
<file path=[Content_Types].xml><?xml version="1.0" encoding="utf-8"?>
<Types xmlns="http://schemas.openxmlformats.org/package/2006/content-types">
  <Default Extension="bin" ContentType="application/vnd.openxmlformats-officedocument.spreadsheetml.customProperty"/>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rinterSettings/printerSettings1.bin" ContentType="application/vnd.openxmlformats-officedocument.spreadsheetml.printerSettings"/>
  <Override PartName="/xl/drawings/drawing1.xml" ContentType="application/vnd.openxmlformats-officedocument.drawing+xml"/>
  <Override PartName="/xl/printerSettings/printerSettings2.bin" ContentType="application/vnd.openxmlformats-officedocument.spreadsheetml.printerSettings"/>
  <Override PartName="/xl/printerSettings/printerSettings3.bin" ContentType="application/vnd.openxmlformats-officedocument.spreadsheetml.printerSettings"/>
  <Override PartName="/xl/printerSettings/printerSettings4.bin" ContentType="application/vnd.openxmlformats-officedocument.spreadsheetml.printerSettings"/>
  <Override PartName="/xl/drawings/drawing2.xml" ContentType="application/vnd.openxmlformats-officedocument.drawing+xml"/>
  <Override PartName="/xl/printerSettings/printerSettings5.bin" ContentType="application/vnd.openxmlformats-officedocument.spreadsheetml.printerSettings"/>
  <Override PartName="/xl/printerSettings/printerSettings6.bin" ContentType="application/vnd.openxmlformats-officedocument.spreadsheetml.printerSettings"/>
  <Override PartName="/xl/printerSettings/printerSettings7.bin" ContentType="application/vnd.openxmlformats-officedocument.spreadsheetml.printerSettings"/>
  <Override PartName="/xl/printerSettings/printerSettings8.bin" ContentType="application/vnd.openxmlformats-officedocument.spreadsheetml.printerSettings"/>
  <Override PartName="/xl/comments1.xml" ContentType="application/vnd.openxmlformats-officedocument.spreadsheetml.comments+xml"/>
  <Override PartName="/xl/printerSettings/printerSettings9.bin" ContentType="application/vnd.openxmlformats-officedocument.spreadsheetml.printerSettings"/>
  <Override PartName="/xl/comments2.xml" ContentType="application/vnd.openxmlformats-officedocument.spreadsheetml.comments+xml"/>
  <Override PartName="/xl/printerSettings/printerSettings10.bin" ContentType="application/vnd.openxmlformats-officedocument.spreadsheetml.printerSettings"/>
  <Override PartName="/xl/comments3.xml" ContentType="application/vnd.openxmlformats-officedocument.spreadsheetml.comments+xml"/>
  <Override PartName="/xl/printerSettings/printerSettings11.bin" ContentType="application/vnd.openxmlformats-officedocument.spreadsheetml.printerSettings"/>
  <Override PartName="/xl/printerSettings/printerSettings12.bin" ContentType="application/vnd.openxmlformats-officedocument.spreadsheetml.printerSettings"/>
  <Override PartName="/xl/comments4.xml" ContentType="application/vnd.openxmlformats-officedocument.spreadsheetml.comments+xml"/>
  <Override PartName="/xl/printerSettings/printerSettings13.bin" ContentType="application/vnd.openxmlformats-officedocument.spreadsheetml.printerSettings"/>
  <Override PartName="/xl/printerSettings/printerSettings14.bin" ContentType="application/vnd.openxmlformats-officedocument.spreadsheetml.printerSettings"/>
  <Override PartName="/xl/drawings/drawing3.xml" ContentType="application/vnd.openxmlformats-officedocument.drawing+xml"/>
  <Override PartName="/xl/ctrlProps/ctrlProp1.xml" ContentType="application/vnd.ms-excel.controlproperties+xml"/>
  <Override PartName="/xl/comments5.xml" ContentType="application/vnd.openxmlformats-officedocument.spreadsheetml.comments+xml"/>
  <Override PartName="/xl/charts/chart1.xml" ContentType="application/vnd.openxmlformats-officedocument.drawingml.chart+xml"/>
  <Override PartName="/xl/printerSettings/printerSettings15.bin" ContentType="application/vnd.openxmlformats-officedocument.spreadsheetml.printerSettings"/>
  <Override PartName="/xl/drawings/drawing4.xml" ContentType="application/vnd.openxmlformats-officedocument.drawing+xml"/>
  <Override PartName="/xl/ctrlProps/ctrlProp2.xml" ContentType="application/vnd.ms-excel.controlproperties+xml"/>
  <Override PartName="/xl/comments6.xml" ContentType="application/vnd.openxmlformats-officedocument.spreadsheetml.comments+xml"/>
  <Override PartName="/xl/charts/chart2.xml" ContentType="application/vnd.openxmlformats-officedocument.drawingml.chart+xml"/>
  <Override PartName="/xl/printerSettings/printerSettings16.bin" ContentType="application/vnd.openxmlformats-officedocument.spreadsheetml.printerSettings"/>
  <Override PartName="/xl/drawings/drawing5.xml" ContentType="application/vnd.openxmlformats-officedocument.drawing+xml"/>
  <Override PartName="/xl/ctrlProps/ctrlProp3.xml" ContentType="application/vnd.ms-excel.controlproperties+xml"/>
  <Override PartName="/xl/comments7.xml" ContentType="application/vnd.openxmlformats-officedocument.spreadsheetml.comments+xml"/>
  <Override PartName="/xl/charts/chart3.xml" ContentType="application/vnd.openxmlformats-officedocument.drawingml.chart+xml"/>
  <Override PartName="/xl/printerSettings/printerSettings17.bin" ContentType="application/vnd.openxmlformats-officedocument.spreadsheetml.printerSettings"/>
  <Override PartName="/xl/drawings/drawing6.xml" ContentType="application/vnd.openxmlformats-officedocument.drawing+xml"/>
  <Override PartName="/xl/ctrlProps/ctrlProp4.xml" ContentType="application/vnd.ms-excel.controlproperties+xml"/>
  <Override PartName="/xl/comments8.xml" ContentType="application/vnd.openxmlformats-officedocument.spreadsheetml.comments+xml"/>
  <Override PartName="/xl/charts/chart4.xml" ContentType="application/vnd.openxmlformats-officedocument.drawingml.chart+xml"/>
  <Override PartName="/xl/printerSettings/printerSettings18.bin" ContentType="application/vnd.openxmlformats-officedocument.spreadsheetml.printerSettings"/>
  <Override PartName="/xl/drawings/drawing7.xml" ContentType="application/vnd.openxmlformats-officedocument.drawing+xml"/>
  <Override PartName="/xl/ctrlProps/ctrlProp5.xml" ContentType="application/vnd.ms-excel.controlproperties+xml"/>
  <Override PartName="/xl/comments9.xml" ContentType="application/vnd.openxmlformats-officedocument.spreadsheetml.comments+xml"/>
  <Override PartName="/xl/charts/chart5.xml" ContentType="application/vnd.openxmlformats-officedocument.drawingml.chart+xml"/>
  <Override PartName="/xl/printerSettings/printerSettings19.bin" ContentType="application/vnd.openxmlformats-officedocument.spreadsheetml.printerSettings"/>
  <Override PartName="/xl/drawings/drawing8.xml" ContentType="application/vnd.openxmlformats-officedocument.drawing+xml"/>
  <Override PartName="/xl/ctrlProps/ctrlProp6.xml" ContentType="application/vnd.ms-excel.controlproperties+xml"/>
  <Override PartName="/xl/comments10.xml" ContentType="application/vnd.openxmlformats-officedocument.spreadsheetml.comments+xml"/>
  <Override PartName="/xl/charts/chart6.xml" ContentType="application/vnd.openxmlformats-officedocument.drawingml.chart+xml"/>
  <Override PartName="/xl/printerSettings/printerSettings20.bin" ContentType="application/vnd.openxmlformats-officedocument.spreadsheetml.printerSettings"/>
  <Override PartName="/xl/drawings/drawing9.xml" ContentType="application/vnd.openxmlformats-officedocument.drawing+xml"/>
  <Override PartName="/xl/ctrlProps/ctrlProp7.xml" ContentType="application/vnd.ms-excel.controlproperties+xml"/>
  <Override PartName="/xl/comments11.xml" ContentType="application/vnd.openxmlformats-officedocument.spreadsheetml.comments+xml"/>
  <Override PartName="/xl/charts/chart7.xml" ContentType="application/vnd.openxmlformats-officedocument.drawingml.chart+xml"/>
  <Override PartName="/xl/printerSettings/printerSettings21.bin" ContentType="application/vnd.openxmlformats-officedocument.spreadsheetml.printerSettings"/>
  <Override PartName="/xl/drawings/drawing10.xml" ContentType="application/vnd.openxmlformats-officedocument.drawing+xml"/>
  <Override PartName="/xl/ctrlProps/ctrlProp8.xml" ContentType="application/vnd.ms-excel.controlproperties+xml"/>
  <Override PartName="/xl/comments12.xml" ContentType="application/vnd.openxmlformats-officedocument.spreadsheetml.comments+xml"/>
  <Override PartName="/xl/charts/chart8.xml" ContentType="application/vnd.openxmlformats-officedocument.drawingml.chart+xml"/>
  <Override PartName="/xl/printerSettings/printerSettings22.bin" ContentType="application/vnd.openxmlformats-officedocument.spreadsheetml.printerSettings"/>
  <Override PartName="/xl/drawings/drawing11.xml" ContentType="application/vnd.openxmlformats-officedocument.drawing+xml"/>
  <Override PartName="/xl/ctrlProps/ctrlProp9.xml" ContentType="application/vnd.ms-excel.controlproperties+xml"/>
  <Override PartName="/xl/comments13.xml" ContentType="application/vnd.openxmlformats-officedocument.spreadsheetml.comments+xml"/>
  <Override PartName="/xl/charts/chart9.xml" ContentType="application/vnd.openxmlformats-officedocument.drawingml.chart+xml"/>
  <Override PartName="/xl/printerSettings/printerSettings23.bin" ContentType="application/vnd.openxmlformats-officedocument.spreadsheetml.printerSettings"/>
  <Override PartName="/xl/drawings/drawing12.xml" ContentType="application/vnd.openxmlformats-officedocument.drawing+xml"/>
  <Override PartName="/xl/ctrlProps/ctrlProp10.xml" ContentType="application/vnd.ms-excel.controlproperties+xml"/>
  <Override PartName="/xl/comments14.xml" ContentType="application/vnd.openxmlformats-officedocument.spreadsheetml.comments+xml"/>
  <Override PartName="/xl/charts/chart10.xml" ContentType="application/vnd.openxmlformats-officedocument.drawingml.chart+xml"/>
  <Override PartName="/xl/printerSettings/printerSettings24.bin" ContentType="application/vnd.openxmlformats-officedocument.spreadsheetml.printerSettings"/>
  <Override PartName="/xl/drawings/drawing13.xml" ContentType="application/vnd.openxmlformats-officedocument.drawing+xml"/>
  <Override PartName="/xl/ctrlProps/ctrlProp11.xml" ContentType="application/vnd.ms-excel.controlproperties+xml"/>
  <Override PartName="/xl/comments15.xml" ContentType="application/vnd.openxmlformats-officedocument.spreadsheetml.comments+xml"/>
  <Override PartName="/xl/charts/chart11.xml" ContentType="application/vnd.openxmlformats-officedocument.drawingml.chart+xml"/>
  <Override PartName="/xl/printerSettings/printerSettings25.bin" ContentType="application/vnd.openxmlformats-officedocument.spreadsheetml.printerSettings"/>
  <Override PartName="/xl/drawings/drawing14.xml" ContentType="application/vnd.openxmlformats-officedocument.drawing+xml"/>
  <Override PartName="/xl/ctrlProps/ctrlProp12.xml" ContentType="application/vnd.ms-excel.controlproperties+xml"/>
  <Override PartName="/xl/comments16.xml" ContentType="application/vnd.openxmlformats-officedocument.spreadsheetml.comments+xml"/>
  <Override PartName="/xl/charts/chart12.xml" ContentType="application/vnd.openxmlformats-officedocument.drawingml.chart+xml"/>
  <Override PartName="/xl/printerSettings/printerSettings26.bin" ContentType="application/vnd.openxmlformats-officedocument.spreadsheetml.printerSettings"/>
  <Override PartName="/xl/drawings/drawing15.xml" ContentType="application/vnd.openxmlformats-officedocument.drawing+xml"/>
  <Override PartName="/xl/ctrlProps/ctrlProp13.xml" ContentType="application/vnd.ms-excel.controlproperties+xml"/>
  <Override PartName="/xl/comments17.xml" ContentType="application/vnd.openxmlformats-officedocument.spreadsheetml.comments+xml"/>
  <Override PartName="/xl/charts/chart13.xml" ContentType="application/vnd.openxmlformats-officedocument.drawingml.chart+xml"/>
  <Override PartName="/xl/printerSettings/printerSettings27.bin" ContentType="application/vnd.openxmlformats-officedocument.spreadsheetml.printerSettings"/>
  <Override PartName="/xl/drawings/drawing16.xml" ContentType="application/vnd.openxmlformats-officedocument.drawing+xml"/>
  <Override PartName="/xl/ctrlProps/ctrlProp14.xml" ContentType="application/vnd.ms-excel.controlproperties+xml"/>
  <Override PartName="/xl/comments18.xml" ContentType="application/vnd.openxmlformats-officedocument.spreadsheetml.comments+xml"/>
  <Override PartName="/xl/charts/chart14.xml" ContentType="application/vnd.openxmlformats-officedocument.drawingml.chart+xml"/>
  <Override PartName="/xl/printerSettings/printerSettings28.bin" ContentType="application/vnd.openxmlformats-officedocument.spreadsheetml.printerSettings"/>
  <Override PartName="/xl/drawings/drawing17.xml" ContentType="application/vnd.openxmlformats-officedocument.drawing+xml"/>
  <Override PartName="/xl/ctrlProps/ctrlProp15.xml" ContentType="application/vnd.ms-excel.controlproperties+xml"/>
  <Override PartName="/xl/comments19.xml" ContentType="application/vnd.openxmlformats-officedocument.spreadsheetml.comments+xml"/>
  <Override PartName="/xl/charts/chart15.xml" ContentType="application/vnd.openxmlformats-officedocument.drawingml.chart+xml"/>
  <Override PartName="/xl/printerSettings/printerSettings29.bin" ContentType="application/vnd.openxmlformats-officedocument.spreadsheetml.printerSettings"/>
  <Override PartName="/xl/drawings/drawing18.xml" ContentType="application/vnd.openxmlformats-officedocument.drawing+xml"/>
  <Override PartName="/xl/ctrlProps/ctrlProp16.xml" ContentType="application/vnd.ms-excel.controlproperties+xml"/>
  <Override PartName="/xl/comments20.xml" ContentType="application/vnd.openxmlformats-officedocument.spreadsheetml.comments+xml"/>
  <Override PartName="/xl/charts/chart16.xml" ContentType="application/vnd.openxmlformats-officedocument.drawingml.chart+xml"/>
  <Override PartName="/xl/printerSettings/printerSettings30.bin" ContentType="application/vnd.openxmlformats-officedocument.spreadsheetml.printerSettings"/>
  <Override PartName="/xl/drawings/drawing19.xml" ContentType="application/vnd.openxmlformats-officedocument.drawing+xml"/>
  <Override PartName="/xl/ctrlProps/ctrlProp17.xml" ContentType="application/vnd.ms-excel.controlproperties+xml"/>
  <Override PartName="/xl/comments21.xml" ContentType="application/vnd.openxmlformats-officedocument.spreadsheetml.comments+xml"/>
  <Override PartName="/xl/charts/chart17.xml" ContentType="application/vnd.openxmlformats-officedocument.drawingml.chart+xml"/>
  <Override PartName="/xl/printerSettings/printerSettings31.bin" ContentType="application/vnd.openxmlformats-officedocument.spreadsheetml.printerSettings"/>
  <Override PartName="/xl/drawings/drawing20.xml" ContentType="application/vnd.openxmlformats-officedocument.drawing+xml"/>
  <Override PartName="/xl/ctrlProps/ctrlProp18.xml" ContentType="application/vnd.ms-excel.controlproperties+xml"/>
  <Override PartName="/xl/comments22.xml" ContentType="application/vnd.openxmlformats-officedocument.spreadsheetml.comments+xml"/>
  <Override PartName="/xl/charts/chart18.xml" ContentType="application/vnd.openxmlformats-officedocument.drawingml.chart+xml"/>
  <Override PartName="/xl/printerSettings/printerSettings32.bin" ContentType="application/vnd.openxmlformats-officedocument.spreadsheetml.printerSettings"/>
  <Override PartName="/xl/drawings/drawing21.xml" ContentType="application/vnd.openxmlformats-officedocument.drawing+xml"/>
  <Override PartName="/xl/ctrlProps/ctrlProp19.xml" ContentType="application/vnd.ms-excel.controlproperties+xml"/>
  <Override PartName="/xl/comments23.xml" ContentType="application/vnd.openxmlformats-officedocument.spreadsheetml.comments+xml"/>
  <Override PartName="/xl/charts/chart19.xml" ContentType="application/vnd.openxmlformats-officedocument.drawingml.chart+xml"/>
  <Override PartName="/xl/printerSettings/printerSettings33.bin" ContentType="application/vnd.openxmlformats-officedocument.spreadsheetml.printerSettings"/>
  <Override PartName="/xl/drawings/drawing22.xml" ContentType="application/vnd.openxmlformats-officedocument.drawing+xml"/>
  <Override PartName="/xl/ctrlProps/ctrlProp20.xml" ContentType="application/vnd.ms-excel.controlproperties+xml"/>
  <Override PartName="/xl/comments24.xml" ContentType="application/vnd.openxmlformats-officedocument.spreadsheetml.comments+xml"/>
  <Override PartName="/xl/charts/chart20.xml" ContentType="application/vnd.openxmlformats-officedocument.drawingml.chart+xml"/>
  <Override PartName="/xl/printerSettings/printerSettings34.bin" ContentType="application/vnd.openxmlformats-officedocument.spreadsheetml.printerSettings"/>
  <Override PartName="/xl/drawings/drawing23.xml" ContentType="application/vnd.openxmlformats-officedocument.drawing+xml"/>
  <Override PartName="/xl/ctrlProps/ctrlProp21.xml" ContentType="application/vnd.ms-excel.controlproperties+xml"/>
  <Override PartName="/xl/comments25.xml" ContentType="application/vnd.openxmlformats-officedocument.spreadsheetml.comments+xml"/>
  <Override PartName="/xl/charts/chart21.xml" ContentType="application/vnd.openxmlformats-officedocument.drawingml.chart+xml"/>
  <Override PartName="/xl/printerSettings/printerSettings35.bin" ContentType="application/vnd.openxmlformats-officedocument.spreadsheetml.printerSettings"/>
  <Override PartName="/xl/drawings/drawing24.xml" ContentType="application/vnd.openxmlformats-officedocument.drawing+xml"/>
  <Override PartName="/xl/ctrlProps/ctrlProp22.xml" ContentType="application/vnd.ms-excel.controlproperties+xml"/>
  <Override PartName="/xl/comments26.xml" ContentType="application/vnd.openxmlformats-officedocument.spreadsheetml.comments+xml"/>
  <Override PartName="/xl/charts/chart22.xml" ContentType="application/vnd.openxmlformats-officedocument.drawingml.chart+xml"/>
  <Override PartName="/xl/printerSettings/printerSettings36.bin" ContentType="application/vnd.openxmlformats-officedocument.spreadsheetml.printerSettings"/>
  <Override PartName="/xl/drawings/drawing25.xml" ContentType="application/vnd.openxmlformats-officedocument.drawing+xml"/>
  <Override PartName="/xl/ctrlProps/ctrlProp23.xml" ContentType="application/vnd.ms-excel.controlproperties+xml"/>
  <Override PartName="/xl/comments27.xml" ContentType="application/vnd.openxmlformats-officedocument.spreadsheetml.comments+xml"/>
  <Override PartName="/xl/charts/chart23.xml" ContentType="application/vnd.openxmlformats-officedocument.drawingml.chart+xml"/>
  <Override PartName="/xl/printerSettings/printerSettings37.bin" ContentType="application/vnd.openxmlformats-officedocument.spreadsheetml.printerSettings"/>
  <Override PartName="/xl/drawings/drawing26.xml" ContentType="application/vnd.openxmlformats-officedocument.drawing+xml"/>
  <Override PartName="/xl/ctrlProps/ctrlProp24.xml" ContentType="application/vnd.ms-excel.controlproperties+xml"/>
  <Override PartName="/xl/comments28.xml" ContentType="application/vnd.openxmlformats-officedocument.spreadsheetml.comments+xml"/>
  <Override PartName="/xl/charts/chart24.xml" ContentType="application/vnd.openxmlformats-officedocument.drawingml.chart+xml"/>
  <Override PartName="/xl/printerSettings/printerSettings38.bin" ContentType="application/vnd.openxmlformats-officedocument.spreadsheetml.printerSettings"/>
  <Override PartName="/xl/drawings/drawing27.xml" ContentType="application/vnd.openxmlformats-officedocument.drawing+xml"/>
  <Override PartName="/xl/ctrlProps/ctrlProp25.xml" ContentType="application/vnd.ms-excel.controlproperties+xml"/>
  <Override PartName="/xl/comments29.xml" ContentType="application/vnd.openxmlformats-officedocument.spreadsheetml.comments+xml"/>
  <Override PartName="/xl/charts/chart25.xml" ContentType="application/vnd.openxmlformats-officedocument.drawingml.chart+xml"/>
  <Override PartName="/xl/printerSettings/printerSettings39.bin" ContentType="application/vnd.openxmlformats-officedocument.spreadsheetml.printerSettings"/>
  <Override PartName="/xl/drawings/drawing28.xml" ContentType="application/vnd.openxmlformats-officedocument.drawing+xml"/>
  <Override PartName="/xl/ctrlProps/ctrlProp26.xml" ContentType="application/vnd.ms-excel.controlproperties+xml"/>
  <Override PartName="/xl/comments30.xml" ContentType="application/vnd.openxmlformats-officedocument.spreadsheetml.comments+xml"/>
  <Override PartName="/xl/charts/chart26.xml" ContentType="application/vnd.openxmlformats-officedocument.drawingml.chart+xml"/>
  <Override PartName="/xl/printerSettings/printerSettings40.bin" ContentType="application/vnd.openxmlformats-officedocument.spreadsheetml.printerSettings"/>
  <Override PartName="/xl/drawings/drawing29.xml" ContentType="application/vnd.openxmlformats-officedocument.drawing+xml"/>
  <Override PartName="/xl/ctrlProps/ctrlProp27.xml" ContentType="application/vnd.ms-excel.controlproperties+xml"/>
  <Override PartName="/xl/comments31.xml" ContentType="application/vnd.openxmlformats-officedocument.spreadsheetml.comments+xml"/>
  <Override PartName="/xl/charts/chart27.xml" ContentType="application/vnd.openxmlformats-officedocument.drawingml.chart+xml"/>
  <Override PartName="/xl/printerSettings/printerSettings41.bin" ContentType="application/vnd.openxmlformats-officedocument.spreadsheetml.printerSettings"/>
  <Override PartName="/xl/drawings/drawing30.xml" ContentType="application/vnd.openxmlformats-officedocument.drawing+xml"/>
  <Override PartName="/xl/ctrlProps/ctrlProp28.xml" ContentType="application/vnd.ms-excel.controlproperties+xml"/>
  <Override PartName="/xl/comments32.xml" ContentType="application/vnd.openxmlformats-officedocument.spreadsheetml.comments+xml"/>
  <Override PartName="/xl/charts/chart28.xml" ContentType="application/vnd.openxmlformats-officedocument.drawingml.chart+xml"/>
  <Override PartName="/xl/printerSettings/printerSettings42.bin" ContentType="application/vnd.openxmlformats-officedocument.spreadsheetml.printerSettings"/>
  <Override PartName="/xl/drawings/drawing31.xml" ContentType="application/vnd.openxmlformats-officedocument.drawing+xml"/>
  <Override PartName="/xl/ctrlProps/ctrlProp29.xml" ContentType="application/vnd.ms-excel.controlproperties+xml"/>
  <Override PartName="/xl/comments33.xml" ContentType="application/vnd.openxmlformats-officedocument.spreadsheetml.comments+xml"/>
  <Override PartName="/xl/charts/chart29.xml" ContentType="application/vnd.openxmlformats-officedocument.drawingml.chart+xml"/>
  <Override PartName="/xl/printerSettings/printerSettings43.bin" ContentType="application/vnd.openxmlformats-officedocument.spreadsheetml.printerSettings"/>
  <Override PartName="/xl/drawings/drawing32.xml" ContentType="application/vnd.openxmlformats-officedocument.drawing+xml"/>
  <Override PartName="/xl/ctrlProps/ctrlProp30.xml" ContentType="application/vnd.ms-excel.controlproperties+xml"/>
  <Override PartName="/xl/comments34.xml" ContentType="application/vnd.openxmlformats-officedocument.spreadsheetml.comments+xml"/>
  <Override PartName="/xl/charts/chart30.xml" ContentType="application/vnd.openxmlformats-officedocument.drawingml.chart+xml"/>
  <Override PartName="/xl/printerSettings/printerSettings44.bin" ContentType="application/vnd.openxmlformats-officedocument.spreadsheetml.printerSettings"/>
  <Override PartName="/xl/drawings/drawing33.xml" ContentType="application/vnd.openxmlformats-officedocument.drawing+xml"/>
  <Override PartName="/xl/ctrlProps/ctrlProp31.xml" ContentType="application/vnd.ms-excel.controlproperties+xml"/>
  <Override PartName="/xl/comments35.xml" ContentType="application/vnd.openxmlformats-officedocument.spreadsheetml.comments+xml"/>
  <Override PartName="/xl/charts/chart31.xml" ContentType="application/vnd.openxmlformats-officedocument.drawingml.chart+xml"/>
  <Override PartName="/xl/printerSettings/printerSettings45.bin" ContentType="application/vnd.openxmlformats-officedocument.spreadsheetml.printerSettings"/>
  <Override PartName="/xl/drawings/drawing34.xml" ContentType="application/vnd.openxmlformats-officedocument.drawing+xml"/>
  <Override PartName="/xl/ctrlProps/ctrlProp32.xml" ContentType="application/vnd.ms-excel.controlproperties+xml"/>
  <Override PartName="/xl/comments36.xml" ContentType="application/vnd.openxmlformats-officedocument.spreadsheetml.comments+xml"/>
  <Override PartName="/xl/charts/chart32.xml" ContentType="application/vnd.openxmlformats-officedocument.drawingml.chart+xml"/>
  <Override PartName="/xl/printerSettings/printerSettings46.bin" ContentType="application/vnd.openxmlformats-officedocument.spreadsheetml.printerSettings"/>
  <Override PartName="/xl/drawings/drawing35.xml" ContentType="application/vnd.openxmlformats-officedocument.drawing+xml"/>
  <Override PartName="/xl/ctrlProps/ctrlProp33.xml" ContentType="application/vnd.ms-excel.controlproperties+xml"/>
  <Override PartName="/xl/comments37.xml" ContentType="application/vnd.openxmlformats-officedocument.spreadsheetml.comments+xml"/>
  <Override PartName="/xl/charts/chart33.xml" ContentType="application/vnd.openxmlformats-officedocument.drawingml.chart+xml"/>
  <Override PartName="/xl/printerSettings/printerSettings47.bin" ContentType="application/vnd.openxmlformats-officedocument.spreadsheetml.printerSettings"/>
  <Override PartName="/xl/drawings/drawing36.xml" ContentType="application/vnd.openxmlformats-officedocument.drawing+xml"/>
  <Override PartName="/xl/ctrlProps/ctrlProp34.xml" ContentType="application/vnd.ms-excel.controlproperties+xml"/>
  <Override PartName="/xl/comments38.xml" ContentType="application/vnd.openxmlformats-officedocument.spreadsheetml.comments+xml"/>
  <Override PartName="/xl/charts/chart34.xml" ContentType="application/vnd.openxmlformats-officedocument.drawingml.chart+xml"/>
  <Override PartName="/xl/printerSettings/printerSettings48.bin" ContentType="application/vnd.openxmlformats-officedocument.spreadsheetml.printerSettings"/>
  <Override PartName="/xl/drawings/drawing37.xml" ContentType="application/vnd.openxmlformats-officedocument.drawing+xml"/>
  <Override PartName="/xl/ctrlProps/ctrlProp35.xml" ContentType="application/vnd.ms-excel.controlproperties+xml"/>
  <Override PartName="/xl/comments39.xml" ContentType="application/vnd.openxmlformats-officedocument.spreadsheetml.comments+xml"/>
  <Override PartName="/xl/charts/chart35.xml" ContentType="application/vnd.openxmlformats-officedocument.drawingml.chart+xml"/>
  <Override PartName="/xl/printerSettings/printerSettings49.bin" ContentType="application/vnd.openxmlformats-officedocument.spreadsheetml.printerSettings"/>
  <Override PartName="/xl/drawings/drawing38.xml" ContentType="application/vnd.openxmlformats-officedocument.drawing+xml"/>
  <Override PartName="/xl/ctrlProps/ctrlProp36.xml" ContentType="application/vnd.ms-excel.controlproperties+xml"/>
  <Override PartName="/xl/comments40.xml" ContentType="application/vnd.openxmlformats-officedocument.spreadsheetml.comments+xml"/>
  <Override PartName="/xl/charts/chart36.xml" ContentType="application/vnd.openxmlformats-officedocument.drawingml.chart+xml"/>
  <Override PartName="/xl/printerSettings/printerSettings50.bin" ContentType="application/vnd.openxmlformats-officedocument.spreadsheetml.printerSettings"/>
  <Override PartName="/xl/drawings/drawing39.xml" ContentType="application/vnd.openxmlformats-officedocument.drawing+xml"/>
  <Override PartName="/xl/ctrlProps/ctrlProp37.xml" ContentType="application/vnd.ms-excel.controlproperties+xml"/>
  <Override PartName="/xl/comments41.xml" ContentType="application/vnd.openxmlformats-officedocument.spreadsheetml.comments+xml"/>
  <Override PartName="/xl/charts/chart37.xml" ContentType="application/vnd.openxmlformats-officedocument.drawingml.chart+xml"/>
  <Override PartName="/xl/printerSettings/printerSettings51.bin" ContentType="application/vnd.openxmlformats-officedocument.spreadsheetml.printerSettings"/>
  <Override PartName="/xl/drawings/drawing40.xml" ContentType="application/vnd.openxmlformats-officedocument.drawing+xml"/>
  <Override PartName="/xl/ctrlProps/ctrlProp38.xml" ContentType="application/vnd.ms-excel.controlproperties+xml"/>
  <Override PartName="/xl/comments42.xml" ContentType="application/vnd.openxmlformats-officedocument.spreadsheetml.comments+xml"/>
  <Override PartName="/xl/charts/chart38.xml" ContentType="application/vnd.openxmlformats-officedocument.drawingml.chart+xml"/>
  <Override PartName="/xl/printerSettings/printerSettings52.bin" ContentType="application/vnd.openxmlformats-officedocument.spreadsheetml.printerSettings"/>
  <Override PartName="/xl/drawings/drawing41.xml" ContentType="application/vnd.openxmlformats-officedocument.drawing+xml"/>
  <Override PartName="/xl/ctrlProps/ctrlProp39.xml" ContentType="application/vnd.ms-excel.controlproperties+xml"/>
  <Override PartName="/xl/comments43.xml" ContentType="application/vnd.openxmlformats-officedocument.spreadsheetml.comments+xml"/>
  <Override PartName="/xl/charts/chart39.xml" ContentType="application/vnd.openxmlformats-officedocument.drawingml.chart+xml"/>
  <Override PartName="/xl/printerSettings/printerSettings53.bin" ContentType="application/vnd.openxmlformats-officedocument.spreadsheetml.printerSettings"/>
  <Override PartName="/xl/drawings/drawing42.xml" ContentType="application/vnd.openxmlformats-officedocument.drawing+xml"/>
  <Override PartName="/xl/ctrlProps/ctrlProp40.xml" ContentType="application/vnd.ms-excel.controlproperties+xml"/>
  <Override PartName="/xl/comments44.xml" ContentType="application/vnd.openxmlformats-officedocument.spreadsheetml.comments+xml"/>
  <Override PartName="/xl/charts/chart40.xml" ContentType="application/vnd.openxmlformats-officedocument.drawingml.chart+xml"/>
  <Override PartName="/xl/printerSettings/printerSettings54.bin" ContentType="application/vnd.openxmlformats-officedocument.spreadsheetml.printerSettings"/>
  <Override PartName="/xl/drawings/drawing43.xml" ContentType="application/vnd.openxmlformats-officedocument.drawing+xml"/>
  <Override PartName="/xl/ctrlProps/ctrlProp41.xml" ContentType="application/vnd.ms-excel.controlproperties+xml"/>
  <Override PartName="/xl/comments45.xml" ContentType="application/vnd.openxmlformats-officedocument.spreadsheetml.comments+xml"/>
  <Override PartName="/xl/charts/chart41.xml" ContentType="application/vnd.openxmlformats-officedocument.drawingml.chart+xml"/>
  <Override PartName="/xl/printerSettings/printerSettings55.bin" ContentType="application/vnd.openxmlformats-officedocument.spreadsheetml.printerSettings"/>
  <Override PartName="/xl/drawings/drawing44.xml" ContentType="application/vnd.openxmlformats-officedocument.drawing+xml"/>
  <Override PartName="/xl/ctrlProps/ctrlProp42.xml" ContentType="application/vnd.ms-excel.controlproperties+xml"/>
  <Override PartName="/xl/comments46.xml" ContentType="application/vnd.openxmlformats-officedocument.spreadsheetml.comments+xml"/>
  <Override PartName="/xl/charts/chart42.xml" ContentType="application/vnd.openxmlformats-officedocument.drawingml.chart+xml"/>
  <Override PartName="/xl/printerSettings/printerSettings56.bin" ContentType="application/vnd.openxmlformats-officedocument.spreadsheetml.printerSettings"/>
  <Override PartName="/xl/drawings/drawing45.xml" ContentType="application/vnd.openxmlformats-officedocument.drawing+xml"/>
  <Override PartName="/xl/ctrlProps/ctrlProp43.xml" ContentType="application/vnd.ms-excel.controlproperties+xml"/>
  <Override PartName="/xl/comments47.xml" ContentType="application/vnd.openxmlformats-officedocument.spreadsheetml.comments+xml"/>
  <Override PartName="/xl/charts/chart43.xml" ContentType="application/vnd.openxmlformats-officedocument.drawingml.chart+xml"/>
  <Override PartName="/xl/printerSettings/printerSettings57.bin" ContentType="application/vnd.openxmlformats-officedocument.spreadsheetml.printerSettings"/>
  <Override PartName="/xl/drawings/drawing46.xml" ContentType="application/vnd.openxmlformats-officedocument.drawing+xml"/>
  <Override PartName="/xl/ctrlProps/ctrlProp44.xml" ContentType="application/vnd.ms-excel.controlproperties+xml"/>
  <Override PartName="/xl/comments48.xml" ContentType="application/vnd.openxmlformats-officedocument.spreadsheetml.comments+xml"/>
  <Override PartName="/xl/charts/chart44.xml" ContentType="application/vnd.openxmlformats-officedocument.drawingml.chart+xml"/>
  <Override PartName="/xl/printerSettings/printerSettings58.bin" ContentType="application/vnd.openxmlformats-officedocument.spreadsheetml.printerSettings"/>
  <Override PartName="/xl/drawings/drawing47.xml" ContentType="application/vnd.openxmlformats-officedocument.drawing+xml"/>
  <Override PartName="/xl/ctrlProps/ctrlProp45.xml" ContentType="application/vnd.ms-excel.controlproperties+xml"/>
  <Override PartName="/xl/comments49.xml" ContentType="application/vnd.openxmlformats-officedocument.spreadsheetml.comments+xml"/>
  <Override PartName="/xl/charts/chart45.xml" ContentType="application/vnd.openxmlformats-officedocument.drawingml.chart+xml"/>
  <Override PartName="/xl/printerSettings/printerSettings59.bin" ContentType="application/vnd.openxmlformats-officedocument.spreadsheetml.printerSettings"/>
  <Override PartName="/xl/drawings/drawing48.xml" ContentType="application/vnd.openxmlformats-officedocument.drawing+xml"/>
  <Override PartName="/xl/ctrlProps/ctrlProp46.xml" ContentType="application/vnd.ms-excel.controlproperties+xml"/>
  <Override PartName="/xl/comments50.xml" ContentType="application/vnd.openxmlformats-officedocument.spreadsheetml.comments+xml"/>
  <Override PartName="/xl/charts/chart46.xml" ContentType="application/vnd.openxmlformats-officedocument.drawingml.chart+xml"/>
  <Override PartName="/xl/printerSettings/printerSettings60.bin" ContentType="application/vnd.openxmlformats-officedocument.spreadsheetml.printerSettings"/>
  <Override PartName="/xl/drawings/drawing49.xml" ContentType="application/vnd.openxmlformats-officedocument.drawing+xml"/>
  <Override PartName="/xl/ctrlProps/ctrlProp47.xml" ContentType="application/vnd.ms-excel.controlproperties+xml"/>
  <Override PartName="/xl/comments51.xml" ContentType="application/vnd.openxmlformats-officedocument.spreadsheetml.comments+xml"/>
  <Override PartName="/xl/charts/chart47.xml" ContentType="application/vnd.openxmlformats-officedocument.drawingml.chart+xml"/>
  <Override PartName="/xl/printerSettings/printerSettings61.bin" ContentType="application/vnd.openxmlformats-officedocument.spreadsheetml.printerSettings"/>
  <Override PartName="/xl/drawings/drawing50.xml" ContentType="application/vnd.openxmlformats-officedocument.drawing+xml"/>
  <Override PartName="/xl/ctrlProps/ctrlProp48.xml" ContentType="application/vnd.ms-excel.controlproperties+xml"/>
  <Override PartName="/xl/comments52.xml" ContentType="application/vnd.openxmlformats-officedocument.spreadsheetml.comments+xml"/>
  <Override PartName="/xl/charts/chart48.xml" ContentType="application/vnd.openxmlformats-officedocument.drawingml.chart+xml"/>
  <Override PartName="/xl/printerSettings/printerSettings62.bin" ContentType="application/vnd.openxmlformats-officedocument.spreadsheetml.printerSettings"/>
  <Override PartName="/xl/drawings/drawing51.xml" ContentType="application/vnd.openxmlformats-officedocument.drawing+xml"/>
  <Override PartName="/xl/ctrlProps/ctrlProp49.xml" ContentType="application/vnd.ms-excel.controlproperties+xml"/>
  <Override PartName="/xl/comments53.xml" ContentType="application/vnd.openxmlformats-officedocument.spreadsheetml.comments+xml"/>
  <Override PartName="/xl/charts/chart49.xml" ContentType="application/vnd.openxmlformats-officedocument.drawingml.chart+xml"/>
  <Override PartName="/xl/printerSettings/printerSettings63.bin" ContentType="application/vnd.openxmlformats-officedocument.spreadsheetml.printerSettings"/>
  <Override PartName="/xl/drawings/drawing52.xml" ContentType="application/vnd.openxmlformats-officedocument.drawing+xml"/>
  <Override PartName="/xl/ctrlProps/ctrlProp50.xml" ContentType="application/vnd.ms-excel.controlproperties+xml"/>
  <Override PartName="/xl/comments54.xml" ContentType="application/vnd.openxmlformats-officedocument.spreadsheetml.comments+xml"/>
  <Override PartName="/xl/charts/chart50.xml" ContentType="application/vnd.openxmlformats-officedocument.drawingml.chart+xml"/>
  <Override PartName="/xl/printerSettings/printerSettings64.bin" ContentType="application/vnd.openxmlformats-officedocument.spreadsheetml.printerSettings"/>
  <Override PartName="/xl/drawings/drawing53.xml" ContentType="application/vnd.openxmlformats-officedocument.drawing+xml"/>
  <Override PartName="/xl/ctrlProps/ctrlProp51.xml" ContentType="application/vnd.ms-excel.controlproperties+xml"/>
  <Override PartName="/xl/comments55.xml" ContentType="application/vnd.openxmlformats-officedocument.spreadsheetml.comments+xml"/>
  <Override PartName="/xl/charts/chart51.xml" ContentType="application/vnd.openxmlformats-officedocument.drawingml.chart+xml"/>
  <Override PartName="/xl/printerSettings/printerSettings65.bin" ContentType="application/vnd.openxmlformats-officedocument.spreadsheetml.printerSettings"/>
  <Override PartName="/xl/drawings/drawing54.xml" ContentType="application/vnd.openxmlformats-officedocument.drawing+xml"/>
  <Override PartName="/xl/ctrlProps/ctrlProp52.xml" ContentType="application/vnd.ms-excel.controlproperties+xml"/>
  <Override PartName="/xl/comments56.xml" ContentType="application/vnd.openxmlformats-officedocument.spreadsheetml.comments+xml"/>
  <Override PartName="/xl/charts/chart52.xml" ContentType="application/vnd.openxmlformats-officedocument.drawingml.chart+xml"/>
  <Override PartName="/xl/printerSettings/printerSettings66.bin" ContentType="application/vnd.openxmlformats-officedocument.spreadsheetml.printerSettings"/>
  <Override PartName="/xl/drawings/drawing55.xml" ContentType="application/vnd.openxmlformats-officedocument.drawing+xml"/>
  <Override PartName="/xl/ctrlProps/ctrlProp53.xml" ContentType="application/vnd.ms-excel.controlproperties+xml"/>
  <Override PartName="/xl/comments57.xml" ContentType="application/vnd.openxmlformats-officedocument.spreadsheetml.comments+xml"/>
  <Override PartName="/xl/charts/chart53.xml" ContentType="application/vnd.openxmlformats-officedocument.drawingml.chart+xml"/>
  <Override PartName="/xl/printerSettings/printerSettings67.bin" ContentType="application/vnd.openxmlformats-officedocument.spreadsheetml.printerSettings"/>
  <Override PartName="/xl/drawings/drawing56.xml" ContentType="application/vnd.openxmlformats-officedocument.drawing+xml"/>
  <Override PartName="/xl/ctrlProps/ctrlProp54.xml" ContentType="application/vnd.ms-excel.controlproperties+xml"/>
  <Override PartName="/xl/comments58.xml" ContentType="application/vnd.openxmlformats-officedocument.spreadsheetml.comments+xml"/>
  <Override PartName="/xl/charts/chart54.xml" ContentType="application/vnd.openxmlformats-officedocument.drawingml.chart+xml"/>
  <Override PartName="/xl/printerSettings/printerSettings68.bin" ContentType="application/vnd.openxmlformats-officedocument.spreadsheetml.printerSettings"/>
  <Override PartName="/xl/drawings/drawing57.xml" ContentType="application/vnd.openxmlformats-officedocument.drawing+xml"/>
  <Override PartName="/xl/ctrlProps/ctrlProp55.xml" ContentType="application/vnd.ms-excel.controlproperties+xml"/>
  <Override PartName="/xl/comments59.xml" ContentType="application/vnd.openxmlformats-officedocument.spreadsheetml.comments+xml"/>
  <Override PartName="/xl/charts/chart55.xml" ContentType="application/vnd.openxmlformats-officedocument.drawingml.chart+xml"/>
  <Override PartName="/xl/printerSettings/printerSettings69.bin" ContentType="application/vnd.openxmlformats-officedocument.spreadsheetml.printerSettings"/>
  <Override PartName="/xl/drawings/drawing58.xml" ContentType="application/vnd.openxmlformats-officedocument.drawing+xml"/>
  <Override PartName="/xl/ctrlProps/ctrlProp56.xml" ContentType="application/vnd.ms-excel.controlproperties+xml"/>
  <Override PartName="/xl/comments60.xml" ContentType="application/vnd.openxmlformats-officedocument.spreadsheetml.comments+xml"/>
  <Override PartName="/xl/charts/chart56.xml" ContentType="application/vnd.openxmlformats-officedocument.drawingml.chart+xml"/>
  <Override PartName="/xl/printerSettings/printerSettings70.bin" ContentType="application/vnd.openxmlformats-officedocument.spreadsheetml.printerSettings"/>
  <Override PartName="/xl/drawings/drawing59.xml" ContentType="application/vnd.openxmlformats-officedocument.drawing+xml"/>
  <Override PartName="/xl/ctrlProps/ctrlProp57.xml" ContentType="application/vnd.ms-excel.controlproperties+xml"/>
  <Override PartName="/xl/comments61.xml" ContentType="application/vnd.openxmlformats-officedocument.spreadsheetml.comments+xml"/>
  <Override PartName="/xl/charts/chart57.xml" ContentType="application/vnd.openxmlformats-officedocument.drawingml.chart+xml"/>
  <Override PartName="/xl/printerSettings/printerSettings71.bin" ContentType="application/vnd.openxmlformats-officedocument.spreadsheetml.printerSettings"/>
  <Override PartName="/xl/drawings/drawing60.xml" ContentType="application/vnd.openxmlformats-officedocument.drawing+xml"/>
  <Override PartName="/xl/ctrlProps/ctrlProp58.xml" ContentType="application/vnd.ms-excel.controlproperties+xml"/>
  <Override PartName="/xl/comments62.xml" ContentType="application/vnd.openxmlformats-officedocument.spreadsheetml.comments+xml"/>
  <Override PartName="/xl/charts/chart58.xml" ContentType="application/vnd.openxmlformats-officedocument.drawingml.chart+xml"/>
  <Override PartName="/xl/printerSettings/printerSettings72.bin" ContentType="application/vnd.openxmlformats-officedocument.spreadsheetml.printerSettings"/>
  <Override PartName="/xl/drawings/drawing61.xml" ContentType="application/vnd.openxmlformats-officedocument.drawing+xml"/>
  <Override PartName="/xl/ctrlProps/ctrlProp59.xml" ContentType="application/vnd.ms-excel.controlproperties+xml"/>
  <Override PartName="/xl/comments63.xml" ContentType="application/vnd.openxmlformats-officedocument.spreadsheetml.comments+xml"/>
  <Override PartName="/xl/charts/chart59.xml" ContentType="application/vnd.openxmlformats-officedocument.drawingml.chart+xml"/>
  <Override PartName="/xl/printerSettings/printerSettings73.bin" ContentType="application/vnd.openxmlformats-officedocument.spreadsheetml.printerSettings"/>
  <Override PartName="/xl/drawings/drawing62.xml" ContentType="application/vnd.openxmlformats-officedocument.drawing+xml"/>
  <Override PartName="/xl/ctrlProps/ctrlProp60.xml" ContentType="application/vnd.ms-excel.controlproperties+xml"/>
  <Override PartName="/xl/comments64.xml" ContentType="application/vnd.openxmlformats-officedocument.spreadsheetml.comments+xml"/>
  <Override PartName="/xl/charts/chart60.xml" ContentType="application/vnd.openxmlformats-officedocument.drawingml.chart+xml"/>
  <Override PartName="/xl/printerSettings/printerSettings74.bin" ContentType="application/vnd.openxmlformats-officedocument.spreadsheetml.printerSettings"/>
  <Override PartName="/xl/drawings/drawing63.xml" ContentType="application/vnd.openxmlformats-officedocument.drawing+xml"/>
  <Override PartName="/xl/ctrlProps/ctrlProp61.xml" ContentType="application/vnd.ms-excel.controlproperties+xml"/>
  <Override PartName="/xl/comments65.xml" ContentType="application/vnd.openxmlformats-officedocument.spreadsheetml.comments+xml"/>
  <Override PartName="/xl/charts/chart61.xml" ContentType="application/vnd.openxmlformats-officedocument.drawingml.chart+xml"/>
  <Override PartName="/xl/printerSettings/printerSettings75.bin" ContentType="application/vnd.openxmlformats-officedocument.spreadsheetml.printerSettings"/>
  <Override PartName="/xl/drawings/drawing64.xml" ContentType="application/vnd.openxmlformats-officedocument.drawing+xml"/>
  <Override PartName="/xl/ctrlProps/ctrlProp62.xml" ContentType="application/vnd.ms-excel.controlproperties+xml"/>
  <Override PartName="/xl/comments66.xml" ContentType="application/vnd.openxmlformats-officedocument.spreadsheetml.comments+xml"/>
  <Override PartName="/xl/charts/chart62.xml" ContentType="application/vnd.openxmlformats-officedocument.drawingml.chart+xml"/>
  <Override PartName="/xl/printerSettings/printerSettings76.bin" ContentType="application/vnd.openxmlformats-officedocument.spreadsheetml.printerSettings"/>
  <Override PartName="/xl/drawings/drawing65.xml" ContentType="application/vnd.openxmlformats-officedocument.drawing+xml"/>
  <Override PartName="/xl/ctrlProps/ctrlProp63.xml" ContentType="application/vnd.ms-excel.controlproperties+xml"/>
  <Override PartName="/xl/comments67.xml" ContentType="application/vnd.openxmlformats-officedocument.spreadsheetml.comments+xml"/>
  <Override PartName="/xl/charts/chart63.xml" ContentType="application/vnd.openxmlformats-officedocument.drawingml.chart+xml"/>
  <Override PartName="/xl/printerSettings/printerSettings77.bin" ContentType="application/vnd.openxmlformats-officedocument.spreadsheetml.printerSettings"/>
  <Override PartName="/xl/drawings/drawing66.xml" ContentType="application/vnd.openxmlformats-officedocument.drawing+xml"/>
  <Override PartName="/xl/ctrlProps/ctrlProp64.xml" ContentType="application/vnd.ms-excel.controlproperties+xml"/>
  <Override PartName="/xl/comments68.xml" ContentType="application/vnd.openxmlformats-officedocument.spreadsheetml.comments+xml"/>
  <Override PartName="/xl/charts/chart64.xml" ContentType="application/vnd.openxmlformats-officedocument.drawingml.chart+xml"/>
  <Override PartName="/xl/printerSettings/printerSettings78.bin" ContentType="application/vnd.openxmlformats-officedocument.spreadsheetml.printerSettings"/>
  <Override PartName="/xl/drawings/drawing67.xml" ContentType="application/vnd.openxmlformats-officedocument.drawing+xml"/>
  <Override PartName="/xl/ctrlProps/ctrlProp65.xml" ContentType="application/vnd.ms-excel.controlproperties+xml"/>
  <Override PartName="/xl/comments69.xml" ContentType="application/vnd.openxmlformats-officedocument.spreadsheetml.comments+xml"/>
  <Override PartName="/xl/charts/chart65.xml" ContentType="application/vnd.openxmlformats-officedocument.drawingml.chart+xml"/>
  <Override PartName="/xl/printerSettings/printerSettings79.bin" ContentType="application/vnd.openxmlformats-officedocument.spreadsheetml.printerSettings"/>
  <Override PartName="/xl/printerSettings/printerSettings80.bin" ContentType="application/vnd.openxmlformats-officedocument.spreadsheetml.printerSettings"/>
  <Override PartName="/xl/printerSettings/printerSettings81.bin" ContentType="application/vnd.openxmlformats-officedocument.spreadsheetml.printerSettings"/>
  <Override PartName="/xl/drawings/drawing68.xml" ContentType="application/vnd.openxmlformats-officedocument.drawing+xml"/>
  <Override PartName="/xl/charts/chart66.xml" ContentType="application/vnd.openxmlformats-officedocument.drawingml.chart+xml"/>
  <Override PartName="/xl/printerSettings/printerSettings82.bin" ContentType="application/vnd.openxmlformats-officedocument.spreadsheetml.printerSettings"/>
  <Override PartName="/xl/drawings/drawing69.xml" ContentType="application/vnd.openxmlformats-officedocument.drawing+xml"/>
  <Override PartName="/xl/charts/chart67.xml" ContentType="application/vnd.openxmlformats-officedocument.drawingml.chart+xml"/>
  <Override PartName="/xl/printerSettings/printerSettings83.bin" ContentType="application/vnd.openxmlformats-officedocument.spreadsheetml.printerSettings"/>
  <Override PartName="/xl/printerSettings/printerSettings84.bin" ContentType="application/vnd.openxmlformats-officedocument.spreadsheetml.printerSettings"/>
  <Override PartName="/xl/printerSettings/printerSettings85.bin" ContentType="application/vnd.openxmlformats-officedocument.spreadsheetml.printerSettings"/>
  <Override PartName="/xl/comments70.xml" ContentType="application/vnd.openxmlformats-officedocument.spreadsheetml.comments+xml"/>
  <Override PartName="/xl/printerSettings/printerSettings86.bin" ContentType="application/vnd.openxmlformats-officedocument.spreadsheetml.printerSettings"/>
  <Override PartName="/xl/printerSettings/printerSettings87.bin" ContentType="application/vnd.openxmlformats-officedocument.spreadsheetml.printerSettings"/>
  <Override PartName="/xl/printerSettings/printerSettings88.bin" ContentType="application/vnd.openxmlformats-officedocument.spreadsheetml.printerSettings"/>
  <Override PartName="/xl/printerSettings/printerSettings89.bin" ContentType="application/vnd.openxmlformats-officedocument.spreadsheetml.printerSettings"/>
  <Override PartName="/xl/printerSettings/printerSettings90.bin" ContentType="application/vnd.openxmlformats-officedocument.spreadsheetml.printerSettings"/>
  <Override PartName="/xl/printerSettings/printerSettings91.bin" ContentType="application/vnd.openxmlformats-officedocument.spreadsheetml.printerSettings"/>
  <Override PartName="/xl/printerSettings/printerSettings92.bin" ContentType="application/vnd.openxmlformats-officedocument.spreadsheetml.printerSettings"/>
  <Override PartName="/xl/printerSettings/printerSettings93.bin" ContentType="application/vnd.openxmlformats-officedocument.spreadsheetml.printerSettings"/>
  <Override PartName="/xl/printerSettings/printerSettings94.bin" ContentType="application/vnd.openxmlformats-officedocument.spreadsheetml.printerSettings"/>
  <Override PartName="/xl/printerSettings/printerSettings95.bin" ContentType="application/vnd.openxmlformats-officedocument.spreadsheetml.printerSettings"/>
  <Override PartName="/xl/printerSettings/printerSettings96.bin" ContentType="application/vnd.openxmlformats-officedocument.spreadsheetml.printerSettings"/>
  <Override PartName="/xl/printerSettings/printerSettings97.bin" ContentType="application/vnd.openxmlformats-officedocument.spreadsheetml.printerSettings"/>
  <Override PartName="/xl/printerSettings/printerSettings98.bin" ContentType="application/vnd.openxmlformats-officedocument.spreadsheetml.printerSettings"/>
  <Override PartName="/xl/printerSettings/printerSettings99.bin" ContentType="application/vnd.openxmlformats-officedocument.spreadsheetml.printerSettings"/>
  <Override PartName="/xl/printerSettings/printerSettings100.bin" ContentType="application/vnd.openxmlformats-officedocument.spreadsheetml.printerSettings"/>
  <Override PartName="/xl/printerSettings/printerSettings101.bin" ContentType="application/vnd.openxmlformats-officedocument.spreadsheetml.printerSettings"/>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9126"/>
  <workbookPr codeName="ThisWorkbook" defaultThemeVersion="124226"/>
  <mc:AlternateContent xmlns:mc="http://schemas.openxmlformats.org/markup-compatibility/2006">
    <mc:Choice Requires="x15">
      <x15ac:absPath xmlns:x15ac="http://schemas.microsoft.com/office/spreadsheetml/2010/11/ac" url="R:\CorpStrategy\_RegNew\01_Reset 2020-25\09_Opex\05_Forecast Workings\"/>
    </mc:Choice>
  </mc:AlternateContent>
  <xr:revisionPtr revIDLastSave="0" documentId="10_ncr:100000_{5820FED5-2F42-4083-9325-6AE59A5FCD77}" xr6:coauthVersionLast="31" xr6:coauthVersionMax="31" xr10:uidLastSave="{00000000-0000-0000-0000-000000000000}"/>
  <bookViews>
    <workbookView xWindow="0" yWindow="0" windowWidth="25200" windowHeight="11760" tabRatio="882" firstSheet="1" activeTab="1" xr2:uid="{00000000-000D-0000-FFFF-FFFF00000000}"/>
  </bookViews>
  <sheets>
    <sheet name="_com.sap.ip.bi.xl.hiddensheet" sheetId="143" state="veryHidden" r:id="rId1"/>
    <sheet name="GC" sheetId="12" r:id="rId2"/>
    <sheet name="C1" sheetId="13" r:id="rId3"/>
    <sheet name="Gen_Ass_SC" sheetId="14" r:id="rId4"/>
    <sheet name="I-1" sheetId="107" r:id="rId5"/>
    <sheet name="I-2 DA" sheetId="25" r:id="rId6"/>
    <sheet name="I-3 Allocated" sheetId="26" r:id="rId7"/>
    <sheet name="Data_SC" sheetId="15" r:id="rId8"/>
    <sheet name="I-4 History" sheetId="7" state="hidden" r:id="rId9"/>
    <sheet name="I-5 Future DA" sheetId="113" r:id="rId10"/>
    <sheet name="I-6 Future A" sheetId="114" r:id="rId11"/>
    <sheet name="Scen_Ass_SC" sheetId="16" r:id="rId12"/>
    <sheet name="I-7 Escalations" sheetId="8" r:id="rId13"/>
    <sheet name="Workings_SC" sheetId="18" r:id="rId14"/>
    <sheet name="A-1" sheetId="67" r:id="rId15"/>
    <sheet name="A-2" sheetId="68" r:id="rId16"/>
    <sheet name="A-3" sheetId="69" r:id="rId17"/>
    <sheet name="A-4" sheetId="70" r:id="rId18"/>
    <sheet name="A-5" sheetId="71" r:id="rId19"/>
    <sheet name="A-6" sheetId="72" r:id="rId20"/>
    <sheet name="A-7" sheetId="73" r:id="rId21"/>
    <sheet name="A-8" sheetId="74" r:id="rId22"/>
    <sheet name="A-9" sheetId="75" r:id="rId23"/>
    <sheet name="A-10" sheetId="76" r:id="rId24"/>
    <sheet name="A-11" sheetId="77" r:id="rId25"/>
    <sheet name="A-12" sheetId="78" r:id="rId26"/>
    <sheet name="A-13" sheetId="81" r:id="rId27"/>
    <sheet name="A-14" sheetId="82" r:id="rId28"/>
    <sheet name="A-15" sheetId="83" r:id="rId29"/>
    <sheet name="A-16" sheetId="84" r:id="rId30"/>
    <sheet name="A-17" sheetId="85" r:id="rId31"/>
    <sheet name="A-18" sheetId="86" r:id="rId32"/>
    <sheet name="A-19" sheetId="87" r:id="rId33"/>
    <sheet name="A-20" sheetId="88" r:id="rId34"/>
    <sheet name="A-21" sheetId="79" r:id="rId35"/>
    <sheet name="A-22" sheetId="80" r:id="rId36"/>
    <sheet name="A-23" sheetId="89" r:id="rId37"/>
    <sheet name="A-24" sheetId="90" r:id="rId38"/>
    <sheet name="A-25" sheetId="91" r:id="rId39"/>
    <sheet name="A-26" sheetId="92" r:id="rId40"/>
    <sheet name="A-27" sheetId="93" r:id="rId41"/>
    <sheet name="A-28" sheetId="94" r:id="rId42"/>
    <sheet name="A-29" sheetId="95" r:id="rId43"/>
    <sheet name="A-30" sheetId="96" r:id="rId44"/>
    <sheet name="A-31" sheetId="97" r:id="rId45"/>
    <sheet name="A-32" sheetId="98" r:id="rId46"/>
    <sheet name="A-33" sheetId="99" r:id="rId47"/>
    <sheet name="A-34" sheetId="100" r:id="rId48"/>
    <sheet name="A-35" sheetId="101" r:id="rId49"/>
    <sheet name="A-36" sheetId="102" r:id="rId50"/>
    <sheet name="A-37" sheetId="108" r:id="rId51"/>
    <sheet name="A-38" sheetId="109" r:id="rId52"/>
    <sheet name="A-39" sheetId="127" r:id="rId53"/>
    <sheet name="A-40" sheetId="128" r:id="rId54"/>
    <sheet name="A-41" sheetId="129" r:id="rId55"/>
    <sheet name="DA-1" sheetId="32" r:id="rId56"/>
    <sheet name="DA-2" sheetId="38" r:id="rId57"/>
    <sheet name="DA-3" sheetId="39" r:id="rId58"/>
    <sheet name="DA-4" sheetId="40" r:id="rId59"/>
    <sheet name="DA-5" sheetId="41" r:id="rId60"/>
    <sheet name="DA-6" sheetId="42" r:id="rId61"/>
    <sheet name="DA-7" sheetId="43" r:id="rId62"/>
    <sheet name="DA-8" sheetId="44" r:id="rId63"/>
    <sheet name="DA-9" sheetId="45" r:id="rId64"/>
    <sheet name="DA-10" sheetId="46" r:id="rId65"/>
    <sheet name="DA-11" sheetId="47" r:id="rId66"/>
    <sheet name="DA-12" sheetId="48" r:id="rId67"/>
    <sheet name="DA-13" sheetId="49" r:id="rId68"/>
    <sheet name="DA-14" sheetId="50" r:id="rId69"/>
    <sheet name="DA-15" sheetId="51" r:id="rId70"/>
    <sheet name="DA-16" sheetId="52" r:id="rId71"/>
    <sheet name="DA-17" sheetId="53" r:id="rId72"/>
    <sheet name="DA-18" sheetId="54" r:id="rId73"/>
    <sheet name="DA-19" sheetId="55" r:id="rId74"/>
    <sheet name="DA-20" sheetId="56" r:id="rId75"/>
    <sheet name="DA-21" sheetId="57" r:id="rId76"/>
    <sheet name="DA-22" sheetId="58" r:id="rId77"/>
    <sheet name="DA-23" sheetId="59" r:id="rId78"/>
    <sheet name="DA-24" sheetId="60" r:id="rId79"/>
    <sheet name="Reports_SC" sheetId="19" r:id="rId80"/>
    <sheet name="R1 Opex Detail" sheetId="105" r:id="rId81"/>
    <sheet name="R2" sheetId="63" r:id="rId82"/>
    <sheet name="R3" sheetId="104" r:id="rId83"/>
    <sheet name="R4 Variations" sheetId="106" r:id="rId84"/>
    <sheet name="R5 Escalations" sheetId="111" r:id="rId85"/>
    <sheet name="R6 Escalations" sheetId="112" r:id="rId86"/>
    <sheet name="R7" sheetId="119" r:id="rId87"/>
    <sheet name="Reports $2020_SC" sheetId="132" r:id="rId88"/>
    <sheet name="R2 ($2020)" sheetId="140" r:id="rId89"/>
    <sheet name="R3 ($2020)" sheetId="141" r:id="rId90"/>
    <sheet name="R4 Variations ($2020)" sheetId="135" r:id="rId91"/>
    <sheet name="R6 Escalations ($2020)" sheetId="136" r:id="rId92"/>
    <sheet name="R7 ($2020)" sheetId="142" r:id="rId93"/>
    <sheet name="Export" sheetId="126" r:id="rId94"/>
    <sheet name="E1" sheetId="130" r:id="rId95"/>
    <sheet name="E2" sheetId="131" r:id="rId96"/>
    <sheet name="Reference" sheetId="28" r:id="rId97"/>
    <sheet name="Ref-1" sheetId="29" r:id="rId98"/>
    <sheet name="Ref-2" sheetId="37" r:id="rId99"/>
    <sheet name="HelpText" sheetId="139" r:id="rId100"/>
    <sheet name="Crosschecks" sheetId="23" r:id="rId101"/>
    <sheet name="CK1" sheetId="24" r:id="rId102"/>
  </sheets>
  <externalReferences>
    <externalReference r:id="rId103"/>
  </externalReferences>
  <definedNames>
    <definedName name="_LU_DataVersion">GC!$D$45</definedName>
    <definedName name="_LU_Version">GC!$D$46</definedName>
    <definedName name="aaaaa" hidden="1">{"Allocation of Cash Flows",#N/A,FALSE,"Cash Flow Worksheet"}</definedName>
    <definedName name="abcde" hidden="1">{"Allocation of Cash Flows",#N/A,FALSE,"Cash Flow Worksheet"}</definedName>
    <definedName name="Array_ColOffset_Header" localSheetId="14">{"-7","-6","-5","-4","-3","-2","-1","0"}</definedName>
    <definedName name="Array_ColOffset_Header" localSheetId="23">{"-7","-6","-5","-4","-3","-2","-1","0"}</definedName>
    <definedName name="Array_ColOffset_Header" localSheetId="24">{"-7","-6","-5","-4","-3","-2","-1","0"}</definedName>
    <definedName name="Array_ColOffset_Header" localSheetId="25">{"-7","-6","-5","-4","-3","-2","-1","0"}</definedName>
    <definedName name="Array_ColOffset_Header" localSheetId="26">{"-7","-6","-5","-4","-3","-2","-1","0"}</definedName>
    <definedName name="Array_ColOffset_Header" localSheetId="27">{"-7","-6","-5","-4","-3","-2","-1","0"}</definedName>
    <definedName name="Array_ColOffset_Header" localSheetId="28">{"-7","-6","-5","-4","-3","-2","-1","0"}</definedName>
    <definedName name="Array_ColOffset_Header" localSheetId="29">{"-7","-6","-5","-4","-3","-2","-1","0"}</definedName>
    <definedName name="Array_ColOffset_Header" localSheetId="30">{"-7","-6","-5","-4","-3","-2","-1","0"}</definedName>
    <definedName name="Array_ColOffset_Header" localSheetId="31">{"-7","-6","-5","-4","-3","-2","-1","0"}</definedName>
    <definedName name="Array_ColOffset_Header" localSheetId="32">{"-7","-6","-5","-4","-3","-2","-1","0"}</definedName>
    <definedName name="Array_ColOffset_Header" localSheetId="15">{"-7","-6","-5","-4","-3","-2","-1","0"}</definedName>
    <definedName name="Array_ColOffset_Header" localSheetId="33">{"-7","-6","-5","-4","-3","-2","-1","0"}</definedName>
    <definedName name="Array_ColOffset_Header" localSheetId="34">{"-7","-6","-5","-4","-3","-2","-1","0"}</definedName>
    <definedName name="Array_ColOffset_Header" localSheetId="35">{"-7","-6","-5","-4","-3","-2","-1","0"}</definedName>
    <definedName name="Array_ColOffset_Header" localSheetId="36">{"-7","-6","-5","-4","-3","-2","-1","0"}</definedName>
    <definedName name="Array_ColOffset_Header" localSheetId="37">{"-7","-6","-5","-4","-3","-2","-1","0"}</definedName>
    <definedName name="Array_ColOffset_Header" localSheetId="38">{"-7","-6","-5","-4","-3","-2","-1","0"}</definedName>
    <definedName name="Array_ColOffset_Header" localSheetId="39">{"-7","-6","-5","-4","-3","-2","-1","0"}</definedName>
    <definedName name="Array_ColOffset_Header" localSheetId="40">{"-7","-6","-5","-4","-3","-2","-1","0"}</definedName>
    <definedName name="Array_ColOffset_Header" localSheetId="41">{"-7","-6","-5","-4","-3","-2","-1","0"}</definedName>
    <definedName name="Array_ColOffset_Header" localSheetId="42">{"-7","-6","-5","-4","-3","-2","-1","0"}</definedName>
    <definedName name="Array_ColOffset_Header" localSheetId="16">{"-7","-6","-5","-4","-3","-2","-1","0"}</definedName>
    <definedName name="Array_ColOffset_Header" localSheetId="43">{"-7","-6","-5","-4","-3","-2","-1","0"}</definedName>
    <definedName name="Array_ColOffset_Header" localSheetId="44">{"-7","-6","-5","-4","-3","-2","-1","0"}</definedName>
    <definedName name="Array_ColOffset_Header" localSheetId="45">{"-7","-6","-5","-4","-3","-2","-1","0"}</definedName>
    <definedName name="Array_ColOffset_Header" localSheetId="46">{"-7","-6","-5","-4","-3","-2","-1","0"}</definedName>
    <definedName name="Array_ColOffset_Header" localSheetId="47">{"-7","-6","-5","-4","-3","-2","-1","0"}</definedName>
    <definedName name="Array_ColOffset_Header" localSheetId="48">{"-7","-6","-5","-4","-3","-2","-1","0"}</definedName>
    <definedName name="Array_ColOffset_Header" localSheetId="49">{"-7","-6","-5","-4","-3","-2","-1","0"}</definedName>
    <definedName name="Array_ColOffset_Header" localSheetId="50">{"-7","-6","-5","-4","-3","-2","-1","0"}</definedName>
    <definedName name="Array_ColOffset_Header" localSheetId="51">{"-7","-6","-5","-4","-3","-2","-1","0"}</definedName>
    <definedName name="Array_ColOffset_Header" localSheetId="52">{"-7","-6","-5","-4","-3","-2","-1","0"}</definedName>
    <definedName name="Array_ColOffset_Header" localSheetId="17">{"-7","-6","-5","-4","-3","-2","-1","0"}</definedName>
    <definedName name="Array_ColOffset_Header" localSheetId="53">{"-7","-6","-5","-4","-3","-2","-1","0"}</definedName>
    <definedName name="Array_ColOffset_Header" localSheetId="54">{"-7","-6","-5","-4","-3","-2","-1","0"}</definedName>
    <definedName name="Array_ColOffset_Header" localSheetId="18">{"-7","-6","-5","-4","-3","-2","-1","0"}</definedName>
    <definedName name="Array_ColOffset_Header" localSheetId="19">{"-7","-6","-5","-4","-3","-2","-1","0"}</definedName>
    <definedName name="Array_ColOffset_Header" localSheetId="20">{"-7","-6","-5","-4","-3","-2","-1","0"}</definedName>
    <definedName name="Array_ColOffset_Header" localSheetId="21">{"-7","-6","-5","-4","-3","-2","-1","0"}</definedName>
    <definedName name="Array_ColOffset_Header" localSheetId="22">{"-7","-6","-5","-4","-3","-2","-1","0"}</definedName>
    <definedName name="Array_ColOffset_Header" localSheetId="65">{"-7","-6","-5","-4","-3","-2","-1","0"}</definedName>
    <definedName name="Array_ColOffset_Header" localSheetId="66">{"-7","-6","-5","-4","-3","-2","-1","0"}</definedName>
    <definedName name="Array_ColOffset_Header" localSheetId="67">{"-7","-6","-5","-4","-3","-2","-1","0"}</definedName>
    <definedName name="Array_ColOffset_Header" localSheetId="69">{"-7","-6","-5","-4","-3","-2","-1","0"}</definedName>
    <definedName name="Array_ColOffset_Header" localSheetId="70">{"-7","-6","-5","-4","-3","-2","-1","0"}</definedName>
    <definedName name="Array_ColOffset_Header" localSheetId="72">{"-7","-6","-5","-4","-3","-2","-1","0"}</definedName>
    <definedName name="Array_ColOffset_Header" localSheetId="73">{"-7","-6","-5","-4","-3","-2","-1","0"}</definedName>
    <definedName name="Array_ColOffset_Header" localSheetId="56">{"-7","-6","-5","-4","-3","-2","-1","0"}</definedName>
    <definedName name="Array_ColOffset_Header" localSheetId="75">{"-7","-6","-5","-4","-3","-2","-1","0"}</definedName>
    <definedName name="Array_ColOffset_Header" localSheetId="76">{"-7","-6","-5","-4","-3","-2","-1","0"}</definedName>
    <definedName name="Array_ColOffset_Header" localSheetId="77">{"-7","-6","-5","-4","-3","-2","-1","0"}</definedName>
    <definedName name="Array_ColOffset_Header" localSheetId="57">{"-7","-6","-5","-4","-3","-2","-1","0"}</definedName>
    <definedName name="Array_ColOffset_Header" localSheetId="59">{"-7","-6","-5","-4","-3","-2","-1","0"}</definedName>
    <definedName name="Array_ColOffset_Header" localSheetId="60">{"-7","-6","-5","-4","-3","-2","-1","0"}</definedName>
    <definedName name="Array_ColOffset_Header" localSheetId="62">{"-7","-6","-5","-4","-3","-2","-1","0"}</definedName>
    <definedName name="Array_ColOffset_Header" localSheetId="63">{"-7","-6","-5","-4","-3","-2","-1","0"}</definedName>
    <definedName name="Array_ColOffset_Header" localSheetId="94">{"-7","-6","-5","-4","-3","-2","-1","0"}</definedName>
    <definedName name="Array_ColOffset_Header" localSheetId="10">{"-7","-6","-5","-4","-3","-2","-1","0"}</definedName>
    <definedName name="Array_ColOffset_Header" localSheetId="80">{"-7","-6","-5","-4","-3","-2","-1","0"}</definedName>
    <definedName name="Array_ColOffset_Header" localSheetId="81">{"-7","-6","-5","-4","-3","-2","-1","0"}</definedName>
    <definedName name="Array_ColOffset_Header" localSheetId="88">{"-7","-6","-5","-4","-3","-2","-1","0"}</definedName>
    <definedName name="Array_ColOffset_Header" localSheetId="82">{"-7","-6","-5","-4","-3","-2","-1","0"}</definedName>
    <definedName name="Array_ColOffset_Header" localSheetId="89">{"-7","-6","-5","-4","-3","-2","-1","0"}</definedName>
    <definedName name="Array_ColOffset_Header" localSheetId="83">{"-7","-6","-5","-4","-3","-2","-1","0"}</definedName>
    <definedName name="Array_ColOffset_Header" localSheetId="90">{"-7","-6","-5","-4","-3","-2","-1","0"}</definedName>
    <definedName name="Array_ColOffset_Header" localSheetId="84">{"-7","-6","-5","-4","-3","-2","-1","0"}</definedName>
    <definedName name="Array_ColOffset_Header" localSheetId="85">{"-7","-6","-5","-4","-3","-2","-1","0"}</definedName>
    <definedName name="Array_ColOffset_Header" localSheetId="91">{"-7","-6","-5","-4","-3","-2","-1","0"}</definedName>
    <definedName name="Array_ColOffset_Header" localSheetId="86">{"-7","-6","-5","-4","-3","-2","-1","0"}</definedName>
    <definedName name="Array_ColOffset_Header" localSheetId="92">{"-7","-6","-5","-4","-3","-2","-1","0"}</definedName>
    <definedName name="Array_ColOffset_Header" localSheetId="87">{"-7","-6","-5","-4","-3","-2","-1","0"}</definedName>
    <definedName name="Array_ColOffset_Header">{"-7","-6","-5","-4","-3","-2","-1","0"}</definedName>
    <definedName name="Array_ColOffset_Header2">{"0","1","2","3","4","5","6"}</definedName>
    <definedName name="AS2DocOpenMode" hidden="1">"AS2DocumentEdit"</definedName>
    <definedName name="EscalationDescription_General">'I-7 Escalations'!$B$11:$B$15</definedName>
    <definedName name="EscalationDescription_Input_Cost">'I-7 Escalations'!$B$24:$B$37</definedName>
    <definedName name="Escalations_General_Costs">'I-7 Escalations'!$B$11:$M$15</definedName>
    <definedName name="Escalations_Specific_Costs">'I-7 Escalations'!$B$24:$M$37</definedName>
    <definedName name="Future_AOpexStart">'I-6 Future A'!$D$4</definedName>
    <definedName name="Future_DAOpexStart">'I-5 Future DA'!$D$4</definedName>
    <definedName name="InfoClassification">GC!$D$45</definedName>
    <definedName name="jordan" hidden="1">{"Allocation of Cash Flows",#N/A,FALSE,"Cash Flow Worksheet"}</definedName>
    <definedName name="List_AllocatedCosts">'I-3 Allocated'!$B$4:$D$45</definedName>
    <definedName name="List_AllocOpexListStart">'I-3 Allocated'!$B$4</definedName>
    <definedName name="List_AllocOpexStart">'I-4 History'!$L$226</definedName>
    <definedName name="List_DAOpexStart">'I-2 DA'!$B$6</definedName>
    <definedName name="List_DirectlyAttributedServices">'I-2 DA'!$B$7:$C$34</definedName>
    <definedName name="List_NWOpexStart">'I-4 History'!$L$5</definedName>
    <definedName name="LU_BaseYearDollars">'Ref-1'!$B$45</definedName>
    <definedName name="LU_CostCategory">'Ref-1'!$A$26:$A$31</definedName>
    <definedName name="LU_Escalation">'I-1'!$H$36</definedName>
    <definedName name="LU_Guide">GC!$A$34</definedName>
    <definedName name="LU_PTRMDollarDenomination">'Ref-1'!$B$47</definedName>
    <definedName name="LU_TemplateDollarDenomination">'Ref-1'!$B$46</definedName>
    <definedName name="LU_TemplateYearHeader">'Ref-1'!$N$39:$U$39</definedName>
    <definedName name="LU_TemplateYearHeader2">'Ref-1'!$O$39:$U$39</definedName>
    <definedName name="LU_TemplateYearHeader3">'Ref-1'!$G$39:$M$39</definedName>
    <definedName name="Model_Name">GC!$D$40</definedName>
    <definedName name="OrganisationName">GC!$D$39</definedName>
    <definedName name="_xlnm.Print_Area" localSheetId="14">'A-1'!$A$1:$I$240</definedName>
    <definedName name="_xlnm.Print_Area" localSheetId="23">'A-10'!$A$1:$I$239</definedName>
    <definedName name="_xlnm.Print_Area" localSheetId="24">'A-11'!$A$1:$I$239</definedName>
    <definedName name="_xlnm.Print_Area" localSheetId="25">'A-12'!$A$1:$I$239</definedName>
    <definedName name="_xlnm.Print_Area" localSheetId="26">'A-13'!$A$1:$I$239</definedName>
    <definedName name="_xlnm.Print_Area" localSheetId="27">'A-14'!$A$1:$I$239</definedName>
    <definedName name="_xlnm.Print_Area" localSheetId="28">'A-15'!$A$1:$I$239</definedName>
    <definedName name="_xlnm.Print_Area" localSheetId="29">'A-16'!$A$1:$I$239</definedName>
    <definedName name="_xlnm.Print_Area" localSheetId="30">'A-17'!$A$1:$I$271</definedName>
    <definedName name="_xlnm.Print_Area" localSheetId="31">'A-18'!$A$1:$I$239</definedName>
    <definedName name="_xlnm.Print_Area" localSheetId="32">'A-19'!$A$1:$I$239</definedName>
    <definedName name="_xlnm.Print_Area" localSheetId="15">'A-2'!$A$1:$I$239</definedName>
    <definedName name="_xlnm.Print_Area" localSheetId="33">'A-20'!$A$1:$I$239</definedName>
    <definedName name="_xlnm.Print_Area" localSheetId="34">'A-21'!$A$1:$I$239</definedName>
    <definedName name="_xlnm.Print_Area" localSheetId="35">'A-22'!$A$1:$I$239</definedName>
    <definedName name="_xlnm.Print_Area" localSheetId="36">'A-23'!$A$1:$I$239</definedName>
    <definedName name="_xlnm.Print_Area" localSheetId="37">'A-24'!$A$1:$I$239</definedName>
    <definedName name="_xlnm.Print_Area" localSheetId="38">'A-25'!$A$1:$I$239</definedName>
    <definedName name="_xlnm.Print_Area" localSheetId="39">'A-26'!$A$1:$I$239</definedName>
    <definedName name="_xlnm.Print_Area" localSheetId="40">'A-27'!$A$1:$I$239</definedName>
    <definedName name="_xlnm.Print_Area" localSheetId="41">'A-28'!$A$1:$I$239</definedName>
    <definedName name="_xlnm.Print_Area" localSheetId="42">'A-29'!$A$1:$I$239</definedName>
    <definedName name="_xlnm.Print_Area" localSheetId="16">'A-3'!$A$1:$I$239</definedName>
    <definedName name="_xlnm.Print_Area" localSheetId="43">'A-30'!$A$1:$I$239</definedName>
    <definedName name="_xlnm.Print_Area" localSheetId="44">'A-31'!$A$1:$I$239</definedName>
    <definedName name="_xlnm.Print_Area" localSheetId="45">'A-32'!$A$1:$I$239</definedName>
    <definedName name="_xlnm.Print_Area" localSheetId="46">'A-33'!$A$1:$I$239</definedName>
    <definedName name="_xlnm.Print_Area" localSheetId="47">'A-34'!$A$1:$I$239</definedName>
    <definedName name="_xlnm.Print_Area" localSheetId="48">'A-35'!$A$1:$I$239</definedName>
    <definedName name="_xlnm.Print_Area" localSheetId="49">'A-36'!$A$1:$I$239</definedName>
    <definedName name="_xlnm.Print_Area" localSheetId="50">'A-37'!$A$1:$I$239</definedName>
    <definedName name="_xlnm.Print_Area" localSheetId="51">'A-38'!$A$1:$I$239</definedName>
    <definedName name="_xlnm.Print_Area" localSheetId="52">'A-39'!$A$1:$I$239</definedName>
    <definedName name="_xlnm.Print_Area" localSheetId="17">'A-4'!$A$1:$I$239</definedName>
    <definedName name="_xlnm.Print_Area" localSheetId="53">'A-40'!$A$1:$I$239</definedName>
    <definedName name="_xlnm.Print_Area" localSheetId="54">'A-41'!$A$1:$I$239</definedName>
    <definedName name="_xlnm.Print_Area" localSheetId="18">'A-5'!$A$1:$I$239</definedName>
    <definedName name="_xlnm.Print_Area" localSheetId="19">'A-6'!$A$1:$I$239</definedName>
    <definedName name="_xlnm.Print_Area" localSheetId="20">'A-7'!$A$1:$I$239</definedName>
    <definedName name="_xlnm.Print_Area" localSheetId="21">'A-8'!$A$1:$I$239</definedName>
    <definedName name="_xlnm.Print_Area" localSheetId="22">'A-9'!$A$1:$I$239</definedName>
    <definedName name="_xlnm.Print_Area" localSheetId="2">'C1'!$A$1:$J$57</definedName>
    <definedName name="_xlnm.Print_Area" localSheetId="101">'CK1'!$B$1:$K$32</definedName>
    <definedName name="_xlnm.Print_Area" localSheetId="55">'DA-1'!$A$1:$I$239</definedName>
    <definedName name="_xlnm.Print_Area" localSheetId="64">'DA-10'!$A$1:$I$239</definedName>
    <definedName name="_xlnm.Print_Area" localSheetId="65">'DA-11'!$A$1:$I$239</definedName>
    <definedName name="_xlnm.Print_Area" localSheetId="66">'DA-12'!$A$1:$I$239</definedName>
    <definedName name="_xlnm.Print_Area" localSheetId="67">'DA-13'!$A$1:$I$239</definedName>
    <definedName name="_xlnm.Print_Area" localSheetId="68">'DA-14'!$A$1:$I$239</definedName>
    <definedName name="_xlnm.Print_Area" localSheetId="69">'DA-15'!$A$1:$I$239</definedName>
    <definedName name="_xlnm.Print_Area" localSheetId="70">'DA-16'!$A$1:$I$239</definedName>
    <definedName name="_xlnm.Print_Area" localSheetId="71">'DA-17'!$A$1:$I$239</definedName>
    <definedName name="_xlnm.Print_Area" localSheetId="72">'DA-18'!$A$1:$I$239</definedName>
    <definedName name="_xlnm.Print_Area" localSheetId="73">'DA-19'!$A$1:$I$239</definedName>
    <definedName name="_xlnm.Print_Area" localSheetId="56">'DA-2'!$A$1:$I$239</definedName>
    <definedName name="_xlnm.Print_Area" localSheetId="74">'DA-20'!$A$1:$I$239</definedName>
    <definedName name="_xlnm.Print_Area" localSheetId="75">'DA-21'!$A$1:$I$239</definedName>
    <definedName name="_xlnm.Print_Area" localSheetId="76">'DA-22'!$A$1:$I$239</definedName>
    <definedName name="_xlnm.Print_Area" localSheetId="77">'DA-23'!$A$1:$I$239</definedName>
    <definedName name="_xlnm.Print_Area" localSheetId="78">'DA-24'!$A$1:$I$239</definedName>
    <definedName name="_xlnm.Print_Area" localSheetId="57">'DA-3'!$A$1:$I$239</definedName>
    <definedName name="_xlnm.Print_Area" localSheetId="58">'DA-4'!$A$1:$I$239</definedName>
    <definedName name="_xlnm.Print_Area" localSheetId="59">'DA-5'!$A$1:$I$239</definedName>
    <definedName name="_xlnm.Print_Area" localSheetId="60">'DA-6'!$A$1:$I$239</definedName>
    <definedName name="_xlnm.Print_Area" localSheetId="61">'DA-7'!$A$1:$I$239</definedName>
    <definedName name="_xlnm.Print_Area" localSheetId="62">'DA-8'!$A$1:$I$239</definedName>
    <definedName name="_xlnm.Print_Area" localSheetId="63">'DA-9'!$A$1:$I$239</definedName>
    <definedName name="_xlnm.Print_Area" localSheetId="7">Data_SC!$B$1:$P$29</definedName>
    <definedName name="_xlnm.Print_Area" localSheetId="94" xml:space="preserve">             'E1'!$B$1:$S$623</definedName>
    <definedName name="_xlnm.Print_Area" localSheetId="95">'E2'!$A$1:$U$71</definedName>
    <definedName name="_xlnm.Print_Area" localSheetId="93">Export!$A$1:$M$27</definedName>
    <definedName name="_xlnm.Print_Area" localSheetId="1">GC!$A$1:$S$50</definedName>
    <definedName name="_xlnm.Print_Area" localSheetId="3">Gen_Ass_SC!$B$1:$P$30</definedName>
    <definedName name="_xlnm.Print_Area" localSheetId="4">'I-1'!$A$1:$X$45</definedName>
    <definedName name="_xlnm.Print_Area" localSheetId="5">'I-2 DA'!$A$1:$F$35</definedName>
    <definedName name="_xlnm.Print_Area" localSheetId="6">'I-3 Allocated'!$A$1:$D$45</definedName>
    <definedName name="_xlnm.Print_Area" localSheetId="8">'I-4 History'!$B$1:$L$613</definedName>
    <definedName name="_xlnm.Print_Area" localSheetId="9">'I-5 Future DA'!$B$1:$L$238</definedName>
    <definedName name="_xlnm.Print_Area" localSheetId="10">'I-6 Future A'!$B$1:$L$393</definedName>
    <definedName name="_xlnm.Print_Area" localSheetId="12">'I-7 Escalations'!$A$1:$N$39</definedName>
    <definedName name="_xlnm.Print_Area" localSheetId="80" xml:space="preserve">             'R1 Opex Detail'!$B$1:$S$631</definedName>
    <definedName name="_xlnm.Print_Area" localSheetId="81">'R2'!$A$1:$I$119</definedName>
    <definedName name="_xlnm.Print_Area" localSheetId="88">'R2 ($2020)'!$A$1:$I$71</definedName>
    <definedName name="_xlnm.Print_Area" localSheetId="82">'R3'!$A$1:$I$125</definedName>
    <definedName name="_xlnm.Print_Area" localSheetId="89">'R3 ($2020)'!$A$1:$I$73</definedName>
    <definedName name="_xlnm.Print_Area" localSheetId="83">'R4 Variations'!$B$1:$N$820</definedName>
    <definedName name="_xlnm.Print_Area" localSheetId="90">'R4 Variations ($2020)'!$B$1:$N$818</definedName>
    <definedName name="_xlnm.Print_Area" localSheetId="84">'R5 Escalations'!$B$1:$K$1022</definedName>
    <definedName name="_xlnm.Print_Area" localSheetId="85">'R6 Escalations'!$A$1:$I$49</definedName>
    <definedName name="_xlnm.Print_Area" localSheetId="91">'R6 Escalations ($2020)'!$A$1:$I$48</definedName>
    <definedName name="_xlnm.Print_Area" localSheetId="86">'R7'!$A$1:$L$12</definedName>
    <definedName name="_xlnm.Print_Area" localSheetId="92">'R7 ($2020)'!$A$1:$I$73</definedName>
    <definedName name="_xlnm.Print_Area" localSheetId="97">'Ref-1'!$A$1:$U$47</definedName>
    <definedName name="_xlnm.Print_Area" localSheetId="98">'Ref-2'!$A$1:$F$66</definedName>
    <definedName name="_xlnm.Print_Area" localSheetId="87">'Reports $2020_SC'!$B$1:$P$30</definedName>
    <definedName name="_xlnm.Print_Area" localSheetId="79">Reports_SC!$B$1:$P$30</definedName>
    <definedName name="_xlnm.Print_Area" localSheetId="11">Scen_Ass_SC!$B$1:$P$30</definedName>
    <definedName name="_xlnm.Print_Area" localSheetId="13">Workings_SC!$B$1:$P$30</definedName>
    <definedName name="_xlnm.Print_Titles" localSheetId="14">'A-1'!$1:$2</definedName>
    <definedName name="_xlnm.Print_Titles" localSheetId="23">'A-10'!$1:$2</definedName>
    <definedName name="_xlnm.Print_Titles" localSheetId="24">'A-11'!$1:$2</definedName>
    <definedName name="_xlnm.Print_Titles" localSheetId="25">'A-12'!$1:$2</definedName>
    <definedName name="_xlnm.Print_Titles" localSheetId="26">'A-13'!$1:$2</definedName>
    <definedName name="_xlnm.Print_Titles" localSheetId="27">'A-14'!$1:$2</definedName>
    <definedName name="_xlnm.Print_Titles" localSheetId="28">'A-15'!$1:$2</definedName>
    <definedName name="_xlnm.Print_Titles" localSheetId="29">'A-16'!$1:$2</definedName>
    <definedName name="_xlnm.Print_Titles" localSheetId="30">'A-17'!$1:$2</definedName>
    <definedName name="_xlnm.Print_Titles" localSheetId="31">'A-18'!$1:$2</definedName>
    <definedName name="_xlnm.Print_Titles" localSheetId="32">'A-19'!$1:$2</definedName>
    <definedName name="_xlnm.Print_Titles" localSheetId="15">'A-2'!$1:$2</definedName>
    <definedName name="_xlnm.Print_Titles" localSheetId="33">'A-20'!$1:$2</definedName>
    <definedName name="_xlnm.Print_Titles" localSheetId="34">'A-21'!$1:$2</definedName>
    <definedName name="_xlnm.Print_Titles" localSheetId="35">'A-22'!$1:$2</definedName>
    <definedName name="_xlnm.Print_Titles" localSheetId="36">'A-23'!$1:$2</definedName>
    <definedName name="_xlnm.Print_Titles" localSheetId="37">'A-24'!$1:$2</definedName>
    <definedName name="_xlnm.Print_Titles" localSheetId="38">'A-25'!$1:$2</definedName>
    <definedName name="_xlnm.Print_Titles" localSheetId="39">'A-26'!$1:$2</definedName>
    <definedName name="_xlnm.Print_Titles" localSheetId="40">'A-27'!$1:$2</definedName>
    <definedName name="_xlnm.Print_Titles" localSheetId="41">'A-28'!$1:$2</definedName>
    <definedName name="_xlnm.Print_Titles" localSheetId="42">'A-29'!$1:$2</definedName>
    <definedName name="_xlnm.Print_Titles" localSheetId="16">'A-3'!$1:$2</definedName>
    <definedName name="_xlnm.Print_Titles" localSheetId="43">'A-30'!$1:$2</definedName>
    <definedName name="_xlnm.Print_Titles" localSheetId="44">'A-31'!$1:$2</definedName>
    <definedName name="_xlnm.Print_Titles" localSheetId="45">'A-32'!$1:$2</definedName>
    <definedName name="_xlnm.Print_Titles" localSheetId="46">'A-33'!$1:$2</definedName>
    <definedName name="_xlnm.Print_Titles" localSheetId="47">'A-34'!$1:$2</definedName>
    <definedName name="_xlnm.Print_Titles" localSheetId="48">'A-35'!$1:$2</definedName>
    <definedName name="_xlnm.Print_Titles" localSheetId="49">'A-36'!$1:$2</definedName>
    <definedName name="_xlnm.Print_Titles" localSheetId="50">'A-37'!$1:$2</definedName>
    <definedName name="_xlnm.Print_Titles" localSheetId="51">'A-38'!$1:$2</definedName>
    <definedName name="_xlnm.Print_Titles" localSheetId="52">'A-39'!$1:$2</definedName>
    <definedName name="_xlnm.Print_Titles" localSheetId="17">'A-4'!$1:$2</definedName>
    <definedName name="_xlnm.Print_Titles" localSheetId="53">'A-40'!$1:$2</definedName>
    <definedName name="_xlnm.Print_Titles" localSheetId="54">'A-41'!$1:$2</definedName>
    <definedName name="_xlnm.Print_Titles" localSheetId="18">'A-5'!$1:$2</definedName>
    <definedName name="_xlnm.Print_Titles" localSheetId="19">'A-6'!$1:$2</definedName>
    <definedName name="_xlnm.Print_Titles" localSheetId="20">'A-7'!$1:$2</definedName>
    <definedName name="_xlnm.Print_Titles" localSheetId="21">'A-8'!$1:$2</definedName>
    <definedName name="_xlnm.Print_Titles" localSheetId="22">'A-9'!$1:$2</definedName>
    <definedName name="_xlnm.Print_Titles" localSheetId="2">'C1'!$1:$3</definedName>
    <definedName name="_xlnm.Print_Titles" localSheetId="101">'CK1'!$1:$4</definedName>
    <definedName name="_xlnm.Print_Titles" localSheetId="55">'DA-1'!$1:$2</definedName>
    <definedName name="_xlnm.Print_Titles" localSheetId="64">'DA-10'!$1:$2</definedName>
    <definedName name="_xlnm.Print_Titles" localSheetId="65">'DA-11'!$1:$2</definedName>
    <definedName name="_xlnm.Print_Titles" localSheetId="66">'DA-12'!$1:$2</definedName>
    <definedName name="_xlnm.Print_Titles" localSheetId="67">'DA-13'!$1:$2</definedName>
    <definedName name="_xlnm.Print_Titles" localSheetId="68">'DA-14'!$1:$2</definedName>
    <definedName name="_xlnm.Print_Titles" localSheetId="69">'DA-15'!$1:$2</definedName>
    <definedName name="_xlnm.Print_Titles" localSheetId="70">'DA-16'!$1:$2</definedName>
    <definedName name="_xlnm.Print_Titles" localSheetId="71">'DA-17'!$1:$2</definedName>
    <definedName name="_xlnm.Print_Titles" localSheetId="72">'DA-18'!$1:$2</definedName>
    <definedName name="_xlnm.Print_Titles" localSheetId="73">'DA-19'!$1:$2</definedName>
    <definedName name="_xlnm.Print_Titles" localSheetId="56">'DA-2'!$1:$2</definedName>
    <definedName name="_xlnm.Print_Titles" localSheetId="74">'DA-20'!$1:$2</definedName>
    <definedName name="_xlnm.Print_Titles" localSheetId="75">'DA-21'!$1:$2</definedName>
    <definedName name="_xlnm.Print_Titles" localSheetId="76">'DA-22'!$1:$2</definedName>
    <definedName name="_xlnm.Print_Titles" localSheetId="77">'DA-23'!$1:$2</definedName>
    <definedName name="_xlnm.Print_Titles" localSheetId="78">'DA-24'!$1:$2</definedName>
    <definedName name="_xlnm.Print_Titles" localSheetId="57">'DA-3'!$1:$2</definedName>
    <definedName name="_xlnm.Print_Titles" localSheetId="58">'DA-4'!$1:$2</definedName>
    <definedName name="_xlnm.Print_Titles" localSheetId="59">'DA-5'!$1:$2</definedName>
    <definedName name="_xlnm.Print_Titles" localSheetId="60">'DA-6'!$1:$2</definedName>
    <definedName name="_xlnm.Print_Titles" localSheetId="61">'DA-7'!$1:$2</definedName>
    <definedName name="_xlnm.Print_Titles" localSheetId="62">'DA-8'!$1:$2</definedName>
    <definedName name="_xlnm.Print_Titles" localSheetId="63">'DA-9'!$1:$2</definedName>
    <definedName name="_xlnm.Print_Titles" localSheetId="94">'E1'!$1:$4</definedName>
    <definedName name="_xlnm.Print_Titles" localSheetId="8">'I-4 History'!$1:$4</definedName>
    <definedName name="_xlnm.Print_Titles" localSheetId="9">'I-5 Future DA'!$1:$4</definedName>
    <definedName name="_xlnm.Print_Titles" localSheetId="10">'I-6 Future A'!$1:$4</definedName>
    <definedName name="_xlnm.Print_Titles" localSheetId="12">'I-7 Escalations'!$1:$2</definedName>
    <definedName name="_xlnm.Print_Titles" localSheetId="80">'R1 Opex Detail'!$1:$4</definedName>
    <definedName name="_xlnm.Print_Titles" localSheetId="81">'R2'!$1:$2</definedName>
    <definedName name="_xlnm.Print_Titles" localSheetId="88">'R2 ($2020)'!$1:$2</definedName>
    <definedName name="_xlnm.Print_Titles" localSheetId="82">'R3'!$1:$2</definedName>
    <definedName name="_xlnm.Print_Titles" localSheetId="89">'R3 ($2020)'!$1:$2</definedName>
    <definedName name="_xlnm.Print_Titles" localSheetId="83">'R4 Variations'!$1:$4</definedName>
    <definedName name="_xlnm.Print_Titles" localSheetId="90">'R4 Variations ($2020)'!$1:$4</definedName>
    <definedName name="_xlnm.Print_Titles" localSheetId="84">'R5 Escalations'!$1:$4</definedName>
    <definedName name="_xlnm.Print_Titles" localSheetId="85">'R6 Escalations'!$1:$3</definedName>
    <definedName name="_xlnm.Print_Titles" localSheetId="91">'R6 Escalations ($2020)'!$1:$3</definedName>
    <definedName name="_xlnm.Print_Titles" localSheetId="86">'R7'!$1:$2</definedName>
    <definedName name="_xlnm.Print_Titles" localSheetId="92">'R7 ($2020)'!$1:$2</definedName>
    <definedName name="SAPBEXrevision" hidden="1">1</definedName>
    <definedName name="SAPBEXsysID" hidden="1">"ES0"</definedName>
    <definedName name="SAPBEXwbID" hidden="1">"3PXB9R7138JZ9WRNHYFOG0QH1"</definedName>
    <definedName name="scrHelpMain">HelpText!$A$3</definedName>
    <definedName name="scrHelpVersionNotes">HelpText!$A$100</definedName>
    <definedName name="scrToDo">HelpText!#REF!</definedName>
    <definedName name="scrToDoDeveloper">HelpText!#REF!</definedName>
    <definedName name="Variation_BlankNew">'Ref-1'!$A$18:$J$33</definedName>
    <definedName name="Variation_Insert" localSheetId="14">'A-1'!$A$196</definedName>
    <definedName name="Variation_Insert" localSheetId="23">'A-10'!$A$195</definedName>
    <definedName name="Variation_Insert" localSheetId="24">'A-11'!$A$195</definedName>
    <definedName name="Variation_Insert" localSheetId="25">'A-12'!$A$195</definedName>
    <definedName name="Variation_Insert" localSheetId="26">'A-13'!$A$195</definedName>
    <definedName name="Variation_Insert" localSheetId="27">'A-14'!$A$195</definedName>
    <definedName name="Variation_Insert" localSheetId="28">'A-15'!$A$195</definedName>
    <definedName name="Variation_Insert" localSheetId="29">'A-16'!$A$195</definedName>
    <definedName name="Variation_Insert" localSheetId="30">'A-17'!$A$227</definedName>
    <definedName name="Variation_Insert" localSheetId="31">'A-18'!$A$195</definedName>
    <definedName name="Variation_Insert" localSheetId="32">'A-19'!$A$195</definedName>
    <definedName name="Variation_Insert" localSheetId="15">'A-2'!$A$195</definedName>
    <definedName name="Variation_Insert" localSheetId="33">'A-20'!$A$195</definedName>
    <definedName name="Variation_Insert" localSheetId="34">'A-21'!$A$195</definedName>
    <definedName name="Variation_Insert" localSheetId="35">'A-22'!$A$195</definedName>
    <definedName name="Variation_Insert" localSheetId="36">'A-23'!$A$195</definedName>
    <definedName name="Variation_Insert" localSheetId="37">'A-24'!$A$195</definedName>
    <definedName name="Variation_Insert" localSheetId="38">'A-25'!$A$195</definedName>
    <definedName name="Variation_Insert" localSheetId="39">'A-26'!$A$195</definedName>
    <definedName name="Variation_Insert" localSheetId="40">'A-27'!$A$195</definedName>
    <definedName name="Variation_Insert" localSheetId="41">'A-28'!$A$195</definedName>
    <definedName name="Variation_Insert" localSheetId="42">'A-29'!$A$195</definedName>
    <definedName name="Variation_Insert" localSheetId="16">'A-3'!$A$195</definedName>
    <definedName name="Variation_Insert" localSheetId="43">'A-30'!$A$195</definedName>
    <definedName name="Variation_Insert" localSheetId="44">'A-31'!$A$195</definedName>
    <definedName name="Variation_Insert" localSheetId="45">'A-32'!$A$195</definedName>
    <definedName name="Variation_Insert" localSheetId="46">'A-33'!$A$195</definedName>
    <definedName name="Variation_Insert" localSheetId="47">'A-34'!$A$195</definedName>
    <definedName name="Variation_Insert" localSheetId="48">'A-35'!$A$195</definedName>
    <definedName name="Variation_Insert" localSheetId="49">'A-36'!$A$195</definedName>
    <definedName name="Variation_Insert" localSheetId="50">'A-37'!$A$195</definedName>
    <definedName name="Variation_Insert" localSheetId="51">'A-38'!$A$195</definedName>
    <definedName name="Variation_Insert" localSheetId="52">'A-39'!$A$195</definedName>
    <definedName name="Variation_Insert" localSheetId="17">'A-4'!$A$195</definedName>
    <definedName name="Variation_Insert" localSheetId="53">'A-40'!$A$195</definedName>
    <definedName name="Variation_Insert" localSheetId="54">'A-41'!$A$195</definedName>
    <definedName name="Variation_Insert" localSheetId="18">'A-5'!$A$195</definedName>
    <definedName name="Variation_Insert" localSheetId="19">'A-6'!$A$195</definedName>
    <definedName name="Variation_Insert" localSheetId="20">'A-7'!$A$195</definedName>
    <definedName name="Variation_Insert" localSheetId="21">'A-8'!$A$195</definedName>
    <definedName name="Variation_Insert" localSheetId="22">'A-9'!$A$195</definedName>
    <definedName name="Variation_Insert" localSheetId="55">'DA-1'!$A$195</definedName>
    <definedName name="Variation_Insert" localSheetId="64">'DA-10'!$A$195</definedName>
    <definedName name="Variation_Insert" localSheetId="65">'DA-11'!$A$195</definedName>
    <definedName name="Variation_Insert" localSheetId="66">'DA-12'!$A$195</definedName>
    <definedName name="Variation_Insert" localSheetId="67">'DA-13'!$A$195</definedName>
    <definedName name="Variation_Insert" localSheetId="68">'DA-14'!$A$195</definedName>
    <definedName name="Variation_Insert" localSheetId="69">'DA-15'!$A$195</definedName>
    <definedName name="Variation_Insert" localSheetId="70">'DA-16'!$A$195</definedName>
    <definedName name="Variation_Insert" localSheetId="71">'DA-17'!$A$195</definedName>
    <definedName name="Variation_Insert" localSheetId="72">'DA-18'!$A$195</definedName>
    <definedName name="Variation_Insert" localSheetId="73">'DA-19'!$A$195</definedName>
    <definedName name="Variation_Insert" localSheetId="56">'DA-2'!$A$195</definedName>
    <definedName name="Variation_Insert" localSheetId="74">'DA-20'!$A$195</definedName>
    <definedName name="Variation_Insert" localSheetId="75">'DA-21'!$A$195</definedName>
    <definedName name="Variation_Insert" localSheetId="76">'DA-22'!$A$195</definedName>
    <definedName name="Variation_Insert" localSheetId="77">'DA-23'!$A$195</definedName>
    <definedName name="Variation_Insert" localSheetId="78">'DA-24'!$A$195</definedName>
    <definedName name="Variation_Insert" localSheetId="57">'DA-3'!$A$195</definedName>
    <definedName name="Variation_Insert" localSheetId="58">'DA-4'!$A$195</definedName>
    <definedName name="Variation_Insert" localSheetId="59">'DA-5'!$A$195</definedName>
    <definedName name="Variation_Insert" localSheetId="60">'DA-6'!$A$195</definedName>
    <definedName name="Variation_Insert" localSheetId="61">'DA-7'!$A$195</definedName>
    <definedName name="Variation_Insert" localSheetId="62">'DA-8'!$A$195</definedName>
    <definedName name="Variation_Insert" localSheetId="63">'DA-9'!$A$195</definedName>
    <definedName name="wrn.Allocation._.of._.Cash._.Flows." hidden="1">{"Allocation of Cash Flows",#N/A,FALSE,"Cash Flow Worksheet"}</definedName>
    <definedName name="wrn.Print._.5._.and._.12." hidden="1">{"EBIT 5",#N/A,FALSE,"EBIT";"NPAT 5",#N/A,FALSE,"EBIT";"EBITDA 5",#N/A,FALSE,"EBIT";"INTEREST 5",#N/A,FALSE,"EBIT";"TAX 5",#N/A,FALSE,"EBIT";"MI 5",#N/A,FALSE,"EBIT";"3G 5",#N/A,FALSE,"EBIT";"E-Com 5",#N/A,FALSE,"EBIT";"EBIT 12",#N/A,FALSE,"EBIT";"NPAT 12",#N/A,FALSE,"EBIT";"EBITDA 12",#N/A,FALSE,"EBIT";"INTEREST 12",#N/A,FALSE,"EBIT";"TAX 12",#N/A,FALSE,"EBIT";"MI 12",#N/A,FALSE,"EBIT"}</definedName>
    <definedName name="xx" hidden="1">{"Allocation of Cash Flows",#N/A,FALSE,"Cash Flow Worksheet"}</definedName>
    <definedName name="xxx" hidden="1">{"Allocation of Cash Flows",#N/A,FALSE,"Cash Flow Worksheet"}</definedName>
    <definedName name="xxxx" hidden="1">{"Allocation of Cash Flows",#N/A,FALSE,"Cash Flow Worksheet"}</definedName>
    <definedName name="xxxxx" hidden="1">{"Allocation of Cash Flows",#N/A,FALSE,"Cash Flow Worksheet"}</definedName>
    <definedName name="xxxxxx" hidden="1">{"Allocation of Cash Flows",#N/A,FALSE,"Cash Flow Worksheet"}</definedName>
    <definedName name="xxxxxxxx" hidden="1">{"Allocation of Cash Flows",#N/A,FALSE,"Cash Flow Worksheet"}</definedName>
  </definedNames>
  <calcPr calcId="179017"/>
</workbook>
</file>

<file path=xl/calcChain.xml><?xml version="1.0" encoding="utf-8"?>
<calcChain xmlns="http://schemas.openxmlformats.org/spreadsheetml/2006/main">
  <c r="E127" i="67" l="1" a="1"/>
  <c r="E127" i="67" s="1"/>
  <c r="F190" i="48" l="1"/>
  <c r="G190" i="48"/>
  <c r="H190" i="48"/>
  <c r="I190" i="48"/>
  <c r="E190" i="48"/>
  <c r="F78" i="8" l="1"/>
  <c r="G78" i="8"/>
  <c r="H78" i="8"/>
  <c r="I78" i="8"/>
  <c r="E78" i="8"/>
  <c r="E74" i="8"/>
  <c r="E71" i="8"/>
  <c r="E72" i="8"/>
  <c r="E70" i="8"/>
  <c r="E76" i="8" l="1"/>
  <c r="D74" i="8" l="1"/>
  <c r="C74" i="8"/>
  <c r="G77" i="8" l="1"/>
  <c r="F77" i="8"/>
  <c r="E77" i="8"/>
  <c r="E81" i="8" s="1"/>
  <c r="F76" i="8"/>
  <c r="F81" i="8" l="1"/>
  <c r="F190" i="127"/>
  <c r="G190" i="127"/>
  <c r="H190" i="127"/>
  <c r="I190" i="127"/>
  <c r="E190" i="127"/>
  <c r="I76" i="8" l="1"/>
  <c r="G76" i="8"/>
  <c r="G81" i="8" s="1"/>
  <c r="H76" i="8"/>
  <c r="H77" i="8"/>
  <c r="I77" i="8"/>
  <c r="H81" i="8" l="1"/>
  <c r="I81" i="8"/>
  <c r="F190" i="55"/>
  <c r="G190" i="55"/>
  <c r="H190" i="55"/>
  <c r="I190" i="55"/>
  <c r="E190" i="55"/>
  <c r="D211" i="113" l="1"/>
  <c r="E211" i="113" s="1"/>
  <c r="F211" i="113" s="1"/>
  <c r="G211" i="113" s="1"/>
  <c r="H211" i="113" s="1"/>
  <c r="I211" i="113" s="1"/>
  <c r="J211" i="113" s="1"/>
  <c r="D202" i="113"/>
  <c r="E202" i="113" s="1"/>
  <c r="F202" i="113" s="1"/>
  <c r="G202" i="113" s="1"/>
  <c r="H202" i="113" s="1"/>
  <c r="I202" i="113" s="1"/>
  <c r="J202" i="113" s="1"/>
  <c r="D193" i="113"/>
  <c r="E193" i="113" s="1"/>
  <c r="F193" i="113" s="1"/>
  <c r="G193" i="113" s="1"/>
  <c r="H193" i="113" s="1"/>
  <c r="I193" i="113" s="1"/>
  <c r="J193" i="113" s="1"/>
  <c r="D184" i="113"/>
  <c r="E184" i="113" s="1"/>
  <c r="F184" i="113" s="1"/>
  <c r="G184" i="113" s="1"/>
  <c r="H184" i="113" s="1"/>
  <c r="I184" i="113" s="1"/>
  <c r="J184" i="113" s="1"/>
  <c r="E220" i="113"/>
  <c r="F220" i="113" s="1"/>
  <c r="G220" i="113" s="1"/>
  <c r="H220" i="113" s="1"/>
  <c r="I220" i="113" s="1"/>
  <c r="J220" i="113" s="1"/>
  <c r="I90" i="72" l="1"/>
  <c r="H90" i="72"/>
  <c r="G90" i="72"/>
  <c r="F90" i="72"/>
  <c r="E90" i="72"/>
  <c r="D90" i="72"/>
  <c r="C90" i="72"/>
  <c r="I89" i="72"/>
  <c r="H89" i="72"/>
  <c r="G89" i="72"/>
  <c r="F89" i="72"/>
  <c r="E89" i="72"/>
  <c r="D89" i="72"/>
  <c r="C89" i="72"/>
  <c r="I88" i="72"/>
  <c r="H88" i="72"/>
  <c r="G88" i="72"/>
  <c r="F88" i="72"/>
  <c r="E88" i="72"/>
  <c r="D88" i="72"/>
  <c r="C88" i="72"/>
  <c r="I87" i="72"/>
  <c r="H87" i="72"/>
  <c r="G87" i="72"/>
  <c r="F87" i="72"/>
  <c r="E87" i="72"/>
  <c r="D87" i="72"/>
  <c r="C87" i="72"/>
  <c r="I86" i="72"/>
  <c r="H86" i="72"/>
  <c r="G86" i="72"/>
  <c r="F86" i="72"/>
  <c r="E86" i="72"/>
  <c r="D86" i="72"/>
  <c r="C86" i="72"/>
  <c r="I90" i="73"/>
  <c r="H90" i="73"/>
  <c r="G90" i="73"/>
  <c r="F90" i="73"/>
  <c r="E90" i="73"/>
  <c r="D90" i="73"/>
  <c r="C90" i="73"/>
  <c r="I89" i="73"/>
  <c r="H89" i="73"/>
  <c r="G89" i="73"/>
  <c r="F89" i="73"/>
  <c r="E89" i="73"/>
  <c r="D89" i="73"/>
  <c r="C89" i="73"/>
  <c r="I88" i="73"/>
  <c r="H88" i="73"/>
  <c r="G88" i="73"/>
  <c r="F88" i="73"/>
  <c r="E88" i="73"/>
  <c r="D88" i="73"/>
  <c r="C88" i="73"/>
  <c r="I87" i="73"/>
  <c r="H87" i="73"/>
  <c r="G87" i="73"/>
  <c r="F87" i="73"/>
  <c r="E87" i="73"/>
  <c r="D87" i="73"/>
  <c r="C87" i="73"/>
  <c r="I86" i="73"/>
  <c r="H86" i="73"/>
  <c r="G86" i="73"/>
  <c r="F86" i="73"/>
  <c r="E86" i="73"/>
  <c r="D86" i="73"/>
  <c r="C86" i="73"/>
  <c r="I90" i="74"/>
  <c r="H90" i="74"/>
  <c r="G90" i="74"/>
  <c r="F90" i="74"/>
  <c r="E90" i="74"/>
  <c r="D90" i="74"/>
  <c r="C90" i="74"/>
  <c r="I89" i="74"/>
  <c r="H89" i="74"/>
  <c r="G89" i="74"/>
  <c r="F89" i="74"/>
  <c r="E89" i="74"/>
  <c r="D89" i="74"/>
  <c r="C89" i="74"/>
  <c r="I88" i="74"/>
  <c r="H88" i="74"/>
  <c r="G88" i="74"/>
  <c r="F88" i="74"/>
  <c r="E88" i="74"/>
  <c r="D88" i="74"/>
  <c r="C88" i="74"/>
  <c r="I87" i="74"/>
  <c r="H87" i="74"/>
  <c r="G87" i="74"/>
  <c r="F87" i="74"/>
  <c r="E87" i="74"/>
  <c r="D87" i="74"/>
  <c r="C87" i="74"/>
  <c r="I86" i="74"/>
  <c r="H86" i="74"/>
  <c r="G86" i="74"/>
  <c r="F86" i="74"/>
  <c r="E86" i="74"/>
  <c r="D86" i="74"/>
  <c r="C86" i="74"/>
  <c r="I90" i="75"/>
  <c r="H90" i="75"/>
  <c r="G90" i="75"/>
  <c r="F90" i="75"/>
  <c r="E90" i="75"/>
  <c r="D90" i="75"/>
  <c r="C90" i="75"/>
  <c r="I89" i="75"/>
  <c r="H89" i="75"/>
  <c r="G89" i="75"/>
  <c r="F89" i="75"/>
  <c r="E89" i="75"/>
  <c r="D89" i="75"/>
  <c r="C89" i="75"/>
  <c r="I88" i="75"/>
  <c r="H88" i="75"/>
  <c r="G88" i="75"/>
  <c r="F88" i="75"/>
  <c r="E88" i="75"/>
  <c r="D88" i="75"/>
  <c r="C88" i="75"/>
  <c r="I87" i="75"/>
  <c r="H87" i="75"/>
  <c r="G87" i="75"/>
  <c r="F87" i="75"/>
  <c r="E87" i="75"/>
  <c r="D87" i="75"/>
  <c r="C87" i="75"/>
  <c r="I86" i="75"/>
  <c r="H86" i="75"/>
  <c r="G86" i="75"/>
  <c r="F86" i="75"/>
  <c r="E86" i="75"/>
  <c r="D86" i="75"/>
  <c r="C86" i="75"/>
  <c r="I90" i="76"/>
  <c r="H90" i="76"/>
  <c r="G90" i="76"/>
  <c r="F90" i="76"/>
  <c r="E90" i="76"/>
  <c r="D90" i="76"/>
  <c r="C90" i="76"/>
  <c r="I89" i="76"/>
  <c r="H89" i="76"/>
  <c r="G89" i="76"/>
  <c r="F89" i="76"/>
  <c r="E89" i="76"/>
  <c r="D89" i="76"/>
  <c r="C89" i="76"/>
  <c r="I88" i="76"/>
  <c r="H88" i="76"/>
  <c r="G88" i="76"/>
  <c r="F88" i="76"/>
  <c r="E88" i="76"/>
  <c r="D88" i="76"/>
  <c r="C88" i="76"/>
  <c r="I87" i="76"/>
  <c r="H87" i="76"/>
  <c r="G87" i="76"/>
  <c r="F87" i="76"/>
  <c r="E87" i="76"/>
  <c r="D87" i="76"/>
  <c r="C87" i="76"/>
  <c r="I86" i="76"/>
  <c r="H86" i="76"/>
  <c r="G86" i="76"/>
  <c r="F86" i="76"/>
  <c r="E86" i="76"/>
  <c r="D86" i="76"/>
  <c r="C86" i="76"/>
  <c r="I90" i="77"/>
  <c r="H90" i="77"/>
  <c r="G90" i="77"/>
  <c r="F90" i="77"/>
  <c r="E90" i="77"/>
  <c r="D90" i="77"/>
  <c r="C90" i="77"/>
  <c r="I89" i="77"/>
  <c r="H89" i="77"/>
  <c r="G89" i="77"/>
  <c r="F89" i="77"/>
  <c r="E89" i="77"/>
  <c r="D89" i="77"/>
  <c r="C89" i="77"/>
  <c r="I88" i="77"/>
  <c r="H88" i="77"/>
  <c r="G88" i="77"/>
  <c r="F88" i="77"/>
  <c r="E88" i="77"/>
  <c r="D88" i="77"/>
  <c r="C88" i="77"/>
  <c r="I87" i="77"/>
  <c r="H87" i="77"/>
  <c r="G87" i="77"/>
  <c r="F87" i="77"/>
  <c r="E87" i="77"/>
  <c r="D87" i="77"/>
  <c r="C87" i="77"/>
  <c r="I86" i="77"/>
  <c r="H86" i="77"/>
  <c r="G86" i="77"/>
  <c r="F86" i="77"/>
  <c r="E86" i="77"/>
  <c r="D86" i="77"/>
  <c r="C86" i="77"/>
  <c r="I90" i="78"/>
  <c r="H90" i="78"/>
  <c r="G90" i="78"/>
  <c r="F90" i="78"/>
  <c r="E90" i="78"/>
  <c r="D90" i="78"/>
  <c r="C90" i="78"/>
  <c r="I89" i="78"/>
  <c r="H89" i="78"/>
  <c r="G89" i="78"/>
  <c r="F89" i="78"/>
  <c r="E89" i="78"/>
  <c r="D89" i="78"/>
  <c r="C89" i="78"/>
  <c r="I88" i="78"/>
  <c r="H88" i="78"/>
  <c r="G88" i="78"/>
  <c r="F88" i="78"/>
  <c r="E88" i="78"/>
  <c r="D88" i="78"/>
  <c r="C88" i="78"/>
  <c r="I87" i="78"/>
  <c r="H87" i="78"/>
  <c r="G87" i="78"/>
  <c r="F87" i="78"/>
  <c r="E87" i="78"/>
  <c r="D87" i="78"/>
  <c r="C87" i="78"/>
  <c r="I86" i="78"/>
  <c r="H86" i="78"/>
  <c r="G86" i="78"/>
  <c r="F86" i="78"/>
  <c r="E86" i="78"/>
  <c r="D86" i="78"/>
  <c r="C86" i="78"/>
  <c r="I90" i="81"/>
  <c r="H90" i="81"/>
  <c r="G90" i="81"/>
  <c r="F90" i="81"/>
  <c r="E90" i="81"/>
  <c r="D90" i="81"/>
  <c r="C90" i="81"/>
  <c r="I89" i="81"/>
  <c r="H89" i="81"/>
  <c r="G89" i="81"/>
  <c r="F89" i="81"/>
  <c r="E89" i="81"/>
  <c r="D89" i="81"/>
  <c r="C89" i="81"/>
  <c r="I88" i="81"/>
  <c r="H88" i="81"/>
  <c r="G88" i="81"/>
  <c r="F88" i="81"/>
  <c r="E88" i="81"/>
  <c r="D88" i="81"/>
  <c r="C88" i="81"/>
  <c r="I87" i="81"/>
  <c r="H87" i="81"/>
  <c r="G87" i="81"/>
  <c r="F87" i="81"/>
  <c r="E87" i="81"/>
  <c r="D87" i="81"/>
  <c r="C87" i="81"/>
  <c r="I86" i="81"/>
  <c r="H86" i="81"/>
  <c r="G86" i="81"/>
  <c r="F86" i="81"/>
  <c r="E86" i="81"/>
  <c r="D86" i="81"/>
  <c r="C86" i="81"/>
  <c r="I90" i="82"/>
  <c r="H90" i="82"/>
  <c r="G90" i="82"/>
  <c r="F90" i="82"/>
  <c r="E90" i="82"/>
  <c r="D90" i="82"/>
  <c r="C90" i="82"/>
  <c r="I89" i="82"/>
  <c r="H89" i="82"/>
  <c r="G89" i="82"/>
  <c r="F89" i="82"/>
  <c r="E89" i="82"/>
  <c r="D89" i="82"/>
  <c r="C89" i="82"/>
  <c r="I88" i="82"/>
  <c r="H88" i="82"/>
  <c r="G88" i="82"/>
  <c r="F88" i="82"/>
  <c r="E88" i="82"/>
  <c r="D88" i="82"/>
  <c r="C88" i="82"/>
  <c r="I87" i="82"/>
  <c r="H87" i="82"/>
  <c r="G87" i="82"/>
  <c r="F87" i="82"/>
  <c r="E87" i="82"/>
  <c r="D87" i="82"/>
  <c r="C87" i="82"/>
  <c r="I86" i="82"/>
  <c r="H86" i="82"/>
  <c r="G86" i="82"/>
  <c r="F86" i="82"/>
  <c r="E86" i="82"/>
  <c r="D86" i="82"/>
  <c r="C86" i="82"/>
  <c r="I90" i="83"/>
  <c r="H90" i="83"/>
  <c r="G90" i="83"/>
  <c r="F90" i="83"/>
  <c r="E90" i="83"/>
  <c r="D90" i="83"/>
  <c r="C90" i="83"/>
  <c r="I89" i="83"/>
  <c r="H89" i="83"/>
  <c r="G89" i="83"/>
  <c r="F89" i="83"/>
  <c r="E89" i="83"/>
  <c r="D89" i="83"/>
  <c r="C89" i="83"/>
  <c r="I88" i="83"/>
  <c r="H88" i="83"/>
  <c r="G88" i="83"/>
  <c r="F88" i="83"/>
  <c r="E88" i="83"/>
  <c r="D88" i="83"/>
  <c r="C88" i="83"/>
  <c r="I87" i="83"/>
  <c r="H87" i="83"/>
  <c r="G87" i="83"/>
  <c r="F87" i="83"/>
  <c r="E87" i="83"/>
  <c r="D87" i="83"/>
  <c r="C87" i="83"/>
  <c r="I86" i="83"/>
  <c r="H86" i="83"/>
  <c r="G86" i="83"/>
  <c r="F86" i="83"/>
  <c r="E86" i="83"/>
  <c r="D86" i="83"/>
  <c r="C86" i="83"/>
  <c r="I90" i="84"/>
  <c r="H90" i="84"/>
  <c r="G90" i="84"/>
  <c r="F90" i="84"/>
  <c r="E90" i="84"/>
  <c r="D90" i="84"/>
  <c r="C90" i="84"/>
  <c r="I89" i="84"/>
  <c r="H89" i="84"/>
  <c r="G89" i="84"/>
  <c r="F89" i="84"/>
  <c r="E89" i="84"/>
  <c r="D89" i="84"/>
  <c r="C89" i="84"/>
  <c r="I88" i="84"/>
  <c r="H88" i="84"/>
  <c r="G88" i="84"/>
  <c r="F88" i="84"/>
  <c r="E88" i="84"/>
  <c r="D88" i="84"/>
  <c r="C88" i="84"/>
  <c r="I87" i="84"/>
  <c r="H87" i="84"/>
  <c r="G87" i="84"/>
  <c r="F87" i="84"/>
  <c r="E87" i="84"/>
  <c r="D87" i="84"/>
  <c r="C87" i="84"/>
  <c r="I86" i="84"/>
  <c r="H86" i="84"/>
  <c r="G86" i="84"/>
  <c r="F86" i="84"/>
  <c r="E86" i="84"/>
  <c r="D86" i="84"/>
  <c r="C86" i="84"/>
  <c r="I90" i="85"/>
  <c r="H90" i="85"/>
  <c r="G90" i="85"/>
  <c r="F90" i="85"/>
  <c r="E90" i="85"/>
  <c r="D90" i="85"/>
  <c r="C90" i="85"/>
  <c r="I89" i="85"/>
  <c r="H89" i="85"/>
  <c r="G89" i="85"/>
  <c r="F89" i="85"/>
  <c r="E89" i="85"/>
  <c r="D89" i="85"/>
  <c r="C89" i="85"/>
  <c r="I88" i="85"/>
  <c r="H88" i="85"/>
  <c r="G88" i="85"/>
  <c r="F88" i="85"/>
  <c r="E88" i="85"/>
  <c r="D88" i="85"/>
  <c r="C88" i="85"/>
  <c r="I87" i="85"/>
  <c r="H87" i="85"/>
  <c r="G87" i="85"/>
  <c r="F87" i="85"/>
  <c r="E87" i="85"/>
  <c r="D87" i="85"/>
  <c r="C87" i="85"/>
  <c r="I86" i="85"/>
  <c r="H86" i="85"/>
  <c r="G86" i="85"/>
  <c r="F86" i="85"/>
  <c r="E86" i="85"/>
  <c r="D86" i="85"/>
  <c r="C86" i="85"/>
  <c r="I90" i="86"/>
  <c r="H90" i="86"/>
  <c r="G90" i="86"/>
  <c r="F90" i="86"/>
  <c r="E90" i="86"/>
  <c r="D90" i="86"/>
  <c r="C90" i="86"/>
  <c r="I89" i="86"/>
  <c r="H89" i="86"/>
  <c r="G89" i="86"/>
  <c r="F89" i="86"/>
  <c r="E89" i="86"/>
  <c r="D89" i="86"/>
  <c r="C89" i="86"/>
  <c r="I88" i="86"/>
  <c r="H88" i="86"/>
  <c r="G88" i="86"/>
  <c r="F88" i="86"/>
  <c r="E88" i="86"/>
  <c r="D88" i="86"/>
  <c r="C88" i="86"/>
  <c r="I87" i="86"/>
  <c r="H87" i="86"/>
  <c r="G87" i="86"/>
  <c r="F87" i="86"/>
  <c r="E87" i="86"/>
  <c r="D87" i="86"/>
  <c r="C87" i="86"/>
  <c r="I86" i="86"/>
  <c r="H86" i="86"/>
  <c r="G86" i="86"/>
  <c r="F86" i="86"/>
  <c r="E86" i="86"/>
  <c r="D86" i="86"/>
  <c r="C86" i="86"/>
  <c r="I90" i="87"/>
  <c r="H90" i="87"/>
  <c r="G90" i="87"/>
  <c r="F90" i="87"/>
  <c r="E90" i="87"/>
  <c r="D90" i="87"/>
  <c r="C90" i="87"/>
  <c r="I89" i="87"/>
  <c r="H89" i="87"/>
  <c r="G89" i="87"/>
  <c r="F89" i="87"/>
  <c r="E89" i="87"/>
  <c r="D89" i="87"/>
  <c r="C89" i="87"/>
  <c r="I88" i="87"/>
  <c r="H88" i="87"/>
  <c r="G88" i="87"/>
  <c r="F88" i="87"/>
  <c r="E88" i="87"/>
  <c r="D88" i="87"/>
  <c r="C88" i="87"/>
  <c r="I87" i="87"/>
  <c r="H87" i="87"/>
  <c r="G87" i="87"/>
  <c r="F87" i="87"/>
  <c r="E87" i="87"/>
  <c r="D87" i="87"/>
  <c r="C87" i="87"/>
  <c r="I86" i="87"/>
  <c r="H86" i="87"/>
  <c r="G86" i="87"/>
  <c r="F86" i="87"/>
  <c r="E86" i="87"/>
  <c r="D86" i="87"/>
  <c r="C86" i="87"/>
  <c r="I90" i="88"/>
  <c r="H90" i="88"/>
  <c r="G90" i="88"/>
  <c r="F90" i="88"/>
  <c r="E90" i="88"/>
  <c r="D90" i="88"/>
  <c r="C90" i="88"/>
  <c r="I89" i="88"/>
  <c r="H89" i="88"/>
  <c r="G89" i="88"/>
  <c r="F89" i="88"/>
  <c r="E89" i="88"/>
  <c r="D89" i="88"/>
  <c r="C89" i="88"/>
  <c r="I88" i="88"/>
  <c r="H88" i="88"/>
  <c r="G88" i="88"/>
  <c r="F88" i="88"/>
  <c r="E88" i="88"/>
  <c r="D88" i="88"/>
  <c r="C88" i="88"/>
  <c r="I87" i="88"/>
  <c r="H87" i="88"/>
  <c r="G87" i="88"/>
  <c r="F87" i="88"/>
  <c r="E87" i="88"/>
  <c r="D87" i="88"/>
  <c r="C87" i="88"/>
  <c r="I86" i="88"/>
  <c r="H86" i="88"/>
  <c r="G86" i="88"/>
  <c r="F86" i="88"/>
  <c r="E86" i="88"/>
  <c r="D86" i="88"/>
  <c r="C86" i="88"/>
  <c r="I90" i="79"/>
  <c r="H90" i="79"/>
  <c r="G90" i="79"/>
  <c r="F90" i="79"/>
  <c r="E90" i="79"/>
  <c r="D90" i="79"/>
  <c r="C90" i="79"/>
  <c r="I89" i="79"/>
  <c r="H89" i="79"/>
  <c r="G89" i="79"/>
  <c r="F89" i="79"/>
  <c r="E89" i="79"/>
  <c r="D89" i="79"/>
  <c r="C89" i="79"/>
  <c r="I88" i="79"/>
  <c r="H88" i="79"/>
  <c r="G88" i="79"/>
  <c r="F88" i="79"/>
  <c r="E88" i="79"/>
  <c r="D88" i="79"/>
  <c r="C88" i="79"/>
  <c r="I87" i="79"/>
  <c r="H87" i="79"/>
  <c r="G87" i="79"/>
  <c r="F87" i="79"/>
  <c r="E87" i="79"/>
  <c r="D87" i="79"/>
  <c r="C87" i="79"/>
  <c r="I86" i="79"/>
  <c r="H86" i="79"/>
  <c r="G86" i="79"/>
  <c r="F86" i="79"/>
  <c r="E86" i="79"/>
  <c r="D86" i="79"/>
  <c r="C86" i="79"/>
  <c r="I90" i="80"/>
  <c r="H90" i="80"/>
  <c r="G90" i="80"/>
  <c r="F90" i="80"/>
  <c r="E90" i="80"/>
  <c r="D90" i="80"/>
  <c r="C90" i="80"/>
  <c r="I89" i="80"/>
  <c r="H89" i="80"/>
  <c r="G89" i="80"/>
  <c r="F89" i="80"/>
  <c r="E89" i="80"/>
  <c r="D89" i="80"/>
  <c r="C89" i="80"/>
  <c r="I88" i="80"/>
  <c r="H88" i="80"/>
  <c r="G88" i="80"/>
  <c r="F88" i="80"/>
  <c r="E88" i="80"/>
  <c r="D88" i="80"/>
  <c r="C88" i="80"/>
  <c r="I87" i="80"/>
  <c r="H87" i="80"/>
  <c r="G87" i="80"/>
  <c r="F87" i="80"/>
  <c r="E87" i="80"/>
  <c r="D87" i="80"/>
  <c r="C87" i="80"/>
  <c r="I86" i="80"/>
  <c r="H86" i="80"/>
  <c r="G86" i="80"/>
  <c r="F86" i="80"/>
  <c r="E86" i="80"/>
  <c r="D86" i="80"/>
  <c r="C86" i="80"/>
  <c r="I90" i="89"/>
  <c r="H90" i="89"/>
  <c r="G90" i="89"/>
  <c r="F90" i="89"/>
  <c r="E90" i="89"/>
  <c r="D90" i="89"/>
  <c r="C90" i="89"/>
  <c r="I89" i="89"/>
  <c r="H89" i="89"/>
  <c r="G89" i="89"/>
  <c r="F89" i="89"/>
  <c r="E89" i="89"/>
  <c r="D89" i="89"/>
  <c r="C89" i="89"/>
  <c r="I88" i="89"/>
  <c r="H88" i="89"/>
  <c r="G88" i="89"/>
  <c r="F88" i="89"/>
  <c r="E88" i="89"/>
  <c r="D88" i="89"/>
  <c r="C88" i="89"/>
  <c r="I87" i="89"/>
  <c r="H87" i="89"/>
  <c r="G87" i="89"/>
  <c r="F87" i="89"/>
  <c r="E87" i="89"/>
  <c r="D87" i="89"/>
  <c r="C87" i="89"/>
  <c r="I86" i="89"/>
  <c r="H86" i="89"/>
  <c r="G86" i="89"/>
  <c r="F86" i="89"/>
  <c r="E86" i="89"/>
  <c r="D86" i="89"/>
  <c r="C86" i="89"/>
  <c r="I90" i="90"/>
  <c r="H90" i="90"/>
  <c r="G90" i="90"/>
  <c r="F90" i="90"/>
  <c r="E90" i="90"/>
  <c r="D90" i="90"/>
  <c r="C90" i="90"/>
  <c r="I89" i="90"/>
  <c r="H89" i="90"/>
  <c r="G89" i="90"/>
  <c r="F89" i="90"/>
  <c r="E89" i="90"/>
  <c r="D89" i="90"/>
  <c r="C89" i="90"/>
  <c r="I88" i="90"/>
  <c r="H88" i="90"/>
  <c r="G88" i="90"/>
  <c r="F88" i="90"/>
  <c r="E88" i="90"/>
  <c r="D88" i="90"/>
  <c r="C88" i="90"/>
  <c r="I87" i="90"/>
  <c r="H87" i="90"/>
  <c r="G87" i="90"/>
  <c r="F87" i="90"/>
  <c r="E87" i="90"/>
  <c r="D87" i="90"/>
  <c r="C87" i="90"/>
  <c r="I86" i="90"/>
  <c r="H86" i="90"/>
  <c r="G86" i="90"/>
  <c r="F86" i="90"/>
  <c r="E86" i="90"/>
  <c r="D86" i="90"/>
  <c r="C86" i="90"/>
  <c r="I90" i="91"/>
  <c r="H90" i="91"/>
  <c r="G90" i="91"/>
  <c r="F90" i="91"/>
  <c r="E90" i="91"/>
  <c r="D90" i="91"/>
  <c r="C90" i="91"/>
  <c r="I89" i="91"/>
  <c r="H89" i="91"/>
  <c r="G89" i="91"/>
  <c r="F89" i="91"/>
  <c r="E89" i="91"/>
  <c r="D89" i="91"/>
  <c r="C89" i="91"/>
  <c r="I88" i="91"/>
  <c r="H88" i="91"/>
  <c r="G88" i="91"/>
  <c r="F88" i="91"/>
  <c r="E88" i="91"/>
  <c r="D88" i="91"/>
  <c r="C88" i="91"/>
  <c r="I87" i="91"/>
  <c r="H87" i="91"/>
  <c r="G87" i="91"/>
  <c r="F87" i="91"/>
  <c r="E87" i="91"/>
  <c r="D87" i="91"/>
  <c r="C87" i="91"/>
  <c r="I86" i="91"/>
  <c r="H86" i="91"/>
  <c r="G86" i="91"/>
  <c r="F86" i="91"/>
  <c r="E86" i="91"/>
  <c r="D86" i="91"/>
  <c r="C86" i="91"/>
  <c r="I90" i="92"/>
  <c r="H90" i="92"/>
  <c r="G90" i="92"/>
  <c r="F90" i="92"/>
  <c r="E90" i="92"/>
  <c r="D90" i="92"/>
  <c r="C90" i="92"/>
  <c r="I89" i="92"/>
  <c r="H89" i="92"/>
  <c r="G89" i="92"/>
  <c r="F89" i="92"/>
  <c r="E89" i="92"/>
  <c r="D89" i="92"/>
  <c r="C89" i="92"/>
  <c r="I88" i="92"/>
  <c r="H88" i="92"/>
  <c r="G88" i="92"/>
  <c r="F88" i="92"/>
  <c r="E88" i="92"/>
  <c r="D88" i="92"/>
  <c r="C88" i="92"/>
  <c r="I87" i="92"/>
  <c r="H87" i="92"/>
  <c r="G87" i="92"/>
  <c r="F87" i="92"/>
  <c r="E87" i="92"/>
  <c r="D87" i="92"/>
  <c r="C87" i="92"/>
  <c r="I86" i="92"/>
  <c r="H86" i="92"/>
  <c r="G86" i="92"/>
  <c r="F86" i="92"/>
  <c r="E86" i="92"/>
  <c r="D86" i="92"/>
  <c r="C86" i="92"/>
  <c r="I90" i="93"/>
  <c r="H90" i="93"/>
  <c r="G90" i="93"/>
  <c r="F90" i="93"/>
  <c r="E90" i="93"/>
  <c r="D90" i="93"/>
  <c r="C90" i="93"/>
  <c r="I89" i="93"/>
  <c r="H89" i="93"/>
  <c r="G89" i="93"/>
  <c r="F89" i="93"/>
  <c r="E89" i="93"/>
  <c r="D89" i="93"/>
  <c r="C89" i="93"/>
  <c r="I88" i="93"/>
  <c r="H88" i="93"/>
  <c r="G88" i="93"/>
  <c r="F88" i="93"/>
  <c r="E88" i="93"/>
  <c r="D88" i="93"/>
  <c r="C88" i="93"/>
  <c r="I87" i="93"/>
  <c r="H87" i="93"/>
  <c r="G87" i="93"/>
  <c r="F87" i="93"/>
  <c r="E87" i="93"/>
  <c r="D87" i="93"/>
  <c r="C87" i="93"/>
  <c r="I86" i="93"/>
  <c r="H86" i="93"/>
  <c r="G86" i="93"/>
  <c r="F86" i="93"/>
  <c r="E86" i="93"/>
  <c r="D86" i="93"/>
  <c r="C86" i="93"/>
  <c r="I90" i="94"/>
  <c r="H90" i="94"/>
  <c r="G90" i="94"/>
  <c r="F90" i="94"/>
  <c r="E90" i="94"/>
  <c r="D90" i="94"/>
  <c r="C90" i="94"/>
  <c r="I89" i="94"/>
  <c r="H89" i="94"/>
  <c r="G89" i="94"/>
  <c r="F89" i="94"/>
  <c r="E89" i="94"/>
  <c r="D89" i="94"/>
  <c r="C89" i="94"/>
  <c r="I88" i="94"/>
  <c r="H88" i="94"/>
  <c r="G88" i="94"/>
  <c r="F88" i="94"/>
  <c r="E88" i="94"/>
  <c r="D88" i="94"/>
  <c r="C88" i="94"/>
  <c r="I87" i="94"/>
  <c r="H87" i="94"/>
  <c r="G87" i="94"/>
  <c r="F87" i="94"/>
  <c r="E87" i="94"/>
  <c r="D87" i="94"/>
  <c r="C87" i="94"/>
  <c r="I86" i="94"/>
  <c r="H86" i="94"/>
  <c r="G86" i="94"/>
  <c r="F86" i="94"/>
  <c r="E86" i="94"/>
  <c r="D86" i="94"/>
  <c r="C86" i="94"/>
  <c r="I90" i="95"/>
  <c r="H90" i="95"/>
  <c r="G90" i="95"/>
  <c r="F90" i="95"/>
  <c r="E90" i="95"/>
  <c r="D90" i="95"/>
  <c r="C90" i="95"/>
  <c r="I89" i="95"/>
  <c r="H89" i="95"/>
  <c r="G89" i="95"/>
  <c r="F89" i="95"/>
  <c r="E89" i="95"/>
  <c r="D89" i="95"/>
  <c r="C89" i="95"/>
  <c r="I88" i="95"/>
  <c r="H88" i="95"/>
  <c r="G88" i="95"/>
  <c r="F88" i="95"/>
  <c r="E88" i="95"/>
  <c r="D88" i="95"/>
  <c r="C88" i="95"/>
  <c r="I87" i="95"/>
  <c r="H87" i="95"/>
  <c r="G87" i="95"/>
  <c r="F87" i="95"/>
  <c r="E87" i="95"/>
  <c r="D87" i="95"/>
  <c r="C87" i="95"/>
  <c r="I86" i="95"/>
  <c r="H86" i="95"/>
  <c r="G86" i="95"/>
  <c r="F86" i="95"/>
  <c r="E86" i="95"/>
  <c r="D86" i="95"/>
  <c r="C86" i="95"/>
  <c r="I90" i="96"/>
  <c r="H90" i="96"/>
  <c r="G90" i="96"/>
  <c r="F90" i="96"/>
  <c r="E90" i="96"/>
  <c r="D90" i="96"/>
  <c r="C90" i="96"/>
  <c r="I89" i="96"/>
  <c r="H89" i="96"/>
  <c r="G89" i="96"/>
  <c r="F89" i="96"/>
  <c r="E89" i="96"/>
  <c r="D89" i="96"/>
  <c r="C89" i="96"/>
  <c r="I88" i="96"/>
  <c r="H88" i="96"/>
  <c r="G88" i="96"/>
  <c r="F88" i="96"/>
  <c r="E88" i="96"/>
  <c r="D88" i="96"/>
  <c r="C88" i="96"/>
  <c r="I87" i="96"/>
  <c r="H87" i="96"/>
  <c r="G87" i="96"/>
  <c r="F87" i="96"/>
  <c r="E87" i="96"/>
  <c r="D87" i="96"/>
  <c r="C87" i="96"/>
  <c r="I86" i="96"/>
  <c r="H86" i="96"/>
  <c r="G86" i="96"/>
  <c r="F86" i="96"/>
  <c r="E86" i="96"/>
  <c r="D86" i="96"/>
  <c r="C86" i="96"/>
  <c r="I90" i="97"/>
  <c r="H90" i="97"/>
  <c r="G90" i="97"/>
  <c r="F90" i="97"/>
  <c r="E90" i="97"/>
  <c r="D90" i="97"/>
  <c r="C90" i="97"/>
  <c r="I89" i="97"/>
  <c r="H89" i="97"/>
  <c r="G89" i="97"/>
  <c r="F89" i="97"/>
  <c r="E89" i="97"/>
  <c r="D89" i="97"/>
  <c r="C89" i="97"/>
  <c r="I88" i="97"/>
  <c r="H88" i="97"/>
  <c r="G88" i="97"/>
  <c r="F88" i="97"/>
  <c r="E88" i="97"/>
  <c r="D88" i="97"/>
  <c r="C88" i="97"/>
  <c r="I87" i="97"/>
  <c r="H87" i="97"/>
  <c r="G87" i="97"/>
  <c r="F87" i="97"/>
  <c r="E87" i="97"/>
  <c r="D87" i="97"/>
  <c r="C87" i="97"/>
  <c r="I86" i="97"/>
  <c r="H86" i="97"/>
  <c r="G86" i="97"/>
  <c r="F86" i="97"/>
  <c r="E86" i="97"/>
  <c r="D86" i="97"/>
  <c r="C86" i="97"/>
  <c r="I90" i="98"/>
  <c r="H90" i="98"/>
  <c r="G90" i="98"/>
  <c r="F90" i="98"/>
  <c r="E90" i="98"/>
  <c r="D90" i="98"/>
  <c r="C90" i="98"/>
  <c r="I89" i="98"/>
  <c r="H89" i="98"/>
  <c r="G89" i="98"/>
  <c r="F89" i="98"/>
  <c r="E89" i="98"/>
  <c r="D89" i="98"/>
  <c r="C89" i="98"/>
  <c r="I88" i="98"/>
  <c r="H88" i="98"/>
  <c r="G88" i="98"/>
  <c r="F88" i="98"/>
  <c r="E88" i="98"/>
  <c r="D88" i="98"/>
  <c r="C88" i="98"/>
  <c r="I87" i="98"/>
  <c r="H87" i="98"/>
  <c r="G87" i="98"/>
  <c r="F87" i="98"/>
  <c r="E87" i="98"/>
  <c r="D87" i="98"/>
  <c r="C87" i="98"/>
  <c r="I86" i="98"/>
  <c r="H86" i="98"/>
  <c r="G86" i="98"/>
  <c r="F86" i="98"/>
  <c r="E86" i="98"/>
  <c r="D86" i="98"/>
  <c r="C86" i="98"/>
  <c r="I90" i="99"/>
  <c r="H90" i="99"/>
  <c r="G90" i="99"/>
  <c r="F90" i="99"/>
  <c r="E90" i="99"/>
  <c r="D90" i="99"/>
  <c r="C90" i="99"/>
  <c r="I89" i="99"/>
  <c r="H89" i="99"/>
  <c r="G89" i="99"/>
  <c r="F89" i="99"/>
  <c r="E89" i="99"/>
  <c r="D89" i="99"/>
  <c r="C89" i="99"/>
  <c r="I88" i="99"/>
  <c r="H88" i="99"/>
  <c r="G88" i="99"/>
  <c r="F88" i="99"/>
  <c r="E88" i="99"/>
  <c r="D88" i="99"/>
  <c r="C88" i="99"/>
  <c r="I87" i="99"/>
  <c r="H87" i="99"/>
  <c r="G87" i="99"/>
  <c r="F87" i="99"/>
  <c r="E87" i="99"/>
  <c r="D87" i="99"/>
  <c r="C87" i="99"/>
  <c r="I86" i="99"/>
  <c r="H86" i="99"/>
  <c r="G86" i="99"/>
  <c r="F86" i="99"/>
  <c r="E86" i="99"/>
  <c r="D86" i="99"/>
  <c r="C86" i="99"/>
  <c r="I90" i="100"/>
  <c r="H90" i="100"/>
  <c r="G90" i="100"/>
  <c r="F90" i="100"/>
  <c r="E90" i="100"/>
  <c r="D90" i="100"/>
  <c r="C90" i="100"/>
  <c r="I89" i="100"/>
  <c r="H89" i="100"/>
  <c r="G89" i="100"/>
  <c r="F89" i="100"/>
  <c r="E89" i="100"/>
  <c r="D89" i="100"/>
  <c r="C89" i="100"/>
  <c r="I88" i="100"/>
  <c r="H88" i="100"/>
  <c r="G88" i="100"/>
  <c r="F88" i="100"/>
  <c r="E88" i="100"/>
  <c r="D88" i="100"/>
  <c r="C88" i="100"/>
  <c r="I87" i="100"/>
  <c r="H87" i="100"/>
  <c r="G87" i="100"/>
  <c r="F87" i="100"/>
  <c r="E87" i="100"/>
  <c r="D87" i="100"/>
  <c r="C87" i="100"/>
  <c r="I86" i="100"/>
  <c r="H86" i="100"/>
  <c r="G86" i="100"/>
  <c r="F86" i="100"/>
  <c r="E86" i="100"/>
  <c r="D86" i="100"/>
  <c r="C86" i="100"/>
  <c r="I90" i="101"/>
  <c r="H90" i="101"/>
  <c r="G90" i="101"/>
  <c r="F90" i="101"/>
  <c r="E90" i="101"/>
  <c r="D90" i="101"/>
  <c r="C90" i="101"/>
  <c r="I89" i="101"/>
  <c r="H89" i="101"/>
  <c r="G89" i="101"/>
  <c r="F89" i="101"/>
  <c r="E89" i="101"/>
  <c r="D89" i="101"/>
  <c r="C89" i="101"/>
  <c r="I88" i="101"/>
  <c r="H88" i="101"/>
  <c r="G88" i="101"/>
  <c r="F88" i="101"/>
  <c r="E88" i="101"/>
  <c r="D88" i="101"/>
  <c r="C88" i="101"/>
  <c r="I87" i="101"/>
  <c r="H87" i="101"/>
  <c r="G87" i="101"/>
  <c r="F87" i="101"/>
  <c r="E87" i="101"/>
  <c r="D87" i="101"/>
  <c r="C87" i="101"/>
  <c r="I86" i="101"/>
  <c r="H86" i="101"/>
  <c r="G86" i="101"/>
  <c r="F86" i="101"/>
  <c r="E86" i="101"/>
  <c r="D86" i="101"/>
  <c r="C86" i="101"/>
  <c r="I90" i="102"/>
  <c r="H90" i="102"/>
  <c r="G90" i="102"/>
  <c r="F90" i="102"/>
  <c r="E90" i="102"/>
  <c r="D90" i="102"/>
  <c r="C90" i="102"/>
  <c r="I89" i="102"/>
  <c r="H89" i="102"/>
  <c r="G89" i="102"/>
  <c r="F89" i="102"/>
  <c r="E89" i="102"/>
  <c r="D89" i="102"/>
  <c r="C89" i="102"/>
  <c r="I88" i="102"/>
  <c r="H88" i="102"/>
  <c r="G88" i="102"/>
  <c r="F88" i="102"/>
  <c r="E88" i="102"/>
  <c r="D88" i="102"/>
  <c r="C88" i="102"/>
  <c r="I87" i="102"/>
  <c r="H87" i="102"/>
  <c r="G87" i="102"/>
  <c r="F87" i="102"/>
  <c r="E87" i="102"/>
  <c r="D87" i="102"/>
  <c r="C87" i="102"/>
  <c r="I86" i="102"/>
  <c r="H86" i="102"/>
  <c r="G86" i="102"/>
  <c r="F86" i="102"/>
  <c r="E86" i="102"/>
  <c r="D86" i="102"/>
  <c r="C86" i="102"/>
  <c r="I90" i="108"/>
  <c r="H90" i="108"/>
  <c r="G90" i="108"/>
  <c r="F90" i="108"/>
  <c r="E90" i="108"/>
  <c r="D90" i="108"/>
  <c r="C90" i="108"/>
  <c r="I89" i="108"/>
  <c r="H89" i="108"/>
  <c r="G89" i="108"/>
  <c r="F89" i="108"/>
  <c r="E89" i="108"/>
  <c r="D89" i="108"/>
  <c r="C89" i="108"/>
  <c r="I88" i="108"/>
  <c r="H88" i="108"/>
  <c r="G88" i="108"/>
  <c r="F88" i="108"/>
  <c r="E88" i="108"/>
  <c r="D88" i="108"/>
  <c r="C88" i="108"/>
  <c r="I87" i="108"/>
  <c r="H87" i="108"/>
  <c r="G87" i="108"/>
  <c r="F87" i="108"/>
  <c r="E87" i="108"/>
  <c r="D87" i="108"/>
  <c r="C87" i="108"/>
  <c r="I86" i="108"/>
  <c r="H86" i="108"/>
  <c r="G86" i="108"/>
  <c r="F86" i="108"/>
  <c r="E86" i="108"/>
  <c r="D86" i="108"/>
  <c r="C86" i="108"/>
  <c r="I90" i="109"/>
  <c r="H90" i="109"/>
  <c r="G90" i="109"/>
  <c r="F90" i="109"/>
  <c r="E90" i="109"/>
  <c r="D90" i="109"/>
  <c r="C90" i="109"/>
  <c r="I89" i="109"/>
  <c r="H89" i="109"/>
  <c r="G89" i="109"/>
  <c r="F89" i="109"/>
  <c r="E89" i="109"/>
  <c r="D89" i="109"/>
  <c r="C89" i="109"/>
  <c r="I88" i="109"/>
  <c r="H88" i="109"/>
  <c r="G88" i="109"/>
  <c r="F88" i="109"/>
  <c r="E88" i="109"/>
  <c r="D88" i="109"/>
  <c r="C88" i="109"/>
  <c r="I87" i="109"/>
  <c r="H87" i="109"/>
  <c r="G87" i="109"/>
  <c r="F87" i="109"/>
  <c r="E87" i="109"/>
  <c r="D87" i="109"/>
  <c r="C87" i="109"/>
  <c r="I86" i="109"/>
  <c r="H86" i="109"/>
  <c r="G86" i="109"/>
  <c r="F86" i="109"/>
  <c r="E86" i="109"/>
  <c r="D86" i="109"/>
  <c r="C86" i="109"/>
  <c r="I90" i="127"/>
  <c r="H90" i="127"/>
  <c r="G90" i="127"/>
  <c r="F90" i="127"/>
  <c r="E90" i="127"/>
  <c r="D90" i="127"/>
  <c r="C90" i="127"/>
  <c r="I89" i="127"/>
  <c r="H89" i="127"/>
  <c r="G89" i="127"/>
  <c r="F89" i="127"/>
  <c r="E89" i="127"/>
  <c r="D89" i="127"/>
  <c r="C89" i="127"/>
  <c r="I88" i="127"/>
  <c r="H88" i="127"/>
  <c r="G88" i="127"/>
  <c r="F88" i="127"/>
  <c r="E88" i="127"/>
  <c r="D88" i="127"/>
  <c r="C88" i="127"/>
  <c r="I87" i="127"/>
  <c r="H87" i="127"/>
  <c r="G87" i="127"/>
  <c r="F87" i="127"/>
  <c r="E87" i="127"/>
  <c r="D87" i="127"/>
  <c r="C87" i="127"/>
  <c r="I86" i="127"/>
  <c r="H86" i="127"/>
  <c r="G86" i="127"/>
  <c r="F86" i="127"/>
  <c r="E86" i="127"/>
  <c r="D86" i="127"/>
  <c r="C86" i="127"/>
  <c r="I90" i="128"/>
  <c r="H90" i="128"/>
  <c r="G90" i="128"/>
  <c r="F90" i="128"/>
  <c r="E90" i="128"/>
  <c r="D90" i="128"/>
  <c r="C90" i="128"/>
  <c r="I89" i="128"/>
  <c r="H89" i="128"/>
  <c r="G89" i="128"/>
  <c r="F89" i="128"/>
  <c r="E89" i="128"/>
  <c r="D89" i="128"/>
  <c r="C89" i="128"/>
  <c r="I88" i="128"/>
  <c r="H88" i="128"/>
  <c r="G88" i="128"/>
  <c r="F88" i="128"/>
  <c r="E88" i="128"/>
  <c r="D88" i="128"/>
  <c r="C88" i="128"/>
  <c r="I87" i="128"/>
  <c r="H87" i="128"/>
  <c r="G87" i="128"/>
  <c r="F87" i="128"/>
  <c r="E87" i="128"/>
  <c r="D87" i="128"/>
  <c r="C87" i="128"/>
  <c r="I86" i="128"/>
  <c r="H86" i="128"/>
  <c r="G86" i="128"/>
  <c r="F86" i="128"/>
  <c r="E86" i="128"/>
  <c r="D86" i="128"/>
  <c r="C86" i="128"/>
  <c r="I90" i="129"/>
  <c r="H90" i="129"/>
  <c r="G90" i="129"/>
  <c r="F90" i="129"/>
  <c r="E90" i="129"/>
  <c r="D90" i="129"/>
  <c r="C90" i="129"/>
  <c r="I89" i="129"/>
  <c r="H89" i="129"/>
  <c r="G89" i="129"/>
  <c r="F89" i="129"/>
  <c r="E89" i="129"/>
  <c r="D89" i="129"/>
  <c r="C89" i="129"/>
  <c r="I88" i="129"/>
  <c r="H88" i="129"/>
  <c r="G88" i="129"/>
  <c r="F88" i="129"/>
  <c r="E88" i="129"/>
  <c r="D88" i="129"/>
  <c r="C88" i="129"/>
  <c r="I87" i="129"/>
  <c r="H87" i="129"/>
  <c r="G87" i="129"/>
  <c r="F87" i="129"/>
  <c r="E87" i="129"/>
  <c r="D87" i="129"/>
  <c r="C87" i="129"/>
  <c r="I86" i="129"/>
  <c r="H86" i="129"/>
  <c r="G86" i="129"/>
  <c r="F86" i="129"/>
  <c r="E86" i="129"/>
  <c r="D86" i="129"/>
  <c r="C86" i="129"/>
  <c r="I90" i="39"/>
  <c r="H90" i="39"/>
  <c r="G90" i="39"/>
  <c r="F90" i="39"/>
  <c r="E90" i="39"/>
  <c r="D90" i="39"/>
  <c r="C90" i="39"/>
  <c r="I89" i="39"/>
  <c r="H89" i="39"/>
  <c r="G89" i="39"/>
  <c r="F89" i="39"/>
  <c r="E89" i="39"/>
  <c r="D89" i="39"/>
  <c r="C89" i="39"/>
  <c r="I88" i="39"/>
  <c r="H88" i="39"/>
  <c r="G88" i="39"/>
  <c r="F88" i="39"/>
  <c r="E88" i="39"/>
  <c r="D88" i="39"/>
  <c r="C88" i="39"/>
  <c r="I87" i="39"/>
  <c r="H87" i="39"/>
  <c r="G87" i="39"/>
  <c r="F87" i="39"/>
  <c r="E87" i="39"/>
  <c r="D87" i="39"/>
  <c r="C87" i="39"/>
  <c r="I86" i="39"/>
  <c r="H86" i="39"/>
  <c r="G86" i="39"/>
  <c r="F86" i="39"/>
  <c r="E86" i="39"/>
  <c r="D86" i="39"/>
  <c r="C86" i="39"/>
  <c r="I90" i="40"/>
  <c r="H90" i="40"/>
  <c r="G90" i="40"/>
  <c r="F90" i="40"/>
  <c r="E90" i="40"/>
  <c r="D90" i="40"/>
  <c r="C90" i="40"/>
  <c r="I89" i="40"/>
  <c r="H89" i="40"/>
  <c r="G89" i="40"/>
  <c r="F89" i="40"/>
  <c r="E89" i="40"/>
  <c r="D89" i="40"/>
  <c r="C89" i="40"/>
  <c r="I88" i="40"/>
  <c r="H88" i="40"/>
  <c r="G88" i="40"/>
  <c r="F88" i="40"/>
  <c r="E88" i="40"/>
  <c r="D88" i="40"/>
  <c r="C88" i="40"/>
  <c r="I87" i="40"/>
  <c r="H87" i="40"/>
  <c r="G87" i="40"/>
  <c r="F87" i="40"/>
  <c r="E87" i="40"/>
  <c r="D87" i="40"/>
  <c r="C87" i="40"/>
  <c r="I86" i="40"/>
  <c r="H86" i="40"/>
  <c r="G86" i="40"/>
  <c r="F86" i="40"/>
  <c r="E86" i="40"/>
  <c r="D86" i="40"/>
  <c r="C86" i="40"/>
  <c r="I90" i="41"/>
  <c r="H90" i="41"/>
  <c r="G90" i="41"/>
  <c r="F90" i="41"/>
  <c r="E90" i="41"/>
  <c r="D90" i="41"/>
  <c r="C90" i="41"/>
  <c r="I89" i="41"/>
  <c r="H89" i="41"/>
  <c r="G89" i="41"/>
  <c r="F89" i="41"/>
  <c r="E89" i="41"/>
  <c r="D89" i="41"/>
  <c r="C89" i="41"/>
  <c r="I88" i="41"/>
  <c r="H88" i="41"/>
  <c r="G88" i="41"/>
  <c r="F88" i="41"/>
  <c r="E88" i="41"/>
  <c r="D88" i="41"/>
  <c r="C88" i="41"/>
  <c r="I87" i="41"/>
  <c r="H87" i="41"/>
  <c r="G87" i="41"/>
  <c r="F87" i="41"/>
  <c r="E87" i="41"/>
  <c r="D87" i="41"/>
  <c r="C87" i="41"/>
  <c r="I86" i="41"/>
  <c r="H86" i="41"/>
  <c r="G86" i="41"/>
  <c r="F86" i="41"/>
  <c r="E86" i="41"/>
  <c r="D86" i="41"/>
  <c r="C86" i="41"/>
  <c r="I90" i="42"/>
  <c r="H90" i="42"/>
  <c r="G90" i="42"/>
  <c r="F90" i="42"/>
  <c r="E90" i="42"/>
  <c r="D90" i="42"/>
  <c r="C90" i="42"/>
  <c r="I89" i="42"/>
  <c r="H89" i="42"/>
  <c r="G89" i="42"/>
  <c r="F89" i="42"/>
  <c r="E89" i="42"/>
  <c r="D89" i="42"/>
  <c r="C89" i="42"/>
  <c r="I88" i="42"/>
  <c r="H88" i="42"/>
  <c r="G88" i="42"/>
  <c r="F88" i="42"/>
  <c r="E88" i="42"/>
  <c r="D88" i="42"/>
  <c r="C88" i="42"/>
  <c r="I87" i="42"/>
  <c r="H87" i="42"/>
  <c r="G87" i="42"/>
  <c r="F87" i="42"/>
  <c r="E87" i="42"/>
  <c r="D87" i="42"/>
  <c r="C87" i="42"/>
  <c r="I86" i="42"/>
  <c r="H86" i="42"/>
  <c r="G86" i="42"/>
  <c r="F86" i="42"/>
  <c r="E86" i="42"/>
  <c r="D86" i="42"/>
  <c r="C86" i="42"/>
  <c r="I90" i="43"/>
  <c r="H90" i="43"/>
  <c r="G90" i="43"/>
  <c r="F90" i="43"/>
  <c r="E90" i="43"/>
  <c r="D90" i="43"/>
  <c r="C90" i="43"/>
  <c r="I89" i="43"/>
  <c r="H89" i="43"/>
  <c r="G89" i="43"/>
  <c r="F89" i="43"/>
  <c r="E89" i="43"/>
  <c r="D89" i="43"/>
  <c r="C89" i="43"/>
  <c r="I88" i="43"/>
  <c r="H88" i="43"/>
  <c r="G88" i="43"/>
  <c r="F88" i="43"/>
  <c r="E88" i="43"/>
  <c r="D88" i="43"/>
  <c r="C88" i="43"/>
  <c r="I87" i="43"/>
  <c r="H87" i="43"/>
  <c r="G87" i="43"/>
  <c r="F87" i="43"/>
  <c r="E87" i="43"/>
  <c r="D87" i="43"/>
  <c r="C87" i="43"/>
  <c r="I86" i="43"/>
  <c r="H86" i="43"/>
  <c r="G86" i="43"/>
  <c r="F86" i="43"/>
  <c r="E86" i="43"/>
  <c r="D86" i="43"/>
  <c r="C86" i="43"/>
  <c r="C93" i="44"/>
  <c r="C91" i="44"/>
  <c r="I90" i="44"/>
  <c r="H90" i="44"/>
  <c r="G90" i="44"/>
  <c r="F90" i="44"/>
  <c r="E90" i="44"/>
  <c r="D90" i="44"/>
  <c r="C90" i="44"/>
  <c r="I89" i="44"/>
  <c r="H89" i="44"/>
  <c r="G89" i="44"/>
  <c r="F89" i="44"/>
  <c r="E89" i="44"/>
  <c r="D89" i="44"/>
  <c r="C89" i="44"/>
  <c r="I88" i="44"/>
  <c r="H88" i="44"/>
  <c r="G88" i="44"/>
  <c r="F88" i="44"/>
  <c r="E88" i="44"/>
  <c r="D88" i="44"/>
  <c r="C88" i="44"/>
  <c r="I87" i="44"/>
  <c r="H87" i="44"/>
  <c r="G87" i="44"/>
  <c r="F87" i="44"/>
  <c r="E87" i="44"/>
  <c r="D87" i="44"/>
  <c r="C87" i="44"/>
  <c r="I86" i="44"/>
  <c r="H86" i="44"/>
  <c r="G86" i="44"/>
  <c r="F86" i="44"/>
  <c r="E86" i="44"/>
  <c r="D86" i="44"/>
  <c r="C86" i="44"/>
  <c r="I90" i="45"/>
  <c r="H90" i="45"/>
  <c r="G90" i="45"/>
  <c r="F90" i="45"/>
  <c r="E90" i="45"/>
  <c r="D90" i="45"/>
  <c r="C90" i="45"/>
  <c r="I89" i="45"/>
  <c r="H89" i="45"/>
  <c r="G89" i="45"/>
  <c r="F89" i="45"/>
  <c r="E89" i="45"/>
  <c r="D89" i="45"/>
  <c r="C89" i="45"/>
  <c r="I88" i="45"/>
  <c r="H88" i="45"/>
  <c r="G88" i="45"/>
  <c r="F88" i="45"/>
  <c r="E88" i="45"/>
  <c r="D88" i="45"/>
  <c r="C88" i="45"/>
  <c r="I87" i="45"/>
  <c r="H87" i="45"/>
  <c r="G87" i="45"/>
  <c r="F87" i="45"/>
  <c r="E87" i="45"/>
  <c r="D87" i="45"/>
  <c r="C87" i="45"/>
  <c r="I86" i="45"/>
  <c r="H86" i="45"/>
  <c r="G86" i="45"/>
  <c r="F86" i="45"/>
  <c r="E86" i="45"/>
  <c r="D86" i="45"/>
  <c r="C86" i="45"/>
  <c r="I90" i="46"/>
  <c r="H90" i="46"/>
  <c r="G90" i="46"/>
  <c r="F90" i="46"/>
  <c r="E90" i="46"/>
  <c r="D90" i="46"/>
  <c r="C90" i="46"/>
  <c r="I89" i="46"/>
  <c r="H89" i="46"/>
  <c r="G89" i="46"/>
  <c r="F89" i="46"/>
  <c r="E89" i="46"/>
  <c r="D89" i="46"/>
  <c r="C89" i="46"/>
  <c r="I88" i="46"/>
  <c r="H88" i="46"/>
  <c r="G88" i="46"/>
  <c r="F88" i="46"/>
  <c r="E88" i="46"/>
  <c r="D88" i="46"/>
  <c r="C88" i="46"/>
  <c r="I87" i="46"/>
  <c r="H87" i="46"/>
  <c r="G87" i="46"/>
  <c r="F87" i="46"/>
  <c r="E87" i="46"/>
  <c r="D87" i="46"/>
  <c r="C87" i="46"/>
  <c r="I86" i="46"/>
  <c r="H86" i="46"/>
  <c r="G86" i="46"/>
  <c r="F86" i="46"/>
  <c r="E86" i="46"/>
  <c r="D86" i="46"/>
  <c r="C86" i="46"/>
  <c r="I90" i="47"/>
  <c r="H90" i="47"/>
  <c r="G90" i="47"/>
  <c r="F90" i="47"/>
  <c r="E90" i="47"/>
  <c r="D90" i="47"/>
  <c r="C90" i="47"/>
  <c r="I89" i="47"/>
  <c r="H89" i="47"/>
  <c r="G89" i="47"/>
  <c r="F89" i="47"/>
  <c r="E89" i="47"/>
  <c r="D89" i="47"/>
  <c r="C89" i="47"/>
  <c r="I88" i="47"/>
  <c r="H88" i="47"/>
  <c r="G88" i="47"/>
  <c r="F88" i="47"/>
  <c r="E88" i="47"/>
  <c r="D88" i="47"/>
  <c r="C88" i="47"/>
  <c r="I87" i="47"/>
  <c r="H87" i="47"/>
  <c r="G87" i="47"/>
  <c r="F87" i="47"/>
  <c r="E87" i="47"/>
  <c r="D87" i="47"/>
  <c r="C87" i="47"/>
  <c r="I86" i="47"/>
  <c r="H86" i="47"/>
  <c r="G86" i="47"/>
  <c r="F86" i="47"/>
  <c r="E86" i="47"/>
  <c r="D86" i="47"/>
  <c r="C86" i="47"/>
  <c r="I90" i="48"/>
  <c r="H90" i="48"/>
  <c r="G90" i="48"/>
  <c r="F90" i="48"/>
  <c r="E90" i="48"/>
  <c r="D90" i="48"/>
  <c r="C90" i="48"/>
  <c r="I89" i="48"/>
  <c r="H89" i="48"/>
  <c r="G89" i="48"/>
  <c r="F89" i="48"/>
  <c r="E89" i="48"/>
  <c r="D89" i="48"/>
  <c r="C89" i="48"/>
  <c r="I88" i="48"/>
  <c r="H88" i="48"/>
  <c r="G88" i="48"/>
  <c r="F88" i="48"/>
  <c r="E88" i="48"/>
  <c r="D88" i="48"/>
  <c r="C88" i="48"/>
  <c r="I87" i="48"/>
  <c r="H87" i="48"/>
  <c r="G87" i="48"/>
  <c r="F87" i="48"/>
  <c r="E87" i="48"/>
  <c r="D87" i="48"/>
  <c r="C87" i="48"/>
  <c r="I86" i="48"/>
  <c r="H86" i="48"/>
  <c r="G86" i="48"/>
  <c r="F86" i="48"/>
  <c r="E86" i="48"/>
  <c r="D86" i="48"/>
  <c r="C86" i="48"/>
  <c r="I90" i="49"/>
  <c r="H90" i="49"/>
  <c r="G90" i="49"/>
  <c r="F90" i="49"/>
  <c r="E90" i="49"/>
  <c r="D90" i="49"/>
  <c r="C90" i="49"/>
  <c r="I89" i="49"/>
  <c r="H89" i="49"/>
  <c r="G89" i="49"/>
  <c r="F89" i="49"/>
  <c r="E89" i="49"/>
  <c r="D89" i="49"/>
  <c r="C89" i="49"/>
  <c r="I88" i="49"/>
  <c r="H88" i="49"/>
  <c r="G88" i="49"/>
  <c r="F88" i="49"/>
  <c r="E88" i="49"/>
  <c r="D88" i="49"/>
  <c r="C88" i="49"/>
  <c r="I87" i="49"/>
  <c r="H87" i="49"/>
  <c r="G87" i="49"/>
  <c r="F87" i="49"/>
  <c r="E87" i="49"/>
  <c r="D87" i="49"/>
  <c r="C87" i="49"/>
  <c r="I86" i="49"/>
  <c r="H86" i="49"/>
  <c r="G86" i="49"/>
  <c r="F86" i="49"/>
  <c r="E86" i="49"/>
  <c r="D86" i="49"/>
  <c r="C86" i="49"/>
  <c r="I90" i="50"/>
  <c r="H90" i="50"/>
  <c r="G90" i="50"/>
  <c r="F90" i="50"/>
  <c r="E90" i="50"/>
  <c r="D90" i="50"/>
  <c r="C90" i="50"/>
  <c r="I89" i="50"/>
  <c r="H89" i="50"/>
  <c r="G89" i="50"/>
  <c r="F89" i="50"/>
  <c r="E89" i="50"/>
  <c r="D89" i="50"/>
  <c r="C89" i="50"/>
  <c r="I88" i="50"/>
  <c r="H88" i="50"/>
  <c r="G88" i="50"/>
  <c r="F88" i="50"/>
  <c r="E88" i="50"/>
  <c r="D88" i="50"/>
  <c r="C88" i="50"/>
  <c r="I87" i="50"/>
  <c r="H87" i="50"/>
  <c r="G87" i="50"/>
  <c r="F87" i="50"/>
  <c r="E87" i="50"/>
  <c r="D87" i="50"/>
  <c r="C87" i="50"/>
  <c r="I86" i="50"/>
  <c r="H86" i="50"/>
  <c r="G86" i="50"/>
  <c r="F86" i="50"/>
  <c r="E86" i="50"/>
  <c r="D86" i="50"/>
  <c r="C86" i="50"/>
  <c r="I90" i="51"/>
  <c r="H90" i="51"/>
  <c r="G90" i="51"/>
  <c r="F90" i="51"/>
  <c r="E90" i="51"/>
  <c r="D90" i="51"/>
  <c r="C90" i="51"/>
  <c r="I89" i="51"/>
  <c r="H89" i="51"/>
  <c r="G89" i="51"/>
  <c r="F89" i="51"/>
  <c r="E89" i="51"/>
  <c r="D89" i="51"/>
  <c r="C89" i="51"/>
  <c r="I88" i="51"/>
  <c r="H88" i="51"/>
  <c r="G88" i="51"/>
  <c r="F88" i="51"/>
  <c r="E88" i="51"/>
  <c r="D88" i="51"/>
  <c r="C88" i="51"/>
  <c r="I87" i="51"/>
  <c r="H87" i="51"/>
  <c r="G87" i="51"/>
  <c r="F87" i="51"/>
  <c r="E87" i="51"/>
  <c r="D87" i="51"/>
  <c r="C87" i="51"/>
  <c r="I86" i="51"/>
  <c r="H86" i="51"/>
  <c r="G86" i="51"/>
  <c r="F86" i="51"/>
  <c r="E86" i="51"/>
  <c r="D86" i="51"/>
  <c r="C86" i="51"/>
  <c r="I90" i="52"/>
  <c r="H90" i="52"/>
  <c r="G90" i="52"/>
  <c r="F90" i="52"/>
  <c r="E90" i="52"/>
  <c r="D90" i="52"/>
  <c r="C90" i="52"/>
  <c r="I89" i="52"/>
  <c r="H89" i="52"/>
  <c r="G89" i="52"/>
  <c r="F89" i="52"/>
  <c r="E89" i="52"/>
  <c r="D89" i="52"/>
  <c r="C89" i="52"/>
  <c r="I88" i="52"/>
  <c r="H88" i="52"/>
  <c r="G88" i="52"/>
  <c r="F88" i="52"/>
  <c r="E88" i="52"/>
  <c r="D88" i="52"/>
  <c r="C88" i="52"/>
  <c r="I87" i="52"/>
  <c r="H87" i="52"/>
  <c r="G87" i="52"/>
  <c r="F87" i="52"/>
  <c r="E87" i="52"/>
  <c r="D87" i="52"/>
  <c r="C87" i="52"/>
  <c r="I86" i="52"/>
  <c r="H86" i="52"/>
  <c r="G86" i="52"/>
  <c r="F86" i="52"/>
  <c r="E86" i="52"/>
  <c r="D86" i="52"/>
  <c r="C86" i="52"/>
  <c r="I90" i="53"/>
  <c r="H90" i="53"/>
  <c r="G90" i="53"/>
  <c r="F90" i="53"/>
  <c r="E90" i="53"/>
  <c r="D90" i="53"/>
  <c r="C90" i="53"/>
  <c r="I89" i="53"/>
  <c r="H89" i="53"/>
  <c r="G89" i="53"/>
  <c r="F89" i="53"/>
  <c r="E89" i="53"/>
  <c r="D89" i="53"/>
  <c r="C89" i="53"/>
  <c r="I88" i="53"/>
  <c r="H88" i="53"/>
  <c r="G88" i="53"/>
  <c r="F88" i="53"/>
  <c r="E88" i="53"/>
  <c r="D88" i="53"/>
  <c r="C88" i="53"/>
  <c r="I87" i="53"/>
  <c r="H87" i="53"/>
  <c r="G87" i="53"/>
  <c r="F87" i="53"/>
  <c r="E87" i="53"/>
  <c r="D87" i="53"/>
  <c r="C87" i="53"/>
  <c r="I86" i="53"/>
  <c r="H86" i="53"/>
  <c r="G86" i="53"/>
  <c r="F86" i="53"/>
  <c r="E86" i="53"/>
  <c r="D86" i="53"/>
  <c r="C86" i="53"/>
  <c r="I90" i="54"/>
  <c r="H90" i="54"/>
  <c r="G90" i="54"/>
  <c r="F90" i="54"/>
  <c r="E90" i="54"/>
  <c r="D90" i="54"/>
  <c r="C90" i="54"/>
  <c r="I89" i="54"/>
  <c r="H89" i="54"/>
  <c r="G89" i="54"/>
  <c r="F89" i="54"/>
  <c r="E89" i="54"/>
  <c r="D89" i="54"/>
  <c r="C89" i="54"/>
  <c r="I88" i="54"/>
  <c r="H88" i="54"/>
  <c r="G88" i="54"/>
  <c r="F88" i="54"/>
  <c r="E88" i="54"/>
  <c r="D88" i="54"/>
  <c r="C88" i="54"/>
  <c r="I87" i="54"/>
  <c r="H87" i="54"/>
  <c r="G87" i="54"/>
  <c r="F87" i="54"/>
  <c r="E87" i="54"/>
  <c r="D87" i="54"/>
  <c r="C87" i="54"/>
  <c r="I86" i="54"/>
  <c r="H86" i="54"/>
  <c r="G86" i="54"/>
  <c r="F86" i="54"/>
  <c r="E86" i="54"/>
  <c r="D86" i="54"/>
  <c r="C86" i="54"/>
  <c r="I90" i="55"/>
  <c r="H90" i="55"/>
  <c r="G90" i="55"/>
  <c r="F90" i="55"/>
  <c r="E90" i="55"/>
  <c r="D90" i="55"/>
  <c r="C90" i="55"/>
  <c r="I89" i="55"/>
  <c r="H89" i="55"/>
  <c r="G89" i="55"/>
  <c r="F89" i="55"/>
  <c r="E89" i="55"/>
  <c r="D89" i="55"/>
  <c r="C89" i="55"/>
  <c r="I88" i="55"/>
  <c r="H88" i="55"/>
  <c r="G88" i="55"/>
  <c r="F88" i="55"/>
  <c r="E88" i="55"/>
  <c r="D88" i="55"/>
  <c r="C88" i="55"/>
  <c r="I87" i="55"/>
  <c r="H87" i="55"/>
  <c r="G87" i="55"/>
  <c r="F87" i="55"/>
  <c r="E87" i="55"/>
  <c r="D87" i="55"/>
  <c r="C87" i="55"/>
  <c r="I86" i="55"/>
  <c r="H86" i="55"/>
  <c r="G86" i="55"/>
  <c r="F86" i="55"/>
  <c r="E86" i="55"/>
  <c r="D86" i="55"/>
  <c r="C86" i="55"/>
  <c r="I90" i="56"/>
  <c r="H90" i="56"/>
  <c r="G90" i="56"/>
  <c r="F90" i="56"/>
  <c r="E90" i="56"/>
  <c r="D90" i="56"/>
  <c r="C90" i="56"/>
  <c r="I89" i="56"/>
  <c r="H89" i="56"/>
  <c r="G89" i="56"/>
  <c r="F89" i="56"/>
  <c r="E89" i="56"/>
  <c r="D89" i="56"/>
  <c r="C89" i="56"/>
  <c r="I88" i="56"/>
  <c r="H88" i="56"/>
  <c r="G88" i="56"/>
  <c r="F88" i="56"/>
  <c r="E88" i="56"/>
  <c r="D88" i="56"/>
  <c r="C88" i="56"/>
  <c r="I87" i="56"/>
  <c r="H87" i="56"/>
  <c r="G87" i="56"/>
  <c r="F87" i="56"/>
  <c r="E87" i="56"/>
  <c r="D87" i="56"/>
  <c r="C87" i="56"/>
  <c r="I86" i="56"/>
  <c r="H86" i="56"/>
  <c r="G86" i="56"/>
  <c r="F86" i="56"/>
  <c r="E86" i="56"/>
  <c r="D86" i="56"/>
  <c r="C86" i="56"/>
  <c r="I90" i="57"/>
  <c r="H90" i="57"/>
  <c r="G90" i="57"/>
  <c r="F90" i="57"/>
  <c r="E90" i="57"/>
  <c r="D90" i="57"/>
  <c r="C90" i="57"/>
  <c r="I89" i="57"/>
  <c r="H89" i="57"/>
  <c r="G89" i="57"/>
  <c r="F89" i="57"/>
  <c r="E89" i="57"/>
  <c r="D89" i="57"/>
  <c r="C89" i="57"/>
  <c r="I88" i="57"/>
  <c r="H88" i="57"/>
  <c r="G88" i="57"/>
  <c r="F88" i="57"/>
  <c r="E88" i="57"/>
  <c r="D88" i="57"/>
  <c r="C88" i="57"/>
  <c r="I87" i="57"/>
  <c r="H87" i="57"/>
  <c r="G87" i="57"/>
  <c r="F87" i="57"/>
  <c r="E87" i="57"/>
  <c r="D87" i="57"/>
  <c r="C87" i="57"/>
  <c r="I86" i="57"/>
  <c r="H86" i="57"/>
  <c r="G86" i="57"/>
  <c r="F86" i="57"/>
  <c r="E86" i="57"/>
  <c r="D86" i="57"/>
  <c r="C86" i="57"/>
  <c r="I90" i="58"/>
  <c r="H90" i="58"/>
  <c r="G90" i="58"/>
  <c r="F90" i="58"/>
  <c r="E90" i="58"/>
  <c r="D90" i="58"/>
  <c r="C90" i="58"/>
  <c r="I89" i="58"/>
  <c r="H89" i="58"/>
  <c r="G89" i="58"/>
  <c r="F89" i="58"/>
  <c r="E89" i="58"/>
  <c r="D89" i="58"/>
  <c r="C89" i="58"/>
  <c r="I88" i="58"/>
  <c r="H88" i="58"/>
  <c r="G88" i="58"/>
  <c r="F88" i="58"/>
  <c r="E88" i="58"/>
  <c r="D88" i="58"/>
  <c r="C88" i="58"/>
  <c r="I87" i="58"/>
  <c r="H87" i="58"/>
  <c r="G87" i="58"/>
  <c r="F87" i="58"/>
  <c r="E87" i="58"/>
  <c r="D87" i="58"/>
  <c r="C87" i="58"/>
  <c r="I86" i="58"/>
  <c r="H86" i="58"/>
  <c r="G86" i="58"/>
  <c r="F86" i="58"/>
  <c r="E86" i="58"/>
  <c r="D86" i="58"/>
  <c r="C86" i="58"/>
  <c r="I90" i="59"/>
  <c r="H90" i="59"/>
  <c r="G90" i="59"/>
  <c r="F90" i="59"/>
  <c r="E90" i="59"/>
  <c r="D90" i="59"/>
  <c r="C90" i="59"/>
  <c r="I89" i="59"/>
  <c r="H89" i="59"/>
  <c r="G89" i="59"/>
  <c r="F89" i="59"/>
  <c r="E89" i="59"/>
  <c r="D89" i="59"/>
  <c r="C89" i="59"/>
  <c r="I88" i="59"/>
  <c r="H88" i="59"/>
  <c r="G88" i="59"/>
  <c r="F88" i="59"/>
  <c r="E88" i="59"/>
  <c r="D88" i="59"/>
  <c r="C88" i="59"/>
  <c r="I87" i="59"/>
  <c r="H87" i="59"/>
  <c r="G87" i="59"/>
  <c r="F87" i="59"/>
  <c r="E87" i="59"/>
  <c r="D87" i="59"/>
  <c r="C87" i="59"/>
  <c r="I86" i="59"/>
  <c r="H86" i="59"/>
  <c r="G86" i="59"/>
  <c r="F86" i="59"/>
  <c r="E86" i="59"/>
  <c r="D86" i="59"/>
  <c r="C86" i="59"/>
  <c r="I90" i="60"/>
  <c r="H90" i="60"/>
  <c r="G90" i="60"/>
  <c r="F90" i="60"/>
  <c r="E90" i="60"/>
  <c r="D90" i="60"/>
  <c r="C90" i="60"/>
  <c r="I89" i="60"/>
  <c r="H89" i="60"/>
  <c r="G89" i="60"/>
  <c r="F89" i="60"/>
  <c r="E89" i="60"/>
  <c r="D89" i="60"/>
  <c r="C89" i="60"/>
  <c r="I88" i="60"/>
  <c r="H88" i="60"/>
  <c r="G88" i="60"/>
  <c r="F88" i="60"/>
  <c r="E88" i="60"/>
  <c r="D88" i="60"/>
  <c r="C88" i="60"/>
  <c r="I87" i="60"/>
  <c r="H87" i="60"/>
  <c r="G87" i="60"/>
  <c r="F87" i="60"/>
  <c r="E87" i="60"/>
  <c r="D87" i="60"/>
  <c r="C87" i="60"/>
  <c r="I86" i="60"/>
  <c r="H86" i="60"/>
  <c r="G86" i="60"/>
  <c r="F86" i="60"/>
  <c r="E86" i="60"/>
  <c r="D86" i="60"/>
  <c r="C86" i="60"/>
  <c r="I90" i="38"/>
  <c r="H90" i="38"/>
  <c r="G90" i="38"/>
  <c r="F90" i="38"/>
  <c r="E90" i="38"/>
  <c r="D90" i="38"/>
  <c r="C90" i="38"/>
  <c r="I89" i="38"/>
  <c r="H89" i="38"/>
  <c r="G89" i="38"/>
  <c r="F89" i="38"/>
  <c r="E89" i="38"/>
  <c r="D89" i="38"/>
  <c r="C89" i="38"/>
  <c r="I88" i="38"/>
  <c r="H88" i="38"/>
  <c r="G88" i="38"/>
  <c r="F88" i="38"/>
  <c r="E88" i="38"/>
  <c r="D88" i="38"/>
  <c r="C88" i="38"/>
  <c r="I87" i="38"/>
  <c r="H87" i="38"/>
  <c r="G87" i="38"/>
  <c r="F87" i="38"/>
  <c r="E87" i="38"/>
  <c r="D87" i="38"/>
  <c r="C87" i="38"/>
  <c r="I86" i="38"/>
  <c r="H86" i="38"/>
  <c r="G86" i="38"/>
  <c r="F86" i="38"/>
  <c r="E86" i="38"/>
  <c r="D86" i="38"/>
  <c r="C86" i="38"/>
  <c r="C92" i="44" l="1" a="1"/>
  <c r="C92" i="44" s="1"/>
  <c r="C94" i="44" s="1"/>
  <c r="E149" i="43"/>
  <c r="C87" i="32"/>
  <c r="D87" i="32"/>
  <c r="E87" i="32"/>
  <c r="F87" i="32"/>
  <c r="G87" i="32"/>
  <c r="H87" i="32"/>
  <c r="I87" i="32"/>
  <c r="C88" i="32"/>
  <c r="D88" i="32"/>
  <c r="E88" i="32"/>
  <c r="F88" i="32"/>
  <c r="G88" i="32"/>
  <c r="H88" i="32"/>
  <c r="I88" i="32"/>
  <c r="C89" i="32"/>
  <c r="D89" i="32"/>
  <c r="E89" i="32"/>
  <c r="F89" i="32"/>
  <c r="G89" i="32"/>
  <c r="H89" i="32"/>
  <c r="I89" i="32"/>
  <c r="C90" i="32"/>
  <c r="D90" i="32"/>
  <c r="E90" i="32"/>
  <c r="F90" i="32"/>
  <c r="G90" i="32"/>
  <c r="H90" i="32"/>
  <c r="I90" i="32"/>
  <c r="D86" i="32"/>
  <c r="E86" i="32"/>
  <c r="F86" i="32"/>
  <c r="G86" i="32"/>
  <c r="H86" i="32"/>
  <c r="I86" i="32"/>
  <c r="C86" i="32"/>
  <c r="F24" i="8"/>
  <c r="G24" i="8"/>
  <c r="H24" i="8"/>
  <c r="I24" i="8"/>
  <c r="E24" i="8"/>
  <c r="I62" i="8" l="1"/>
  <c r="H62" i="8"/>
  <c r="G62" i="8"/>
  <c r="F62" i="8"/>
  <c r="E62" i="8"/>
  <c r="D62" i="8"/>
  <c r="C62" i="8"/>
  <c r="E53" i="8" l="1"/>
  <c r="C154" i="67"/>
  <c r="C24" i="67" s="1"/>
  <c r="D223" i="85" l="1"/>
  <c r="C223" i="85"/>
  <c r="B215" i="85" a="1"/>
  <c r="I215" i="85" s="1"/>
  <c r="F215" i="85" l="1"/>
  <c r="B215" i="85"/>
  <c r="G215" i="85"/>
  <c r="C215" i="85"/>
  <c r="H215" i="85"/>
  <c r="D215" i="85"/>
  <c r="E215" i="85"/>
  <c r="C425" i="130" l="1"/>
  <c r="C516" i="130" s="1"/>
  <c r="C377" i="130"/>
  <c r="C387" i="130" s="1"/>
  <c r="C388" i="130"/>
  <c r="C424" i="130" s="1"/>
  <c r="C559" i="135"/>
  <c r="C680" i="135" s="1"/>
  <c r="C496" i="135"/>
  <c r="C509" i="135" s="1"/>
  <c r="C699" i="111" l="1"/>
  <c r="C637" i="111"/>
  <c r="C698" i="111" s="1"/>
  <c r="C636" i="111"/>
  <c r="C620" i="111"/>
  <c r="C682" i="106"/>
  <c r="C743" i="106" s="1"/>
  <c r="C560" i="106"/>
  <c r="C681" i="106" s="1"/>
  <c r="C496" i="106"/>
  <c r="C509" i="106" s="1"/>
  <c r="C522" i="105"/>
  <c r="C381" i="105"/>
  <c r="C391" i="105" s="1"/>
  <c r="D207" i="85"/>
  <c r="C207" i="85"/>
  <c r="B199" i="85" a="1"/>
  <c r="H199" i="85" s="1"/>
  <c r="E199" i="85" l="1"/>
  <c r="I199" i="85"/>
  <c r="B199" i="85"/>
  <c r="F199" i="85"/>
  <c r="C199" i="85"/>
  <c r="G199" i="85"/>
  <c r="D199" i="85"/>
  <c r="C197" i="114"/>
  <c r="C150" i="114"/>
  <c r="C14" i="114"/>
  <c r="L14" i="7" l="1"/>
  <c r="L23" i="7"/>
  <c r="L32" i="7"/>
  <c r="L41" i="7"/>
  <c r="L50" i="7"/>
  <c r="L59" i="7"/>
  <c r="L68" i="7"/>
  <c r="L77" i="7"/>
  <c r="L86" i="7"/>
  <c r="L95" i="7"/>
  <c r="L104" i="7"/>
  <c r="L223" i="7" s="1"/>
  <c r="L113" i="7"/>
  <c r="L122" i="7"/>
  <c r="L131" i="7"/>
  <c r="L140" i="7"/>
  <c r="L149" i="7"/>
  <c r="L158" i="7"/>
  <c r="L167" i="7"/>
  <c r="L176" i="7"/>
  <c r="L185" i="7"/>
  <c r="L194" i="7"/>
  <c r="L203" i="7"/>
  <c r="L212" i="7"/>
  <c r="L221" i="7"/>
  <c r="L235" i="7"/>
  <c r="L244" i="7"/>
  <c r="L253" i="7"/>
  <c r="L262" i="7"/>
  <c r="L271" i="7"/>
  <c r="L280" i="7"/>
  <c r="L289" i="7"/>
  <c r="L298" i="7"/>
  <c r="L307" i="7"/>
  <c r="L316" i="7"/>
  <c r="L325" i="7"/>
  <c r="L334" i="7"/>
  <c r="L343" i="7"/>
  <c r="L352" i="7"/>
  <c r="L361" i="7"/>
  <c r="L370" i="7"/>
  <c r="L379" i="7"/>
  <c r="L388" i="7"/>
  <c r="L397" i="7"/>
  <c r="L406" i="7"/>
  <c r="L415" i="7"/>
  <c r="L424" i="7"/>
  <c r="L433" i="7"/>
  <c r="L442" i="7"/>
  <c r="L451" i="7"/>
  <c r="L460" i="7"/>
  <c r="L469" i="7"/>
  <c r="L478" i="7"/>
  <c r="L487" i="7"/>
  <c r="L496" i="7"/>
  <c r="L505" i="7"/>
  <c r="L514" i="7"/>
  <c r="L523" i="7"/>
  <c r="L532" i="7"/>
  <c r="L541" i="7"/>
  <c r="L550" i="7"/>
  <c r="L559" i="7"/>
  <c r="L568" i="7"/>
  <c r="L577" i="7"/>
  <c r="L586" i="7"/>
  <c r="L595" i="7"/>
  <c r="L224" i="7" l="1"/>
  <c r="F20" i="107"/>
  <c r="G20" i="107" s="1"/>
  <c r="H20" i="107" s="1"/>
  <c r="I20" i="107" s="1"/>
  <c r="J20" i="107" s="1"/>
  <c r="F19" i="107"/>
  <c r="G19" i="107" s="1"/>
  <c r="H19" i="107" s="1"/>
  <c r="I19" i="107" s="1"/>
  <c r="J19" i="107" s="1"/>
  <c r="F13" i="107"/>
  <c r="G13" i="107" s="1"/>
  <c r="H13" i="107" s="1"/>
  <c r="I13" i="107" s="1"/>
  <c r="J13" i="107" s="1"/>
  <c r="F12" i="107"/>
  <c r="G12" i="107" s="1"/>
  <c r="H12" i="107" s="1"/>
  <c r="I12" i="107" s="1"/>
  <c r="J12" i="107" s="1"/>
  <c r="G23" i="107"/>
  <c r="H23" i="107" s="1"/>
  <c r="I23" i="107" s="1"/>
  <c r="J23" i="107" s="1"/>
  <c r="K23" i="107" s="1"/>
  <c r="L23" i="107" s="1"/>
  <c r="M23" i="107" s="1"/>
  <c r="N23" i="107" s="1"/>
  <c r="O23" i="107" s="1"/>
  <c r="F23" i="107"/>
  <c r="E23" i="107"/>
  <c r="P22" i="107"/>
  <c r="O22" i="107"/>
  <c r="N22" i="107"/>
  <c r="M22" i="107"/>
  <c r="L22" i="107"/>
  <c r="K22" i="107"/>
  <c r="J22" i="107"/>
  <c r="I22" i="107"/>
  <c r="H22" i="107"/>
  <c r="G22" i="107"/>
  <c r="F22" i="107"/>
  <c r="P15" i="107"/>
  <c r="O15" i="107"/>
  <c r="N15" i="107"/>
  <c r="M15" i="107"/>
  <c r="L15" i="107"/>
  <c r="K15" i="107"/>
  <c r="J15" i="107"/>
  <c r="I15" i="107"/>
  <c r="H15" i="107"/>
  <c r="G15" i="107"/>
  <c r="F15" i="107"/>
  <c r="H16" i="107"/>
  <c r="I16" i="107" s="1"/>
  <c r="J16" i="107" s="1"/>
  <c r="G16" i="107"/>
  <c r="F16" i="107"/>
  <c r="E16" i="107"/>
  <c r="K16" i="107" l="1"/>
  <c r="L16" i="107" s="1"/>
  <c r="M16" i="107" s="1"/>
  <c r="N16" i="107" s="1"/>
  <c r="O16" i="107" s="1"/>
  <c r="P16" i="107" s="1"/>
  <c r="H35" i="107"/>
  <c r="B2" i="93"/>
  <c r="H53" i="8" l="1"/>
  <c r="I53" i="8"/>
  <c r="I46" i="8"/>
  <c r="H46" i="8"/>
  <c r="G46" i="8"/>
  <c r="F46" i="8"/>
  <c r="E46" i="8"/>
  <c r="D46" i="8"/>
  <c r="C46" i="8"/>
  <c r="G53" i="8"/>
  <c r="F53" i="8"/>
  <c r="F11" i="8" l="1"/>
  <c r="G11" i="8"/>
  <c r="I11" i="8"/>
  <c r="H11" i="8"/>
  <c r="E11" i="8"/>
  <c r="D230" i="113" l="1"/>
  <c r="E230" i="113"/>
  <c r="F230" i="113"/>
  <c r="G230" i="113"/>
  <c r="H230" i="113"/>
  <c r="I230" i="113"/>
  <c r="J230" i="113"/>
  <c r="H34" i="107" l="1"/>
  <c r="H36" i="107" s="1"/>
  <c r="F27" i="107"/>
  <c r="G27" i="107" s="1"/>
  <c r="H27" i="107" s="1"/>
  <c r="I27" i="107" s="1"/>
  <c r="J27" i="107" s="1"/>
  <c r="K27" i="107" s="1"/>
  <c r="L27" i="107" s="1"/>
  <c r="M27" i="107" s="1"/>
  <c r="N27" i="107" s="1"/>
  <c r="O27" i="107" s="1"/>
  <c r="P27" i="107" s="1"/>
  <c r="M1" i="130" l="1"/>
  <c r="L1" i="130"/>
  <c r="H30" i="107"/>
  <c r="C569" i="105" l="1"/>
  <c r="C430" i="105"/>
  <c r="C521" i="105" s="1"/>
  <c r="C392" i="105"/>
  <c r="C307" i="105"/>
  <c r="C380" i="105" s="1"/>
  <c r="C744" i="106"/>
  <c r="C510" i="106"/>
  <c r="C559" i="106" s="1"/>
  <c r="C399" i="106"/>
  <c r="C495" i="106" s="1"/>
  <c r="C928" i="111"/>
  <c r="C851" i="111"/>
  <c r="C927" i="111" s="1"/>
  <c r="C498" i="111"/>
  <c r="C742" i="135"/>
  <c r="C681" i="135"/>
  <c r="C510" i="135"/>
  <c r="C558" i="135" s="1"/>
  <c r="C399" i="135"/>
  <c r="C495" i="135" l="1"/>
  <c r="C619" i="111"/>
  <c r="N61" i="131"/>
  <c r="C563" i="130" l="1"/>
  <c r="C517" i="130"/>
  <c r="C562" i="130" s="1"/>
  <c r="C303" i="130"/>
  <c r="C376" i="130" s="1"/>
  <c r="C560" i="7" l="1"/>
  <c r="C524" i="7"/>
  <c r="C389" i="7"/>
  <c r="C290" i="7"/>
  <c r="E150" i="32" l="1"/>
  <c r="C334" i="114" l="1"/>
  <c r="C288" i="114"/>
  <c r="C160" i="114"/>
  <c r="C77" i="114"/>
  <c r="E43" i="13" l="1"/>
  <c r="E40" i="13"/>
  <c r="E39" i="13"/>
  <c r="T61" i="131" l="1"/>
  <c r="S61" i="131"/>
  <c r="R61" i="131"/>
  <c r="Q61" i="131"/>
  <c r="P61" i="131"/>
  <c r="M61" i="131"/>
  <c r="L61" i="131"/>
  <c r="K61" i="131"/>
  <c r="J61" i="131"/>
  <c r="H61" i="131"/>
  <c r="G61" i="131"/>
  <c r="F61" i="131"/>
  <c r="E61" i="131"/>
  <c r="D61" i="131"/>
  <c r="U47" i="131"/>
  <c r="I47" i="131"/>
  <c r="I46" i="131"/>
  <c r="I44" i="131"/>
  <c r="T10" i="131"/>
  <c r="S10" i="131"/>
  <c r="R10" i="131"/>
  <c r="Q10" i="131"/>
  <c r="P10" i="131"/>
  <c r="M10" i="131"/>
  <c r="L10" i="131"/>
  <c r="K10" i="131"/>
  <c r="J10" i="131"/>
  <c r="H10" i="131"/>
  <c r="G10" i="131"/>
  <c r="F10" i="131"/>
  <c r="E10" i="131"/>
  <c r="D10" i="131"/>
  <c r="S616" i="130"/>
  <c r="R616" i="130"/>
  <c r="Q616" i="130"/>
  <c r="P616" i="130"/>
  <c r="O616" i="130"/>
  <c r="N616" i="130"/>
  <c r="M616" i="130"/>
  <c r="L616" i="130"/>
  <c r="K616" i="130"/>
  <c r="J616" i="130"/>
  <c r="I616" i="130"/>
  <c r="H616" i="130"/>
  <c r="G616" i="130"/>
  <c r="F616" i="130"/>
  <c r="E616" i="130"/>
  <c r="D616" i="130"/>
  <c r="C607" i="130"/>
  <c r="C240" i="130"/>
  <c r="C302" i="130" s="1"/>
  <c r="C229" i="130"/>
  <c r="C239" i="130" s="1"/>
  <c r="S4" i="130"/>
  <c r="R4" i="130"/>
  <c r="Q4" i="130"/>
  <c r="P4" i="130"/>
  <c r="O4" i="130"/>
  <c r="N4" i="130"/>
  <c r="M4" i="130"/>
  <c r="L4" i="130"/>
  <c r="K4" i="130"/>
  <c r="J4" i="130"/>
  <c r="I4" i="130"/>
  <c r="H4" i="130"/>
  <c r="G4" i="130"/>
  <c r="F4" i="130"/>
  <c r="E4" i="130"/>
  <c r="D4" i="130"/>
  <c r="S3" i="130"/>
  <c r="I61" i="142"/>
  <c r="H61" i="142"/>
  <c r="G61" i="142"/>
  <c r="F61" i="142"/>
  <c r="E61" i="142"/>
  <c r="I4" i="142"/>
  <c r="H4" i="142"/>
  <c r="G4" i="142"/>
  <c r="F4" i="142"/>
  <c r="E4" i="142"/>
  <c r="I1" i="142"/>
  <c r="C39" i="136" a="1"/>
  <c r="H39" i="136" s="1"/>
  <c r="I38" i="136"/>
  <c r="B31" i="136"/>
  <c r="B30" i="136"/>
  <c r="B29" i="136"/>
  <c r="B28" i="136"/>
  <c r="B27" i="136"/>
  <c r="B26" i="136"/>
  <c r="B25" i="136"/>
  <c r="B24" i="136"/>
  <c r="B23" i="136"/>
  <c r="B22" i="136"/>
  <c r="B21" i="136"/>
  <c r="B20" i="136"/>
  <c r="B19" i="136"/>
  <c r="C17" i="136" a="1"/>
  <c r="G17" i="136" s="1"/>
  <c r="I16" i="136"/>
  <c r="B12" i="136"/>
  <c r="B11" i="136"/>
  <c r="B10" i="136"/>
  <c r="B9" i="136"/>
  <c r="B8" i="136"/>
  <c r="C7" i="136" a="1"/>
  <c r="I7" i="136" s="1"/>
  <c r="I6" i="136"/>
  <c r="C798" i="135"/>
  <c r="C741" i="135"/>
  <c r="C315" i="135"/>
  <c r="C301" i="135"/>
  <c r="C314" i="135" s="1"/>
  <c r="D4" i="135" a="1"/>
  <c r="J4" i="135" s="1"/>
  <c r="K2" i="135"/>
  <c r="I61" i="141"/>
  <c r="H61" i="141"/>
  <c r="G61" i="141"/>
  <c r="F61" i="141"/>
  <c r="E61" i="141"/>
  <c r="I4" i="141"/>
  <c r="H4" i="141"/>
  <c r="G4" i="141"/>
  <c r="F4" i="141"/>
  <c r="E4" i="141"/>
  <c r="I1" i="141"/>
  <c r="I4" i="140"/>
  <c r="H4" i="140"/>
  <c r="G4" i="140"/>
  <c r="F4" i="140"/>
  <c r="E4" i="140"/>
  <c r="I1" i="140"/>
  <c r="C40" i="112" a="1"/>
  <c r="G40" i="112" s="1"/>
  <c r="I39" i="112"/>
  <c r="AA31" i="112"/>
  <c r="AB31" i="112" s="1"/>
  <c r="AC31" i="112" s="1"/>
  <c r="AD31" i="112" s="1"/>
  <c r="AE31" i="112" s="1"/>
  <c r="AF31" i="112" s="1"/>
  <c r="AA30" i="112"/>
  <c r="AB30" i="112" s="1"/>
  <c r="AC30" i="112" s="1"/>
  <c r="AD30" i="112" s="1"/>
  <c r="AE30" i="112" s="1"/>
  <c r="AF30" i="112" s="1"/>
  <c r="AA29" i="112"/>
  <c r="AB29" i="112" s="1"/>
  <c r="AC29" i="112" s="1"/>
  <c r="AD29" i="112" s="1"/>
  <c r="AE29" i="112" s="1"/>
  <c r="AF29" i="112" s="1"/>
  <c r="AA28" i="112"/>
  <c r="AB28" i="112" s="1"/>
  <c r="AC28" i="112" s="1"/>
  <c r="AD28" i="112" s="1"/>
  <c r="AE28" i="112" s="1"/>
  <c r="AF28" i="112" s="1"/>
  <c r="B31" i="112"/>
  <c r="B30" i="112"/>
  <c r="B29" i="112"/>
  <c r="B28" i="112"/>
  <c r="AA27" i="112"/>
  <c r="AB27" i="112" s="1"/>
  <c r="AC27" i="112" s="1"/>
  <c r="AD27" i="112" s="1"/>
  <c r="AE27" i="112" s="1"/>
  <c r="AF27" i="112" s="1"/>
  <c r="AA26" i="112"/>
  <c r="AB26" i="112" s="1"/>
  <c r="AC26" i="112" s="1"/>
  <c r="AD26" i="112" s="1"/>
  <c r="AE26" i="112" s="1"/>
  <c r="AF26" i="112" s="1"/>
  <c r="B27" i="112"/>
  <c r="B26" i="112"/>
  <c r="AA25" i="112"/>
  <c r="AB25" i="112" s="1"/>
  <c r="AC25" i="112" s="1"/>
  <c r="AD25" i="112" s="1"/>
  <c r="AE25" i="112" s="1"/>
  <c r="AF25" i="112" s="1"/>
  <c r="AA24" i="112"/>
  <c r="AB24" i="112" s="1"/>
  <c r="AC24" i="112" s="1"/>
  <c r="AD24" i="112" s="1"/>
  <c r="AE24" i="112" s="1"/>
  <c r="AF24" i="112" s="1"/>
  <c r="AA23" i="112"/>
  <c r="AB23" i="112" s="1"/>
  <c r="AC23" i="112" s="1"/>
  <c r="AD23" i="112" s="1"/>
  <c r="AE23" i="112" s="1"/>
  <c r="AF23" i="112" s="1"/>
  <c r="AA22" i="112"/>
  <c r="AB22" i="112" s="1"/>
  <c r="AC22" i="112" s="1"/>
  <c r="AD22" i="112" s="1"/>
  <c r="AE22" i="112" s="1"/>
  <c r="AF22" i="112" s="1"/>
  <c r="AA21" i="112"/>
  <c r="AB21" i="112" s="1"/>
  <c r="AC21" i="112" s="1"/>
  <c r="AD21" i="112" s="1"/>
  <c r="AE21" i="112" s="1"/>
  <c r="AF21" i="112" s="1"/>
  <c r="AA20" i="112"/>
  <c r="AB20" i="112" s="1"/>
  <c r="AC20" i="112" s="1"/>
  <c r="AD20" i="112" s="1"/>
  <c r="AE20" i="112" s="1"/>
  <c r="AF20" i="112" s="1"/>
  <c r="AA19" i="112"/>
  <c r="AB19" i="112" s="1"/>
  <c r="AC19" i="112" s="1"/>
  <c r="AD19" i="112" s="1"/>
  <c r="AE19" i="112" s="1"/>
  <c r="AF19" i="112" s="1"/>
  <c r="B25" i="112"/>
  <c r="B24" i="112"/>
  <c r="B23" i="112"/>
  <c r="B22" i="112"/>
  <c r="B21" i="112"/>
  <c r="B20" i="112"/>
  <c r="B19" i="112"/>
  <c r="R17" i="112"/>
  <c r="Q17" i="112"/>
  <c r="P17" i="112"/>
  <c r="O17" i="112"/>
  <c r="N17" i="112"/>
  <c r="M17" i="112"/>
  <c r="C17" i="112" a="1"/>
  <c r="F17" i="112" s="1"/>
  <c r="R16" i="112"/>
  <c r="I16" i="112"/>
  <c r="B12" i="112"/>
  <c r="B11" i="112"/>
  <c r="B10" i="112"/>
  <c r="B9" i="112"/>
  <c r="B8" i="112"/>
  <c r="AA12" i="112"/>
  <c r="AB12" i="112" s="1"/>
  <c r="AC12" i="112" s="1"/>
  <c r="AD12" i="112" s="1"/>
  <c r="AE12" i="112" s="1"/>
  <c r="AF12" i="112" s="1"/>
  <c r="AA11" i="112"/>
  <c r="AB11" i="112" s="1"/>
  <c r="AC11" i="112" s="1"/>
  <c r="AD11" i="112" s="1"/>
  <c r="AE11" i="112" s="1"/>
  <c r="AF11" i="112" s="1"/>
  <c r="AA10" i="112"/>
  <c r="AB10" i="112" s="1"/>
  <c r="AC10" i="112" s="1"/>
  <c r="AD10" i="112" s="1"/>
  <c r="AE10" i="112" s="1"/>
  <c r="AF10" i="112" s="1"/>
  <c r="AA9" i="112"/>
  <c r="AB9" i="112" s="1"/>
  <c r="AC9" i="112" s="1"/>
  <c r="AD9" i="112" s="1"/>
  <c r="AE9" i="112" s="1"/>
  <c r="AF9" i="112" s="1"/>
  <c r="AA8" i="112"/>
  <c r="AB8" i="112" s="1"/>
  <c r="AC8" i="112" s="1"/>
  <c r="AD8" i="112" s="1"/>
  <c r="AE8" i="112" s="1"/>
  <c r="AF8" i="112" s="1"/>
  <c r="AF7" i="112"/>
  <c r="AE7" i="112"/>
  <c r="AD7" i="112"/>
  <c r="AC7" i="112"/>
  <c r="AB7" i="112"/>
  <c r="AA7" i="112"/>
  <c r="Y7" i="112"/>
  <c r="X7" i="112"/>
  <c r="W7" i="112"/>
  <c r="V7" i="112"/>
  <c r="U7" i="112"/>
  <c r="T7" i="112"/>
  <c r="R7" i="112"/>
  <c r="Q7" i="112"/>
  <c r="P7" i="112"/>
  <c r="O7" i="112"/>
  <c r="N7" i="112"/>
  <c r="M7" i="112"/>
  <c r="C7" i="112" a="1"/>
  <c r="H7" i="112" s="1"/>
  <c r="Y6" i="112"/>
  <c r="R6" i="112"/>
  <c r="I6" i="112"/>
  <c r="C998" i="111" a="1"/>
  <c r="D1002" i="111" s="1"/>
  <c r="C991" i="111" a="1"/>
  <c r="C991" i="111" s="1"/>
  <c r="C983" i="111" a="1"/>
  <c r="D988" i="111" s="1"/>
  <c r="C976" i="111" a="1"/>
  <c r="C976" i="111" s="1"/>
  <c r="C968" i="111" a="1"/>
  <c r="D972" i="111" s="1"/>
  <c r="C961" i="111" a="1"/>
  <c r="C953" i="111" a="1"/>
  <c r="C946" i="111" a="1"/>
  <c r="D951" i="111" s="1"/>
  <c r="C938" i="111" a="1"/>
  <c r="D943" i="111" s="1"/>
  <c r="C931" i="111" a="1"/>
  <c r="C931" i="111" s="1"/>
  <c r="C921" i="111" a="1"/>
  <c r="C923" i="111" s="1"/>
  <c r="C914" i="111" a="1"/>
  <c r="C1004" i="111"/>
  <c r="C906" i="111" a="1"/>
  <c r="D911" i="111" s="1"/>
  <c r="C899" i="111" a="1"/>
  <c r="D904" i="111" s="1"/>
  <c r="C891" i="111" a="1"/>
  <c r="C892" i="111" s="1"/>
  <c r="C884" i="111" a="1"/>
  <c r="D889" i="111" s="1"/>
  <c r="C876" i="111" a="1"/>
  <c r="D881" i="111" s="1"/>
  <c r="C869" i="111" a="1"/>
  <c r="C861" i="111" a="1"/>
  <c r="C861" i="111" s="1"/>
  <c r="C854" i="111" a="1"/>
  <c r="C844" i="111" a="1"/>
  <c r="D846" i="111" s="1"/>
  <c r="C837" i="111" a="1"/>
  <c r="C829" i="111" a="1"/>
  <c r="D834" i="111" s="1"/>
  <c r="C822" i="111" a="1"/>
  <c r="C814" i="111" a="1"/>
  <c r="D817" i="111" s="1"/>
  <c r="C807" i="111" a="1"/>
  <c r="C807" i="111" s="1"/>
  <c r="C799" i="111" a="1"/>
  <c r="D802" i="111" s="1"/>
  <c r="C792" i="111" a="1"/>
  <c r="C797" i="111" s="1"/>
  <c r="C784" i="111" a="1"/>
  <c r="D788" i="111" s="1"/>
  <c r="C777" i="111" a="1"/>
  <c r="C777" i="111" s="1"/>
  <c r="C769" i="111" a="1"/>
  <c r="D773" i="111" s="1"/>
  <c r="C762" i="111" a="1"/>
  <c r="C754" i="111" a="1"/>
  <c r="C747" i="111" a="1"/>
  <c r="C747" i="111" s="1"/>
  <c r="C739" i="111" a="1"/>
  <c r="D744" i="111" s="1"/>
  <c r="C732" i="111" a="1"/>
  <c r="D734" i="111" s="1"/>
  <c r="C724" i="111" a="1"/>
  <c r="C717" i="111" a="1"/>
  <c r="D722" i="111" s="1"/>
  <c r="C709" i="111" a="1"/>
  <c r="D712" i="111" s="1"/>
  <c r="C702" i="111" a="1"/>
  <c r="D707" i="111" s="1"/>
  <c r="C692" i="111" a="1"/>
  <c r="C685" i="111" a="1"/>
  <c r="D690" i="111" s="1"/>
  <c r="C677" i="111" a="1"/>
  <c r="C670" i="111" a="1"/>
  <c r="C670" i="111" s="1"/>
  <c r="C662" i="111" a="1"/>
  <c r="C655" i="111" a="1"/>
  <c r="C655" i="111" s="1"/>
  <c r="C647" i="111" a="1"/>
  <c r="C640" i="111" a="1"/>
  <c r="C640" i="111" s="1"/>
  <c r="C630" i="111" a="1"/>
  <c r="C623" i="111" a="1"/>
  <c r="C623" i="111" s="1"/>
  <c r="C850" i="111"/>
  <c r="C613" i="111" a="1"/>
  <c r="D618" i="111" s="1"/>
  <c r="C606" i="111" a="1"/>
  <c r="C611" i="111" s="1"/>
  <c r="C598" i="111" a="1"/>
  <c r="D603" i="111" s="1"/>
  <c r="C591" i="111" a="1"/>
  <c r="C591" i="111" s="1"/>
  <c r="C583" i="111" a="1"/>
  <c r="D586" i="111" s="1"/>
  <c r="C576" i="111" a="1"/>
  <c r="C568" i="111" a="1"/>
  <c r="C561" i="111" a="1"/>
  <c r="C561" i="111" s="1"/>
  <c r="C553" i="111" a="1"/>
  <c r="D558" i="111" s="1"/>
  <c r="C546" i="111" a="1"/>
  <c r="C546" i="111" s="1"/>
  <c r="C538" i="111" a="1"/>
  <c r="D541" i="111" s="1"/>
  <c r="C531" i="111" a="1"/>
  <c r="C523" i="111" a="1"/>
  <c r="D528" i="111" s="1"/>
  <c r="C516" i="111" a="1"/>
  <c r="C508" i="111" a="1"/>
  <c r="D513" i="111" s="1"/>
  <c r="C501" i="111" a="1"/>
  <c r="C491" i="111" a="1"/>
  <c r="D496" i="111" s="1"/>
  <c r="C484" i="111" a="1"/>
  <c r="C476" i="111" a="1"/>
  <c r="D481" i="111" s="1"/>
  <c r="C469" i="111" a="1"/>
  <c r="C391" i="111"/>
  <c r="C461" i="111" a="1"/>
  <c r="D466" i="111" s="1"/>
  <c r="C454" i="111" a="1"/>
  <c r="D459" i="111" s="1"/>
  <c r="C446" i="111" a="1"/>
  <c r="D451" i="111" s="1"/>
  <c r="C439" i="111" a="1"/>
  <c r="C431" i="111" a="1"/>
  <c r="D436" i="111" s="1"/>
  <c r="C424" i="111" a="1"/>
  <c r="D429" i="111" s="1"/>
  <c r="C416" i="111" a="1"/>
  <c r="C409" i="111" a="1"/>
  <c r="C409" i="111" s="1"/>
  <c r="C401" i="111" a="1"/>
  <c r="D406" i="111" s="1"/>
  <c r="C394" i="111" a="1"/>
  <c r="C394" i="111" s="1"/>
  <c r="C384" i="111" a="1"/>
  <c r="D388" i="111" s="1"/>
  <c r="C377" i="111" a="1"/>
  <c r="C374" i="111"/>
  <c r="C390" i="111" s="1"/>
  <c r="C364" i="111" a="1"/>
  <c r="D369" i="111" s="1"/>
  <c r="C357" i="111" a="1"/>
  <c r="D362" i="111" s="1"/>
  <c r="C348" i="111" a="1"/>
  <c r="D353" i="111" s="1"/>
  <c r="C341" i="111" a="1"/>
  <c r="D346" i="111" s="1"/>
  <c r="C333" i="111" a="1"/>
  <c r="D338" i="111" s="1"/>
  <c r="C326" i="111" a="1"/>
  <c r="D331" i="111" s="1"/>
  <c r="C318" i="111" a="1"/>
  <c r="D323" i="111" s="1"/>
  <c r="C311" i="111" a="1"/>
  <c r="C303" i="111" a="1"/>
  <c r="D308" i="111" s="1"/>
  <c r="C296" i="111" a="1"/>
  <c r="C288" i="111" a="1"/>
  <c r="D293" i="111" s="1"/>
  <c r="C281" i="111" a="1"/>
  <c r="C273" i="111" a="1"/>
  <c r="D278" i="111" s="1"/>
  <c r="C266" i="111" a="1"/>
  <c r="C258" i="111" a="1"/>
  <c r="D263" i="111" s="1"/>
  <c r="C251" i="111" a="1"/>
  <c r="C243" i="111" a="1"/>
  <c r="D248" i="111" s="1"/>
  <c r="C236" i="111" a="1"/>
  <c r="C228" i="111" a="1"/>
  <c r="D233" i="111" s="1"/>
  <c r="C221" i="111" a="1"/>
  <c r="C213" i="111" a="1"/>
  <c r="D218" i="111" s="1"/>
  <c r="C206" i="111" a="1"/>
  <c r="C198" i="111" a="1"/>
  <c r="D203" i="111" s="1"/>
  <c r="C191" i="111" a="1"/>
  <c r="C183" i="111" a="1"/>
  <c r="D188" i="111" s="1"/>
  <c r="C176" i="111" a="1"/>
  <c r="C168" i="111" a="1"/>
  <c r="D173" i="111" s="1"/>
  <c r="C161" i="111" a="1"/>
  <c r="C151" i="111" a="1"/>
  <c r="D156" i="111" s="1"/>
  <c r="C144" i="111" a="1"/>
  <c r="D149" i="111" s="1"/>
  <c r="C136" i="111" a="1"/>
  <c r="D141" i="111" s="1"/>
  <c r="C129" i="111" a="1"/>
  <c r="D134" i="111" s="1"/>
  <c r="C121" i="111" a="1"/>
  <c r="D126" i="111" s="1"/>
  <c r="C114" i="111" a="1"/>
  <c r="D119" i="111" s="1"/>
  <c r="C106" i="111" a="1"/>
  <c r="D111" i="111" s="1"/>
  <c r="C99" i="111" a="1"/>
  <c r="D104" i="111" s="1"/>
  <c r="C91" i="111" a="1"/>
  <c r="D96" i="111" s="1"/>
  <c r="C84" i="111" a="1"/>
  <c r="D89" i="111" s="1"/>
  <c r="C76" i="111" a="1"/>
  <c r="D81" i="111" s="1"/>
  <c r="C69" i="111" a="1"/>
  <c r="D74" i="111" s="1"/>
  <c r="C61" i="111" a="1"/>
  <c r="D66" i="111" s="1"/>
  <c r="C54" i="111" a="1"/>
  <c r="D59" i="111" s="1"/>
  <c r="C46" i="111" a="1"/>
  <c r="D51" i="111" s="1"/>
  <c r="C39" i="111" a="1"/>
  <c r="D44" i="111" s="1"/>
  <c r="C31" i="111" a="1"/>
  <c r="D36" i="111" s="1"/>
  <c r="C24" i="111" a="1"/>
  <c r="D29" i="111" s="1"/>
  <c r="C16" i="111" a="1"/>
  <c r="D21" i="111" s="1"/>
  <c r="C9" i="111" a="1"/>
  <c r="D14" i="111" s="1"/>
  <c r="P4" i="111" a="1"/>
  <c r="U4" i="111" s="1"/>
  <c r="E4" i="111" a="1"/>
  <c r="J4" i="111" s="1"/>
  <c r="V3" i="111"/>
  <c r="K3" i="111"/>
  <c r="C800" i="106"/>
  <c r="C315" i="106"/>
  <c r="C301" i="106"/>
  <c r="D4" i="106" a="1"/>
  <c r="J4" i="106" s="1"/>
  <c r="K2" i="106"/>
  <c r="B84" i="104" a="1"/>
  <c r="G84" i="104" s="1"/>
  <c r="B82" i="104" a="1"/>
  <c r="G82" i="104" s="1"/>
  <c r="B61" i="104" a="1"/>
  <c r="G61" i="104" s="1"/>
  <c r="B4" i="104" a="1"/>
  <c r="G4" i="104" s="1"/>
  <c r="I1" i="104"/>
  <c r="B84" i="63" a="1"/>
  <c r="G84" i="63" s="1"/>
  <c r="B82" i="63" a="1"/>
  <c r="G82" i="63" s="1"/>
  <c r="B61" i="63" a="1"/>
  <c r="G61" i="63" s="1"/>
  <c r="B59" i="63"/>
  <c r="B4" i="63" a="1"/>
  <c r="H4" i="63" s="1"/>
  <c r="I1" i="63"/>
  <c r="S624" i="105"/>
  <c r="R624" i="105"/>
  <c r="Q624" i="105"/>
  <c r="P624" i="105"/>
  <c r="O624" i="105"/>
  <c r="N624" i="105"/>
  <c r="M624" i="105"/>
  <c r="L624" i="105"/>
  <c r="K624" i="105"/>
  <c r="J624" i="105"/>
  <c r="I624" i="105"/>
  <c r="H624" i="105"/>
  <c r="G624" i="105"/>
  <c r="F624" i="105"/>
  <c r="E624" i="105"/>
  <c r="D624" i="105"/>
  <c r="K612" i="105"/>
  <c r="K605" i="130" s="1"/>
  <c r="J612" i="105"/>
  <c r="J605" i="130" s="1"/>
  <c r="I612" i="105"/>
  <c r="I605" i="130" s="1"/>
  <c r="H612" i="105"/>
  <c r="H605" i="130" s="1"/>
  <c r="G612" i="105"/>
  <c r="G605" i="130" s="1"/>
  <c r="F612" i="105"/>
  <c r="F605" i="130" s="1"/>
  <c r="E612" i="105"/>
  <c r="E605" i="130" s="1"/>
  <c r="D612" i="105"/>
  <c r="D605" i="130" s="1"/>
  <c r="K611" i="105"/>
  <c r="K604" i="130" s="1"/>
  <c r="J611" i="105"/>
  <c r="J604" i="130" s="1"/>
  <c r="I611" i="105"/>
  <c r="I604" i="130" s="1"/>
  <c r="H611" i="105"/>
  <c r="H604" i="130" s="1"/>
  <c r="G611" i="105"/>
  <c r="G604" i="130" s="1"/>
  <c r="F611" i="105"/>
  <c r="F604" i="130" s="1"/>
  <c r="E611" i="105"/>
  <c r="E604" i="130" s="1"/>
  <c r="D611" i="105"/>
  <c r="D604" i="130" s="1"/>
  <c r="K610" i="105"/>
  <c r="K603" i="130" s="1"/>
  <c r="J610" i="105"/>
  <c r="J603" i="130" s="1"/>
  <c r="I610" i="105"/>
  <c r="I603" i="130" s="1"/>
  <c r="H610" i="105"/>
  <c r="H603" i="130" s="1"/>
  <c r="G610" i="105"/>
  <c r="G603" i="130" s="1"/>
  <c r="F610" i="105"/>
  <c r="E610" i="105"/>
  <c r="E603" i="130" s="1"/>
  <c r="D610" i="105"/>
  <c r="D603" i="130" s="1"/>
  <c r="K609" i="105"/>
  <c r="K602" i="130" s="1"/>
  <c r="J609" i="105"/>
  <c r="J602" i="130" s="1"/>
  <c r="I609" i="105"/>
  <c r="I602" i="130" s="1"/>
  <c r="H609" i="105"/>
  <c r="H602" i="130" s="1"/>
  <c r="G609" i="105"/>
  <c r="G602" i="130" s="1"/>
  <c r="F609" i="105"/>
  <c r="F602" i="130" s="1"/>
  <c r="E609" i="105"/>
  <c r="E602" i="130" s="1"/>
  <c r="D609" i="105"/>
  <c r="D602" i="130" s="1"/>
  <c r="K608" i="105"/>
  <c r="K601" i="130" s="1"/>
  <c r="J608" i="105"/>
  <c r="J601" i="130" s="1"/>
  <c r="I608" i="105"/>
  <c r="I601" i="130" s="1"/>
  <c r="H608" i="105"/>
  <c r="H601" i="130" s="1"/>
  <c r="G608" i="105"/>
  <c r="G601" i="130" s="1"/>
  <c r="F608" i="105"/>
  <c r="F601" i="130" s="1"/>
  <c r="E608" i="105"/>
  <c r="E601" i="130" s="1"/>
  <c r="D608" i="105"/>
  <c r="D601" i="130" s="1"/>
  <c r="K607" i="105"/>
  <c r="J607" i="105"/>
  <c r="J600" i="130" s="1"/>
  <c r="I607" i="105"/>
  <c r="H607" i="105"/>
  <c r="G607" i="105"/>
  <c r="G600" i="130" s="1"/>
  <c r="F607" i="105"/>
  <c r="F600" i="130" s="1"/>
  <c r="E607" i="105"/>
  <c r="D607" i="105"/>
  <c r="D600" i="130" s="1"/>
  <c r="K603" i="105"/>
  <c r="K596" i="130" s="1"/>
  <c r="J603" i="105"/>
  <c r="J596" i="130" s="1"/>
  <c r="I603" i="105"/>
  <c r="I596" i="130" s="1"/>
  <c r="H603" i="105"/>
  <c r="H596" i="130" s="1"/>
  <c r="G603" i="105"/>
  <c r="G596" i="130" s="1"/>
  <c r="F603" i="105"/>
  <c r="F596" i="130" s="1"/>
  <c r="E603" i="105"/>
  <c r="E596" i="130" s="1"/>
  <c r="D603" i="105"/>
  <c r="D596" i="130" s="1"/>
  <c r="K602" i="105"/>
  <c r="K595" i="130" s="1"/>
  <c r="J602" i="105"/>
  <c r="J595" i="130" s="1"/>
  <c r="I602" i="105"/>
  <c r="I595" i="130" s="1"/>
  <c r="H602" i="105"/>
  <c r="H595" i="130" s="1"/>
  <c r="G602" i="105"/>
  <c r="G595" i="130" s="1"/>
  <c r="F602" i="105"/>
  <c r="F595" i="130" s="1"/>
  <c r="E602" i="105"/>
  <c r="E595" i="130" s="1"/>
  <c r="D602" i="105"/>
  <c r="D595" i="130" s="1"/>
  <c r="K601" i="105"/>
  <c r="K594" i="130" s="1"/>
  <c r="J601" i="105"/>
  <c r="J594" i="130" s="1"/>
  <c r="I601" i="105"/>
  <c r="I594" i="130" s="1"/>
  <c r="H601" i="105"/>
  <c r="H594" i="130" s="1"/>
  <c r="G601" i="105"/>
  <c r="G594" i="130" s="1"/>
  <c r="F601" i="105"/>
  <c r="F594" i="130" s="1"/>
  <c r="E601" i="105"/>
  <c r="E594" i="130" s="1"/>
  <c r="D601" i="105"/>
  <c r="D594" i="130" s="1"/>
  <c r="K600" i="105"/>
  <c r="K593" i="130" s="1"/>
  <c r="J600" i="105"/>
  <c r="J593" i="130" s="1"/>
  <c r="I600" i="105"/>
  <c r="I593" i="130" s="1"/>
  <c r="H600" i="105"/>
  <c r="H593" i="130" s="1"/>
  <c r="G600" i="105"/>
  <c r="G593" i="130" s="1"/>
  <c r="F600" i="105"/>
  <c r="F593" i="130" s="1"/>
  <c r="E600" i="105"/>
  <c r="E593" i="130" s="1"/>
  <c r="D600" i="105"/>
  <c r="D593" i="130" s="1"/>
  <c r="K599" i="105"/>
  <c r="K592" i="130" s="1"/>
  <c r="J599" i="105"/>
  <c r="J592" i="130" s="1"/>
  <c r="I599" i="105"/>
  <c r="I592" i="130" s="1"/>
  <c r="H599" i="105"/>
  <c r="H592" i="130" s="1"/>
  <c r="G599" i="105"/>
  <c r="G592" i="130" s="1"/>
  <c r="F599" i="105"/>
  <c r="F592" i="130" s="1"/>
  <c r="E599" i="105"/>
  <c r="E592" i="130" s="1"/>
  <c r="D599" i="105"/>
  <c r="D592" i="130" s="1"/>
  <c r="K598" i="105"/>
  <c r="K591" i="130" s="1"/>
  <c r="J598" i="105"/>
  <c r="J591" i="130" s="1"/>
  <c r="I598" i="105"/>
  <c r="H598" i="105"/>
  <c r="H591" i="130" s="1"/>
  <c r="G598" i="105"/>
  <c r="G591" i="130" s="1"/>
  <c r="F598" i="105"/>
  <c r="E598" i="105"/>
  <c r="E591" i="130" s="1"/>
  <c r="D598" i="105"/>
  <c r="D591" i="130" s="1"/>
  <c r="K594" i="105"/>
  <c r="K587" i="130" s="1"/>
  <c r="J594" i="105"/>
  <c r="J587" i="130" s="1"/>
  <c r="I594" i="105"/>
  <c r="I587" i="130" s="1"/>
  <c r="H594" i="105"/>
  <c r="H587" i="130" s="1"/>
  <c r="G594" i="105"/>
  <c r="G587" i="130" s="1"/>
  <c r="F594" i="105"/>
  <c r="F587" i="130" s="1"/>
  <c r="E594" i="105"/>
  <c r="E587" i="130" s="1"/>
  <c r="D594" i="105"/>
  <c r="D587" i="130" s="1"/>
  <c r="K593" i="105"/>
  <c r="K586" i="130" s="1"/>
  <c r="J593" i="105"/>
  <c r="J586" i="130" s="1"/>
  <c r="I593" i="105"/>
  <c r="I586" i="130" s="1"/>
  <c r="H593" i="105"/>
  <c r="H586" i="130" s="1"/>
  <c r="G593" i="105"/>
  <c r="G586" i="130" s="1"/>
  <c r="F593" i="105"/>
  <c r="F586" i="130" s="1"/>
  <c r="E593" i="105"/>
  <c r="E586" i="130" s="1"/>
  <c r="D593" i="105"/>
  <c r="D586" i="130" s="1"/>
  <c r="K592" i="105"/>
  <c r="K585" i="130" s="1"/>
  <c r="J592" i="105"/>
  <c r="J585" i="130" s="1"/>
  <c r="I592" i="105"/>
  <c r="I585" i="130" s="1"/>
  <c r="H592" i="105"/>
  <c r="H585" i="130" s="1"/>
  <c r="G592" i="105"/>
  <c r="G585" i="130" s="1"/>
  <c r="F592" i="105"/>
  <c r="E592" i="105"/>
  <c r="E585" i="130" s="1"/>
  <c r="D592" i="105"/>
  <c r="D585" i="130" s="1"/>
  <c r="K591" i="105"/>
  <c r="K584" i="130" s="1"/>
  <c r="J591" i="105"/>
  <c r="J584" i="130" s="1"/>
  <c r="I591" i="105"/>
  <c r="I584" i="130" s="1"/>
  <c r="H591" i="105"/>
  <c r="H584" i="130" s="1"/>
  <c r="G591" i="105"/>
  <c r="G584" i="130" s="1"/>
  <c r="F591" i="105"/>
  <c r="F584" i="130" s="1"/>
  <c r="E591" i="105"/>
  <c r="E584" i="130" s="1"/>
  <c r="D591" i="105"/>
  <c r="D584" i="130" s="1"/>
  <c r="K590" i="105"/>
  <c r="K583" i="130" s="1"/>
  <c r="J590" i="105"/>
  <c r="J583" i="130" s="1"/>
  <c r="I590" i="105"/>
  <c r="I583" i="130" s="1"/>
  <c r="H590" i="105"/>
  <c r="H583" i="130" s="1"/>
  <c r="G590" i="105"/>
  <c r="G583" i="130" s="1"/>
  <c r="F590" i="105"/>
  <c r="F583" i="130" s="1"/>
  <c r="E590" i="105"/>
  <c r="E583" i="130" s="1"/>
  <c r="D590" i="105"/>
  <c r="D583" i="130" s="1"/>
  <c r="K589" i="105"/>
  <c r="K582" i="130" s="1"/>
  <c r="J589" i="105"/>
  <c r="J582" i="130" s="1"/>
  <c r="I589" i="105"/>
  <c r="H589" i="105"/>
  <c r="H582" i="130" s="1"/>
  <c r="G589" i="105"/>
  <c r="G582" i="130" s="1"/>
  <c r="F589" i="105"/>
  <c r="F582" i="130" s="1"/>
  <c r="E589" i="105"/>
  <c r="E582" i="130" s="1"/>
  <c r="D589" i="105"/>
  <c r="D582" i="130" s="1"/>
  <c r="K585" i="105"/>
  <c r="K578" i="130" s="1"/>
  <c r="J585" i="105"/>
  <c r="J578" i="130" s="1"/>
  <c r="I585" i="105"/>
  <c r="I578" i="130" s="1"/>
  <c r="H585" i="105"/>
  <c r="H578" i="130" s="1"/>
  <c r="G585" i="105"/>
  <c r="G578" i="130" s="1"/>
  <c r="F585" i="105"/>
  <c r="F578" i="130" s="1"/>
  <c r="E585" i="105"/>
  <c r="E578" i="130" s="1"/>
  <c r="D585" i="105"/>
  <c r="D578" i="130" s="1"/>
  <c r="K584" i="105"/>
  <c r="K577" i="130" s="1"/>
  <c r="J584" i="105"/>
  <c r="J577" i="130" s="1"/>
  <c r="I584" i="105"/>
  <c r="I577" i="130" s="1"/>
  <c r="H584" i="105"/>
  <c r="H577" i="130" s="1"/>
  <c r="G584" i="105"/>
  <c r="G577" i="130" s="1"/>
  <c r="F584" i="105"/>
  <c r="F577" i="130" s="1"/>
  <c r="E584" i="105"/>
  <c r="E577" i="130" s="1"/>
  <c r="D584" i="105"/>
  <c r="D577" i="130" s="1"/>
  <c r="K583" i="105"/>
  <c r="K576" i="130" s="1"/>
  <c r="J583" i="105"/>
  <c r="J576" i="130" s="1"/>
  <c r="I583" i="105"/>
  <c r="I576" i="130" s="1"/>
  <c r="H583" i="105"/>
  <c r="H576" i="130" s="1"/>
  <c r="G583" i="105"/>
  <c r="G576" i="130" s="1"/>
  <c r="F583" i="105"/>
  <c r="F576" i="130" s="1"/>
  <c r="E583" i="105"/>
  <c r="E576" i="130" s="1"/>
  <c r="D583" i="105"/>
  <c r="D576" i="130" s="1"/>
  <c r="K582" i="105"/>
  <c r="K575" i="130" s="1"/>
  <c r="J582" i="105"/>
  <c r="J575" i="130" s="1"/>
  <c r="I582" i="105"/>
  <c r="I575" i="130" s="1"/>
  <c r="H582" i="105"/>
  <c r="H575" i="130" s="1"/>
  <c r="G582" i="105"/>
  <c r="G575" i="130" s="1"/>
  <c r="F582" i="105"/>
  <c r="F575" i="130" s="1"/>
  <c r="E582" i="105"/>
  <c r="E575" i="130" s="1"/>
  <c r="D582" i="105"/>
  <c r="D575" i="130" s="1"/>
  <c r="K581" i="105"/>
  <c r="K574" i="130" s="1"/>
  <c r="J581" i="105"/>
  <c r="J574" i="130" s="1"/>
  <c r="I581" i="105"/>
  <c r="I574" i="130" s="1"/>
  <c r="H581" i="105"/>
  <c r="H574" i="130" s="1"/>
  <c r="G581" i="105"/>
  <c r="G574" i="130" s="1"/>
  <c r="F581" i="105"/>
  <c r="F574" i="130" s="1"/>
  <c r="E581" i="105"/>
  <c r="E574" i="130" s="1"/>
  <c r="D581" i="105"/>
  <c r="D574" i="130" s="1"/>
  <c r="K580" i="105"/>
  <c r="J580" i="105"/>
  <c r="I580" i="105"/>
  <c r="H580" i="105"/>
  <c r="G580" i="105"/>
  <c r="F580" i="105"/>
  <c r="E580" i="105"/>
  <c r="D580" i="105"/>
  <c r="K576" i="105"/>
  <c r="K570" i="130" s="1"/>
  <c r="J576" i="105"/>
  <c r="J570" i="130" s="1"/>
  <c r="I576" i="105"/>
  <c r="I570" i="130" s="1"/>
  <c r="H576" i="105"/>
  <c r="H570" i="130" s="1"/>
  <c r="G576" i="105"/>
  <c r="G570" i="130" s="1"/>
  <c r="F576" i="105"/>
  <c r="F570" i="130" s="1"/>
  <c r="E576" i="105"/>
  <c r="E570" i="130" s="1"/>
  <c r="D576" i="105"/>
  <c r="D570" i="130" s="1"/>
  <c r="K575" i="105"/>
  <c r="K569" i="130" s="1"/>
  <c r="J575" i="105"/>
  <c r="J569" i="130" s="1"/>
  <c r="I575" i="105"/>
  <c r="I569" i="130" s="1"/>
  <c r="H575" i="105"/>
  <c r="H569" i="130" s="1"/>
  <c r="G575" i="105"/>
  <c r="G569" i="130" s="1"/>
  <c r="F575" i="105"/>
  <c r="F569" i="130" s="1"/>
  <c r="E575" i="105"/>
  <c r="E569" i="130" s="1"/>
  <c r="D575" i="105"/>
  <c r="D569" i="130" s="1"/>
  <c r="K574" i="105"/>
  <c r="K568" i="130" s="1"/>
  <c r="J574" i="105"/>
  <c r="J568" i="130" s="1"/>
  <c r="I574" i="105"/>
  <c r="I568" i="130" s="1"/>
  <c r="H574" i="105"/>
  <c r="H568" i="130" s="1"/>
  <c r="G574" i="105"/>
  <c r="G568" i="130" s="1"/>
  <c r="F574" i="105"/>
  <c r="F568" i="130" s="1"/>
  <c r="E574" i="105"/>
  <c r="E568" i="130" s="1"/>
  <c r="D574" i="105"/>
  <c r="D568" i="130" s="1"/>
  <c r="K573" i="105"/>
  <c r="K567" i="130" s="1"/>
  <c r="J573" i="105"/>
  <c r="J567" i="130" s="1"/>
  <c r="I573" i="105"/>
  <c r="I567" i="130" s="1"/>
  <c r="H573" i="105"/>
  <c r="H567" i="130" s="1"/>
  <c r="G573" i="105"/>
  <c r="G567" i="130" s="1"/>
  <c r="F573" i="105"/>
  <c r="F567" i="130" s="1"/>
  <c r="E573" i="105"/>
  <c r="E567" i="130" s="1"/>
  <c r="D573" i="105"/>
  <c r="D567" i="130" s="1"/>
  <c r="K572" i="105"/>
  <c r="K566" i="130" s="1"/>
  <c r="J572" i="105"/>
  <c r="J566" i="130" s="1"/>
  <c r="I572" i="105"/>
  <c r="I566" i="130" s="1"/>
  <c r="H572" i="105"/>
  <c r="H566" i="130" s="1"/>
  <c r="G572" i="105"/>
  <c r="G566" i="130" s="1"/>
  <c r="F572" i="105"/>
  <c r="F566" i="130" s="1"/>
  <c r="E572" i="105"/>
  <c r="E566" i="130" s="1"/>
  <c r="D572" i="105"/>
  <c r="D566" i="130" s="1"/>
  <c r="K571" i="105"/>
  <c r="J571" i="105"/>
  <c r="I571" i="105"/>
  <c r="H571" i="105"/>
  <c r="G571" i="105"/>
  <c r="F571" i="105"/>
  <c r="E571" i="105"/>
  <c r="D571" i="105"/>
  <c r="K565" i="105"/>
  <c r="K559" i="130" s="1"/>
  <c r="J565" i="105"/>
  <c r="J559" i="130" s="1"/>
  <c r="I565" i="105"/>
  <c r="I559" i="130" s="1"/>
  <c r="H565" i="105"/>
  <c r="H559" i="130" s="1"/>
  <c r="G565" i="105"/>
  <c r="G559" i="130" s="1"/>
  <c r="F565" i="105"/>
  <c r="F559" i="130" s="1"/>
  <c r="E565" i="105"/>
  <c r="E559" i="130" s="1"/>
  <c r="D565" i="105"/>
  <c r="D559" i="130" s="1"/>
  <c r="K564" i="105"/>
  <c r="K558" i="130" s="1"/>
  <c r="J564" i="105"/>
  <c r="J558" i="130" s="1"/>
  <c r="I564" i="105"/>
  <c r="I558" i="130" s="1"/>
  <c r="H564" i="105"/>
  <c r="H558" i="130" s="1"/>
  <c r="G564" i="105"/>
  <c r="G558" i="130" s="1"/>
  <c r="F564" i="105"/>
  <c r="F558" i="130" s="1"/>
  <c r="E564" i="105"/>
  <c r="E558" i="130" s="1"/>
  <c r="D564" i="105"/>
  <c r="D558" i="130" s="1"/>
  <c r="K563" i="105"/>
  <c r="K557" i="130" s="1"/>
  <c r="J563" i="105"/>
  <c r="J557" i="130" s="1"/>
  <c r="I563" i="105"/>
  <c r="I557" i="130" s="1"/>
  <c r="H563" i="105"/>
  <c r="H557" i="130" s="1"/>
  <c r="G563" i="105"/>
  <c r="G557" i="130" s="1"/>
  <c r="F563" i="105"/>
  <c r="E563" i="105"/>
  <c r="E557" i="130" s="1"/>
  <c r="D563" i="105"/>
  <c r="D557" i="130" s="1"/>
  <c r="K562" i="105"/>
  <c r="K556" i="130" s="1"/>
  <c r="J562" i="105"/>
  <c r="J556" i="130" s="1"/>
  <c r="I562" i="105"/>
  <c r="I556" i="130" s="1"/>
  <c r="H562" i="105"/>
  <c r="H556" i="130" s="1"/>
  <c r="G562" i="105"/>
  <c r="G556" i="130" s="1"/>
  <c r="F562" i="105"/>
  <c r="F556" i="130" s="1"/>
  <c r="E562" i="105"/>
  <c r="E556" i="130" s="1"/>
  <c r="D562" i="105"/>
  <c r="D556" i="130" s="1"/>
  <c r="K561" i="105"/>
  <c r="K555" i="130" s="1"/>
  <c r="J561" i="105"/>
  <c r="J555" i="130" s="1"/>
  <c r="I561" i="105"/>
  <c r="I555" i="130" s="1"/>
  <c r="H561" i="105"/>
  <c r="H555" i="130" s="1"/>
  <c r="G561" i="105"/>
  <c r="G555" i="130" s="1"/>
  <c r="F561" i="105"/>
  <c r="F555" i="130" s="1"/>
  <c r="E561" i="105"/>
  <c r="E555" i="130" s="1"/>
  <c r="D561" i="105"/>
  <c r="D555" i="130" s="1"/>
  <c r="K560" i="105"/>
  <c r="K554" i="130" s="1"/>
  <c r="J560" i="105"/>
  <c r="J554" i="130" s="1"/>
  <c r="I560" i="105"/>
  <c r="I554" i="130" s="1"/>
  <c r="H560" i="105"/>
  <c r="H554" i="130" s="1"/>
  <c r="G560" i="105"/>
  <c r="G554" i="130" s="1"/>
  <c r="F560" i="105"/>
  <c r="F554" i="130" s="1"/>
  <c r="E560" i="105"/>
  <c r="E554" i="130" s="1"/>
  <c r="D560" i="105"/>
  <c r="D554" i="130" s="1"/>
  <c r="C615" i="105"/>
  <c r="K556" i="105"/>
  <c r="K550" i="130" s="1"/>
  <c r="J556" i="105"/>
  <c r="J550" i="130" s="1"/>
  <c r="I556" i="105"/>
  <c r="I550" i="130" s="1"/>
  <c r="H556" i="105"/>
  <c r="H550" i="130" s="1"/>
  <c r="G556" i="105"/>
  <c r="G550" i="130" s="1"/>
  <c r="F556" i="105"/>
  <c r="F550" i="130" s="1"/>
  <c r="E556" i="105"/>
  <c r="E550" i="130" s="1"/>
  <c r="D556" i="105"/>
  <c r="D550" i="130" s="1"/>
  <c r="K555" i="105"/>
  <c r="K549" i="130" s="1"/>
  <c r="J555" i="105"/>
  <c r="J549" i="130" s="1"/>
  <c r="I555" i="105"/>
  <c r="I549" i="130" s="1"/>
  <c r="H555" i="105"/>
  <c r="H549" i="130" s="1"/>
  <c r="G555" i="105"/>
  <c r="G549" i="130" s="1"/>
  <c r="F555" i="105"/>
  <c r="F549" i="130" s="1"/>
  <c r="E555" i="105"/>
  <c r="E549" i="130" s="1"/>
  <c r="D555" i="105"/>
  <c r="D549" i="130" s="1"/>
  <c r="K554" i="105"/>
  <c r="K548" i="130" s="1"/>
  <c r="J554" i="105"/>
  <c r="J548" i="130" s="1"/>
  <c r="I554" i="105"/>
  <c r="I548" i="130" s="1"/>
  <c r="H554" i="105"/>
  <c r="H548" i="130" s="1"/>
  <c r="G554" i="105"/>
  <c r="G548" i="130" s="1"/>
  <c r="F554" i="105"/>
  <c r="F548" i="130" s="1"/>
  <c r="E554" i="105"/>
  <c r="E548" i="130" s="1"/>
  <c r="D554" i="105"/>
  <c r="D548" i="130" s="1"/>
  <c r="K553" i="105"/>
  <c r="K547" i="130" s="1"/>
  <c r="J553" i="105"/>
  <c r="J547" i="130" s="1"/>
  <c r="I553" i="105"/>
  <c r="I547" i="130" s="1"/>
  <c r="H553" i="105"/>
  <c r="H547" i="130" s="1"/>
  <c r="G553" i="105"/>
  <c r="G547" i="130" s="1"/>
  <c r="F553" i="105"/>
  <c r="F547" i="130" s="1"/>
  <c r="E553" i="105"/>
  <c r="E547" i="130" s="1"/>
  <c r="D553" i="105"/>
  <c r="D547" i="130" s="1"/>
  <c r="K552" i="105"/>
  <c r="K546" i="130" s="1"/>
  <c r="J552" i="105"/>
  <c r="J546" i="130" s="1"/>
  <c r="I552" i="105"/>
  <c r="I546" i="130" s="1"/>
  <c r="H552" i="105"/>
  <c r="H546" i="130" s="1"/>
  <c r="G552" i="105"/>
  <c r="G546" i="130" s="1"/>
  <c r="F552" i="105"/>
  <c r="F546" i="130" s="1"/>
  <c r="E552" i="105"/>
  <c r="E546" i="130" s="1"/>
  <c r="D552" i="105"/>
  <c r="D546" i="130" s="1"/>
  <c r="K551" i="105"/>
  <c r="K545" i="130" s="1"/>
  <c r="J551" i="105"/>
  <c r="J545" i="130" s="1"/>
  <c r="I551" i="105"/>
  <c r="H551" i="105"/>
  <c r="H545" i="130" s="1"/>
  <c r="G551" i="105"/>
  <c r="G545" i="130" s="1"/>
  <c r="F551" i="105"/>
  <c r="E551" i="105"/>
  <c r="E545" i="130" s="1"/>
  <c r="D551" i="105"/>
  <c r="D545" i="130" s="1"/>
  <c r="K547" i="105"/>
  <c r="K541" i="130" s="1"/>
  <c r="J547" i="105"/>
  <c r="J541" i="130" s="1"/>
  <c r="I547" i="105"/>
  <c r="I541" i="130" s="1"/>
  <c r="H547" i="105"/>
  <c r="H541" i="130" s="1"/>
  <c r="G547" i="105"/>
  <c r="G541" i="130" s="1"/>
  <c r="F547" i="105"/>
  <c r="F541" i="130" s="1"/>
  <c r="E547" i="105"/>
  <c r="E541" i="130" s="1"/>
  <c r="D547" i="105"/>
  <c r="D541" i="130" s="1"/>
  <c r="K546" i="105"/>
  <c r="K540" i="130" s="1"/>
  <c r="J546" i="105"/>
  <c r="J540" i="130" s="1"/>
  <c r="I546" i="105"/>
  <c r="I540" i="130" s="1"/>
  <c r="H546" i="105"/>
  <c r="H540" i="130" s="1"/>
  <c r="G546" i="105"/>
  <c r="G540" i="130" s="1"/>
  <c r="F546" i="105"/>
  <c r="F540" i="130" s="1"/>
  <c r="E546" i="105"/>
  <c r="E540" i="130" s="1"/>
  <c r="D546" i="105"/>
  <c r="D540" i="130" s="1"/>
  <c r="K545" i="105"/>
  <c r="K539" i="130" s="1"/>
  <c r="J545" i="105"/>
  <c r="J539" i="130" s="1"/>
  <c r="I545" i="105"/>
  <c r="I539" i="130" s="1"/>
  <c r="H545" i="105"/>
  <c r="H539" i="130" s="1"/>
  <c r="G545" i="105"/>
  <c r="G539" i="130" s="1"/>
  <c r="F545" i="105"/>
  <c r="E545" i="105"/>
  <c r="E539" i="130" s="1"/>
  <c r="D545" i="105"/>
  <c r="D539" i="130" s="1"/>
  <c r="K544" i="105"/>
  <c r="K538" i="130" s="1"/>
  <c r="J544" i="105"/>
  <c r="J538" i="130" s="1"/>
  <c r="I544" i="105"/>
  <c r="I538" i="130" s="1"/>
  <c r="H544" i="105"/>
  <c r="H538" i="130" s="1"/>
  <c r="G544" i="105"/>
  <c r="G538" i="130" s="1"/>
  <c r="F544" i="105"/>
  <c r="F538" i="130" s="1"/>
  <c r="E544" i="105"/>
  <c r="E538" i="130" s="1"/>
  <c r="D544" i="105"/>
  <c r="D538" i="130" s="1"/>
  <c r="K543" i="105"/>
  <c r="K537" i="130" s="1"/>
  <c r="J543" i="105"/>
  <c r="J537" i="130" s="1"/>
  <c r="I543" i="105"/>
  <c r="I537" i="130" s="1"/>
  <c r="H543" i="105"/>
  <c r="H537" i="130" s="1"/>
  <c r="G543" i="105"/>
  <c r="G537" i="130" s="1"/>
  <c r="F543" i="105"/>
  <c r="F537" i="130" s="1"/>
  <c r="E543" i="105"/>
  <c r="E537" i="130" s="1"/>
  <c r="D543" i="105"/>
  <c r="D537" i="130" s="1"/>
  <c r="K542" i="105"/>
  <c r="K536" i="130" s="1"/>
  <c r="J542" i="105"/>
  <c r="I542" i="105"/>
  <c r="H542" i="105"/>
  <c r="H536" i="130" s="1"/>
  <c r="G542" i="105"/>
  <c r="F542" i="105"/>
  <c r="F536" i="130" s="1"/>
  <c r="E542" i="105"/>
  <c r="E536" i="130" s="1"/>
  <c r="D542" i="105"/>
  <c r="K538" i="105"/>
  <c r="K533" i="130" s="1"/>
  <c r="J538" i="105"/>
  <c r="J533" i="130" s="1"/>
  <c r="I538" i="105"/>
  <c r="I533" i="130" s="1"/>
  <c r="H538" i="105"/>
  <c r="H533" i="130" s="1"/>
  <c r="G538" i="105"/>
  <c r="G533" i="130" s="1"/>
  <c r="F538" i="105"/>
  <c r="F533" i="130" s="1"/>
  <c r="E538" i="105"/>
  <c r="E533" i="130" s="1"/>
  <c r="D538" i="105"/>
  <c r="D533" i="130" s="1"/>
  <c r="K537" i="105"/>
  <c r="K532" i="130" s="1"/>
  <c r="J537" i="105"/>
  <c r="J532" i="130" s="1"/>
  <c r="I537" i="105"/>
  <c r="I532" i="130" s="1"/>
  <c r="H537" i="105"/>
  <c r="H532" i="130" s="1"/>
  <c r="G537" i="105"/>
  <c r="G532" i="130" s="1"/>
  <c r="F537" i="105"/>
  <c r="F532" i="130" s="1"/>
  <c r="E537" i="105"/>
  <c r="E532" i="130" s="1"/>
  <c r="D537" i="105"/>
  <c r="D532" i="130" s="1"/>
  <c r="K536" i="105"/>
  <c r="K531" i="130" s="1"/>
  <c r="J536" i="105"/>
  <c r="J531" i="130" s="1"/>
  <c r="I536" i="105"/>
  <c r="I531" i="130" s="1"/>
  <c r="H536" i="105"/>
  <c r="H531" i="130" s="1"/>
  <c r="G536" i="105"/>
  <c r="G531" i="130" s="1"/>
  <c r="F536" i="105"/>
  <c r="F531" i="130" s="1"/>
  <c r="E536" i="105"/>
  <c r="E531" i="130" s="1"/>
  <c r="D536" i="105"/>
  <c r="D531" i="130" s="1"/>
  <c r="K535" i="105"/>
  <c r="K530" i="130" s="1"/>
  <c r="J535" i="105"/>
  <c r="J530" i="130" s="1"/>
  <c r="I535" i="105"/>
  <c r="I530" i="130" s="1"/>
  <c r="H535" i="105"/>
  <c r="H530" i="130" s="1"/>
  <c r="G535" i="105"/>
  <c r="G530" i="130" s="1"/>
  <c r="F535" i="105"/>
  <c r="F530" i="130" s="1"/>
  <c r="E535" i="105"/>
  <c r="E530" i="130" s="1"/>
  <c r="D535" i="105"/>
  <c r="D530" i="130" s="1"/>
  <c r="K534" i="105"/>
  <c r="K529" i="130" s="1"/>
  <c r="J534" i="105"/>
  <c r="J529" i="130" s="1"/>
  <c r="I534" i="105"/>
  <c r="I529" i="130" s="1"/>
  <c r="H534" i="105"/>
  <c r="H529" i="130" s="1"/>
  <c r="G534" i="105"/>
  <c r="G529" i="130" s="1"/>
  <c r="F534" i="105"/>
  <c r="F529" i="130" s="1"/>
  <c r="E534" i="105"/>
  <c r="E529" i="130" s="1"/>
  <c r="D534" i="105"/>
  <c r="D529" i="130" s="1"/>
  <c r="K533" i="105"/>
  <c r="J533" i="105"/>
  <c r="J528" i="130" s="1"/>
  <c r="I533" i="105"/>
  <c r="H533" i="105"/>
  <c r="G533" i="105"/>
  <c r="G528" i="130" s="1"/>
  <c r="F533" i="105"/>
  <c r="F528" i="130" s="1"/>
  <c r="E533" i="105"/>
  <c r="D533" i="105"/>
  <c r="D528" i="130" s="1"/>
  <c r="K529" i="105"/>
  <c r="K524" i="130" s="1"/>
  <c r="J529" i="105"/>
  <c r="J524" i="130" s="1"/>
  <c r="I529" i="105"/>
  <c r="I524" i="130" s="1"/>
  <c r="H529" i="105"/>
  <c r="H524" i="130" s="1"/>
  <c r="G529" i="105"/>
  <c r="G524" i="130" s="1"/>
  <c r="F529" i="105"/>
  <c r="F524" i="130" s="1"/>
  <c r="E529" i="105"/>
  <c r="E524" i="130" s="1"/>
  <c r="D529" i="105"/>
  <c r="D524" i="130" s="1"/>
  <c r="K528" i="105"/>
  <c r="K523" i="130" s="1"/>
  <c r="J528" i="105"/>
  <c r="J523" i="130" s="1"/>
  <c r="I528" i="105"/>
  <c r="I523" i="130" s="1"/>
  <c r="H528" i="105"/>
  <c r="H523" i="130" s="1"/>
  <c r="G528" i="105"/>
  <c r="G523" i="130" s="1"/>
  <c r="F528" i="105"/>
  <c r="F523" i="130" s="1"/>
  <c r="E528" i="105"/>
  <c r="E523" i="130" s="1"/>
  <c r="D528" i="105"/>
  <c r="D523" i="130" s="1"/>
  <c r="K527" i="105"/>
  <c r="K522" i="130" s="1"/>
  <c r="J527" i="105"/>
  <c r="J522" i="130" s="1"/>
  <c r="I527" i="105"/>
  <c r="I522" i="130" s="1"/>
  <c r="H527" i="105"/>
  <c r="H522" i="130" s="1"/>
  <c r="G527" i="105"/>
  <c r="G522" i="130" s="1"/>
  <c r="F527" i="105"/>
  <c r="F522" i="130" s="1"/>
  <c r="E527" i="105"/>
  <c r="E522" i="130" s="1"/>
  <c r="D527" i="105"/>
  <c r="D522" i="130" s="1"/>
  <c r="K526" i="105"/>
  <c r="K521" i="130" s="1"/>
  <c r="J526" i="105"/>
  <c r="J521" i="130" s="1"/>
  <c r="I526" i="105"/>
  <c r="I521" i="130" s="1"/>
  <c r="H526" i="105"/>
  <c r="H521" i="130" s="1"/>
  <c r="G526" i="105"/>
  <c r="G521" i="130" s="1"/>
  <c r="F526" i="105"/>
  <c r="F521" i="130" s="1"/>
  <c r="E526" i="105"/>
  <c r="E521" i="130" s="1"/>
  <c r="D526" i="105"/>
  <c r="D521" i="130" s="1"/>
  <c r="K525" i="105"/>
  <c r="K520" i="130" s="1"/>
  <c r="J525" i="105"/>
  <c r="J520" i="130" s="1"/>
  <c r="I525" i="105"/>
  <c r="I520" i="130" s="1"/>
  <c r="H525" i="105"/>
  <c r="H520" i="130" s="1"/>
  <c r="G525" i="105"/>
  <c r="G520" i="130" s="1"/>
  <c r="F525" i="105"/>
  <c r="F520" i="130" s="1"/>
  <c r="E525" i="105"/>
  <c r="E520" i="130" s="1"/>
  <c r="D525" i="105"/>
  <c r="D520" i="130" s="1"/>
  <c r="K524" i="105"/>
  <c r="J524" i="105"/>
  <c r="I524" i="105"/>
  <c r="H524" i="105"/>
  <c r="G524" i="105"/>
  <c r="F524" i="105"/>
  <c r="E524" i="105"/>
  <c r="D524" i="105"/>
  <c r="C568" i="105"/>
  <c r="K518" i="105"/>
  <c r="K513" i="130" s="1"/>
  <c r="J518" i="105"/>
  <c r="J513" i="130" s="1"/>
  <c r="I518" i="105"/>
  <c r="I513" i="130" s="1"/>
  <c r="H518" i="105"/>
  <c r="H513" i="130" s="1"/>
  <c r="G518" i="105"/>
  <c r="G513" i="130" s="1"/>
  <c r="F518" i="105"/>
  <c r="F513" i="130" s="1"/>
  <c r="E518" i="105"/>
  <c r="E513" i="130" s="1"/>
  <c r="D518" i="105"/>
  <c r="D513" i="130" s="1"/>
  <c r="K517" i="105"/>
  <c r="K512" i="130" s="1"/>
  <c r="J517" i="105"/>
  <c r="J512" i="130" s="1"/>
  <c r="I517" i="105"/>
  <c r="I512" i="130" s="1"/>
  <c r="H517" i="105"/>
  <c r="H512" i="130" s="1"/>
  <c r="G517" i="105"/>
  <c r="G512" i="130" s="1"/>
  <c r="F517" i="105"/>
  <c r="F512" i="130" s="1"/>
  <c r="E517" i="105"/>
  <c r="E512" i="130" s="1"/>
  <c r="D517" i="105"/>
  <c r="D512" i="130" s="1"/>
  <c r="K516" i="105"/>
  <c r="K511" i="130" s="1"/>
  <c r="J516" i="105"/>
  <c r="J511" i="130" s="1"/>
  <c r="I516" i="105"/>
  <c r="I511" i="130" s="1"/>
  <c r="H516" i="105"/>
  <c r="H511" i="130" s="1"/>
  <c r="G516" i="105"/>
  <c r="G511" i="130" s="1"/>
  <c r="F516" i="105"/>
  <c r="F511" i="130" s="1"/>
  <c r="E516" i="105"/>
  <c r="E511" i="130" s="1"/>
  <c r="D516" i="105"/>
  <c r="D511" i="130" s="1"/>
  <c r="K515" i="105"/>
  <c r="K510" i="130" s="1"/>
  <c r="J515" i="105"/>
  <c r="J510" i="130" s="1"/>
  <c r="I515" i="105"/>
  <c r="I510" i="130" s="1"/>
  <c r="H515" i="105"/>
  <c r="H510" i="130" s="1"/>
  <c r="G515" i="105"/>
  <c r="G510" i="130" s="1"/>
  <c r="F515" i="105"/>
  <c r="F510" i="130" s="1"/>
  <c r="E515" i="105"/>
  <c r="E510" i="130" s="1"/>
  <c r="D515" i="105"/>
  <c r="D510" i="130" s="1"/>
  <c r="K514" i="105"/>
  <c r="K509" i="130" s="1"/>
  <c r="J514" i="105"/>
  <c r="J509" i="130" s="1"/>
  <c r="I514" i="105"/>
  <c r="I509" i="130" s="1"/>
  <c r="H514" i="105"/>
  <c r="H509" i="130" s="1"/>
  <c r="G514" i="105"/>
  <c r="G509" i="130" s="1"/>
  <c r="F514" i="105"/>
  <c r="F509" i="130" s="1"/>
  <c r="E514" i="105"/>
  <c r="E509" i="130" s="1"/>
  <c r="D514" i="105"/>
  <c r="D509" i="130" s="1"/>
  <c r="K513" i="105"/>
  <c r="J513" i="105"/>
  <c r="J508" i="130" s="1"/>
  <c r="I513" i="105"/>
  <c r="I508" i="130" s="1"/>
  <c r="H513" i="105"/>
  <c r="G513" i="105"/>
  <c r="G508" i="130" s="1"/>
  <c r="F513" i="105"/>
  <c r="F508" i="130" s="1"/>
  <c r="E513" i="105"/>
  <c r="E508" i="130" s="1"/>
  <c r="D513" i="105"/>
  <c r="D508" i="130" s="1"/>
  <c r="K509" i="105"/>
  <c r="K504" i="130" s="1"/>
  <c r="J509" i="105"/>
  <c r="J504" i="130" s="1"/>
  <c r="I509" i="105"/>
  <c r="I504" i="130" s="1"/>
  <c r="H509" i="105"/>
  <c r="H504" i="130" s="1"/>
  <c r="G509" i="105"/>
  <c r="G504" i="130" s="1"/>
  <c r="F509" i="105"/>
  <c r="F504" i="130" s="1"/>
  <c r="E509" i="105"/>
  <c r="E504" i="130" s="1"/>
  <c r="D509" i="105"/>
  <c r="D504" i="130" s="1"/>
  <c r="K508" i="105"/>
  <c r="K503" i="130" s="1"/>
  <c r="J508" i="105"/>
  <c r="J503" i="130" s="1"/>
  <c r="I508" i="105"/>
  <c r="I503" i="130" s="1"/>
  <c r="H508" i="105"/>
  <c r="H503" i="130" s="1"/>
  <c r="G508" i="105"/>
  <c r="G503" i="130" s="1"/>
  <c r="F508" i="105"/>
  <c r="F503" i="130" s="1"/>
  <c r="E508" i="105"/>
  <c r="E503" i="130" s="1"/>
  <c r="D508" i="105"/>
  <c r="D503" i="130" s="1"/>
  <c r="K507" i="105"/>
  <c r="K502" i="130" s="1"/>
  <c r="J507" i="105"/>
  <c r="J502" i="130" s="1"/>
  <c r="I507" i="105"/>
  <c r="I502" i="130" s="1"/>
  <c r="H507" i="105"/>
  <c r="H502" i="130" s="1"/>
  <c r="G507" i="105"/>
  <c r="G502" i="130" s="1"/>
  <c r="F507" i="105"/>
  <c r="F502" i="130" s="1"/>
  <c r="E507" i="105"/>
  <c r="E502" i="130" s="1"/>
  <c r="D507" i="105"/>
  <c r="D502" i="130" s="1"/>
  <c r="K506" i="105"/>
  <c r="K501" i="130" s="1"/>
  <c r="J506" i="105"/>
  <c r="J501" i="130" s="1"/>
  <c r="I506" i="105"/>
  <c r="I501" i="130" s="1"/>
  <c r="H506" i="105"/>
  <c r="H501" i="130" s="1"/>
  <c r="G506" i="105"/>
  <c r="G501" i="130" s="1"/>
  <c r="F506" i="105"/>
  <c r="F501" i="130" s="1"/>
  <c r="E506" i="105"/>
  <c r="E501" i="130" s="1"/>
  <c r="D506" i="105"/>
  <c r="D501" i="130" s="1"/>
  <c r="K505" i="105"/>
  <c r="K500" i="130" s="1"/>
  <c r="J505" i="105"/>
  <c r="J500" i="130" s="1"/>
  <c r="I505" i="105"/>
  <c r="I500" i="130" s="1"/>
  <c r="H505" i="105"/>
  <c r="H500" i="130" s="1"/>
  <c r="G505" i="105"/>
  <c r="G500" i="130" s="1"/>
  <c r="F505" i="105"/>
  <c r="F500" i="130" s="1"/>
  <c r="E505" i="105"/>
  <c r="E500" i="130" s="1"/>
  <c r="D505" i="105"/>
  <c r="D500" i="130" s="1"/>
  <c r="K504" i="105"/>
  <c r="J504" i="105"/>
  <c r="I504" i="105"/>
  <c r="H504" i="105"/>
  <c r="H499" i="130" s="1"/>
  <c r="G504" i="105"/>
  <c r="F504" i="105"/>
  <c r="E504" i="105"/>
  <c r="D504" i="105"/>
  <c r="K500" i="105"/>
  <c r="K495" i="130" s="1"/>
  <c r="J500" i="105"/>
  <c r="J495" i="130" s="1"/>
  <c r="I500" i="105"/>
  <c r="I495" i="130" s="1"/>
  <c r="H500" i="105"/>
  <c r="H495" i="130" s="1"/>
  <c r="G500" i="105"/>
  <c r="G495" i="130" s="1"/>
  <c r="F500" i="105"/>
  <c r="F495" i="130" s="1"/>
  <c r="E500" i="105"/>
  <c r="E495" i="130" s="1"/>
  <c r="D500" i="105"/>
  <c r="D495" i="130" s="1"/>
  <c r="K499" i="105"/>
  <c r="K494" i="130" s="1"/>
  <c r="J499" i="105"/>
  <c r="J494" i="130" s="1"/>
  <c r="I499" i="105"/>
  <c r="I494" i="130" s="1"/>
  <c r="H499" i="105"/>
  <c r="H494" i="130" s="1"/>
  <c r="G499" i="105"/>
  <c r="G494" i="130" s="1"/>
  <c r="F499" i="105"/>
  <c r="F494" i="130" s="1"/>
  <c r="E499" i="105"/>
  <c r="E494" i="130" s="1"/>
  <c r="D499" i="105"/>
  <c r="D494" i="130" s="1"/>
  <c r="K498" i="105"/>
  <c r="K493" i="130" s="1"/>
  <c r="J498" i="105"/>
  <c r="J493" i="130" s="1"/>
  <c r="I498" i="105"/>
  <c r="I493" i="130" s="1"/>
  <c r="H498" i="105"/>
  <c r="H493" i="130" s="1"/>
  <c r="G498" i="105"/>
  <c r="G493" i="130" s="1"/>
  <c r="F498" i="105"/>
  <c r="F493" i="130" s="1"/>
  <c r="E498" i="105"/>
  <c r="E493" i="130" s="1"/>
  <c r="D498" i="105"/>
  <c r="D493" i="130" s="1"/>
  <c r="K497" i="105"/>
  <c r="K492" i="130" s="1"/>
  <c r="J497" i="105"/>
  <c r="J492" i="130" s="1"/>
  <c r="I497" i="105"/>
  <c r="I492" i="130" s="1"/>
  <c r="H497" i="105"/>
  <c r="H492" i="130" s="1"/>
  <c r="G497" i="105"/>
  <c r="G492" i="130" s="1"/>
  <c r="F497" i="105"/>
  <c r="F492" i="130" s="1"/>
  <c r="E497" i="105"/>
  <c r="E492" i="130" s="1"/>
  <c r="D497" i="105"/>
  <c r="D492" i="130" s="1"/>
  <c r="K496" i="105"/>
  <c r="K491" i="130" s="1"/>
  <c r="J496" i="105"/>
  <c r="J491" i="130" s="1"/>
  <c r="I496" i="105"/>
  <c r="I491" i="130" s="1"/>
  <c r="H496" i="105"/>
  <c r="H491" i="130" s="1"/>
  <c r="G496" i="105"/>
  <c r="G491" i="130" s="1"/>
  <c r="F496" i="105"/>
  <c r="F491" i="130" s="1"/>
  <c r="E496" i="105"/>
  <c r="E491" i="130" s="1"/>
  <c r="D496" i="105"/>
  <c r="D491" i="130" s="1"/>
  <c r="K495" i="105"/>
  <c r="K490" i="130" s="1"/>
  <c r="J495" i="105"/>
  <c r="J490" i="130" s="1"/>
  <c r="I495" i="105"/>
  <c r="I490" i="130" s="1"/>
  <c r="H495" i="105"/>
  <c r="G495" i="105"/>
  <c r="G490" i="130" s="1"/>
  <c r="F495" i="105"/>
  <c r="E495" i="105"/>
  <c r="D495" i="105"/>
  <c r="D490" i="130" s="1"/>
  <c r="K491" i="105"/>
  <c r="K486" i="130" s="1"/>
  <c r="J491" i="105"/>
  <c r="J486" i="130" s="1"/>
  <c r="I491" i="105"/>
  <c r="I486" i="130" s="1"/>
  <c r="H491" i="105"/>
  <c r="H486" i="130" s="1"/>
  <c r="G491" i="105"/>
  <c r="G486" i="130" s="1"/>
  <c r="F491" i="105"/>
  <c r="F486" i="130" s="1"/>
  <c r="E491" i="105"/>
  <c r="E486" i="130" s="1"/>
  <c r="D491" i="105"/>
  <c r="D486" i="130" s="1"/>
  <c r="K490" i="105"/>
  <c r="K485" i="130" s="1"/>
  <c r="J490" i="105"/>
  <c r="J485" i="130" s="1"/>
  <c r="I490" i="105"/>
  <c r="I485" i="130" s="1"/>
  <c r="H490" i="105"/>
  <c r="H485" i="130" s="1"/>
  <c r="G490" i="105"/>
  <c r="G485" i="130" s="1"/>
  <c r="F490" i="105"/>
  <c r="F485" i="130" s="1"/>
  <c r="E490" i="105"/>
  <c r="E485" i="130" s="1"/>
  <c r="D490" i="105"/>
  <c r="D485" i="130" s="1"/>
  <c r="K489" i="105"/>
  <c r="K484" i="130" s="1"/>
  <c r="J489" i="105"/>
  <c r="J484" i="130" s="1"/>
  <c r="I489" i="105"/>
  <c r="I484" i="130" s="1"/>
  <c r="H489" i="105"/>
  <c r="H484" i="130" s="1"/>
  <c r="G489" i="105"/>
  <c r="G484" i="130" s="1"/>
  <c r="F489" i="105"/>
  <c r="F484" i="130" s="1"/>
  <c r="E489" i="105"/>
  <c r="E484" i="130" s="1"/>
  <c r="D489" i="105"/>
  <c r="D484" i="130" s="1"/>
  <c r="K488" i="105"/>
  <c r="K483" i="130" s="1"/>
  <c r="J488" i="105"/>
  <c r="J483" i="130" s="1"/>
  <c r="I488" i="105"/>
  <c r="I483" i="130" s="1"/>
  <c r="H488" i="105"/>
  <c r="H483" i="130" s="1"/>
  <c r="G488" i="105"/>
  <c r="G483" i="130" s="1"/>
  <c r="F488" i="105"/>
  <c r="F483" i="130" s="1"/>
  <c r="E488" i="105"/>
  <c r="E483" i="130" s="1"/>
  <c r="D488" i="105"/>
  <c r="D483" i="130" s="1"/>
  <c r="K487" i="105"/>
  <c r="K482" i="130" s="1"/>
  <c r="J487" i="105"/>
  <c r="J482" i="130" s="1"/>
  <c r="I487" i="105"/>
  <c r="I482" i="130" s="1"/>
  <c r="H487" i="105"/>
  <c r="H482" i="130" s="1"/>
  <c r="G487" i="105"/>
  <c r="G482" i="130" s="1"/>
  <c r="F487" i="105"/>
  <c r="F482" i="130" s="1"/>
  <c r="E487" i="105"/>
  <c r="E482" i="130" s="1"/>
  <c r="D487" i="105"/>
  <c r="D482" i="130" s="1"/>
  <c r="K486" i="105"/>
  <c r="J486" i="105"/>
  <c r="I486" i="105"/>
  <c r="H486" i="105"/>
  <c r="G486" i="105"/>
  <c r="F486" i="105"/>
  <c r="E486" i="105"/>
  <c r="D486" i="105"/>
  <c r="K482" i="105"/>
  <c r="K477" i="130" s="1"/>
  <c r="J482" i="105"/>
  <c r="J477" i="130" s="1"/>
  <c r="I482" i="105"/>
  <c r="I477" i="130" s="1"/>
  <c r="H482" i="105"/>
  <c r="H477" i="130" s="1"/>
  <c r="G482" i="105"/>
  <c r="G477" i="130" s="1"/>
  <c r="F482" i="105"/>
  <c r="F477" i="130" s="1"/>
  <c r="E482" i="105"/>
  <c r="E477" i="130" s="1"/>
  <c r="D482" i="105"/>
  <c r="D477" i="130" s="1"/>
  <c r="K481" i="105"/>
  <c r="K476" i="130" s="1"/>
  <c r="J481" i="105"/>
  <c r="J476" i="130" s="1"/>
  <c r="I481" i="105"/>
  <c r="I476" i="130" s="1"/>
  <c r="H481" i="105"/>
  <c r="H476" i="130" s="1"/>
  <c r="G481" i="105"/>
  <c r="G476" i="130" s="1"/>
  <c r="F481" i="105"/>
  <c r="F476" i="130" s="1"/>
  <c r="E481" i="105"/>
  <c r="E476" i="130" s="1"/>
  <c r="D481" i="105"/>
  <c r="D476" i="130" s="1"/>
  <c r="K480" i="105"/>
  <c r="K475" i="130" s="1"/>
  <c r="J480" i="105"/>
  <c r="J475" i="130" s="1"/>
  <c r="I480" i="105"/>
  <c r="I475" i="130" s="1"/>
  <c r="H480" i="105"/>
  <c r="H475" i="130" s="1"/>
  <c r="G480" i="105"/>
  <c r="G475" i="130" s="1"/>
  <c r="F480" i="105"/>
  <c r="F475" i="130" s="1"/>
  <c r="E480" i="105"/>
  <c r="E475" i="130" s="1"/>
  <c r="D480" i="105"/>
  <c r="D475" i="130" s="1"/>
  <c r="K479" i="105"/>
  <c r="K474" i="130" s="1"/>
  <c r="J479" i="105"/>
  <c r="J474" i="130" s="1"/>
  <c r="I479" i="105"/>
  <c r="I474" i="130" s="1"/>
  <c r="H479" i="105"/>
  <c r="H474" i="130" s="1"/>
  <c r="G479" i="105"/>
  <c r="G474" i="130" s="1"/>
  <c r="F479" i="105"/>
  <c r="F474" i="130" s="1"/>
  <c r="E479" i="105"/>
  <c r="E474" i="130" s="1"/>
  <c r="D479" i="105"/>
  <c r="D474" i="130" s="1"/>
  <c r="K478" i="105"/>
  <c r="K473" i="130" s="1"/>
  <c r="J478" i="105"/>
  <c r="J473" i="130" s="1"/>
  <c r="I478" i="105"/>
  <c r="I473" i="130" s="1"/>
  <c r="H478" i="105"/>
  <c r="H473" i="130" s="1"/>
  <c r="G478" i="105"/>
  <c r="G473" i="130" s="1"/>
  <c r="F478" i="105"/>
  <c r="F473" i="130" s="1"/>
  <c r="E478" i="105"/>
  <c r="E473" i="130" s="1"/>
  <c r="D478" i="105"/>
  <c r="D473" i="130" s="1"/>
  <c r="K477" i="105"/>
  <c r="J477" i="105"/>
  <c r="I477" i="105"/>
  <c r="H477" i="105"/>
  <c r="H472" i="130" s="1"/>
  <c r="G477" i="105"/>
  <c r="F477" i="105"/>
  <c r="E477" i="105"/>
  <c r="D477" i="105"/>
  <c r="K473" i="105"/>
  <c r="K468" i="130" s="1"/>
  <c r="J473" i="105"/>
  <c r="J468" i="130" s="1"/>
  <c r="I473" i="105"/>
  <c r="I468" i="130" s="1"/>
  <c r="H473" i="105"/>
  <c r="H468" i="130" s="1"/>
  <c r="G473" i="105"/>
  <c r="G468" i="130" s="1"/>
  <c r="F473" i="105"/>
  <c r="F468" i="130" s="1"/>
  <c r="E473" i="105"/>
  <c r="E468" i="130" s="1"/>
  <c r="D473" i="105"/>
  <c r="D468" i="130" s="1"/>
  <c r="K472" i="105"/>
  <c r="K467" i="130" s="1"/>
  <c r="J472" i="105"/>
  <c r="J467" i="130" s="1"/>
  <c r="I472" i="105"/>
  <c r="I467" i="130" s="1"/>
  <c r="H472" i="105"/>
  <c r="H467" i="130" s="1"/>
  <c r="G472" i="105"/>
  <c r="G467" i="130" s="1"/>
  <c r="F472" i="105"/>
  <c r="F467" i="130" s="1"/>
  <c r="E472" i="105"/>
  <c r="E467" i="130" s="1"/>
  <c r="D472" i="105"/>
  <c r="D467" i="130" s="1"/>
  <c r="K471" i="105"/>
  <c r="K466" i="130" s="1"/>
  <c r="J471" i="105"/>
  <c r="J466" i="130" s="1"/>
  <c r="I471" i="105"/>
  <c r="I466" i="130" s="1"/>
  <c r="H471" i="105"/>
  <c r="H466" i="130" s="1"/>
  <c r="G471" i="105"/>
  <c r="F471" i="105"/>
  <c r="F466" i="130" s="1"/>
  <c r="E471" i="105"/>
  <c r="E466" i="130" s="1"/>
  <c r="D471" i="105"/>
  <c r="K470" i="105"/>
  <c r="K465" i="130" s="1"/>
  <c r="J470" i="105"/>
  <c r="J465" i="130" s="1"/>
  <c r="I470" i="105"/>
  <c r="I465" i="130" s="1"/>
  <c r="H470" i="105"/>
  <c r="H465" i="130" s="1"/>
  <c r="G470" i="105"/>
  <c r="G465" i="130" s="1"/>
  <c r="F470" i="105"/>
  <c r="F465" i="130" s="1"/>
  <c r="E470" i="105"/>
  <c r="E465" i="130" s="1"/>
  <c r="D470" i="105"/>
  <c r="D465" i="130" s="1"/>
  <c r="K469" i="105"/>
  <c r="K464" i="130" s="1"/>
  <c r="J469" i="105"/>
  <c r="J464" i="130" s="1"/>
  <c r="I469" i="105"/>
  <c r="I464" i="130" s="1"/>
  <c r="H469" i="105"/>
  <c r="H464" i="130" s="1"/>
  <c r="G469" i="105"/>
  <c r="G464" i="130" s="1"/>
  <c r="F469" i="105"/>
  <c r="F464" i="130" s="1"/>
  <c r="E469" i="105"/>
  <c r="E464" i="130" s="1"/>
  <c r="D469" i="105"/>
  <c r="D464" i="130" s="1"/>
  <c r="K468" i="105"/>
  <c r="K463" i="130" s="1"/>
  <c r="J468" i="105"/>
  <c r="I468" i="105"/>
  <c r="H468" i="105"/>
  <c r="H463" i="130" s="1"/>
  <c r="G468" i="105"/>
  <c r="G463" i="130" s="1"/>
  <c r="F468" i="105"/>
  <c r="E468" i="105"/>
  <c r="E463" i="130" s="1"/>
  <c r="D468" i="105"/>
  <c r="D463" i="130" s="1"/>
  <c r="K464" i="105"/>
  <c r="K459" i="130" s="1"/>
  <c r="J464" i="105"/>
  <c r="J459" i="130" s="1"/>
  <c r="I464" i="105"/>
  <c r="I459" i="130" s="1"/>
  <c r="H464" i="105"/>
  <c r="H459" i="130" s="1"/>
  <c r="G464" i="105"/>
  <c r="G459" i="130" s="1"/>
  <c r="F464" i="105"/>
  <c r="F459" i="130" s="1"/>
  <c r="E464" i="105"/>
  <c r="E459" i="130" s="1"/>
  <c r="D464" i="105"/>
  <c r="D459" i="130" s="1"/>
  <c r="K463" i="105"/>
  <c r="K458" i="130" s="1"/>
  <c r="J463" i="105"/>
  <c r="J458" i="130" s="1"/>
  <c r="I463" i="105"/>
  <c r="I458" i="130" s="1"/>
  <c r="H463" i="105"/>
  <c r="H458" i="130" s="1"/>
  <c r="G463" i="105"/>
  <c r="G458" i="130" s="1"/>
  <c r="F463" i="105"/>
  <c r="F458" i="130" s="1"/>
  <c r="E463" i="105"/>
  <c r="E458" i="130" s="1"/>
  <c r="D463" i="105"/>
  <c r="D458" i="130" s="1"/>
  <c r="K462" i="105"/>
  <c r="K457" i="130" s="1"/>
  <c r="J462" i="105"/>
  <c r="J457" i="130" s="1"/>
  <c r="I462" i="105"/>
  <c r="I457" i="130" s="1"/>
  <c r="H462" i="105"/>
  <c r="H457" i="130" s="1"/>
  <c r="G462" i="105"/>
  <c r="G457" i="130" s="1"/>
  <c r="F462" i="105"/>
  <c r="F457" i="130" s="1"/>
  <c r="E462" i="105"/>
  <c r="E457" i="130" s="1"/>
  <c r="D462" i="105"/>
  <c r="D457" i="130" s="1"/>
  <c r="K461" i="105"/>
  <c r="K456" i="130" s="1"/>
  <c r="J461" i="105"/>
  <c r="J456" i="130" s="1"/>
  <c r="I461" i="105"/>
  <c r="I456" i="130" s="1"/>
  <c r="H461" i="105"/>
  <c r="H456" i="130" s="1"/>
  <c r="G461" i="105"/>
  <c r="G456" i="130" s="1"/>
  <c r="F461" i="105"/>
  <c r="F456" i="130" s="1"/>
  <c r="E461" i="105"/>
  <c r="E456" i="130" s="1"/>
  <c r="D461" i="105"/>
  <c r="D456" i="130" s="1"/>
  <c r="K460" i="105"/>
  <c r="K455" i="130" s="1"/>
  <c r="J460" i="105"/>
  <c r="J455" i="130" s="1"/>
  <c r="I460" i="105"/>
  <c r="I455" i="130" s="1"/>
  <c r="H460" i="105"/>
  <c r="H455" i="130" s="1"/>
  <c r="G460" i="105"/>
  <c r="G455" i="130" s="1"/>
  <c r="F460" i="105"/>
  <c r="F455" i="130" s="1"/>
  <c r="E460" i="105"/>
  <c r="E455" i="130" s="1"/>
  <c r="D460" i="105"/>
  <c r="D455" i="130" s="1"/>
  <c r="K459" i="105"/>
  <c r="K454" i="130" s="1"/>
  <c r="J459" i="105"/>
  <c r="I459" i="105"/>
  <c r="I454" i="130" s="1"/>
  <c r="H459" i="105"/>
  <c r="H454" i="130" s="1"/>
  <c r="G459" i="105"/>
  <c r="F459" i="105"/>
  <c r="F454" i="130" s="1"/>
  <c r="E459" i="105"/>
  <c r="E454" i="130" s="1"/>
  <c r="D459" i="105"/>
  <c r="K455" i="105"/>
  <c r="K450" i="130" s="1"/>
  <c r="J455" i="105"/>
  <c r="J450" i="130" s="1"/>
  <c r="I455" i="105"/>
  <c r="I450" i="130" s="1"/>
  <c r="H455" i="105"/>
  <c r="H450" i="130" s="1"/>
  <c r="G455" i="105"/>
  <c r="G450" i="130" s="1"/>
  <c r="F455" i="105"/>
  <c r="F450" i="130" s="1"/>
  <c r="E455" i="105"/>
  <c r="E450" i="130" s="1"/>
  <c r="D455" i="105"/>
  <c r="D450" i="130" s="1"/>
  <c r="K454" i="105"/>
  <c r="K449" i="130" s="1"/>
  <c r="J454" i="105"/>
  <c r="J449" i="130" s="1"/>
  <c r="I454" i="105"/>
  <c r="I449" i="130" s="1"/>
  <c r="H454" i="105"/>
  <c r="H449" i="130" s="1"/>
  <c r="G454" i="105"/>
  <c r="G449" i="130" s="1"/>
  <c r="F454" i="105"/>
  <c r="F449" i="130" s="1"/>
  <c r="E454" i="105"/>
  <c r="E449" i="130" s="1"/>
  <c r="D454" i="105"/>
  <c r="D449" i="130" s="1"/>
  <c r="K453" i="105"/>
  <c r="K448" i="130" s="1"/>
  <c r="J453" i="105"/>
  <c r="J448" i="130" s="1"/>
  <c r="I453" i="105"/>
  <c r="I448" i="130" s="1"/>
  <c r="H453" i="105"/>
  <c r="H448" i="130" s="1"/>
  <c r="G453" i="105"/>
  <c r="G448" i="130" s="1"/>
  <c r="F453" i="105"/>
  <c r="F448" i="130" s="1"/>
  <c r="E453" i="105"/>
  <c r="E448" i="130" s="1"/>
  <c r="D453" i="105"/>
  <c r="D448" i="130" s="1"/>
  <c r="K452" i="105"/>
  <c r="K447" i="130" s="1"/>
  <c r="J452" i="105"/>
  <c r="J447" i="130" s="1"/>
  <c r="I452" i="105"/>
  <c r="I447" i="130" s="1"/>
  <c r="H452" i="105"/>
  <c r="H447" i="130" s="1"/>
  <c r="G452" i="105"/>
  <c r="G447" i="130" s="1"/>
  <c r="F452" i="105"/>
  <c r="F447" i="130" s="1"/>
  <c r="E452" i="105"/>
  <c r="E447" i="130" s="1"/>
  <c r="D452" i="105"/>
  <c r="D447" i="130" s="1"/>
  <c r="K451" i="105"/>
  <c r="K446" i="130" s="1"/>
  <c r="J451" i="105"/>
  <c r="J446" i="130" s="1"/>
  <c r="I451" i="105"/>
  <c r="I446" i="130" s="1"/>
  <c r="H451" i="105"/>
  <c r="H446" i="130" s="1"/>
  <c r="G451" i="105"/>
  <c r="G446" i="130" s="1"/>
  <c r="F451" i="105"/>
  <c r="F446" i="130" s="1"/>
  <c r="E451" i="105"/>
  <c r="E446" i="130" s="1"/>
  <c r="D451" i="105"/>
  <c r="D446" i="130" s="1"/>
  <c r="K450" i="105"/>
  <c r="J450" i="105"/>
  <c r="I450" i="105"/>
  <c r="I445" i="130" s="1"/>
  <c r="H450" i="105"/>
  <c r="G450" i="105"/>
  <c r="F450" i="105"/>
  <c r="F445" i="130" s="1"/>
  <c r="E450" i="105"/>
  <c r="D450" i="105"/>
  <c r="D445" i="130" s="1"/>
  <c r="K446" i="105"/>
  <c r="K441" i="130" s="1"/>
  <c r="J446" i="105"/>
  <c r="J441" i="130" s="1"/>
  <c r="I446" i="105"/>
  <c r="I441" i="130" s="1"/>
  <c r="H446" i="105"/>
  <c r="H441" i="130" s="1"/>
  <c r="G446" i="105"/>
  <c r="G441" i="130" s="1"/>
  <c r="F446" i="105"/>
  <c r="F441" i="130" s="1"/>
  <c r="E446" i="105"/>
  <c r="E441" i="130" s="1"/>
  <c r="D446" i="105"/>
  <c r="D441" i="130" s="1"/>
  <c r="K445" i="105"/>
  <c r="K440" i="130" s="1"/>
  <c r="J445" i="105"/>
  <c r="J440" i="130" s="1"/>
  <c r="I445" i="105"/>
  <c r="I440" i="130" s="1"/>
  <c r="H445" i="105"/>
  <c r="H440" i="130" s="1"/>
  <c r="G445" i="105"/>
  <c r="G440" i="130" s="1"/>
  <c r="F445" i="105"/>
  <c r="F440" i="130" s="1"/>
  <c r="E445" i="105"/>
  <c r="E440" i="130" s="1"/>
  <c r="D445" i="105"/>
  <c r="D440" i="130" s="1"/>
  <c r="K444" i="105"/>
  <c r="K439" i="130" s="1"/>
  <c r="J444" i="105"/>
  <c r="J439" i="130" s="1"/>
  <c r="I444" i="105"/>
  <c r="I439" i="130" s="1"/>
  <c r="H444" i="105"/>
  <c r="H439" i="130" s="1"/>
  <c r="G444" i="105"/>
  <c r="F444" i="105"/>
  <c r="F439" i="130" s="1"/>
  <c r="E444" i="105"/>
  <c r="E439" i="130" s="1"/>
  <c r="D444" i="105"/>
  <c r="K443" i="105"/>
  <c r="K438" i="130" s="1"/>
  <c r="J443" i="105"/>
  <c r="J438" i="130" s="1"/>
  <c r="I443" i="105"/>
  <c r="I438" i="130" s="1"/>
  <c r="H443" i="105"/>
  <c r="H438" i="130" s="1"/>
  <c r="G443" i="105"/>
  <c r="G438" i="130" s="1"/>
  <c r="F443" i="105"/>
  <c r="F438" i="130" s="1"/>
  <c r="E443" i="105"/>
  <c r="E438" i="130" s="1"/>
  <c r="D443" i="105"/>
  <c r="D438" i="130" s="1"/>
  <c r="K442" i="105"/>
  <c r="K437" i="130" s="1"/>
  <c r="J442" i="105"/>
  <c r="J437" i="130" s="1"/>
  <c r="I442" i="105"/>
  <c r="I437" i="130" s="1"/>
  <c r="H442" i="105"/>
  <c r="H437" i="130" s="1"/>
  <c r="G442" i="105"/>
  <c r="G437" i="130" s="1"/>
  <c r="F442" i="105"/>
  <c r="F437" i="130" s="1"/>
  <c r="E442" i="105"/>
  <c r="E437" i="130" s="1"/>
  <c r="D442" i="105"/>
  <c r="D437" i="130" s="1"/>
  <c r="K441" i="105"/>
  <c r="K436" i="130" s="1"/>
  <c r="J441" i="105"/>
  <c r="I441" i="105"/>
  <c r="H441" i="105"/>
  <c r="H436" i="130" s="1"/>
  <c r="G441" i="105"/>
  <c r="G436" i="130" s="1"/>
  <c r="F441" i="105"/>
  <c r="E441" i="105"/>
  <c r="E436" i="130" s="1"/>
  <c r="D441" i="105"/>
  <c r="D436" i="130" s="1"/>
  <c r="K437" i="105"/>
  <c r="K432" i="130" s="1"/>
  <c r="J437" i="105"/>
  <c r="J432" i="130" s="1"/>
  <c r="I437" i="105"/>
  <c r="I432" i="130" s="1"/>
  <c r="H437" i="105"/>
  <c r="H432" i="130" s="1"/>
  <c r="G437" i="105"/>
  <c r="G432" i="130" s="1"/>
  <c r="F437" i="105"/>
  <c r="F432" i="130" s="1"/>
  <c r="E437" i="105"/>
  <c r="E432" i="130" s="1"/>
  <c r="D437" i="105"/>
  <c r="D432" i="130" s="1"/>
  <c r="K436" i="105"/>
  <c r="K431" i="130" s="1"/>
  <c r="J436" i="105"/>
  <c r="J431" i="130" s="1"/>
  <c r="I436" i="105"/>
  <c r="I431" i="130" s="1"/>
  <c r="H436" i="105"/>
  <c r="H431" i="130" s="1"/>
  <c r="G436" i="105"/>
  <c r="G431" i="130" s="1"/>
  <c r="F436" i="105"/>
  <c r="F431" i="130" s="1"/>
  <c r="E436" i="105"/>
  <c r="E431" i="130" s="1"/>
  <c r="D436" i="105"/>
  <c r="D431" i="130" s="1"/>
  <c r="K435" i="105"/>
  <c r="K430" i="130" s="1"/>
  <c r="J435" i="105"/>
  <c r="J430" i="130" s="1"/>
  <c r="I435" i="105"/>
  <c r="I430" i="130" s="1"/>
  <c r="H435" i="105"/>
  <c r="H430" i="130" s="1"/>
  <c r="G435" i="105"/>
  <c r="G430" i="130" s="1"/>
  <c r="F435" i="105"/>
  <c r="F430" i="130" s="1"/>
  <c r="E435" i="105"/>
  <c r="E430" i="130" s="1"/>
  <c r="D435" i="105"/>
  <c r="D430" i="130" s="1"/>
  <c r="K434" i="105"/>
  <c r="K429" i="130" s="1"/>
  <c r="J434" i="105"/>
  <c r="J429" i="130" s="1"/>
  <c r="I434" i="105"/>
  <c r="I429" i="130" s="1"/>
  <c r="H434" i="105"/>
  <c r="H429" i="130" s="1"/>
  <c r="G434" i="105"/>
  <c r="G429" i="130" s="1"/>
  <c r="F434" i="105"/>
  <c r="F429" i="130" s="1"/>
  <c r="E434" i="105"/>
  <c r="E429" i="130" s="1"/>
  <c r="D434" i="105"/>
  <c r="D429" i="130" s="1"/>
  <c r="K433" i="105"/>
  <c r="K428" i="130" s="1"/>
  <c r="J433" i="105"/>
  <c r="J428" i="130" s="1"/>
  <c r="I433" i="105"/>
  <c r="I428" i="130" s="1"/>
  <c r="H433" i="105"/>
  <c r="H428" i="130" s="1"/>
  <c r="G433" i="105"/>
  <c r="G428" i="130" s="1"/>
  <c r="F433" i="105"/>
  <c r="F428" i="130" s="1"/>
  <c r="E433" i="105"/>
  <c r="E428" i="130" s="1"/>
  <c r="D433" i="105"/>
  <c r="D428" i="130" s="1"/>
  <c r="K432" i="105"/>
  <c r="J432" i="105"/>
  <c r="I432" i="105"/>
  <c r="H432" i="105"/>
  <c r="G432" i="105"/>
  <c r="F432" i="105"/>
  <c r="E432" i="105"/>
  <c r="D432" i="105"/>
  <c r="K426" i="105"/>
  <c r="K421" i="130" s="1"/>
  <c r="J426" i="105"/>
  <c r="J421" i="130" s="1"/>
  <c r="I426" i="105"/>
  <c r="I421" i="130" s="1"/>
  <c r="H426" i="105"/>
  <c r="H421" i="130" s="1"/>
  <c r="G426" i="105"/>
  <c r="G421" i="130" s="1"/>
  <c r="F426" i="105"/>
  <c r="F421" i="130" s="1"/>
  <c r="E426" i="105"/>
  <c r="E421" i="130" s="1"/>
  <c r="D426" i="105"/>
  <c r="D421" i="130" s="1"/>
  <c r="K425" i="105"/>
  <c r="K420" i="130" s="1"/>
  <c r="J425" i="105"/>
  <c r="J420" i="130" s="1"/>
  <c r="I425" i="105"/>
  <c r="I420" i="130" s="1"/>
  <c r="H425" i="105"/>
  <c r="H420" i="130" s="1"/>
  <c r="G425" i="105"/>
  <c r="G420" i="130" s="1"/>
  <c r="F425" i="105"/>
  <c r="F420" i="130" s="1"/>
  <c r="E425" i="105"/>
  <c r="E420" i="130" s="1"/>
  <c r="D425" i="105"/>
  <c r="D420" i="130" s="1"/>
  <c r="K424" i="105"/>
  <c r="K419" i="130" s="1"/>
  <c r="J424" i="105"/>
  <c r="J419" i="130" s="1"/>
  <c r="I424" i="105"/>
  <c r="I419" i="130" s="1"/>
  <c r="H424" i="105"/>
  <c r="H419" i="130" s="1"/>
  <c r="G424" i="105"/>
  <c r="G419" i="130" s="1"/>
  <c r="F424" i="105"/>
  <c r="F419" i="130" s="1"/>
  <c r="E424" i="105"/>
  <c r="E419" i="130" s="1"/>
  <c r="D424" i="105"/>
  <c r="D419" i="130" s="1"/>
  <c r="K423" i="105"/>
  <c r="K418" i="130" s="1"/>
  <c r="J423" i="105"/>
  <c r="J418" i="130" s="1"/>
  <c r="I423" i="105"/>
  <c r="I418" i="130" s="1"/>
  <c r="H423" i="105"/>
  <c r="H418" i="130" s="1"/>
  <c r="G423" i="105"/>
  <c r="G418" i="130" s="1"/>
  <c r="F423" i="105"/>
  <c r="F418" i="130" s="1"/>
  <c r="E423" i="105"/>
  <c r="E418" i="130" s="1"/>
  <c r="D423" i="105"/>
  <c r="D418" i="130" s="1"/>
  <c r="K422" i="105"/>
  <c r="K417" i="130" s="1"/>
  <c r="J422" i="105"/>
  <c r="J417" i="130" s="1"/>
  <c r="I422" i="105"/>
  <c r="I417" i="130" s="1"/>
  <c r="H422" i="105"/>
  <c r="H417" i="130" s="1"/>
  <c r="G422" i="105"/>
  <c r="G417" i="130" s="1"/>
  <c r="F422" i="105"/>
  <c r="F417" i="130" s="1"/>
  <c r="E422" i="105"/>
  <c r="E417" i="130" s="1"/>
  <c r="D422" i="105"/>
  <c r="D417" i="130" s="1"/>
  <c r="K421" i="105"/>
  <c r="J421" i="105"/>
  <c r="I421" i="105"/>
  <c r="I416" i="130" s="1"/>
  <c r="H421" i="105"/>
  <c r="G421" i="105"/>
  <c r="F421" i="105"/>
  <c r="F416" i="130" s="1"/>
  <c r="E421" i="105"/>
  <c r="D421" i="105"/>
  <c r="D416" i="130" s="1"/>
  <c r="K417" i="105"/>
  <c r="K412" i="130" s="1"/>
  <c r="J417" i="105"/>
  <c r="J412" i="130" s="1"/>
  <c r="I417" i="105"/>
  <c r="I412" i="130" s="1"/>
  <c r="H417" i="105"/>
  <c r="H412" i="130" s="1"/>
  <c r="G417" i="105"/>
  <c r="G412" i="130" s="1"/>
  <c r="F417" i="105"/>
  <c r="F412" i="130" s="1"/>
  <c r="E417" i="105"/>
  <c r="E412" i="130" s="1"/>
  <c r="D417" i="105"/>
  <c r="D412" i="130" s="1"/>
  <c r="K416" i="105"/>
  <c r="K411" i="130" s="1"/>
  <c r="J416" i="105"/>
  <c r="J411" i="130" s="1"/>
  <c r="I416" i="105"/>
  <c r="I411" i="130" s="1"/>
  <c r="H416" i="105"/>
  <c r="H411" i="130" s="1"/>
  <c r="G416" i="105"/>
  <c r="G411" i="130" s="1"/>
  <c r="F416" i="105"/>
  <c r="F411" i="130" s="1"/>
  <c r="E416" i="105"/>
  <c r="E411" i="130" s="1"/>
  <c r="D416" i="105"/>
  <c r="D411" i="130" s="1"/>
  <c r="K415" i="105"/>
  <c r="K410" i="130" s="1"/>
  <c r="J415" i="105"/>
  <c r="J410" i="130" s="1"/>
  <c r="I415" i="105"/>
  <c r="I410" i="130" s="1"/>
  <c r="H415" i="105"/>
  <c r="H410" i="130" s="1"/>
  <c r="G415" i="105"/>
  <c r="F415" i="105"/>
  <c r="F410" i="130" s="1"/>
  <c r="E415" i="105"/>
  <c r="E410" i="130" s="1"/>
  <c r="D415" i="105"/>
  <c r="K414" i="105"/>
  <c r="K409" i="130" s="1"/>
  <c r="J414" i="105"/>
  <c r="J409" i="130" s="1"/>
  <c r="I414" i="105"/>
  <c r="I409" i="130" s="1"/>
  <c r="H414" i="105"/>
  <c r="H409" i="130" s="1"/>
  <c r="G414" i="105"/>
  <c r="G409" i="130" s="1"/>
  <c r="F414" i="105"/>
  <c r="F409" i="130" s="1"/>
  <c r="E414" i="105"/>
  <c r="E409" i="130" s="1"/>
  <c r="D414" i="105"/>
  <c r="D409" i="130" s="1"/>
  <c r="K413" i="105"/>
  <c r="K408" i="130" s="1"/>
  <c r="J413" i="105"/>
  <c r="J408" i="130" s="1"/>
  <c r="I413" i="105"/>
  <c r="I408" i="130" s="1"/>
  <c r="H413" i="105"/>
  <c r="H408" i="130" s="1"/>
  <c r="G413" i="105"/>
  <c r="G408" i="130" s="1"/>
  <c r="F413" i="105"/>
  <c r="F408" i="130" s="1"/>
  <c r="E413" i="105"/>
  <c r="E408" i="130" s="1"/>
  <c r="D413" i="105"/>
  <c r="D408" i="130" s="1"/>
  <c r="K412" i="105"/>
  <c r="K407" i="130" s="1"/>
  <c r="J412" i="105"/>
  <c r="J407" i="130" s="1"/>
  <c r="I412" i="105"/>
  <c r="H412" i="105"/>
  <c r="H407" i="130" s="1"/>
  <c r="G412" i="105"/>
  <c r="G407" i="130" s="1"/>
  <c r="F412" i="105"/>
  <c r="E412" i="105"/>
  <c r="E407" i="130" s="1"/>
  <c r="D412" i="105"/>
  <c r="D407" i="130" s="1"/>
  <c r="K408" i="105"/>
  <c r="K403" i="130" s="1"/>
  <c r="J408" i="105"/>
  <c r="J403" i="130" s="1"/>
  <c r="I408" i="105"/>
  <c r="I403" i="130" s="1"/>
  <c r="H408" i="105"/>
  <c r="H403" i="130" s="1"/>
  <c r="G408" i="105"/>
  <c r="G403" i="130" s="1"/>
  <c r="F408" i="105"/>
  <c r="F403" i="130" s="1"/>
  <c r="E408" i="105"/>
  <c r="E403" i="130" s="1"/>
  <c r="D408" i="105"/>
  <c r="D403" i="130" s="1"/>
  <c r="K407" i="105"/>
  <c r="K402" i="130" s="1"/>
  <c r="J407" i="105"/>
  <c r="J402" i="130" s="1"/>
  <c r="I407" i="105"/>
  <c r="I402" i="130" s="1"/>
  <c r="H407" i="105"/>
  <c r="H402" i="130" s="1"/>
  <c r="G407" i="105"/>
  <c r="G402" i="130" s="1"/>
  <c r="F407" i="105"/>
  <c r="F402" i="130" s="1"/>
  <c r="E407" i="105"/>
  <c r="E402" i="130" s="1"/>
  <c r="D407" i="105"/>
  <c r="D402" i="130" s="1"/>
  <c r="K406" i="105"/>
  <c r="K401" i="130" s="1"/>
  <c r="J406" i="105"/>
  <c r="J401" i="130" s="1"/>
  <c r="I406" i="105"/>
  <c r="I401" i="130" s="1"/>
  <c r="H406" i="105"/>
  <c r="H401" i="130" s="1"/>
  <c r="G406" i="105"/>
  <c r="G401" i="130" s="1"/>
  <c r="F406" i="105"/>
  <c r="F401" i="130" s="1"/>
  <c r="E406" i="105"/>
  <c r="E401" i="130" s="1"/>
  <c r="D406" i="105"/>
  <c r="D401" i="130" s="1"/>
  <c r="K405" i="105"/>
  <c r="K400" i="130" s="1"/>
  <c r="J405" i="105"/>
  <c r="J400" i="130" s="1"/>
  <c r="I405" i="105"/>
  <c r="I400" i="130" s="1"/>
  <c r="H405" i="105"/>
  <c r="H400" i="130" s="1"/>
  <c r="G405" i="105"/>
  <c r="G400" i="130" s="1"/>
  <c r="F405" i="105"/>
  <c r="F400" i="130" s="1"/>
  <c r="E405" i="105"/>
  <c r="E400" i="130" s="1"/>
  <c r="D405" i="105"/>
  <c r="D400" i="130" s="1"/>
  <c r="K404" i="105"/>
  <c r="K399" i="130" s="1"/>
  <c r="J404" i="105"/>
  <c r="J399" i="130" s="1"/>
  <c r="I404" i="105"/>
  <c r="I399" i="130" s="1"/>
  <c r="H404" i="105"/>
  <c r="H399" i="130" s="1"/>
  <c r="G404" i="105"/>
  <c r="G399" i="130" s="1"/>
  <c r="F404" i="105"/>
  <c r="F399" i="130" s="1"/>
  <c r="E404" i="105"/>
  <c r="E399" i="130" s="1"/>
  <c r="D404" i="105"/>
  <c r="D399" i="130" s="1"/>
  <c r="K403" i="105"/>
  <c r="J403" i="105"/>
  <c r="I403" i="105"/>
  <c r="H403" i="105"/>
  <c r="G403" i="105"/>
  <c r="F403" i="105"/>
  <c r="E403" i="105"/>
  <c r="D403" i="105"/>
  <c r="K399" i="105"/>
  <c r="K395" i="130" s="1"/>
  <c r="J399" i="105"/>
  <c r="J395" i="130" s="1"/>
  <c r="I399" i="105"/>
  <c r="I395" i="130" s="1"/>
  <c r="H399" i="105"/>
  <c r="H395" i="130" s="1"/>
  <c r="G399" i="105"/>
  <c r="G395" i="130" s="1"/>
  <c r="F399" i="105"/>
  <c r="F395" i="130" s="1"/>
  <c r="E399" i="105"/>
  <c r="E395" i="130" s="1"/>
  <c r="D399" i="105"/>
  <c r="D395" i="130" s="1"/>
  <c r="K398" i="105"/>
  <c r="K394" i="130" s="1"/>
  <c r="J398" i="105"/>
  <c r="J394" i="130" s="1"/>
  <c r="I398" i="105"/>
  <c r="I394" i="130" s="1"/>
  <c r="H398" i="105"/>
  <c r="H394" i="130" s="1"/>
  <c r="G398" i="105"/>
  <c r="G394" i="130" s="1"/>
  <c r="F398" i="105"/>
  <c r="F394" i="130" s="1"/>
  <c r="E398" i="105"/>
  <c r="E394" i="130" s="1"/>
  <c r="D398" i="105"/>
  <c r="D394" i="130" s="1"/>
  <c r="K397" i="105"/>
  <c r="K393" i="130" s="1"/>
  <c r="J397" i="105"/>
  <c r="J393" i="130" s="1"/>
  <c r="I397" i="105"/>
  <c r="I393" i="130" s="1"/>
  <c r="H397" i="105"/>
  <c r="H393" i="130" s="1"/>
  <c r="G397" i="105"/>
  <c r="G393" i="130" s="1"/>
  <c r="F397" i="105"/>
  <c r="F393" i="130" s="1"/>
  <c r="E397" i="105"/>
  <c r="E393" i="130" s="1"/>
  <c r="D397" i="105"/>
  <c r="D393" i="130" s="1"/>
  <c r="K396" i="105"/>
  <c r="K392" i="130" s="1"/>
  <c r="J396" i="105"/>
  <c r="J392" i="130" s="1"/>
  <c r="I396" i="105"/>
  <c r="I392" i="130" s="1"/>
  <c r="H396" i="105"/>
  <c r="H392" i="130" s="1"/>
  <c r="G396" i="105"/>
  <c r="G392" i="130" s="1"/>
  <c r="F396" i="105"/>
  <c r="F392" i="130" s="1"/>
  <c r="E396" i="105"/>
  <c r="E392" i="130" s="1"/>
  <c r="D396" i="105"/>
  <c r="D392" i="130" s="1"/>
  <c r="K395" i="105"/>
  <c r="K391" i="130" s="1"/>
  <c r="J395" i="105"/>
  <c r="J391" i="130" s="1"/>
  <c r="I395" i="105"/>
  <c r="I391" i="130" s="1"/>
  <c r="H395" i="105"/>
  <c r="H391" i="130" s="1"/>
  <c r="G395" i="105"/>
  <c r="G391" i="130" s="1"/>
  <c r="F395" i="105"/>
  <c r="F391" i="130" s="1"/>
  <c r="E395" i="105"/>
  <c r="E391" i="130" s="1"/>
  <c r="D395" i="105"/>
  <c r="D391" i="130" s="1"/>
  <c r="K394" i="105"/>
  <c r="J394" i="105"/>
  <c r="I394" i="105"/>
  <c r="H394" i="105"/>
  <c r="G394" i="105"/>
  <c r="F394" i="105"/>
  <c r="E394" i="105"/>
  <c r="D394" i="105"/>
  <c r="K388" i="105"/>
  <c r="K384" i="130" s="1"/>
  <c r="J388" i="105"/>
  <c r="J384" i="130" s="1"/>
  <c r="I388" i="105"/>
  <c r="I384" i="130" s="1"/>
  <c r="H388" i="105"/>
  <c r="H384" i="130" s="1"/>
  <c r="G388" i="105"/>
  <c r="G384" i="130" s="1"/>
  <c r="F388" i="105"/>
  <c r="F384" i="130" s="1"/>
  <c r="E388" i="105"/>
  <c r="E384" i="130" s="1"/>
  <c r="D388" i="105"/>
  <c r="D384" i="130" s="1"/>
  <c r="K387" i="105"/>
  <c r="K383" i="130" s="1"/>
  <c r="J387" i="105"/>
  <c r="J383" i="130" s="1"/>
  <c r="I387" i="105"/>
  <c r="I383" i="130" s="1"/>
  <c r="H387" i="105"/>
  <c r="H383" i="130" s="1"/>
  <c r="G387" i="105"/>
  <c r="G383" i="130" s="1"/>
  <c r="F387" i="105"/>
  <c r="F383" i="130" s="1"/>
  <c r="E387" i="105"/>
  <c r="E383" i="130" s="1"/>
  <c r="D387" i="105"/>
  <c r="D383" i="130" s="1"/>
  <c r="K386" i="105"/>
  <c r="K382" i="130" s="1"/>
  <c r="J386" i="105"/>
  <c r="J382" i="130" s="1"/>
  <c r="I386" i="105"/>
  <c r="I382" i="130" s="1"/>
  <c r="H386" i="105"/>
  <c r="H382" i="130" s="1"/>
  <c r="G386" i="105"/>
  <c r="F386" i="105"/>
  <c r="F382" i="130" s="1"/>
  <c r="E386" i="105"/>
  <c r="E382" i="130" s="1"/>
  <c r="D386" i="105"/>
  <c r="K385" i="105"/>
  <c r="K381" i="130" s="1"/>
  <c r="J385" i="105"/>
  <c r="J381" i="130" s="1"/>
  <c r="I385" i="105"/>
  <c r="I381" i="130" s="1"/>
  <c r="H385" i="105"/>
  <c r="H381" i="130" s="1"/>
  <c r="G385" i="105"/>
  <c r="G381" i="130" s="1"/>
  <c r="F385" i="105"/>
  <c r="F381" i="130" s="1"/>
  <c r="E385" i="105"/>
  <c r="E381" i="130" s="1"/>
  <c r="D385" i="105"/>
  <c r="D381" i="130" s="1"/>
  <c r="K384" i="105"/>
  <c r="K380" i="130" s="1"/>
  <c r="J384" i="105"/>
  <c r="J380" i="130" s="1"/>
  <c r="I384" i="105"/>
  <c r="I380" i="130" s="1"/>
  <c r="H384" i="105"/>
  <c r="H380" i="130" s="1"/>
  <c r="G384" i="105"/>
  <c r="G380" i="130" s="1"/>
  <c r="F384" i="105"/>
  <c r="F380" i="130" s="1"/>
  <c r="E384" i="105"/>
  <c r="E380" i="130" s="1"/>
  <c r="D384" i="105"/>
  <c r="D380" i="130" s="1"/>
  <c r="K383" i="105"/>
  <c r="J383" i="105"/>
  <c r="I383" i="105"/>
  <c r="H383" i="105"/>
  <c r="G383" i="105"/>
  <c r="F383" i="105"/>
  <c r="E383" i="105"/>
  <c r="D383" i="105"/>
  <c r="C429" i="105"/>
  <c r="K377" i="105"/>
  <c r="K373" i="130" s="1"/>
  <c r="J377" i="105"/>
  <c r="J373" i="130" s="1"/>
  <c r="I377" i="105"/>
  <c r="I373" i="130" s="1"/>
  <c r="H377" i="105"/>
  <c r="H373" i="130" s="1"/>
  <c r="G377" i="105"/>
  <c r="G373" i="130" s="1"/>
  <c r="F377" i="105"/>
  <c r="F373" i="130" s="1"/>
  <c r="E377" i="105"/>
  <c r="E373" i="130" s="1"/>
  <c r="D377" i="105"/>
  <c r="D373" i="130" s="1"/>
  <c r="K376" i="105"/>
  <c r="K372" i="130" s="1"/>
  <c r="J376" i="105"/>
  <c r="J372" i="130" s="1"/>
  <c r="I376" i="105"/>
  <c r="I372" i="130" s="1"/>
  <c r="H376" i="105"/>
  <c r="H372" i="130" s="1"/>
  <c r="G376" i="105"/>
  <c r="G372" i="130" s="1"/>
  <c r="F376" i="105"/>
  <c r="F372" i="130" s="1"/>
  <c r="E376" i="105"/>
  <c r="E372" i="130" s="1"/>
  <c r="D376" i="105"/>
  <c r="D372" i="130" s="1"/>
  <c r="K375" i="105"/>
  <c r="K371" i="130" s="1"/>
  <c r="J375" i="105"/>
  <c r="J371" i="130" s="1"/>
  <c r="I375" i="105"/>
  <c r="I371" i="130" s="1"/>
  <c r="H375" i="105"/>
  <c r="H371" i="130" s="1"/>
  <c r="G375" i="105"/>
  <c r="G371" i="130" s="1"/>
  <c r="F375" i="105"/>
  <c r="F371" i="130" s="1"/>
  <c r="E375" i="105"/>
  <c r="E371" i="130" s="1"/>
  <c r="D375" i="105"/>
  <c r="D371" i="130" s="1"/>
  <c r="K374" i="105"/>
  <c r="K370" i="130" s="1"/>
  <c r="J374" i="105"/>
  <c r="J370" i="130" s="1"/>
  <c r="I374" i="105"/>
  <c r="I370" i="130" s="1"/>
  <c r="H374" i="105"/>
  <c r="H370" i="130" s="1"/>
  <c r="G374" i="105"/>
  <c r="G370" i="130" s="1"/>
  <c r="F374" i="105"/>
  <c r="F370" i="130" s="1"/>
  <c r="E374" i="105"/>
  <c r="E370" i="130" s="1"/>
  <c r="D374" i="105"/>
  <c r="D370" i="130" s="1"/>
  <c r="K373" i="105"/>
  <c r="K369" i="130" s="1"/>
  <c r="J373" i="105"/>
  <c r="J369" i="130" s="1"/>
  <c r="I373" i="105"/>
  <c r="I369" i="130" s="1"/>
  <c r="H373" i="105"/>
  <c r="H369" i="130" s="1"/>
  <c r="G373" i="105"/>
  <c r="G369" i="130" s="1"/>
  <c r="F373" i="105"/>
  <c r="F369" i="130" s="1"/>
  <c r="E373" i="105"/>
  <c r="E369" i="130" s="1"/>
  <c r="D373" i="105"/>
  <c r="D369" i="130" s="1"/>
  <c r="K372" i="105"/>
  <c r="K368" i="130" s="1"/>
  <c r="J372" i="105"/>
  <c r="I372" i="105"/>
  <c r="I368" i="130" s="1"/>
  <c r="H372" i="105"/>
  <c r="H368" i="130" s="1"/>
  <c r="G372" i="105"/>
  <c r="F372" i="105"/>
  <c r="F368" i="130" s="1"/>
  <c r="E372" i="105"/>
  <c r="E368" i="130" s="1"/>
  <c r="D372" i="105"/>
  <c r="K368" i="105"/>
  <c r="K364" i="130" s="1"/>
  <c r="J368" i="105"/>
  <c r="J364" i="130" s="1"/>
  <c r="I368" i="105"/>
  <c r="I364" i="130" s="1"/>
  <c r="H368" i="105"/>
  <c r="H364" i="130" s="1"/>
  <c r="G368" i="105"/>
  <c r="G364" i="130" s="1"/>
  <c r="F368" i="105"/>
  <c r="F364" i="130" s="1"/>
  <c r="E368" i="105"/>
  <c r="E364" i="130" s="1"/>
  <c r="D368" i="105"/>
  <c r="D364" i="130" s="1"/>
  <c r="K367" i="105"/>
  <c r="K363" i="130" s="1"/>
  <c r="J367" i="105"/>
  <c r="J363" i="130" s="1"/>
  <c r="I367" i="105"/>
  <c r="I363" i="130" s="1"/>
  <c r="H367" i="105"/>
  <c r="H363" i="130" s="1"/>
  <c r="G367" i="105"/>
  <c r="G363" i="130" s="1"/>
  <c r="F367" i="105"/>
  <c r="F363" i="130" s="1"/>
  <c r="E367" i="105"/>
  <c r="E363" i="130" s="1"/>
  <c r="D367" i="105"/>
  <c r="D363" i="130" s="1"/>
  <c r="K366" i="105"/>
  <c r="K362" i="130" s="1"/>
  <c r="J366" i="105"/>
  <c r="J362" i="130" s="1"/>
  <c r="I366" i="105"/>
  <c r="I362" i="130" s="1"/>
  <c r="H366" i="105"/>
  <c r="H362" i="130" s="1"/>
  <c r="G366" i="105"/>
  <c r="G362" i="130" s="1"/>
  <c r="F366" i="105"/>
  <c r="F362" i="130" s="1"/>
  <c r="E366" i="105"/>
  <c r="E362" i="130" s="1"/>
  <c r="D366" i="105"/>
  <c r="D362" i="130" s="1"/>
  <c r="K365" i="105"/>
  <c r="K361" i="130" s="1"/>
  <c r="J365" i="105"/>
  <c r="J361" i="130" s="1"/>
  <c r="I365" i="105"/>
  <c r="I361" i="130" s="1"/>
  <c r="H365" i="105"/>
  <c r="H361" i="130" s="1"/>
  <c r="G365" i="105"/>
  <c r="G361" i="130" s="1"/>
  <c r="F365" i="105"/>
  <c r="F361" i="130" s="1"/>
  <c r="E365" i="105"/>
  <c r="E361" i="130" s="1"/>
  <c r="D365" i="105"/>
  <c r="D361" i="130" s="1"/>
  <c r="K364" i="105"/>
  <c r="K360" i="130" s="1"/>
  <c r="J364" i="105"/>
  <c r="J360" i="130" s="1"/>
  <c r="I364" i="105"/>
  <c r="I360" i="130" s="1"/>
  <c r="H364" i="105"/>
  <c r="H360" i="130" s="1"/>
  <c r="G364" i="105"/>
  <c r="G360" i="130" s="1"/>
  <c r="F364" i="105"/>
  <c r="F360" i="130" s="1"/>
  <c r="E364" i="105"/>
  <c r="E360" i="130" s="1"/>
  <c r="D364" i="105"/>
  <c r="D360" i="130" s="1"/>
  <c r="K363" i="105"/>
  <c r="J363" i="105"/>
  <c r="I363" i="105"/>
  <c r="I359" i="130" s="1"/>
  <c r="H363" i="105"/>
  <c r="G363" i="105"/>
  <c r="F363" i="105"/>
  <c r="F359" i="130" s="1"/>
  <c r="E363" i="105"/>
  <c r="D363" i="105"/>
  <c r="D359" i="130" s="1"/>
  <c r="K359" i="105"/>
  <c r="K355" i="130" s="1"/>
  <c r="J359" i="105"/>
  <c r="J355" i="130" s="1"/>
  <c r="I359" i="105"/>
  <c r="I355" i="130" s="1"/>
  <c r="H359" i="105"/>
  <c r="H355" i="130" s="1"/>
  <c r="G359" i="105"/>
  <c r="G355" i="130" s="1"/>
  <c r="F359" i="105"/>
  <c r="F355" i="130" s="1"/>
  <c r="E359" i="105"/>
  <c r="E355" i="130" s="1"/>
  <c r="D359" i="105"/>
  <c r="D355" i="130" s="1"/>
  <c r="K358" i="105"/>
  <c r="K354" i="130" s="1"/>
  <c r="J358" i="105"/>
  <c r="J354" i="130" s="1"/>
  <c r="I358" i="105"/>
  <c r="I354" i="130" s="1"/>
  <c r="H358" i="105"/>
  <c r="H354" i="130" s="1"/>
  <c r="G358" i="105"/>
  <c r="G354" i="130" s="1"/>
  <c r="F358" i="105"/>
  <c r="F354" i="130" s="1"/>
  <c r="E358" i="105"/>
  <c r="E354" i="130" s="1"/>
  <c r="D358" i="105"/>
  <c r="D354" i="130" s="1"/>
  <c r="K357" i="105"/>
  <c r="K353" i="130" s="1"/>
  <c r="J357" i="105"/>
  <c r="J353" i="130" s="1"/>
  <c r="I357" i="105"/>
  <c r="I353" i="130" s="1"/>
  <c r="H357" i="105"/>
  <c r="H353" i="130" s="1"/>
  <c r="G357" i="105"/>
  <c r="F357" i="105"/>
  <c r="F353" i="130" s="1"/>
  <c r="E357" i="105"/>
  <c r="E353" i="130" s="1"/>
  <c r="D357" i="105"/>
  <c r="K356" i="105"/>
  <c r="K352" i="130" s="1"/>
  <c r="J356" i="105"/>
  <c r="J352" i="130" s="1"/>
  <c r="I356" i="105"/>
  <c r="I352" i="130" s="1"/>
  <c r="H356" i="105"/>
  <c r="H352" i="130" s="1"/>
  <c r="G356" i="105"/>
  <c r="G352" i="130" s="1"/>
  <c r="F356" i="105"/>
  <c r="F352" i="130" s="1"/>
  <c r="E356" i="105"/>
  <c r="E352" i="130" s="1"/>
  <c r="D356" i="105"/>
  <c r="D352" i="130" s="1"/>
  <c r="K355" i="105"/>
  <c r="K351" i="130" s="1"/>
  <c r="J355" i="105"/>
  <c r="J351" i="130" s="1"/>
  <c r="I355" i="105"/>
  <c r="I351" i="130" s="1"/>
  <c r="H355" i="105"/>
  <c r="H351" i="130" s="1"/>
  <c r="G355" i="105"/>
  <c r="G351" i="130" s="1"/>
  <c r="F355" i="105"/>
  <c r="F351" i="130" s="1"/>
  <c r="E355" i="105"/>
  <c r="E351" i="130" s="1"/>
  <c r="D355" i="105"/>
  <c r="D351" i="130" s="1"/>
  <c r="K354" i="105"/>
  <c r="K350" i="130" s="1"/>
  <c r="J354" i="105"/>
  <c r="I354" i="105"/>
  <c r="H354" i="105"/>
  <c r="H350" i="130" s="1"/>
  <c r="G354" i="105"/>
  <c r="G350" i="130" s="1"/>
  <c r="F354" i="105"/>
  <c r="E354" i="105"/>
  <c r="E350" i="130" s="1"/>
  <c r="D354" i="105"/>
  <c r="D350" i="130" s="1"/>
  <c r="K350" i="105"/>
  <c r="K346" i="130" s="1"/>
  <c r="J350" i="105"/>
  <c r="J346" i="130" s="1"/>
  <c r="I350" i="105"/>
  <c r="I346" i="130" s="1"/>
  <c r="H350" i="105"/>
  <c r="H346" i="130" s="1"/>
  <c r="G350" i="105"/>
  <c r="G346" i="130" s="1"/>
  <c r="F350" i="105"/>
  <c r="F346" i="130" s="1"/>
  <c r="E350" i="105"/>
  <c r="E346" i="130" s="1"/>
  <c r="D350" i="105"/>
  <c r="D346" i="130" s="1"/>
  <c r="K349" i="105"/>
  <c r="K345" i="130" s="1"/>
  <c r="J349" i="105"/>
  <c r="J345" i="130" s="1"/>
  <c r="I349" i="105"/>
  <c r="I345" i="130" s="1"/>
  <c r="H349" i="105"/>
  <c r="H345" i="130" s="1"/>
  <c r="G349" i="105"/>
  <c r="G345" i="130" s="1"/>
  <c r="F349" i="105"/>
  <c r="F345" i="130" s="1"/>
  <c r="E349" i="105"/>
  <c r="E345" i="130" s="1"/>
  <c r="D349" i="105"/>
  <c r="D345" i="130" s="1"/>
  <c r="K348" i="105"/>
  <c r="K344" i="130" s="1"/>
  <c r="J348" i="105"/>
  <c r="J344" i="130" s="1"/>
  <c r="I348" i="105"/>
  <c r="I344" i="130" s="1"/>
  <c r="H348" i="105"/>
  <c r="H344" i="130" s="1"/>
  <c r="G348" i="105"/>
  <c r="G344" i="130" s="1"/>
  <c r="F348" i="105"/>
  <c r="F344" i="130" s="1"/>
  <c r="E348" i="105"/>
  <c r="E344" i="130" s="1"/>
  <c r="D348" i="105"/>
  <c r="D344" i="130" s="1"/>
  <c r="K347" i="105"/>
  <c r="K343" i="130" s="1"/>
  <c r="J347" i="105"/>
  <c r="J343" i="130" s="1"/>
  <c r="I347" i="105"/>
  <c r="I343" i="130" s="1"/>
  <c r="H347" i="105"/>
  <c r="H343" i="130" s="1"/>
  <c r="G347" i="105"/>
  <c r="G343" i="130" s="1"/>
  <c r="F347" i="105"/>
  <c r="F343" i="130" s="1"/>
  <c r="E347" i="105"/>
  <c r="E343" i="130" s="1"/>
  <c r="D347" i="105"/>
  <c r="D343" i="130" s="1"/>
  <c r="K346" i="105"/>
  <c r="K342" i="130" s="1"/>
  <c r="J346" i="105"/>
  <c r="J342" i="130" s="1"/>
  <c r="I346" i="105"/>
  <c r="I342" i="130" s="1"/>
  <c r="H346" i="105"/>
  <c r="H342" i="130" s="1"/>
  <c r="G346" i="105"/>
  <c r="G342" i="130" s="1"/>
  <c r="F346" i="105"/>
  <c r="F342" i="130" s="1"/>
  <c r="E346" i="105"/>
  <c r="E342" i="130" s="1"/>
  <c r="D346" i="105"/>
  <c r="D342" i="130" s="1"/>
  <c r="K345" i="105"/>
  <c r="K341" i="130" s="1"/>
  <c r="J345" i="105"/>
  <c r="I345" i="105"/>
  <c r="I341" i="130" s="1"/>
  <c r="H345" i="105"/>
  <c r="H341" i="130" s="1"/>
  <c r="G345" i="105"/>
  <c r="F345" i="105"/>
  <c r="F341" i="130" s="1"/>
  <c r="E345" i="105"/>
  <c r="E341" i="130" s="1"/>
  <c r="D345" i="105"/>
  <c r="K341" i="105"/>
  <c r="K337" i="130" s="1"/>
  <c r="J341" i="105"/>
  <c r="J337" i="130" s="1"/>
  <c r="I341" i="105"/>
  <c r="I337" i="130" s="1"/>
  <c r="H341" i="105"/>
  <c r="H337" i="130" s="1"/>
  <c r="G341" i="105"/>
  <c r="G337" i="130" s="1"/>
  <c r="F341" i="105"/>
  <c r="F337" i="130" s="1"/>
  <c r="E341" i="105"/>
  <c r="E337" i="130" s="1"/>
  <c r="D341" i="105"/>
  <c r="D337" i="130" s="1"/>
  <c r="K340" i="105"/>
  <c r="K336" i="130" s="1"/>
  <c r="J340" i="105"/>
  <c r="J336" i="130" s="1"/>
  <c r="I340" i="105"/>
  <c r="I336" i="130" s="1"/>
  <c r="H340" i="105"/>
  <c r="H336" i="130" s="1"/>
  <c r="G340" i="105"/>
  <c r="G336" i="130" s="1"/>
  <c r="F340" i="105"/>
  <c r="F336" i="130" s="1"/>
  <c r="E340" i="105"/>
  <c r="E336" i="130" s="1"/>
  <c r="D340" i="105"/>
  <c r="D336" i="130" s="1"/>
  <c r="K339" i="105"/>
  <c r="K335" i="130" s="1"/>
  <c r="J339" i="105"/>
  <c r="J335" i="130" s="1"/>
  <c r="I339" i="105"/>
  <c r="I335" i="130" s="1"/>
  <c r="H339" i="105"/>
  <c r="H335" i="130" s="1"/>
  <c r="G339" i="105"/>
  <c r="G335" i="130" s="1"/>
  <c r="F339" i="105"/>
  <c r="F335" i="130" s="1"/>
  <c r="E339" i="105"/>
  <c r="E335" i="130" s="1"/>
  <c r="D339" i="105"/>
  <c r="D335" i="130" s="1"/>
  <c r="K338" i="105"/>
  <c r="K334" i="130" s="1"/>
  <c r="J338" i="105"/>
  <c r="J334" i="130" s="1"/>
  <c r="I338" i="105"/>
  <c r="I334" i="130" s="1"/>
  <c r="H338" i="105"/>
  <c r="H334" i="130" s="1"/>
  <c r="G338" i="105"/>
  <c r="G334" i="130" s="1"/>
  <c r="F338" i="105"/>
  <c r="F334" i="130" s="1"/>
  <c r="E338" i="105"/>
  <c r="E334" i="130" s="1"/>
  <c r="D338" i="105"/>
  <c r="D334" i="130" s="1"/>
  <c r="K337" i="105"/>
  <c r="K333" i="130" s="1"/>
  <c r="J337" i="105"/>
  <c r="J333" i="130" s="1"/>
  <c r="I337" i="105"/>
  <c r="I333" i="130" s="1"/>
  <c r="H337" i="105"/>
  <c r="H333" i="130" s="1"/>
  <c r="G337" i="105"/>
  <c r="G333" i="130" s="1"/>
  <c r="F337" i="105"/>
  <c r="F333" i="130" s="1"/>
  <c r="E337" i="105"/>
  <c r="E333" i="130" s="1"/>
  <c r="D337" i="105"/>
  <c r="D333" i="130" s="1"/>
  <c r="K336" i="105"/>
  <c r="J336" i="105"/>
  <c r="I336" i="105"/>
  <c r="I332" i="130" s="1"/>
  <c r="H336" i="105"/>
  <c r="G336" i="105"/>
  <c r="F336" i="105"/>
  <c r="F332" i="130" s="1"/>
  <c r="E336" i="105"/>
  <c r="D336" i="105"/>
  <c r="D332" i="130" s="1"/>
  <c r="K332" i="105"/>
  <c r="K328" i="130" s="1"/>
  <c r="J332" i="105"/>
  <c r="J328" i="130" s="1"/>
  <c r="I332" i="105"/>
  <c r="I328" i="130" s="1"/>
  <c r="H332" i="105"/>
  <c r="H328" i="130" s="1"/>
  <c r="G332" i="105"/>
  <c r="G328" i="130" s="1"/>
  <c r="F332" i="105"/>
  <c r="F328" i="130" s="1"/>
  <c r="E332" i="105"/>
  <c r="E328" i="130" s="1"/>
  <c r="D332" i="105"/>
  <c r="D328" i="130" s="1"/>
  <c r="K331" i="105"/>
  <c r="K327" i="130" s="1"/>
  <c r="J331" i="105"/>
  <c r="J327" i="130" s="1"/>
  <c r="I331" i="105"/>
  <c r="I327" i="130" s="1"/>
  <c r="H331" i="105"/>
  <c r="H327" i="130" s="1"/>
  <c r="G331" i="105"/>
  <c r="G327" i="130" s="1"/>
  <c r="F331" i="105"/>
  <c r="F327" i="130" s="1"/>
  <c r="E331" i="105"/>
  <c r="E327" i="130" s="1"/>
  <c r="D331" i="105"/>
  <c r="D327" i="130" s="1"/>
  <c r="K330" i="105"/>
  <c r="K326" i="130" s="1"/>
  <c r="J330" i="105"/>
  <c r="J326" i="130" s="1"/>
  <c r="I330" i="105"/>
  <c r="I326" i="130" s="1"/>
  <c r="H330" i="105"/>
  <c r="H326" i="130" s="1"/>
  <c r="G330" i="105"/>
  <c r="F330" i="105"/>
  <c r="F326" i="130" s="1"/>
  <c r="E330" i="105"/>
  <c r="E326" i="130" s="1"/>
  <c r="D330" i="105"/>
  <c r="K329" i="105"/>
  <c r="K325" i="130" s="1"/>
  <c r="J329" i="105"/>
  <c r="J325" i="130" s="1"/>
  <c r="I329" i="105"/>
  <c r="I325" i="130" s="1"/>
  <c r="H329" i="105"/>
  <c r="H325" i="130" s="1"/>
  <c r="G329" i="105"/>
  <c r="G325" i="130" s="1"/>
  <c r="F329" i="105"/>
  <c r="F325" i="130" s="1"/>
  <c r="E329" i="105"/>
  <c r="E325" i="130" s="1"/>
  <c r="D329" i="105"/>
  <c r="D325" i="130" s="1"/>
  <c r="K328" i="105"/>
  <c r="K324" i="130" s="1"/>
  <c r="J328" i="105"/>
  <c r="J324" i="130" s="1"/>
  <c r="I328" i="105"/>
  <c r="I324" i="130" s="1"/>
  <c r="H328" i="105"/>
  <c r="H324" i="130" s="1"/>
  <c r="G328" i="105"/>
  <c r="G324" i="130" s="1"/>
  <c r="F328" i="105"/>
  <c r="F324" i="130" s="1"/>
  <c r="E328" i="105"/>
  <c r="E324" i="130" s="1"/>
  <c r="D328" i="105"/>
  <c r="D324" i="130" s="1"/>
  <c r="K327" i="105"/>
  <c r="K323" i="130" s="1"/>
  <c r="J327" i="105"/>
  <c r="I327" i="105"/>
  <c r="H327" i="105"/>
  <c r="H323" i="130" s="1"/>
  <c r="G327" i="105"/>
  <c r="G323" i="130" s="1"/>
  <c r="F327" i="105"/>
  <c r="F323" i="130" s="1"/>
  <c r="E327" i="105"/>
  <c r="E323" i="130" s="1"/>
  <c r="D327" i="105"/>
  <c r="D323" i="130" s="1"/>
  <c r="K323" i="105"/>
  <c r="K319" i="130" s="1"/>
  <c r="J323" i="105"/>
  <c r="J319" i="130" s="1"/>
  <c r="I323" i="105"/>
  <c r="I319" i="130" s="1"/>
  <c r="H323" i="105"/>
  <c r="H319" i="130" s="1"/>
  <c r="G323" i="105"/>
  <c r="G319" i="130" s="1"/>
  <c r="F323" i="105"/>
  <c r="F319" i="130" s="1"/>
  <c r="E323" i="105"/>
  <c r="E319" i="130" s="1"/>
  <c r="D323" i="105"/>
  <c r="D319" i="130" s="1"/>
  <c r="K322" i="105"/>
  <c r="K318" i="130" s="1"/>
  <c r="J322" i="105"/>
  <c r="J318" i="130" s="1"/>
  <c r="I322" i="105"/>
  <c r="I318" i="130" s="1"/>
  <c r="H322" i="105"/>
  <c r="H318" i="130" s="1"/>
  <c r="G322" i="105"/>
  <c r="G318" i="130" s="1"/>
  <c r="F322" i="105"/>
  <c r="F318" i="130" s="1"/>
  <c r="E322" i="105"/>
  <c r="E318" i="130" s="1"/>
  <c r="D322" i="105"/>
  <c r="D318" i="130" s="1"/>
  <c r="K321" i="105"/>
  <c r="K317" i="130" s="1"/>
  <c r="J321" i="105"/>
  <c r="J317" i="130" s="1"/>
  <c r="I321" i="105"/>
  <c r="I317" i="130" s="1"/>
  <c r="H321" i="105"/>
  <c r="H317" i="130" s="1"/>
  <c r="G321" i="105"/>
  <c r="G317" i="130" s="1"/>
  <c r="F321" i="105"/>
  <c r="F317" i="130" s="1"/>
  <c r="E321" i="105"/>
  <c r="E317" i="130" s="1"/>
  <c r="D321" i="105"/>
  <c r="D317" i="130" s="1"/>
  <c r="K320" i="105"/>
  <c r="K316" i="130" s="1"/>
  <c r="J320" i="105"/>
  <c r="J316" i="130" s="1"/>
  <c r="I320" i="105"/>
  <c r="I316" i="130" s="1"/>
  <c r="H320" i="105"/>
  <c r="H316" i="130" s="1"/>
  <c r="G320" i="105"/>
  <c r="G316" i="130" s="1"/>
  <c r="F320" i="105"/>
  <c r="F316" i="130" s="1"/>
  <c r="E320" i="105"/>
  <c r="E316" i="130" s="1"/>
  <c r="D320" i="105"/>
  <c r="D316" i="130" s="1"/>
  <c r="K319" i="105"/>
  <c r="K315" i="130" s="1"/>
  <c r="J319" i="105"/>
  <c r="J315" i="130" s="1"/>
  <c r="I319" i="105"/>
  <c r="I315" i="130" s="1"/>
  <c r="H319" i="105"/>
  <c r="H315" i="130" s="1"/>
  <c r="G319" i="105"/>
  <c r="G315" i="130" s="1"/>
  <c r="F319" i="105"/>
  <c r="F315" i="130" s="1"/>
  <c r="E319" i="105"/>
  <c r="E315" i="130" s="1"/>
  <c r="D319" i="105"/>
  <c r="D315" i="130" s="1"/>
  <c r="K318" i="105"/>
  <c r="J318" i="105"/>
  <c r="I318" i="105"/>
  <c r="H318" i="105"/>
  <c r="G318" i="105"/>
  <c r="F318" i="105"/>
  <c r="E318" i="105"/>
  <c r="D318" i="105"/>
  <c r="K314" i="105"/>
  <c r="K310" i="130" s="1"/>
  <c r="J314" i="105"/>
  <c r="J310" i="130" s="1"/>
  <c r="I314" i="105"/>
  <c r="I310" i="130" s="1"/>
  <c r="H314" i="105"/>
  <c r="H310" i="130" s="1"/>
  <c r="G314" i="105"/>
  <c r="G310" i="130" s="1"/>
  <c r="F314" i="105"/>
  <c r="F310" i="130" s="1"/>
  <c r="E314" i="105"/>
  <c r="E310" i="130" s="1"/>
  <c r="D314" i="105"/>
  <c r="D310" i="130" s="1"/>
  <c r="K313" i="105"/>
  <c r="K309" i="130" s="1"/>
  <c r="J313" i="105"/>
  <c r="J309" i="130" s="1"/>
  <c r="I313" i="105"/>
  <c r="I309" i="130" s="1"/>
  <c r="H313" i="105"/>
  <c r="H309" i="130" s="1"/>
  <c r="G313" i="105"/>
  <c r="G309" i="130" s="1"/>
  <c r="F313" i="105"/>
  <c r="F309" i="130" s="1"/>
  <c r="E313" i="105"/>
  <c r="E309" i="130" s="1"/>
  <c r="D313" i="105"/>
  <c r="D309" i="130" s="1"/>
  <c r="K312" i="105"/>
  <c r="K308" i="130" s="1"/>
  <c r="J312" i="105"/>
  <c r="J308" i="130" s="1"/>
  <c r="I312" i="105"/>
  <c r="I308" i="130" s="1"/>
  <c r="H312" i="105"/>
  <c r="H308" i="130" s="1"/>
  <c r="G312" i="105"/>
  <c r="G308" i="130" s="1"/>
  <c r="F312" i="105"/>
  <c r="F308" i="130" s="1"/>
  <c r="E312" i="105"/>
  <c r="E308" i="130" s="1"/>
  <c r="D312" i="105"/>
  <c r="D308" i="130" s="1"/>
  <c r="K311" i="105"/>
  <c r="K307" i="130" s="1"/>
  <c r="J311" i="105"/>
  <c r="J307" i="130" s="1"/>
  <c r="I311" i="105"/>
  <c r="I307" i="130" s="1"/>
  <c r="H311" i="105"/>
  <c r="H307" i="130" s="1"/>
  <c r="G311" i="105"/>
  <c r="G307" i="130" s="1"/>
  <c r="F311" i="105"/>
  <c r="F307" i="130" s="1"/>
  <c r="E311" i="105"/>
  <c r="E307" i="130" s="1"/>
  <c r="D311" i="105"/>
  <c r="D307" i="130" s="1"/>
  <c r="K310" i="105"/>
  <c r="K306" i="130" s="1"/>
  <c r="J310" i="105"/>
  <c r="J306" i="130" s="1"/>
  <c r="I310" i="105"/>
  <c r="I306" i="130" s="1"/>
  <c r="H310" i="105"/>
  <c r="H306" i="130" s="1"/>
  <c r="G310" i="105"/>
  <c r="G306" i="130" s="1"/>
  <c r="F310" i="105"/>
  <c r="F306" i="130" s="1"/>
  <c r="E310" i="105"/>
  <c r="E306" i="130" s="1"/>
  <c r="D310" i="105"/>
  <c r="D306" i="130" s="1"/>
  <c r="K309" i="105"/>
  <c r="J309" i="105"/>
  <c r="I309" i="105"/>
  <c r="H309" i="105"/>
  <c r="G309" i="105"/>
  <c r="F309" i="105"/>
  <c r="E309" i="105"/>
  <c r="D309" i="105"/>
  <c r="K303" i="105"/>
  <c r="K299" i="130" s="1"/>
  <c r="J303" i="105"/>
  <c r="J299" i="130" s="1"/>
  <c r="I303" i="105"/>
  <c r="I299" i="130" s="1"/>
  <c r="H303" i="105"/>
  <c r="H299" i="130" s="1"/>
  <c r="G303" i="105"/>
  <c r="G299" i="130" s="1"/>
  <c r="F303" i="105"/>
  <c r="F299" i="130" s="1"/>
  <c r="E303" i="105"/>
  <c r="E299" i="130" s="1"/>
  <c r="D303" i="105"/>
  <c r="D299" i="130" s="1"/>
  <c r="K302" i="105"/>
  <c r="K298" i="130" s="1"/>
  <c r="J302" i="105"/>
  <c r="J298" i="130" s="1"/>
  <c r="I302" i="105"/>
  <c r="I298" i="130" s="1"/>
  <c r="H302" i="105"/>
  <c r="H298" i="130" s="1"/>
  <c r="G302" i="105"/>
  <c r="G298" i="130" s="1"/>
  <c r="F302" i="105"/>
  <c r="F298" i="130" s="1"/>
  <c r="E302" i="105"/>
  <c r="E298" i="130" s="1"/>
  <c r="D302" i="105"/>
  <c r="D298" i="130" s="1"/>
  <c r="K301" i="105"/>
  <c r="K297" i="130" s="1"/>
  <c r="J301" i="105"/>
  <c r="J297" i="130" s="1"/>
  <c r="I301" i="105"/>
  <c r="I297" i="130" s="1"/>
  <c r="H301" i="105"/>
  <c r="H297" i="130" s="1"/>
  <c r="G301" i="105"/>
  <c r="G297" i="130" s="1"/>
  <c r="F301" i="105"/>
  <c r="F297" i="130" s="1"/>
  <c r="E301" i="105"/>
  <c r="E297" i="130" s="1"/>
  <c r="D301" i="105"/>
  <c r="D297" i="130" s="1"/>
  <c r="K300" i="105"/>
  <c r="K296" i="130" s="1"/>
  <c r="J300" i="105"/>
  <c r="J296" i="130" s="1"/>
  <c r="I300" i="105"/>
  <c r="I296" i="130" s="1"/>
  <c r="H300" i="105"/>
  <c r="H296" i="130" s="1"/>
  <c r="G300" i="105"/>
  <c r="G296" i="130" s="1"/>
  <c r="F300" i="105"/>
  <c r="F296" i="130" s="1"/>
  <c r="E300" i="105"/>
  <c r="E296" i="130" s="1"/>
  <c r="D300" i="105"/>
  <c r="D296" i="130" s="1"/>
  <c r="K299" i="105"/>
  <c r="K295" i="130" s="1"/>
  <c r="J299" i="105"/>
  <c r="J295" i="130" s="1"/>
  <c r="I299" i="105"/>
  <c r="I295" i="130" s="1"/>
  <c r="H299" i="105"/>
  <c r="H295" i="130" s="1"/>
  <c r="G299" i="105"/>
  <c r="G295" i="130" s="1"/>
  <c r="F299" i="105"/>
  <c r="F295" i="130" s="1"/>
  <c r="E299" i="105"/>
  <c r="E295" i="130" s="1"/>
  <c r="D299" i="105"/>
  <c r="D295" i="130" s="1"/>
  <c r="K298" i="105"/>
  <c r="J298" i="105"/>
  <c r="I298" i="105"/>
  <c r="H298" i="105"/>
  <c r="G298" i="105"/>
  <c r="F298" i="105"/>
  <c r="E298" i="105"/>
  <c r="D298" i="105"/>
  <c r="K292" i="105"/>
  <c r="K291" i="130" s="1"/>
  <c r="J292" i="105"/>
  <c r="J291" i="130" s="1"/>
  <c r="I292" i="105"/>
  <c r="I291" i="130" s="1"/>
  <c r="H292" i="105"/>
  <c r="H291" i="130" s="1"/>
  <c r="G292" i="105"/>
  <c r="G291" i="130" s="1"/>
  <c r="F292" i="105"/>
  <c r="F291" i="130" s="1"/>
  <c r="E292" i="105"/>
  <c r="E291" i="130" s="1"/>
  <c r="D292" i="105"/>
  <c r="D291" i="130" s="1"/>
  <c r="K291" i="105"/>
  <c r="K290" i="130" s="1"/>
  <c r="J291" i="105"/>
  <c r="J290" i="130" s="1"/>
  <c r="I291" i="105"/>
  <c r="I290" i="130" s="1"/>
  <c r="H291" i="105"/>
  <c r="H290" i="130" s="1"/>
  <c r="G291" i="105"/>
  <c r="G290" i="130" s="1"/>
  <c r="F291" i="105"/>
  <c r="F290" i="130" s="1"/>
  <c r="E291" i="105"/>
  <c r="E290" i="130" s="1"/>
  <c r="D291" i="105"/>
  <c r="D290" i="130" s="1"/>
  <c r="K290" i="105"/>
  <c r="K289" i="130" s="1"/>
  <c r="J290" i="105"/>
  <c r="J289" i="130" s="1"/>
  <c r="I290" i="105"/>
  <c r="I289" i="130" s="1"/>
  <c r="H290" i="105"/>
  <c r="H289" i="130" s="1"/>
  <c r="G290" i="105"/>
  <c r="G289" i="130" s="1"/>
  <c r="F290" i="105"/>
  <c r="F289" i="130" s="1"/>
  <c r="E290" i="105"/>
  <c r="E289" i="130" s="1"/>
  <c r="D290" i="105"/>
  <c r="D289" i="130" s="1"/>
  <c r="K289" i="105"/>
  <c r="K288" i="130" s="1"/>
  <c r="J289" i="105"/>
  <c r="J288" i="130" s="1"/>
  <c r="I289" i="105"/>
  <c r="I288" i="130" s="1"/>
  <c r="H289" i="105"/>
  <c r="H288" i="130" s="1"/>
  <c r="G289" i="105"/>
  <c r="G288" i="130" s="1"/>
  <c r="F289" i="105"/>
  <c r="F288" i="130" s="1"/>
  <c r="E289" i="105"/>
  <c r="E288" i="130" s="1"/>
  <c r="D289" i="105"/>
  <c r="D288" i="130" s="1"/>
  <c r="K288" i="105"/>
  <c r="K287" i="130" s="1"/>
  <c r="J288" i="105"/>
  <c r="J287" i="130" s="1"/>
  <c r="I288" i="105"/>
  <c r="I287" i="130" s="1"/>
  <c r="H288" i="105"/>
  <c r="H287" i="130" s="1"/>
  <c r="G288" i="105"/>
  <c r="G287" i="130" s="1"/>
  <c r="F288" i="105"/>
  <c r="F287" i="130" s="1"/>
  <c r="E288" i="105"/>
  <c r="E287" i="130" s="1"/>
  <c r="D288" i="105"/>
  <c r="D287" i="130" s="1"/>
  <c r="K287" i="105"/>
  <c r="J287" i="105"/>
  <c r="I287" i="105"/>
  <c r="H287" i="105"/>
  <c r="G287" i="105"/>
  <c r="F287" i="105"/>
  <c r="E287" i="105"/>
  <c r="D287" i="105"/>
  <c r="C240" i="105"/>
  <c r="C306" i="105" s="1"/>
  <c r="K283" i="105"/>
  <c r="K283" i="130" s="1"/>
  <c r="J283" i="105"/>
  <c r="J283" i="130" s="1"/>
  <c r="I283" i="105"/>
  <c r="I283" i="130" s="1"/>
  <c r="H283" i="105"/>
  <c r="H283" i="130" s="1"/>
  <c r="G283" i="105"/>
  <c r="G283" i="130" s="1"/>
  <c r="F283" i="105"/>
  <c r="F283" i="130" s="1"/>
  <c r="E283" i="105"/>
  <c r="E283" i="130" s="1"/>
  <c r="D283" i="105"/>
  <c r="D283" i="130" s="1"/>
  <c r="K282" i="105"/>
  <c r="K282" i="130" s="1"/>
  <c r="J282" i="105"/>
  <c r="J282" i="130" s="1"/>
  <c r="I282" i="105"/>
  <c r="I282" i="130" s="1"/>
  <c r="H282" i="105"/>
  <c r="H282" i="130" s="1"/>
  <c r="G282" i="105"/>
  <c r="G282" i="130" s="1"/>
  <c r="F282" i="105"/>
  <c r="F282" i="130" s="1"/>
  <c r="E282" i="105"/>
  <c r="E282" i="130" s="1"/>
  <c r="D282" i="105"/>
  <c r="D282" i="130" s="1"/>
  <c r="K281" i="105"/>
  <c r="K281" i="130" s="1"/>
  <c r="J281" i="105"/>
  <c r="J281" i="130" s="1"/>
  <c r="I281" i="105"/>
  <c r="I281" i="130" s="1"/>
  <c r="H281" i="105"/>
  <c r="H281" i="130" s="1"/>
  <c r="G281" i="105"/>
  <c r="G281" i="130" s="1"/>
  <c r="F281" i="105"/>
  <c r="F281" i="130" s="1"/>
  <c r="E281" i="105"/>
  <c r="E281" i="130" s="1"/>
  <c r="D281" i="105"/>
  <c r="D281" i="130" s="1"/>
  <c r="K280" i="105"/>
  <c r="K280" i="130" s="1"/>
  <c r="J280" i="105"/>
  <c r="J280" i="130" s="1"/>
  <c r="I280" i="105"/>
  <c r="I280" i="130" s="1"/>
  <c r="H280" i="105"/>
  <c r="H280" i="130" s="1"/>
  <c r="G280" i="105"/>
  <c r="G280" i="130" s="1"/>
  <c r="F280" i="105"/>
  <c r="F280" i="130" s="1"/>
  <c r="E280" i="105"/>
  <c r="E280" i="130" s="1"/>
  <c r="D280" i="105"/>
  <c r="D280" i="130" s="1"/>
  <c r="K279" i="105"/>
  <c r="K279" i="130" s="1"/>
  <c r="J279" i="105"/>
  <c r="J279" i="130" s="1"/>
  <c r="I279" i="105"/>
  <c r="I279" i="130" s="1"/>
  <c r="H279" i="105"/>
  <c r="H279" i="130" s="1"/>
  <c r="G279" i="105"/>
  <c r="G279" i="130" s="1"/>
  <c r="F279" i="105"/>
  <c r="F279" i="130" s="1"/>
  <c r="E279" i="105"/>
  <c r="E279" i="130" s="1"/>
  <c r="D279" i="105"/>
  <c r="D279" i="130" s="1"/>
  <c r="K278" i="105"/>
  <c r="K278" i="130" s="1"/>
  <c r="J278" i="105"/>
  <c r="I278" i="105"/>
  <c r="H278" i="105"/>
  <c r="H278" i="130" s="1"/>
  <c r="G278" i="105"/>
  <c r="G278" i="130" s="1"/>
  <c r="F278" i="105"/>
  <c r="E278" i="105"/>
  <c r="E278" i="130" s="1"/>
  <c r="D278" i="105"/>
  <c r="D278" i="130" s="1"/>
  <c r="K274" i="105"/>
  <c r="K274" i="130" s="1"/>
  <c r="J274" i="105"/>
  <c r="J274" i="130" s="1"/>
  <c r="I274" i="105"/>
  <c r="I274" i="130" s="1"/>
  <c r="H274" i="105"/>
  <c r="H274" i="130" s="1"/>
  <c r="G274" i="105"/>
  <c r="G274" i="130" s="1"/>
  <c r="F274" i="105"/>
  <c r="F274" i="130" s="1"/>
  <c r="E274" i="105"/>
  <c r="E274" i="130" s="1"/>
  <c r="D274" i="105"/>
  <c r="D274" i="130" s="1"/>
  <c r="K273" i="105"/>
  <c r="K273" i="130" s="1"/>
  <c r="J273" i="105"/>
  <c r="J273" i="130" s="1"/>
  <c r="I273" i="105"/>
  <c r="I273" i="130" s="1"/>
  <c r="H273" i="105"/>
  <c r="H273" i="130" s="1"/>
  <c r="G273" i="105"/>
  <c r="G273" i="130" s="1"/>
  <c r="F273" i="105"/>
  <c r="F273" i="130" s="1"/>
  <c r="E273" i="105"/>
  <c r="E273" i="130" s="1"/>
  <c r="D273" i="105"/>
  <c r="D273" i="130" s="1"/>
  <c r="K272" i="105"/>
  <c r="K272" i="130" s="1"/>
  <c r="J272" i="105"/>
  <c r="J272" i="130" s="1"/>
  <c r="I272" i="105"/>
  <c r="I272" i="130" s="1"/>
  <c r="H272" i="105"/>
  <c r="H272" i="130" s="1"/>
  <c r="G272" i="105"/>
  <c r="G272" i="130" s="1"/>
  <c r="F272" i="105"/>
  <c r="F272" i="130" s="1"/>
  <c r="E272" i="105"/>
  <c r="E272" i="130" s="1"/>
  <c r="D272" i="105"/>
  <c r="D272" i="130" s="1"/>
  <c r="K271" i="105"/>
  <c r="K271" i="130" s="1"/>
  <c r="J271" i="105"/>
  <c r="J271" i="130" s="1"/>
  <c r="I271" i="105"/>
  <c r="I271" i="130" s="1"/>
  <c r="H271" i="105"/>
  <c r="H271" i="130" s="1"/>
  <c r="G271" i="105"/>
  <c r="G271" i="130" s="1"/>
  <c r="F271" i="105"/>
  <c r="F271" i="130" s="1"/>
  <c r="E271" i="105"/>
  <c r="E271" i="130" s="1"/>
  <c r="D271" i="105"/>
  <c r="D271" i="130" s="1"/>
  <c r="K270" i="105"/>
  <c r="K270" i="130" s="1"/>
  <c r="J270" i="105"/>
  <c r="J270" i="130" s="1"/>
  <c r="I270" i="105"/>
  <c r="I270" i="130" s="1"/>
  <c r="H270" i="105"/>
  <c r="H270" i="130" s="1"/>
  <c r="G270" i="105"/>
  <c r="G270" i="130" s="1"/>
  <c r="F270" i="105"/>
  <c r="F270" i="130" s="1"/>
  <c r="E270" i="105"/>
  <c r="E270" i="130" s="1"/>
  <c r="D270" i="105"/>
  <c r="D270" i="130" s="1"/>
  <c r="K269" i="105"/>
  <c r="K269" i="130" s="1"/>
  <c r="J269" i="105"/>
  <c r="J269" i="130" s="1"/>
  <c r="I269" i="105"/>
  <c r="I269" i="130" s="1"/>
  <c r="H269" i="105"/>
  <c r="H269" i="130" s="1"/>
  <c r="G269" i="105"/>
  <c r="F269" i="105"/>
  <c r="F269" i="130" s="1"/>
  <c r="E269" i="105"/>
  <c r="E269" i="130" s="1"/>
  <c r="D269" i="105"/>
  <c r="D269" i="130" s="1"/>
  <c r="K265" i="105"/>
  <c r="K265" i="130" s="1"/>
  <c r="J265" i="105"/>
  <c r="J265" i="130" s="1"/>
  <c r="I265" i="105"/>
  <c r="I265" i="130" s="1"/>
  <c r="H265" i="105"/>
  <c r="H265" i="130" s="1"/>
  <c r="G265" i="105"/>
  <c r="G265" i="130" s="1"/>
  <c r="F265" i="105"/>
  <c r="F265" i="130" s="1"/>
  <c r="E265" i="105"/>
  <c r="E265" i="130" s="1"/>
  <c r="D265" i="105"/>
  <c r="D265" i="130" s="1"/>
  <c r="K264" i="105"/>
  <c r="K264" i="130" s="1"/>
  <c r="J264" i="105"/>
  <c r="J264" i="130" s="1"/>
  <c r="I264" i="105"/>
  <c r="I264" i="130" s="1"/>
  <c r="H264" i="105"/>
  <c r="H264" i="130" s="1"/>
  <c r="G264" i="105"/>
  <c r="G264" i="130" s="1"/>
  <c r="F264" i="105"/>
  <c r="F264" i="130" s="1"/>
  <c r="E264" i="105"/>
  <c r="E264" i="130" s="1"/>
  <c r="D264" i="105"/>
  <c r="D264" i="130" s="1"/>
  <c r="K263" i="105"/>
  <c r="K263" i="130" s="1"/>
  <c r="J263" i="105"/>
  <c r="J263" i="130" s="1"/>
  <c r="I263" i="105"/>
  <c r="I263" i="130" s="1"/>
  <c r="H263" i="105"/>
  <c r="H263" i="130" s="1"/>
  <c r="G263" i="105"/>
  <c r="G263" i="130" s="1"/>
  <c r="F263" i="105"/>
  <c r="F263" i="130" s="1"/>
  <c r="E263" i="105"/>
  <c r="E263" i="130" s="1"/>
  <c r="D263" i="105"/>
  <c r="D263" i="130" s="1"/>
  <c r="K262" i="105"/>
  <c r="K262" i="130" s="1"/>
  <c r="J262" i="105"/>
  <c r="J262" i="130" s="1"/>
  <c r="I262" i="105"/>
  <c r="I262" i="130" s="1"/>
  <c r="H262" i="105"/>
  <c r="H262" i="130" s="1"/>
  <c r="G262" i="105"/>
  <c r="G262" i="130" s="1"/>
  <c r="F262" i="105"/>
  <c r="F262" i="130" s="1"/>
  <c r="E262" i="105"/>
  <c r="E262" i="130" s="1"/>
  <c r="D262" i="105"/>
  <c r="D262" i="130" s="1"/>
  <c r="K261" i="105"/>
  <c r="K261" i="130" s="1"/>
  <c r="J261" i="105"/>
  <c r="J261" i="130" s="1"/>
  <c r="I261" i="105"/>
  <c r="I261" i="130" s="1"/>
  <c r="H261" i="105"/>
  <c r="H261" i="130" s="1"/>
  <c r="G261" i="105"/>
  <c r="G261" i="130" s="1"/>
  <c r="F261" i="105"/>
  <c r="F261" i="130" s="1"/>
  <c r="E261" i="105"/>
  <c r="E261" i="130" s="1"/>
  <c r="D261" i="105"/>
  <c r="D261" i="130" s="1"/>
  <c r="K260" i="105"/>
  <c r="J260" i="105"/>
  <c r="I260" i="105"/>
  <c r="I260" i="130" s="1"/>
  <c r="H260" i="105"/>
  <c r="G260" i="105"/>
  <c r="F260" i="105"/>
  <c r="F260" i="130" s="1"/>
  <c r="E260" i="105"/>
  <c r="D260" i="105"/>
  <c r="D260" i="130" s="1"/>
  <c r="K256" i="105"/>
  <c r="K256" i="130" s="1"/>
  <c r="J256" i="105"/>
  <c r="J256" i="130" s="1"/>
  <c r="I256" i="105"/>
  <c r="I256" i="130" s="1"/>
  <c r="H256" i="105"/>
  <c r="H256" i="130" s="1"/>
  <c r="G256" i="105"/>
  <c r="G256" i="130" s="1"/>
  <c r="F256" i="105"/>
  <c r="F256" i="130" s="1"/>
  <c r="E256" i="105"/>
  <c r="E256" i="130" s="1"/>
  <c r="D256" i="105"/>
  <c r="D256" i="130" s="1"/>
  <c r="K255" i="105"/>
  <c r="K255" i="130" s="1"/>
  <c r="J255" i="105"/>
  <c r="J255" i="130" s="1"/>
  <c r="I255" i="105"/>
  <c r="I255" i="130" s="1"/>
  <c r="H255" i="105"/>
  <c r="H255" i="130" s="1"/>
  <c r="G255" i="105"/>
  <c r="G255" i="130" s="1"/>
  <c r="F255" i="105"/>
  <c r="F255" i="130" s="1"/>
  <c r="E255" i="105"/>
  <c r="E255" i="130" s="1"/>
  <c r="D255" i="105"/>
  <c r="D255" i="130" s="1"/>
  <c r="K254" i="105"/>
  <c r="K254" i="130" s="1"/>
  <c r="J254" i="105"/>
  <c r="J254" i="130" s="1"/>
  <c r="I254" i="105"/>
  <c r="I254" i="130" s="1"/>
  <c r="H254" i="105"/>
  <c r="H254" i="130" s="1"/>
  <c r="G254" i="105"/>
  <c r="F254" i="105"/>
  <c r="F254" i="130" s="1"/>
  <c r="E254" i="105"/>
  <c r="E254" i="130" s="1"/>
  <c r="D254" i="105"/>
  <c r="K253" i="105"/>
  <c r="K253" i="130" s="1"/>
  <c r="J253" i="105"/>
  <c r="J253" i="130" s="1"/>
  <c r="I253" i="105"/>
  <c r="I253" i="130" s="1"/>
  <c r="H253" i="105"/>
  <c r="H253" i="130" s="1"/>
  <c r="G253" i="105"/>
  <c r="G253" i="130" s="1"/>
  <c r="F253" i="105"/>
  <c r="F253" i="130" s="1"/>
  <c r="E253" i="105"/>
  <c r="E253" i="130" s="1"/>
  <c r="D253" i="105"/>
  <c r="D253" i="130" s="1"/>
  <c r="K252" i="105"/>
  <c r="K252" i="130" s="1"/>
  <c r="J252" i="105"/>
  <c r="J252" i="130" s="1"/>
  <c r="I252" i="105"/>
  <c r="I252" i="130" s="1"/>
  <c r="H252" i="105"/>
  <c r="H252" i="130" s="1"/>
  <c r="G252" i="105"/>
  <c r="G252" i="130" s="1"/>
  <c r="F252" i="105"/>
  <c r="F252" i="130" s="1"/>
  <c r="E252" i="105"/>
  <c r="E252" i="130" s="1"/>
  <c r="D252" i="105"/>
  <c r="D252" i="130" s="1"/>
  <c r="K251" i="105"/>
  <c r="K251" i="130" s="1"/>
  <c r="J251" i="105"/>
  <c r="I251" i="105"/>
  <c r="H251" i="105"/>
  <c r="H251" i="130" s="1"/>
  <c r="G251" i="105"/>
  <c r="G251" i="130" s="1"/>
  <c r="F251" i="105"/>
  <c r="E251" i="105"/>
  <c r="E251" i="130" s="1"/>
  <c r="D251" i="105"/>
  <c r="D251" i="130" s="1"/>
  <c r="K247" i="105"/>
  <c r="K247" i="130" s="1"/>
  <c r="J247" i="105"/>
  <c r="J247" i="130" s="1"/>
  <c r="I247" i="105"/>
  <c r="I247" i="130" s="1"/>
  <c r="H247" i="105"/>
  <c r="H247" i="130" s="1"/>
  <c r="G247" i="105"/>
  <c r="G247" i="130" s="1"/>
  <c r="F247" i="105"/>
  <c r="F247" i="130" s="1"/>
  <c r="E247" i="105"/>
  <c r="E247" i="130" s="1"/>
  <c r="D247" i="105"/>
  <c r="D247" i="130" s="1"/>
  <c r="K246" i="105"/>
  <c r="K246" i="130" s="1"/>
  <c r="J246" i="105"/>
  <c r="J246" i="130" s="1"/>
  <c r="I246" i="105"/>
  <c r="I246" i="130" s="1"/>
  <c r="H246" i="105"/>
  <c r="H246" i="130" s="1"/>
  <c r="G246" i="105"/>
  <c r="G246" i="130" s="1"/>
  <c r="F246" i="105"/>
  <c r="F246" i="130" s="1"/>
  <c r="E246" i="105"/>
  <c r="E246" i="130" s="1"/>
  <c r="D246" i="105"/>
  <c r="D246" i="130" s="1"/>
  <c r="K245" i="105"/>
  <c r="K245" i="130" s="1"/>
  <c r="J245" i="105"/>
  <c r="J245" i="130" s="1"/>
  <c r="I245" i="105"/>
  <c r="I245" i="130" s="1"/>
  <c r="H245" i="105"/>
  <c r="H245" i="130" s="1"/>
  <c r="G245" i="105"/>
  <c r="G245" i="130" s="1"/>
  <c r="F245" i="105"/>
  <c r="F245" i="130" s="1"/>
  <c r="E245" i="105"/>
  <c r="E245" i="130" s="1"/>
  <c r="D245" i="105"/>
  <c r="D245" i="130" s="1"/>
  <c r="K244" i="105"/>
  <c r="K244" i="130" s="1"/>
  <c r="J244" i="105"/>
  <c r="J244" i="130" s="1"/>
  <c r="I244" i="105"/>
  <c r="I244" i="130" s="1"/>
  <c r="H244" i="105"/>
  <c r="H244" i="130" s="1"/>
  <c r="G244" i="105"/>
  <c r="G244" i="130" s="1"/>
  <c r="F244" i="105"/>
  <c r="F244" i="130" s="1"/>
  <c r="E244" i="105"/>
  <c r="E244" i="130" s="1"/>
  <c r="D244" i="105"/>
  <c r="D244" i="130" s="1"/>
  <c r="K243" i="105"/>
  <c r="J243" i="105"/>
  <c r="I243" i="105"/>
  <c r="H243" i="105"/>
  <c r="G243" i="105"/>
  <c r="F243" i="105"/>
  <c r="E243" i="105"/>
  <c r="D243" i="105"/>
  <c r="K242" i="105"/>
  <c r="J242" i="105"/>
  <c r="I242" i="105"/>
  <c r="H242" i="105"/>
  <c r="G242" i="105"/>
  <c r="F242" i="105"/>
  <c r="E242" i="105"/>
  <c r="D242" i="105"/>
  <c r="K236" i="105"/>
  <c r="K236" i="130" s="1"/>
  <c r="J236" i="105"/>
  <c r="J236" i="130" s="1"/>
  <c r="I236" i="105"/>
  <c r="I236" i="130" s="1"/>
  <c r="H236" i="105"/>
  <c r="H236" i="130" s="1"/>
  <c r="G236" i="105"/>
  <c r="G236" i="130" s="1"/>
  <c r="F236" i="105"/>
  <c r="F236" i="130" s="1"/>
  <c r="E236" i="105"/>
  <c r="E236" i="130" s="1"/>
  <c r="D236" i="105"/>
  <c r="D236" i="130" s="1"/>
  <c r="K235" i="105"/>
  <c r="K235" i="130" s="1"/>
  <c r="J235" i="105"/>
  <c r="J235" i="130" s="1"/>
  <c r="I235" i="105"/>
  <c r="I235" i="130" s="1"/>
  <c r="H235" i="105"/>
  <c r="H235" i="130" s="1"/>
  <c r="G235" i="105"/>
  <c r="G235" i="130" s="1"/>
  <c r="F235" i="105"/>
  <c r="F235" i="130" s="1"/>
  <c r="E235" i="105"/>
  <c r="E235" i="130" s="1"/>
  <c r="D235" i="105"/>
  <c r="D235" i="130" s="1"/>
  <c r="K234" i="105"/>
  <c r="K234" i="130" s="1"/>
  <c r="J234" i="105"/>
  <c r="J234" i="130" s="1"/>
  <c r="I234" i="105"/>
  <c r="I234" i="130" s="1"/>
  <c r="H234" i="105"/>
  <c r="H234" i="130" s="1"/>
  <c r="G234" i="105"/>
  <c r="G234" i="130" s="1"/>
  <c r="F234" i="105"/>
  <c r="F234" i="130" s="1"/>
  <c r="E234" i="105"/>
  <c r="E234" i="130" s="1"/>
  <c r="D234" i="105"/>
  <c r="D234" i="130" s="1"/>
  <c r="K233" i="105"/>
  <c r="K233" i="130" s="1"/>
  <c r="J233" i="105"/>
  <c r="J233" i="130" s="1"/>
  <c r="I233" i="105"/>
  <c r="I233" i="130" s="1"/>
  <c r="H233" i="105"/>
  <c r="H233" i="130" s="1"/>
  <c r="G233" i="105"/>
  <c r="G233" i="130" s="1"/>
  <c r="F233" i="105"/>
  <c r="F233" i="130" s="1"/>
  <c r="E233" i="105"/>
  <c r="E233" i="130" s="1"/>
  <c r="D233" i="105"/>
  <c r="D233" i="130" s="1"/>
  <c r="K232" i="105"/>
  <c r="K232" i="130" s="1"/>
  <c r="J232" i="105"/>
  <c r="J232" i="130" s="1"/>
  <c r="I232" i="105"/>
  <c r="I232" i="130" s="1"/>
  <c r="H232" i="105"/>
  <c r="H232" i="130" s="1"/>
  <c r="G232" i="105"/>
  <c r="G232" i="130" s="1"/>
  <c r="F232" i="105"/>
  <c r="F232" i="130" s="1"/>
  <c r="E232" i="105"/>
  <c r="E232" i="130" s="1"/>
  <c r="D232" i="105"/>
  <c r="D232" i="130" s="1"/>
  <c r="K231" i="105"/>
  <c r="J231" i="105"/>
  <c r="I231" i="105"/>
  <c r="H231" i="105"/>
  <c r="G231" i="105"/>
  <c r="F231" i="105"/>
  <c r="E231" i="105"/>
  <c r="D231" i="105"/>
  <c r="C229" i="105"/>
  <c r="C239" i="105" s="1"/>
  <c r="K222" i="105"/>
  <c r="K222" i="130" s="1"/>
  <c r="J222" i="105"/>
  <c r="J222" i="130" s="1"/>
  <c r="I222" i="105"/>
  <c r="I222" i="130" s="1"/>
  <c r="H222" i="105"/>
  <c r="H222" i="130" s="1"/>
  <c r="G222" i="105"/>
  <c r="G222" i="130" s="1"/>
  <c r="F222" i="105"/>
  <c r="F222" i="130" s="1"/>
  <c r="E222" i="105"/>
  <c r="E222" i="130" s="1"/>
  <c r="D222" i="105"/>
  <c r="D222" i="130" s="1"/>
  <c r="K221" i="105"/>
  <c r="K221" i="130" s="1"/>
  <c r="J221" i="105"/>
  <c r="J221" i="130" s="1"/>
  <c r="I221" i="105"/>
  <c r="I221" i="130" s="1"/>
  <c r="H221" i="105"/>
  <c r="H221" i="130" s="1"/>
  <c r="G221" i="105"/>
  <c r="G221" i="130" s="1"/>
  <c r="F221" i="105"/>
  <c r="F221" i="130" s="1"/>
  <c r="E221" i="105"/>
  <c r="E221" i="130" s="1"/>
  <c r="D221" i="105"/>
  <c r="D221" i="130" s="1"/>
  <c r="K220" i="105"/>
  <c r="K220" i="130" s="1"/>
  <c r="J220" i="105"/>
  <c r="J220" i="130" s="1"/>
  <c r="I220" i="105"/>
  <c r="I220" i="130" s="1"/>
  <c r="H220" i="105"/>
  <c r="H220" i="130" s="1"/>
  <c r="G220" i="105"/>
  <c r="G220" i="130" s="1"/>
  <c r="F220" i="105"/>
  <c r="F220" i="130" s="1"/>
  <c r="E220" i="105"/>
  <c r="E220" i="130" s="1"/>
  <c r="D220" i="105"/>
  <c r="D220" i="130" s="1"/>
  <c r="K219" i="105"/>
  <c r="K219" i="130" s="1"/>
  <c r="J219" i="105"/>
  <c r="J219" i="130" s="1"/>
  <c r="I219" i="105"/>
  <c r="I219" i="130" s="1"/>
  <c r="H219" i="105"/>
  <c r="H219" i="130" s="1"/>
  <c r="G219" i="105"/>
  <c r="G219" i="130" s="1"/>
  <c r="F219" i="105"/>
  <c r="F219" i="130" s="1"/>
  <c r="E219" i="105"/>
  <c r="E219" i="130" s="1"/>
  <c r="D219" i="105"/>
  <c r="D219" i="130" s="1"/>
  <c r="K218" i="105"/>
  <c r="K218" i="130" s="1"/>
  <c r="J218" i="105"/>
  <c r="J218" i="130" s="1"/>
  <c r="I218" i="105"/>
  <c r="I218" i="130" s="1"/>
  <c r="H218" i="105"/>
  <c r="H218" i="130" s="1"/>
  <c r="G218" i="105"/>
  <c r="G218" i="130" s="1"/>
  <c r="F218" i="105"/>
  <c r="F218" i="130" s="1"/>
  <c r="E218" i="105"/>
  <c r="E218" i="130" s="1"/>
  <c r="D218" i="105"/>
  <c r="D218" i="130" s="1"/>
  <c r="K217" i="105"/>
  <c r="J217" i="105"/>
  <c r="I217" i="105"/>
  <c r="I217" i="130" s="1"/>
  <c r="H217" i="105"/>
  <c r="G217" i="105"/>
  <c r="F217" i="105"/>
  <c r="F217" i="130" s="1"/>
  <c r="E217" i="105"/>
  <c r="D217" i="105"/>
  <c r="D217" i="130" s="1"/>
  <c r="K213" i="105"/>
  <c r="K213" i="130" s="1"/>
  <c r="J213" i="105"/>
  <c r="J213" i="130" s="1"/>
  <c r="I213" i="105"/>
  <c r="I213" i="130" s="1"/>
  <c r="H213" i="105"/>
  <c r="H213" i="130" s="1"/>
  <c r="G213" i="105"/>
  <c r="G213" i="130" s="1"/>
  <c r="F213" i="105"/>
  <c r="F213" i="130" s="1"/>
  <c r="E213" i="105"/>
  <c r="E213" i="130" s="1"/>
  <c r="D213" i="105"/>
  <c r="D213" i="130" s="1"/>
  <c r="K212" i="105"/>
  <c r="K212" i="130" s="1"/>
  <c r="J212" i="105"/>
  <c r="J212" i="130" s="1"/>
  <c r="I212" i="105"/>
  <c r="I212" i="130" s="1"/>
  <c r="H212" i="105"/>
  <c r="H212" i="130" s="1"/>
  <c r="G212" i="105"/>
  <c r="G212" i="130" s="1"/>
  <c r="F212" i="105"/>
  <c r="F212" i="130" s="1"/>
  <c r="E212" i="105"/>
  <c r="E212" i="130" s="1"/>
  <c r="D212" i="105"/>
  <c r="D212" i="130" s="1"/>
  <c r="K211" i="105"/>
  <c r="K211" i="130" s="1"/>
  <c r="J211" i="105"/>
  <c r="J211" i="130" s="1"/>
  <c r="I211" i="105"/>
  <c r="I211" i="130" s="1"/>
  <c r="H211" i="105"/>
  <c r="H211" i="130" s="1"/>
  <c r="G211" i="105"/>
  <c r="G211" i="130" s="1"/>
  <c r="F211" i="105"/>
  <c r="F211" i="130" s="1"/>
  <c r="E211" i="105"/>
  <c r="E211" i="130" s="1"/>
  <c r="D211" i="105"/>
  <c r="D211" i="130" s="1"/>
  <c r="K210" i="105"/>
  <c r="K210" i="130" s="1"/>
  <c r="J210" i="105"/>
  <c r="J210" i="130" s="1"/>
  <c r="I210" i="105"/>
  <c r="I210" i="130" s="1"/>
  <c r="H210" i="105"/>
  <c r="H210" i="130" s="1"/>
  <c r="G210" i="105"/>
  <c r="G210" i="130" s="1"/>
  <c r="F210" i="105"/>
  <c r="F210" i="130" s="1"/>
  <c r="E210" i="105"/>
  <c r="E210" i="130" s="1"/>
  <c r="D210" i="105"/>
  <c r="D210" i="130" s="1"/>
  <c r="K209" i="105"/>
  <c r="K209" i="130" s="1"/>
  <c r="J209" i="105"/>
  <c r="J209" i="130" s="1"/>
  <c r="I209" i="105"/>
  <c r="I209" i="130" s="1"/>
  <c r="H209" i="105"/>
  <c r="H209" i="130" s="1"/>
  <c r="G209" i="105"/>
  <c r="G209" i="130" s="1"/>
  <c r="F209" i="105"/>
  <c r="F209" i="130" s="1"/>
  <c r="E209" i="105"/>
  <c r="E209" i="130" s="1"/>
  <c r="D209" i="105"/>
  <c r="D209" i="130" s="1"/>
  <c r="K208" i="105"/>
  <c r="K208" i="130" s="1"/>
  <c r="J208" i="105"/>
  <c r="I208" i="105"/>
  <c r="H208" i="105"/>
  <c r="H208" i="130" s="1"/>
  <c r="G208" i="105"/>
  <c r="G208" i="130" s="1"/>
  <c r="F208" i="105"/>
  <c r="E208" i="105"/>
  <c r="E208" i="130" s="1"/>
  <c r="D208" i="105"/>
  <c r="D208" i="130" s="1"/>
  <c r="K204" i="105"/>
  <c r="K204" i="130" s="1"/>
  <c r="J204" i="105"/>
  <c r="J204" i="130" s="1"/>
  <c r="I204" i="105"/>
  <c r="I204" i="130" s="1"/>
  <c r="H204" i="105"/>
  <c r="H204" i="130" s="1"/>
  <c r="G204" i="105"/>
  <c r="G204" i="130" s="1"/>
  <c r="F204" i="105"/>
  <c r="F204" i="130" s="1"/>
  <c r="E204" i="105"/>
  <c r="E204" i="130" s="1"/>
  <c r="D204" i="105"/>
  <c r="D204" i="130" s="1"/>
  <c r="K203" i="105"/>
  <c r="K203" i="130" s="1"/>
  <c r="J203" i="105"/>
  <c r="J203" i="130" s="1"/>
  <c r="I203" i="105"/>
  <c r="I203" i="130" s="1"/>
  <c r="H203" i="105"/>
  <c r="H203" i="130" s="1"/>
  <c r="G203" i="105"/>
  <c r="G203" i="130" s="1"/>
  <c r="F203" i="105"/>
  <c r="F203" i="130" s="1"/>
  <c r="E203" i="105"/>
  <c r="E203" i="130" s="1"/>
  <c r="D203" i="105"/>
  <c r="D203" i="130" s="1"/>
  <c r="K202" i="105"/>
  <c r="K202" i="130" s="1"/>
  <c r="J202" i="105"/>
  <c r="J202" i="130" s="1"/>
  <c r="I202" i="105"/>
  <c r="I202" i="130" s="1"/>
  <c r="H202" i="105"/>
  <c r="H202" i="130" s="1"/>
  <c r="G202" i="105"/>
  <c r="G202" i="130" s="1"/>
  <c r="F202" i="105"/>
  <c r="F202" i="130" s="1"/>
  <c r="E202" i="105"/>
  <c r="E202" i="130" s="1"/>
  <c r="D202" i="105"/>
  <c r="D202" i="130" s="1"/>
  <c r="K201" i="105"/>
  <c r="K201" i="130" s="1"/>
  <c r="J201" i="105"/>
  <c r="J201" i="130" s="1"/>
  <c r="I201" i="105"/>
  <c r="I201" i="130" s="1"/>
  <c r="H201" i="105"/>
  <c r="H201" i="130" s="1"/>
  <c r="G201" i="105"/>
  <c r="G201" i="130" s="1"/>
  <c r="F201" i="105"/>
  <c r="F201" i="130" s="1"/>
  <c r="E201" i="105"/>
  <c r="E201" i="130" s="1"/>
  <c r="D201" i="105"/>
  <c r="D201" i="130" s="1"/>
  <c r="K200" i="105"/>
  <c r="K200" i="130" s="1"/>
  <c r="J200" i="105"/>
  <c r="J200" i="130" s="1"/>
  <c r="I200" i="105"/>
  <c r="I200" i="130" s="1"/>
  <c r="H200" i="105"/>
  <c r="H200" i="130" s="1"/>
  <c r="G200" i="105"/>
  <c r="G200" i="130" s="1"/>
  <c r="F200" i="105"/>
  <c r="F200" i="130" s="1"/>
  <c r="E200" i="105"/>
  <c r="E200" i="130" s="1"/>
  <c r="D200" i="105"/>
  <c r="D200" i="130" s="1"/>
  <c r="K199" i="105"/>
  <c r="K199" i="130" s="1"/>
  <c r="J199" i="105"/>
  <c r="J199" i="130" s="1"/>
  <c r="I199" i="105"/>
  <c r="I199" i="130" s="1"/>
  <c r="H199" i="105"/>
  <c r="H199" i="130" s="1"/>
  <c r="G199" i="105"/>
  <c r="G199" i="130" s="1"/>
  <c r="F199" i="105"/>
  <c r="F199" i="130" s="1"/>
  <c r="E199" i="105"/>
  <c r="E199" i="130" s="1"/>
  <c r="D199" i="105"/>
  <c r="K195" i="105"/>
  <c r="K195" i="130" s="1"/>
  <c r="J195" i="105"/>
  <c r="J195" i="130" s="1"/>
  <c r="I195" i="105"/>
  <c r="I195" i="130" s="1"/>
  <c r="H195" i="105"/>
  <c r="H195" i="130" s="1"/>
  <c r="G195" i="105"/>
  <c r="G195" i="130" s="1"/>
  <c r="F195" i="105"/>
  <c r="F195" i="130" s="1"/>
  <c r="E195" i="105"/>
  <c r="E195" i="130" s="1"/>
  <c r="D195" i="105"/>
  <c r="D195" i="130" s="1"/>
  <c r="K194" i="105"/>
  <c r="K194" i="130" s="1"/>
  <c r="J194" i="105"/>
  <c r="J194" i="130" s="1"/>
  <c r="I194" i="105"/>
  <c r="I194" i="130" s="1"/>
  <c r="H194" i="105"/>
  <c r="H194" i="130" s="1"/>
  <c r="G194" i="105"/>
  <c r="G194" i="130" s="1"/>
  <c r="F194" i="105"/>
  <c r="F194" i="130" s="1"/>
  <c r="E194" i="105"/>
  <c r="E194" i="130" s="1"/>
  <c r="D194" i="105"/>
  <c r="D194" i="130" s="1"/>
  <c r="K193" i="105"/>
  <c r="K193" i="130" s="1"/>
  <c r="J193" i="105"/>
  <c r="J193" i="130" s="1"/>
  <c r="I193" i="105"/>
  <c r="I193" i="130" s="1"/>
  <c r="H193" i="105"/>
  <c r="H193" i="130" s="1"/>
  <c r="G193" i="105"/>
  <c r="G193" i="130" s="1"/>
  <c r="F193" i="105"/>
  <c r="F193" i="130" s="1"/>
  <c r="E193" i="105"/>
  <c r="E193" i="130" s="1"/>
  <c r="D193" i="105"/>
  <c r="D193" i="130" s="1"/>
  <c r="K192" i="105"/>
  <c r="K192" i="130" s="1"/>
  <c r="J192" i="105"/>
  <c r="J192" i="130" s="1"/>
  <c r="I192" i="105"/>
  <c r="I192" i="130" s="1"/>
  <c r="H192" i="105"/>
  <c r="H192" i="130" s="1"/>
  <c r="G192" i="105"/>
  <c r="G192" i="130" s="1"/>
  <c r="F192" i="105"/>
  <c r="F192" i="130" s="1"/>
  <c r="E192" i="105"/>
  <c r="E192" i="130" s="1"/>
  <c r="D192" i="105"/>
  <c r="D192" i="130" s="1"/>
  <c r="K191" i="105"/>
  <c r="K191" i="130" s="1"/>
  <c r="J191" i="105"/>
  <c r="J191" i="130" s="1"/>
  <c r="I191" i="105"/>
  <c r="I191" i="130" s="1"/>
  <c r="H191" i="105"/>
  <c r="H191" i="130" s="1"/>
  <c r="G191" i="105"/>
  <c r="G191" i="130" s="1"/>
  <c r="F191" i="105"/>
  <c r="F191" i="130" s="1"/>
  <c r="E191" i="105"/>
  <c r="E191" i="130" s="1"/>
  <c r="D191" i="105"/>
  <c r="D191" i="130" s="1"/>
  <c r="K190" i="105"/>
  <c r="J190" i="105"/>
  <c r="I190" i="105"/>
  <c r="I190" i="130" s="1"/>
  <c r="H190" i="105"/>
  <c r="G190" i="105"/>
  <c r="F190" i="105"/>
  <c r="F190" i="130" s="1"/>
  <c r="E190" i="105"/>
  <c r="D190" i="105"/>
  <c r="D190" i="130" s="1"/>
  <c r="K186" i="105"/>
  <c r="K186" i="130" s="1"/>
  <c r="J186" i="105"/>
  <c r="J186" i="130" s="1"/>
  <c r="I186" i="105"/>
  <c r="I186" i="130" s="1"/>
  <c r="H186" i="105"/>
  <c r="H186" i="130" s="1"/>
  <c r="G186" i="105"/>
  <c r="G186" i="130" s="1"/>
  <c r="F186" i="105"/>
  <c r="F186" i="130" s="1"/>
  <c r="E186" i="105"/>
  <c r="E186" i="130" s="1"/>
  <c r="D186" i="105"/>
  <c r="D186" i="130" s="1"/>
  <c r="K185" i="105"/>
  <c r="K185" i="130" s="1"/>
  <c r="J185" i="105"/>
  <c r="J185" i="130" s="1"/>
  <c r="I185" i="105"/>
  <c r="I185" i="130" s="1"/>
  <c r="H185" i="105"/>
  <c r="H185" i="130" s="1"/>
  <c r="G185" i="105"/>
  <c r="G185" i="130" s="1"/>
  <c r="F185" i="105"/>
  <c r="F185" i="130" s="1"/>
  <c r="E185" i="105"/>
  <c r="E185" i="130" s="1"/>
  <c r="D185" i="105"/>
  <c r="D185" i="130" s="1"/>
  <c r="K184" i="105"/>
  <c r="K184" i="130" s="1"/>
  <c r="J184" i="105"/>
  <c r="J184" i="130" s="1"/>
  <c r="I184" i="105"/>
  <c r="I184" i="130" s="1"/>
  <c r="H184" i="105"/>
  <c r="H184" i="130" s="1"/>
  <c r="G184" i="105"/>
  <c r="G184" i="130" s="1"/>
  <c r="F184" i="105"/>
  <c r="F184" i="130" s="1"/>
  <c r="E184" i="105"/>
  <c r="E184" i="130" s="1"/>
  <c r="D184" i="105"/>
  <c r="D184" i="130" s="1"/>
  <c r="K183" i="105"/>
  <c r="K183" i="130" s="1"/>
  <c r="J183" i="105"/>
  <c r="J183" i="130" s="1"/>
  <c r="I183" i="105"/>
  <c r="I183" i="130" s="1"/>
  <c r="H183" i="105"/>
  <c r="H183" i="130" s="1"/>
  <c r="G183" i="105"/>
  <c r="G183" i="130" s="1"/>
  <c r="F183" i="105"/>
  <c r="F183" i="130" s="1"/>
  <c r="E183" i="105"/>
  <c r="E183" i="130" s="1"/>
  <c r="D183" i="105"/>
  <c r="D183" i="130" s="1"/>
  <c r="K182" i="105"/>
  <c r="K182" i="130" s="1"/>
  <c r="J182" i="105"/>
  <c r="J182" i="130" s="1"/>
  <c r="I182" i="105"/>
  <c r="I182" i="130" s="1"/>
  <c r="H182" i="105"/>
  <c r="H182" i="130" s="1"/>
  <c r="G182" i="105"/>
  <c r="G182" i="130" s="1"/>
  <c r="F182" i="105"/>
  <c r="F182" i="130" s="1"/>
  <c r="E182" i="105"/>
  <c r="E182" i="130" s="1"/>
  <c r="D182" i="105"/>
  <c r="D182" i="130" s="1"/>
  <c r="K181" i="105"/>
  <c r="K181" i="130" s="1"/>
  <c r="J181" i="105"/>
  <c r="I181" i="105"/>
  <c r="H181" i="105"/>
  <c r="H181" i="130" s="1"/>
  <c r="G181" i="105"/>
  <c r="G181" i="130" s="1"/>
  <c r="F181" i="105"/>
  <c r="E181" i="105"/>
  <c r="E181" i="130" s="1"/>
  <c r="D181" i="105"/>
  <c r="D181" i="130" s="1"/>
  <c r="K177" i="105"/>
  <c r="K177" i="130" s="1"/>
  <c r="J177" i="105"/>
  <c r="J177" i="130" s="1"/>
  <c r="I177" i="105"/>
  <c r="I177" i="130" s="1"/>
  <c r="H177" i="105"/>
  <c r="H177" i="130" s="1"/>
  <c r="G177" i="105"/>
  <c r="G177" i="130" s="1"/>
  <c r="F177" i="105"/>
  <c r="F177" i="130" s="1"/>
  <c r="E177" i="105"/>
  <c r="E177" i="130" s="1"/>
  <c r="D177" i="105"/>
  <c r="D177" i="130" s="1"/>
  <c r="K176" i="105"/>
  <c r="K176" i="130" s="1"/>
  <c r="J176" i="105"/>
  <c r="J176" i="130" s="1"/>
  <c r="I176" i="105"/>
  <c r="I176" i="130" s="1"/>
  <c r="H176" i="105"/>
  <c r="H176" i="130" s="1"/>
  <c r="G176" i="105"/>
  <c r="G176" i="130" s="1"/>
  <c r="F176" i="105"/>
  <c r="F176" i="130" s="1"/>
  <c r="E176" i="105"/>
  <c r="E176" i="130" s="1"/>
  <c r="D176" i="105"/>
  <c r="D176" i="130" s="1"/>
  <c r="K175" i="105"/>
  <c r="K175" i="130" s="1"/>
  <c r="J175" i="105"/>
  <c r="J175" i="130" s="1"/>
  <c r="I175" i="105"/>
  <c r="I175" i="130" s="1"/>
  <c r="H175" i="105"/>
  <c r="H175" i="130" s="1"/>
  <c r="G175" i="105"/>
  <c r="G175" i="130" s="1"/>
  <c r="F175" i="105"/>
  <c r="F175" i="130" s="1"/>
  <c r="E175" i="105"/>
  <c r="E175" i="130" s="1"/>
  <c r="D175" i="105"/>
  <c r="D175" i="130" s="1"/>
  <c r="K174" i="105"/>
  <c r="K174" i="130" s="1"/>
  <c r="J174" i="105"/>
  <c r="J174" i="130" s="1"/>
  <c r="I174" i="105"/>
  <c r="I174" i="130" s="1"/>
  <c r="H174" i="105"/>
  <c r="H174" i="130" s="1"/>
  <c r="G174" i="105"/>
  <c r="G174" i="130" s="1"/>
  <c r="F174" i="105"/>
  <c r="F174" i="130" s="1"/>
  <c r="E174" i="105"/>
  <c r="E174" i="130" s="1"/>
  <c r="D174" i="105"/>
  <c r="D174" i="130" s="1"/>
  <c r="K173" i="105"/>
  <c r="K173" i="130" s="1"/>
  <c r="J173" i="105"/>
  <c r="J173" i="130" s="1"/>
  <c r="I173" i="105"/>
  <c r="I173" i="130" s="1"/>
  <c r="H173" i="105"/>
  <c r="H173" i="130" s="1"/>
  <c r="G173" i="105"/>
  <c r="G173" i="130" s="1"/>
  <c r="F173" i="105"/>
  <c r="F173" i="130" s="1"/>
  <c r="E173" i="105"/>
  <c r="E173" i="130" s="1"/>
  <c r="D173" i="105"/>
  <c r="D173" i="130" s="1"/>
  <c r="K172" i="105"/>
  <c r="K172" i="130" s="1"/>
  <c r="J172" i="105"/>
  <c r="J172" i="130" s="1"/>
  <c r="I172" i="105"/>
  <c r="H172" i="105"/>
  <c r="H172" i="130" s="1"/>
  <c r="G172" i="105"/>
  <c r="G172" i="130" s="1"/>
  <c r="F172" i="105"/>
  <c r="E172" i="105"/>
  <c r="E172" i="130" s="1"/>
  <c r="D172" i="105"/>
  <c r="K168" i="105"/>
  <c r="K168" i="130" s="1"/>
  <c r="J168" i="105"/>
  <c r="J168" i="130" s="1"/>
  <c r="I168" i="105"/>
  <c r="I168" i="130" s="1"/>
  <c r="H168" i="105"/>
  <c r="H168" i="130" s="1"/>
  <c r="G168" i="105"/>
  <c r="G168" i="130" s="1"/>
  <c r="F168" i="105"/>
  <c r="F168" i="130" s="1"/>
  <c r="E168" i="105"/>
  <c r="E168" i="130" s="1"/>
  <c r="D168" i="105"/>
  <c r="D168" i="130" s="1"/>
  <c r="K167" i="105"/>
  <c r="K167" i="130" s="1"/>
  <c r="J167" i="105"/>
  <c r="J167" i="130" s="1"/>
  <c r="I167" i="105"/>
  <c r="I167" i="130" s="1"/>
  <c r="H167" i="105"/>
  <c r="H167" i="130" s="1"/>
  <c r="G167" i="105"/>
  <c r="G167" i="130" s="1"/>
  <c r="F167" i="105"/>
  <c r="F167" i="130" s="1"/>
  <c r="E167" i="105"/>
  <c r="E167" i="130" s="1"/>
  <c r="D167" i="105"/>
  <c r="D167" i="130" s="1"/>
  <c r="K166" i="105"/>
  <c r="K166" i="130" s="1"/>
  <c r="J166" i="105"/>
  <c r="J166" i="130" s="1"/>
  <c r="I166" i="105"/>
  <c r="I166" i="130" s="1"/>
  <c r="H166" i="105"/>
  <c r="H166" i="130" s="1"/>
  <c r="G166" i="105"/>
  <c r="G166" i="130" s="1"/>
  <c r="F166" i="105"/>
  <c r="F166" i="130" s="1"/>
  <c r="E166" i="105"/>
  <c r="E166" i="130" s="1"/>
  <c r="D166" i="105"/>
  <c r="D166" i="130" s="1"/>
  <c r="K165" i="105"/>
  <c r="K165" i="130" s="1"/>
  <c r="J165" i="105"/>
  <c r="J165" i="130" s="1"/>
  <c r="I165" i="105"/>
  <c r="I165" i="130" s="1"/>
  <c r="H165" i="105"/>
  <c r="H165" i="130" s="1"/>
  <c r="G165" i="105"/>
  <c r="G165" i="130" s="1"/>
  <c r="F165" i="105"/>
  <c r="F165" i="130" s="1"/>
  <c r="E165" i="105"/>
  <c r="E165" i="130" s="1"/>
  <c r="D165" i="105"/>
  <c r="D165" i="130" s="1"/>
  <c r="K164" i="105"/>
  <c r="K164" i="130" s="1"/>
  <c r="J164" i="105"/>
  <c r="J164" i="130" s="1"/>
  <c r="I164" i="105"/>
  <c r="I164" i="130" s="1"/>
  <c r="H164" i="105"/>
  <c r="H164" i="130" s="1"/>
  <c r="G164" i="105"/>
  <c r="G164" i="130" s="1"/>
  <c r="F164" i="105"/>
  <c r="F164" i="130" s="1"/>
  <c r="E164" i="105"/>
  <c r="E164" i="130" s="1"/>
  <c r="D164" i="105"/>
  <c r="D164" i="130" s="1"/>
  <c r="K163" i="105"/>
  <c r="K163" i="130" s="1"/>
  <c r="J163" i="105"/>
  <c r="I163" i="105"/>
  <c r="H163" i="105"/>
  <c r="G163" i="105"/>
  <c r="F163" i="105"/>
  <c r="E163" i="105"/>
  <c r="D163" i="105"/>
  <c r="K159" i="105"/>
  <c r="K159" i="130" s="1"/>
  <c r="J159" i="105"/>
  <c r="J159" i="130" s="1"/>
  <c r="I159" i="105"/>
  <c r="I159" i="130" s="1"/>
  <c r="H159" i="105"/>
  <c r="H159" i="130" s="1"/>
  <c r="G159" i="105"/>
  <c r="G159" i="130" s="1"/>
  <c r="F159" i="105"/>
  <c r="F159" i="130" s="1"/>
  <c r="E159" i="105"/>
  <c r="E159" i="130" s="1"/>
  <c r="D159" i="105"/>
  <c r="D159" i="130" s="1"/>
  <c r="K158" i="105"/>
  <c r="K158" i="130" s="1"/>
  <c r="J158" i="105"/>
  <c r="J158" i="130" s="1"/>
  <c r="I158" i="105"/>
  <c r="I158" i="130" s="1"/>
  <c r="H158" i="105"/>
  <c r="H158" i="130" s="1"/>
  <c r="G158" i="105"/>
  <c r="G158" i="130" s="1"/>
  <c r="F158" i="105"/>
  <c r="F158" i="130" s="1"/>
  <c r="E158" i="105"/>
  <c r="E158" i="130" s="1"/>
  <c r="D158" i="105"/>
  <c r="D158" i="130" s="1"/>
  <c r="K157" i="105"/>
  <c r="K157" i="130" s="1"/>
  <c r="J157" i="105"/>
  <c r="J157" i="130" s="1"/>
  <c r="I157" i="105"/>
  <c r="I157" i="130" s="1"/>
  <c r="H157" i="105"/>
  <c r="H157" i="130" s="1"/>
  <c r="G157" i="105"/>
  <c r="G157" i="130" s="1"/>
  <c r="F157" i="105"/>
  <c r="F157" i="130" s="1"/>
  <c r="E157" i="105"/>
  <c r="E157" i="130" s="1"/>
  <c r="D157" i="105"/>
  <c r="D157" i="130" s="1"/>
  <c r="K156" i="105"/>
  <c r="K156" i="130" s="1"/>
  <c r="J156" i="105"/>
  <c r="J156" i="130" s="1"/>
  <c r="I156" i="105"/>
  <c r="I156" i="130" s="1"/>
  <c r="H156" i="105"/>
  <c r="H156" i="130" s="1"/>
  <c r="G156" i="105"/>
  <c r="G156" i="130" s="1"/>
  <c r="F156" i="105"/>
  <c r="F156" i="130" s="1"/>
  <c r="E156" i="105"/>
  <c r="E156" i="130" s="1"/>
  <c r="D156" i="105"/>
  <c r="D156" i="130" s="1"/>
  <c r="K155" i="105"/>
  <c r="K155" i="130" s="1"/>
  <c r="J155" i="105"/>
  <c r="J155" i="130" s="1"/>
  <c r="I155" i="105"/>
  <c r="I155" i="130" s="1"/>
  <c r="H155" i="105"/>
  <c r="H155" i="130" s="1"/>
  <c r="G155" i="105"/>
  <c r="G155" i="130" s="1"/>
  <c r="F155" i="105"/>
  <c r="F155" i="130" s="1"/>
  <c r="E155" i="105"/>
  <c r="E155" i="130" s="1"/>
  <c r="D155" i="105"/>
  <c r="D155" i="130" s="1"/>
  <c r="K154" i="105"/>
  <c r="J154" i="105"/>
  <c r="I154" i="105"/>
  <c r="H154" i="105"/>
  <c r="G154" i="105"/>
  <c r="F154" i="105"/>
  <c r="E154" i="105"/>
  <c r="E154" i="130" s="1"/>
  <c r="D154" i="105"/>
  <c r="K150" i="105"/>
  <c r="K150" i="130" s="1"/>
  <c r="J150" i="105"/>
  <c r="J150" i="130" s="1"/>
  <c r="I150" i="105"/>
  <c r="I150" i="130" s="1"/>
  <c r="H150" i="105"/>
  <c r="H150" i="130" s="1"/>
  <c r="G150" i="105"/>
  <c r="G150" i="130" s="1"/>
  <c r="F150" i="105"/>
  <c r="F150" i="130" s="1"/>
  <c r="E150" i="105"/>
  <c r="E150" i="130" s="1"/>
  <c r="D150" i="105"/>
  <c r="D150" i="130" s="1"/>
  <c r="K149" i="105"/>
  <c r="K149" i="130" s="1"/>
  <c r="J149" i="105"/>
  <c r="J149" i="130" s="1"/>
  <c r="I149" i="105"/>
  <c r="I149" i="130" s="1"/>
  <c r="H149" i="105"/>
  <c r="H149" i="130" s="1"/>
  <c r="G149" i="105"/>
  <c r="G149" i="130" s="1"/>
  <c r="F149" i="105"/>
  <c r="F149" i="130" s="1"/>
  <c r="E149" i="105"/>
  <c r="E149" i="130" s="1"/>
  <c r="D149" i="105"/>
  <c r="D149" i="130" s="1"/>
  <c r="K148" i="105"/>
  <c r="K148" i="130" s="1"/>
  <c r="J148" i="105"/>
  <c r="J148" i="130" s="1"/>
  <c r="I148" i="105"/>
  <c r="I148" i="130" s="1"/>
  <c r="H148" i="105"/>
  <c r="H148" i="130" s="1"/>
  <c r="G148" i="105"/>
  <c r="G148" i="130" s="1"/>
  <c r="F148" i="105"/>
  <c r="F148" i="130" s="1"/>
  <c r="E148" i="105"/>
  <c r="E148" i="130" s="1"/>
  <c r="D148" i="105"/>
  <c r="D148" i="130" s="1"/>
  <c r="K147" i="105"/>
  <c r="K147" i="130" s="1"/>
  <c r="J147" i="105"/>
  <c r="J147" i="130" s="1"/>
  <c r="I147" i="105"/>
  <c r="I147" i="130" s="1"/>
  <c r="H147" i="105"/>
  <c r="H147" i="130" s="1"/>
  <c r="G147" i="105"/>
  <c r="G147" i="130" s="1"/>
  <c r="F147" i="105"/>
  <c r="F147" i="130" s="1"/>
  <c r="E147" i="105"/>
  <c r="E147" i="130" s="1"/>
  <c r="D147" i="105"/>
  <c r="D147" i="130" s="1"/>
  <c r="K146" i="105"/>
  <c r="K146" i="130" s="1"/>
  <c r="J146" i="105"/>
  <c r="J146" i="130" s="1"/>
  <c r="I146" i="105"/>
  <c r="I146" i="130" s="1"/>
  <c r="H146" i="105"/>
  <c r="H146" i="130" s="1"/>
  <c r="G146" i="105"/>
  <c r="G146" i="130" s="1"/>
  <c r="F146" i="105"/>
  <c r="F146" i="130" s="1"/>
  <c r="E146" i="105"/>
  <c r="E146" i="130" s="1"/>
  <c r="D146" i="105"/>
  <c r="D146" i="130" s="1"/>
  <c r="K145" i="105"/>
  <c r="J145" i="105"/>
  <c r="I145" i="105"/>
  <c r="I145" i="130" s="1"/>
  <c r="H145" i="105"/>
  <c r="G145" i="105"/>
  <c r="F145" i="105"/>
  <c r="E145" i="105"/>
  <c r="D145" i="105"/>
  <c r="K141" i="105"/>
  <c r="K141" i="130" s="1"/>
  <c r="J141" i="105"/>
  <c r="J141" i="130" s="1"/>
  <c r="I141" i="105"/>
  <c r="I141" i="130" s="1"/>
  <c r="H141" i="105"/>
  <c r="H141" i="130" s="1"/>
  <c r="G141" i="105"/>
  <c r="G141" i="130" s="1"/>
  <c r="F141" i="105"/>
  <c r="F141" i="130" s="1"/>
  <c r="E141" i="105"/>
  <c r="E141" i="130" s="1"/>
  <c r="D141" i="105"/>
  <c r="D141" i="130" s="1"/>
  <c r="K140" i="105"/>
  <c r="K140" i="130" s="1"/>
  <c r="J140" i="105"/>
  <c r="J140" i="130" s="1"/>
  <c r="I140" i="105"/>
  <c r="I140" i="130" s="1"/>
  <c r="H140" i="105"/>
  <c r="H140" i="130" s="1"/>
  <c r="G140" i="105"/>
  <c r="G140" i="130" s="1"/>
  <c r="F140" i="105"/>
  <c r="F140" i="130" s="1"/>
  <c r="E140" i="105"/>
  <c r="E140" i="130" s="1"/>
  <c r="D140" i="105"/>
  <c r="D140" i="130" s="1"/>
  <c r="K139" i="105"/>
  <c r="K139" i="130" s="1"/>
  <c r="J139" i="105"/>
  <c r="J139" i="130" s="1"/>
  <c r="I139" i="105"/>
  <c r="I139" i="130" s="1"/>
  <c r="H139" i="105"/>
  <c r="H139" i="130" s="1"/>
  <c r="G139" i="105"/>
  <c r="G139" i="130" s="1"/>
  <c r="F139" i="105"/>
  <c r="F139" i="130" s="1"/>
  <c r="E139" i="105"/>
  <c r="E139" i="130" s="1"/>
  <c r="D139" i="105"/>
  <c r="D139" i="130" s="1"/>
  <c r="K138" i="105"/>
  <c r="K138" i="130" s="1"/>
  <c r="J138" i="105"/>
  <c r="J138" i="130" s="1"/>
  <c r="I138" i="105"/>
  <c r="I138" i="130" s="1"/>
  <c r="H138" i="105"/>
  <c r="H138" i="130" s="1"/>
  <c r="G138" i="105"/>
  <c r="G138" i="130" s="1"/>
  <c r="F138" i="105"/>
  <c r="F138" i="130" s="1"/>
  <c r="E138" i="105"/>
  <c r="E138" i="130" s="1"/>
  <c r="D138" i="105"/>
  <c r="D138" i="130" s="1"/>
  <c r="K137" i="105"/>
  <c r="K137" i="130" s="1"/>
  <c r="J137" i="105"/>
  <c r="J137" i="130" s="1"/>
  <c r="I137" i="105"/>
  <c r="I137" i="130" s="1"/>
  <c r="H137" i="105"/>
  <c r="H137" i="130" s="1"/>
  <c r="G137" i="105"/>
  <c r="G137" i="130" s="1"/>
  <c r="F137" i="105"/>
  <c r="F137" i="130" s="1"/>
  <c r="E137" i="105"/>
  <c r="E137" i="130" s="1"/>
  <c r="D137" i="105"/>
  <c r="D137" i="130" s="1"/>
  <c r="K136" i="105"/>
  <c r="J136" i="105"/>
  <c r="I136" i="105"/>
  <c r="H136" i="105"/>
  <c r="G136" i="105"/>
  <c r="F136" i="105"/>
  <c r="F136" i="130" s="1"/>
  <c r="E136" i="105"/>
  <c r="D136" i="105"/>
  <c r="K132" i="105"/>
  <c r="K132" i="130" s="1"/>
  <c r="J132" i="105"/>
  <c r="J132" i="130" s="1"/>
  <c r="I132" i="105"/>
  <c r="I132" i="130" s="1"/>
  <c r="H132" i="105"/>
  <c r="H132" i="130" s="1"/>
  <c r="G132" i="105"/>
  <c r="G132" i="130" s="1"/>
  <c r="F132" i="105"/>
  <c r="F132" i="130" s="1"/>
  <c r="E132" i="105"/>
  <c r="E132" i="130" s="1"/>
  <c r="D132" i="105"/>
  <c r="D132" i="130" s="1"/>
  <c r="K131" i="105"/>
  <c r="K131" i="130" s="1"/>
  <c r="J131" i="105"/>
  <c r="J131" i="130" s="1"/>
  <c r="I131" i="105"/>
  <c r="I131" i="130" s="1"/>
  <c r="H131" i="105"/>
  <c r="H131" i="130" s="1"/>
  <c r="G131" i="105"/>
  <c r="G131" i="130" s="1"/>
  <c r="F131" i="105"/>
  <c r="F131" i="130" s="1"/>
  <c r="E131" i="105"/>
  <c r="E131" i="130" s="1"/>
  <c r="D131" i="105"/>
  <c r="D131" i="130" s="1"/>
  <c r="K130" i="105"/>
  <c r="K130" i="130" s="1"/>
  <c r="J130" i="105"/>
  <c r="J130" i="130" s="1"/>
  <c r="I130" i="105"/>
  <c r="I130" i="130" s="1"/>
  <c r="H130" i="105"/>
  <c r="H130" i="130" s="1"/>
  <c r="G130" i="105"/>
  <c r="G130" i="130" s="1"/>
  <c r="F130" i="105"/>
  <c r="E130" i="105"/>
  <c r="E130" i="130" s="1"/>
  <c r="D130" i="105"/>
  <c r="D130" i="130" s="1"/>
  <c r="K129" i="105"/>
  <c r="K129" i="130" s="1"/>
  <c r="J129" i="105"/>
  <c r="J129" i="130" s="1"/>
  <c r="I129" i="105"/>
  <c r="I129" i="130" s="1"/>
  <c r="H129" i="105"/>
  <c r="H129" i="130" s="1"/>
  <c r="G129" i="105"/>
  <c r="G129" i="130" s="1"/>
  <c r="F129" i="105"/>
  <c r="F129" i="130" s="1"/>
  <c r="E129" i="105"/>
  <c r="E129" i="130" s="1"/>
  <c r="D129" i="105"/>
  <c r="D129" i="130" s="1"/>
  <c r="K128" i="105"/>
  <c r="K128" i="130" s="1"/>
  <c r="J128" i="105"/>
  <c r="J128" i="130" s="1"/>
  <c r="I128" i="105"/>
  <c r="I128" i="130" s="1"/>
  <c r="H128" i="105"/>
  <c r="H128" i="130" s="1"/>
  <c r="G128" i="105"/>
  <c r="G128" i="130" s="1"/>
  <c r="F128" i="105"/>
  <c r="F128" i="130" s="1"/>
  <c r="E128" i="105"/>
  <c r="E128" i="130" s="1"/>
  <c r="D128" i="105"/>
  <c r="D128" i="130" s="1"/>
  <c r="K127" i="105"/>
  <c r="J127" i="105"/>
  <c r="I127" i="105"/>
  <c r="I127" i="130" s="1"/>
  <c r="H127" i="105"/>
  <c r="G127" i="105"/>
  <c r="F127" i="105"/>
  <c r="F127" i="130" s="1"/>
  <c r="E127" i="105"/>
  <c r="D127" i="105"/>
  <c r="K123" i="105"/>
  <c r="K123" i="130" s="1"/>
  <c r="J123" i="105"/>
  <c r="J123" i="130" s="1"/>
  <c r="I123" i="105"/>
  <c r="I123" i="130" s="1"/>
  <c r="H123" i="105"/>
  <c r="H123" i="130" s="1"/>
  <c r="G123" i="105"/>
  <c r="G123" i="130" s="1"/>
  <c r="F123" i="105"/>
  <c r="F123" i="130" s="1"/>
  <c r="E123" i="105"/>
  <c r="E123" i="130" s="1"/>
  <c r="D123" i="105"/>
  <c r="D123" i="130" s="1"/>
  <c r="K122" i="105"/>
  <c r="K122" i="130" s="1"/>
  <c r="J122" i="105"/>
  <c r="J122" i="130" s="1"/>
  <c r="I122" i="105"/>
  <c r="I122" i="130" s="1"/>
  <c r="H122" i="105"/>
  <c r="H122" i="130" s="1"/>
  <c r="G122" i="105"/>
  <c r="G122" i="130" s="1"/>
  <c r="F122" i="105"/>
  <c r="F122" i="130" s="1"/>
  <c r="E122" i="105"/>
  <c r="E122" i="130" s="1"/>
  <c r="D122" i="105"/>
  <c r="D122" i="130" s="1"/>
  <c r="K121" i="105"/>
  <c r="K121" i="130" s="1"/>
  <c r="J121" i="105"/>
  <c r="J121" i="130" s="1"/>
  <c r="I121" i="105"/>
  <c r="I121" i="130" s="1"/>
  <c r="H121" i="105"/>
  <c r="H121" i="130" s="1"/>
  <c r="G121" i="105"/>
  <c r="G121" i="130" s="1"/>
  <c r="F121" i="105"/>
  <c r="F121" i="130" s="1"/>
  <c r="E121" i="105"/>
  <c r="E121" i="130" s="1"/>
  <c r="D121" i="105"/>
  <c r="D121" i="130" s="1"/>
  <c r="K120" i="105"/>
  <c r="K120" i="130" s="1"/>
  <c r="J120" i="105"/>
  <c r="J120" i="130" s="1"/>
  <c r="I120" i="105"/>
  <c r="I120" i="130" s="1"/>
  <c r="H120" i="105"/>
  <c r="H120" i="130" s="1"/>
  <c r="G120" i="105"/>
  <c r="G120" i="130" s="1"/>
  <c r="F120" i="105"/>
  <c r="F120" i="130" s="1"/>
  <c r="E120" i="105"/>
  <c r="E120" i="130" s="1"/>
  <c r="D120" i="105"/>
  <c r="D120" i="130" s="1"/>
  <c r="K119" i="105"/>
  <c r="K119" i="130" s="1"/>
  <c r="J119" i="105"/>
  <c r="J119" i="130" s="1"/>
  <c r="I119" i="105"/>
  <c r="I119" i="130" s="1"/>
  <c r="H119" i="105"/>
  <c r="H119" i="130" s="1"/>
  <c r="G119" i="105"/>
  <c r="G119" i="130" s="1"/>
  <c r="F119" i="105"/>
  <c r="F119" i="130" s="1"/>
  <c r="E119" i="105"/>
  <c r="E119" i="130" s="1"/>
  <c r="D119" i="105"/>
  <c r="D119" i="130" s="1"/>
  <c r="K118" i="105"/>
  <c r="J118" i="105"/>
  <c r="J118" i="130" s="1"/>
  <c r="I118" i="105"/>
  <c r="H118" i="105"/>
  <c r="G118" i="105"/>
  <c r="G118" i="130" s="1"/>
  <c r="F118" i="105"/>
  <c r="E118" i="105"/>
  <c r="D118" i="105"/>
  <c r="D118" i="130" s="1"/>
  <c r="K114" i="105"/>
  <c r="K114" i="130" s="1"/>
  <c r="J114" i="105"/>
  <c r="J114" i="130" s="1"/>
  <c r="I114" i="105"/>
  <c r="I114" i="130" s="1"/>
  <c r="H114" i="105"/>
  <c r="H114" i="130" s="1"/>
  <c r="G114" i="105"/>
  <c r="G114" i="130" s="1"/>
  <c r="F114" i="105"/>
  <c r="F114" i="130" s="1"/>
  <c r="E114" i="105"/>
  <c r="E114" i="130" s="1"/>
  <c r="D114" i="105"/>
  <c r="D114" i="130" s="1"/>
  <c r="K113" i="105"/>
  <c r="K113" i="130" s="1"/>
  <c r="J113" i="105"/>
  <c r="J113" i="130" s="1"/>
  <c r="I113" i="105"/>
  <c r="I113" i="130" s="1"/>
  <c r="H113" i="105"/>
  <c r="H113" i="130" s="1"/>
  <c r="G113" i="105"/>
  <c r="G113" i="130" s="1"/>
  <c r="F113" i="105"/>
  <c r="F113" i="130" s="1"/>
  <c r="E113" i="105"/>
  <c r="E113" i="130" s="1"/>
  <c r="D113" i="105"/>
  <c r="D113" i="130" s="1"/>
  <c r="K112" i="105"/>
  <c r="K112" i="130" s="1"/>
  <c r="J112" i="105"/>
  <c r="J112" i="130" s="1"/>
  <c r="I112" i="105"/>
  <c r="I112" i="130" s="1"/>
  <c r="H112" i="105"/>
  <c r="H112" i="130" s="1"/>
  <c r="G112" i="105"/>
  <c r="G112" i="130" s="1"/>
  <c r="F112" i="105"/>
  <c r="F112" i="130" s="1"/>
  <c r="E112" i="105"/>
  <c r="E112" i="130" s="1"/>
  <c r="D112" i="105"/>
  <c r="D112" i="130" s="1"/>
  <c r="K111" i="105"/>
  <c r="K111" i="130" s="1"/>
  <c r="J111" i="105"/>
  <c r="J111" i="130" s="1"/>
  <c r="I111" i="105"/>
  <c r="I111" i="130" s="1"/>
  <c r="H111" i="105"/>
  <c r="H111" i="130" s="1"/>
  <c r="G111" i="105"/>
  <c r="G111" i="130" s="1"/>
  <c r="F111" i="105"/>
  <c r="F111" i="130" s="1"/>
  <c r="E111" i="105"/>
  <c r="E111" i="130" s="1"/>
  <c r="D111" i="105"/>
  <c r="D111" i="130" s="1"/>
  <c r="K110" i="105"/>
  <c r="K110" i="130" s="1"/>
  <c r="J110" i="105"/>
  <c r="J110" i="130" s="1"/>
  <c r="I110" i="105"/>
  <c r="I110" i="130" s="1"/>
  <c r="H110" i="105"/>
  <c r="H110" i="130" s="1"/>
  <c r="G110" i="105"/>
  <c r="G110" i="130" s="1"/>
  <c r="F110" i="105"/>
  <c r="F110" i="130" s="1"/>
  <c r="E110" i="105"/>
  <c r="E110" i="130" s="1"/>
  <c r="D110" i="105"/>
  <c r="D110" i="130" s="1"/>
  <c r="K109" i="105"/>
  <c r="K109" i="130" s="1"/>
  <c r="J109" i="105"/>
  <c r="I109" i="105"/>
  <c r="H109" i="105"/>
  <c r="H109" i="130" s="1"/>
  <c r="G109" i="105"/>
  <c r="F109" i="105"/>
  <c r="E109" i="105"/>
  <c r="E109" i="130" s="1"/>
  <c r="D109" i="105"/>
  <c r="K105" i="105"/>
  <c r="K105" i="130" s="1"/>
  <c r="J105" i="105"/>
  <c r="J105" i="130" s="1"/>
  <c r="I105" i="105"/>
  <c r="I105" i="130" s="1"/>
  <c r="H105" i="105"/>
  <c r="H105" i="130" s="1"/>
  <c r="G105" i="105"/>
  <c r="G105" i="130" s="1"/>
  <c r="F105" i="105"/>
  <c r="F105" i="130" s="1"/>
  <c r="E105" i="105"/>
  <c r="E105" i="130" s="1"/>
  <c r="D105" i="105"/>
  <c r="D105" i="130" s="1"/>
  <c r="K104" i="105"/>
  <c r="K104" i="130" s="1"/>
  <c r="J104" i="105"/>
  <c r="J104" i="130" s="1"/>
  <c r="I104" i="105"/>
  <c r="I104" i="130" s="1"/>
  <c r="H104" i="105"/>
  <c r="H104" i="130" s="1"/>
  <c r="G104" i="105"/>
  <c r="G104" i="130" s="1"/>
  <c r="F104" i="105"/>
  <c r="F104" i="130" s="1"/>
  <c r="E104" i="105"/>
  <c r="E104" i="130" s="1"/>
  <c r="D104" i="105"/>
  <c r="D104" i="130" s="1"/>
  <c r="K103" i="105"/>
  <c r="K103" i="130" s="1"/>
  <c r="J103" i="105"/>
  <c r="J103" i="130" s="1"/>
  <c r="I103" i="105"/>
  <c r="I103" i="130" s="1"/>
  <c r="H103" i="105"/>
  <c r="H103" i="130" s="1"/>
  <c r="G103" i="105"/>
  <c r="G103" i="130" s="1"/>
  <c r="F103" i="105"/>
  <c r="E103" i="105"/>
  <c r="E103" i="130" s="1"/>
  <c r="D103" i="105"/>
  <c r="D103" i="130" s="1"/>
  <c r="K102" i="105"/>
  <c r="K102" i="130" s="1"/>
  <c r="J102" i="105"/>
  <c r="J102" i="130" s="1"/>
  <c r="I102" i="105"/>
  <c r="I102" i="130" s="1"/>
  <c r="H102" i="105"/>
  <c r="H102" i="130" s="1"/>
  <c r="G102" i="105"/>
  <c r="G102" i="130" s="1"/>
  <c r="F102" i="105"/>
  <c r="F102" i="130" s="1"/>
  <c r="E102" i="105"/>
  <c r="E102" i="130" s="1"/>
  <c r="D102" i="105"/>
  <c r="D102" i="130" s="1"/>
  <c r="K101" i="105"/>
  <c r="K101" i="130" s="1"/>
  <c r="J101" i="105"/>
  <c r="J101" i="130" s="1"/>
  <c r="I101" i="105"/>
  <c r="I101" i="130" s="1"/>
  <c r="H101" i="105"/>
  <c r="H101" i="130" s="1"/>
  <c r="G101" i="105"/>
  <c r="G101" i="130" s="1"/>
  <c r="F101" i="105"/>
  <c r="F101" i="130" s="1"/>
  <c r="E101" i="105"/>
  <c r="E101" i="130" s="1"/>
  <c r="D101" i="105"/>
  <c r="D101" i="130" s="1"/>
  <c r="K100" i="105"/>
  <c r="K100" i="130" s="1"/>
  <c r="J100" i="105"/>
  <c r="J100" i="130" s="1"/>
  <c r="I100" i="105"/>
  <c r="I100" i="130" s="1"/>
  <c r="H100" i="105"/>
  <c r="H100" i="130" s="1"/>
  <c r="G100" i="105"/>
  <c r="G100" i="130" s="1"/>
  <c r="F100" i="105"/>
  <c r="F100" i="130" s="1"/>
  <c r="E100" i="105"/>
  <c r="E100" i="130" s="1"/>
  <c r="D100" i="105"/>
  <c r="D100" i="130" s="1"/>
  <c r="K94" i="105"/>
  <c r="K94" i="130" s="1"/>
  <c r="J94" i="105"/>
  <c r="J94" i="130" s="1"/>
  <c r="I94" i="105"/>
  <c r="I94" i="130" s="1"/>
  <c r="H94" i="105"/>
  <c r="H94" i="130" s="1"/>
  <c r="G94" i="105"/>
  <c r="G94" i="130" s="1"/>
  <c r="F94" i="105"/>
  <c r="F94" i="130" s="1"/>
  <c r="E94" i="105"/>
  <c r="E94" i="130" s="1"/>
  <c r="D94" i="105"/>
  <c r="D94" i="130" s="1"/>
  <c r="K93" i="105"/>
  <c r="K93" i="130" s="1"/>
  <c r="J93" i="105"/>
  <c r="J93" i="130" s="1"/>
  <c r="I93" i="105"/>
  <c r="I93" i="130" s="1"/>
  <c r="H93" i="105"/>
  <c r="H93" i="130" s="1"/>
  <c r="G93" i="105"/>
  <c r="G93" i="130" s="1"/>
  <c r="F93" i="105"/>
  <c r="F93" i="130" s="1"/>
  <c r="E93" i="105"/>
  <c r="E93" i="130" s="1"/>
  <c r="D93" i="105"/>
  <c r="D93" i="130" s="1"/>
  <c r="K92" i="105"/>
  <c r="K92" i="130" s="1"/>
  <c r="J92" i="105"/>
  <c r="J92" i="130" s="1"/>
  <c r="I92" i="105"/>
  <c r="I92" i="130" s="1"/>
  <c r="H92" i="105"/>
  <c r="H92" i="130" s="1"/>
  <c r="G92" i="105"/>
  <c r="G92" i="130" s="1"/>
  <c r="F92" i="105"/>
  <c r="F92" i="130" s="1"/>
  <c r="E92" i="105"/>
  <c r="E92" i="130" s="1"/>
  <c r="D92" i="105"/>
  <c r="D92" i="130" s="1"/>
  <c r="K91" i="105"/>
  <c r="K91" i="130" s="1"/>
  <c r="J91" i="105"/>
  <c r="J91" i="130" s="1"/>
  <c r="I91" i="105"/>
  <c r="I91" i="130" s="1"/>
  <c r="H91" i="105"/>
  <c r="H91" i="130" s="1"/>
  <c r="G91" i="105"/>
  <c r="G91" i="130" s="1"/>
  <c r="F91" i="105"/>
  <c r="F91" i="130" s="1"/>
  <c r="E91" i="105"/>
  <c r="E91" i="130" s="1"/>
  <c r="D91" i="105"/>
  <c r="D91" i="130" s="1"/>
  <c r="K90" i="105"/>
  <c r="K90" i="130" s="1"/>
  <c r="J90" i="105"/>
  <c r="J90" i="130" s="1"/>
  <c r="I90" i="105"/>
  <c r="I90" i="130" s="1"/>
  <c r="H90" i="105"/>
  <c r="H90" i="130" s="1"/>
  <c r="G90" i="105"/>
  <c r="G90" i="130" s="1"/>
  <c r="F90" i="105"/>
  <c r="F90" i="130" s="1"/>
  <c r="E90" i="105"/>
  <c r="E90" i="130" s="1"/>
  <c r="D90" i="105"/>
  <c r="D90" i="130" s="1"/>
  <c r="K89" i="105"/>
  <c r="K89" i="130" s="1"/>
  <c r="J89" i="105"/>
  <c r="J89" i="130" s="1"/>
  <c r="I89" i="105"/>
  <c r="H89" i="105"/>
  <c r="G89" i="105"/>
  <c r="G89" i="130" s="1"/>
  <c r="F89" i="105"/>
  <c r="E89" i="105"/>
  <c r="D89" i="105"/>
  <c r="D89" i="130" s="1"/>
  <c r="K85" i="105"/>
  <c r="K85" i="130" s="1"/>
  <c r="J85" i="105"/>
  <c r="J85" i="130" s="1"/>
  <c r="I85" i="105"/>
  <c r="I85" i="130" s="1"/>
  <c r="H85" i="105"/>
  <c r="H85" i="130" s="1"/>
  <c r="G85" i="105"/>
  <c r="G85" i="130" s="1"/>
  <c r="F85" i="105"/>
  <c r="F85" i="130" s="1"/>
  <c r="E85" i="105"/>
  <c r="E85" i="130" s="1"/>
  <c r="D85" i="105"/>
  <c r="D85" i="130" s="1"/>
  <c r="K84" i="105"/>
  <c r="K84" i="130" s="1"/>
  <c r="J84" i="105"/>
  <c r="J84" i="130" s="1"/>
  <c r="I84" i="105"/>
  <c r="I84" i="130" s="1"/>
  <c r="H84" i="105"/>
  <c r="H84" i="130" s="1"/>
  <c r="G84" i="105"/>
  <c r="G84" i="130" s="1"/>
  <c r="F84" i="105"/>
  <c r="F84" i="130" s="1"/>
  <c r="E84" i="105"/>
  <c r="E84" i="130" s="1"/>
  <c r="D84" i="105"/>
  <c r="D84" i="130" s="1"/>
  <c r="K83" i="105"/>
  <c r="K83" i="130" s="1"/>
  <c r="J83" i="105"/>
  <c r="J83" i="130" s="1"/>
  <c r="I83" i="105"/>
  <c r="I83" i="130" s="1"/>
  <c r="H83" i="105"/>
  <c r="H83" i="130" s="1"/>
  <c r="G83" i="105"/>
  <c r="G83" i="130" s="1"/>
  <c r="F83" i="105"/>
  <c r="F83" i="130" s="1"/>
  <c r="E83" i="105"/>
  <c r="E83" i="130" s="1"/>
  <c r="D83" i="105"/>
  <c r="D83" i="130" s="1"/>
  <c r="K82" i="105"/>
  <c r="K82" i="130" s="1"/>
  <c r="J82" i="105"/>
  <c r="J82" i="130" s="1"/>
  <c r="I82" i="105"/>
  <c r="I82" i="130" s="1"/>
  <c r="H82" i="105"/>
  <c r="H82" i="130" s="1"/>
  <c r="G82" i="105"/>
  <c r="G82" i="130" s="1"/>
  <c r="F82" i="105"/>
  <c r="F82" i="130" s="1"/>
  <c r="E82" i="105"/>
  <c r="E82" i="130" s="1"/>
  <c r="D82" i="105"/>
  <c r="D82" i="130" s="1"/>
  <c r="K81" i="105"/>
  <c r="K81" i="130" s="1"/>
  <c r="J81" i="105"/>
  <c r="J81" i="130" s="1"/>
  <c r="I81" i="105"/>
  <c r="I81" i="130" s="1"/>
  <c r="H81" i="105"/>
  <c r="H81" i="130" s="1"/>
  <c r="G81" i="105"/>
  <c r="G81" i="130" s="1"/>
  <c r="F81" i="105"/>
  <c r="F81" i="130" s="1"/>
  <c r="E81" i="105"/>
  <c r="E81" i="130" s="1"/>
  <c r="D81" i="105"/>
  <c r="D81" i="130" s="1"/>
  <c r="K80" i="105"/>
  <c r="K80" i="130" s="1"/>
  <c r="J80" i="105"/>
  <c r="J80" i="130" s="1"/>
  <c r="I80" i="105"/>
  <c r="H80" i="105"/>
  <c r="H80" i="130" s="1"/>
  <c r="G80" i="105"/>
  <c r="G80" i="130" s="1"/>
  <c r="F80" i="105"/>
  <c r="E80" i="105"/>
  <c r="E80" i="130" s="1"/>
  <c r="D80" i="105"/>
  <c r="D80" i="130" s="1"/>
  <c r="K76" i="105"/>
  <c r="K76" i="130" s="1"/>
  <c r="J76" i="105"/>
  <c r="J76" i="130" s="1"/>
  <c r="I76" i="105"/>
  <c r="I76" i="130" s="1"/>
  <c r="H76" i="105"/>
  <c r="H76" i="130" s="1"/>
  <c r="G76" i="105"/>
  <c r="G76" i="130" s="1"/>
  <c r="F76" i="105"/>
  <c r="F76" i="130" s="1"/>
  <c r="E76" i="105"/>
  <c r="E76" i="130" s="1"/>
  <c r="D76" i="105"/>
  <c r="D76" i="130" s="1"/>
  <c r="K75" i="105"/>
  <c r="K75" i="130" s="1"/>
  <c r="J75" i="105"/>
  <c r="J75" i="130" s="1"/>
  <c r="I75" i="105"/>
  <c r="I75" i="130" s="1"/>
  <c r="H75" i="105"/>
  <c r="H75" i="130" s="1"/>
  <c r="G75" i="105"/>
  <c r="G75" i="130" s="1"/>
  <c r="F75" i="105"/>
  <c r="F75" i="130" s="1"/>
  <c r="E75" i="105"/>
  <c r="E75" i="130" s="1"/>
  <c r="D75" i="105"/>
  <c r="D75" i="130" s="1"/>
  <c r="K74" i="105"/>
  <c r="K74" i="130" s="1"/>
  <c r="J74" i="105"/>
  <c r="J74" i="130" s="1"/>
  <c r="I74" i="105"/>
  <c r="I74" i="130" s="1"/>
  <c r="H74" i="105"/>
  <c r="H74" i="130" s="1"/>
  <c r="G74" i="105"/>
  <c r="G74" i="130" s="1"/>
  <c r="F74" i="105"/>
  <c r="F74" i="130" s="1"/>
  <c r="E74" i="105"/>
  <c r="E74" i="130" s="1"/>
  <c r="D74" i="105"/>
  <c r="D74" i="130" s="1"/>
  <c r="K73" i="105"/>
  <c r="K73" i="130" s="1"/>
  <c r="J73" i="105"/>
  <c r="J73" i="130" s="1"/>
  <c r="I73" i="105"/>
  <c r="I73" i="130" s="1"/>
  <c r="H73" i="105"/>
  <c r="H73" i="130" s="1"/>
  <c r="G73" i="105"/>
  <c r="G73" i="130" s="1"/>
  <c r="F73" i="105"/>
  <c r="F73" i="130" s="1"/>
  <c r="E73" i="105"/>
  <c r="E73" i="130" s="1"/>
  <c r="D73" i="105"/>
  <c r="D73" i="130" s="1"/>
  <c r="K72" i="105"/>
  <c r="K72" i="130" s="1"/>
  <c r="J72" i="105"/>
  <c r="J72" i="130" s="1"/>
  <c r="I72" i="105"/>
  <c r="I72" i="130" s="1"/>
  <c r="H72" i="105"/>
  <c r="H72" i="130" s="1"/>
  <c r="G72" i="105"/>
  <c r="G72" i="130" s="1"/>
  <c r="F72" i="105"/>
  <c r="F72" i="130" s="1"/>
  <c r="E72" i="105"/>
  <c r="E72" i="130" s="1"/>
  <c r="D72" i="105"/>
  <c r="D72" i="130" s="1"/>
  <c r="K71" i="105"/>
  <c r="J71" i="105"/>
  <c r="J71" i="130" s="1"/>
  <c r="I71" i="105"/>
  <c r="I71" i="130" s="1"/>
  <c r="H71" i="105"/>
  <c r="G71" i="105"/>
  <c r="G71" i="130" s="1"/>
  <c r="F71" i="105"/>
  <c r="F71" i="130" s="1"/>
  <c r="E71" i="105"/>
  <c r="D71" i="105"/>
  <c r="D71" i="130" s="1"/>
  <c r="K67" i="105"/>
  <c r="K67" i="130" s="1"/>
  <c r="J67" i="105"/>
  <c r="J67" i="130" s="1"/>
  <c r="I67" i="105"/>
  <c r="I67" i="130" s="1"/>
  <c r="H67" i="105"/>
  <c r="H67" i="130" s="1"/>
  <c r="G67" i="105"/>
  <c r="G67" i="130" s="1"/>
  <c r="F67" i="105"/>
  <c r="F67" i="130" s="1"/>
  <c r="E67" i="105"/>
  <c r="E67" i="130" s="1"/>
  <c r="D67" i="105"/>
  <c r="D67" i="130" s="1"/>
  <c r="K66" i="105"/>
  <c r="K66" i="130" s="1"/>
  <c r="J66" i="105"/>
  <c r="J66" i="130" s="1"/>
  <c r="I66" i="105"/>
  <c r="I66" i="130" s="1"/>
  <c r="H66" i="105"/>
  <c r="H66" i="130" s="1"/>
  <c r="G66" i="105"/>
  <c r="G66" i="130" s="1"/>
  <c r="F66" i="105"/>
  <c r="F66" i="130" s="1"/>
  <c r="E66" i="105"/>
  <c r="E66" i="130" s="1"/>
  <c r="D66" i="105"/>
  <c r="D66" i="130" s="1"/>
  <c r="K65" i="105"/>
  <c r="K65" i="130" s="1"/>
  <c r="J65" i="105"/>
  <c r="J65" i="130" s="1"/>
  <c r="I65" i="105"/>
  <c r="I65" i="130" s="1"/>
  <c r="H65" i="105"/>
  <c r="H65" i="130" s="1"/>
  <c r="G65" i="105"/>
  <c r="G65" i="130" s="1"/>
  <c r="F65" i="105"/>
  <c r="F65" i="130" s="1"/>
  <c r="E65" i="105"/>
  <c r="E65" i="130" s="1"/>
  <c r="D65" i="105"/>
  <c r="D65" i="130" s="1"/>
  <c r="K64" i="105"/>
  <c r="K64" i="130" s="1"/>
  <c r="J64" i="105"/>
  <c r="J64" i="130" s="1"/>
  <c r="I64" i="105"/>
  <c r="I64" i="130" s="1"/>
  <c r="H64" i="105"/>
  <c r="H64" i="130" s="1"/>
  <c r="G64" i="105"/>
  <c r="G64" i="130" s="1"/>
  <c r="F64" i="105"/>
  <c r="F64" i="130" s="1"/>
  <c r="E64" i="105"/>
  <c r="E64" i="130" s="1"/>
  <c r="D64" i="105"/>
  <c r="D64" i="130" s="1"/>
  <c r="K63" i="105"/>
  <c r="K63" i="130" s="1"/>
  <c r="J63" i="105"/>
  <c r="J63" i="130" s="1"/>
  <c r="I63" i="105"/>
  <c r="I63" i="130" s="1"/>
  <c r="H63" i="105"/>
  <c r="H63" i="130" s="1"/>
  <c r="G63" i="105"/>
  <c r="G63" i="130" s="1"/>
  <c r="F63" i="105"/>
  <c r="F63" i="130" s="1"/>
  <c r="E63" i="105"/>
  <c r="E63" i="130" s="1"/>
  <c r="D63" i="105"/>
  <c r="D63" i="130" s="1"/>
  <c r="K62" i="105"/>
  <c r="K62" i="130" s="1"/>
  <c r="J62" i="105"/>
  <c r="J62" i="130" s="1"/>
  <c r="I62" i="105"/>
  <c r="H62" i="105"/>
  <c r="G62" i="105"/>
  <c r="G62" i="130" s="1"/>
  <c r="F62" i="105"/>
  <c r="E62" i="105"/>
  <c r="D62" i="105"/>
  <c r="D62" i="130" s="1"/>
  <c r="K58" i="105"/>
  <c r="K58" i="130" s="1"/>
  <c r="J58" i="105"/>
  <c r="J58" i="130" s="1"/>
  <c r="I58" i="105"/>
  <c r="I58" i="130" s="1"/>
  <c r="H58" i="105"/>
  <c r="H58" i="130" s="1"/>
  <c r="G58" i="105"/>
  <c r="G58" i="130" s="1"/>
  <c r="F58" i="105"/>
  <c r="F58" i="130" s="1"/>
  <c r="E58" i="105"/>
  <c r="E58" i="130" s="1"/>
  <c r="D58" i="105"/>
  <c r="D58" i="130" s="1"/>
  <c r="K57" i="105"/>
  <c r="K57" i="130" s="1"/>
  <c r="J57" i="105"/>
  <c r="J57" i="130" s="1"/>
  <c r="I57" i="105"/>
  <c r="I57" i="130" s="1"/>
  <c r="H57" i="105"/>
  <c r="H57" i="130" s="1"/>
  <c r="G57" i="105"/>
  <c r="G57" i="130" s="1"/>
  <c r="F57" i="105"/>
  <c r="F57" i="130" s="1"/>
  <c r="E57" i="105"/>
  <c r="E57" i="130" s="1"/>
  <c r="D57" i="105"/>
  <c r="D57" i="130" s="1"/>
  <c r="K56" i="105"/>
  <c r="K56" i="130" s="1"/>
  <c r="J56" i="105"/>
  <c r="J56" i="130" s="1"/>
  <c r="I56" i="105"/>
  <c r="I56" i="130" s="1"/>
  <c r="H56" i="105"/>
  <c r="H56" i="130" s="1"/>
  <c r="G56" i="105"/>
  <c r="G56" i="130" s="1"/>
  <c r="F56" i="105"/>
  <c r="F56" i="130" s="1"/>
  <c r="E56" i="105"/>
  <c r="E56" i="130" s="1"/>
  <c r="D56" i="105"/>
  <c r="D56" i="130" s="1"/>
  <c r="K55" i="105"/>
  <c r="K55" i="130" s="1"/>
  <c r="J55" i="105"/>
  <c r="J55" i="130" s="1"/>
  <c r="I55" i="105"/>
  <c r="I55" i="130" s="1"/>
  <c r="H55" i="105"/>
  <c r="H55" i="130" s="1"/>
  <c r="G55" i="105"/>
  <c r="G55" i="130" s="1"/>
  <c r="F55" i="105"/>
  <c r="F55" i="130" s="1"/>
  <c r="E55" i="105"/>
  <c r="E55" i="130" s="1"/>
  <c r="D55" i="105"/>
  <c r="D55" i="130" s="1"/>
  <c r="K54" i="105"/>
  <c r="K54" i="130" s="1"/>
  <c r="J54" i="105"/>
  <c r="J54" i="130" s="1"/>
  <c r="I54" i="105"/>
  <c r="I54" i="130" s="1"/>
  <c r="H54" i="105"/>
  <c r="H54" i="130" s="1"/>
  <c r="G54" i="105"/>
  <c r="G54" i="130" s="1"/>
  <c r="F54" i="105"/>
  <c r="F54" i="130" s="1"/>
  <c r="E54" i="105"/>
  <c r="E54" i="130" s="1"/>
  <c r="D54" i="105"/>
  <c r="D54" i="130" s="1"/>
  <c r="K53" i="105"/>
  <c r="K53" i="130" s="1"/>
  <c r="J53" i="105"/>
  <c r="J53" i="130" s="1"/>
  <c r="I53" i="105"/>
  <c r="H53" i="105"/>
  <c r="H53" i="130" s="1"/>
  <c r="G53" i="105"/>
  <c r="G53" i="130" s="1"/>
  <c r="F53" i="105"/>
  <c r="E53" i="105"/>
  <c r="E53" i="130" s="1"/>
  <c r="D53" i="105"/>
  <c r="D53" i="130" s="1"/>
  <c r="K49" i="105"/>
  <c r="K49" i="130" s="1"/>
  <c r="J49" i="105"/>
  <c r="J49" i="130" s="1"/>
  <c r="I49" i="105"/>
  <c r="I49" i="130" s="1"/>
  <c r="H49" i="105"/>
  <c r="H49" i="130" s="1"/>
  <c r="G49" i="105"/>
  <c r="G49" i="130" s="1"/>
  <c r="F49" i="105"/>
  <c r="F49" i="130" s="1"/>
  <c r="E49" i="105"/>
  <c r="E49" i="130" s="1"/>
  <c r="D49" i="105"/>
  <c r="D49" i="130" s="1"/>
  <c r="K48" i="105"/>
  <c r="K48" i="130" s="1"/>
  <c r="J48" i="105"/>
  <c r="J48" i="130" s="1"/>
  <c r="I48" i="105"/>
  <c r="I48" i="130" s="1"/>
  <c r="H48" i="105"/>
  <c r="H48" i="130" s="1"/>
  <c r="G48" i="105"/>
  <c r="G48" i="130" s="1"/>
  <c r="F48" i="105"/>
  <c r="F48" i="130" s="1"/>
  <c r="E48" i="105"/>
  <c r="E48" i="130" s="1"/>
  <c r="D48" i="105"/>
  <c r="D48" i="130" s="1"/>
  <c r="K47" i="105"/>
  <c r="K47" i="130" s="1"/>
  <c r="J47" i="105"/>
  <c r="J47" i="130" s="1"/>
  <c r="I47" i="105"/>
  <c r="I47" i="130" s="1"/>
  <c r="H47" i="105"/>
  <c r="H47" i="130" s="1"/>
  <c r="G47" i="105"/>
  <c r="G47" i="130" s="1"/>
  <c r="F47" i="105"/>
  <c r="F47" i="130" s="1"/>
  <c r="E47" i="105"/>
  <c r="E47" i="130" s="1"/>
  <c r="D47" i="105"/>
  <c r="D47" i="130" s="1"/>
  <c r="K46" i="105"/>
  <c r="K46" i="130" s="1"/>
  <c r="J46" i="105"/>
  <c r="J46" i="130" s="1"/>
  <c r="I46" i="105"/>
  <c r="I46" i="130" s="1"/>
  <c r="H46" i="105"/>
  <c r="H46" i="130" s="1"/>
  <c r="G46" i="105"/>
  <c r="G46" i="130" s="1"/>
  <c r="F46" i="105"/>
  <c r="F46" i="130" s="1"/>
  <c r="E46" i="105"/>
  <c r="E46" i="130" s="1"/>
  <c r="D46" i="105"/>
  <c r="D46" i="130" s="1"/>
  <c r="K45" i="105"/>
  <c r="K45" i="130" s="1"/>
  <c r="J45" i="105"/>
  <c r="J45" i="130" s="1"/>
  <c r="I45" i="105"/>
  <c r="I45" i="130" s="1"/>
  <c r="H45" i="105"/>
  <c r="H45" i="130" s="1"/>
  <c r="G45" i="105"/>
  <c r="G45" i="130" s="1"/>
  <c r="F45" i="105"/>
  <c r="F45" i="130" s="1"/>
  <c r="E45" i="105"/>
  <c r="E45" i="130" s="1"/>
  <c r="D45" i="105"/>
  <c r="D45" i="130" s="1"/>
  <c r="K44" i="105"/>
  <c r="J44" i="105"/>
  <c r="J44" i="130" s="1"/>
  <c r="I44" i="105"/>
  <c r="I44" i="130" s="1"/>
  <c r="H44" i="105"/>
  <c r="G44" i="105"/>
  <c r="G44" i="130" s="1"/>
  <c r="F44" i="105"/>
  <c r="F44" i="130" s="1"/>
  <c r="E44" i="105"/>
  <c r="D44" i="105"/>
  <c r="D44" i="130" s="1"/>
  <c r="K40" i="105"/>
  <c r="K40" i="130" s="1"/>
  <c r="J40" i="105"/>
  <c r="J40" i="130" s="1"/>
  <c r="I40" i="105"/>
  <c r="I40" i="130" s="1"/>
  <c r="H40" i="105"/>
  <c r="H40" i="130" s="1"/>
  <c r="G40" i="105"/>
  <c r="G40" i="130" s="1"/>
  <c r="F40" i="105"/>
  <c r="F40" i="130" s="1"/>
  <c r="E40" i="105"/>
  <c r="E40" i="130" s="1"/>
  <c r="D40" i="105"/>
  <c r="D40" i="130" s="1"/>
  <c r="K39" i="105"/>
  <c r="K39" i="130" s="1"/>
  <c r="J39" i="105"/>
  <c r="J39" i="130" s="1"/>
  <c r="I39" i="105"/>
  <c r="I39" i="130" s="1"/>
  <c r="H39" i="105"/>
  <c r="H39" i="130" s="1"/>
  <c r="G39" i="105"/>
  <c r="G39" i="130" s="1"/>
  <c r="F39" i="105"/>
  <c r="F39" i="130" s="1"/>
  <c r="E39" i="105"/>
  <c r="E39" i="130" s="1"/>
  <c r="D39" i="105"/>
  <c r="D39" i="130" s="1"/>
  <c r="K38" i="105"/>
  <c r="K38" i="130" s="1"/>
  <c r="J38" i="105"/>
  <c r="J38" i="130" s="1"/>
  <c r="I38" i="105"/>
  <c r="I38" i="130" s="1"/>
  <c r="H38" i="105"/>
  <c r="H38" i="130" s="1"/>
  <c r="G38" i="105"/>
  <c r="G38" i="130" s="1"/>
  <c r="F38" i="105"/>
  <c r="F38" i="130" s="1"/>
  <c r="E38" i="105"/>
  <c r="E38" i="130" s="1"/>
  <c r="D38" i="105"/>
  <c r="D38" i="130" s="1"/>
  <c r="K37" i="105"/>
  <c r="K37" i="130" s="1"/>
  <c r="J37" i="105"/>
  <c r="J37" i="130" s="1"/>
  <c r="I37" i="105"/>
  <c r="I37" i="130" s="1"/>
  <c r="H37" i="105"/>
  <c r="H37" i="130" s="1"/>
  <c r="G37" i="105"/>
  <c r="G37" i="130" s="1"/>
  <c r="F37" i="105"/>
  <c r="F37" i="130" s="1"/>
  <c r="E37" i="105"/>
  <c r="E37" i="130" s="1"/>
  <c r="D37" i="105"/>
  <c r="D37" i="130" s="1"/>
  <c r="K36" i="105"/>
  <c r="K36" i="130" s="1"/>
  <c r="J36" i="105"/>
  <c r="J36" i="130" s="1"/>
  <c r="I36" i="105"/>
  <c r="I36" i="130" s="1"/>
  <c r="H36" i="105"/>
  <c r="H36" i="130" s="1"/>
  <c r="G36" i="105"/>
  <c r="G36" i="130" s="1"/>
  <c r="F36" i="105"/>
  <c r="F36" i="130" s="1"/>
  <c r="E36" i="105"/>
  <c r="E36" i="130" s="1"/>
  <c r="D36" i="105"/>
  <c r="D36" i="130" s="1"/>
  <c r="K35" i="105"/>
  <c r="J35" i="105"/>
  <c r="J35" i="130" s="1"/>
  <c r="I35" i="105"/>
  <c r="I35" i="130" s="1"/>
  <c r="H35" i="105"/>
  <c r="G35" i="105"/>
  <c r="G35" i="130" s="1"/>
  <c r="F35" i="105"/>
  <c r="F35" i="130" s="1"/>
  <c r="E35" i="105"/>
  <c r="D35" i="105"/>
  <c r="K31" i="105"/>
  <c r="K31" i="130" s="1"/>
  <c r="J31" i="105"/>
  <c r="J31" i="130" s="1"/>
  <c r="I31" i="105"/>
  <c r="I31" i="130" s="1"/>
  <c r="H31" i="105"/>
  <c r="H31" i="130" s="1"/>
  <c r="G31" i="105"/>
  <c r="G31" i="130" s="1"/>
  <c r="F31" i="105"/>
  <c r="F31" i="130" s="1"/>
  <c r="E31" i="105"/>
  <c r="E31" i="130" s="1"/>
  <c r="D31" i="105"/>
  <c r="D31" i="130" s="1"/>
  <c r="K30" i="105"/>
  <c r="K30" i="130" s="1"/>
  <c r="J30" i="105"/>
  <c r="J30" i="130" s="1"/>
  <c r="I30" i="105"/>
  <c r="I30" i="130" s="1"/>
  <c r="H30" i="105"/>
  <c r="H30" i="130" s="1"/>
  <c r="G30" i="105"/>
  <c r="G30" i="130" s="1"/>
  <c r="F30" i="105"/>
  <c r="F30" i="130" s="1"/>
  <c r="E30" i="105"/>
  <c r="E30" i="130" s="1"/>
  <c r="D30" i="105"/>
  <c r="D30" i="130" s="1"/>
  <c r="K29" i="105"/>
  <c r="K29" i="130" s="1"/>
  <c r="J29" i="105"/>
  <c r="J29" i="130" s="1"/>
  <c r="I29" i="105"/>
  <c r="I29" i="130" s="1"/>
  <c r="H29" i="105"/>
  <c r="H29" i="130" s="1"/>
  <c r="G29" i="105"/>
  <c r="G29" i="130" s="1"/>
  <c r="F29" i="105"/>
  <c r="F29" i="130" s="1"/>
  <c r="E29" i="105"/>
  <c r="E29" i="130" s="1"/>
  <c r="D29" i="105"/>
  <c r="D29" i="130" s="1"/>
  <c r="K28" i="105"/>
  <c r="K28" i="130" s="1"/>
  <c r="J28" i="105"/>
  <c r="J28" i="130" s="1"/>
  <c r="I28" i="105"/>
  <c r="I28" i="130" s="1"/>
  <c r="H28" i="105"/>
  <c r="H28" i="130" s="1"/>
  <c r="G28" i="105"/>
  <c r="G28" i="130" s="1"/>
  <c r="F28" i="105"/>
  <c r="F28" i="130" s="1"/>
  <c r="E28" i="105"/>
  <c r="E28" i="130" s="1"/>
  <c r="D28" i="105"/>
  <c r="D28" i="130" s="1"/>
  <c r="K27" i="105"/>
  <c r="K27" i="130" s="1"/>
  <c r="J27" i="105"/>
  <c r="J27" i="130" s="1"/>
  <c r="I27" i="105"/>
  <c r="I27" i="130" s="1"/>
  <c r="H27" i="105"/>
  <c r="H27" i="130" s="1"/>
  <c r="G27" i="105"/>
  <c r="G27" i="130" s="1"/>
  <c r="F27" i="105"/>
  <c r="F27" i="130" s="1"/>
  <c r="E27" i="105"/>
  <c r="E27" i="130" s="1"/>
  <c r="D27" i="105"/>
  <c r="D27" i="130" s="1"/>
  <c r="K26" i="105"/>
  <c r="K26" i="130" s="1"/>
  <c r="J26" i="105"/>
  <c r="J26" i="130" s="1"/>
  <c r="I26" i="105"/>
  <c r="H26" i="105"/>
  <c r="H26" i="130" s="1"/>
  <c r="G26" i="105"/>
  <c r="G26" i="130" s="1"/>
  <c r="F26" i="105"/>
  <c r="E26" i="105"/>
  <c r="E26" i="130" s="1"/>
  <c r="D26" i="105"/>
  <c r="D26" i="130" s="1"/>
  <c r="K22" i="105"/>
  <c r="K22" i="130" s="1"/>
  <c r="J22" i="105"/>
  <c r="J22" i="130" s="1"/>
  <c r="I22" i="105"/>
  <c r="I22" i="130" s="1"/>
  <c r="H22" i="105"/>
  <c r="H22" i="130" s="1"/>
  <c r="G22" i="105"/>
  <c r="G22" i="130" s="1"/>
  <c r="F22" i="105"/>
  <c r="F22" i="130" s="1"/>
  <c r="E22" i="105"/>
  <c r="E22" i="130" s="1"/>
  <c r="D22" i="105"/>
  <c r="D22" i="130" s="1"/>
  <c r="K21" i="105"/>
  <c r="K21" i="130" s="1"/>
  <c r="J21" i="105"/>
  <c r="J21" i="130" s="1"/>
  <c r="I21" i="105"/>
  <c r="I21" i="130" s="1"/>
  <c r="H21" i="105"/>
  <c r="H21" i="130" s="1"/>
  <c r="G21" i="105"/>
  <c r="G21" i="130" s="1"/>
  <c r="F21" i="105"/>
  <c r="F21" i="130" s="1"/>
  <c r="E21" i="105"/>
  <c r="E21" i="130" s="1"/>
  <c r="D21" i="105"/>
  <c r="D21" i="130" s="1"/>
  <c r="K20" i="105"/>
  <c r="K20" i="130" s="1"/>
  <c r="J20" i="105"/>
  <c r="J20" i="130" s="1"/>
  <c r="I20" i="105"/>
  <c r="I20" i="130" s="1"/>
  <c r="H20" i="105"/>
  <c r="H20" i="130" s="1"/>
  <c r="G20" i="105"/>
  <c r="G20" i="130" s="1"/>
  <c r="F20" i="105"/>
  <c r="F20" i="130" s="1"/>
  <c r="E20" i="105"/>
  <c r="E20" i="130" s="1"/>
  <c r="D20" i="105"/>
  <c r="D20" i="130" s="1"/>
  <c r="K19" i="105"/>
  <c r="K19" i="130" s="1"/>
  <c r="J19" i="105"/>
  <c r="J19" i="130" s="1"/>
  <c r="I19" i="105"/>
  <c r="I19" i="130" s="1"/>
  <c r="H19" i="105"/>
  <c r="H19" i="130" s="1"/>
  <c r="G19" i="105"/>
  <c r="G19" i="130" s="1"/>
  <c r="F19" i="105"/>
  <c r="F19" i="130" s="1"/>
  <c r="E19" i="105"/>
  <c r="E19" i="130" s="1"/>
  <c r="D19" i="105"/>
  <c r="D19" i="130" s="1"/>
  <c r="K18" i="105"/>
  <c r="K18" i="130" s="1"/>
  <c r="J18" i="105"/>
  <c r="J18" i="130" s="1"/>
  <c r="I18" i="105"/>
  <c r="I18" i="130" s="1"/>
  <c r="H18" i="105"/>
  <c r="H18" i="130" s="1"/>
  <c r="G18" i="105"/>
  <c r="G18" i="130" s="1"/>
  <c r="F18" i="105"/>
  <c r="F18" i="130" s="1"/>
  <c r="E18" i="105"/>
  <c r="E18" i="130" s="1"/>
  <c r="D18" i="105"/>
  <c r="D18" i="130" s="1"/>
  <c r="K17" i="105"/>
  <c r="J17" i="105"/>
  <c r="J17" i="130" s="1"/>
  <c r="I17" i="105"/>
  <c r="I17" i="130" s="1"/>
  <c r="H17" i="105"/>
  <c r="G17" i="105"/>
  <c r="G17" i="130" s="1"/>
  <c r="F17" i="105"/>
  <c r="F17" i="130" s="1"/>
  <c r="E17" i="105"/>
  <c r="D17" i="105"/>
  <c r="D17" i="130" s="1"/>
  <c r="K13" i="105"/>
  <c r="K13" i="130" s="1"/>
  <c r="J13" i="105"/>
  <c r="J13" i="130" s="1"/>
  <c r="I13" i="105"/>
  <c r="I13" i="130" s="1"/>
  <c r="H13" i="105"/>
  <c r="H13" i="130" s="1"/>
  <c r="G13" i="105"/>
  <c r="G13" i="130" s="1"/>
  <c r="F13" i="105"/>
  <c r="F13" i="130" s="1"/>
  <c r="E13" i="105"/>
  <c r="E13" i="130" s="1"/>
  <c r="D13" i="105"/>
  <c r="D13" i="130" s="1"/>
  <c r="K12" i="105"/>
  <c r="K12" i="130" s="1"/>
  <c r="J12" i="105"/>
  <c r="J12" i="130" s="1"/>
  <c r="I12" i="105"/>
  <c r="I12" i="130" s="1"/>
  <c r="H12" i="105"/>
  <c r="H12" i="130" s="1"/>
  <c r="G12" i="105"/>
  <c r="G12" i="130" s="1"/>
  <c r="F12" i="105"/>
  <c r="F12" i="130" s="1"/>
  <c r="E12" i="105"/>
  <c r="E12" i="130" s="1"/>
  <c r="D12" i="105"/>
  <c r="D12" i="130" s="1"/>
  <c r="K11" i="105"/>
  <c r="K11" i="130" s="1"/>
  <c r="J11" i="105"/>
  <c r="J11" i="130" s="1"/>
  <c r="I11" i="105"/>
  <c r="I11" i="130" s="1"/>
  <c r="H11" i="105"/>
  <c r="H11" i="130" s="1"/>
  <c r="G11" i="105"/>
  <c r="G11" i="130" s="1"/>
  <c r="F11" i="105"/>
  <c r="F11" i="130" s="1"/>
  <c r="E11" i="105"/>
  <c r="E11" i="130" s="1"/>
  <c r="D11" i="105"/>
  <c r="D11" i="130" s="1"/>
  <c r="K10" i="105"/>
  <c r="K10" i="130" s="1"/>
  <c r="J10" i="105"/>
  <c r="J10" i="130" s="1"/>
  <c r="I10" i="105"/>
  <c r="I10" i="130" s="1"/>
  <c r="H10" i="105"/>
  <c r="H10" i="130" s="1"/>
  <c r="G10" i="105"/>
  <c r="G10" i="130" s="1"/>
  <c r="F10" i="105"/>
  <c r="F10" i="130" s="1"/>
  <c r="E10" i="105"/>
  <c r="E10" i="130" s="1"/>
  <c r="D10" i="105"/>
  <c r="D10" i="130" s="1"/>
  <c r="K9" i="105"/>
  <c r="K9" i="130" s="1"/>
  <c r="J9" i="105"/>
  <c r="J9" i="130" s="1"/>
  <c r="I9" i="105"/>
  <c r="I9" i="130" s="1"/>
  <c r="H9" i="105"/>
  <c r="H9" i="130" s="1"/>
  <c r="G9" i="105"/>
  <c r="G9" i="130" s="1"/>
  <c r="F9" i="105"/>
  <c r="F9" i="130" s="1"/>
  <c r="E9" i="105"/>
  <c r="E9" i="130" s="1"/>
  <c r="D9" i="105"/>
  <c r="D9" i="130" s="1"/>
  <c r="K8" i="105"/>
  <c r="K8" i="130" s="1"/>
  <c r="J8" i="105"/>
  <c r="J8" i="130" s="1"/>
  <c r="I8" i="105"/>
  <c r="I8" i="130" s="1"/>
  <c r="H8" i="105"/>
  <c r="H8" i="130" s="1"/>
  <c r="G8" i="105"/>
  <c r="G8" i="130" s="1"/>
  <c r="F8" i="105"/>
  <c r="F8" i="130" s="1"/>
  <c r="E8" i="105"/>
  <c r="E8" i="130" s="1"/>
  <c r="D8" i="105"/>
  <c r="D8" i="130" s="1"/>
  <c r="S4" i="105"/>
  <c r="R4" i="105"/>
  <c r="Q4" i="105"/>
  <c r="P4" i="105"/>
  <c r="O4" i="105"/>
  <c r="N4" i="105"/>
  <c r="M4" i="105"/>
  <c r="L4" i="105"/>
  <c r="K4" i="105"/>
  <c r="J4" i="105"/>
  <c r="I4" i="105"/>
  <c r="H4" i="105"/>
  <c r="G4" i="105"/>
  <c r="F4" i="105"/>
  <c r="E4" i="105"/>
  <c r="D4" i="105"/>
  <c r="S3" i="105"/>
  <c r="B204" i="60" a="1"/>
  <c r="I204" i="60" s="1"/>
  <c r="B202" i="60" a="1"/>
  <c r="F202" i="60" s="1"/>
  <c r="D191" i="60"/>
  <c r="C191" i="60"/>
  <c r="B183" i="60" a="1"/>
  <c r="H183" i="60" s="1"/>
  <c r="B159" i="60" a="1"/>
  <c r="H159" i="60" s="1"/>
  <c r="D158" i="60"/>
  <c r="J160" i="60" s="1"/>
  <c r="D154" i="60"/>
  <c r="D24" i="60" s="1"/>
  <c r="C154" i="60"/>
  <c r="C24" i="60" s="1"/>
  <c r="D153" i="60"/>
  <c r="D23" i="60" s="1"/>
  <c r="C153" i="60"/>
  <c r="D152" i="60"/>
  <c r="D22" i="60" s="1"/>
  <c r="C152" i="60"/>
  <c r="C22" i="60" s="1"/>
  <c r="D151" i="60"/>
  <c r="D21" i="60" s="1"/>
  <c r="C151" i="60"/>
  <c r="C21" i="60" s="1"/>
  <c r="D150" i="60"/>
  <c r="D20" i="60" s="1"/>
  <c r="C150" i="60"/>
  <c r="C20" i="60" s="1"/>
  <c r="D149" i="60"/>
  <c r="D19" i="60" s="1"/>
  <c r="C149" i="60"/>
  <c r="C19" i="60" s="1"/>
  <c r="B147" i="60" a="1"/>
  <c r="G147" i="60" s="1"/>
  <c r="C133" i="60" a="1"/>
  <c r="I133" i="60" s="1"/>
  <c r="K118" i="60"/>
  <c r="K117" i="60"/>
  <c r="K116" i="60"/>
  <c r="K115" i="60"/>
  <c r="K114" i="60"/>
  <c r="K113" i="60"/>
  <c r="N111" i="60" a="1"/>
  <c r="R111" i="60" s="1"/>
  <c r="C111" i="60" a="1"/>
  <c r="I111" i="60" s="1"/>
  <c r="D108" i="60"/>
  <c r="E108" i="60" s="1"/>
  <c r="F108" i="60" s="1"/>
  <c r="G108" i="60" s="1"/>
  <c r="H108" i="60" s="1"/>
  <c r="I108" i="60" s="1"/>
  <c r="C97" i="60" a="1"/>
  <c r="G97" i="60" s="1"/>
  <c r="K82" i="60"/>
  <c r="K81" i="60"/>
  <c r="K80" i="60"/>
  <c r="K79" i="60"/>
  <c r="K78" i="60"/>
  <c r="K77" i="60"/>
  <c r="C76" i="60" a="1"/>
  <c r="H76" i="60" s="1"/>
  <c r="N75" i="60" a="1"/>
  <c r="T75" i="60" s="1"/>
  <c r="D73" i="60"/>
  <c r="E73" i="60" s="1"/>
  <c r="F73" i="60" s="1"/>
  <c r="G73" i="60" s="1"/>
  <c r="H73" i="60" s="1"/>
  <c r="I73" i="60" s="1"/>
  <c r="B61" i="60" a="1"/>
  <c r="H61" i="60" s="1"/>
  <c r="C23" i="60"/>
  <c r="B4" i="60" a="1"/>
  <c r="G4" i="60" s="1"/>
  <c r="B3" i="60"/>
  <c r="B2" i="60"/>
  <c r="I1" i="60"/>
  <c r="B204" i="59" a="1"/>
  <c r="I204" i="59" s="1"/>
  <c r="B202" i="59" a="1"/>
  <c r="F202" i="59" s="1"/>
  <c r="D191" i="59"/>
  <c r="C191" i="59"/>
  <c r="B183" i="59" a="1"/>
  <c r="H183" i="59" s="1"/>
  <c r="B159" i="59" a="1"/>
  <c r="H159" i="59" s="1"/>
  <c r="D158" i="59"/>
  <c r="J160" i="59" s="1"/>
  <c r="D154" i="59"/>
  <c r="D24" i="59" s="1"/>
  <c r="C154" i="59"/>
  <c r="C24" i="59" s="1"/>
  <c r="D153" i="59"/>
  <c r="D23" i="59" s="1"/>
  <c r="C153" i="59"/>
  <c r="C23" i="59" s="1"/>
  <c r="D152" i="59"/>
  <c r="D22" i="59" s="1"/>
  <c r="C152" i="59"/>
  <c r="C22" i="59" s="1"/>
  <c r="D151" i="59"/>
  <c r="D21" i="59" s="1"/>
  <c r="C151" i="59"/>
  <c r="C21" i="59" s="1"/>
  <c r="D150" i="59"/>
  <c r="D20" i="59" s="1"/>
  <c r="C150" i="59"/>
  <c r="C20" i="59" s="1"/>
  <c r="D149" i="59"/>
  <c r="D19" i="59" s="1"/>
  <c r="C149" i="59"/>
  <c r="C19" i="59" s="1"/>
  <c r="B147" i="59" a="1"/>
  <c r="G147" i="59" s="1"/>
  <c r="C133" i="59" a="1"/>
  <c r="H133" i="59" s="1"/>
  <c r="K118" i="59"/>
  <c r="K117" i="59"/>
  <c r="K116" i="59"/>
  <c r="K115" i="59"/>
  <c r="K114" i="59"/>
  <c r="K113" i="59"/>
  <c r="N111" i="59" a="1"/>
  <c r="S111" i="59" s="1"/>
  <c r="C111" i="59" a="1"/>
  <c r="H111" i="59" s="1"/>
  <c r="D108" i="59"/>
  <c r="E108" i="59" s="1"/>
  <c r="F108" i="59" s="1"/>
  <c r="G108" i="59" s="1"/>
  <c r="H108" i="59" s="1"/>
  <c r="I108" i="59" s="1"/>
  <c r="C97" i="59" a="1"/>
  <c r="K82" i="59"/>
  <c r="K81" i="59"/>
  <c r="K80" i="59"/>
  <c r="K79" i="59"/>
  <c r="K78" i="59"/>
  <c r="K77" i="59"/>
  <c r="C76" i="59" a="1"/>
  <c r="G76" i="59" s="1"/>
  <c r="N75" i="59" a="1"/>
  <c r="T75" i="59" s="1"/>
  <c r="D73" i="59"/>
  <c r="E73" i="59" s="1"/>
  <c r="F73" i="59" s="1"/>
  <c r="G73" i="59" s="1"/>
  <c r="H73" i="59" s="1"/>
  <c r="I73" i="59" s="1"/>
  <c r="B61" i="59" a="1"/>
  <c r="H61" i="59" s="1"/>
  <c r="B4" i="59" a="1"/>
  <c r="G4" i="59" s="1"/>
  <c r="B3" i="59"/>
  <c r="B2" i="59"/>
  <c r="I1" i="59"/>
  <c r="B204" i="58" a="1"/>
  <c r="B202" i="58" a="1"/>
  <c r="G202" i="58" s="1"/>
  <c r="D191" i="58"/>
  <c r="C191" i="58"/>
  <c r="B183" i="58" a="1"/>
  <c r="F183" i="58" s="1"/>
  <c r="B159" i="58" a="1"/>
  <c r="I159" i="58" s="1"/>
  <c r="D158" i="58"/>
  <c r="J160" i="58" s="1"/>
  <c r="D154" i="58"/>
  <c r="D24" i="58" s="1"/>
  <c r="C154" i="58"/>
  <c r="C24" i="58" s="1"/>
  <c r="D153" i="58"/>
  <c r="D23" i="58" s="1"/>
  <c r="C153" i="58"/>
  <c r="C23" i="58" s="1"/>
  <c r="D152" i="58"/>
  <c r="D22" i="58" s="1"/>
  <c r="C152" i="58"/>
  <c r="C22" i="58" s="1"/>
  <c r="D151" i="58"/>
  <c r="D21" i="58" s="1"/>
  <c r="C151" i="58"/>
  <c r="C21" i="58" s="1"/>
  <c r="D150" i="58"/>
  <c r="C150" i="58"/>
  <c r="C20" i="58" s="1"/>
  <c r="D149" i="58"/>
  <c r="C149" i="58"/>
  <c r="C19" i="58" s="1"/>
  <c r="B147" i="58" a="1"/>
  <c r="G147" i="58" s="1"/>
  <c r="C133" i="58" a="1"/>
  <c r="D133" i="58" s="1"/>
  <c r="K118" i="58"/>
  <c r="K117" i="58"/>
  <c r="K116" i="58"/>
  <c r="K115" i="58"/>
  <c r="K114" i="58"/>
  <c r="K113" i="58"/>
  <c r="N111" i="58" a="1"/>
  <c r="S111" i="58" s="1"/>
  <c r="C111" i="58" a="1"/>
  <c r="H111" i="58" s="1"/>
  <c r="D108" i="58"/>
  <c r="E108" i="58" s="1"/>
  <c r="F108" i="58" s="1"/>
  <c r="G108" i="58" s="1"/>
  <c r="H108" i="58" s="1"/>
  <c r="I108" i="58" s="1"/>
  <c r="C97" i="58" a="1"/>
  <c r="F97" i="58" s="1"/>
  <c r="K82" i="58"/>
  <c r="K81" i="58"/>
  <c r="K80" i="58"/>
  <c r="K79" i="58"/>
  <c r="K78" i="58"/>
  <c r="K77" i="58"/>
  <c r="C76" i="58" a="1"/>
  <c r="N75" i="58" a="1"/>
  <c r="S75" i="58" s="1"/>
  <c r="D73" i="58"/>
  <c r="E73" i="58" s="1"/>
  <c r="F73" i="58" s="1"/>
  <c r="G73" i="58" s="1"/>
  <c r="H73" i="58" s="1"/>
  <c r="I73" i="58" s="1"/>
  <c r="B61" i="58" a="1"/>
  <c r="I61" i="58" s="1"/>
  <c r="D20" i="58"/>
  <c r="D19" i="58"/>
  <c r="B4" i="58" a="1"/>
  <c r="G4" i="58" s="1"/>
  <c r="B3" i="58"/>
  <c r="B2" i="58"/>
  <c r="I1" i="58"/>
  <c r="B204" i="57" a="1"/>
  <c r="I204" i="57" s="1"/>
  <c r="B202" i="57" a="1"/>
  <c r="F202" i="57" s="1"/>
  <c r="D191" i="57"/>
  <c r="C191" i="57"/>
  <c r="B183" i="57" a="1"/>
  <c r="H183" i="57" s="1"/>
  <c r="B159" i="57" a="1"/>
  <c r="H159" i="57" s="1"/>
  <c r="D158" i="57"/>
  <c r="J160" i="57" s="1"/>
  <c r="D154" i="57"/>
  <c r="D24" i="57" s="1"/>
  <c r="C154" i="57"/>
  <c r="C24" i="57" s="1"/>
  <c r="D153" i="57"/>
  <c r="C153" i="57"/>
  <c r="D152" i="57"/>
  <c r="D22" i="57" s="1"/>
  <c r="C152" i="57"/>
  <c r="D151" i="57"/>
  <c r="D21" i="57" s="1"/>
  <c r="C151" i="57"/>
  <c r="C21" i="57" s="1"/>
  <c r="D150" i="57"/>
  <c r="D20" i="57" s="1"/>
  <c r="C150" i="57"/>
  <c r="C20" i="57" s="1"/>
  <c r="D149" i="57"/>
  <c r="D19" i="57" s="1"/>
  <c r="C149" i="57"/>
  <c r="C19" i="57" s="1"/>
  <c r="B147" i="57" a="1"/>
  <c r="G147" i="57" s="1"/>
  <c r="C133" i="57" a="1"/>
  <c r="I133" i="57" s="1"/>
  <c r="K118" i="57"/>
  <c r="K117" i="57"/>
  <c r="K116" i="57"/>
  <c r="K115" i="57"/>
  <c r="K114" i="57"/>
  <c r="K113" i="57"/>
  <c r="N111" i="57" a="1"/>
  <c r="R111" i="57" s="1"/>
  <c r="C111" i="57" a="1"/>
  <c r="I111" i="57" s="1"/>
  <c r="D108" i="57"/>
  <c r="E108" i="57" s="1"/>
  <c r="F108" i="57" s="1"/>
  <c r="G108" i="57" s="1"/>
  <c r="H108" i="57" s="1"/>
  <c r="I108" i="57" s="1"/>
  <c r="C97" i="57" a="1"/>
  <c r="G97" i="57" s="1"/>
  <c r="K82" i="57"/>
  <c r="K81" i="57"/>
  <c r="K80" i="57"/>
  <c r="K79" i="57"/>
  <c r="K78" i="57"/>
  <c r="K77" i="57"/>
  <c r="C76" i="57" a="1"/>
  <c r="H76" i="57" s="1"/>
  <c r="N75" i="57" a="1"/>
  <c r="R75" i="57" s="1"/>
  <c r="D73" i="57"/>
  <c r="E73" i="57" s="1"/>
  <c r="F73" i="57" s="1"/>
  <c r="G73" i="57" s="1"/>
  <c r="H73" i="57" s="1"/>
  <c r="I73" i="57" s="1"/>
  <c r="B61" i="57" a="1"/>
  <c r="I61" i="57" s="1"/>
  <c r="D23" i="57"/>
  <c r="C23" i="57"/>
  <c r="C22" i="57"/>
  <c r="B4" i="57" a="1"/>
  <c r="H4" i="57" s="1"/>
  <c r="B3" i="57"/>
  <c r="B2" i="57"/>
  <c r="I1" i="57"/>
  <c r="B204" i="56" a="1"/>
  <c r="I204" i="56" s="1"/>
  <c r="B202" i="56" a="1"/>
  <c r="F202" i="56" s="1"/>
  <c r="D191" i="56"/>
  <c r="C191" i="56"/>
  <c r="B183" i="56" a="1"/>
  <c r="H183" i="56" s="1"/>
  <c r="B159" i="56" a="1"/>
  <c r="H159" i="56" s="1"/>
  <c r="D158" i="56"/>
  <c r="J160" i="56" s="1"/>
  <c r="D154" i="56"/>
  <c r="D24" i="56" s="1"/>
  <c r="C154" i="56"/>
  <c r="C24" i="56" s="1"/>
  <c r="D153" i="56"/>
  <c r="C153" i="56"/>
  <c r="C23" i="56" s="1"/>
  <c r="D152" i="56"/>
  <c r="C152" i="56"/>
  <c r="D151" i="56"/>
  <c r="D21" i="56" s="1"/>
  <c r="C151" i="56"/>
  <c r="C21" i="56" s="1"/>
  <c r="D150" i="56"/>
  <c r="C150" i="56"/>
  <c r="C20" i="56" s="1"/>
  <c r="D149" i="56"/>
  <c r="D19" i="56" s="1"/>
  <c r="C149" i="56"/>
  <c r="B147" i="56" a="1"/>
  <c r="G147" i="56" s="1"/>
  <c r="C133" i="56" a="1"/>
  <c r="I133" i="56" s="1"/>
  <c r="K118" i="56"/>
  <c r="K117" i="56"/>
  <c r="K116" i="56"/>
  <c r="K115" i="56"/>
  <c r="K114" i="56"/>
  <c r="K113" i="56"/>
  <c r="N111" i="56" a="1"/>
  <c r="R111" i="56" s="1"/>
  <c r="C111" i="56" a="1"/>
  <c r="I111" i="56" s="1"/>
  <c r="D108" i="56"/>
  <c r="E108" i="56" s="1"/>
  <c r="F108" i="56" s="1"/>
  <c r="G108" i="56" s="1"/>
  <c r="H108" i="56" s="1"/>
  <c r="I108" i="56" s="1"/>
  <c r="C97" i="56" a="1"/>
  <c r="G97" i="56" s="1"/>
  <c r="K82" i="56"/>
  <c r="C82" i="56" s="1"/>
  <c r="K81" i="56"/>
  <c r="C81" i="56" s="1"/>
  <c r="K80" i="56"/>
  <c r="C80" i="56" s="1"/>
  <c r="K79" i="56"/>
  <c r="C79" i="56" s="1"/>
  <c r="K78" i="56"/>
  <c r="C78" i="56" s="1"/>
  <c r="K77" i="56"/>
  <c r="C77" i="56" s="1"/>
  <c r="C76" i="56" a="1"/>
  <c r="H76" i="56" s="1"/>
  <c r="N75" i="56" a="1"/>
  <c r="S75" i="56" s="1"/>
  <c r="D73" i="56"/>
  <c r="E73" i="56" s="1"/>
  <c r="F73" i="56" s="1"/>
  <c r="G73" i="56" s="1"/>
  <c r="H73" i="56" s="1"/>
  <c r="I73" i="56" s="1"/>
  <c r="B61" i="56" a="1"/>
  <c r="G61" i="56" s="1"/>
  <c r="D23" i="56"/>
  <c r="D22" i="56"/>
  <c r="C22" i="56"/>
  <c r="D20" i="56"/>
  <c r="C19" i="56"/>
  <c r="B4" i="56" a="1"/>
  <c r="I4" i="56" s="1"/>
  <c r="B3" i="56"/>
  <c r="B2" i="56"/>
  <c r="I1" i="56"/>
  <c r="B204" i="55" a="1"/>
  <c r="G204" i="55" s="1"/>
  <c r="B202" i="55" a="1"/>
  <c r="G202" i="55" s="1"/>
  <c r="D191" i="55"/>
  <c r="C191" i="55"/>
  <c r="B183" i="55" a="1"/>
  <c r="H183" i="55" s="1"/>
  <c r="B159" i="55" a="1"/>
  <c r="H159" i="55" s="1"/>
  <c r="D158" i="55"/>
  <c r="J160" i="55" s="1"/>
  <c r="D154" i="55"/>
  <c r="D24" i="55" s="1"/>
  <c r="C154" i="55"/>
  <c r="C24" i="55" s="1"/>
  <c r="D153" i="55"/>
  <c r="D23" i="55" s="1"/>
  <c r="C153" i="55"/>
  <c r="C23" i="55" s="1"/>
  <c r="D152" i="55"/>
  <c r="D22" i="55" s="1"/>
  <c r="C152" i="55"/>
  <c r="C22" i="55" s="1"/>
  <c r="D151" i="55"/>
  <c r="D21" i="55" s="1"/>
  <c r="C151" i="55"/>
  <c r="C21" i="55" s="1"/>
  <c r="D150" i="55"/>
  <c r="D20" i="55" s="1"/>
  <c r="C150" i="55"/>
  <c r="C20" i="55" s="1"/>
  <c r="D149" i="55"/>
  <c r="C149" i="55"/>
  <c r="B147" i="55" a="1"/>
  <c r="G147" i="55" s="1"/>
  <c r="C133" i="55" a="1"/>
  <c r="I133" i="55" s="1"/>
  <c r="K118" i="55"/>
  <c r="K117" i="55"/>
  <c r="K116" i="55"/>
  <c r="K115" i="55"/>
  <c r="K114" i="55"/>
  <c r="K113" i="55"/>
  <c r="N111" i="55" a="1"/>
  <c r="S111" i="55" s="1"/>
  <c r="C111" i="55" a="1"/>
  <c r="H111" i="55" s="1"/>
  <c r="D108" i="55"/>
  <c r="E108" i="55" s="1"/>
  <c r="F108" i="55" s="1"/>
  <c r="G108" i="55" s="1"/>
  <c r="H108" i="55" s="1"/>
  <c r="I108" i="55" s="1"/>
  <c r="C97" i="55" a="1"/>
  <c r="H97" i="55" s="1"/>
  <c r="K82" i="55"/>
  <c r="K81" i="55"/>
  <c r="K80" i="55"/>
  <c r="K79" i="55"/>
  <c r="K78" i="55"/>
  <c r="K77" i="55"/>
  <c r="C76" i="55" a="1"/>
  <c r="H76" i="55" s="1"/>
  <c r="N75" i="55" a="1"/>
  <c r="R75" i="55" s="1"/>
  <c r="D73" i="55"/>
  <c r="E73" i="55" s="1"/>
  <c r="F73" i="55" s="1"/>
  <c r="G73" i="55" s="1"/>
  <c r="H73" i="55" s="1"/>
  <c r="I73" i="55" s="1"/>
  <c r="B61" i="55" a="1"/>
  <c r="I61" i="55" s="1"/>
  <c r="B4" i="55" a="1"/>
  <c r="H4" i="55" s="1"/>
  <c r="B3" i="55"/>
  <c r="B2" i="55"/>
  <c r="I1" i="55"/>
  <c r="B204" i="54" a="1"/>
  <c r="I204" i="54" s="1"/>
  <c r="B202" i="54" a="1"/>
  <c r="F202" i="54" s="1"/>
  <c r="D191" i="54"/>
  <c r="C191" i="54"/>
  <c r="B183" i="54" a="1"/>
  <c r="H183" i="54" s="1"/>
  <c r="B159" i="54" a="1"/>
  <c r="H159" i="54" s="1"/>
  <c r="D158" i="54"/>
  <c r="J160" i="54" s="1"/>
  <c r="D154" i="54"/>
  <c r="D24" i="54" s="1"/>
  <c r="C154" i="54"/>
  <c r="C24" i="54" s="1"/>
  <c r="D153" i="54"/>
  <c r="D23" i="54" s="1"/>
  <c r="C153" i="54"/>
  <c r="C23" i="54" s="1"/>
  <c r="D152" i="54"/>
  <c r="C152" i="54"/>
  <c r="C22" i="54" s="1"/>
  <c r="D151" i="54"/>
  <c r="D21" i="54" s="1"/>
  <c r="C151" i="54"/>
  <c r="C21" i="54" s="1"/>
  <c r="D150" i="54"/>
  <c r="D20" i="54" s="1"/>
  <c r="C150" i="54"/>
  <c r="C20" i="54" s="1"/>
  <c r="D149" i="54"/>
  <c r="D19" i="54" s="1"/>
  <c r="C149" i="54"/>
  <c r="B147" i="54" a="1"/>
  <c r="G147" i="54" s="1"/>
  <c r="C133" i="54" a="1"/>
  <c r="I133" i="54" s="1"/>
  <c r="K118" i="54"/>
  <c r="K117" i="54"/>
  <c r="K116" i="54"/>
  <c r="K115" i="54"/>
  <c r="K114" i="54"/>
  <c r="K113" i="54"/>
  <c r="N111" i="54" a="1"/>
  <c r="R111" i="54" s="1"/>
  <c r="C111" i="54" a="1"/>
  <c r="I111" i="54" s="1"/>
  <c r="D108" i="54"/>
  <c r="E108" i="54" s="1"/>
  <c r="F108" i="54" s="1"/>
  <c r="G108" i="54" s="1"/>
  <c r="H108" i="54" s="1"/>
  <c r="I108" i="54" s="1"/>
  <c r="C97" i="54" a="1"/>
  <c r="G97" i="54" s="1"/>
  <c r="K82" i="54"/>
  <c r="K81" i="54"/>
  <c r="K80" i="54"/>
  <c r="K79" i="54"/>
  <c r="K78" i="54"/>
  <c r="K77" i="54"/>
  <c r="C76" i="54" a="1"/>
  <c r="H76" i="54" s="1"/>
  <c r="N75" i="54" a="1"/>
  <c r="R75" i="54" s="1"/>
  <c r="D73" i="54"/>
  <c r="E73" i="54" s="1"/>
  <c r="F73" i="54" s="1"/>
  <c r="G73" i="54" s="1"/>
  <c r="H73" i="54" s="1"/>
  <c r="I73" i="54" s="1"/>
  <c r="B61" i="54" a="1"/>
  <c r="I61" i="54" s="1"/>
  <c r="D22" i="54"/>
  <c r="B4" i="54" a="1"/>
  <c r="H4" i="54" s="1"/>
  <c r="B3" i="54"/>
  <c r="B2" i="54"/>
  <c r="I1" i="54"/>
  <c r="B204" i="53" a="1"/>
  <c r="G204" i="53" s="1"/>
  <c r="B202" i="53" a="1"/>
  <c r="G202" i="53" s="1"/>
  <c r="D191" i="53"/>
  <c r="C191" i="53"/>
  <c r="B183" i="53" a="1"/>
  <c r="G183" i="53" s="1"/>
  <c r="B159" i="53" a="1"/>
  <c r="G159" i="53" s="1"/>
  <c r="D158" i="53"/>
  <c r="J160" i="53" s="1"/>
  <c r="B160" i="53" s="1"/>
  <c r="D154" i="53"/>
  <c r="C154" i="53"/>
  <c r="D153" i="53"/>
  <c r="C153" i="53"/>
  <c r="D152" i="53"/>
  <c r="C152" i="53"/>
  <c r="D151" i="53"/>
  <c r="C151" i="53"/>
  <c r="D150" i="53"/>
  <c r="C150" i="53"/>
  <c r="D149" i="53"/>
  <c r="C149" i="53"/>
  <c r="B147" i="53" a="1"/>
  <c r="C133" i="53" a="1"/>
  <c r="I133" i="53" s="1"/>
  <c r="K118" i="53"/>
  <c r="K117" i="53"/>
  <c r="K116" i="53"/>
  <c r="K115" i="53"/>
  <c r="K114" i="53"/>
  <c r="K113" i="53"/>
  <c r="N111" i="53" a="1"/>
  <c r="S111" i="53" s="1"/>
  <c r="C111" i="53" a="1"/>
  <c r="H111" i="53" s="1"/>
  <c r="D108" i="53"/>
  <c r="E108" i="53" s="1"/>
  <c r="F108" i="53" s="1"/>
  <c r="G108" i="53" s="1"/>
  <c r="H108" i="53" s="1"/>
  <c r="I108" i="53" s="1"/>
  <c r="C97" i="53" a="1"/>
  <c r="H97" i="53" s="1"/>
  <c r="K82" i="53"/>
  <c r="C82" i="53" s="1"/>
  <c r="K81" i="53"/>
  <c r="C81" i="53" s="1"/>
  <c r="K80" i="53"/>
  <c r="C80" i="53" s="1"/>
  <c r="K79" i="53"/>
  <c r="C79" i="53" s="1"/>
  <c r="K78" i="53"/>
  <c r="C78" i="53" s="1"/>
  <c r="K77" i="53"/>
  <c r="C77" i="53" s="1"/>
  <c r="C76" i="53" a="1"/>
  <c r="N75" i="53" a="1"/>
  <c r="S75" i="53" s="1"/>
  <c r="F73" i="53"/>
  <c r="G73" i="53" s="1"/>
  <c r="H73" i="53" s="1"/>
  <c r="I73" i="53" s="1"/>
  <c r="E73" i="53"/>
  <c r="D73" i="53"/>
  <c r="B61" i="53" a="1"/>
  <c r="G61" i="53" s="1"/>
  <c r="D24" i="53"/>
  <c r="C24" i="53"/>
  <c r="D23" i="53"/>
  <c r="C23" i="53"/>
  <c r="D22" i="53"/>
  <c r="C22" i="53"/>
  <c r="D21" i="53"/>
  <c r="C21" i="53"/>
  <c r="D20" i="53"/>
  <c r="C20" i="53"/>
  <c r="D19" i="53"/>
  <c r="C19" i="53"/>
  <c r="B4" i="53" a="1"/>
  <c r="H4" i="53" s="1"/>
  <c r="B3" i="53"/>
  <c r="B2" i="53"/>
  <c r="I1" i="53"/>
  <c r="B204" i="52" a="1"/>
  <c r="I204" i="52" s="1"/>
  <c r="B202" i="52" a="1"/>
  <c r="F202" i="52" s="1"/>
  <c r="D191" i="52"/>
  <c r="C191" i="52"/>
  <c r="B183" i="52" a="1"/>
  <c r="H183" i="52" s="1"/>
  <c r="B159" i="52" a="1"/>
  <c r="H159" i="52" s="1"/>
  <c r="D158" i="52"/>
  <c r="J160" i="52" s="1"/>
  <c r="D154" i="52"/>
  <c r="D24" i="52" s="1"/>
  <c r="C154" i="52"/>
  <c r="C24" i="52" s="1"/>
  <c r="D153" i="52"/>
  <c r="C153" i="52"/>
  <c r="D152" i="52"/>
  <c r="D22" i="52" s="1"/>
  <c r="C152" i="52"/>
  <c r="C22" i="52" s="1"/>
  <c r="D151" i="52"/>
  <c r="D21" i="52" s="1"/>
  <c r="C151" i="52"/>
  <c r="C21" i="52" s="1"/>
  <c r="D150" i="52"/>
  <c r="D20" i="52" s="1"/>
  <c r="C150" i="52"/>
  <c r="C20" i="52" s="1"/>
  <c r="D149" i="52"/>
  <c r="C149" i="52"/>
  <c r="B147" i="52" a="1"/>
  <c r="G147" i="52" s="1"/>
  <c r="C133" i="52" a="1"/>
  <c r="I133" i="52" s="1"/>
  <c r="K118" i="52"/>
  <c r="K117" i="52"/>
  <c r="K116" i="52"/>
  <c r="K115" i="52"/>
  <c r="K114" i="52"/>
  <c r="K113" i="52"/>
  <c r="N111" i="52" a="1"/>
  <c r="R111" i="52" s="1"/>
  <c r="C111" i="52" a="1"/>
  <c r="I111" i="52" s="1"/>
  <c r="D108" i="52"/>
  <c r="E108" i="52" s="1"/>
  <c r="F108" i="52" s="1"/>
  <c r="G108" i="52" s="1"/>
  <c r="H108" i="52" s="1"/>
  <c r="I108" i="52" s="1"/>
  <c r="C97" i="52" a="1"/>
  <c r="G97" i="52" s="1"/>
  <c r="K82" i="52"/>
  <c r="K81" i="52"/>
  <c r="K80" i="52"/>
  <c r="K79" i="52"/>
  <c r="K78" i="52"/>
  <c r="K77" i="52"/>
  <c r="C76" i="52" a="1"/>
  <c r="H76" i="52" s="1"/>
  <c r="N75" i="52" a="1"/>
  <c r="R75" i="52" s="1"/>
  <c r="D73" i="52"/>
  <c r="E73" i="52" s="1"/>
  <c r="F73" i="52" s="1"/>
  <c r="G73" i="52" s="1"/>
  <c r="H73" i="52" s="1"/>
  <c r="I73" i="52" s="1"/>
  <c r="B61" i="52" a="1"/>
  <c r="I61" i="52" s="1"/>
  <c r="D23" i="52"/>
  <c r="C23" i="52"/>
  <c r="C19" i="52"/>
  <c r="B4" i="52" a="1"/>
  <c r="H4" i="52" s="1"/>
  <c r="B3" i="52"/>
  <c r="B2" i="52"/>
  <c r="I1" i="52"/>
  <c r="B204" i="51" a="1"/>
  <c r="B202" i="51" a="1"/>
  <c r="G202" i="51" s="1"/>
  <c r="D191" i="51"/>
  <c r="C191" i="51"/>
  <c r="B183" i="51" a="1"/>
  <c r="F183" i="51" s="1"/>
  <c r="B159" i="51" a="1"/>
  <c r="G159" i="51" s="1"/>
  <c r="D158" i="51"/>
  <c r="J160" i="51" s="1"/>
  <c r="D154" i="51"/>
  <c r="D24" i="51" s="1"/>
  <c r="C154" i="51"/>
  <c r="C24" i="51" s="1"/>
  <c r="D153" i="51"/>
  <c r="C153" i="51"/>
  <c r="C23" i="51" s="1"/>
  <c r="D152" i="51"/>
  <c r="D22" i="51" s="1"/>
  <c r="C152" i="51"/>
  <c r="C22" i="51" s="1"/>
  <c r="D151" i="51"/>
  <c r="D21" i="51" s="1"/>
  <c r="C151" i="51"/>
  <c r="C21" i="51" s="1"/>
  <c r="D150" i="51"/>
  <c r="C150" i="51"/>
  <c r="C20" i="51" s="1"/>
  <c r="D149" i="51"/>
  <c r="D19" i="51" s="1"/>
  <c r="C149" i="51"/>
  <c r="C19" i="51" s="1"/>
  <c r="B147" i="51" a="1"/>
  <c r="G147" i="51" s="1"/>
  <c r="C133" i="51" a="1"/>
  <c r="H133" i="51" s="1"/>
  <c r="K118" i="51"/>
  <c r="K117" i="51"/>
  <c r="K116" i="51"/>
  <c r="K115" i="51"/>
  <c r="K114" i="51"/>
  <c r="K113" i="51"/>
  <c r="N111" i="51" a="1"/>
  <c r="P111" i="51" s="1"/>
  <c r="C111" i="51" a="1"/>
  <c r="H111" i="51" s="1"/>
  <c r="D108" i="51"/>
  <c r="E108" i="51" s="1"/>
  <c r="F108" i="51" s="1"/>
  <c r="G108" i="51" s="1"/>
  <c r="H108" i="51" s="1"/>
  <c r="I108" i="51" s="1"/>
  <c r="C97" i="51" a="1"/>
  <c r="F97" i="51" s="1"/>
  <c r="K82" i="51"/>
  <c r="K81" i="51"/>
  <c r="K80" i="51"/>
  <c r="K79" i="51"/>
  <c r="K78" i="51"/>
  <c r="K77" i="51"/>
  <c r="C76" i="51" a="1"/>
  <c r="G76" i="51" s="1"/>
  <c r="N75" i="51" a="1"/>
  <c r="P75" i="51" s="1"/>
  <c r="D73" i="51"/>
  <c r="E73" i="51" s="1"/>
  <c r="F73" i="51" s="1"/>
  <c r="G73" i="51" s="1"/>
  <c r="H73" i="51" s="1"/>
  <c r="I73" i="51" s="1"/>
  <c r="B61" i="51" a="1"/>
  <c r="D61" i="51" s="1"/>
  <c r="D23" i="51"/>
  <c r="D20" i="51"/>
  <c r="B4" i="51" a="1"/>
  <c r="G4" i="51" s="1"/>
  <c r="B3" i="51"/>
  <c r="B2" i="51"/>
  <c r="I1" i="51"/>
  <c r="B204" i="50" a="1"/>
  <c r="I204" i="50" s="1"/>
  <c r="B202" i="50" a="1"/>
  <c r="F202" i="50" s="1"/>
  <c r="D191" i="50"/>
  <c r="C191" i="50"/>
  <c r="B183" i="50" a="1"/>
  <c r="H183" i="50" s="1"/>
  <c r="B159" i="50" a="1"/>
  <c r="H159" i="50" s="1"/>
  <c r="D158" i="50"/>
  <c r="J160" i="50" s="1"/>
  <c r="D154" i="50"/>
  <c r="D24" i="50" s="1"/>
  <c r="C154" i="50"/>
  <c r="C24" i="50" s="1"/>
  <c r="D153" i="50"/>
  <c r="D23" i="50" s="1"/>
  <c r="C153" i="50"/>
  <c r="D152" i="50"/>
  <c r="D22" i="50" s="1"/>
  <c r="C152" i="50"/>
  <c r="D151" i="50"/>
  <c r="D21" i="50" s="1"/>
  <c r="C151" i="50"/>
  <c r="D150" i="50"/>
  <c r="D20" i="50" s="1"/>
  <c r="C150" i="50"/>
  <c r="C20" i="50" s="1"/>
  <c r="D149" i="50"/>
  <c r="D19" i="50" s="1"/>
  <c r="C149" i="50"/>
  <c r="B147" i="50" a="1"/>
  <c r="G147" i="50" s="1"/>
  <c r="C133" i="50" a="1"/>
  <c r="I133" i="50" s="1"/>
  <c r="K118" i="50"/>
  <c r="K117" i="50"/>
  <c r="K116" i="50"/>
  <c r="K115" i="50"/>
  <c r="K114" i="50"/>
  <c r="K113" i="50"/>
  <c r="N111" i="50" a="1"/>
  <c r="R111" i="50" s="1"/>
  <c r="C111" i="50" a="1"/>
  <c r="I111" i="50" s="1"/>
  <c r="D108" i="50"/>
  <c r="E108" i="50" s="1"/>
  <c r="F108" i="50" s="1"/>
  <c r="G108" i="50" s="1"/>
  <c r="H108" i="50" s="1"/>
  <c r="I108" i="50" s="1"/>
  <c r="C97" i="50" a="1"/>
  <c r="G97" i="50" s="1"/>
  <c r="K82" i="50"/>
  <c r="C82" i="50" s="1"/>
  <c r="K81" i="50"/>
  <c r="C81" i="50" s="1"/>
  <c r="K80" i="50"/>
  <c r="C80" i="50" s="1"/>
  <c r="K79" i="50"/>
  <c r="C79" i="50" s="1"/>
  <c r="K78" i="50"/>
  <c r="C78" i="50" s="1"/>
  <c r="K77" i="50"/>
  <c r="C77" i="50" s="1"/>
  <c r="C76" i="50" a="1"/>
  <c r="G76" i="50" s="1"/>
  <c r="N75" i="50" a="1"/>
  <c r="S75" i="50" s="1"/>
  <c r="D73" i="50"/>
  <c r="E73" i="50" s="1"/>
  <c r="F73" i="50" s="1"/>
  <c r="G73" i="50" s="1"/>
  <c r="H73" i="50" s="1"/>
  <c r="I73" i="50" s="1"/>
  <c r="B61" i="50" a="1"/>
  <c r="G61" i="50" s="1"/>
  <c r="C23" i="50"/>
  <c r="C22" i="50"/>
  <c r="C21" i="50"/>
  <c r="C19" i="50"/>
  <c r="B4" i="50" a="1"/>
  <c r="G4" i="50" s="1"/>
  <c r="B3" i="50"/>
  <c r="B2" i="50"/>
  <c r="I1" i="50"/>
  <c r="B204" i="49" a="1"/>
  <c r="D204" i="49" s="1"/>
  <c r="B202" i="49" a="1"/>
  <c r="G202" i="49" s="1"/>
  <c r="D191" i="49"/>
  <c r="C191" i="49"/>
  <c r="B183" i="49" a="1"/>
  <c r="H183" i="49" s="1"/>
  <c r="B159" i="49" a="1"/>
  <c r="H159" i="49" s="1"/>
  <c r="D158" i="49"/>
  <c r="J160" i="49" s="1"/>
  <c r="L160" i="49" s="1"/>
  <c r="D154" i="49"/>
  <c r="D24" i="49" s="1"/>
  <c r="C154" i="49"/>
  <c r="C24" i="49" s="1"/>
  <c r="D153" i="49"/>
  <c r="D23" i="49" s="1"/>
  <c r="C153" i="49"/>
  <c r="C23" i="49" s="1"/>
  <c r="D152" i="49"/>
  <c r="D22" i="49" s="1"/>
  <c r="C152" i="49"/>
  <c r="C22" i="49" s="1"/>
  <c r="D151" i="49"/>
  <c r="D21" i="49" s="1"/>
  <c r="C151" i="49"/>
  <c r="C21" i="49" s="1"/>
  <c r="D150" i="49"/>
  <c r="D20" i="49" s="1"/>
  <c r="C150" i="49"/>
  <c r="C20" i="49" s="1"/>
  <c r="D149" i="49"/>
  <c r="D19" i="49" s="1"/>
  <c r="C149" i="49"/>
  <c r="C19" i="49" s="1"/>
  <c r="B147" i="49" a="1"/>
  <c r="G147" i="49" s="1"/>
  <c r="C133" i="49" a="1"/>
  <c r="I133" i="49" s="1"/>
  <c r="K118" i="49"/>
  <c r="K117" i="49"/>
  <c r="K116" i="49"/>
  <c r="K115" i="49"/>
  <c r="K114" i="49"/>
  <c r="K113" i="49"/>
  <c r="N111" i="49" a="1"/>
  <c r="S111" i="49" s="1"/>
  <c r="C111" i="49" a="1"/>
  <c r="I111" i="49" s="1"/>
  <c r="D108" i="49"/>
  <c r="E108" i="49" s="1"/>
  <c r="F108" i="49" s="1"/>
  <c r="G108" i="49" s="1"/>
  <c r="H108" i="49" s="1"/>
  <c r="I108" i="49" s="1"/>
  <c r="C97" i="49" a="1"/>
  <c r="E97" i="49" s="1"/>
  <c r="K82" i="49"/>
  <c r="C82" i="49" s="1"/>
  <c r="K81" i="49"/>
  <c r="C81" i="49" s="1"/>
  <c r="K80" i="49"/>
  <c r="C80" i="49" s="1"/>
  <c r="K79" i="49"/>
  <c r="C79" i="49" s="1"/>
  <c r="K78" i="49"/>
  <c r="C78" i="49" s="1"/>
  <c r="K77" i="49"/>
  <c r="C77" i="49" s="1"/>
  <c r="C76" i="49" a="1"/>
  <c r="G76" i="49" s="1"/>
  <c r="N75" i="49" a="1"/>
  <c r="S75" i="49" s="1"/>
  <c r="D73" i="49"/>
  <c r="E73" i="49" s="1"/>
  <c r="F73" i="49" s="1"/>
  <c r="G73" i="49" s="1"/>
  <c r="H73" i="49" s="1"/>
  <c r="I73" i="49" s="1"/>
  <c r="B61" i="49" a="1"/>
  <c r="G61" i="49" s="1"/>
  <c r="B4" i="49" a="1"/>
  <c r="G4" i="49" s="1"/>
  <c r="B3" i="49"/>
  <c r="B2" i="49"/>
  <c r="I1" i="49"/>
  <c r="B204" i="48" a="1"/>
  <c r="I204" i="48" s="1"/>
  <c r="B202" i="48" a="1"/>
  <c r="F202" i="48" s="1"/>
  <c r="D191" i="48"/>
  <c r="C191" i="48"/>
  <c r="B183" i="48" a="1"/>
  <c r="D183" i="48" s="1"/>
  <c r="M160" i="48"/>
  <c r="B159" i="48" a="1"/>
  <c r="G159" i="48" s="1"/>
  <c r="D158" i="48"/>
  <c r="J160" i="48" s="1"/>
  <c r="A160" i="48" s="1"/>
  <c r="D154" i="48"/>
  <c r="D24" i="48" s="1"/>
  <c r="C154" i="48"/>
  <c r="C24" i="48" s="1"/>
  <c r="D153" i="48"/>
  <c r="C153" i="48"/>
  <c r="C23" i="48" s="1"/>
  <c r="D152" i="48"/>
  <c r="D22" i="48" s="1"/>
  <c r="C152" i="48"/>
  <c r="C22" i="48" s="1"/>
  <c r="D151" i="48"/>
  <c r="D21" i="48" s="1"/>
  <c r="C151" i="48"/>
  <c r="C21" i="48" s="1"/>
  <c r="D150" i="48"/>
  <c r="D20" i="48" s="1"/>
  <c r="C150" i="48"/>
  <c r="C20" i="48" s="1"/>
  <c r="D149" i="48"/>
  <c r="D19" i="48" s="1"/>
  <c r="C149" i="48"/>
  <c r="C19" i="48" s="1"/>
  <c r="B147" i="48" a="1"/>
  <c r="G147" i="48" s="1"/>
  <c r="C133" i="48" a="1"/>
  <c r="H133" i="48" s="1"/>
  <c r="K118" i="48"/>
  <c r="K117" i="48"/>
  <c r="K116" i="48"/>
  <c r="K115" i="48"/>
  <c r="K114" i="48"/>
  <c r="K113" i="48"/>
  <c r="N111" i="48" a="1"/>
  <c r="R111" i="48" s="1"/>
  <c r="C111" i="48" a="1"/>
  <c r="E111" i="48" s="1"/>
  <c r="D108" i="48"/>
  <c r="E108" i="48" s="1"/>
  <c r="F108" i="48" s="1"/>
  <c r="G108" i="48" s="1"/>
  <c r="H108" i="48" s="1"/>
  <c r="I108" i="48" s="1"/>
  <c r="C97" i="48" a="1"/>
  <c r="G97" i="48" s="1"/>
  <c r="K82" i="48"/>
  <c r="K81" i="48"/>
  <c r="K80" i="48"/>
  <c r="K79" i="48"/>
  <c r="K78" i="48"/>
  <c r="K77" i="48"/>
  <c r="C76" i="48" a="1"/>
  <c r="H76" i="48" s="1"/>
  <c r="N75" i="48" a="1"/>
  <c r="R75" i="48" s="1"/>
  <c r="D73" i="48"/>
  <c r="E73" i="48" s="1"/>
  <c r="F73" i="48" s="1"/>
  <c r="G73" i="48" s="1"/>
  <c r="H73" i="48" s="1"/>
  <c r="I73" i="48" s="1"/>
  <c r="B61" i="48" a="1"/>
  <c r="I61" i="48" s="1"/>
  <c r="D23" i="48"/>
  <c r="B4" i="48" a="1"/>
  <c r="G4" i="48" s="1"/>
  <c r="B3" i="48"/>
  <c r="B2" i="48"/>
  <c r="I1" i="48"/>
  <c r="B204" i="47" a="1"/>
  <c r="I204" i="47" s="1"/>
  <c r="B202" i="47" a="1"/>
  <c r="F202" i="47" s="1"/>
  <c r="D191" i="47"/>
  <c r="C191" i="47"/>
  <c r="B183" i="47" a="1"/>
  <c r="H183" i="47" s="1"/>
  <c r="B159" i="47" a="1"/>
  <c r="H159" i="47" s="1"/>
  <c r="D158" i="47"/>
  <c r="J160" i="47" s="1"/>
  <c r="J161" i="47" s="1"/>
  <c r="D154" i="47"/>
  <c r="C154" i="47"/>
  <c r="C24" i="47" s="1"/>
  <c r="D153" i="47"/>
  <c r="D23" i="47" s="1"/>
  <c r="C153" i="47"/>
  <c r="C23" i="47" s="1"/>
  <c r="D152" i="47"/>
  <c r="D22" i="47" s="1"/>
  <c r="C152" i="47"/>
  <c r="C22" i="47" s="1"/>
  <c r="D151" i="47"/>
  <c r="D21" i="47" s="1"/>
  <c r="C151" i="47"/>
  <c r="C21" i="47" s="1"/>
  <c r="D150" i="47"/>
  <c r="D20" i="47" s="1"/>
  <c r="C150" i="47"/>
  <c r="C20" i="47" s="1"/>
  <c r="D149" i="47"/>
  <c r="C149" i="47"/>
  <c r="C19" i="47" s="1"/>
  <c r="B147" i="47" a="1"/>
  <c r="G147" i="47" s="1"/>
  <c r="C133" i="47" a="1"/>
  <c r="I133" i="47" s="1"/>
  <c r="K118" i="47"/>
  <c r="K117" i="47"/>
  <c r="K116" i="47"/>
  <c r="K115" i="47"/>
  <c r="K114" i="47"/>
  <c r="K113" i="47"/>
  <c r="N111" i="47" a="1"/>
  <c r="R111" i="47" s="1"/>
  <c r="C111" i="47" a="1"/>
  <c r="E111" i="47" s="1"/>
  <c r="D108" i="47"/>
  <c r="E108" i="47" s="1"/>
  <c r="F108" i="47" s="1"/>
  <c r="G108" i="47" s="1"/>
  <c r="H108" i="47" s="1"/>
  <c r="I108" i="47" s="1"/>
  <c r="C97" i="47" a="1"/>
  <c r="G97" i="47" s="1"/>
  <c r="K82" i="47"/>
  <c r="K81" i="47"/>
  <c r="K80" i="47"/>
  <c r="K79" i="47"/>
  <c r="K78" i="47"/>
  <c r="K77" i="47"/>
  <c r="C76" i="47" a="1"/>
  <c r="G76" i="47" s="1"/>
  <c r="N75" i="47" a="1"/>
  <c r="S75" i="47" s="1"/>
  <c r="D73" i="47"/>
  <c r="E73" i="47" s="1"/>
  <c r="F73" i="47" s="1"/>
  <c r="G73" i="47" s="1"/>
  <c r="H73" i="47" s="1"/>
  <c r="I73" i="47" s="1"/>
  <c r="B61" i="47" a="1"/>
  <c r="G61" i="47" s="1"/>
  <c r="D24" i="47"/>
  <c r="B4" i="47" a="1"/>
  <c r="G4" i="47" s="1"/>
  <c r="B3" i="47"/>
  <c r="B2" i="47"/>
  <c r="I1" i="47"/>
  <c r="B204" i="46" a="1"/>
  <c r="B202" i="46" a="1"/>
  <c r="G202" i="46" s="1"/>
  <c r="D191" i="46"/>
  <c r="C191" i="46"/>
  <c r="B183" i="46" a="1"/>
  <c r="H183" i="46" s="1"/>
  <c r="B159" i="46" a="1"/>
  <c r="H159" i="46" s="1"/>
  <c r="D158" i="46"/>
  <c r="J160" i="46" s="1"/>
  <c r="L160" i="46" s="1"/>
  <c r="D154" i="46"/>
  <c r="D24" i="46" s="1"/>
  <c r="C154" i="46"/>
  <c r="C24" i="46" s="1"/>
  <c r="D153" i="46"/>
  <c r="D23" i="46" s="1"/>
  <c r="C153" i="46"/>
  <c r="C23" i="46" s="1"/>
  <c r="D152" i="46"/>
  <c r="D22" i="46" s="1"/>
  <c r="C152" i="46"/>
  <c r="C22" i="46" s="1"/>
  <c r="D151" i="46"/>
  <c r="D21" i="46" s="1"/>
  <c r="C151" i="46"/>
  <c r="C21" i="46" s="1"/>
  <c r="D150" i="46"/>
  <c r="D20" i="46" s="1"/>
  <c r="C150" i="46"/>
  <c r="C20" i="46" s="1"/>
  <c r="D149" i="46"/>
  <c r="C149" i="46"/>
  <c r="C19" i="46" s="1"/>
  <c r="B147" i="46" a="1"/>
  <c r="G147" i="46" s="1"/>
  <c r="C133" i="46" a="1"/>
  <c r="I133" i="46" s="1"/>
  <c r="K118" i="46"/>
  <c r="K117" i="46"/>
  <c r="K116" i="46"/>
  <c r="K115" i="46"/>
  <c r="K114" i="46"/>
  <c r="K113" i="46"/>
  <c r="N111" i="46" a="1"/>
  <c r="S111" i="46" s="1"/>
  <c r="C111" i="46" a="1"/>
  <c r="I111" i="46" s="1"/>
  <c r="D108" i="46"/>
  <c r="E108" i="46" s="1"/>
  <c r="F108" i="46" s="1"/>
  <c r="G108" i="46" s="1"/>
  <c r="H108" i="46" s="1"/>
  <c r="I108" i="46" s="1"/>
  <c r="C97" i="46" a="1"/>
  <c r="K82" i="46"/>
  <c r="C82" i="46" s="1"/>
  <c r="K81" i="46"/>
  <c r="C81" i="46" s="1"/>
  <c r="K80" i="46"/>
  <c r="C80" i="46" s="1"/>
  <c r="K79" i="46"/>
  <c r="C79" i="46" s="1"/>
  <c r="K78" i="46"/>
  <c r="C78" i="46" s="1"/>
  <c r="K77" i="46"/>
  <c r="C77" i="46" s="1"/>
  <c r="C76" i="46" a="1"/>
  <c r="H76" i="46" s="1"/>
  <c r="N75" i="46" a="1"/>
  <c r="S75" i="46" s="1"/>
  <c r="D73" i="46"/>
  <c r="E73" i="46" s="1"/>
  <c r="F73" i="46" s="1"/>
  <c r="G73" i="46" s="1"/>
  <c r="H73" i="46" s="1"/>
  <c r="I73" i="46" s="1"/>
  <c r="J116" i="46" s="1"/>
  <c r="B61" i="46" a="1"/>
  <c r="G61" i="46" s="1"/>
  <c r="B4" i="46" a="1"/>
  <c r="D4" i="46" s="1"/>
  <c r="B3" i="46"/>
  <c r="B2" i="46"/>
  <c r="I1" i="46"/>
  <c r="B204" i="45" a="1"/>
  <c r="I204" i="45" s="1"/>
  <c r="B202" i="45" a="1"/>
  <c r="F202" i="45" s="1"/>
  <c r="D191" i="45"/>
  <c r="C191" i="45"/>
  <c r="B183" i="45" a="1"/>
  <c r="H183" i="45" s="1"/>
  <c r="B159" i="45" a="1"/>
  <c r="H159" i="45" s="1"/>
  <c r="D158" i="45"/>
  <c r="J160" i="45" s="1"/>
  <c r="D154" i="45"/>
  <c r="D24" i="45" s="1"/>
  <c r="C154" i="45"/>
  <c r="C24" i="45" s="1"/>
  <c r="D153" i="45"/>
  <c r="D23" i="45" s="1"/>
  <c r="C153" i="45"/>
  <c r="C23" i="45" s="1"/>
  <c r="D152" i="45"/>
  <c r="D22" i="45" s="1"/>
  <c r="C152" i="45"/>
  <c r="C22" i="45" s="1"/>
  <c r="D151" i="45"/>
  <c r="D21" i="45" s="1"/>
  <c r="C151" i="45"/>
  <c r="D150" i="45"/>
  <c r="D20" i="45" s="1"/>
  <c r="C150" i="45"/>
  <c r="C20" i="45" s="1"/>
  <c r="D149" i="45"/>
  <c r="D19" i="45" s="1"/>
  <c r="C149" i="45"/>
  <c r="B147" i="45" a="1"/>
  <c r="G147" i="45" s="1"/>
  <c r="C133" i="45" a="1"/>
  <c r="I133" i="45" s="1"/>
  <c r="K118" i="45"/>
  <c r="K117" i="45"/>
  <c r="K116" i="45"/>
  <c r="K115" i="45"/>
  <c r="K114" i="45"/>
  <c r="K113" i="45"/>
  <c r="N111" i="45" a="1"/>
  <c r="R111" i="45" s="1"/>
  <c r="C111" i="45" a="1"/>
  <c r="I111" i="45" s="1"/>
  <c r="D108" i="45"/>
  <c r="E108" i="45" s="1"/>
  <c r="F108" i="45" s="1"/>
  <c r="G108" i="45" s="1"/>
  <c r="H108" i="45" s="1"/>
  <c r="I108" i="45" s="1"/>
  <c r="C97" i="45" a="1"/>
  <c r="G97" i="45" s="1"/>
  <c r="K82" i="45"/>
  <c r="K81" i="45"/>
  <c r="K80" i="45"/>
  <c r="K79" i="45"/>
  <c r="K78" i="45"/>
  <c r="K77" i="45"/>
  <c r="C76" i="45" a="1"/>
  <c r="H76" i="45" s="1"/>
  <c r="N75" i="45" a="1"/>
  <c r="S75" i="45" s="1"/>
  <c r="D73" i="45"/>
  <c r="E73" i="45" s="1"/>
  <c r="F73" i="45" s="1"/>
  <c r="G73" i="45" s="1"/>
  <c r="H73" i="45" s="1"/>
  <c r="I73" i="45" s="1"/>
  <c r="B61" i="45" a="1"/>
  <c r="G61" i="45" s="1"/>
  <c r="C21" i="45"/>
  <c r="B4" i="45" a="1"/>
  <c r="G4" i="45" s="1"/>
  <c r="B3" i="45"/>
  <c r="B2" i="45"/>
  <c r="I1" i="45"/>
  <c r="B204" i="44" a="1"/>
  <c r="I204" i="44" s="1"/>
  <c r="B202" i="44" a="1"/>
  <c r="F202" i="44" s="1"/>
  <c r="D191" i="44"/>
  <c r="C191" i="44"/>
  <c r="B183" i="44" a="1"/>
  <c r="H183" i="44" s="1"/>
  <c r="B159" i="44" a="1"/>
  <c r="H159" i="44" s="1"/>
  <c r="D158" i="44"/>
  <c r="J160" i="44" s="1"/>
  <c r="D154" i="44"/>
  <c r="D24" i="44" s="1"/>
  <c r="C154" i="44"/>
  <c r="C24" i="44" s="1"/>
  <c r="D153" i="44"/>
  <c r="D23" i="44" s="1"/>
  <c r="C153" i="44"/>
  <c r="C23" i="44" s="1"/>
  <c r="D152" i="44"/>
  <c r="D22" i="44" s="1"/>
  <c r="C152" i="44"/>
  <c r="C22" i="44" s="1"/>
  <c r="D151" i="44"/>
  <c r="D21" i="44" s="1"/>
  <c r="C151" i="44"/>
  <c r="C21" i="44" s="1"/>
  <c r="D150" i="44"/>
  <c r="D20" i="44" s="1"/>
  <c r="C150" i="44"/>
  <c r="D149" i="44"/>
  <c r="C149" i="44"/>
  <c r="C19" i="44" s="1"/>
  <c r="B147" i="44" a="1"/>
  <c r="G147" i="44" s="1"/>
  <c r="C133" i="44" a="1"/>
  <c r="I133" i="44" s="1"/>
  <c r="K118" i="44"/>
  <c r="K117" i="44"/>
  <c r="K116" i="44"/>
  <c r="K115" i="44"/>
  <c r="K114" i="44"/>
  <c r="K113" i="44"/>
  <c r="N111" i="44" a="1"/>
  <c r="R111" i="44" s="1"/>
  <c r="C111" i="44" a="1"/>
  <c r="I111" i="44" s="1"/>
  <c r="D108" i="44"/>
  <c r="E108" i="44" s="1"/>
  <c r="F108" i="44" s="1"/>
  <c r="G108" i="44" s="1"/>
  <c r="H108" i="44" s="1"/>
  <c r="I108" i="44" s="1"/>
  <c r="C97" i="44" a="1"/>
  <c r="G97" i="44" s="1"/>
  <c r="K82" i="44"/>
  <c r="K81" i="44"/>
  <c r="K80" i="44"/>
  <c r="K79" i="44"/>
  <c r="K78" i="44"/>
  <c r="K77" i="44"/>
  <c r="C76" i="44" a="1"/>
  <c r="H76" i="44" s="1"/>
  <c r="N75" i="44" a="1"/>
  <c r="S75" i="44" s="1"/>
  <c r="D73" i="44"/>
  <c r="E73" i="44" s="1"/>
  <c r="F73" i="44" s="1"/>
  <c r="G73" i="44" s="1"/>
  <c r="H73" i="44" s="1"/>
  <c r="I73" i="44" s="1"/>
  <c r="J77" i="44" s="1"/>
  <c r="B61" i="44" a="1"/>
  <c r="G61" i="44" s="1"/>
  <c r="C20" i="44"/>
  <c r="B4" i="44" a="1"/>
  <c r="G4" i="44" s="1"/>
  <c r="B3" i="44"/>
  <c r="B2" i="44"/>
  <c r="I1" i="44"/>
  <c r="B204" i="43" a="1"/>
  <c r="I204" i="43" s="1"/>
  <c r="B202" i="43" a="1"/>
  <c r="F202" i="43" s="1"/>
  <c r="D191" i="43"/>
  <c r="C191" i="43"/>
  <c r="B183" i="43" a="1"/>
  <c r="D183" i="43" s="1"/>
  <c r="B159" i="43" a="1"/>
  <c r="D159" i="43" s="1"/>
  <c r="D158" i="43"/>
  <c r="J160" i="43" s="1"/>
  <c r="D154" i="43"/>
  <c r="D24" i="43" s="1"/>
  <c r="C154" i="43"/>
  <c r="C24" i="43" s="1"/>
  <c r="D153" i="43"/>
  <c r="D23" i="43" s="1"/>
  <c r="C153" i="43"/>
  <c r="C23" i="43" s="1"/>
  <c r="D152" i="43"/>
  <c r="D22" i="43" s="1"/>
  <c r="C152" i="43"/>
  <c r="C22" i="43" s="1"/>
  <c r="D151" i="43"/>
  <c r="D21" i="43" s="1"/>
  <c r="C151" i="43"/>
  <c r="C21" i="43" s="1"/>
  <c r="D150" i="43"/>
  <c r="D20" i="43" s="1"/>
  <c r="C150" i="43"/>
  <c r="C20" i="43" s="1"/>
  <c r="D149" i="43"/>
  <c r="D19" i="43" s="1"/>
  <c r="C149" i="43"/>
  <c r="B147" i="43" a="1"/>
  <c r="G147" i="43" s="1"/>
  <c r="C133" i="43" a="1"/>
  <c r="H133" i="43" s="1"/>
  <c r="K118" i="43"/>
  <c r="K117" i="43"/>
  <c r="K116" i="43"/>
  <c r="K115" i="43"/>
  <c r="K114" i="43"/>
  <c r="K113" i="43"/>
  <c r="N111" i="43" a="1"/>
  <c r="R111" i="43" s="1"/>
  <c r="C111" i="43" a="1"/>
  <c r="E111" i="43" s="1"/>
  <c r="D108" i="43"/>
  <c r="E108" i="43" s="1"/>
  <c r="F108" i="43" s="1"/>
  <c r="G108" i="43" s="1"/>
  <c r="H108" i="43" s="1"/>
  <c r="I108" i="43" s="1"/>
  <c r="C97" i="43" a="1"/>
  <c r="G97" i="43" s="1"/>
  <c r="K82" i="43"/>
  <c r="K81" i="43"/>
  <c r="K80" i="43"/>
  <c r="K79" i="43"/>
  <c r="K78" i="43"/>
  <c r="K77" i="43"/>
  <c r="C76" i="43" a="1"/>
  <c r="G76" i="43" s="1"/>
  <c r="N75" i="43" a="1"/>
  <c r="S75" i="43" s="1"/>
  <c r="D73" i="43"/>
  <c r="E73" i="43" s="1"/>
  <c r="F73" i="43" s="1"/>
  <c r="G73" i="43" s="1"/>
  <c r="H73" i="43" s="1"/>
  <c r="I73" i="43" s="1"/>
  <c r="B61" i="43" a="1"/>
  <c r="G61" i="43" s="1"/>
  <c r="B4" i="43" a="1"/>
  <c r="G4" i="43" s="1"/>
  <c r="B3" i="43"/>
  <c r="B2" i="43"/>
  <c r="I1" i="43"/>
  <c r="B204" i="42" a="1"/>
  <c r="I204" i="42" s="1"/>
  <c r="B202" i="42" a="1"/>
  <c r="F202" i="42" s="1"/>
  <c r="D191" i="42"/>
  <c r="C191" i="42"/>
  <c r="B183" i="42" a="1"/>
  <c r="H183" i="42" s="1"/>
  <c r="B159" i="42" a="1"/>
  <c r="H159" i="42" s="1"/>
  <c r="D158" i="42"/>
  <c r="J160" i="42" s="1"/>
  <c r="J161" i="42" s="1"/>
  <c r="D154" i="42"/>
  <c r="D24" i="42" s="1"/>
  <c r="C154" i="42"/>
  <c r="C24" i="42" s="1"/>
  <c r="D153" i="42"/>
  <c r="D23" i="42" s="1"/>
  <c r="C153" i="42"/>
  <c r="C23" i="42" s="1"/>
  <c r="D152" i="42"/>
  <c r="D22" i="42" s="1"/>
  <c r="C152" i="42"/>
  <c r="C22" i="42" s="1"/>
  <c r="D151" i="42"/>
  <c r="C151" i="42"/>
  <c r="C21" i="42" s="1"/>
  <c r="D150" i="42"/>
  <c r="D20" i="42" s="1"/>
  <c r="C150" i="42"/>
  <c r="C20" i="42" s="1"/>
  <c r="D149" i="42"/>
  <c r="C149" i="42"/>
  <c r="C19" i="42" s="1"/>
  <c r="B147" i="42" a="1"/>
  <c r="G147" i="42" s="1"/>
  <c r="C133" i="42" a="1"/>
  <c r="I133" i="42" s="1"/>
  <c r="K118" i="42"/>
  <c r="K117" i="42"/>
  <c r="K116" i="42"/>
  <c r="K115" i="42"/>
  <c r="K114" i="42"/>
  <c r="K113" i="42"/>
  <c r="N111" i="42" a="1"/>
  <c r="R111" i="42" s="1"/>
  <c r="C111" i="42" a="1"/>
  <c r="I111" i="42" s="1"/>
  <c r="D108" i="42"/>
  <c r="E108" i="42" s="1"/>
  <c r="F108" i="42" s="1"/>
  <c r="G108" i="42" s="1"/>
  <c r="H108" i="42" s="1"/>
  <c r="I108" i="42" s="1"/>
  <c r="C97" i="42" a="1"/>
  <c r="G97" i="42" s="1"/>
  <c r="K82" i="42"/>
  <c r="K81" i="42"/>
  <c r="K80" i="42"/>
  <c r="K79" i="42"/>
  <c r="K78" i="42"/>
  <c r="K77" i="42"/>
  <c r="C76" i="42" a="1"/>
  <c r="H76" i="42" s="1"/>
  <c r="N75" i="42" a="1"/>
  <c r="T75" i="42" s="1"/>
  <c r="D73" i="42"/>
  <c r="E73" i="42" s="1"/>
  <c r="F73" i="42" s="1"/>
  <c r="G73" i="42" s="1"/>
  <c r="H73" i="42" s="1"/>
  <c r="I73" i="42" s="1"/>
  <c r="B61" i="42" a="1"/>
  <c r="H61" i="42" s="1"/>
  <c r="D21" i="42"/>
  <c r="B4" i="42" a="1"/>
  <c r="G4" i="42" s="1"/>
  <c r="B3" i="42"/>
  <c r="B2" i="42"/>
  <c r="I1" i="42"/>
  <c r="B204" i="41" a="1"/>
  <c r="I204" i="41" s="1"/>
  <c r="B202" i="41" a="1"/>
  <c r="F202" i="41" s="1"/>
  <c r="D191" i="41"/>
  <c r="C191" i="41"/>
  <c r="B183" i="41" a="1"/>
  <c r="H183" i="41" s="1"/>
  <c r="B159" i="41" a="1"/>
  <c r="H159" i="41" s="1"/>
  <c r="D158" i="41"/>
  <c r="J160" i="41" s="1"/>
  <c r="D154" i="41"/>
  <c r="D24" i="41" s="1"/>
  <c r="C154" i="41"/>
  <c r="C24" i="41" s="1"/>
  <c r="D153" i="41"/>
  <c r="C153" i="41"/>
  <c r="C23" i="41" s="1"/>
  <c r="D152" i="41"/>
  <c r="D22" i="41" s="1"/>
  <c r="C152" i="41"/>
  <c r="C22" i="41" s="1"/>
  <c r="D151" i="41"/>
  <c r="D21" i="41" s="1"/>
  <c r="C151" i="41"/>
  <c r="C21" i="41" s="1"/>
  <c r="D150" i="41"/>
  <c r="D20" i="41" s="1"/>
  <c r="C150" i="41"/>
  <c r="C20" i="41" s="1"/>
  <c r="D149" i="41"/>
  <c r="D19" i="41" s="1"/>
  <c r="C149" i="41"/>
  <c r="C19" i="41" s="1"/>
  <c r="B147" i="41" a="1"/>
  <c r="G147" i="41" s="1"/>
  <c r="C133" i="41" a="1"/>
  <c r="I133" i="41" s="1"/>
  <c r="K118" i="41"/>
  <c r="K117" i="41"/>
  <c r="K116" i="41"/>
  <c r="K115" i="41"/>
  <c r="K114" i="41"/>
  <c r="K113" i="41"/>
  <c r="N111" i="41" a="1"/>
  <c r="R111" i="41" s="1"/>
  <c r="C111" i="41" a="1"/>
  <c r="I111" i="41" s="1"/>
  <c r="D108" i="41"/>
  <c r="E108" i="41" s="1"/>
  <c r="F108" i="41" s="1"/>
  <c r="G108" i="41" s="1"/>
  <c r="H108" i="41" s="1"/>
  <c r="I108" i="41" s="1"/>
  <c r="C97" i="41" a="1"/>
  <c r="G97" i="41" s="1"/>
  <c r="K82" i="41"/>
  <c r="K81" i="41"/>
  <c r="K80" i="41"/>
  <c r="K79" i="41"/>
  <c r="K78" i="41"/>
  <c r="K77" i="41"/>
  <c r="C76" i="41" a="1"/>
  <c r="H76" i="41" s="1"/>
  <c r="N75" i="41" a="1"/>
  <c r="R75" i="41" s="1"/>
  <c r="D73" i="41"/>
  <c r="E73" i="41" s="1"/>
  <c r="F73" i="41" s="1"/>
  <c r="G73" i="41" s="1"/>
  <c r="H73" i="41" s="1"/>
  <c r="I73" i="41" s="1"/>
  <c r="B61" i="41" a="1"/>
  <c r="I61" i="41" s="1"/>
  <c r="D23" i="41"/>
  <c r="B4" i="41" a="1"/>
  <c r="G4" i="41" s="1"/>
  <c r="B3" i="41"/>
  <c r="B2" i="41"/>
  <c r="I1" i="41"/>
  <c r="B204" i="40" a="1"/>
  <c r="I204" i="40" s="1"/>
  <c r="B202" i="40" a="1"/>
  <c r="F202" i="40" s="1"/>
  <c r="D191" i="40"/>
  <c r="C191" i="40"/>
  <c r="B183" i="40" a="1"/>
  <c r="D183" i="40" s="1"/>
  <c r="B159" i="40" a="1"/>
  <c r="G159" i="40" s="1"/>
  <c r="D158" i="40"/>
  <c r="J160" i="40" s="1"/>
  <c r="C160" i="40" s="1"/>
  <c r="D154" i="40"/>
  <c r="D24" i="40" s="1"/>
  <c r="C154" i="40"/>
  <c r="C24" i="40" s="1"/>
  <c r="D153" i="40"/>
  <c r="D23" i="40" s="1"/>
  <c r="C153" i="40"/>
  <c r="C23" i="40" s="1"/>
  <c r="D152" i="40"/>
  <c r="C152" i="40"/>
  <c r="C22" i="40" s="1"/>
  <c r="D151" i="40"/>
  <c r="D21" i="40" s="1"/>
  <c r="C151" i="40"/>
  <c r="C21" i="40" s="1"/>
  <c r="D150" i="40"/>
  <c r="D20" i="40" s="1"/>
  <c r="C150" i="40"/>
  <c r="C20" i="40" s="1"/>
  <c r="D149" i="40"/>
  <c r="D19" i="40" s="1"/>
  <c r="C149" i="40"/>
  <c r="C19" i="40" s="1"/>
  <c r="B147" i="40" a="1"/>
  <c r="I147" i="40" s="1"/>
  <c r="C133" i="40" a="1"/>
  <c r="H133" i="40" s="1"/>
  <c r="K118" i="40"/>
  <c r="K117" i="40"/>
  <c r="K116" i="40"/>
  <c r="K115" i="40"/>
  <c r="K114" i="40"/>
  <c r="K113" i="40"/>
  <c r="N111" i="40" a="1"/>
  <c r="S111" i="40" s="1"/>
  <c r="C111" i="40" a="1"/>
  <c r="H111" i="40" s="1"/>
  <c r="D108" i="40"/>
  <c r="E108" i="40" s="1"/>
  <c r="F108" i="40" s="1"/>
  <c r="G108" i="40" s="1"/>
  <c r="H108" i="40" s="1"/>
  <c r="I108" i="40" s="1"/>
  <c r="C97" i="40" a="1"/>
  <c r="E97" i="40" s="1"/>
  <c r="K82" i="40"/>
  <c r="C82" i="40" s="1"/>
  <c r="K81" i="40"/>
  <c r="C81" i="40" s="1"/>
  <c r="K80" i="40"/>
  <c r="C80" i="40" s="1"/>
  <c r="K79" i="40"/>
  <c r="C79" i="40" s="1"/>
  <c r="K78" i="40"/>
  <c r="C78" i="40" s="1"/>
  <c r="K77" i="40"/>
  <c r="C77" i="40" s="1"/>
  <c r="C76" i="40" a="1"/>
  <c r="I76" i="40" s="1"/>
  <c r="N75" i="40" a="1"/>
  <c r="S75" i="40" s="1"/>
  <c r="D73" i="40"/>
  <c r="E73" i="40" s="1"/>
  <c r="F73" i="40" s="1"/>
  <c r="G73" i="40" s="1"/>
  <c r="H73" i="40" s="1"/>
  <c r="I73" i="40" s="1"/>
  <c r="B61" i="40" a="1"/>
  <c r="G61" i="40" s="1"/>
  <c r="D22" i="40"/>
  <c r="B4" i="40" a="1"/>
  <c r="I4" i="40" s="1"/>
  <c r="B3" i="40"/>
  <c r="B2" i="40"/>
  <c r="I1" i="40"/>
  <c r="B204" i="39" a="1"/>
  <c r="I204" i="39" s="1"/>
  <c r="B202" i="39" a="1"/>
  <c r="F202" i="39" s="1"/>
  <c r="D191" i="39"/>
  <c r="C191" i="39"/>
  <c r="B183" i="39" a="1"/>
  <c r="H183" i="39" s="1"/>
  <c r="B159" i="39" a="1"/>
  <c r="H159" i="39" s="1"/>
  <c r="D158" i="39"/>
  <c r="J160" i="39" s="1"/>
  <c r="D154" i="39"/>
  <c r="D24" i="39" s="1"/>
  <c r="C154" i="39"/>
  <c r="D153" i="39"/>
  <c r="D23" i="39" s="1"/>
  <c r="C153" i="39"/>
  <c r="D152" i="39"/>
  <c r="D22" i="39" s="1"/>
  <c r="C152" i="39"/>
  <c r="C22" i="39" s="1"/>
  <c r="D151" i="39"/>
  <c r="D21" i="39" s="1"/>
  <c r="C151" i="39"/>
  <c r="C21" i="39" s="1"/>
  <c r="D150" i="39"/>
  <c r="D20" i="39" s="1"/>
  <c r="C150" i="39"/>
  <c r="C20" i="39" s="1"/>
  <c r="D149" i="39"/>
  <c r="D19" i="39" s="1"/>
  <c r="C149" i="39"/>
  <c r="C19" i="39" s="1"/>
  <c r="B147" i="39" a="1"/>
  <c r="G147" i="39" s="1"/>
  <c r="C133" i="39" a="1"/>
  <c r="I133" i="39" s="1"/>
  <c r="K118" i="39"/>
  <c r="K117" i="39"/>
  <c r="K116" i="39"/>
  <c r="K115" i="39"/>
  <c r="K114" i="39"/>
  <c r="K113" i="39"/>
  <c r="N111" i="39" a="1"/>
  <c r="R111" i="39" s="1"/>
  <c r="C111" i="39" a="1"/>
  <c r="I111" i="39" s="1"/>
  <c r="D108" i="39"/>
  <c r="E108" i="39" s="1"/>
  <c r="F108" i="39" s="1"/>
  <c r="G108" i="39" s="1"/>
  <c r="H108" i="39" s="1"/>
  <c r="I108" i="39" s="1"/>
  <c r="C97" i="39" a="1"/>
  <c r="G97" i="39" s="1"/>
  <c r="K82" i="39"/>
  <c r="K81" i="39"/>
  <c r="K80" i="39"/>
  <c r="K79" i="39"/>
  <c r="K78" i="39"/>
  <c r="K77" i="39"/>
  <c r="C76" i="39" a="1"/>
  <c r="H76" i="39" s="1"/>
  <c r="N75" i="39" a="1"/>
  <c r="R75" i="39" s="1"/>
  <c r="D73" i="39"/>
  <c r="E73" i="39" s="1"/>
  <c r="F73" i="39" s="1"/>
  <c r="G73" i="39" s="1"/>
  <c r="H73" i="39" s="1"/>
  <c r="I73" i="39" s="1"/>
  <c r="B61" i="39" a="1"/>
  <c r="I61" i="39" s="1"/>
  <c r="C24" i="39"/>
  <c r="C23" i="39"/>
  <c r="B4" i="39" a="1"/>
  <c r="H4" i="39" s="1"/>
  <c r="B3" i="39"/>
  <c r="B2" i="39"/>
  <c r="I1" i="39"/>
  <c r="B204" i="38" a="1"/>
  <c r="I204" i="38" s="1"/>
  <c r="B202" i="38" a="1"/>
  <c r="F202" i="38" s="1"/>
  <c r="D191" i="38"/>
  <c r="C191" i="38"/>
  <c r="B183" i="38" a="1"/>
  <c r="H183" i="38" s="1"/>
  <c r="B159" i="38" a="1"/>
  <c r="H159" i="38" s="1"/>
  <c r="D158" i="38"/>
  <c r="J160" i="38" s="1"/>
  <c r="D154" i="38"/>
  <c r="D24" i="38" s="1"/>
  <c r="C154" i="38"/>
  <c r="C24" i="38" s="1"/>
  <c r="D153" i="38"/>
  <c r="D23" i="38" s="1"/>
  <c r="C153" i="38"/>
  <c r="C23" i="38" s="1"/>
  <c r="D152" i="38"/>
  <c r="D22" i="38" s="1"/>
  <c r="C152" i="38"/>
  <c r="D151" i="38"/>
  <c r="D21" i="38" s="1"/>
  <c r="C151" i="38"/>
  <c r="C21" i="38" s="1"/>
  <c r="D150" i="38"/>
  <c r="D20" i="38" s="1"/>
  <c r="C150" i="38"/>
  <c r="C20" i="38" s="1"/>
  <c r="D149" i="38"/>
  <c r="D19" i="38" s="1"/>
  <c r="C149" i="38"/>
  <c r="B147" i="38" a="1"/>
  <c r="G147" i="38" s="1"/>
  <c r="C133" i="38" a="1"/>
  <c r="I133" i="38" s="1"/>
  <c r="K118" i="38"/>
  <c r="K117" i="38"/>
  <c r="K116" i="38"/>
  <c r="K115" i="38"/>
  <c r="K114" i="38"/>
  <c r="K113" i="38"/>
  <c r="N111" i="38" a="1"/>
  <c r="R111" i="38" s="1"/>
  <c r="C111" i="38" a="1"/>
  <c r="I111" i="38" s="1"/>
  <c r="D108" i="38"/>
  <c r="E108" i="38" s="1"/>
  <c r="F108" i="38" s="1"/>
  <c r="G108" i="38" s="1"/>
  <c r="H108" i="38" s="1"/>
  <c r="I108" i="38" s="1"/>
  <c r="C97" i="38" a="1"/>
  <c r="G97" i="38" s="1"/>
  <c r="K82" i="38"/>
  <c r="K81" i="38"/>
  <c r="K80" i="38"/>
  <c r="K79" i="38"/>
  <c r="K78" i="38"/>
  <c r="K77" i="38"/>
  <c r="C76" i="38" a="1"/>
  <c r="H76" i="38" s="1"/>
  <c r="N75" i="38" a="1"/>
  <c r="S75" i="38" s="1"/>
  <c r="D73" i="38"/>
  <c r="E73" i="38" s="1"/>
  <c r="F73" i="38" s="1"/>
  <c r="G73" i="38" s="1"/>
  <c r="H73" i="38" s="1"/>
  <c r="I73" i="38" s="1"/>
  <c r="B61" i="38" a="1"/>
  <c r="G61" i="38" s="1"/>
  <c r="C22" i="38"/>
  <c r="C19" i="38"/>
  <c r="B4" i="38" a="1"/>
  <c r="G4" i="38" s="1"/>
  <c r="B3" i="38"/>
  <c r="B2" i="38"/>
  <c r="I1" i="38"/>
  <c r="B204" i="32" a="1"/>
  <c r="I204" i="32" s="1"/>
  <c r="B202" i="32" a="1"/>
  <c r="F202" i="32" s="1"/>
  <c r="D191" i="32"/>
  <c r="C191" i="32"/>
  <c r="B183" i="32" a="1"/>
  <c r="H183" i="32" s="1"/>
  <c r="B159" i="32" a="1"/>
  <c r="H159" i="32" s="1"/>
  <c r="D158" i="32"/>
  <c r="J160" i="32" s="1"/>
  <c r="B160" i="32" s="1"/>
  <c r="D154" i="32"/>
  <c r="D24" i="32" s="1"/>
  <c r="C154" i="32"/>
  <c r="D153" i="32"/>
  <c r="D23" i="32" s="1"/>
  <c r="C153" i="32"/>
  <c r="C23" i="32" s="1"/>
  <c r="D152" i="32"/>
  <c r="D22" i="32" s="1"/>
  <c r="C152" i="32"/>
  <c r="C22" i="32" s="1"/>
  <c r="D151" i="32"/>
  <c r="D21" i="32" s="1"/>
  <c r="C151" i="32"/>
  <c r="D150" i="32"/>
  <c r="D20" i="32" s="1"/>
  <c r="C150" i="32"/>
  <c r="C20" i="32" s="1"/>
  <c r="D149" i="32"/>
  <c r="D19" i="32" s="1"/>
  <c r="C149" i="32"/>
  <c r="B147" i="32" a="1"/>
  <c r="G147" i="32" s="1"/>
  <c r="C133" i="32" a="1"/>
  <c r="I133" i="32" s="1"/>
  <c r="K118" i="32"/>
  <c r="K117" i="32"/>
  <c r="K116" i="32"/>
  <c r="K115" i="32"/>
  <c r="K114" i="32"/>
  <c r="K113" i="32"/>
  <c r="N111" i="32" a="1"/>
  <c r="R111" i="32" s="1"/>
  <c r="C111" i="32" a="1"/>
  <c r="I111" i="32" s="1"/>
  <c r="D108" i="32"/>
  <c r="E108" i="32" s="1"/>
  <c r="F108" i="32" s="1"/>
  <c r="G108" i="32" s="1"/>
  <c r="H108" i="32" s="1"/>
  <c r="I108" i="32" s="1"/>
  <c r="C97" i="32" a="1"/>
  <c r="G97" i="32" s="1"/>
  <c r="K82" i="32"/>
  <c r="K81" i="32"/>
  <c r="K80" i="32"/>
  <c r="K79" i="32"/>
  <c r="K78" i="32"/>
  <c r="K77" i="32"/>
  <c r="C76" i="32" a="1"/>
  <c r="H76" i="32" s="1"/>
  <c r="N75" i="32" a="1"/>
  <c r="S75" i="32" s="1"/>
  <c r="D73" i="32"/>
  <c r="E73" i="32" s="1"/>
  <c r="F73" i="32" s="1"/>
  <c r="G73" i="32" s="1"/>
  <c r="H73" i="32" s="1"/>
  <c r="I73" i="32" s="1"/>
  <c r="B61" i="32" a="1"/>
  <c r="G61" i="32" s="1"/>
  <c r="C24" i="32"/>
  <c r="C21" i="32"/>
  <c r="B4" i="32" a="1"/>
  <c r="G4" i="32" s="1"/>
  <c r="B3" i="32"/>
  <c r="B2" i="32"/>
  <c r="I1" i="32"/>
  <c r="B204" i="129" a="1"/>
  <c r="I204" i="129" s="1"/>
  <c r="B202" i="129" a="1"/>
  <c r="F202" i="129" s="1"/>
  <c r="D191" i="129"/>
  <c r="C191" i="129"/>
  <c r="B183" i="129" a="1"/>
  <c r="H183" i="129" s="1"/>
  <c r="B159" i="129" a="1"/>
  <c r="H159" i="129" s="1"/>
  <c r="D158" i="129"/>
  <c r="J160" i="129" s="1"/>
  <c r="J161" i="129" s="1"/>
  <c r="D154" i="129"/>
  <c r="D24" i="129" s="1"/>
  <c r="C154" i="129"/>
  <c r="C24" i="129" s="1"/>
  <c r="D153" i="129"/>
  <c r="D23" i="129" s="1"/>
  <c r="C153" i="129"/>
  <c r="C23" i="129" s="1"/>
  <c r="D152" i="129"/>
  <c r="D22" i="129" s="1"/>
  <c r="C152" i="129"/>
  <c r="C22" i="129" s="1"/>
  <c r="D151" i="129"/>
  <c r="D21" i="129" s="1"/>
  <c r="C151" i="129"/>
  <c r="C21" i="129" s="1"/>
  <c r="D150" i="129"/>
  <c r="D20" i="129" s="1"/>
  <c r="C150" i="129"/>
  <c r="C20" i="129" s="1"/>
  <c r="D149" i="129"/>
  <c r="C149" i="129"/>
  <c r="C19" i="129" s="1"/>
  <c r="B147" i="129" a="1"/>
  <c r="G147" i="129" s="1"/>
  <c r="C133" i="129" a="1"/>
  <c r="I133" i="129" s="1"/>
  <c r="K118" i="129"/>
  <c r="K117" i="129"/>
  <c r="K116" i="129"/>
  <c r="K115" i="129"/>
  <c r="K114" i="129"/>
  <c r="K113" i="129"/>
  <c r="N111" i="129" a="1"/>
  <c r="S111" i="129" s="1"/>
  <c r="C111" i="129" a="1"/>
  <c r="I111" i="129" s="1"/>
  <c r="D108" i="129"/>
  <c r="E108" i="129" s="1"/>
  <c r="F108" i="129" s="1"/>
  <c r="G108" i="129" s="1"/>
  <c r="H108" i="129" s="1"/>
  <c r="I108" i="129" s="1"/>
  <c r="C97" i="129" a="1"/>
  <c r="G97" i="129" s="1"/>
  <c r="K82" i="129"/>
  <c r="K81" i="129"/>
  <c r="K80" i="129"/>
  <c r="K79" i="129"/>
  <c r="K78" i="129"/>
  <c r="K77" i="129"/>
  <c r="C76" i="129" a="1"/>
  <c r="H76" i="129" s="1"/>
  <c r="N75" i="129" a="1"/>
  <c r="R75" i="129" s="1"/>
  <c r="D73" i="129"/>
  <c r="E73" i="129" s="1"/>
  <c r="F73" i="129" s="1"/>
  <c r="G73" i="129" s="1"/>
  <c r="H73" i="129" s="1"/>
  <c r="I73" i="129" s="1"/>
  <c r="B61" i="129" a="1"/>
  <c r="I61" i="129" s="1"/>
  <c r="D19" i="129"/>
  <c r="B4" i="129" a="1"/>
  <c r="G4" i="129" s="1"/>
  <c r="B3" i="129"/>
  <c r="B2" i="129"/>
  <c r="I1" i="129"/>
  <c r="B204" i="128" a="1"/>
  <c r="I204" i="128" s="1"/>
  <c r="B202" i="128" a="1"/>
  <c r="F202" i="128" s="1"/>
  <c r="I191" i="128"/>
  <c r="H191" i="128"/>
  <c r="G191" i="128"/>
  <c r="F191" i="128"/>
  <c r="E191" i="128"/>
  <c r="D191" i="128"/>
  <c r="C191" i="128"/>
  <c r="B183" i="128" a="1"/>
  <c r="H183" i="128" s="1"/>
  <c r="B159" i="128" a="1"/>
  <c r="H159" i="128" s="1"/>
  <c r="D158" i="128"/>
  <c r="J160" i="128" s="1"/>
  <c r="I154" i="128"/>
  <c r="I24" i="128" s="1"/>
  <c r="H154" i="128"/>
  <c r="G154" i="128"/>
  <c r="G24" i="128" s="1"/>
  <c r="F154" i="128"/>
  <c r="F24" i="128" s="1"/>
  <c r="E154" i="128"/>
  <c r="E24" i="128" s="1"/>
  <c r="D154" i="128"/>
  <c r="D24" i="128" s="1"/>
  <c r="C154" i="128"/>
  <c r="I153" i="128"/>
  <c r="I23" i="128" s="1"/>
  <c r="H153" i="128"/>
  <c r="H23" i="128" s="1"/>
  <c r="G153" i="128"/>
  <c r="G23" i="128" s="1"/>
  <c r="F153" i="128"/>
  <c r="F23" i="128" s="1"/>
  <c r="E153" i="128"/>
  <c r="E23" i="128" s="1"/>
  <c r="D153" i="128"/>
  <c r="D23" i="128" s="1"/>
  <c r="C153" i="128"/>
  <c r="I152" i="128"/>
  <c r="I22" i="128" s="1"/>
  <c r="H152" i="128"/>
  <c r="H22" i="128" s="1"/>
  <c r="G152" i="128"/>
  <c r="G22" i="128" s="1"/>
  <c r="F152" i="128"/>
  <c r="F22" i="128" s="1"/>
  <c r="E152" i="128"/>
  <c r="E22" i="128" s="1"/>
  <c r="D152" i="128"/>
  <c r="D22" i="128" s="1"/>
  <c r="C152" i="128"/>
  <c r="C22" i="128" s="1"/>
  <c r="I151" i="128"/>
  <c r="I21" i="128" s="1"/>
  <c r="H151" i="128"/>
  <c r="H21" i="128" s="1"/>
  <c r="G151" i="128"/>
  <c r="G21" i="128" s="1"/>
  <c r="F151" i="128"/>
  <c r="F21" i="128" s="1"/>
  <c r="E151" i="128"/>
  <c r="E21" i="128" s="1"/>
  <c r="D151" i="128"/>
  <c r="C151" i="128"/>
  <c r="C21" i="128" s="1"/>
  <c r="I150" i="128"/>
  <c r="I20" i="128" s="1"/>
  <c r="H150" i="128"/>
  <c r="H20" i="128" s="1"/>
  <c r="G150" i="128"/>
  <c r="G20" i="128" s="1"/>
  <c r="F150" i="128"/>
  <c r="F20" i="128" s="1"/>
  <c r="E150" i="128"/>
  <c r="E20" i="128" s="1"/>
  <c r="D150" i="128"/>
  <c r="D20" i="128" s="1"/>
  <c r="C150" i="128"/>
  <c r="I149" i="128"/>
  <c r="I19" i="128" s="1"/>
  <c r="H149" i="128"/>
  <c r="G149" i="128"/>
  <c r="G19" i="128" s="1"/>
  <c r="F149" i="128"/>
  <c r="F19" i="128" s="1"/>
  <c r="E149" i="128"/>
  <c r="D149" i="128"/>
  <c r="C149" i="128"/>
  <c r="C19" i="128" s="1"/>
  <c r="B147" i="128" a="1"/>
  <c r="G147" i="128" s="1"/>
  <c r="C133" i="128" a="1"/>
  <c r="H133" i="128" s="1"/>
  <c r="K118" i="128"/>
  <c r="K117" i="128"/>
  <c r="K116" i="128"/>
  <c r="K115" i="128"/>
  <c r="K114" i="128"/>
  <c r="K113" i="128"/>
  <c r="N111" i="128" a="1"/>
  <c r="P111" i="128" s="1"/>
  <c r="C111" i="128" a="1"/>
  <c r="I111" i="128" s="1"/>
  <c r="D108" i="128"/>
  <c r="E108" i="128" s="1"/>
  <c r="F108" i="128" s="1"/>
  <c r="G108" i="128" s="1"/>
  <c r="H108" i="128" s="1"/>
  <c r="I108" i="128" s="1"/>
  <c r="C97" i="128" a="1"/>
  <c r="K82" i="128"/>
  <c r="K81" i="128"/>
  <c r="K80" i="128"/>
  <c r="K79" i="128"/>
  <c r="K78" i="128"/>
  <c r="K77" i="128"/>
  <c r="C76" i="128" a="1"/>
  <c r="G76" i="128" s="1"/>
  <c r="N75" i="128" a="1"/>
  <c r="T75" i="128" s="1"/>
  <c r="D73" i="128"/>
  <c r="E73" i="128" s="1"/>
  <c r="F73" i="128" s="1"/>
  <c r="G73" i="128" s="1"/>
  <c r="H73" i="128" s="1"/>
  <c r="I73" i="128" s="1"/>
  <c r="B61" i="128" a="1"/>
  <c r="H61" i="128" s="1"/>
  <c r="H24" i="128"/>
  <c r="C24" i="128"/>
  <c r="C23" i="128"/>
  <c r="D21" i="128"/>
  <c r="C20" i="128"/>
  <c r="B4" i="128" a="1"/>
  <c r="G4" i="128" s="1"/>
  <c r="B3" i="128"/>
  <c r="B2" i="128"/>
  <c r="I1" i="128"/>
  <c r="B204" i="127" a="1"/>
  <c r="I204" i="127" s="1"/>
  <c r="B202" i="127" a="1"/>
  <c r="F202" i="127" s="1"/>
  <c r="D191" i="127"/>
  <c r="C191" i="127"/>
  <c r="B183" i="127" a="1"/>
  <c r="H183" i="127" s="1"/>
  <c r="B159" i="127" a="1"/>
  <c r="H159" i="127" s="1"/>
  <c r="D158" i="127"/>
  <c r="J160" i="127" s="1"/>
  <c r="D154" i="127"/>
  <c r="D24" i="127" s="1"/>
  <c r="C154" i="127"/>
  <c r="C24" i="127" s="1"/>
  <c r="D153" i="127"/>
  <c r="D23" i="127" s="1"/>
  <c r="C153" i="127"/>
  <c r="C23" i="127" s="1"/>
  <c r="D152" i="127"/>
  <c r="D22" i="127" s="1"/>
  <c r="C152" i="127"/>
  <c r="D151" i="127"/>
  <c r="D21" i="127" s="1"/>
  <c r="C151" i="127"/>
  <c r="D150" i="127"/>
  <c r="D20" i="127" s="1"/>
  <c r="C150" i="127"/>
  <c r="C20" i="127" s="1"/>
  <c r="D149" i="127"/>
  <c r="D19" i="127" s="1"/>
  <c r="C149" i="127"/>
  <c r="C19" i="127" s="1"/>
  <c r="B147" i="127" a="1"/>
  <c r="G147" i="127" s="1"/>
  <c r="C133" i="127" a="1"/>
  <c r="I133" i="127" s="1"/>
  <c r="K118" i="127"/>
  <c r="K117" i="127"/>
  <c r="K116" i="127"/>
  <c r="K115" i="127"/>
  <c r="K114" i="127"/>
  <c r="K113" i="127"/>
  <c r="N111" i="127" a="1"/>
  <c r="R111" i="127" s="1"/>
  <c r="C111" i="127" a="1"/>
  <c r="I111" i="127" s="1"/>
  <c r="D108" i="127"/>
  <c r="E108" i="127" s="1"/>
  <c r="F108" i="127" s="1"/>
  <c r="G108" i="127" s="1"/>
  <c r="H108" i="127" s="1"/>
  <c r="I108" i="127" s="1"/>
  <c r="C97" i="127" a="1"/>
  <c r="G97" i="127" s="1"/>
  <c r="K82" i="127"/>
  <c r="K81" i="127"/>
  <c r="K80" i="127"/>
  <c r="K79" i="127"/>
  <c r="K78" i="127"/>
  <c r="K77" i="127"/>
  <c r="C76" i="127" a="1"/>
  <c r="G76" i="127" s="1"/>
  <c r="N75" i="127" a="1"/>
  <c r="T75" i="127" s="1"/>
  <c r="D73" i="127"/>
  <c r="E73" i="127" s="1"/>
  <c r="F73" i="127" s="1"/>
  <c r="G73" i="127" s="1"/>
  <c r="H73" i="127" s="1"/>
  <c r="I73" i="127" s="1"/>
  <c r="B61" i="127" a="1"/>
  <c r="H61" i="127" s="1"/>
  <c r="C22" i="127"/>
  <c r="C21" i="127"/>
  <c r="B4" i="127" a="1"/>
  <c r="G4" i="127" s="1"/>
  <c r="B3" i="127"/>
  <c r="B2" i="127"/>
  <c r="I1" i="127"/>
  <c r="B204" i="109" a="1"/>
  <c r="I204" i="109" s="1"/>
  <c r="B202" i="109" a="1"/>
  <c r="F202" i="109" s="1"/>
  <c r="I191" i="109"/>
  <c r="H191" i="109"/>
  <c r="G191" i="109"/>
  <c r="F191" i="109"/>
  <c r="E191" i="109"/>
  <c r="D191" i="109"/>
  <c r="C191" i="109"/>
  <c r="B183" i="109" a="1"/>
  <c r="G183" i="109" s="1"/>
  <c r="B159" i="109" a="1"/>
  <c r="G159" i="109" s="1"/>
  <c r="D158" i="109"/>
  <c r="J160" i="109" s="1"/>
  <c r="I154" i="109"/>
  <c r="I24" i="109" s="1"/>
  <c r="H154" i="109"/>
  <c r="H24" i="109" s="1"/>
  <c r="G154" i="109"/>
  <c r="G24" i="109" s="1"/>
  <c r="F154" i="109"/>
  <c r="F24" i="109" s="1"/>
  <c r="E154" i="109"/>
  <c r="D154" i="109"/>
  <c r="C154" i="109"/>
  <c r="C24" i="109" s="1"/>
  <c r="I153" i="109"/>
  <c r="I23" i="109" s="1"/>
  <c r="H153" i="109"/>
  <c r="H23" i="109" s="1"/>
  <c r="G153" i="109"/>
  <c r="G23" i="109" s="1"/>
  <c r="F153" i="109"/>
  <c r="F23" i="109" s="1"/>
  <c r="E153" i="109"/>
  <c r="E23" i="109" s="1"/>
  <c r="D153" i="109"/>
  <c r="D23" i="109" s="1"/>
  <c r="C153" i="109"/>
  <c r="C23" i="109" s="1"/>
  <c r="I152" i="109"/>
  <c r="H152" i="109"/>
  <c r="H22" i="109" s="1"/>
  <c r="G152" i="109"/>
  <c r="G22" i="109" s="1"/>
  <c r="F152" i="109"/>
  <c r="F22" i="109" s="1"/>
  <c r="E152" i="109"/>
  <c r="E22" i="109" s="1"/>
  <c r="D152" i="109"/>
  <c r="D22" i="109" s="1"/>
  <c r="C152" i="109"/>
  <c r="C22" i="109" s="1"/>
  <c r="I151" i="109"/>
  <c r="I21" i="109" s="1"/>
  <c r="H151" i="109"/>
  <c r="H21" i="109" s="1"/>
  <c r="G151" i="109"/>
  <c r="G21" i="109" s="1"/>
  <c r="F151" i="109"/>
  <c r="F21" i="109" s="1"/>
  <c r="E151" i="109"/>
  <c r="E21" i="109" s="1"/>
  <c r="D151" i="109"/>
  <c r="D21" i="109" s="1"/>
  <c r="C151" i="109"/>
  <c r="C21" i="109" s="1"/>
  <c r="I150" i="109"/>
  <c r="I20" i="109" s="1"/>
  <c r="H150" i="109"/>
  <c r="H20" i="109" s="1"/>
  <c r="G150" i="109"/>
  <c r="G20" i="109" s="1"/>
  <c r="F150" i="109"/>
  <c r="F20" i="109" s="1"/>
  <c r="E150" i="109"/>
  <c r="E20" i="109" s="1"/>
  <c r="D150" i="109"/>
  <c r="D20" i="109" s="1"/>
  <c r="C150" i="109"/>
  <c r="C20" i="109" s="1"/>
  <c r="I149" i="109"/>
  <c r="I19" i="109" s="1"/>
  <c r="H149" i="109"/>
  <c r="H19" i="109" s="1"/>
  <c r="G149" i="109"/>
  <c r="F149" i="109"/>
  <c r="F19" i="109" s="1"/>
  <c r="E149" i="109"/>
  <c r="E19" i="109" s="1"/>
  <c r="D149" i="109"/>
  <c r="D19" i="109" s="1"/>
  <c r="C149" i="109"/>
  <c r="B147" i="109" a="1"/>
  <c r="I147" i="109" s="1"/>
  <c r="C133" i="109" a="1"/>
  <c r="H133" i="109" s="1"/>
  <c r="K118" i="109"/>
  <c r="K117" i="109"/>
  <c r="K116" i="109"/>
  <c r="K115" i="109"/>
  <c r="K114" i="109"/>
  <c r="K113" i="109"/>
  <c r="N111" i="109" a="1"/>
  <c r="R111" i="109" s="1"/>
  <c r="C111" i="109" a="1"/>
  <c r="H111" i="109" s="1"/>
  <c r="D108" i="109"/>
  <c r="E108" i="109" s="1"/>
  <c r="F108" i="109" s="1"/>
  <c r="G108" i="109" s="1"/>
  <c r="H108" i="109" s="1"/>
  <c r="I108" i="109" s="1"/>
  <c r="C97" i="109" a="1"/>
  <c r="G97" i="109" s="1"/>
  <c r="K82" i="109"/>
  <c r="K81" i="109"/>
  <c r="K80" i="109"/>
  <c r="K79" i="109"/>
  <c r="K78" i="109"/>
  <c r="K77" i="109"/>
  <c r="C76" i="109" a="1"/>
  <c r="G76" i="109" s="1"/>
  <c r="N75" i="109" a="1"/>
  <c r="T75" i="109" s="1"/>
  <c r="D73" i="109"/>
  <c r="E73" i="109" s="1"/>
  <c r="F73" i="109" s="1"/>
  <c r="G73" i="109" s="1"/>
  <c r="H73" i="109" s="1"/>
  <c r="I73" i="109" s="1"/>
  <c r="B61" i="109" a="1"/>
  <c r="H61" i="109" s="1"/>
  <c r="E24" i="109"/>
  <c r="D24" i="109"/>
  <c r="I22" i="109"/>
  <c r="C19" i="109"/>
  <c r="B4" i="109" a="1"/>
  <c r="G4" i="109" s="1"/>
  <c r="B3" i="109"/>
  <c r="B2" i="109"/>
  <c r="I1" i="109"/>
  <c r="B204" i="108" a="1"/>
  <c r="I204" i="108" s="1"/>
  <c r="B202" i="108" a="1"/>
  <c r="F202" i="108" s="1"/>
  <c r="D191" i="108"/>
  <c r="C191" i="108"/>
  <c r="B183" i="108" a="1"/>
  <c r="H183" i="108" s="1"/>
  <c r="B159" i="108" a="1"/>
  <c r="H159" i="108" s="1"/>
  <c r="D158" i="108"/>
  <c r="J160" i="108" s="1"/>
  <c r="D154" i="108"/>
  <c r="D24" i="108" s="1"/>
  <c r="C154" i="108"/>
  <c r="C24" i="108" s="1"/>
  <c r="D153" i="108"/>
  <c r="C153" i="108"/>
  <c r="D152" i="108"/>
  <c r="D22" i="108" s="1"/>
  <c r="C152" i="108"/>
  <c r="C22" i="108" s="1"/>
  <c r="D151" i="108"/>
  <c r="D21" i="108" s="1"/>
  <c r="C151" i="108"/>
  <c r="C21" i="108" s="1"/>
  <c r="D150" i="108"/>
  <c r="D20" i="108" s="1"/>
  <c r="C150" i="108"/>
  <c r="C20" i="108" s="1"/>
  <c r="D149" i="108"/>
  <c r="C149" i="108"/>
  <c r="C19" i="108" s="1"/>
  <c r="B147" i="108" a="1"/>
  <c r="G147" i="108" s="1"/>
  <c r="C133" i="108" a="1"/>
  <c r="I133" i="108" s="1"/>
  <c r="K118" i="108"/>
  <c r="K117" i="108"/>
  <c r="K116" i="108"/>
  <c r="K115" i="108"/>
  <c r="K114" i="108"/>
  <c r="K113" i="108"/>
  <c r="N111" i="108" a="1"/>
  <c r="S111" i="108" s="1"/>
  <c r="C111" i="108" a="1"/>
  <c r="I111" i="108" s="1"/>
  <c r="D108" i="108"/>
  <c r="E108" i="108" s="1"/>
  <c r="F108" i="108" s="1"/>
  <c r="G108" i="108" s="1"/>
  <c r="H108" i="108" s="1"/>
  <c r="I108" i="108" s="1"/>
  <c r="C97" i="108" a="1"/>
  <c r="G97" i="108" s="1"/>
  <c r="K82" i="108"/>
  <c r="K81" i="108"/>
  <c r="K80" i="108"/>
  <c r="K79" i="108"/>
  <c r="K78" i="108"/>
  <c r="K77" i="108"/>
  <c r="C76" i="108" a="1"/>
  <c r="H76" i="108" s="1"/>
  <c r="N75" i="108" a="1"/>
  <c r="R75" i="108" s="1"/>
  <c r="D73" i="108"/>
  <c r="E73" i="108" s="1"/>
  <c r="F73" i="108" s="1"/>
  <c r="G73" i="108" s="1"/>
  <c r="H73" i="108" s="1"/>
  <c r="I73" i="108" s="1"/>
  <c r="B61" i="108" a="1"/>
  <c r="I61" i="108" s="1"/>
  <c r="D23" i="108"/>
  <c r="C23" i="108"/>
  <c r="B4" i="108" a="1"/>
  <c r="G4" i="108" s="1"/>
  <c r="B3" i="108"/>
  <c r="B2" i="108"/>
  <c r="I1" i="108"/>
  <c r="B204" i="102" a="1"/>
  <c r="I204" i="102" s="1"/>
  <c r="B202" i="102" a="1"/>
  <c r="F202" i="102" s="1"/>
  <c r="D191" i="102"/>
  <c r="C191" i="102"/>
  <c r="B183" i="102" a="1"/>
  <c r="H183" i="102" s="1"/>
  <c r="B159" i="102" a="1"/>
  <c r="H159" i="102" s="1"/>
  <c r="D158" i="102"/>
  <c r="J160" i="102" s="1"/>
  <c r="D154" i="102"/>
  <c r="D24" i="102" s="1"/>
  <c r="C154" i="102"/>
  <c r="C24" i="102" s="1"/>
  <c r="D153" i="102"/>
  <c r="D23" i="102" s="1"/>
  <c r="C153" i="102"/>
  <c r="C23" i="102" s="1"/>
  <c r="D152" i="102"/>
  <c r="D22" i="102" s="1"/>
  <c r="C152" i="102"/>
  <c r="D151" i="102"/>
  <c r="D21" i="102" s="1"/>
  <c r="C151" i="102"/>
  <c r="C21" i="102" s="1"/>
  <c r="D150" i="102"/>
  <c r="C150" i="102"/>
  <c r="C20" i="102" s="1"/>
  <c r="D149" i="102"/>
  <c r="D19" i="102" s="1"/>
  <c r="C149" i="102"/>
  <c r="C19" i="102" s="1"/>
  <c r="B147" i="102" a="1"/>
  <c r="G147" i="102" s="1"/>
  <c r="C133" i="102" a="1"/>
  <c r="I133" i="102" s="1"/>
  <c r="K118" i="102"/>
  <c r="K117" i="102"/>
  <c r="K116" i="102"/>
  <c r="K115" i="102"/>
  <c r="K114" i="102"/>
  <c r="K113" i="102"/>
  <c r="N111" i="102" a="1"/>
  <c r="R111" i="102" s="1"/>
  <c r="C111" i="102" a="1"/>
  <c r="I111" i="102" s="1"/>
  <c r="D108" i="102"/>
  <c r="E108" i="102" s="1"/>
  <c r="F108" i="102" s="1"/>
  <c r="G108" i="102" s="1"/>
  <c r="H108" i="102" s="1"/>
  <c r="I108" i="102" s="1"/>
  <c r="C97" i="102" a="1"/>
  <c r="G97" i="102" s="1"/>
  <c r="K82" i="102"/>
  <c r="K81" i="102"/>
  <c r="K80" i="102"/>
  <c r="K79" i="102"/>
  <c r="K78" i="102"/>
  <c r="K77" i="102"/>
  <c r="C76" i="102" a="1"/>
  <c r="G76" i="102" s="1"/>
  <c r="N75" i="102" a="1"/>
  <c r="S75" i="102" s="1"/>
  <c r="D73" i="102"/>
  <c r="E73" i="102" s="1"/>
  <c r="F73" i="102" s="1"/>
  <c r="G73" i="102" s="1"/>
  <c r="H73" i="102" s="1"/>
  <c r="I73" i="102" s="1"/>
  <c r="B61" i="102" a="1"/>
  <c r="G61" i="102" s="1"/>
  <c r="C22" i="102"/>
  <c r="D20" i="102"/>
  <c r="B4" i="102" a="1"/>
  <c r="G4" i="102" s="1"/>
  <c r="B3" i="102"/>
  <c r="B2" i="102"/>
  <c r="I1" i="102"/>
  <c r="B204" i="101" a="1"/>
  <c r="I204" i="101" s="1"/>
  <c r="B202" i="101" a="1"/>
  <c r="F202" i="101" s="1"/>
  <c r="D191" i="101"/>
  <c r="C191" i="101"/>
  <c r="B183" i="101" a="1"/>
  <c r="H183" i="101" s="1"/>
  <c r="B159" i="101" a="1"/>
  <c r="H159" i="101" s="1"/>
  <c r="D158" i="101"/>
  <c r="J160" i="101" s="1"/>
  <c r="D154" i="101"/>
  <c r="C154" i="101"/>
  <c r="C24" i="101" s="1"/>
  <c r="D153" i="101"/>
  <c r="D23" i="101" s="1"/>
  <c r="C153" i="101"/>
  <c r="C23" i="101" s="1"/>
  <c r="D152" i="101"/>
  <c r="D22" i="101" s="1"/>
  <c r="C152" i="101"/>
  <c r="D151" i="101"/>
  <c r="D21" i="101" s="1"/>
  <c r="C151" i="101"/>
  <c r="C21" i="101" s="1"/>
  <c r="D150" i="101"/>
  <c r="C150" i="101"/>
  <c r="C20" i="101" s="1"/>
  <c r="D149" i="101"/>
  <c r="D19" i="101" s="1"/>
  <c r="C149" i="101"/>
  <c r="C19" i="101" s="1"/>
  <c r="B147" i="101" a="1"/>
  <c r="G147" i="101" s="1"/>
  <c r="C133" i="101" a="1"/>
  <c r="I133" i="101" s="1"/>
  <c r="K118" i="101"/>
  <c r="K117" i="101"/>
  <c r="K116" i="101"/>
  <c r="K115" i="101"/>
  <c r="K114" i="101"/>
  <c r="K113" i="101"/>
  <c r="N111" i="101" a="1"/>
  <c r="R111" i="101" s="1"/>
  <c r="C111" i="101" a="1"/>
  <c r="I111" i="101" s="1"/>
  <c r="D108" i="101"/>
  <c r="E108" i="101" s="1"/>
  <c r="F108" i="101" s="1"/>
  <c r="G108" i="101" s="1"/>
  <c r="H108" i="101" s="1"/>
  <c r="I108" i="101" s="1"/>
  <c r="C97" i="101" a="1"/>
  <c r="G97" i="101" s="1"/>
  <c r="K82" i="101"/>
  <c r="C82" i="101" s="1"/>
  <c r="K81" i="101"/>
  <c r="C81" i="101" s="1"/>
  <c r="K80" i="101"/>
  <c r="C80" i="101" s="1"/>
  <c r="K79" i="101"/>
  <c r="C79" i="101" s="1"/>
  <c r="K78" i="101"/>
  <c r="C78" i="101" s="1"/>
  <c r="K77" i="101"/>
  <c r="C77" i="101" s="1"/>
  <c r="C76" i="101" a="1"/>
  <c r="H76" i="101" s="1"/>
  <c r="N75" i="101" a="1"/>
  <c r="T75" i="101" s="1"/>
  <c r="D73" i="101"/>
  <c r="E73" i="101" s="1"/>
  <c r="F73" i="101" s="1"/>
  <c r="G73" i="101" s="1"/>
  <c r="H73" i="101" s="1"/>
  <c r="I73" i="101" s="1"/>
  <c r="B61" i="101" a="1"/>
  <c r="H61" i="101" s="1"/>
  <c r="D24" i="101"/>
  <c r="C22" i="101"/>
  <c r="D20" i="101"/>
  <c r="B4" i="101" a="1"/>
  <c r="G4" i="101" s="1"/>
  <c r="B3" i="101"/>
  <c r="B2" i="101"/>
  <c r="I1" i="101"/>
  <c r="B204" i="100" a="1"/>
  <c r="I204" i="100" s="1"/>
  <c r="B202" i="100" a="1"/>
  <c r="F202" i="100" s="1"/>
  <c r="D191" i="100"/>
  <c r="C191" i="100"/>
  <c r="B183" i="100" a="1"/>
  <c r="G183" i="100" s="1"/>
  <c r="B159" i="100" a="1"/>
  <c r="D158" i="100"/>
  <c r="J160" i="100" s="1"/>
  <c r="A160" i="100" s="1"/>
  <c r="D154" i="100"/>
  <c r="D24" i="100" s="1"/>
  <c r="C154" i="100"/>
  <c r="C24" i="100" s="1"/>
  <c r="D153" i="100"/>
  <c r="C153" i="100"/>
  <c r="D152" i="100"/>
  <c r="D22" i="100" s="1"/>
  <c r="C152" i="100"/>
  <c r="C22" i="100" s="1"/>
  <c r="D151" i="100"/>
  <c r="D21" i="100" s="1"/>
  <c r="C151" i="100"/>
  <c r="C21" i="100" s="1"/>
  <c r="D150" i="100"/>
  <c r="D20" i="100" s="1"/>
  <c r="C150" i="100"/>
  <c r="C20" i="100" s="1"/>
  <c r="D149" i="100"/>
  <c r="D19" i="100" s="1"/>
  <c r="C149" i="100"/>
  <c r="C19" i="100" s="1"/>
  <c r="B147" i="100" a="1"/>
  <c r="G147" i="100" s="1"/>
  <c r="C133" i="100" a="1"/>
  <c r="K118" i="100"/>
  <c r="K117" i="100"/>
  <c r="K116" i="100"/>
  <c r="K115" i="100"/>
  <c r="K114" i="100"/>
  <c r="K113" i="100"/>
  <c r="N111" i="100" a="1"/>
  <c r="R111" i="100" s="1"/>
  <c r="C111" i="100" a="1"/>
  <c r="D108" i="100"/>
  <c r="E108" i="100" s="1"/>
  <c r="F108" i="100" s="1"/>
  <c r="G108" i="100" s="1"/>
  <c r="H108" i="100" s="1"/>
  <c r="I108" i="100" s="1"/>
  <c r="C97" i="100" a="1"/>
  <c r="G97" i="100" s="1"/>
  <c r="K82" i="100"/>
  <c r="K81" i="100"/>
  <c r="K80" i="100"/>
  <c r="K79" i="100"/>
  <c r="K78" i="100"/>
  <c r="K77" i="100"/>
  <c r="C76" i="100" a="1"/>
  <c r="I76" i="100" s="1"/>
  <c r="N75" i="100" a="1"/>
  <c r="S75" i="100" s="1"/>
  <c r="D73" i="100"/>
  <c r="E73" i="100" s="1"/>
  <c r="F73" i="100" s="1"/>
  <c r="G73" i="100" s="1"/>
  <c r="H73" i="100" s="1"/>
  <c r="I73" i="100" s="1"/>
  <c r="B61" i="100" a="1"/>
  <c r="G61" i="100" s="1"/>
  <c r="D23" i="100"/>
  <c r="C23" i="100"/>
  <c r="B4" i="100" a="1"/>
  <c r="G4" i="100" s="1"/>
  <c r="B3" i="100"/>
  <c r="B2" i="100"/>
  <c r="I1" i="100"/>
  <c r="B204" i="99" a="1"/>
  <c r="I204" i="99" s="1"/>
  <c r="B202" i="99" a="1"/>
  <c r="F202" i="99" s="1"/>
  <c r="D191" i="99"/>
  <c r="C191" i="99"/>
  <c r="B183" i="99" a="1"/>
  <c r="H183" i="99" s="1"/>
  <c r="J160" i="99"/>
  <c r="B159" i="99" a="1"/>
  <c r="H159" i="99" s="1"/>
  <c r="D158" i="99"/>
  <c r="D154" i="99"/>
  <c r="D24" i="99" s="1"/>
  <c r="C154" i="99"/>
  <c r="C24" i="99" s="1"/>
  <c r="D153" i="99"/>
  <c r="D23" i="99" s="1"/>
  <c r="C153" i="99"/>
  <c r="C23" i="99" s="1"/>
  <c r="D152" i="99"/>
  <c r="C152" i="99"/>
  <c r="C22" i="99" s="1"/>
  <c r="D151" i="99"/>
  <c r="D21" i="99" s="1"/>
  <c r="C151" i="99"/>
  <c r="C21" i="99" s="1"/>
  <c r="D150" i="99"/>
  <c r="D20" i="99" s="1"/>
  <c r="C150" i="99"/>
  <c r="C20" i="99" s="1"/>
  <c r="D149" i="99"/>
  <c r="D19" i="99" s="1"/>
  <c r="C149" i="99"/>
  <c r="C19" i="99" s="1"/>
  <c r="B147" i="99" a="1"/>
  <c r="G147" i="99" s="1"/>
  <c r="C133" i="99" a="1"/>
  <c r="I133" i="99" s="1"/>
  <c r="K118" i="99"/>
  <c r="K117" i="99"/>
  <c r="K116" i="99"/>
  <c r="K115" i="99"/>
  <c r="K114" i="99"/>
  <c r="K113" i="99"/>
  <c r="N111" i="99" a="1"/>
  <c r="R111" i="99" s="1"/>
  <c r="C111" i="99" a="1"/>
  <c r="I111" i="99" s="1"/>
  <c r="D108" i="99"/>
  <c r="E108" i="99" s="1"/>
  <c r="F108" i="99" s="1"/>
  <c r="G108" i="99" s="1"/>
  <c r="H108" i="99" s="1"/>
  <c r="I108" i="99" s="1"/>
  <c r="C97" i="99" a="1"/>
  <c r="G97" i="99" s="1"/>
  <c r="K82" i="99"/>
  <c r="C82" i="99" s="1"/>
  <c r="K81" i="99"/>
  <c r="C81" i="99" s="1"/>
  <c r="K80" i="99"/>
  <c r="C80" i="99" s="1"/>
  <c r="K79" i="99"/>
  <c r="C79" i="99" s="1"/>
  <c r="K78" i="99"/>
  <c r="C78" i="99" s="1"/>
  <c r="K77" i="99"/>
  <c r="C77" i="99" s="1"/>
  <c r="C76" i="99" a="1"/>
  <c r="H76" i="99" s="1"/>
  <c r="N75" i="99" a="1"/>
  <c r="R75" i="99" s="1"/>
  <c r="D73" i="99"/>
  <c r="E73" i="99" s="1"/>
  <c r="F73" i="99" s="1"/>
  <c r="G73" i="99" s="1"/>
  <c r="H73" i="99" s="1"/>
  <c r="I73" i="99" s="1"/>
  <c r="B61" i="99" a="1"/>
  <c r="H61" i="99" s="1"/>
  <c r="D22" i="99"/>
  <c r="B4" i="99" a="1"/>
  <c r="G4" i="99" s="1"/>
  <c r="B3" i="99"/>
  <c r="B2" i="99"/>
  <c r="I1" i="99"/>
  <c r="B204" i="98" a="1"/>
  <c r="B202" i="98" a="1"/>
  <c r="G202" i="98" s="1"/>
  <c r="D191" i="98"/>
  <c r="C191" i="98"/>
  <c r="B183" i="98" a="1"/>
  <c r="H183" i="98" s="1"/>
  <c r="B159" i="98" a="1"/>
  <c r="H159" i="98" s="1"/>
  <c r="D158" i="98"/>
  <c r="J160" i="98" s="1"/>
  <c r="L160" i="98" s="1"/>
  <c r="D154" i="98"/>
  <c r="D24" i="98" s="1"/>
  <c r="C154" i="98"/>
  <c r="C24" i="98" s="1"/>
  <c r="D153" i="98"/>
  <c r="D23" i="98" s="1"/>
  <c r="C153" i="98"/>
  <c r="D152" i="98"/>
  <c r="D22" i="98" s="1"/>
  <c r="C152" i="98"/>
  <c r="C22" i="98" s="1"/>
  <c r="D151" i="98"/>
  <c r="D21" i="98" s="1"/>
  <c r="C151" i="98"/>
  <c r="C21" i="98" s="1"/>
  <c r="D150" i="98"/>
  <c r="D20" i="98" s="1"/>
  <c r="C150" i="98"/>
  <c r="C20" i="98" s="1"/>
  <c r="D149" i="98"/>
  <c r="C149" i="98"/>
  <c r="B147" i="98" a="1"/>
  <c r="G147" i="98" s="1"/>
  <c r="C133" i="98" a="1"/>
  <c r="I133" i="98" s="1"/>
  <c r="K118" i="98"/>
  <c r="K117" i="98"/>
  <c r="K116" i="98"/>
  <c r="K115" i="98"/>
  <c r="K114" i="98"/>
  <c r="K113" i="98"/>
  <c r="N111" i="98" a="1"/>
  <c r="P111" i="98" s="1"/>
  <c r="C111" i="98" a="1"/>
  <c r="I111" i="98" s="1"/>
  <c r="D108" i="98"/>
  <c r="E108" i="98" s="1"/>
  <c r="F108" i="98" s="1"/>
  <c r="G108" i="98" s="1"/>
  <c r="H108" i="98" s="1"/>
  <c r="I108" i="98" s="1"/>
  <c r="C97" i="98" a="1"/>
  <c r="E97" i="98" s="1"/>
  <c r="K82" i="98"/>
  <c r="K81" i="98"/>
  <c r="K80" i="98"/>
  <c r="K79" i="98"/>
  <c r="K78" i="98"/>
  <c r="K77" i="98"/>
  <c r="C76" i="98" a="1"/>
  <c r="H76" i="98" s="1"/>
  <c r="N75" i="98" a="1"/>
  <c r="S75" i="98" s="1"/>
  <c r="D73" i="98"/>
  <c r="E73" i="98" s="1"/>
  <c r="F73" i="98" s="1"/>
  <c r="G73" i="98" s="1"/>
  <c r="H73" i="98" s="1"/>
  <c r="I73" i="98" s="1"/>
  <c r="B61" i="98" a="1"/>
  <c r="G61" i="98" s="1"/>
  <c r="C23" i="98"/>
  <c r="B4" i="98" a="1"/>
  <c r="G4" i="98" s="1"/>
  <c r="B3" i="98"/>
  <c r="B2" i="98"/>
  <c r="I1" i="98"/>
  <c r="B204" i="97" a="1"/>
  <c r="I204" i="97" s="1"/>
  <c r="B202" i="97" a="1"/>
  <c r="F202" i="97" s="1"/>
  <c r="D191" i="97"/>
  <c r="C191" i="97"/>
  <c r="B183" i="97" a="1"/>
  <c r="H183" i="97" s="1"/>
  <c r="J160" i="97"/>
  <c r="B159" i="97" a="1"/>
  <c r="H159" i="97" s="1"/>
  <c r="D158" i="97"/>
  <c r="D154" i="97"/>
  <c r="D24" i="97" s="1"/>
  <c r="C154" i="97"/>
  <c r="C24" i="97" s="1"/>
  <c r="D153" i="97"/>
  <c r="D23" i="97" s="1"/>
  <c r="C153" i="97"/>
  <c r="C23" i="97" s="1"/>
  <c r="D152" i="97"/>
  <c r="D22" i="97" s="1"/>
  <c r="C152" i="97"/>
  <c r="C22" i="97" s="1"/>
  <c r="D151" i="97"/>
  <c r="D21" i="97" s="1"/>
  <c r="C151" i="97"/>
  <c r="C21" i="97" s="1"/>
  <c r="D150" i="97"/>
  <c r="D20" i="97" s="1"/>
  <c r="C150" i="97"/>
  <c r="C20" i="97" s="1"/>
  <c r="D149" i="97"/>
  <c r="C149" i="97"/>
  <c r="C19" i="97" s="1"/>
  <c r="B147" i="97" a="1"/>
  <c r="G147" i="97" s="1"/>
  <c r="C133" i="97" a="1"/>
  <c r="I133" i="97" s="1"/>
  <c r="K118" i="97"/>
  <c r="K117" i="97"/>
  <c r="K116" i="97"/>
  <c r="K115" i="97"/>
  <c r="K114" i="97"/>
  <c r="K113" i="97"/>
  <c r="N111" i="97" a="1"/>
  <c r="R111" i="97" s="1"/>
  <c r="C111" i="97" a="1"/>
  <c r="I111" i="97" s="1"/>
  <c r="D108" i="97"/>
  <c r="E108" i="97" s="1"/>
  <c r="F108" i="97" s="1"/>
  <c r="G108" i="97" s="1"/>
  <c r="H108" i="97" s="1"/>
  <c r="I108" i="97" s="1"/>
  <c r="C97" i="97" a="1"/>
  <c r="G97" i="97" s="1"/>
  <c r="K82" i="97"/>
  <c r="C82" i="97" s="1"/>
  <c r="K81" i="97"/>
  <c r="C81" i="97" s="1"/>
  <c r="K80" i="97"/>
  <c r="C80" i="97" s="1"/>
  <c r="K79" i="97"/>
  <c r="C79" i="97" s="1"/>
  <c r="K78" i="97"/>
  <c r="C78" i="97" s="1"/>
  <c r="K77" i="97"/>
  <c r="C77" i="97" s="1"/>
  <c r="C76" i="97" a="1"/>
  <c r="H76" i="97" s="1"/>
  <c r="N75" i="97" a="1"/>
  <c r="S75" i="97" s="1"/>
  <c r="D73" i="97"/>
  <c r="E73" i="97" s="1"/>
  <c r="F73" i="97" s="1"/>
  <c r="G73" i="97" s="1"/>
  <c r="H73" i="97" s="1"/>
  <c r="I73" i="97" s="1"/>
  <c r="B61" i="97" a="1"/>
  <c r="G61" i="97" s="1"/>
  <c r="B4" i="97" a="1"/>
  <c r="I4" i="97" s="1"/>
  <c r="B3" i="97"/>
  <c r="B2" i="97"/>
  <c r="I1" i="97"/>
  <c r="B204" i="96" a="1"/>
  <c r="I204" i="96" s="1"/>
  <c r="B202" i="96" a="1"/>
  <c r="F202" i="96" s="1"/>
  <c r="D191" i="96"/>
  <c r="C191" i="96"/>
  <c r="B183" i="96" a="1"/>
  <c r="D183" i="96" s="1"/>
  <c r="B159" i="96" a="1"/>
  <c r="D159" i="96" s="1"/>
  <c r="D158" i="96"/>
  <c r="J160" i="96" s="1"/>
  <c r="M160" i="96" s="1"/>
  <c r="D154" i="96"/>
  <c r="C154" i="96"/>
  <c r="C24" i="96" s="1"/>
  <c r="D153" i="96"/>
  <c r="C153" i="96"/>
  <c r="C23" i="96" s="1"/>
  <c r="D152" i="96"/>
  <c r="C152" i="96"/>
  <c r="C22" i="96" s="1"/>
  <c r="D151" i="96"/>
  <c r="D21" i="96" s="1"/>
  <c r="C151" i="96"/>
  <c r="C21" i="96" s="1"/>
  <c r="D150" i="96"/>
  <c r="C150" i="96"/>
  <c r="C20" i="96" s="1"/>
  <c r="D149" i="96"/>
  <c r="C149" i="96"/>
  <c r="C19" i="96" s="1"/>
  <c r="B147" i="96" a="1"/>
  <c r="G147" i="96" s="1"/>
  <c r="C133" i="96" a="1"/>
  <c r="H133" i="96" s="1"/>
  <c r="K118" i="96"/>
  <c r="K117" i="96"/>
  <c r="K116" i="96"/>
  <c r="K115" i="96"/>
  <c r="K114" i="96"/>
  <c r="K113" i="96"/>
  <c r="N111" i="96" a="1"/>
  <c r="R111" i="96" s="1"/>
  <c r="C111" i="96" a="1"/>
  <c r="E111" i="96" s="1"/>
  <c r="D108" i="96"/>
  <c r="E108" i="96" s="1"/>
  <c r="F108" i="96" s="1"/>
  <c r="G108" i="96" s="1"/>
  <c r="H108" i="96" s="1"/>
  <c r="I108" i="96" s="1"/>
  <c r="C97" i="96" a="1"/>
  <c r="G97" i="96" s="1"/>
  <c r="K82" i="96"/>
  <c r="C82" i="96" s="1"/>
  <c r="K81" i="96"/>
  <c r="C81" i="96" s="1"/>
  <c r="K80" i="96"/>
  <c r="C80" i="96" s="1"/>
  <c r="K79" i="96"/>
  <c r="C79" i="96" s="1"/>
  <c r="K78" i="96"/>
  <c r="C78" i="96" s="1"/>
  <c r="K77" i="96"/>
  <c r="C77" i="96" s="1"/>
  <c r="C76" i="96" a="1"/>
  <c r="H76" i="96" s="1"/>
  <c r="N75" i="96" a="1"/>
  <c r="S75" i="96" s="1"/>
  <c r="D73" i="96"/>
  <c r="E73" i="96" s="1"/>
  <c r="F73" i="96" s="1"/>
  <c r="G73" i="96" s="1"/>
  <c r="H73" i="96" s="1"/>
  <c r="I73" i="96" s="1"/>
  <c r="B61" i="96" a="1"/>
  <c r="G61" i="96" s="1"/>
  <c r="D24" i="96"/>
  <c r="D23" i="96"/>
  <c r="D22" i="96"/>
  <c r="D20" i="96"/>
  <c r="D19" i="96"/>
  <c r="B4" i="96" a="1"/>
  <c r="I4" i="96" s="1"/>
  <c r="B3" i="96"/>
  <c r="B2" i="96"/>
  <c r="I1" i="96"/>
  <c r="B204" i="95" a="1"/>
  <c r="I204" i="95" s="1"/>
  <c r="B202" i="95" a="1"/>
  <c r="F202" i="95" s="1"/>
  <c r="D191" i="95"/>
  <c r="C191" i="95"/>
  <c r="B183" i="95" a="1"/>
  <c r="H183" i="95" s="1"/>
  <c r="B159" i="95" a="1"/>
  <c r="H159" i="95" s="1"/>
  <c r="D158" i="95"/>
  <c r="J160" i="95" s="1"/>
  <c r="J161" i="95" s="1"/>
  <c r="D154" i="95"/>
  <c r="D24" i="95" s="1"/>
  <c r="C154" i="95"/>
  <c r="C24" i="95" s="1"/>
  <c r="D153" i="95"/>
  <c r="C153" i="95"/>
  <c r="D152" i="95"/>
  <c r="D22" i="95" s="1"/>
  <c r="C152" i="95"/>
  <c r="C22" i="95" s="1"/>
  <c r="D151" i="95"/>
  <c r="D21" i="95" s="1"/>
  <c r="C151" i="95"/>
  <c r="C21" i="95" s="1"/>
  <c r="D150" i="95"/>
  <c r="C150" i="95"/>
  <c r="C20" i="95" s="1"/>
  <c r="D149" i="95"/>
  <c r="C149" i="95"/>
  <c r="C19" i="95" s="1"/>
  <c r="B147" i="95" a="1"/>
  <c r="G147" i="95" s="1"/>
  <c r="C133" i="95" a="1"/>
  <c r="I133" i="95" s="1"/>
  <c r="K118" i="95"/>
  <c r="K117" i="95"/>
  <c r="K116" i="95"/>
  <c r="K115" i="95"/>
  <c r="K114" i="95"/>
  <c r="K113" i="95"/>
  <c r="N111" i="95" a="1"/>
  <c r="R111" i="95" s="1"/>
  <c r="C111" i="95" a="1"/>
  <c r="I111" i="95" s="1"/>
  <c r="D108" i="95"/>
  <c r="E108" i="95" s="1"/>
  <c r="F108" i="95" s="1"/>
  <c r="G108" i="95" s="1"/>
  <c r="H108" i="95" s="1"/>
  <c r="I108" i="95" s="1"/>
  <c r="C97" i="95" a="1"/>
  <c r="G97" i="95" s="1"/>
  <c r="K82" i="95"/>
  <c r="K81" i="95"/>
  <c r="K80" i="95"/>
  <c r="K79" i="95"/>
  <c r="K78" i="95"/>
  <c r="K77" i="95"/>
  <c r="C76" i="95" a="1"/>
  <c r="H76" i="95" s="1"/>
  <c r="N75" i="95" a="1"/>
  <c r="R75" i="95" s="1"/>
  <c r="D73" i="95"/>
  <c r="E73" i="95" s="1"/>
  <c r="F73" i="95" s="1"/>
  <c r="G73" i="95" s="1"/>
  <c r="H73" i="95" s="1"/>
  <c r="I73" i="95" s="1"/>
  <c r="B61" i="95" a="1"/>
  <c r="I61" i="95" s="1"/>
  <c r="D23" i="95"/>
  <c r="C23" i="95"/>
  <c r="D20" i="95"/>
  <c r="B4" i="95" a="1"/>
  <c r="G4" i="95" s="1"/>
  <c r="B3" i="95"/>
  <c r="B2" i="95"/>
  <c r="I1" i="95"/>
  <c r="B204" i="94" a="1"/>
  <c r="I204" i="94" s="1"/>
  <c r="B202" i="94" a="1"/>
  <c r="F202" i="94" s="1"/>
  <c r="D191" i="94"/>
  <c r="C191" i="94"/>
  <c r="B183" i="94" a="1"/>
  <c r="H183" i="94" s="1"/>
  <c r="B159" i="94" a="1"/>
  <c r="H159" i="94" s="1"/>
  <c r="D158" i="94"/>
  <c r="J160" i="94" s="1"/>
  <c r="D154" i="94"/>
  <c r="D24" i="94" s="1"/>
  <c r="C154" i="94"/>
  <c r="C24" i="94" s="1"/>
  <c r="D153" i="94"/>
  <c r="D23" i="94" s="1"/>
  <c r="C153" i="94"/>
  <c r="C23" i="94" s="1"/>
  <c r="D152" i="94"/>
  <c r="D22" i="94" s="1"/>
  <c r="C152" i="94"/>
  <c r="C22" i="94" s="1"/>
  <c r="D151" i="94"/>
  <c r="D21" i="94" s="1"/>
  <c r="C151" i="94"/>
  <c r="C21" i="94" s="1"/>
  <c r="D150" i="94"/>
  <c r="D20" i="94" s="1"/>
  <c r="C150" i="94"/>
  <c r="C20" i="94" s="1"/>
  <c r="D149" i="94"/>
  <c r="D19" i="94" s="1"/>
  <c r="C149" i="94"/>
  <c r="B147" i="94" a="1"/>
  <c r="G147" i="94" s="1"/>
  <c r="C133" i="94" a="1"/>
  <c r="I133" i="94" s="1"/>
  <c r="K118" i="94"/>
  <c r="K117" i="94"/>
  <c r="K116" i="94"/>
  <c r="K115" i="94"/>
  <c r="K114" i="94"/>
  <c r="K113" i="94"/>
  <c r="N111" i="94" a="1"/>
  <c r="R111" i="94" s="1"/>
  <c r="C111" i="94" a="1"/>
  <c r="I111" i="94" s="1"/>
  <c r="D108" i="94"/>
  <c r="E108" i="94" s="1"/>
  <c r="F108" i="94" s="1"/>
  <c r="G108" i="94" s="1"/>
  <c r="H108" i="94" s="1"/>
  <c r="I108" i="94" s="1"/>
  <c r="C97" i="94" a="1"/>
  <c r="G97" i="94" s="1"/>
  <c r="K82" i="94"/>
  <c r="C82" i="94" s="1"/>
  <c r="K81" i="94"/>
  <c r="C81" i="94" s="1"/>
  <c r="K80" i="94"/>
  <c r="C80" i="94" s="1"/>
  <c r="K79" i="94"/>
  <c r="C79" i="94" s="1"/>
  <c r="K78" i="94"/>
  <c r="C78" i="94" s="1"/>
  <c r="K77" i="94"/>
  <c r="C77" i="94" s="1"/>
  <c r="C76" i="94" a="1"/>
  <c r="H76" i="94" s="1"/>
  <c r="N75" i="94" a="1"/>
  <c r="R75" i="94" s="1"/>
  <c r="D73" i="94"/>
  <c r="E73" i="94" s="1"/>
  <c r="F73" i="94" s="1"/>
  <c r="G73" i="94" s="1"/>
  <c r="H73" i="94" s="1"/>
  <c r="I73" i="94" s="1"/>
  <c r="B61" i="94" a="1"/>
  <c r="I61" i="94" s="1"/>
  <c r="B4" i="94" a="1"/>
  <c r="H4" i="94" s="1"/>
  <c r="B3" i="94"/>
  <c r="B2" i="94"/>
  <c r="I1" i="94"/>
  <c r="B204" i="93" a="1"/>
  <c r="I204" i="93" s="1"/>
  <c r="B202" i="93" a="1"/>
  <c r="F202" i="93" s="1"/>
  <c r="D191" i="93"/>
  <c r="C191" i="93"/>
  <c r="B183" i="93" a="1"/>
  <c r="H183" i="93" s="1"/>
  <c r="B159" i="93" a="1"/>
  <c r="H159" i="93" s="1"/>
  <c r="D158" i="93"/>
  <c r="J160" i="93" s="1"/>
  <c r="D154" i="93"/>
  <c r="D24" i="93" s="1"/>
  <c r="C154" i="93"/>
  <c r="C24" i="93" s="1"/>
  <c r="D153" i="93"/>
  <c r="C153" i="93"/>
  <c r="C23" i="93" s="1"/>
  <c r="D152" i="93"/>
  <c r="D22" i="93" s="1"/>
  <c r="C152" i="93"/>
  <c r="C22" i="93" s="1"/>
  <c r="D151" i="93"/>
  <c r="D21" i="93" s="1"/>
  <c r="C151" i="93"/>
  <c r="C21" i="93" s="1"/>
  <c r="D150" i="93"/>
  <c r="D20" i="93" s="1"/>
  <c r="C150" i="93"/>
  <c r="C20" i="93" s="1"/>
  <c r="D149" i="93"/>
  <c r="C149" i="93"/>
  <c r="C19" i="93" s="1"/>
  <c r="B147" i="93" a="1"/>
  <c r="G147" i="93" s="1"/>
  <c r="C133" i="93" a="1"/>
  <c r="I133" i="93" s="1"/>
  <c r="K118" i="93"/>
  <c r="K117" i="93"/>
  <c r="K116" i="93"/>
  <c r="K115" i="93"/>
  <c r="K114" i="93"/>
  <c r="K113" i="93"/>
  <c r="N111" i="93" a="1"/>
  <c r="R111" i="93" s="1"/>
  <c r="C111" i="93" a="1"/>
  <c r="I111" i="93" s="1"/>
  <c r="D108" i="93"/>
  <c r="E108" i="93" s="1"/>
  <c r="F108" i="93" s="1"/>
  <c r="G108" i="93" s="1"/>
  <c r="H108" i="93" s="1"/>
  <c r="I108" i="93" s="1"/>
  <c r="C97" i="93" a="1"/>
  <c r="G97" i="93" s="1"/>
  <c r="K82" i="93"/>
  <c r="C82" i="93" s="1"/>
  <c r="K81" i="93"/>
  <c r="C81" i="93" s="1"/>
  <c r="K80" i="93"/>
  <c r="C80" i="93" s="1"/>
  <c r="K79" i="93"/>
  <c r="C79" i="93" s="1"/>
  <c r="K78" i="93"/>
  <c r="C78" i="93" s="1"/>
  <c r="K77" i="93"/>
  <c r="C77" i="93" s="1"/>
  <c r="C76" i="93" a="1"/>
  <c r="I76" i="93" s="1"/>
  <c r="N75" i="93" a="1"/>
  <c r="S75" i="93" s="1"/>
  <c r="D73" i="93"/>
  <c r="E73" i="93" s="1"/>
  <c r="F73" i="93" s="1"/>
  <c r="G73" i="93" s="1"/>
  <c r="H73" i="93" s="1"/>
  <c r="I73" i="93" s="1"/>
  <c r="B61" i="93" a="1"/>
  <c r="G61" i="93" s="1"/>
  <c r="D23" i="93"/>
  <c r="B4" i="93" a="1"/>
  <c r="I4" i="93" s="1"/>
  <c r="B3" i="93"/>
  <c r="I1" i="93"/>
  <c r="B204" i="92" a="1"/>
  <c r="I204" i="92" s="1"/>
  <c r="B202" i="92" a="1"/>
  <c r="F202" i="92" s="1"/>
  <c r="D191" i="92"/>
  <c r="C191" i="92"/>
  <c r="B183" i="92" a="1"/>
  <c r="H183" i="92" s="1"/>
  <c r="B159" i="92" a="1"/>
  <c r="H159" i="92" s="1"/>
  <c r="D158" i="92"/>
  <c r="J160" i="92" s="1"/>
  <c r="D154" i="92"/>
  <c r="D24" i="92" s="1"/>
  <c r="C154" i="92"/>
  <c r="C24" i="92" s="1"/>
  <c r="D153" i="92"/>
  <c r="D23" i="92" s="1"/>
  <c r="C153" i="92"/>
  <c r="C23" i="92" s="1"/>
  <c r="D152" i="92"/>
  <c r="D22" i="92" s="1"/>
  <c r="C152" i="92"/>
  <c r="C22" i="92" s="1"/>
  <c r="D151" i="92"/>
  <c r="D21" i="92" s="1"/>
  <c r="C151" i="92"/>
  <c r="C21" i="92" s="1"/>
  <c r="D150" i="92"/>
  <c r="D20" i="92" s="1"/>
  <c r="C150" i="92"/>
  <c r="C20" i="92" s="1"/>
  <c r="D149" i="92"/>
  <c r="C149" i="92"/>
  <c r="C19" i="92" s="1"/>
  <c r="B147" i="92" a="1"/>
  <c r="G147" i="92" s="1"/>
  <c r="C133" i="92" a="1"/>
  <c r="I133" i="92" s="1"/>
  <c r="K118" i="92"/>
  <c r="K117" i="92"/>
  <c r="K116" i="92"/>
  <c r="K115" i="92"/>
  <c r="K114" i="92"/>
  <c r="K113" i="92"/>
  <c r="N111" i="92" a="1"/>
  <c r="S111" i="92" s="1"/>
  <c r="C111" i="92" a="1"/>
  <c r="I111" i="92" s="1"/>
  <c r="D108" i="92"/>
  <c r="E108" i="92" s="1"/>
  <c r="F108" i="92" s="1"/>
  <c r="G108" i="92" s="1"/>
  <c r="H108" i="92" s="1"/>
  <c r="I108" i="92" s="1"/>
  <c r="C97" i="92" a="1"/>
  <c r="H97" i="92" s="1"/>
  <c r="K82" i="92"/>
  <c r="C82" i="92" s="1"/>
  <c r="K81" i="92"/>
  <c r="C81" i="92" s="1"/>
  <c r="K80" i="92"/>
  <c r="C80" i="92" s="1"/>
  <c r="K79" i="92"/>
  <c r="C79" i="92" s="1"/>
  <c r="K78" i="92"/>
  <c r="C78" i="92" s="1"/>
  <c r="K77" i="92"/>
  <c r="C77" i="92" s="1"/>
  <c r="C76" i="92" a="1"/>
  <c r="H76" i="92" s="1"/>
  <c r="N75" i="92" a="1"/>
  <c r="S75" i="92" s="1"/>
  <c r="D73" i="92"/>
  <c r="E73" i="92" s="1"/>
  <c r="F73" i="92" s="1"/>
  <c r="G73" i="92" s="1"/>
  <c r="H73" i="92" s="1"/>
  <c r="I73" i="92" s="1"/>
  <c r="B61" i="92" a="1"/>
  <c r="G61" i="92" s="1"/>
  <c r="B4" i="92" a="1"/>
  <c r="I4" i="92" s="1"/>
  <c r="B3" i="92"/>
  <c r="B2" i="92"/>
  <c r="I1" i="92"/>
  <c r="B204" i="91" a="1"/>
  <c r="I204" i="91" s="1"/>
  <c r="B202" i="91" a="1"/>
  <c r="F202" i="91" s="1"/>
  <c r="D191" i="91"/>
  <c r="C191" i="91"/>
  <c r="B183" i="91" a="1"/>
  <c r="H183" i="91" s="1"/>
  <c r="B159" i="91" a="1"/>
  <c r="H159" i="91" s="1"/>
  <c r="D158" i="91"/>
  <c r="J160" i="91" s="1"/>
  <c r="J161" i="91" s="1"/>
  <c r="D154" i="91"/>
  <c r="D24" i="91" s="1"/>
  <c r="C154" i="91"/>
  <c r="C24" i="91" s="1"/>
  <c r="D153" i="91"/>
  <c r="C153" i="91"/>
  <c r="D152" i="91"/>
  <c r="D22" i="91" s="1"/>
  <c r="C152" i="91"/>
  <c r="C22" i="91" s="1"/>
  <c r="D151" i="91"/>
  <c r="D21" i="91" s="1"/>
  <c r="C151" i="91"/>
  <c r="C21" i="91" s="1"/>
  <c r="D150" i="91"/>
  <c r="C150" i="91"/>
  <c r="C20" i="91" s="1"/>
  <c r="D149" i="91"/>
  <c r="D19" i="91" s="1"/>
  <c r="C149" i="91"/>
  <c r="B147" i="91" a="1"/>
  <c r="G147" i="91" s="1"/>
  <c r="C133" i="91" a="1"/>
  <c r="I133" i="91" s="1"/>
  <c r="K118" i="91"/>
  <c r="K117" i="91"/>
  <c r="K116" i="91"/>
  <c r="K115" i="91"/>
  <c r="K114" i="91"/>
  <c r="K113" i="91"/>
  <c r="N111" i="91" a="1"/>
  <c r="R111" i="91" s="1"/>
  <c r="C111" i="91" a="1"/>
  <c r="I111" i="91" s="1"/>
  <c r="D108" i="91"/>
  <c r="E108" i="91" s="1"/>
  <c r="F108" i="91" s="1"/>
  <c r="G108" i="91" s="1"/>
  <c r="H108" i="91" s="1"/>
  <c r="I108" i="91" s="1"/>
  <c r="C97" i="91" a="1"/>
  <c r="G97" i="91" s="1"/>
  <c r="K82" i="91"/>
  <c r="K81" i="91"/>
  <c r="K80" i="91"/>
  <c r="K79" i="91"/>
  <c r="K78" i="91"/>
  <c r="K77" i="91"/>
  <c r="C76" i="91" a="1"/>
  <c r="H76" i="91" s="1"/>
  <c r="N75" i="91" a="1"/>
  <c r="S75" i="91" s="1"/>
  <c r="D73" i="91"/>
  <c r="E73" i="91" s="1"/>
  <c r="F73" i="91" s="1"/>
  <c r="G73" i="91" s="1"/>
  <c r="H73" i="91" s="1"/>
  <c r="I73" i="91" s="1"/>
  <c r="B61" i="91" a="1"/>
  <c r="G61" i="91" s="1"/>
  <c r="D23" i="91"/>
  <c r="C23" i="91"/>
  <c r="D20" i="91"/>
  <c r="C19" i="91"/>
  <c r="B4" i="91" a="1"/>
  <c r="G4" i="91" s="1"/>
  <c r="B3" i="91"/>
  <c r="B2" i="91"/>
  <c r="I1" i="91"/>
  <c r="B204" i="90" a="1"/>
  <c r="I204" i="90" s="1"/>
  <c r="B202" i="90" a="1"/>
  <c r="F202" i="90" s="1"/>
  <c r="D191" i="90"/>
  <c r="C191" i="90"/>
  <c r="B183" i="90" a="1"/>
  <c r="H183" i="90" s="1"/>
  <c r="B159" i="90" a="1"/>
  <c r="H159" i="90" s="1"/>
  <c r="D158" i="90"/>
  <c r="J160" i="90" s="1"/>
  <c r="A160" i="90" s="1"/>
  <c r="D154" i="90"/>
  <c r="D24" i="90" s="1"/>
  <c r="C154" i="90"/>
  <c r="C24" i="90" s="1"/>
  <c r="D153" i="90"/>
  <c r="D23" i="90" s="1"/>
  <c r="C153" i="90"/>
  <c r="C23" i="90" s="1"/>
  <c r="D152" i="90"/>
  <c r="D22" i="90" s="1"/>
  <c r="C152" i="90"/>
  <c r="C22" i="90" s="1"/>
  <c r="D151" i="90"/>
  <c r="D21" i="90" s="1"/>
  <c r="C151" i="90"/>
  <c r="C21" i="90" s="1"/>
  <c r="D150" i="90"/>
  <c r="D20" i="90" s="1"/>
  <c r="C150" i="90"/>
  <c r="C20" i="90" s="1"/>
  <c r="D149" i="90"/>
  <c r="D19" i="90" s="1"/>
  <c r="C149" i="90"/>
  <c r="B147" i="90" a="1"/>
  <c r="G147" i="90" s="1"/>
  <c r="C133" i="90" a="1"/>
  <c r="I133" i="90" s="1"/>
  <c r="K118" i="90"/>
  <c r="K117" i="90"/>
  <c r="K116" i="90"/>
  <c r="K115" i="90"/>
  <c r="K114" i="90"/>
  <c r="K113" i="90"/>
  <c r="N111" i="90" a="1"/>
  <c r="R111" i="90" s="1"/>
  <c r="C111" i="90" a="1"/>
  <c r="I111" i="90" s="1"/>
  <c r="D108" i="90"/>
  <c r="E108" i="90" s="1"/>
  <c r="F108" i="90" s="1"/>
  <c r="G108" i="90" s="1"/>
  <c r="H108" i="90" s="1"/>
  <c r="I108" i="90" s="1"/>
  <c r="C97" i="90" a="1"/>
  <c r="G97" i="90" s="1"/>
  <c r="K82" i="90"/>
  <c r="K81" i="90"/>
  <c r="K80" i="90"/>
  <c r="K79" i="90"/>
  <c r="K78" i="90"/>
  <c r="K77" i="90"/>
  <c r="C76" i="90" a="1"/>
  <c r="H76" i="90" s="1"/>
  <c r="N75" i="90" a="1"/>
  <c r="R75" i="90" s="1"/>
  <c r="D73" i="90"/>
  <c r="E73" i="90" s="1"/>
  <c r="F73" i="90" s="1"/>
  <c r="G73" i="90" s="1"/>
  <c r="H73" i="90" s="1"/>
  <c r="I73" i="90" s="1"/>
  <c r="B61" i="90" a="1"/>
  <c r="I61" i="90" s="1"/>
  <c r="C19" i="90"/>
  <c r="B4" i="90" a="1"/>
  <c r="G4" i="90" s="1"/>
  <c r="B3" i="90"/>
  <c r="B2" i="90"/>
  <c r="I1" i="90"/>
  <c r="B204" i="89" a="1"/>
  <c r="I204" i="89" s="1"/>
  <c r="B202" i="89" a="1"/>
  <c r="F202" i="89" s="1"/>
  <c r="D191" i="89"/>
  <c r="C191" i="89"/>
  <c r="B183" i="89" a="1"/>
  <c r="H183" i="89" s="1"/>
  <c r="B159" i="89" a="1"/>
  <c r="H159" i="89" s="1"/>
  <c r="D158" i="89"/>
  <c r="J160" i="89" s="1"/>
  <c r="D154" i="89"/>
  <c r="D24" i="89" s="1"/>
  <c r="C154" i="89"/>
  <c r="C24" i="89" s="1"/>
  <c r="D153" i="89"/>
  <c r="D23" i="89" s="1"/>
  <c r="C153" i="89"/>
  <c r="C23" i="89" s="1"/>
  <c r="D152" i="89"/>
  <c r="D22" i="89" s="1"/>
  <c r="C152" i="89"/>
  <c r="C22" i="89" s="1"/>
  <c r="D151" i="89"/>
  <c r="D21" i="89" s="1"/>
  <c r="C151" i="89"/>
  <c r="C21" i="89" s="1"/>
  <c r="D150" i="89"/>
  <c r="D20" i="89" s="1"/>
  <c r="C150" i="89"/>
  <c r="C20" i="89" s="1"/>
  <c r="D149" i="89"/>
  <c r="C149" i="89"/>
  <c r="C19" i="89" s="1"/>
  <c r="B147" i="89" a="1"/>
  <c r="G147" i="89" s="1"/>
  <c r="C133" i="89" a="1"/>
  <c r="I133" i="89" s="1"/>
  <c r="K118" i="89"/>
  <c r="K117" i="89"/>
  <c r="K116" i="89"/>
  <c r="K115" i="89"/>
  <c r="K114" i="89"/>
  <c r="K113" i="89"/>
  <c r="N111" i="89" a="1"/>
  <c r="R111" i="89" s="1"/>
  <c r="C111" i="89" a="1"/>
  <c r="I111" i="89" s="1"/>
  <c r="D108" i="89"/>
  <c r="E108" i="89" s="1"/>
  <c r="F108" i="89" s="1"/>
  <c r="G108" i="89" s="1"/>
  <c r="H108" i="89" s="1"/>
  <c r="I108" i="89" s="1"/>
  <c r="C97" i="89" a="1"/>
  <c r="G97" i="89" s="1"/>
  <c r="K82" i="89"/>
  <c r="K81" i="89"/>
  <c r="K80" i="89"/>
  <c r="K79" i="89"/>
  <c r="K78" i="89"/>
  <c r="K77" i="89"/>
  <c r="C76" i="89" a="1"/>
  <c r="H76" i="89" s="1"/>
  <c r="N75" i="89" a="1"/>
  <c r="R75" i="89" s="1"/>
  <c r="D73" i="89"/>
  <c r="E73" i="89" s="1"/>
  <c r="F73" i="89" s="1"/>
  <c r="G73" i="89" s="1"/>
  <c r="H73" i="89" s="1"/>
  <c r="I73" i="89" s="1"/>
  <c r="B61" i="89" a="1"/>
  <c r="I61" i="89" s="1"/>
  <c r="B4" i="89" a="1"/>
  <c r="H4" i="89" s="1"/>
  <c r="B3" i="89"/>
  <c r="B2" i="89"/>
  <c r="I1" i="89"/>
  <c r="B204" i="80" a="1"/>
  <c r="I204" i="80" s="1"/>
  <c r="B202" i="80" a="1"/>
  <c r="F202" i="80" s="1"/>
  <c r="D191" i="80"/>
  <c r="C191" i="80"/>
  <c r="B183" i="80" a="1"/>
  <c r="H183" i="80" s="1"/>
  <c r="B159" i="80" a="1"/>
  <c r="H159" i="80" s="1"/>
  <c r="D158" i="80"/>
  <c r="J160" i="80" s="1"/>
  <c r="D154" i="80"/>
  <c r="D24" i="80" s="1"/>
  <c r="C154" i="80"/>
  <c r="D153" i="80"/>
  <c r="D23" i="80" s="1"/>
  <c r="C153" i="80"/>
  <c r="D152" i="80"/>
  <c r="D22" i="80" s="1"/>
  <c r="C152" i="80"/>
  <c r="C22" i="80" s="1"/>
  <c r="D151" i="80"/>
  <c r="D21" i="80" s="1"/>
  <c r="C151" i="80"/>
  <c r="C21" i="80" s="1"/>
  <c r="D150" i="80"/>
  <c r="D20" i="80" s="1"/>
  <c r="C150" i="80"/>
  <c r="C20" i="80" s="1"/>
  <c r="D149" i="80"/>
  <c r="D19" i="80" s="1"/>
  <c r="C149" i="80"/>
  <c r="B147" i="80" a="1"/>
  <c r="G147" i="80" s="1"/>
  <c r="C133" i="80" a="1"/>
  <c r="I133" i="80" s="1"/>
  <c r="K118" i="80"/>
  <c r="K117" i="80"/>
  <c r="K116" i="80"/>
  <c r="K115" i="80"/>
  <c r="K114" i="80"/>
  <c r="K113" i="80"/>
  <c r="N111" i="80" a="1"/>
  <c r="R111" i="80" s="1"/>
  <c r="C111" i="80" a="1"/>
  <c r="I111" i="80" s="1"/>
  <c r="D108" i="80"/>
  <c r="E108" i="80" s="1"/>
  <c r="F108" i="80" s="1"/>
  <c r="G108" i="80" s="1"/>
  <c r="H108" i="80" s="1"/>
  <c r="I108" i="80" s="1"/>
  <c r="C97" i="80" a="1"/>
  <c r="G97" i="80" s="1"/>
  <c r="K82" i="80"/>
  <c r="C82" i="80" s="1"/>
  <c r="K81" i="80"/>
  <c r="C81" i="80" s="1"/>
  <c r="K80" i="80"/>
  <c r="C80" i="80" s="1"/>
  <c r="K79" i="80"/>
  <c r="C79" i="80" s="1"/>
  <c r="K78" i="80"/>
  <c r="C78" i="80" s="1"/>
  <c r="K77" i="80"/>
  <c r="C77" i="80" s="1"/>
  <c r="C76" i="80" a="1"/>
  <c r="H76" i="80" s="1"/>
  <c r="N75" i="80" a="1"/>
  <c r="S75" i="80" s="1"/>
  <c r="D73" i="80"/>
  <c r="E73" i="80" s="1"/>
  <c r="F73" i="80" s="1"/>
  <c r="G73" i="80" s="1"/>
  <c r="H73" i="80" s="1"/>
  <c r="I73" i="80" s="1"/>
  <c r="B61" i="80" a="1"/>
  <c r="G61" i="80" s="1"/>
  <c r="C24" i="80"/>
  <c r="C23" i="80"/>
  <c r="B4" i="80" a="1"/>
  <c r="I4" i="80" s="1"/>
  <c r="B3" i="80"/>
  <c r="B2" i="80"/>
  <c r="I1" i="80"/>
  <c r="B204" i="79" a="1"/>
  <c r="I204" i="79" s="1"/>
  <c r="B202" i="79" a="1"/>
  <c r="F202" i="79" s="1"/>
  <c r="D191" i="79"/>
  <c r="C191" i="79"/>
  <c r="B183" i="79" a="1"/>
  <c r="H183" i="79" s="1"/>
  <c r="B159" i="79" a="1"/>
  <c r="H159" i="79" s="1"/>
  <c r="D158" i="79"/>
  <c r="J160" i="79" s="1"/>
  <c r="A160" i="79" s="1"/>
  <c r="D154" i="79"/>
  <c r="D24" i="79" s="1"/>
  <c r="C154" i="79"/>
  <c r="C24" i="79" s="1"/>
  <c r="D153" i="79"/>
  <c r="D23" i="79" s="1"/>
  <c r="C153" i="79"/>
  <c r="C23" i="79" s="1"/>
  <c r="D152" i="79"/>
  <c r="D22" i="79" s="1"/>
  <c r="C152" i="79"/>
  <c r="C22" i="79" s="1"/>
  <c r="D151" i="79"/>
  <c r="D21" i="79" s="1"/>
  <c r="C151" i="79"/>
  <c r="D150" i="79"/>
  <c r="D20" i="79" s="1"/>
  <c r="C150" i="79"/>
  <c r="C20" i="79" s="1"/>
  <c r="D149" i="79"/>
  <c r="D19" i="79" s="1"/>
  <c r="C149" i="79"/>
  <c r="C19" i="79" s="1"/>
  <c r="B147" i="79" a="1"/>
  <c r="G147" i="79" s="1"/>
  <c r="C133" i="79" a="1"/>
  <c r="I133" i="79" s="1"/>
  <c r="K118" i="79"/>
  <c r="K117" i="79"/>
  <c r="K116" i="79"/>
  <c r="K115" i="79"/>
  <c r="K114" i="79"/>
  <c r="K113" i="79"/>
  <c r="N111" i="79" a="1"/>
  <c r="R111" i="79" s="1"/>
  <c r="C111" i="79" a="1"/>
  <c r="I111" i="79" s="1"/>
  <c r="D108" i="79"/>
  <c r="E108" i="79" s="1"/>
  <c r="F108" i="79" s="1"/>
  <c r="G108" i="79" s="1"/>
  <c r="H108" i="79" s="1"/>
  <c r="I108" i="79" s="1"/>
  <c r="C97" i="79" a="1"/>
  <c r="G97" i="79" s="1"/>
  <c r="K82" i="79"/>
  <c r="K81" i="79"/>
  <c r="K80" i="79"/>
  <c r="K79" i="79"/>
  <c r="K78" i="79"/>
  <c r="K77" i="79"/>
  <c r="C76" i="79" a="1"/>
  <c r="G76" i="79" s="1"/>
  <c r="N75" i="79" a="1"/>
  <c r="T75" i="79" s="1"/>
  <c r="D73" i="79"/>
  <c r="E73" i="79" s="1"/>
  <c r="F73" i="79" s="1"/>
  <c r="G73" i="79" s="1"/>
  <c r="H73" i="79" s="1"/>
  <c r="I73" i="79" s="1"/>
  <c r="B61" i="79" a="1"/>
  <c r="H61" i="79" s="1"/>
  <c r="C21" i="79"/>
  <c r="B4" i="79" a="1"/>
  <c r="G4" i="79" s="1"/>
  <c r="B3" i="79"/>
  <c r="B2" i="79"/>
  <c r="I1" i="79"/>
  <c r="B204" i="88" a="1"/>
  <c r="I204" i="88" s="1"/>
  <c r="B202" i="88" a="1"/>
  <c r="F202" i="88" s="1"/>
  <c r="D191" i="88"/>
  <c r="C191" i="88"/>
  <c r="B183" i="88" a="1"/>
  <c r="H183" i="88" s="1"/>
  <c r="B159" i="88" a="1"/>
  <c r="H159" i="88" s="1"/>
  <c r="D158" i="88"/>
  <c r="J160" i="88" s="1"/>
  <c r="J161" i="88" s="1"/>
  <c r="D154" i="88"/>
  <c r="D24" i="88" s="1"/>
  <c r="C154" i="88"/>
  <c r="C24" i="88" s="1"/>
  <c r="D153" i="88"/>
  <c r="D23" i="88" s="1"/>
  <c r="C153" i="88"/>
  <c r="C23" i="88" s="1"/>
  <c r="D152" i="88"/>
  <c r="C152" i="88"/>
  <c r="C22" i="88" s="1"/>
  <c r="D151" i="88"/>
  <c r="D21" i="88" s="1"/>
  <c r="C151" i="88"/>
  <c r="C21" i="88" s="1"/>
  <c r="D150" i="88"/>
  <c r="D20" i="88" s="1"/>
  <c r="C150" i="88"/>
  <c r="C20" i="88" s="1"/>
  <c r="D149" i="88"/>
  <c r="C149" i="88"/>
  <c r="B147" i="88" a="1"/>
  <c r="G147" i="88" s="1"/>
  <c r="C133" i="88" a="1"/>
  <c r="I133" i="88" s="1"/>
  <c r="K118" i="88"/>
  <c r="K117" i="88"/>
  <c r="K116" i="88"/>
  <c r="K115" i="88"/>
  <c r="K114" i="88"/>
  <c r="K113" i="88"/>
  <c r="N111" i="88" a="1"/>
  <c r="R111" i="88" s="1"/>
  <c r="C111" i="88" a="1"/>
  <c r="I111" i="88" s="1"/>
  <c r="D108" i="88"/>
  <c r="E108" i="88" s="1"/>
  <c r="F108" i="88" s="1"/>
  <c r="G108" i="88" s="1"/>
  <c r="H108" i="88" s="1"/>
  <c r="I108" i="88" s="1"/>
  <c r="C97" i="88" a="1"/>
  <c r="G97" i="88" s="1"/>
  <c r="K82" i="88"/>
  <c r="K81" i="88"/>
  <c r="K80" i="88"/>
  <c r="K79" i="88"/>
  <c r="K78" i="88"/>
  <c r="K77" i="88"/>
  <c r="C76" i="88" a="1"/>
  <c r="H76" i="88" s="1"/>
  <c r="N75" i="88" a="1"/>
  <c r="R75" i="88" s="1"/>
  <c r="D73" i="88"/>
  <c r="E73" i="88" s="1"/>
  <c r="F73" i="88" s="1"/>
  <c r="G73" i="88" s="1"/>
  <c r="H73" i="88" s="1"/>
  <c r="I73" i="88" s="1"/>
  <c r="B61" i="88" a="1"/>
  <c r="I61" i="88" s="1"/>
  <c r="D22" i="88"/>
  <c r="D19" i="88"/>
  <c r="B4" i="88" a="1"/>
  <c r="G4" i="88" s="1"/>
  <c r="B3" i="88"/>
  <c r="B2" i="88"/>
  <c r="I1" i="88"/>
  <c r="B204" i="87" a="1"/>
  <c r="I204" i="87" s="1"/>
  <c r="B202" i="87" a="1"/>
  <c r="F202" i="87" s="1"/>
  <c r="D191" i="87"/>
  <c r="C191" i="87"/>
  <c r="B183" i="87" a="1"/>
  <c r="H183" i="87" s="1"/>
  <c r="B159" i="87" a="1"/>
  <c r="H159" i="87" s="1"/>
  <c r="D158" i="87"/>
  <c r="J160" i="87" s="1"/>
  <c r="D154" i="87"/>
  <c r="D24" i="87" s="1"/>
  <c r="C154" i="87"/>
  <c r="C24" i="87" s="1"/>
  <c r="D153" i="87"/>
  <c r="C153" i="87"/>
  <c r="D152" i="87"/>
  <c r="D22" i="87" s="1"/>
  <c r="C152" i="87"/>
  <c r="D151" i="87"/>
  <c r="D21" i="87" s="1"/>
  <c r="C151" i="87"/>
  <c r="C21" i="87" s="1"/>
  <c r="D150" i="87"/>
  <c r="D20" i="87" s="1"/>
  <c r="C150" i="87"/>
  <c r="C20" i="87" s="1"/>
  <c r="D149" i="87"/>
  <c r="C149" i="87"/>
  <c r="C19" i="87" s="1"/>
  <c r="B147" i="87" a="1"/>
  <c r="G147" i="87" s="1"/>
  <c r="C133" i="87" a="1"/>
  <c r="I133" i="87" s="1"/>
  <c r="K118" i="87"/>
  <c r="K117" i="87"/>
  <c r="K116" i="87"/>
  <c r="K115" i="87"/>
  <c r="K114" i="87"/>
  <c r="K113" i="87"/>
  <c r="N111" i="87" a="1"/>
  <c r="R111" i="87" s="1"/>
  <c r="C111" i="87" a="1"/>
  <c r="I111" i="87" s="1"/>
  <c r="D108" i="87"/>
  <c r="E108" i="87" s="1"/>
  <c r="F108" i="87" s="1"/>
  <c r="G108" i="87" s="1"/>
  <c r="H108" i="87" s="1"/>
  <c r="I108" i="87" s="1"/>
  <c r="C97" i="87" a="1"/>
  <c r="G97" i="87" s="1"/>
  <c r="K82" i="87"/>
  <c r="K81" i="87"/>
  <c r="K80" i="87"/>
  <c r="K79" i="87"/>
  <c r="K78" i="87"/>
  <c r="K77" i="87"/>
  <c r="C76" i="87" a="1"/>
  <c r="H76" i="87" s="1"/>
  <c r="N75" i="87" a="1"/>
  <c r="R75" i="87" s="1"/>
  <c r="D73" i="87"/>
  <c r="E73" i="87" s="1"/>
  <c r="F73" i="87" s="1"/>
  <c r="G73" i="87" s="1"/>
  <c r="H73" i="87" s="1"/>
  <c r="I73" i="87" s="1"/>
  <c r="B61" i="87" a="1"/>
  <c r="I61" i="87" s="1"/>
  <c r="D23" i="87"/>
  <c r="C23" i="87"/>
  <c r="C22" i="87"/>
  <c r="B4" i="87" a="1"/>
  <c r="H4" i="87" s="1"/>
  <c r="B3" i="87"/>
  <c r="B2" i="87"/>
  <c r="I1" i="87"/>
  <c r="B204" i="86" a="1"/>
  <c r="I204" i="86" s="1"/>
  <c r="B202" i="86" a="1"/>
  <c r="F202" i="86" s="1"/>
  <c r="D191" i="86"/>
  <c r="C191" i="86"/>
  <c r="B183" i="86" a="1"/>
  <c r="H183" i="86" s="1"/>
  <c r="B159" i="86" a="1"/>
  <c r="H159" i="86" s="1"/>
  <c r="D158" i="86"/>
  <c r="J160" i="86" s="1"/>
  <c r="D160" i="86" s="1"/>
  <c r="D154" i="86"/>
  <c r="D24" i="86" s="1"/>
  <c r="C154" i="86"/>
  <c r="C24" i="86" s="1"/>
  <c r="D153" i="86"/>
  <c r="C153" i="86"/>
  <c r="C23" i="86" s="1"/>
  <c r="D152" i="86"/>
  <c r="D22" i="86" s="1"/>
  <c r="C152" i="86"/>
  <c r="C22" i="86" s="1"/>
  <c r="D151" i="86"/>
  <c r="D21" i="86" s="1"/>
  <c r="C151" i="86"/>
  <c r="C21" i="86" s="1"/>
  <c r="D150" i="86"/>
  <c r="D20" i="86" s="1"/>
  <c r="C150" i="86"/>
  <c r="C20" i="86" s="1"/>
  <c r="D149" i="86"/>
  <c r="D19" i="86" s="1"/>
  <c r="C149" i="86"/>
  <c r="C19" i="86" s="1"/>
  <c r="B147" i="86" a="1"/>
  <c r="G147" i="86" s="1"/>
  <c r="C133" i="86" a="1"/>
  <c r="I133" i="86" s="1"/>
  <c r="K118" i="86"/>
  <c r="K117" i="86"/>
  <c r="K116" i="86"/>
  <c r="K115" i="86"/>
  <c r="K114" i="86"/>
  <c r="K113" i="86"/>
  <c r="N111" i="86" a="1"/>
  <c r="R111" i="86" s="1"/>
  <c r="C111" i="86" a="1"/>
  <c r="I111" i="86" s="1"/>
  <c r="D108" i="86"/>
  <c r="E108" i="86" s="1"/>
  <c r="F108" i="86" s="1"/>
  <c r="G108" i="86" s="1"/>
  <c r="H108" i="86" s="1"/>
  <c r="I108" i="86" s="1"/>
  <c r="C97" i="86" a="1"/>
  <c r="G97" i="86" s="1"/>
  <c r="K82" i="86"/>
  <c r="K81" i="86"/>
  <c r="K80" i="86"/>
  <c r="K79" i="86"/>
  <c r="K78" i="86"/>
  <c r="K77" i="86"/>
  <c r="C76" i="86" a="1"/>
  <c r="G76" i="86" s="1"/>
  <c r="N75" i="86" a="1"/>
  <c r="S75" i="86" s="1"/>
  <c r="D73" i="86"/>
  <c r="E73" i="86" s="1"/>
  <c r="F73" i="86" s="1"/>
  <c r="G73" i="86" s="1"/>
  <c r="H73" i="86" s="1"/>
  <c r="I73" i="86" s="1"/>
  <c r="B61" i="86" a="1"/>
  <c r="G61" i="86" s="1"/>
  <c r="D23" i="86"/>
  <c r="B4" i="86" a="1"/>
  <c r="G4" i="86" s="1"/>
  <c r="B3" i="86"/>
  <c r="B2" i="86"/>
  <c r="I1" i="86"/>
  <c r="B236" i="85" a="1"/>
  <c r="I236" i="85" s="1"/>
  <c r="B234" i="85" a="1"/>
  <c r="F234" i="85" s="1"/>
  <c r="D191" i="85"/>
  <c r="C191" i="85"/>
  <c r="B183" i="85" a="1"/>
  <c r="D183" i="85" s="1"/>
  <c r="B159" i="85" a="1"/>
  <c r="G159" i="85" s="1"/>
  <c r="D158" i="85"/>
  <c r="J160" i="85" s="1"/>
  <c r="D154" i="85"/>
  <c r="D24" i="85" s="1"/>
  <c r="C154" i="85"/>
  <c r="C24" i="85" s="1"/>
  <c r="D153" i="85"/>
  <c r="D23" i="85" s="1"/>
  <c r="C153" i="85"/>
  <c r="C23" i="85" s="1"/>
  <c r="D152" i="85"/>
  <c r="D22" i="85" s="1"/>
  <c r="C152" i="85"/>
  <c r="C22" i="85" s="1"/>
  <c r="D151" i="85"/>
  <c r="D21" i="85" s="1"/>
  <c r="C151" i="85"/>
  <c r="C21" i="85" s="1"/>
  <c r="D150" i="85"/>
  <c r="D20" i="85" s="1"/>
  <c r="C150" i="85"/>
  <c r="C20" i="85" s="1"/>
  <c r="D149" i="85"/>
  <c r="D19" i="85" s="1"/>
  <c r="C149" i="85"/>
  <c r="C19" i="85" s="1"/>
  <c r="B147" i="85" a="1"/>
  <c r="G147" i="85" s="1"/>
  <c r="C133" i="85" a="1"/>
  <c r="H133" i="85" s="1"/>
  <c r="K118" i="85"/>
  <c r="K117" i="85"/>
  <c r="K116" i="85"/>
  <c r="K115" i="85"/>
  <c r="K114" i="85"/>
  <c r="K113" i="85"/>
  <c r="N111" i="85" a="1"/>
  <c r="R111" i="85" s="1"/>
  <c r="C111" i="85" a="1"/>
  <c r="E111" i="85" s="1"/>
  <c r="D108" i="85"/>
  <c r="E108" i="85" s="1"/>
  <c r="F108" i="85" s="1"/>
  <c r="G108" i="85" s="1"/>
  <c r="H108" i="85" s="1"/>
  <c r="I108" i="85" s="1"/>
  <c r="C97" i="85" a="1"/>
  <c r="G97" i="85" s="1"/>
  <c r="K82" i="85"/>
  <c r="K81" i="85"/>
  <c r="K80" i="85"/>
  <c r="K79" i="85"/>
  <c r="K78" i="85"/>
  <c r="K77" i="85"/>
  <c r="C76" i="85" a="1"/>
  <c r="H76" i="85" s="1"/>
  <c r="N75" i="85" a="1"/>
  <c r="R75" i="85" s="1"/>
  <c r="D73" i="85"/>
  <c r="E73" i="85" s="1"/>
  <c r="F73" i="85" s="1"/>
  <c r="G73" i="85" s="1"/>
  <c r="H73" i="85" s="1"/>
  <c r="I73" i="85" s="1"/>
  <c r="B61" i="85" a="1"/>
  <c r="I61" i="85" s="1"/>
  <c r="B4" i="85" a="1"/>
  <c r="G4" i="85" s="1"/>
  <c r="B3" i="85"/>
  <c r="B2" i="85"/>
  <c r="I1" i="85"/>
  <c r="B204" i="84" a="1"/>
  <c r="D204" i="84" s="1"/>
  <c r="B202" i="84" a="1"/>
  <c r="G202" i="84" s="1"/>
  <c r="D191" i="84"/>
  <c r="C191" i="84"/>
  <c r="B183" i="84" a="1"/>
  <c r="H183" i="84" s="1"/>
  <c r="B159" i="84" a="1"/>
  <c r="H159" i="84" s="1"/>
  <c r="D158" i="84"/>
  <c r="J160" i="84" s="1"/>
  <c r="L160" i="84" s="1"/>
  <c r="D154" i="84"/>
  <c r="D24" i="84" s="1"/>
  <c r="C154" i="84"/>
  <c r="C24" i="84" s="1"/>
  <c r="D153" i="84"/>
  <c r="D23" i="84" s="1"/>
  <c r="C153" i="84"/>
  <c r="C23" i="84" s="1"/>
  <c r="D152" i="84"/>
  <c r="D22" i="84" s="1"/>
  <c r="C152" i="84"/>
  <c r="C22" i="84" s="1"/>
  <c r="D151" i="84"/>
  <c r="C151" i="84"/>
  <c r="D150" i="84"/>
  <c r="D20" i="84" s="1"/>
  <c r="C150" i="84"/>
  <c r="D149" i="84"/>
  <c r="D19" i="84" s="1"/>
  <c r="C149" i="84"/>
  <c r="B147" i="84" a="1"/>
  <c r="G147" i="84" s="1"/>
  <c r="C133" i="84" a="1"/>
  <c r="I133" i="84" s="1"/>
  <c r="K118" i="84"/>
  <c r="K117" i="84"/>
  <c r="K116" i="84"/>
  <c r="K115" i="84"/>
  <c r="K114" i="84"/>
  <c r="K113" i="84"/>
  <c r="N111" i="84" a="1"/>
  <c r="S111" i="84" s="1"/>
  <c r="C111" i="84" a="1"/>
  <c r="I111" i="84" s="1"/>
  <c r="D108" i="84"/>
  <c r="E108" i="84" s="1"/>
  <c r="F108" i="84" s="1"/>
  <c r="G108" i="84" s="1"/>
  <c r="H108" i="84" s="1"/>
  <c r="I108" i="84" s="1"/>
  <c r="C97" i="84" a="1"/>
  <c r="K82" i="84"/>
  <c r="K81" i="84"/>
  <c r="K80" i="84"/>
  <c r="K79" i="84"/>
  <c r="K78" i="84"/>
  <c r="K77" i="84"/>
  <c r="C76" i="84" a="1"/>
  <c r="G76" i="84" s="1"/>
  <c r="N75" i="84" a="1"/>
  <c r="S75" i="84" s="1"/>
  <c r="D73" i="84"/>
  <c r="E73" i="84" s="1"/>
  <c r="F73" i="84" s="1"/>
  <c r="G73" i="84" s="1"/>
  <c r="H73" i="84" s="1"/>
  <c r="I73" i="84" s="1"/>
  <c r="B61" i="84" a="1"/>
  <c r="H61" i="84" s="1"/>
  <c r="D21" i="84"/>
  <c r="C21" i="84"/>
  <c r="C20" i="84"/>
  <c r="B4" i="84" a="1"/>
  <c r="G4" i="84" s="1"/>
  <c r="B3" i="84"/>
  <c r="B2" i="84"/>
  <c r="I1" i="84"/>
  <c r="B204" i="83" a="1"/>
  <c r="I204" i="83" s="1"/>
  <c r="B202" i="83" a="1"/>
  <c r="F202" i="83" s="1"/>
  <c r="D191" i="83"/>
  <c r="C191" i="83"/>
  <c r="B183" i="83" a="1"/>
  <c r="H183" i="83" s="1"/>
  <c r="B159" i="83" a="1"/>
  <c r="H159" i="83" s="1"/>
  <c r="D158" i="83"/>
  <c r="J160" i="83" s="1"/>
  <c r="D154" i="83"/>
  <c r="D24" i="83" s="1"/>
  <c r="C154" i="83"/>
  <c r="C24" i="83" s="1"/>
  <c r="D153" i="83"/>
  <c r="D23" i="83" s="1"/>
  <c r="C153" i="83"/>
  <c r="C23" i="83" s="1"/>
  <c r="D152" i="83"/>
  <c r="D22" i="83" s="1"/>
  <c r="C152" i="83"/>
  <c r="C22" i="83" s="1"/>
  <c r="D151" i="83"/>
  <c r="D21" i="83" s="1"/>
  <c r="C151" i="83"/>
  <c r="C21" i="83" s="1"/>
  <c r="D150" i="83"/>
  <c r="D20" i="83" s="1"/>
  <c r="C150" i="83"/>
  <c r="C20" i="83" s="1"/>
  <c r="D149" i="83"/>
  <c r="C149" i="83"/>
  <c r="B147" i="83" a="1"/>
  <c r="G147" i="83" s="1"/>
  <c r="C133" i="83" a="1"/>
  <c r="I133" i="83" s="1"/>
  <c r="K118" i="83"/>
  <c r="K117" i="83"/>
  <c r="K116" i="83"/>
  <c r="K115" i="83"/>
  <c r="K114" i="83"/>
  <c r="K113" i="83"/>
  <c r="N111" i="83" a="1"/>
  <c r="R111" i="83" s="1"/>
  <c r="C111" i="83" a="1"/>
  <c r="I111" i="83" s="1"/>
  <c r="D108" i="83"/>
  <c r="E108" i="83" s="1"/>
  <c r="F108" i="83" s="1"/>
  <c r="G108" i="83" s="1"/>
  <c r="H108" i="83" s="1"/>
  <c r="I108" i="83" s="1"/>
  <c r="C97" i="83" a="1"/>
  <c r="G97" i="83" s="1"/>
  <c r="K82" i="83"/>
  <c r="K81" i="83"/>
  <c r="K80" i="83"/>
  <c r="K79" i="83"/>
  <c r="K78" i="83"/>
  <c r="K77" i="83"/>
  <c r="C76" i="83" a="1"/>
  <c r="H76" i="83" s="1"/>
  <c r="N75" i="83" a="1"/>
  <c r="S75" i="83" s="1"/>
  <c r="D73" i="83"/>
  <c r="E73" i="83" s="1"/>
  <c r="F73" i="83" s="1"/>
  <c r="G73" i="83" s="1"/>
  <c r="H73" i="83" s="1"/>
  <c r="I73" i="83" s="1"/>
  <c r="B61" i="83" a="1"/>
  <c r="G61" i="83" s="1"/>
  <c r="D19" i="83"/>
  <c r="B4" i="83" a="1"/>
  <c r="G4" i="83" s="1"/>
  <c r="B3" i="83"/>
  <c r="B2" i="83"/>
  <c r="I1" i="83"/>
  <c r="B204" i="82" a="1"/>
  <c r="I204" i="82" s="1"/>
  <c r="B202" i="82" a="1"/>
  <c r="F202" i="82" s="1"/>
  <c r="D191" i="82"/>
  <c r="C191" i="82"/>
  <c r="B183" i="82" a="1"/>
  <c r="H183" i="82" s="1"/>
  <c r="B159" i="82" a="1"/>
  <c r="H159" i="82" s="1"/>
  <c r="D158" i="82"/>
  <c r="J160" i="82" s="1"/>
  <c r="D154" i="82"/>
  <c r="D24" i="82" s="1"/>
  <c r="C154" i="82"/>
  <c r="C24" i="82" s="1"/>
  <c r="D153" i="82"/>
  <c r="D23" i="82" s="1"/>
  <c r="C153" i="82"/>
  <c r="C23" i="82" s="1"/>
  <c r="D152" i="82"/>
  <c r="D22" i="82" s="1"/>
  <c r="C152" i="82"/>
  <c r="C22" i="82" s="1"/>
  <c r="D151" i="82"/>
  <c r="C151" i="82"/>
  <c r="C21" i="82" s="1"/>
  <c r="D150" i="82"/>
  <c r="D20" i="82" s="1"/>
  <c r="C150" i="82"/>
  <c r="C20" i="82" s="1"/>
  <c r="D149" i="82"/>
  <c r="D19" i="82" s="1"/>
  <c r="C149" i="82"/>
  <c r="C19" i="82" s="1"/>
  <c r="B147" i="82" a="1"/>
  <c r="G147" i="82" s="1"/>
  <c r="C133" i="82" a="1"/>
  <c r="I133" i="82" s="1"/>
  <c r="K118" i="82"/>
  <c r="K117" i="82"/>
  <c r="K116" i="82"/>
  <c r="K115" i="82"/>
  <c r="K114" i="82"/>
  <c r="K113" i="82"/>
  <c r="N111" i="82" a="1"/>
  <c r="R111" i="82" s="1"/>
  <c r="C111" i="82" a="1"/>
  <c r="I111" i="82" s="1"/>
  <c r="D108" i="82"/>
  <c r="E108" i="82" s="1"/>
  <c r="F108" i="82" s="1"/>
  <c r="G108" i="82" s="1"/>
  <c r="H108" i="82" s="1"/>
  <c r="I108" i="82" s="1"/>
  <c r="C97" i="82" a="1"/>
  <c r="G97" i="82" s="1"/>
  <c r="K82" i="82"/>
  <c r="K81" i="82"/>
  <c r="K80" i="82"/>
  <c r="K79" i="82"/>
  <c r="K78" i="82"/>
  <c r="K77" i="82"/>
  <c r="C76" i="82" a="1"/>
  <c r="G76" i="82" s="1"/>
  <c r="N75" i="82" a="1"/>
  <c r="T75" i="82" s="1"/>
  <c r="D73" i="82"/>
  <c r="E73" i="82" s="1"/>
  <c r="F73" i="82" s="1"/>
  <c r="G73" i="82" s="1"/>
  <c r="H73" i="82" s="1"/>
  <c r="I73" i="82" s="1"/>
  <c r="B61" i="82" a="1"/>
  <c r="H61" i="82" s="1"/>
  <c r="D21" i="82"/>
  <c r="B4" i="82" a="1"/>
  <c r="G4" i="82" s="1"/>
  <c r="B3" i="82"/>
  <c r="B2" i="82"/>
  <c r="I1" i="82"/>
  <c r="B204" i="81" a="1"/>
  <c r="I204" i="81" s="1"/>
  <c r="B202" i="81" a="1"/>
  <c r="F202" i="81" s="1"/>
  <c r="D191" i="81"/>
  <c r="C191" i="81"/>
  <c r="B183" i="81" a="1"/>
  <c r="H183" i="81" s="1"/>
  <c r="B159" i="81" a="1"/>
  <c r="H159" i="81" s="1"/>
  <c r="D158" i="81"/>
  <c r="J160" i="81" s="1"/>
  <c r="J161" i="81" s="1"/>
  <c r="D154" i="81"/>
  <c r="D24" i="81" s="1"/>
  <c r="C154" i="81"/>
  <c r="C24" i="81" s="1"/>
  <c r="D153" i="81"/>
  <c r="D23" i="81" s="1"/>
  <c r="C153" i="81"/>
  <c r="C23" i="81" s="1"/>
  <c r="D152" i="81"/>
  <c r="C152" i="81"/>
  <c r="C22" i="81" s="1"/>
  <c r="D151" i="81"/>
  <c r="D21" i="81" s="1"/>
  <c r="C151" i="81"/>
  <c r="D150" i="81"/>
  <c r="D20" i="81" s="1"/>
  <c r="C150" i="81"/>
  <c r="C20" i="81" s="1"/>
  <c r="D149" i="81"/>
  <c r="D19" i="81" s="1"/>
  <c r="C149" i="81"/>
  <c r="C19" i="81" s="1"/>
  <c r="B147" i="81" a="1"/>
  <c r="G147" i="81" s="1"/>
  <c r="C133" i="81" a="1"/>
  <c r="I133" i="81" s="1"/>
  <c r="K118" i="81"/>
  <c r="K117" i="81"/>
  <c r="K116" i="81"/>
  <c r="K115" i="81"/>
  <c r="K114" i="81"/>
  <c r="K113" i="81"/>
  <c r="N111" i="81" a="1"/>
  <c r="R111" i="81" s="1"/>
  <c r="C111" i="81" a="1"/>
  <c r="I111" i="81" s="1"/>
  <c r="D108" i="81"/>
  <c r="E108" i="81" s="1"/>
  <c r="F108" i="81" s="1"/>
  <c r="G108" i="81" s="1"/>
  <c r="H108" i="81" s="1"/>
  <c r="I108" i="81" s="1"/>
  <c r="C97" i="81" a="1"/>
  <c r="G97" i="81" s="1"/>
  <c r="K82" i="81"/>
  <c r="C82" i="81" s="1"/>
  <c r="K81" i="81"/>
  <c r="C81" i="81" s="1"/>
  <c r="K80" i="81"/>
  <c r="C80" i="81" s="1"/>
  <c r="K79" i="81"/>
  <c r="C79" i="81" s="1"/>
  <c r="K78" i="81"/>
  <c r="C78" i="81" s="1"/>
  <c r="K77" i="81"/>
  <c r="C77" i="81" s="1"/>
  <c r="C76" i="81" a="1"/>
  <c r="H76" i="81" s="1"/>
  <c r="N75" i="81" a="1"/>
  <c r="S75" i="81" s="1"/>
  <c r="D73" i="81"/>
  <c r="E73" i="81" s="1"/>
  <c r="F73" i="81" s="1"/>
  <c r="G73" i="81" s="1"/>
  <c r="H73" i="81" s="1"/>
  <c r="I73" i="81" s="1"/>
  <c r="B61" i="81" a="1"/>
  <c r="G61" i="81" s="1"/>
  <c r="D22" i="81"/>
  <c r="C21" i="81"/>
  <c r="B4" i="81" a="1"/>
  <c r="I4" i="81" s="1"/>
  <c r="B3" i="81"/>
  <c r="B2" i="81"/>
  <c r="I1" i="81"/>
  <c r="B204" i="78" a="1"/>
  <c r="G204" i="78" s="1"/>
  <c r="B202" i="78" a="1"/>
  <c r="G202" i="78" s="1"/>
  <c r="D191" i="78"/>
  <c r="C191" i="78"/>
  <c r="B183" i="78" a="1"/>
  <c r="I183" i="78" s="1"/>
  <c r="J160" i="78"/>
  <c r="J161" i="78" s="1"/>
  <c r="G161" i="78" s="1"/>
  <c r="B159" i="78" a="1"/>
  <c r="I159" i="78" s="1"/>
  <c r="D158" i="78"/>
  <c r="D154" i="78"/>
  <c r="D24" i="78" s="1"/>
  <c r="C154" i="78"/>
  <c r="C24" i="78" s="1"/>
  <c r="D153" i="78"/>
  <c r="C153" i="78"/>
  <c r="D152" i="78"/>
  <c r="D22" i="78" s="1"/>
  <c r="C152" i="78"/>
  <c r="D151" i="78"/>
  <c r="C151" i="78"/>
  <c r="D150" i="78"/>
  <c r="D20" i="78" s="1"/>
  <c r="C150" i="78"/>
  <c r="D149" i="78"/>
  <c r="C149" i="78"/>
  <c r="C19" i="78" s="1"/>
  <c r="B147" i="78" a="1"/>
  <c r="G147" i="78" s="1"/>
  <c r="C133" i="78" a="1"/>
  <c r="G133" i="78" s="1"/>
  <c r="K118" i="78"/>
  <c r="C118" i="78" s="1"/>
  <c r="K117" i="78"/>
  <c r="C117" i="78" s="1"/>
  <c r="K116" i="78"/>
  <c r="C116" i="78" s="1"/>
  <c r="K115" i="78"/>
  <c r="C115" i="78" s="1"/>
  <c r="K114" i="78"/>
  <c r="C114" i="78" s="1"/>
  <c r="K113" i="78"/>
  <c r="C113" i="78" s="1"/>
  <c r="N111" i="78" a="1"/>
  <c r="S111" i="78" s="1"/>
  <c r="C111" i="78" a="1"/>
  <c r="G111" i="78" s="1"/>
  <c r="D108" i="78"/>
  <c r="E108" i="78" s="1"/>
  <c r="F108" i="78" s="1"/>
  <c r="G108" i="78" s="1"/>
  <c r="H108" i="78" s="1"/>
  <c r="I108" i="78" s="1"/>
  <c r="C97" i="78" a="1"/>
  <c r="H97" i="78" s="1"/>
  <c r="K82" i="78"/>
  <c r="C82" i="78" s="1"/>
  <c r="K81" i="78"/>
  <c r="C81" i="78" s="1"/>
  <c r="K80" i="78"/>
  <c r="C80" i="78" s="1"/>
  <c r="K79" i="78"/>
  <c r="C79" i="78" s="1"/>
  <c r="K78" i="78"/>
  <c r="C78" i="78" s="1"/>
  <c r="K77" i="78"/>
  <c r="C77" i="78" s="1"/>
  <c r="C76" i="78" a="1"/>
  <c r="I76" i="78" s="1"/>
  <c r="N75" i="78" a="1"/>
  <c r="S75" i="78" s="1"/>
  <c r="D73" i="78"/>
  <c r="E73" i="78" s="1"/>
  <c r="F73" i="78" s="1"/>
  <c r="G73" i="78" s="1"/>
  <c r="H73" i="78" s="1"/>
  <c r="I73" i="78" s="1"/>
  <c r="B61" i="78" a="1"/>
  <c r="G61" i="78" s="1"/>
  <c r="D23" i="78"/>
  <c r="C23" i="78"/>
  <c r="C22" i="78"/>
  <c r="D21" i="78"/>
  <c r="C21" i="78"/>
  <c r="C20" i="78"/>
  <c r="D19" i="78"/>
  <c r="B4" i="78" a="1"/>
  <c r="I4" i="78" s="1"/>
  <c r="B3" i="78"/>
  <c r="B2" i="78"/>
  <c r="I1" i="78"/>
  <c r="B204" i="77" a="1"/>
  <c r="B202" i="77" a="1"/>
  <c r="G202" i="77" s="1"/>
  <c r="D191" i="77"/>
  <c r="C191" i="77"/>
  <c r="B183" i="77" a="1"/>
  <c r="F183" i="77" s="1"/>
  <c r="B159" i="77" a="1"/>
  <c r="G159" i="77" s="1"/>
  <c r="D158" i="77"/>
  <c r="J160" i="77" s="1"/>
  <c r="M160" i="77" s="1"/>
  <c r="D154" i="77"/>
  <c r="C154" i="77"/>
  <c r="D153" i="77"/>
  <c r="D23" i="77" s="1"/>
  <c r="C153" i="77"/>
  <c r="C23" i="77" s="1"/>
  <c r="D152" i="77"/>
  <c r="D22" i="77" s="1"/>
  <c r="C152" i="77"/>
  <c r="C22" i="77" s="1"/>
  <c r="D151" i="77"/>
  <c r="D21" i="77" s="1"/>
  <c r="C151" i="77"/>
  <c r="C21" i="77" s="1"/>
  <c r="D150" i="77"/>
  <c r="D20" i="77" s="1"/>
  <c r="C150" i="77"/>
  <c r="C20" i="77" s="1"/>
  <c r="D149" i="77"/>
  <c r="D19" i="77" s="1"/>
  <c r="C149" i="77"/>
  <c r="C19" i="77" s="1"/>
  <c r="B147" i="77" a="1"/>
  <c r="G147" i="77" s="1"/>
  <c r="C133" i="77" a="1"/>
  <c r="H133" i="77" s="1"/>
  <c r="K118" i="77"/>
  <c r="K117" i="77"/>
  <c r="K116" i="77"/>
  <c r="K115" i="77"/>
  <c r="K114" i="77"/>
  <c r="K113" i="77"/>
  <c r="N111" i="77" a="1"/>
  <c r="S111" i="77" s="1"/>
  <c r="C111" i="77" a="1"/>
  <c r="H111" i="77" s="1"/>
  <c r="D108" i="77"/>
  <c r="E108" i="77" s="1"/>
  <c r="F108" i="77" s="1"/>
  <c r="G108" i="77" s="1"/>
  <c r="H108" i="77" s="1"/>
  <c r="I108" i="77" s="1"/>
  <c r="C97" i="77" a="1"/>
  <c r="F97" i="77" s="1"/>
  <c r="K82" i="77"/>
  <c r="K81" i="77"/>
  <c r="K80" i="77"/>
  <c r="K79" i="77"/>
  <c r="K78" i="77"/>
  <c r="K77" i="77"/>
  <c r="C76" i="77" a="1"/>
  <c r="I76" i="77" s="1"/>
  <c r="N75" i="77" a="1"/>
  <c r="S75" i="77" s="1"/>
  <c r="D73" i="77"/>
  <c r="E73" i="77" s="1"/>
  <c r="F73" i="77" s="1"/>
  <c r="G73" i="77" s="1"/>
  <c r="H73" i="77" s="1"/>
  <c r="I73" i="77" s="1"/>
  <c r="B61" i="77" a="1"/>
  <c r="G61" i="77" s="1"/>
  <c r="D24" i="77"/>
  <c r="C24" i="77"/>
  <c r="B4" i="77" a="1"/>
  <c r="G4" i="77" s="1"/>
  <c r="B3" i="77"/>
  <c r="B2" i="77"/>
  <c r="I1" i="77"/>
  <c r="B204" i="76" a="1"/>
  <c r="I204" i="76" s="1"/>
  <c r="B202" i="76" a="1"/>
  <c r="F202" i="76" s="1"/>
  <c r="D191" i="76"/>
  <c r="C191" i="76"/>
  <c r="B183" i="76" a="1"/>
  <c r="H183" i="76" s="1"/>
  <c r="B159" i="76" a="1"/>
  <c r="H159" i="76" s="1"/>
  <c r="D158" i="76"/>
  <c r="J160" i="76" s="1"/>
  <c r="D154" i="76"/>
  <c r="D24" i="76" s="1"/>
  <c r="C154" i="76"/>
  <c r="C24" i="76" s="1"/>
  <c r="D153" i="76"/>
  <c r="C153" i="76"/>
  <c r="C23" i="76" s="1"/>
  <c r="D152" i="76"/>
  <c r="D22" i="76" s="1"/>
  <c r="C152" i="76"/>
  <c r="C22" i="76" s="1"/>
  <c r="D151" i="76"/>
  <c r="D21" i="76" s="1"/>
  <c r="C151" i="76"/>
  <c r="C21" i="76" s="1"/>
  <c r="D150" i="76"/>
  <c r="D20" i="76" s="1"/>
  <c r="C150" i="76"/>
  <c r="C20" i="76" s="1"/>
  <c r="D149" i="76"/>
  <c r="D19" i="76" s="1"/>
  <c r="C149" i="76"/>
  <c r="C19" i="76" s="1"/>
  <c r="B147" i="76" a="1"/>
  <c r="G147" i="76" s="1"/>
  <c r="C133" i="76" a="1"/>
  <c r="I133" i="76" s="1"/>
  <c r="K118" i="76"/>
  <c r="K117" i="76"/>
  <c r="K116" i="76"/>
  <c r="K115" i="76"/>
  <c r="K114" i="76"/>
  <c r="K113" i="76"/>
  <c r="N111" i="76" a="1"/>
  <c r="R111" i="76" s="1"/>
  <c r="C111" i="76" a="1"/>
  <c r="I111" i="76" s="1"/>
  <c r="D108" i="76"/>
  <c r="E108" i="76" s="1"/>
  <c r="F108" i="76" s="1"/>
  <c r="G108" i="76" s="1"/>
  <c r="H108" i="76" s="1"/>
  <c r="I108" i="76" s="1"/>
  <c r="C97" i="76" a="1"/>
  <c r="G97" i="76" s="1"/>
  <c r="K82" i="76"/>
  <c r="K81" i="76"/>
  <c r="K80" i="76"/>
  <c r="K79" i="76"/>
  <c r="K78" i="76"/>
  <c r="K77" i="76"/>
  <c r="C76" i="76" a="1"/>
  <c r="H76" i="76" s="1"/>
  <c r="N75" i="76" a="1"/>
  <c r="R75" i="76" s="1"/>
  <c r="D73" i="76"/>
  <c r="E73" i="76" s="1"/>
  <c r="F73" i="76" s="1"/>
  <c r="G73" i="76" s="1"/>
  <c r="H73" i="76" s="1"/>
  <c r="I73" i="76" s="1"/>
  <c r="B61" i="76" a="1"/>
  <c r="I61" i="76" s="1"/>
  <c r="D23" i="76"/>
  <c r="B4" i="76" a="1"/>
  <c r="G4" i="76" s="1"/>
  <c r="B3" i="76"/>
  <c r="B2" i="76"/>
  <c r="I1" i="76"/>
  <c r="B204" i="75" a="1"/>
  <c r="I204" i="75" s="1"/>
  <c r="B202" i="75" a="1"/>
  <c r="F202" i="75" s="1"/>
  <c r="D191" i="75"/>
  <c r="C191" i="75"/>
  <c r="B183" i="75" a="1"/>
  <c r="H183" i="75" s="1"/>
  <c r="B159" i="75" a="1"/>
  <c r="H159" i="75" s="1"/>
  <c r="D158" i="75"/>
  <c r="J160" i="75" s="1"/>
  <c r="D160" i="75" s="1"/>
  <c r="D154" i="75"/>
  <c r="D24" i="75" s="1"/>
  <c r="C154" i="75"/>
  <c r="C24" i="75" s="1"/>
  <c r="D153" i="75"/>
  <c r="C153" i="75"/>
  <c r="C23" i="75" s="1"/>
  <c r="D152" i="75"/>
  <c r="D22" i="75" s="1"/>
  <c r="C152" i="75"/>
  <c r="D151" i="75"/>
  <c r="D21" i="75" s="1"/>
  <c r="C151" i="75"/>
  <c r="C21" i="75" s="1"/>
  <c r="D150" i="75"/>
  <c r="C150" i="75"/>
  <c r="C20" i="75" s="1"/>
  <c r="D149" i="75"/>
  <c r="D19" i="75" s="1"/>
  <c r="C149" i="75"/>
  <c r="C19" i="75" s="1"/>
  <c r="B147" i="75" a="1"/>
  <c r="G147" i="75" s="1"/>
  <c r="C133" i="75" a="1"/>
  <c r="I133" i="75" s="1"/>
  <c r="K118" i="75"/>
  <c r="K117" i="75"/>
  <c r="K116" i="75"/>
  <c r="K115" i="75"/>
  <c r="K114" i="75"/>
  <c r="K113" i="75"/>
  <c r="N111" i="75" a="1"/>
  <c r="R111" i="75" s="1"/>
  <c r="C111" i="75" a="1"/>
  <c r="I111" i="75" s="1"/>
  <c r="D108" i="75"/>
  <c r="E108" i="75" s="1"/>
  <c r="F108" i="75" s="1"/>
  <c r="G108" i="75" s="1"/>
  <c r="H108" i="75" s="1"/>
  <c r="I108" i="75" s="1"/>
  <c r="C97" i="75" a="1"/>
  <c r="G97" i="75" s="1"/>
  <c r="K82" i="75"/>
  <c r="K81" i="75"/>
  <c r="K80" i="75"/>
  <c r="K79" i="75"/>
  <c r="K78" i="75"/>
  <c r="K77" i="75"/>
  <c r="C76" i="75" a="1"/>
  <c r="H76" i="75" s="1"/>
  <c r="N75" i="75" a="1"/>
  <c r="T75" i="75" s="1"/>
  <c r="D73" i="75"/>
  <c r="E73" i="75" s="1"/>
  <c r="F73" i="75" s="1"/>
  <c r="G73" i="75" s="1"/>
  <c r="H73" i="75" s="1"/>
  <c r="I73" i="75" s="1"/>
  <c r="B61" i="75" a="1"/>
  <c r="H61" i="75" s="1"/>
  <c r="D23" i="75"/>
  <c r="C22" i="75"/>
  <c r="D20" i="75"/>
  <c r="B4" i="75" a="1"/>
  <c r="G4" i="75" s="1"/>
  <c r="B3" i="75"/>
  <c r="B2" i="75"/>
  <c r="I1" i="75"/>
  <c r="B204" i="74" a="1"/>
  <c r="D204" i="74" s="1"/>
  <c r="B202" i="74" a="1"/>
  <c r="G202" i="74" s="1"/>
  <c r="D191" i="74"/>
  <c r="C191" i="74"/>
  <c r="B183" i="74" a="1"/>
  <c r="H183" i="74" s="1"/>
  <c r="B159" i="74" a="1"/>
  <c r="H159" i="74" s="1"/>
  <c r="D158" i="74"/>
  <c r="J160" i="74" s="1"/>
  <c r="L160" i="74" s="1"/>
  <c r="D154" i="74"/>
  <c r="D24" i="74" s="1"/>
  <c r="C154" i="74"/>
  <c r="C24" i="74" s="1"/>
  <c r="D153" i="74"/>
  <c r="D23" i="74" s="1"/>
  <c r="C153" i="74"/>
  <c r="C23" i="74" s="1"/>
  <c r="D152" i="74"/>
  <c r="C152" i="74"/>
  <c r="C22" i="74" s="1"/>
  <c r="D151" i="74"/>
  <c r="D21" i="74" s="1"/>
  <c r="C151" i="74"/>
  <c r="C21" i="74" s="1"/>
  <c r="D150" i="74"/>
  <c r="D20" i="74" s="1"/>
  <c r="C150" i="74"/>
  <c r="C20" i="74" s="1"/>
  <c r="D149" i="74"/>
  <c r="D19" i="74" s="1"/>
  <c r="C149" i="74"/>
  <c r="B147" i="74" a="1"/>
  <c r="G147" i="74" s="1"/>
  <c r="C133" i="74" a="1"/>
  <c r="I133" i="74" s="1"/>
  <c r="K118" i="74"/>
  <c r="K117" i="74"/>
  <c r="K116" i="74"/>
  <c r="K115" i="74"/>
  <c r="K114" i="74"/>
  <c r="K113" i="74"/>
  <c r="N111" i="74" a="1"/>
  <c r="S111" i="74" s="1"/>
  <c r="C111" i="74" a="1"/>
  <c r="I111" i="74" s="1"/>
  <c r="D108" i="74"/>
  <c r="E108" i="74" s="1"/>
  <c r="F108" i="74" s="1"/>
  <c r="G108" i="74" s="1"/>
  <c r="H108" i="74" s="1"/>
  <c r="I108" i="74" s="1"/>
  <c r="C97" i="74" a="1"/>
  <c r="K82" i="74"/>
  <c r="C82" i="74" s="1"/>
  <c r="K81" i="74"/>
  <c r="C81" i="74" s="1"/>
  <c r="K80" i="74"/>
  <c r="C80" i="74" s="1"/>
  <c r="K79" i="74"/>
  <c r="C79" i="74" s="1"/>
  <c r="K78" i="74"/>
  <c r="C78" i="74" s="1"/>
  <c r="K77" i="74"/>
  <c r="C77" i="74" s="1"/>
  <c r="C76" i="74" a="1"/>
  <c r="N75" i="74" a="1"/>
  <c r="S75" i="74" s="1"/>
  <c r="D73" i="74"/>
  <c r="E73" i="74" s="1"/>
  <c r="F73" i="74" s="1"/>
  <c r="G73" i="74" s="1"/>
  <c r="H73" i="74" s="1"/>
  <c r="I73" i="74" s="1"/>
  <c r="B61" i="74" a="1"/>
  <c r="G61" i="74" s="1"/>
  <c r="D22" i="74"/>
  <c r="B4" i="74" a="1"/>
  <c r="G4" i="74" s="1"/>
  <c r="B3" i="74"/>
  <c r="B2" i="74"/>
  <c r="I1" i="74"/>
  <c r="B204" i="73" a="1"/>
  <c r="I204" i="73" s="1"/>
  <c r="B202" i="73" a="1"/>
  <c r="F202" i="73" s="1"/>
  <c r="D191" i="73"/>
  <c r="C191" i="73"/>
  <c r="B183" i="73" a="1"/>
  <c r="H183" i="73" s="1"/>
  <c r="B159" i="73" a="1"/>
  <c r="H159" i="73" s="1"/>
  <c r="D158" i="73"/>
  <c r="J160" i="73" s="1"/>
  <c r="D154" i="73"/>
  <c r="D24" i="73" s="1"/>
  <c r="C154" i="73"/>
  <c r="C24" i="73" s="1"/>
  <c r="D153" i="73"/>
  <c r="D23" i="73" s="1"/>
  <c r="C153" i="73"/>
  <c r="C23" i="73" s="1"/>
  <c r="D152" i="73"/>
  <c r="D22" i="73" s="1"/>
  <c r="C152" i="73"/>
  <c r="C22" i="73" s="1"/>
  <c r="D151" i="73"/>
  <c r="D21" i="73" s="1"/>
  <c r="C151" i="73"/>
  <c r="C21" i="73" s="1"/>
  <c r="D150" i="73"/>
  <c r="D20" i="73" s="1"/>
  <c r="C150" i="73"/>
  <c r="C20" i="73" s="1"/>
  <c r="D149" i="73"/>
  <c r="C149" i="73"/>
  <c r="B147" i="73" a="1"/>
  <c r="G147" i="73" s="1"/>
  <c r="C133" i="73" a="1"/>
  <c r="I133" i="73" s="1"/>
  <c r="K118" i="73"/>
  <c r="K117" i="73"/>
  <c r="K116" i="73"/>
  <c r="K115" i="73"/>
  <c r="K114" i="73"/>
  <c r="K113" i="73"/>
  <c r="N111" i="73" a="1"/>
  <c r="R111" i="73" s="1"/>
  <c r="C111" i="73" a="1"/>
  <c r="I111" i="73" s="1"/>
  <c r="D108" i="73"/>
  <c r="E108" i="73" s="1"/>
  <c r="F108" i="73" s="1"/>
  <c r="G108" i="73" s="1"/>
  <c r="H108" i="73" s="1"/>
  <c r="I108" i="73" s="1"/>
  <c r="C97" i="73" a="1"/>
  <c r="G97" i="73" s="1"/>
  <c r="K82" i="73"/>
  <c r="K81" i="73"/>
  <c r="K80" i="73"/>
  <c r="K79" i="73"/>
  <c r="K78" i="73"/>
  <c r="K77" i="73"/>
  <c r="C76" i="73" a="1"/>
  <c r="G76" i="73" s="1"/>
  <c r="N75" i="73" a="1"/>
  <c r="T75" i="73" s="1"/>
  <c r="D73" i="73"/>
  <c r="E73" i="73" s="1"/>
  <c r="F73" i="73" s="1"/>
  <c r="G73" i="73" s="1"/>
  <c r="H73" i="73" s="1"/>
  <c r="I73" i="73" s="1"/>
  <c r="B61" i="73" a="1"/>
  <c r="H61" i="73" s="1"/>
  <c r="D19" i="73"/>
  <c r="B4" i="73" a="1"/>
  <c r="G4" i="73" s="1"/>
  <c r="B3" i="73"/>
  <c r="B2" i="73"/>
  <c r="I1" i="73"/>
  <c r="B204" i="72" a="1"/>
  <c r="I204" i="72" s="1"/>
  <c r="B202" i="72" a="1"/>
  <c r="F202" i="72" s="1"/>
  <c r="D191" i="72"/>
  <c r="C191" i="72"/>
  <c r="B183" i="72" a="1"/>
  <c r="H183" i="72" s="1"/>
  <c r="B159" i="72" a="1"/>
  <c r="H159" i="72" s="1"/>
  <c r="D158" i="72"/>
  <c r="J160" i="72" s="1"/>
  <c r="D154" i="72"/>
  <c r="D24" i="72" s="1"/>
  <c r="C154" i="72"/>
  <c r="C24" i="72" s="1"/>
  <c r="D153" i="72"/>
  <c r="D23" i="72" s="1"/>
  <c r="C153" i="72"/>
  <c r="C23" i="72" s="1"/>
  <c r="D152" i="72"/>
  <c r="D22" i="72" s="1"/>
  <c r="C152" i="72"/>
  <c r="C22" i="72" s="1"/>
  <c r="D151" i="72"/>
  <c r="D21" i="72" s="1"/>
  <c r="C151" i="72"/>
  <c r="C21" i="72" s="1"/>
  <c r="D150" i="72"/>
  <c r="D20" i="72" s="1"/>
  <c r="C150" i="72"/>
  <c r="C20" i="72" s="1"/>
  <c r="D149" i="72"/>
  <c r="D19" i="72" s="1"/>
  <c r="C149" i="72"/>
  <c r="C19" i="72" s="1"/>
  <c r="B147" i="72" a="1"/>
  <c r="G147" i="72" s="1"/>
  <c r="C133" i="72" a="1"/>
  <c r="I133" i="72" s="1"/>
  <c r="K118" i="72"/>
  <c r="K117" i="72"/>
  <c r="K116" i="72"/>
  <c r="K115" i="72"/>
  <c r="K114" i="72"/>
  <c r="K113" i="72"/>
  <c r="N111" i="72" a="1"/>
  <c r="R111" i="72" s="1"/>
  <c r="C111" i="72" a="1"/>
  <c r="I111" i="72" s="1"/>
  <c r="D108" i="72"/>
  <c r="E108" i="72" s="1"/>
  <c r="F108" i="72" s="1"/>
  <c r="G108" i="72" s="1"/>
  <c r="H108" i="72" s="1"/>
  <c r="I108" i="72" s="1"/>
  <c r="C97" i="72" a="1"/>
  <c r="G97" i="72" s="1"/>
  <c r="K82" i="72"/>
  <c r="K81" i="72"/>
  <c r="K80" i="72"/>
  <c r="K79" i="72"/>
  <c r="K78" i="72"/>
  <c r="K77" i="72"/>
  <c r="C76" i="72" a="1"/>
  <c r="H76" i="72" s="1"/>
  <c r="N75" i="72" a="1"/>
  <c r="R75" i="72" s="1"/>
  <c r="D73" i="72"/>
  <c r="E73" i="72" s="1"/>
  <c r="F73" i="72" s="1"/>
  <c r="G73" i="72" s="1"/>
  <c r="H73" i="72" s="1"/>
  <c r="I73" i="72" s="1"/>
  <c r="B61" i="72" a="1"/>
  <c r="I61" i="72" s="1"/>
  <c r="B4" i="72" a="1"/>
  <c r="G4" i="72" s="1"/>
  <c r="B3" i="72"/>
  <c r="B2" i="72"/>
  <c r="I1" i="72"/>
  <c r="B204" i="71" a="1"/>
  <c r="I204" i="71" s="1"/>
  <c r="B202" i="71" a="1"/>
  <c r="F202" i="71" s="1"/>
  <c r="D191" i="71"/>
  <c r="C191" i="71"/>
  <c r="B183" i="71" a="1"/>
  <c r="H183" i="71" s="1"/>
  <c r="B159" i="71" a="1"/>
  <c r="H159" i="71" s="1"/>
  <c r="D158" i="71"/>
  <c r="J160" i="71" s="1"/>
  <c r="J161" i="71" s="1"/>
  <c r="D154" i="71"/>
  <c r="D24" i="71" s="1"/>
  <c r="C154" i="71"/>
  <c r="C24" i="71" s="1"/>
  <c r="D153" i="71"/>
  <c r="D23" i="71" s="1"/>
  <c r="C153" i="71"/>
  <c r="C23" i="71" s="1"/>
  <c r="D152" i="71"/>
  <c r="D22" i="71" s="1"/>
  <c r="C152" i="71"/>
  <c r="C22" i="71" s="1"/>
  <c r="D151" i="71"/>
  <c r="D21" i="71" s="1"/>
  <c r="C151" i="71"/>
  <c r="D150" i="71"/>
  <c r="D20" i="71" s="1"/>
  <c r="C150" i="71"/>
  <c r="C20" i="71" s="1"/>
  <c r="D149" i="71"/>
  <c r="D19" i="71" s="1"/>
  <c r="C149" i="71"/>
  <c r="C19" i="71" s="1"/>
  <c r="B147" i="71" a="1"/>
  <c r="G147" i="71" s="1"/>
  <c r="C133" i="71" a="1"/>
  <c r="I133" i="71" s="1"/>
  <c r="K118" i="71"/>
  <c r="K117" i="71"/>
  <c r="K116" i="71"/>
  <c r="K115" i="71"/>
  <c r="K114" i="71"/>
  <c r="K113" i="71"/>
  <c r="N111" i="71" a="1"/>
  <c r="S111" i="71" s="1"/>
  <c r="C111" i="71" a="1"/>
  <c r="I111" i="71" s="1"/>
  <c r="D108" i="71"/>
  <c r="E108" i="71" s="1"/>
  <c r="F108" i="71" s="1"/>
  <c r="G108" i="71" s="1"/>
  <c r="H108" i="71" s="1"/>
  <c r="I108" i="71" s="1"/>
  <c r="C97" i="71" a="1"/>
  <c r="G97" i="71" s="1"/>
  <c r="K82" i="71"/>
  <c r="K81" i="71"/>
  <c r="K80" i="71"/>
  <c r="K79" i="71"/>
  <c r="K78" i="71"/>
  <c r="K77" i="71"/>
  <c r="C76" i="71" a="1"/>
  <c r="G76" i="71" s="1"/>
  <c r="N75" i="71" a="1"/>
  <c r="T75" i="71" s="1"/>
  <c r="D73" i="71"/>
  <c r="E73" i="71" s="1"/>
  <c r="F73" i="71" s="1"/>
  <c r="G73" i="71" s="1"/>
  <c r="H73" i="71" s="1"/>
  <c r="I73" i="71" s="1"/>
  <c r="B61" i="71" a="1"/>
  <c r="H61" i="71" s="1"/>
  <c r="C21" i="71"/>
  <c r="B4" i="71" a="1"/>
  <c r="G4" i="71" s="1"/>
  <c r="B3" i="71"/>
  <c r="B2" i="71"/>
  <c r="I1" i="71"/>
  <c r="B204" i="70" a="1"/>
  <c r="I204" i="70" s="1"/>
  <c r="B202" i="70" a="1"/>
  <c r="F202" i="70" s="1"/>
  <c r="D191" i="70"/>
  <c r="C191" i="70"/>
  <c r="B183" i="70" a="1"/>
  <c r="H183" i="70" s="1"/>
  <c r="B159" i="70" a="1"/>
  <c r="H159" i="70" s="1"/>
  <c r="D158" i="70"/>
  <c r="J160" i="70" s="1"/>
  <c r="D154" i="70"/>
  <c r="C154" i="70"/>
  <c r="D153" i="70"/>
  <c r="D23" i="70" s="1"/>
  <c r="C153" i="70"/>
  <c r="C23" i="70" s="1"/>
  <c r="D152" i="70"/>
  <c r="C152" i="70"/>
  <c r="C22" i="70" s="1"/>
  <c r="D151" i="70"/>
  <c r="D21" i="70" s="1"/>
  <c r="C151" i="70"/>
  <c r="D150" i="70"/>
  <c r="D20" i="70" s="1"/>
  <c r="C150" i="70"/>
  <c r="C20" i="70" s="1"/>
  <c r="D149" i="70"/>
  <c r="D19" i="70" s="1"/>
  <c r="C149" i="70"/>
  <c r="C155" i="70" s="1"/>
  <c r="B147" i="70" a="1"/>
  <c r="G147" i="70" s="1"/>
  <c r="C133" i="70" a="1"/>
  <c r="I133" i="70" s="1"/>
  <c r="K118" i="70"/>
  <c r="K117" i="70"/>
  <c r="K116" i="70"/>
  <c r="K115" i="70"/>
  <c r="K114" i="70"/>
  <c r="K113" i="70"/>
  <c r="N111" i="70" a="1"/>
  <c r="R111" i="70" s="1"/>
  <c r="C111" i="70" a="1"/>
  <c r="I111" i="70" s="1"/>
  <c r="D108" i="70"/>
  <c r="E108" i="70" s="1"/>
  <c r="F108" i="70" s="1"/>
  <c r="G108" i="70" s="1"/>
  <c r="H108" i="70" s="1"/>
  <c r="I108" i="70" s="1"/>
  <c r="C97" i="70" a="1"/>
  <c r="G97" i="70" s="1"/>
  <c r="K82" i="70"/>
  <c r="K81" i="70"/>
  <c r="K80" i="70"/>
  <c r="K79" i="70"/>
  <c r="K78" i="70"/>
  <c r="K77" i="70"/>
  <c r="C76" i="70" a="1"/>
  <c r="I76" i="70" s="1"/>
  <c r="N75" i="70" a="1"/>
  <c r="S75" i="70" s="1"/>
  <c r="D73" i="70"/>
  <c r="E73" i="70" s="1"/>
  <c r="F73" i="70" s="1"/>
  <c r="G73" i="70" s="1"/>
  <c r="H73" i="70" s="1"/>
  <c r="I73" i="70" s="1"/>
  <c r="B61" i="70" a="1"/>
  <c r="D24" i="70"/>
  <c r="C24" i="70"/>
  <c r="D22" i="70"/>
  <c r="C21" i="70"/>
  <c r="B4" i="70" a="1"/>
  <c r="G4" i="70" s="1"/>
  <c r="B3" i="70"/>
  <c r="B2" i="70"/>
  <c r="I1" i="70"/>
  <c r="B204" i="69" a="1"/>
  <c r="I204" i="69" s="1"/>
  <c r="B202" i="69" a="1"/>
  <c r="F202" i="69" s="1"/>
  <c r="D191" i="69"/>
  <c r="C191" i="69"/>
  <c r="B183" i="69" a="1"/>
  <c r="H183" i="69" s="1"/>
  <c r="B159" i="69" a="1"/>
  <c r="H159" i="69" s="1"/>
  <c r="D158" i="69"/>
  <c r="J160" i="69" s="1"/>
  <c r="D154" i="69"/>
  <c r="D24" i="69" s="1"/>
  <c r="C154" i="69"/>
  <c r="C24" i="69" s="1"/>
  <c r="D153" i="69"/>
  <c r="C153" i="69"/>
  <c r="D152" i="69"/>
  <c r="D22" i="69" s="1"/>
  <c r="C152" i="69"/>
  <c r="C22" i="69" s="1"/>
  <c r="D151" i="69"/>
  <c r="D21" i="69" s="1"/>
  <c r="C151" i="69"/>
  <c r="C21" i="69" s="1"/>
  <c r="D150" i="69"/>
  <c r="C150" i="69"/>
  <c r="C20" i="69" s="1"/>
  <c r="D149" i="69"/>
  <c r="D19" i="69" s="1"/>
  <c r="C149" i="69"/>
  <c r="C19" i="69" s="1"/>
  <c r="B147" i="69" a="1"/>
  <c r="G147" i="69" s="1"/>
  <c r="C133" i="69" a="1"/>
  <c r="I133" i="69" s="1"/>
  <c r="K118" i="69"/>
  <c r="K117" i="69"/>
  <c r="K116" i="69"/>
  <c r="K115" i="69"/>
  <c r="K114" i="69"/>
  <c r="K113" i="69"/>
  <c r="N111" i="69" a="1"/>
  <c r="S111" i="69" s="1"/>
  <c r="C111" i="69" a="1"/>
  <c r="I111" i="69" s="1"/>
  <c r="D108" i="69"/>
  <c r="E108" i="69" s="1"/>
  <c r="F108" i="69" s="1"/>
  <c r="G108" i="69" s="1"/>
  <c r="H108" i="69" s="1"/>
  <c r="I108" i="69" s="1"/>
  <c r="C97" i="69" a="1"/>
  <c r="G97" i="69" s="1"/>
  <c r="K82" i="69"/>
  <c r="K81" i="69"/>
  <c r="K80" i="69"/>
  <c r="K79" i="69"/>
  <c r="K78" i="69"/>
  <c r="K77" i="69"/>
  <c r="C76" i="69" a="1"/>
  <c r="I76" i="69" s="1"/>
  <c r="N75" i="69" a="1"/>
  <c r="R75" i="69" s="1"/>
  <c r="D73" i="69"/>
  <c r="E73" i="69" s="1"/>
  <c r="F73" i="69" s="1"/>
  <c r="G73" i="69" s="1"/>
  <c r="H73" i="69" s="1"/>
  <c r="I73" i="69" s="1"/>
  <c r="B61" i="69" a="1"/>
  <c r="I61" i="69" s="1"/>
  <c r="D23" i="69"/>
  <c r="C23" i="69"/>
  <c r="D20" i="69"/>
  <c r="B4" i="69" a="1"/>
  <c r="H4" i="69" s="1"/>
  <c r="B3" i="69"/>
  <c r="B2" i="69"/>
  <c r="I1" i="69"/>
  <c r="B204" i="68" a="1"/>
  <c r="I204" i="68" s="1"/>
  <c r="B202" i="68" a="1"/>
  <c r="F202" i="68" s="1"/>
  <c r="D191" i="68"/>
  <c r="C191" i="68"/>
  <c r="B183" i="68" a="1"/>
  <c r="H183" i="68" s="1"/>
  <c r="B159" i="68" a="1"/>
  <c r="H159" i="68" s="1"/>
  <c r="D158" i="68"/>
  <c r="J160" i="68" s="1"/>
  <c r="D154" i="68"/>
  <c r="D24" i="68" s="1"/>
  <c r="C154" i="68"/>
  <c r="D153" i="68"/>
  <c r="D23" i="68" s="1"/>
  <c r="C153" i="68"/>
  <c r="C23" i="68" s="1"/>
  <c r="D152" i="68"/>
  <c r="C152" i="68"/>
  <c r="D151" i="68"/>
  <c r="D21" i="68" s="1"/>
  <c r="C151" i="68"/>
  <c r="C21" i="68" s="1"/>
  <c r="D150" i="68"/>
  <c r="D20" i="68" s="1"/>
  <c r="C150" i="68"/>
  <c r="C20" i="68" s="1"/>
  <c r="D149" i="68"/>
  <c r="C149" i="68"/>
  <c r="C19" i="68" s="1"/>
  <c r="B147" i="68" a="1"/>
  <c r="G147" i="68" s="1"/>
  <c r="C133" i="68" a="1"/>
  <c r="I133" i="68" s="1"/>
  <c r="K118" i="68"/>
  <c r="K117" i="68"/>
  <c r="K116" i="68"/>
  <c r="K115" i="68"/>
  <c r="K114" i="68"/>
  <c r="K113" i="68"/>
  <c r="N111" i="68" a="1"/>
  <c r="R111" i="68" s="1"/>
  <c r="C111" i="68" a="1"/>
  <c r="I111" i="68" s="1"/>
  <c r="D108" i="68"/>
  <c r="E108" i="68" s="1"/>
  <c r="F108" i="68" s="1"/>
  <c r="G108" i="68" s="1"/>
  <c r="H108" i="68" s="1"/>
  <c r="I108" i="68" s="1"/>
  <c r="C97" i="68" a="1"/>
  <c r="G97" i="68" s="1"/>
  <c r="K82" i="68"/>
  <c r="K81" i="68"/>
  <c r="K80" i="68"/>
  <c r="K79" i="68"/>
  <c r="K78" i="68"/>
  <c r="K77" i="68"/>
  <c r="C76" i="68" a="1"/>
  <c r="H76" i="68" s="1"/>
  <c r="N75" i="68" a="1"/>
  <c r="R75" i="68" s="1"/>
  <c r="D73" i="68"/>
  <c r="E73" i="68" s="1"/>
  <c r="F73" i="68" s="1"/>
  <c r="G73" i="68" s="1"/>
  <c r="H73" i="68" s="1"/>
  <c r="I73" i="68" s="1"/>
  <c r="B61" i="68" a="1"/>
  <c r="I61" i="68" s="1"/>
  <c r="C24" i="68"/>
  <c r="D22" i="68"/>
  <c r="C22" i="68"/>
  <c r="D19" i="68"/>
  <c r="B4" i="68" a="1"/>
  <c r="H4" i="68" s="1"/>
  <c r="B3" i="68"/>
  <c r="B2" i="68"/>
  <c r="I1" i="68"/>
  <c r="B205" i="67" a="1"/>
  <c r="I205" i="67" s="1"/>
  <c r="B203" i="67" a="1"/>
  <c r="D191" i="67"/>
  <c r="C191" i="67"/>
  <c r="B183" i="67" a="1"/>
  <c r="H183" i="67" s="1"/>
  <c r="B159" i="67" a="1"/>
  <c r="H159" i="67" s="1"/>
  <c r="D158" i="67"/>
  <c r="J160" i="67" s="1"/>
  <c r="D154" i="67"/>
  <c r="D24" i="67" s="1"/>
  <c r="D153" i="67"/>
  <c r="D23" i="67" s="1"/>
  <c r="C153" i="67"/>
  <c r="C23" i="67" s="1"/>
  <c r="D152" i="67"/>
  <c r="D22" i="67" s="1"/>
  <c r="C152" i="67"/>
  <c r="C22" i="67" s="1"/>
  <c r="D151" i="67"/>
  <c r="D21" i="67" s="1"/>
  <c r="C151" i="67"/>
  <c r="C21" i="67" s="1"/>
  <c r="D150" i="67"/>
  <c r="D20" i="67" s="1"/>
  <c r="C150" i="67"/>
  <c r="C20" i="67" s="1"/>
  <c r="D149" i="67"/>
  <c r="D19" i="67" s="1"/>
  <c r="C149" i="67"/>
  <c r="B147" i="67" a="1"/>
  <c r="I147" i="67" s="1"/>
  <c r="C133" i="67" a="1"/>
  <c r="I133" i="67" s="1"/>
  <c r="K118" i="67"/>
  <c r="K117" i="67"/>
  <c r="K116" i="67"/>
  <c r="K115" i="67"/>
  <c r="K114" i="67"/>
  <c r="K113" i="67"/>
  <c r="N111" i="67" a="1"/>
  <c r="S111" i="67" s="1"/>
  <c r="C111" i="67" a="1"/>
  <c r="I111" i="67" s="1"/>
  <c r="D108" i="67"/>
  <c r="E108" i="67" s="1"/>
  <c r="F108" i="67" s="1"/>
  <c r="G108" i="67" s="1"/>
  <c r="H108" i="67" s="1"/>
  <c r="I108" i="67" s="1"/>
  <c r="C97" i="67" a="1"/>
  <c r="G97" i="67" s="1"/>
  <c r="K82" i="67"/>
  <c r="K81" i="67"/>
  <c r="K80" i="67"/>
  <c r="K79" i="67"/>
  <c r="K78" i="67"/>
  <c r="K77" i="67"/>
  <c r="C77" i="67" s="1"/>
  <c r="C76" i="67" a="1"/>
  <c r="G76" i="67" s="1"/>
  <c r="N75" i="67" a="1"/>
  <c r="S75" i="67" s="1"/>
  <c r="D73" i="67"/>
  <c r="E73" i="67" s="1"/>
  <c r="F73" i="67" s="1"/>
  <c r="G73" i="67" s="1"/>
  <c r="H73" i="67" s="1"/>
  <c r="I73" i="67" s="1"/>
  <c r="B61" i="67" a="1"/>
  <c r="G61" i="67" s="1"/>
  <c r="B4" i="67" a="1"/>
  <c r="I4" i="67" s="1"/>
  <c r="B3" i="67"/>
  <c r="B2" i="67"/>
  <c r="I1" i="67"/>
  <c r="J385" i="114"/>
  <c r="I385" i="114"/>
  <c r="H385" i="114"/>
  <c r="G385" i="114"/>
  <c r="F385" i="114"/>
  <c r="E385" i="114"/>
  <c r="D385" i="114"/>
  <c r="A15" i="114"/>
  <c r="A24" i="114" s="1"/>
  <c r="B6" i="114"/>
  <c r="C6" i="114" s="1"/>
  <c r="D5" i="114" a="1"/>
  <c r="H5" i="114" s="1"/>
  <c r="C5" i="114"/>
  <c r="J4" i="114"/>
  <c r="I4" i="114"/>
  <c r="H4" i="114"/>
  <c r="G4" i="114"/>
  <c r="F4" i="114"/>
  <c r="E4" i="114"/>
  <c r="D4" i="114"/>
  <c r="J1" i="114"/>
  <c r="A16" i="113"/>
  <c r="A25" i="113" s="1"/>
  <c r="B7" i="113"/>
  <c r="C7" i="113" s="1"/>
  <c r="D5" i="113" a="1"/>
  <c r="H5" i="113" s="1"/>
  <c r="J4" i="113"/>
  <c r="I4" i="113"/>
  <c r="H4" i="113"/>
  <c r="G4" i="113"/>
  <c r="F4" i="113"/>
  <c r="E4" i="113"/>
  <c r="D4" i="113"/>
  <c r="J1" i="113"/>
  <c r="L605" i="7"/>
  <c r="K605" i="7"/>
  <c r="J605" i="7"/>
  <c r="I605" i="7"/>
  <c r="H605" i="7"/>
  <c r="G605" i="7"/>
  <c r="F605" i="7"/>
  <c r="E605" i="7"/>
  <c r="D605" i="7"/>
  <c r="K595" i="7"/>
  <c r="J595" i="7"/>
  <c r="I595" i="7"/>
  <c r="H595" i="7"/>
  <c r="G595" i="7"/>
  <c r="F595" i="7"/>
  <c r="E595" i="7"/>
  <c r="D595" i="7"/>
  <c r="K586" i="7"/>
  <c r="J586" i="7"/>
  <c r="I586" i="7"/>
  <c r="H586" i="7"/>
  <c r="G586" i="7"/>
  <c r="F586" i="7"/>
  <c r="E586" i="7"/>
  <c r="D586" i="7"/>
  <c r="K577" i="7"/>
  <c r="J577" i="7"/>
  <c r="I577" i="7"/>
  <c r="H577" i="7"/>
  <c r="G577" i="7"/>
  <c r="F577" i="7"/>
  <c r="E577" i="7"/>
  <c r="D577" i="7"/>
  <c r="K568" i="7"/>
  <c r="J568" i="7"/>
  <c r="I568" i="7"/>
  <c r="H568" i="7"/>
  <c r="G568" i="7"/>
  <c r="F568" i="7"/>
  <c r="E568" i="7"/>
  <c r="D568" i="7"/>
  <c r="K559" i="7"/>
  <c r="J559" i="7"/>
  <c r="I559" i="7"/>
  <c r="H559" i="7"/>
  <c r="G559" i="7"/>
  <c r="F559" i="7"/>
  <c r="E559" i="7"/>
  <c r="D559" i="7"/>
  <c r="K550" i="7"/>
  <c r="J550" i="7"/>
  <c r="I550" i="7"/>
  <c r="H550" i="7"/>
  <c r="G550" i="7"/>
  <c r="F550" i="7"/>
  <c r="E550" i="7"/>
  <c r="D550" i="7"/>
  <c r="K541" i="7"/>
  <c r="J541" i="7"/>
  <c r="I541" i="7"/>
  <c r="H541" i="7"/>
  <c r="G541" i="7"/>
  <c r="F541" i="7"/>
  <c r="E541" i="7"/>
  <c r="D541" i="7"/>
  <c r="K532" i="7"/>
  <c r="J532" i="7"/>
  <c r="I532" i="7"/>
  <c r="H532" i="7"/>
  <c r="G532" i="7"/>
  <c r="F532" i="7"/>
  <c r="E532" i="7"/>
  <c r="D532" i="7"/>
  <c r="K523" i="7"/>
  <c r="J523" i="7"/>
  <c r="I523" i="7"/>
  <c r="H523" i="7"/>
  <c r="G523" i="7"/>
  <c r="F523" i="7"/>
  <c r="E523" i="7"/>
  <c r="D523" i="7"/>
  <c r="K514" i="7"/>
  <c r="J514" i="7"/>
  <c r="I514" i="7"/>
  <c r="H514" i="7"/>
  <c r="G514" i="7"/>
  <c r="F514" i="7"/>
  <c r="E514" i="7"/>
  <c r="D514" i="7"/>
  <c r="K505" i="7"/>
  <c r="J505" i="7"/>
  <c r="I505" i="7"/>
  <c r="H505" i="7"/>
  <c r="G505" i="7"/>
  <c r="F505" i="7"/>
  <c r="E505" i="7"/>
  <c r="D505" i="7"/>
  <c r="K496" i="7"/>
  <c r="J496" i="7"/>
  <c r="I496" i="7"/>
  <c r="H496" i="7"/>
  <c r="G496" i="7"/>
  <c r="F496" i="7"/>
  <c r="E496" i="7"/>
  <c r="D496" i="7"/>
  <c r="K487" i="7"/>
  <c r="J487" i="7"/>
  <c r="I487" i="7"/>
  <c r="H487" i="7"/>
  <c r="G487" i="7"/>
  <c r="F487" i="7"/>
  <c r="E487" i="7"/>
  <c r="D487" i="7"/>
  <c r="K478" i="7"/>
  <c r="J478" i="7"/>
  <c r="I478" i="7"/>
  <c r="H478" i="7"/>
  <c r="G478" i="7"/>
  <c r="F478" i="7"/>
  <c r="E478" i="7"/>
  <c r="D478" i="7"/>
  <c r="K469" i="7"/>
  <c r="J469" i="7"/>
  <c r="I469" i="7"/>
  <c r="H469" i="7"/>
  <c r="G469" i="7"/>
  <c r="F469" i="7"/>
  <c r="E469" i="7"/>
  <c r="D469" i="7"/>
  <c r="K460" i="7"/>
  <c r="J460" i="7"/>
  <c r="I460" i="7"/>
  <c r="H460" i="7"/>
  <c r="G460" i="7"/>
  <c r="F460" i="7"/>
  <c r="E460" i="7"/>
  <c r="D460" i="7"/>
  <c r="K451" i="7"/>
  <c r="J451" i="7"/>
  <c r="I451" i="7"/>
  <c r="H451" i="7"/>
  <c r="G451" i="7"/>
  <c r="F451" i="7"/>
  <c r="E451" i="7"/>
  <c r="D451" i="7"/>
  <c r="K442" i="7"/>
  <c r="J442" i="7"/>
  <c r="I442" i="7"/>
  <c r="H442" i="7"/>
  <c r="G442" i="7"/>
  <c r="F442" i="7"/>
  <c r="E442" i="7"/>
  <c r="D442" i="7"/>
  <c r="K433" i="7"/>
  <c r="J433" i="7"/>
  <c r="I433" i="7"/>
  <c r="H433" i="7"/>
  <c r="G433" i="7"/>
  <c r="F433" i="7"/>
  <c r="E433" i="7"/>
  <c r="D433" i="7"/>
  <c r="K424" i="7"/>
  <c r="J424" i="7"/>
  <c r="I424" i="7"/>
  <c r="H424" i="7"/>
  <c r="G424" i="7"/>
  <c r="F424" i="7"/>
  <c r="E424" i="7"/>
  <c r="D424" i="7"/>
  <c r="K415" i="7"/>
  <c r="J415" i="7"/>
  <c r="I415" i="7"/>
  <c r="H415" i="7"/>
  <c r="G415" i="7"/>
  <c r="F415" i="7"/>
  <c r="E415" i="7"/>
  <c r="D415" i="7"/>
  <c r="K406" i="7"/>
  <c r="J406" i="7"/>
  <c r="I406" i="7"/>
  <c r="H406" i="7"/>
  <c r="G406" i="7"/>
  <c r="F406" i="7"/>
  <c r="E406" i="7"/>
  <c r="D406" i="7"/>
  <c r="K397" i="7"/>
  <c r="J397" i="7"/>
  <c r="I397" i="7"/>
  <c r="H397" i="7"/>
  <c r="G397" i="7"/>
  <c r="F397" i="7"/>
  <c r="E397" i="7"/>
  <c r="D397" i="7"/>
  <c r="K388" i="7"/>
  <c r="J388" i="7"/>
  <c r="I388" i="7"/>
  <c r="H388" i="7"/>
  <c r="G388" i="7"/>
  <c r="F388" i="7"/>
  <c r="E388" i="7"/>
  <c r="D388" i="7"/>
  <c r="K379" i="7"/>
  <c r="J379" i="7"/>
  <c r="I379" i="7"/>
  <c r="H379" i="7"/>
  <c r="G379" i="7"/>
  <c r="F379" i="7"/>
  <c r="E379" i="7"/>
  <c r="D379" i="7"/>
  <c r="K370" i="7"/>
  <c r="J370" i="7"/>
  <c r="I370" i="7"/>
  <c r="H370" i="7"/>
  <c r="G370" i="7"/>
  <c r="F370" i="7"/>
  <c r="E370" i="7"/>
  <c r="D370" i="7"/>
  <c r="K361" i="7"/>
  <c r="J361" i="7"/>
  <c r="I361" i="7"/>
  <c r="H361" i="7"/>
  <c r="G361" i="7"/>
  <c r="F361" i="7"/>
  <c r="E361" i="7"/>
  <c r="D361" i="7"/>
  <c r="K352" i="7"/>
  <c r="J352" i="7"/>
  <c r="I352" i="7"/>
  <c r="H352" i="7"/>
  <c r="G352" i="7"/>
  <c r="F352" i="7"/>
  <c r="E352" i="7"/>
  <c r="D352" i="7"/>
  <c r="K343" i="7"/>
  <c r="J343" i="7"/>
  <c r="I343" i="7"/>
  <c r="H343" i="7"/>
  <c r="G343" i="7"/>
  <c r="F343" i="7"/>
  <c r="E343" i="7"/>
  <c r="D343" i="7"/>
  <c r="K334" i="7"/>
  <c r="J334" i="7"/>
  <c r="I334" i="7"/>
  <c r="H334" i="7"/>
  <c r="G334" i="7"/>
  <c r="F334" i="7"/>
  <c r="E334" i="7"/>
  <c r="D334" i="7"/>
  <c r="K325" i="7"/>
  <c r="J325" i="7"/>
  <c r="I325" i="7"/>
  <c r="H325" i="7"/>
  <c r="G325" i="7"/>
  <c r="F325" i="7"/>
  <c r="E325" i="7"/>
  <c r="D325" i="7"/>
  <c r="K316" i="7"/>
  <c r="J316" i="7"/>
  <c r="I316" i="7"/>
  <c r="H316" i="7"/>
  <c r="G316" i="7"/>
  <c r="F316" i="7"/>
  <c r="E316" i="7"/>
  <c r="D316" i="7"/>
  <c r="K307" i="7"/>
  <c r="J307" i="7"/>
  <c r="I307" i="7"/>
  <c r="H307" i="7"/>
  <c r="G307" i="7"/>
  <c r="F307" i="7"/>
  <c r="E307" i="7"/>
  <c r="D307" i="7"/>
  <c r="K298" i="7"/>
  <c r="J298" i="7"/>
  <c r="I298" i="7"/>
  <c r="H298" i="7"/>
  <c r="G298" i="7"/>
  <c r="F298" i="7"/>
  <c r="E298" i="7"/>
  <c r="D298" i="7"/>
  <c r="K289" i="7"/>
  <c r="J289" i="7"/>
  <c r="I289" i="7"/>
  <c r="H289" i="7"/>
  <c r="G289" i="7"/>
  <c r="F289" i="7"/>
  <c r="E289" i="7"/>
  <c r="D289" i="7"/>
  <c r="C281" i="7"/>
  <c r="K280" i="7"/>
  <c r="J280" i="7"/>
  <c r="I280" i="7"/>
  <c r="H280" i="7"/>
  <c r="G280" i="7"/>
  <c r="F280" i="7"/>
  <c r="E280" i="7"/>
  <c r="D280" i="7"/>
  <c r="K271" i="7"/>
  <c r="J271" i="7"/>
  <c r="I271" i="7"/>
  <c r="H271" i="7"/>
  <c r="G271" i="7"/>
  <c r="F271" i="7"/>
  <c r="E271" i="7"/>
  <c r="D271" i="7"/>
  <c r="K262" i="7"/>
  <c r="J262" i="7"/>
  <c r="I262" i="7"/>
  <c r="H262" i="7"/>
  <c r="G262" i="7"/>
  <c r="F262" i="7"/>
  <c r="E262" i="7"/>
  <c r="D262" i="7"/>
  <c r="K253" i="7"/>
  <c r="J253" i="7"/>
  <c r="I253" i="7"/>
  <c r="H253" i="7"/>
  <c r="G253" i="7"/>
  <c r="F253" i="7"/>
  <c r="E253" i="7"/>
  <c r="D253" i="7"/>
  <c r="K244" i="7"/>
  <c r="J244" i="7"/>
  <c r="I244" i="7"/>
  <c r="H244" i="7"/>
  <c r="G244" i="7"/>
  <c r="F244" i="7"/>
  <c r="E244" i="7"/>
  <c r="D244" i="7"/>
  <c r="A237" i="7"/>
  <c r="A246" i="7" s="1"/>
  <c r="K235" i="7"/>
  <c r="J235" i="7"/>
  <c r="I235" i="7"/>
  <c r="H235" i="7"/>
  <c r="G235" i="7"/>
  <c r="F235" i="7"/>
  <c r="E235" i="7"/>
  <c r="D235" i="7"/>
  <c r="B228" i="7"/>
  <c r="B230" i="130" s="1"/>
  <c r="C227" i="7"/>
  <c r="K221" i="7"/>
  <c r="J221" i="7"/>
  <c r="I221" i="7"/>
  <c r="H221" i="7"/>
  <c r="G221" i="7"/>
  <c r="F221" i="7"/>
  <c r="E221" i="7"/>
  <c r="D221" i="7"/>
  <c r="K212" i="7"/>
  <c r="J212" i="7"/>
  <c r="I212" i="7"/>
  <c r="H212" i="7"/>
  <c r="G212" i="7"/>
  <c r="F212" i="7"/>
  <c r="E212" i="7"/>
  <c r="D212" i="7"/>
  <c r="K203" i="7"/>
  <c r="J203" i="7"/>
  <c r="I203" i="7"/>
  <c r="H203" i="7"/>
  <c r="G203" i="7"/>
  <c r="F203" i="7"/>
  <c r="E203" i="7"/>
  <c r="D203" i="7"/>
  <c r="K194" i="7"/>
  <c r="J194" i="7"/>
  <c r="I194" i="7"/>
  <c r="H194" i="7"/>
  <c r="G194" i="7"/>
  <c r="F194" i="7"/>
  <c r="E194" i="7"/>
  <c r="D194" i="7"/>
  <c r="K185" i="7"/>
  <c r="J185" i="7"/>
  <c r="I185" i="7"/>
  <c r="H185" i="7"/>
  <c r="G185" i="7"/>
  <c r="F185" i="7"/>
  <c r="E185" i="7"/>
  <c r="D185" i="7"/>
  <c r="K176" i="7"/>
  <c r="J176" i="7"/>
  <c r="I176" i="7"/>
  <c r="H176" i="7"/>
  <c r="G176" i="7"/>
  <c r="F176" i="7"/>
  <c r="E176" i="7"/>
  <c r="D176" i="7"/>
  <c r="K167" i="7"/>
  <c r="J167" i="7"/>
  <c r="I167" i="7"/>
  <c r="H167" i="7"/>
  <c r="G167" i="7"/>
  <c r="F167" i="7"/>
  <c r="E167" i="7"/>
  <c r="D167" i="7"/>
  <c r="K158" i="7"/>
  <c r="J158" i="7"/>
  <c r="I158" i="7"/>
  <c r="H158" i="7"/>
  <c r="G158" i="7"/>
  <c r="F158" i="7"/>
  <c r="E158" i="7"/>
  <c r="D158" i="7"/>
  <c r="K149" i="7"/>
  <c r="J149" i="7"/>
  <c r="I149" i="7"/>
  <c r="H149" i="7"/>
  <c r="G149" i="7"/>
  <c r="F149" i="7"/>
  <c r="E149" i="7"/>
  <c r="D149" i="7"/>
  <c r="K140" i="7"/>
  <c r="J140" i="7"/>
  <c r="I140" i="7"/>
  <c r="H140" i="7"/>
  <c r="G140" i="7"/>
  <c r="F140" i="7"/>
  <c r="E140" i="7"/>
  <c r="D140" i="7"/>
  <c r="K131" i="7"/>
  <c r="J131" i="7"/>
  <c r="I131" i="7"/>
  <c r="H131" i="7"/>
  <c r="G131" i="7"/>
  <c r="F131" i="7"/>
  <c r="E131" i="7"/>
  <c r="D131" i="7"/>
  <c r="K122" i="7"/>
  <c r="J122" i="7"/>
  <c r="I122" i="7"/>
  <c r="H122" i="7"/>
  <c r="G122" i="7"/>
  <c r="F122" i="7"/>
  <c r="E122" i="7"/>
  <c r="D122" i="7"/>
  <c r="K113" i="7"/>
  <c r="J113" i="7"/>
  <c r="I113" i="7"/>
  <c r="H113" i="7"/>
  <c r="G113" i="7"/>
  <c r="F113" i="7"/>
  <c r="E113" i="7"/>
  <c r="D113" i="7"/>
  <c r="K104" i="7"/>
  <c r="J104" i="7"/>
  <c r="I104" i="7"/>
  <c r="H104" i="7"/>
  <c r="G104" i="7"/>
  <c r="F104" i="7"/>
  <c r="E104" i="7"/>
  <c r="D104" i="7"/>
  <c r="K95" i="7"/>
  <c r="J95" i="7"/>
  <c r="I95" i="7"/>
  <c r="H95" i="7"/>
  <c r="G95" i="7"/>
  <c r="F95" i="7"/>
  <c r="E95" i="7"/>
  <c r="D95" i="7"/>
  <c r="K86" i="7"/>
  <c r="J86" i="7"/>
  <c r="I86" i="7"/>
  <c r="H86" i="7"/>
  <c r="G86" i="7"/>
  <c r="F86" i="7"/>
  <c r="E86" i="7"/>
  <c r="D86" i="7"/>
  <c r="K77" i="7"/>
  <c r="J77" i="7"/>
  <c r="I77" i="7"/>
  <c r="H77" i="7"/>
  <c r="G77" i="7"/>
  <c r="F77" i="7"/>
  <c r="E77" i="7"/>
  <c r="D77" i="7"/>
  <c r="K68" i="7"/>
  <c r="J68" i="7"/>
  <c r="I68" i="7"/>
  <c r="H68" i="7"/>
  <c r="G68" i="7"/>
  <c r="F68" i="7"/>
  <c r="E68" i="7"/>
  <c r="D68" i="7"/>
  <c r="K59" i="7"/>
  <c r="J59" i="7"/>
  <c r="I59" i="7"/>
  <c r="H59" i="7"/>
  <c r="G59" i="7"/>
  <c r="F59" i="7"/>
  <c r="E59" i="7"/>
  <c r="D59" i="7"/>
  <c r="K50" i="7"/>
  <c r="J50" i="7"/>
  <c r="I50" i="7"/>
  <c r="H50" i="7"/>
  <c r="G50" i="7"/>
  <c r="F50" i="7"/>
  <c r="E50" i="7"/>
  <c r="D50" i="7"/>
  <c r="K41" i="7"/>
  <c r="J41" i="7"/>
  <c r="I41" i="7"/>
  <c r="H41" i="7"/>
  <c r="G41" i="7"/>
  <c r="F41" i="7"/>
  <c r="E41" i="7"/>
  <c r="D41" i="7"/>
  <c r="K32" i="7"/>
  <c r="J32" i="7"/>
  <c r="I32" i="7"/>
  <c r="H32" i="7"/>
  <c r="G32" i="7"/>
  <c r="F32" i="7"/>
  <c r="E32" i="7"/>
  <c r="D32" i="7"/>
  <c r="K23" i="7"/>
  <c r="J23" i="7"/>
  <c r="I23" i="7"/>
  <c r="H23" i="7"/>
  <c r="G23" i="7"/>
  <c r="F23" i="7"/>
  <c r="E23" i="7"/>
  <c r="D23" i="7"/>
  <c r="A16" i="7"/>
  <c r="A25" i="7" s="1"/>
  <c r="K14" i="7"/>
  <c r="J14" i="7"/>
  <c r="I14" i="7"/>
  <c r="H14" i="7"/>
  <c r="G14" i="7"/>
  <c r="F14" i="7"/>
  <c r="E14" i="7"/>
  <c r="D14" i="7"/>
  <c r="B7" i="7"/>
  <c r="B7" i="135" s="1"/>
  <c r="E5" i="7" a="1"/>
  <c r="L5" i="7" s="1"/>
  <c r="L4" i="7"/>
  <c r="K4" i="7"/>
  <c r="J4" i="7"/>
  <c r="I4" i="7"/>
  <c r="H4" i="7"/>
  <c r="G4" i="7"/>
  <c r="F4" i="7"/>
  <c r="E4" i="7"/>
  <c r="D160" i="42" l="1"/>
  <c r="K427" i="130"/>
  <c r="H427" i="130"/>
  <c r="B16" i="113"/>
  <c r="C16" i="113" s="1"/>
  <c r="E5" i="113"/>
  <c r="E427" i="130"/>
  <c r="I427" i="130"/>
  <c r="I433" i="130" s="1"/>
  <c r="I516" i="130" s="1"/>
  <c r="F427" i="130"/>
  <c r="J427" i="130"/>
  <c r="J516" i="130" s="1"/>
  <c r="L160" i="40"/>
  <c r="M160" i="53"/>
  <c r="A160" i="47"/>
  <c r="D160" i="47"/>
  <c r="A160" i="42"/>
  <c r="C93" i="46"/>
  <c r="C91" i="46"/>
  <c r="C92" i="46" s="1" a="1"/>
  <c r="C92" i="46" s="1"/>
  <c r="C93" i="49"/>
  <c r="C91" i="49"/>
  <c r="C92" i="49" s="1" a="1"/>
  <c r="C92" i="49" s="1"/>
  <c r="C91" i="56"/>
  <c r="C92" i="56" s="1" a="1"/>
  <c r="C92" i="56" s="1"/>
  <c r="C93" i="56"/>
  <c r="C93" i="40"/>
  <c r="C91" i="40"/>
  <c r="C92" i="40" s="1" a="1"/>
  <c r="C92" i="40" s="1"/>
  <c r="C93" i="50"/>
  <c r="C91" i="50"/>
  <c r="C92" i="50" s="1" a="1"/>
  <c r="C92" i="50" s="1"/>
  <c r="C93" i="53"/>
  <c r="C91" i="53"/>
  <c r="C92" i="53" s="1" a="1"/>
  <c r="C92" i="53" s="1"/>
  <c r="J161" i="102"/>
  <c r="A160" i="102"/>
  <c r="D160" i="102"/>
  <c r="A160" i="96"/>
  <c r="D160" i="95"/>
  <c r="A160" i="95"/>
  <c r="D160" i="91"/>
  <c r="A160" i="91"/>
  <c r="A160" i="88"/>
  <c r="A160" i="81"/>
  <c r="D160" i="81"/>
  <c r="K160" i="78"/>
  <c r="A160" i="78"/>
  <c r="J161" i="72"/>
  <c r="G161" i="72" s="1"/>
  <c r="A160" i="72"/>
  <c r="D160" i="72"/>
  <c r="C93" i="74"/>
  <c r="C91" i="74"/>
  <c r="C92" i="74" s="1" a="1"/>
  <c r="C92" i="74" s="1"/>
  <c r="C93" i="81"/>
  <c r="C91" i="81"/>
  <c r="C92" i="81" s="1" a="1"/>
  <c r="C92" i="81" s="1"/>
  <c r="C91" i="92"/>
  <c r="C92" i="92" s="1" a="1"/>
  <c r="C92" i="92" s="1"/>
  <c r="C93" i="92"/>
  <c r="C91" i="94"/>
  <c r="C92" i="94" s="1" a="1"/>
  <c r="C92" i="94" s="1"/>
  <c r="C93" i="94"/>
  <c r="C93" i="99"/>
  <c r="C91" i="99"/>
  <c r="C92" i="99" s="1" a="1"/>
  <c r="C92" i="99" s="1"/>
  <c r="C91" i="101"/>
  <c r="C92" i="101" s="1" a="1"/>
  <c r="C92" i="101" s="1"/>
  <c r="C93" i="101"/>
  <c r="C91" i="78"/>
  <c r="C92" i="78" s="1" a="1"/>
  <c r="C92" i="78" s="1"/>
  <c r="C93" i="78"/>
  <c r="C91" i="80"/>
  <c r="C92" i="80" s="1" a="1"/>
  <c r="C92" i="80" s="1"/>
  <c r="C93" i="80"/>
  <c r="C93" i="93"/>
  <c r="C91" i="93"/>
  <c r="C92" i="93" s="1" a="1"/>
  <c r="C92" i="93" s="1"/>
  <c r="C93" i="96"/>
  <c r="C91" i="96"/>
  <c r="C92" i="96" s="1" a="1"/>
  <c r="C92" i="96" s="1"/>
  <c r="C91" i="97"/>
  <c r="C92" i="97" s="1" a="1"/>
  <c r="C92" i="97" s="1"/>
  <c r="C93" i="97"/>
  <c r="D160" i="71"/>
  <c r="C86" i="67"/>
  <c r="C314" i="106"/>
  <c r="F481" i="130"/>
  <c r="F487" i="130" s="1"/>
  <c r="J481" i="130"/>
  <c r="J487" i="130" s="1"/>
  <c r="G481" i="130"/>
  <c r="D481" i="130"/>
  <c r="D487" i="130" s="1"/>
  <c r="E481" i="130"/>
  <c r="I481" i="130"/>
  <c r="E519" i="130"/>
  <c r="I519" i="130"/>
  <c r="H519" i="130"/>
  <c r="F519" i="130"/>
  <c r="J519" i="130"/>
  <c r="G519" i="130"/>
  <c r="K519" i="130"/>
  <c r="D519" i="130"/>
  <c r="G565" i="130"/>
  <c r="G571" i="130" s="1"/>
  <c r="K565" i="130"/>
  <c r="K571" i="130" s="1"/>
  <c r="D565" i="130"/>
  <c r="D571" i="130" s="1"/>
  <c r="H565" i="130"/>
  <c r="H571" i="130" s="1"/>
  <c r="E565" i="130"/>
  <c r="E571" i="130" s="1"/>
  <c r="J565" i="130"/>
  <c r="J571" i="130" s="1"/>
  <c r="F379" i="130"/>
  <c r="J379" i="130"/>
  <c r="F390" i="130"/>
  <c r="E379" i="130"/>
  <c r="I379" i="130"/>
  <c r="I390" i="130"/>
  <c r="G379" i="130"/>
  <c r="K379" i="130"/>
  <c r="D379" i="130"/>
  <c r="H379" i="130"/>
  <c r="D390" i="130"/>
  <c r="H390" i="130"/>
  <c r="K314" i="130"/>
  <c r="K320" i="130" s="1"/>
  <c r="E314" i="130"/>
  <c r="E320" i="130" s="1"/>
  <c r="I314" i="130"/>
  <c r="I320" i="130" s="1"/>
  <c r="H314" i="130"/>
  <c r="H320" i="130" s="1"/>
  <c r="F314" i="130"/>
  <c r="F320" i="130" s="1"/>
  <c r="I242" i="130"/>
  <c r="H242" i="130"/>
  <c r="E242" i="130"/>
  <c r="F242" i="130"/>
  <c r="J242" i="130"/>
  <c r="K242" i="130"/>
  <c r="D305" i="130"/>
  <c r="I305" i="130"/>
  <c r="F305" i="130"/>
  <c r="M160" i="85"/>
  <c r="A160" i="85"/>
  <c r="D160" i="85"/>
  <c r="F573" i="130"/>
  <c r="F579" i="130" s="1"/>
  <c r="E48" i="131" s="1"/>
  <c r="J573" i="130"/>
  <c r="J579" i="130" s="1"/>
  <c r="G573" i="130"/>
  <c r="G579" i="130" s="1"/>
  <c r="F48" i="131" s="1"/>
  <c r="D573" i="130"/>
  <c r="D579" i="130" s="1"/>
  <c r="K398" i="130"/>
  <c r="K404" i="130" s="1"/>
  <c r="H398" i="130"/>
  <c r="H404" i="130" s="1"/>
  <c r="E398" i="130"/>
  <c r="E404" i="130" s="1"/>
  <c r="I398" i="130"/>
  <c r="I404" i="130" s="1"/>
  <c r="F398" i="130"/>
  <c r="F404" i="130" s="1"/>
  <c r="H294" i="130"/>
  <c r="H300" i="130" s="1"/>
  <c r="E294" i="130"/>
  <c r="E300" i="130" s="1"/>
  <c r="I294" i="130"/>
  <c r="I300" i="130" s="1"/>
  <c r="F294" i="130"/>
  <c r="F300" i="130" s="1"/>
  <c r="G294" i="130"/>
  <c r="G300" i="130" s="1"/>
  <c r="K294" i="130"/>
  <c r="K300" i="130" s="1"/>
  <c r="D286" i="130"/>
  <c r="D302" i="130" s="1"/>
  <c r="D295" i="105"/>
  <c r="H286" i="130"/>
  <c r="H302" i="130" s="1"/>
  <c r="H295" i="105"/>
  <c r="E286" i="130"/>
  <c r="E302" i="130" s="1"/>
  <c r="E295" i="105"/>
  <c r="I286" i="130"/>
  <c r="I302" i="130" s="1"/>
  <c r="I295" i="105"/>
  <c r="F286" i="130"/>
  <c r="F302" i="130" s="1"/>
  <c r="F295" i="105"/>
  <c r="J286" i="130"/>
  <c r="J302" i="130" s="1"/>
  <c r="J295" i="105"/>
  <c r="C295" i="105"/>
  <c r="G286" i="130"/>
  <c r="G302" i="130" s="1"/>
  <c r="G295" i="105"/>
  <c r="K286" i="130"/>
  <c r="K302" i="130" s="1"/>
  <c r="K295" i="105"/>
  <c r="G231" i="130"/>
  <c r="K243" i="130"/>
  <c r="D231" i="130"/>
  <c r="E231" i="130"/>
  <c r="I231" i="130"/>
  <c r="E243" i="130"/>
  <c r="I243" i="130"/>
  <c r="K231" i="130"/>
  <c r="G243" i="130"/>
  <c r="H231" i="130"/>
  <c r="D243" i="130"/>
  <c r="H243" i="130"/>
  <c r="F231" i="130"/>
  <c r="J231" i="130"/>
  <c r="F243" i="130"/>
  <c r="J243" i="130"/>
  <c r="C398" i="106"/>
  <c r="C497" i="111"/>
  <c r="E5" i="7"/>
  <c r="E223" i="7"/>
  <c r="I223" i="7"/>
  <c r="E597" i="7"/>
  <c r="B83" i="104" s="1"/>
  <c r="I597" i="7"/>
  <c r="F83" i="104" s="1"/>
  <c r="K5" i="7"/>
  <c r="H5" i="7"/>
  <c r="B15" i="114"/>
  <c r="C15" i="114" s="1"/>
  <c r="J161" i="76"/>
  <c r="M161" i="76" s="1"/>
  <c r="A160" i="76"/>
  <c r="J161" i="82"/>
  <c r="A160" i="82"/>
  <c r="J161" i="67"/>
  <c r="G161" i="67" s="1"/>
  <c r="D160" i="67"/>
  <c r="A160" i="67"/>
  <c r="J161" i="70"/>
  <c r="G161" i="70" s="1"/>
  <c r="D160" i="70"/>
  <c r="A160" i="70"/>
  <c r="J161" i="83"/>
  <c r="A160" i="83"/>
  <c r="J161" i="69"/>
  <c r="M161" i="69" s="1"/>
  <c r="A160" i="69"/>
  <c r="J161" i="87"/>
  <c r="A160" i="87"/>
  <c r="G223" i="7"/>
  <c r="G224" i="7" s="1"/>
  <c r="D83" i="63" s="1"/>
  <c r="K223" i="7"/>
  <c r="G597" i="7"/>
  <c r="D83" i="104" s="1"/>
  <c r="K597" i="7"/>
  <c r="H83" i="104" s="1"/>
  <c r="M161" i="78"/>
  <c r="D161" i="78"/>
  <c r="A161" i="78"/>
  <c r="J161" i="79"/>
  <c r="D160" i="79"/>
  <c r="D223" i="7"/>
  <c r="H223" i="7"/>
  <c r="D597" i="7"/>
  <c r="H597" i="7"/>
  <c r="E83" i="104" s="1"/>
  <c r="A160" i="71"/>
  <c r="L160" i="78"/>
  <c r="D160" i="78"/>
  <c r="B160" i="78"/>
  <c r="J161" i="93"/>
  <c r="G161" i="93" s="1"/>
  <c r="A160" i="93"/>
  <c r="J161" i="101"/>
  <c r="A160" i="101"/>
  <c r="D160" i="69"/>
  <c r="J161" i="86"/>
  <c r="A161" i="86" s="1"/>
  <c r="A160" i="86"/>
  <c r="I224" i="7"/>
  <c r="F83" i="63" s="1"/>
  <c r="F223" i="7"/>
  <c r="F224" i="7" s="1"/>
  <c r="C83" i="63" s="1"/>
  <c r="J223" i="7"/>
  <c r="J224" i="7" s="1"/>
  <c r="G83" i="63" s="1"/>
  <c r="F597" i="7"/>
  <c r="C83" i="104" s="1"/>
  <c r="J597" i="7"/>
  <c r="G83" i="104" s="1"/>
  <c r="J161" i="75"/>
  <c r="A160" i="75"/>
  <c r="J161" i="89"/>
  <c r="A160" i="89"/>
  <c r="D160" i="92"/>
  <c r="J161" i="127"/>
  <c r="A160" i="127"/>
  <c r="J161" i="45"/>
  <c r="G161" i="45" s="1"/>
  <c r="A160" i="45"/>
  <c r="J161" i="56"/>
  <c r="D161" i="56" s="1"/>
  <c r="A160" i="56"/>
  <c r="D160" i="101"/>
  <c r="C155" i="84"/>
  <c r="D160" i="88"/>
  <c r="J161" i="94"/>
  <c r="A160" i="94"/>
  <c r="A160" i="43"/>
  <c r="M160" i="43"/>
  <c r="D160" i="43"/>
  <c r="D160" i="76"/>
  <c r="C25" i="78"/>
  <c r="D160" i="82"/>
  <c r="D160" i="83"/>
  <c r="D160" i="87"/>
  <c r="C155" i="88"/>
  <c r="J161" i="90"/>
  <c r="D160" i="90"/>
  <c r="J161" i="97"/>
  <c r="M161" i="97" s="1"/>
  <c r="A160" i="97"/>
  <c r="J161" i="99"/>
  <c r="G161" i="99" s="1"/>
  <c r="D160" i="99"/>
  <c r="A160" i="99"/>
  <c r="J161" i="108"/>
  <c r="A160" i="108"/>
  <c r="D160" i="127"/>
  <c r="J161" i="39"/>
  <c r="A161" i="39" s="1"/>
  <c r="A160" i="39"/>
  <c r="J161" i="41"/>
  <c r="G161" i="41" s="1"/>
  <c r="A160" i="41"/>
  <c r="D160" i="41"/>
  <c r="C155" i="80"/>
  <c r="D160" i="94"/>
  <c r="D160" i="96"/>
  <c r="A160" i="129"/>
  <c r="D160" i="129"/>
  <c r="J161" i="38"/>
  <c r="G161" i="38" s="1"/>
  <c r="A160" i="38"/>
  <c r="D160" i="38"/>
  <c r="J161" i="44"/>
  <c r="A160" i="44"/>
  <c r="D160" i="89"/>
  <c r="D160" i="93"/>
  <c r="D160" i="97"/>
  <c r="D160" i="108"/>
  <c r="D155" i="128"/>
  <c r="D19" i="128"/>
  <c r="D25" i="128" s="1"/>
  <c r="J161" i="32"/>
  <c r="D160" i="32"/>
  <c r="A160" i="32"/>
  <c r="C155" i="127"/>
  <c r="D160" i="45"/>
  <c r="K160" i="53"/>
  <c r="A160" i="53"/>
  <c r="D160" i="53"/>
  <c r="J161" i="54"/>
  <c r="A160" i="54"/>
  <c r="J161" i="60"/>
  <c r="A160" i="60"/>
  <c r="C155" i="128"/>
  <c r="D155" i="44"/>
  <c r="J161" i="57"/>
  <c r="A160" i="57"/>
  <c r="J161" i="59"/>
  <c r="A160" i="59"/>
  <c r="D160" i="59"/>
  <c r="D160" i="39"/>
  <c r="J161" i="55"/>
  <c r="A160" i="55"/>
  <c r="D25" i="59"/>
  <c r="C25" i="59"/>
  <c r="D160" i="44"/>
  <c r="D160" i="48"/>
  <c r="J161" i="50"/>
  <c r="A160" i="50"/>
  <c r="D160" i="57"/>
  <c r="D160" i="54"/>
  <c r="D160" i="55"/>
  <c r="D160" i="56"/>
  <c r="D155" i="59"/>
  <c r="D160" i="60"/>
  <c r="D160" i="50"/>
  <c r="D25" i="57"/>
  <c r="D155" i="46"/>
  <c r="C25" i="57"/>
  <c r="D25" i="101"/>
  <c r="D25" i="69"/>
  <c r="D155" i="87"/>
  <c r="D25" i="91"/>
  <c r="D155" i="95"/>
  <c r="D25" i="72"/>
  <c r="C155" i="67"/>
  <c r="C155" i="73"/>
  <c r="C155" i="74"/>
  <c r="D155" i="108"/>
  <c r="C155" i="32"/>
  <c r="C25" i="72"/>
  <c r="C25" i="39"/>
  <c r="D25" i="70"/>
  <c r="C25" i="71"/>
  <c r="D25" i="73"/>
  <c r="C25" i="75"/>
  <c r="D25" i="99"/>
  <c r="D25" i="68"/>
  <c r="C155" i="68"/>
  <c r="C25" i="69"/>
  <c r="D155" i="70"/>
  <c r="D25" i="71"/>
  <c r="C155" i="71"/>
  <c r="D25" i="75"/>
  <c r="C155" i="75"/>
  <c r="C25" i="82"/>
  <c r="D25" i="85"/>
  <c r="D25" i="86"/>
  <c r="C155" i="86"/>
  <c r="C25" i="87"/>
  <c r="D155" i="88"/>
  <c r="D25" i="79"/>
  <c r="C155" i="79"/>
  <c r="C19" i="80"/>
  <c r="C25" i="80" s="1"/>
  <c r="D25" i="90"/>
  <c r="C155" i="90"/>
  <c r="C155" i="92"/>
  <c r="C155" i="99"/>
  <c r="C25" i="100"/>
  <c r="C25" i="101"/>
  <c r="C25" i="109"/>
  <c r="D25" i="41"/>
  <c r="C155" i="41"/>
  <c r="C155" i="45"/>
  <c r="D25" i="67"/>
  <c r="C155" i="78"/>
  <c r="C25" i="86"/>
  <c r="D25" i="88"/>
  <c r="C25" i="79"/>
  <c r="C25" i="89"/>
  <c r="C25" i="90"/>
  <c r="D25" i="32"/>
  <c r="C25" i="38"/>
  <c r="C19" i="67"/>
  <c r="C25" i="67" s="1"/>
  <c r="D155" i="68"/>
  <c r="C155" i="69"/>
  <c r="C19" i="70"/>
  <c r="C25" i="70" s="1"/>
  <c r="C155" i="72"/>
  <c r="C19" i="73"/>
  <c r="C25" i="73" s="1"/>
  <c r="D155" i="75"/>
  <c r="C155" i="76"/>
  <c r="C25" i="77"/>
  <c r="C155" i="83"/>
  <c r="D19" i="87"/>
  <c r="D25" i="87" s="1"/>
  <c r="C155" i="87"/>
  <c r="C19" i="88"/>
  <c r="C25" i="88" s="1"/>
  <c r="D155" i="90"/>
  <c r="C155" i="91"/>
  <c r="C155" i="98"/>
  <c r="C25" i="99"/>
  <c r="C155" i="101"/>
  <c r="C155" i="109"/>
  <c r="C19" i="32"/>
  <c r="C25" i="32" s="1"/>
  <c r="C155" i="39"/>
  <c r="C25" i="40"/>
  <c r="D155" i="52"/>
  <c r="D25" i="53"/>
  <c r="C155" i="57"/>
  <c r="C25" i="58"/>
  <c r="C155" i="58"/>
  <c r="C25" i="60"/>
  <c r="E155" i="128"/>
  <c r="H155" i="128"/>
  <c r="E25" i="109"/>
  <c r="G155" i="109"/>
  <c r="H25" i="109"/>
  <c r="C155" i="38"/>
  <c r="D155" i="47"/>
  <c r="C155" i="55"/>
  <c r="C20" i="63"/>
  <c r="C155" i="43"/>
  <c r="C21" i="63"/>
  <c r="C24" i="63"/>
  <c r="D155" i="41"/>
  <c r="C155" i="54"/>
  <c r="C155" i="60"/>
  <c r="D25" i="82"/>
  <c r="D155" i="67"/>
  <c r="D155" i="73"/>
  <c r="D25" i="78"/>
  <c r="D25" i="81"/>
  <c r="C155" i="81"/>
  <c r="D155" i="83"/>
  <c r="D155" i="97"/>
  <c r="D155" i="99"/>
  <c r="D25" i="100"/>
  <c r="D25" i="129"/>
  <c r="C155" i="129"/>
  <c r="C25" i="68"/>
  <c r="C25" i="81"/>
  <c r="D25" i="83"/>
  <c r="C25" i="129"/>
  <c r="C155" i="82"/>
  <c r="C19" i="83"/>
  <c r="C25" i="83" s="1"/>
  <c r="D155" i="101"/>
  <c r="G19" i="109"/>
  <c r="G25" i="109" s="1"/>
  <c r="F155" i="109"/>
  <c r="I155" i="109"/>
  <c r="F25" i="109"/>
  <c r="I25" i="109"/>
  <c r="E155" i="109"/>
  <c r="H155" i="109"/>
  <c r="C147" i="86"/>
  <c r="F97" i="72"/>
  <c r="C147" i="72"/>
  <c r="B159" i="78"/>
  <c r="C147" i="93"/>
  <c r="H147" i="98"/>
  <c r="D97" i="55"/>
  <c r="D155" i="93"/>
  <c r="D25" i="38"/>
  <c r="D155" i="38"/>
  <c r="B147" i="74"/>
  <c r="C76" i="76"/>
  <c r="C159" i="46"/>
  <c r="D25" i="60"/>
  <c r="D155" i="42"/>
  <c r="D155" i="39"/>
  <c r="D25" i="39"/>
  <c r="D155" i="92"/>
  <c r="C22" i="63"/>
  <c r="C23" i="63"/>
  <c r="C155" i="77"/>
  <c r="D155" i="77"/>
  <c r="D155" i="82"/>
  <c r="C19" i="84"/>
  <c r="C25" i="84" s="1"/>
  <c r="D155" i="80"/>
  <c r="C25" i="92"/>
  <c r="D19" i="93"/>
  <c r="D25" i="93" s="1"/>
  <c r="C155" i="94"/>
  <c r="C25" i="95"/>
  <c r="D19" i="97"/>
  <c r="D25" i="97" s="1"/>
  <c r="D155" i="98"/>
  <c r="D155" i="100"/>
  <c r="D25" i="102"/>
  <c r="C155" i="102"/>
  <c r="C25" i="108"/>
  <c r="C25" i="127"/>
  <c r="D155" i="40"/>
  <c r="D19" i="42"/>
  <c r="D25" i="42" s="1"/>
  <c r="C155" i="42"/>
  <c r="C19" i="43"/>
  <c r="C25" i="43" s="1"/>
  <c r="D19" i="44"/>
  <c r="C155" i="44"/>
  <c r="C19" i="45"/>
  <c r="C25" i="45" s="1"/>
  <c r="C155" i="46"/>
  <c r="C155" i="47"/>
  <c r="C25" i="48"/>
  <c r="C25" i="49"/>
  <c r="D25" i="50"/>
  <c r="D19" i="52"/>
  <c r="D25" i="52" s="1"/>
  <c r="C155" i="52"/>
  <c r="C25" i="53"/>
  <c r="C19" i="54"/>
  <c r="C25" i="54" s="1"/>
  <c r="C155" i="56"/>
  <c r="D155" i="69"/>
  <c r="D25" i="76"/>
  <c r="D155" i="81"/>
  <c r="D25" i="84"/>
  <c r="D21" i="104"/>
  <c r="C155" i="89"/>
  <c r="C25" i="91"/>
  <c r="C25" i="93"/>
  <c r="D25" i="94"/>
  <c r="C25" i="97"/>
  <c r="C25" i="102"/>
  <c r="C22" i="104"/>
  <c r="C23" i="104"/>
  <c r="C24" i="104"/>
  <c r="D155" i="32"/>
  <c r="C25" i="42"/>
  <c r="C25" i="44"/>
  <c r="D155" i="45"/>
  <c r="D19" i="46"/>
  <c r="D25" i="46" s="1"/>
  <c r="D19" i="47"/>
  <c r="D25" i="47" s="1"/>
  <c r="C155" i="49"/>
  <c r="C25" i="50"/>
  <c r="C155" i="50"/>
  <c r="C25" i="51"/>
  <c r="C155" i="51"/>
  <c r="D155" i="51"/>
  <c r="D155" i="54"/>
  <c r="D25" i="56"/>
  <c r="D155" i="57"/>
  <c r="D155" i="71"/>
  <c r="D155" i="72"/>
  <c r="C19" i="74"/>
  <c r="C25" i="76"/>
  <c r="D155" i="76"/>
  <c r="D155" i="86"/>
  <c r="D155" i="79"/>
  <c r="D25" i="80"/>
  <c r="D155" i="91"/>
  <c r="D19" i="92"/>
  <c r="D25" i="92" s="1"/>
  <c r="C155" i="93"/>
  <c r="C19" i="94"/>
  <c r="C25" i="94" s="1"/>
  <c r="D155" i="94"/>
  <c r="D19" i="95"/>
  <c r="D25" i="95" s="1"/>
  <c r="C155" i="95"/>
  <c r="C25" i="96"/>
  <c r="C155" i="96"/>
  <c r="C155" i="97"/>
  <c r="C19" i="98"/>
  <c r="C25" i="98" s="1"/>
  <c r="D155" i="102"/>
  <c r="D19" i="108"/>
  <c r="D25" i="108" s="1"/>
  <c r="C155" i="108"/>
  <c r="C20" i="104"/>
  <c r="C21" i="104"/>
  <c r="D155" i="129"/>
  <c r="D25" i="43"/>
  <c r="D25" i="45"/>
  <c r="C25" i="46"/>
  <c r="C25" i="47"/>
  <c r="D25" i="54"/>
  <c r="C19" i="55"/>
  <c r="C25" i="55" s="1"/>
  <c r="D155" i="56"/>
  <c r="D155" i="58"/>
  <c r="D155" i="60"/>
  <c r="D22" i="104"/>
  <c r="D155" i="127"/>
  <c r="D25" i="127"/>
  <c r="D155" i="55"/>
  <c r="D19" i="55"/>
  <c r="D25" i="55" s="1"/>
  <c r="D155" i="50"/>
  <c r="D20" i="63"/>
  <c r="D23" i="63"/>
  <c r="D21" i="63"/>
  <c r="D22" i="63"/>
  <c r="D24" i="63"/>
  <c r="D25" i="48"/>
  <c r="D23" i="104"/>
  <c r="D24" i="104"/>
  <c r="D25" i="109"/>
  <c r="D20" i="104"/>
  <c r="D155" i="109"/>
  <c r="D155" i="89"/>
  <c r="D19" i="89"/>
  <c r="C4" i="89"/>
  <c r="C147" i="90"/>
  <c r="B61" i="92"/>
  <c r="C76" i="56"/>
  <c r="D606" i="111"/>
  <c r="C147" i="58"/>
  <c r="F147" i="81"/>
  <c r="I154" i="55"/>
  <c r="I24" i="55" s="1"/>
  <c r="N111" i="93"/>
  <c r="Q111" i="101"/>
  <c r="F147" i="101"/>
  <c r="C97" i="42"/>
  <c r="B61" i="44"/>
  <c r="C983" i="111"/>
  <c r="C4" i="83"/>
  <c r="B234" i="85"/>
  <c r="D76" i="44"/>
  <c r="F154" i="97"/>
  <c r="F24" i="97" s="1"/>
  <c r="F154" i="53"/>
  <c r="F24" i="53" s="1"/>
  <c r="H153" i="96"/>
  <c r="H23" i="96" s="1"/>
  <c r="F151" i="55"/>
  <c r="F21" i="55" s="1"/>
  <c r="H151" i="53"/>
  <c r="H21" i="53" s="1"/>
  <c r="N75" i="97"/>
  <c r="C147" i="97"/>
  <c r="C183" i="128"/>
  <c r="D76" i="40"/>
  <c r="F159" i="40"/>
  <c r="C76" i="42"/>
  <c r="F97" i="42"/>
  <c r="D159" i="51"/>
  <c r="D396" i="111"/>
  <c r="C508" i="111"/>
  <c r="F147" i="69"/>
  <c r="P111" i="74"/>
  <c r="C159" i="77"/>
  <c r="B4" i="85"/>
  <c r="F147" i="85"/>
  <c r="E234" i="85"/>
  <c r="G111" i="79"/>
  <c r="Q111" i="43"/>
  <c r="N75" i="44"/>
  <c r="G76" i="44"/>
  <c r="D76" i="55"/>
  <c r="F4" i="60"/>
  <c r="D395" i="111"/>
  <c r="D655" i="111"/>
  <c r="D785" i="111"/>
  <c r="N75" i="84"/>
  <c r="C159" i="92"/>
  <c r="B61" i="94"/>
  <c r="Q75" i="97"/>
  <c r="F147" i="97"/>
  <c r="F97" i="100"/>
  <c r="C4" i="108"/>
  <c r="N111" i="50"/>
  <c r="C553" i="111"/>
  <c r="C40" i="112"/>
  <c r="D39" i="136"/>
  <c r="H147" i="59"/>
  <c r="I223" i="130"/>
  <c r="J284" i="105"/>
  <c r="F329" i="130"/>
  <c r="I347" i="130"/>
  <c r="F360" i="105"/>
  <c r="C108" i="111"/>
  <c r="C141" i="111"/>
  <c r="C151" i="111"/>
  <c r="D908" i="111"/>
  <c r="C97" i="68"/>
  <c r="F4" i="69"/>
  <c r="D159" i="77"/>
  <c r="C76" i="82"/>
  <c r="C147" i="87"/>
  <c r="C76" i="79"/>
  <c r="C76" i="89"/>
  <c r="C147" i="94"/>
  <c r="G111" i="98"/>
  <c r="G133" i="98"/>
  <c r="C97" i="39"/>
  <c r="T75" i="44"/>
  <c r="F4" i="52"/>
  <c r="C61" i="53"/>
  <c r="N75" i="56"/>
  <c r="G111" i="56"/>
  <c r="F97" i="57"/>
  <c r="O75" i="58"/>
  <c r="C147" i="59"/>
  <c r="C106" i="111"/>
  <c r="C136" i="111"/>
  <c r="C513" i="111"/>
  <c r="D547" i="111"/>
  <c r="C598" i="111"/>
  <c r="C609" i="111"/>
  <c r="D786" i="111"/>
  <c r="C907" i="111"/>
  <c r="C994" i="111"/>
  <c r="I151" i="47"/>
  <c r="I21" i="47" s="1"/>
  <c r="F151" i="60"/>
  <c r="F21" i="60" s="1"/>
  <c r="F151" i="96"/>
  <c r="F21" i="96" s="1"/>
  <c r="H153" i="47"/>
  <c r="H23" i="47" s="1"/>
  <c r="F150" i="55"/>
  <c r="F20" i="55" s="1"/>
  <c r="H150" i="53"/>
  <c r="H20" i="53" s="1"/>
  <c r="F154" i="77"/>
  <c r="F24" i="77" s="1"/>
  <c r="H150" i="81"/>
  <c r="H20" i="81" s="1"/>
  <c r="F154" i="48"/>
  <c r="F24" i="48" s="1"/>
  <c r="F154" i="50"/>
  <c r="F24" i="50" s="1"/>
  <c r="E150" i="57"/>
  <c r="E20" i="57" s="1"/>
  <c r="H152" i="60"/>
  <c r="H22" i="60" s="1"/>
  <c r="I151" i="52"/>
  <c r="I21" i="52" s="1"/>
  <c r="I154" i="67"/>
  <c r="I24" i="67" s="1"/>
  <c r="H150" i="79"/>
  <c r="H20" i="79" s="1"/>
  <c r="F154" i="98"/>
  <c r="F24" i="98" s="1"/>
  <c r="G151" i="55"/>
  <c r="G21" i="55" s="1"/>
  <c r="F154" i="57"/>
  <c r="F24" i="57" s="1"/>
  <c r="H153" i="60"/>
  <c r="H23" i="60" s="1"/>
  <c r="H150" i="60"/>
  <c r="H20" i="60" s="1"/>
  <c r="I151" i="73"/>
  <c r="I21" i="73" s="1"/>
  <c r="G152" i="79"/>
  <c r="G22" i="79" s="1"/>
  <c r="F151" i="92"/>
  <c r="F21" i="92" s="1"/>
  <c r="G154" i="99"/>
  <c r="G24" i="99" s="1"/>
  <c r="H150" i="101"/>
  <c r="H20" i="101" s="1"/>
  <c r="E150" i="48"/>
  <c r="E20" i="48" s="1"/>
  <c r="H152" i="57"/>
  <c r="H22" i="57" s="1"/>
  <c r="G154" i="60"/>
  <c r="G24" i="60" s="1"/>
  <c r="I151" i="60"/>
  <c r="I21" i="60" s="1"/>
  <c r="E150" i="60"/>
  <c r="E20" i="60" s="1"/>
  <c r="G152" i="52"/>
  <c r="G22" i="52" s="1"/>
  <c r="E150" i="52"/>
  <c r="E20" i="52" s="1"/>
  <c r="F154" i="73"/>
  <c r="F24" i="73" s="1"/>
  <c r="F151" i="74"/>
  <c r="F21" i="74" s="1"/>
  <c r="H153" i="78"/>
  <c r="H23" i="78" s="1"/>
  <c r="H150" i="83"/>
  <c r="H20" i="83" s="1"/>
  <c r="H153" i="79"/>
  <c r="H23" i="79" s="1"/>
  <c r="F151" i="79"/>
  <c r="F21" i="79" s="1"/>
  <c r="H151" i="80"/>
  <c r="H21" i="80" s="1"/>
  <c r="E153" i="92"/>
  <c r="E23" i="92" s="1"/>
  <c r="F154" i="47"/>
  <c r="F24" i="47" s="1"/>
  <c r="H150" i="47"/>
  <c r="H20" i="47" s="1"/>
  <c r="H152" i="49"/>
  <c r="H22" i="49" s="1"/>
  <c r="G152" i="54"/>
  <c r="G22" i="54" s="1"/>
  <c r="H153" i="52"/>
  <c r="H23" i="52" s="1"/>
  <c r="E153" i="83"/>
  <c r="E23" i="83" s="1"/>
  <c r="E150" i="79"/>
  <c r="E20" i="79" s="1"/>
  <c r="H151" i="97"/>
  <c r="H21" i="97" s="1"/>
  <c r="H150" i="99"/>
  <c r="H20" i="99" s="1"/>
  <c r="F154" i="101"/>
  <c r="F24" i="101" s="1"/>
  <c r="F151" i="70"/>
  <c r="F21" i="70" s="1"/>
  <c r="F154" i="72"/>
  <c r="F24" i="72" s="1"/>
  <c r="G152" i="92"/>
  <c r="G22" i="92" s="1"/>
  <c r="I151" i="93"/>
  <c r="I21" i="93" s="1"/>
  <c r="G149" i="96"/>
  <c r="G153" i="97"/>
  <c r="G23" i="97" s="1"/>
  <c r="G150" i="97"/>
  <c r="G20" i="97" s="1"/>
  <c r="H152" i="99"/>
  <c r="H22" i="99" s="1"/>
  <c r="G25" i="128"/>
  <c r="F155" i="128"/>
  <c r="I155" i="128"/>
  <c r="E19" i="128"/>
  <c r="E25" i="128" s="1"/>
  <c r="H19" i="128"/>
  <c r="H25" i="128" s="1"/>
  <c r="G155" i="128"/>
  <c r="E153" i="82"/>
  <c r="E23" i="82" s="1"/>
  <c r="H151" i="38"/>
  <c r="H21" i="38" s="1"/>
  <c r="H150" i="56"/>
  <c r="H20" i="56" s="1"/>
  <c r="G151" i="45"/>
  <c r="G21" i="45" s="1"/>
  <c r="F154" i="70"/>
  <c r="F24" i="70" s="1"/>
  <c r="F154" i="71"/>
  <c r="F24" i="71" s="1"/>
  <c r="H151" i="75"/>
  <c r="H21" i="75" s="1"/>
  <c r="F151" i="76"/>
  <c r="F21" i="76" s="1"/>
  <c r="G152" i="81"/>
  <c r="G22" i="81" s="1"/>
  <c r="F154" i="82"/>
  <c r="F24" i="82" s="1"/>
  <c r="H150" i="82"/>
  <c r="H20" i="82" s="1"/>
  <c r="E154" i="83"/>
  <c r="E24" i="83" s="1"/>
  <c r="F151" i="83"/>
  <c r="F21" i="83" s="1"/>
  <c r="H151" i="84"/>
  <c r="H21" i="84" s="1"/>
  <c r="G152" i="87"/>
  <c r="G22" i="87" s="1"/>
  <c r="G152" i="80"/>
  <c r="G22" i="80" s="1"/>
  <c r="I149" i="80"/>
  <c r="I19" i="80" s="1"/>
  <c r="F151" i="90"/>
  <c r="F21" i="90" s="1"/>
  <c r="H151" i="91"/>
  <c r="H21" i="91" s="1"/>
  <c r="F154" i="92"/>
  <c r="F24" i="92" s="1"/>
  <c r="I151" i="92"/>
  <c r="I21" i="92" s="1"/>
  <c r="E150" i="92"/>
  <c r="E20" i="92" s="1"/>
  <c r="G154" i="93"/>
  <c r="G24" i="93" s="1"/>
  <c r="I150" i="93"/>
  <c r="I20" i="93" s="1"/>
  <c r="I152" i="94"/>
  <c r="I22" i="94" s="1"/>
  <c r="F153" i="99"/>
  <c r="F23" i="99" s="1"/>
  <c r="G151" i="99"/>
  <c r="G21" i="99" s="1"/>
  <c r="F154" i="108"/>
  <c r="F24" i="108" s="1"/>
  <c r="H150" i="108"/>
  <c r="H20" i="108" s="1"/>
  <c r="H154" i="56"/>
  <c r="H24" i="56" s="1"/>
  <c r="G153" i="38"/>
  <c r="G23" i="38" s="1"/>
  <c r="F154" i="39"/>
  <c r="F24" i="39" s="1"/>
  <c r="G152" i="47"/>
  <c r="G22" i="47" s="1"/>
  <c r="E150" i="47"/>
  <c r="E20" i="47" s="1"/>
  <c r="I152" i="48"/>
  <c r="I22" i="48" s="1"/>
  <c r="H150" i="55"/>
  <c r="H20" i="55" s="1"/>
  <c r="I152" i="56"/>
  <c r="I22" i="56" s="1"/>
  <c r="E153" i="45"/>
  <c r="E23" i="45" s="1"/>
  <c r="E153" i="52"/>
  <c r="E23" i="52" s="1"/>
  <c r="F151" i="52"/>
  <c r="F21" i="52" s="1"/>
  <c r="I152" i="53"/>
  <c r="I22" i="53" s="1"/>
  <c r="F154" i="76"/>
  <c r="F24" i="76" s="1"/>
  <c r="F151" i="82"/>
  <c r="F21" i="82" s="1"/>
  <c r="I154" i="83"/>
  <c r="I24" i="83" s="1"/>
  <c r="F152" i="83"/>
  <c r="F22" i="83" s="1"/>
  <c r="E150" i="83"/>
  <c r="E20" i="83" s="1"/>
  <c r="F154" i="88"/>
  <c r="F24" i="88" s="1"/>
  <c r="G153" i="80"/>
  <c r="G23" i="80" s="1"/>
  <c r="H150" i="80"/>
  <c r="H20" i="80" s="1"/>
  <c r="E153" i="91"/>
  <c r="E23" i="91" s="1"/>
  <c r="G152" i="97"/>
  <c r="G22" i="97" s="1"/>
  <c r="H150" i="97"/>
  <c r="H20" i="97" s="1"/>
  <c r="F151" i="98"/>
  <c r="F21" i="98" s="1"/>
  <c r="F154" i="99"/>
  <c r="F24" i="99" s="1"/>
  <c r="I151" i="99"/>
  <c r="I21" i="99" s="1"/>
  <c r="E150" i="99"/>
  <c r="E20" i="99" s="1"/>
  <c r="I152" i="100"/>
  <c r="I22" i="100" s="1"/>
  <c r="G151" i="49"/>
  <c r="G21" i="49" s="1"/>
  <c r="E153" i="70"/>
  <c r="E23" i="70" s="1"/>
  <c r="H150" i="70"/>
  <c r="H20" i="70" s="1"/>
  <c r="E153" i="76"/>
  <c r="E23" i="76" s="1"/>
  <c r="H150" i="76"/>
  <c r="H20" i="76" s="1"/>
  <c r="H151" i="100"/>
  <c r="H21" i="100" s="1"/>
  <c r="E154" i="108"/>
  <c r="E24" i="108" s="1"/>
  <c r="G152" i="108"/>
  <c r="G22" i="108" s="1"/>
  <c r="F151" i="108"/>
  <c r="F21" i="108" s="1"/>
  <c r="F150" i="108"/>
  <c r="F20" i="108" s="1"/>
  <c r="H151" i="41"/>
  <c r="H21" i="41" s="1"/>
  <c r="I150" i="46"/>
  <c r="I20" i="46" s="1"/>
  <c r="H154" i="48"/>
  <c r="H24" i="48" s="1"/>
  <c r="G153" i="48"/>
  <c r="G23" i="48" s="1"/>
  <c r="H150" i="48"/>
  <c r="H20" i="48" s="1"/>
  <c r="G152" i="50"/>
  <c r="G22" i="50" s="1"/>
  <c r="G153" i="56"/>
  <c r="G23" i="56" s="1"/>
  <c r="H151" i="56"/>
  <c r="H21" i="56" s="1"/>
  <c r="F149" i="56"/>
  <c r="F19" i="56" s="1"/>
  <c r="G152" i="58"/>
  <c r="G22" i="58" s="1"/>
  <c r="F152" i="67"/>
  <c r="F22" i="67" s="1"/>
  <c r="G152" i="73"/>
  <c r="G22" i="73" s="1"/>
  <c r="E150" i="73"/>
  <c r="E20" i="73" s="1"/>
  <c r="G152" i="74"/>
  <c r="G22" i="74" s="1"/>
  <c r="E153" i="75"/>
  <c r="E23" i="75" s="1"/>
  <c r="H150" i="78"/>
  <c r="H20" i="78" s="1"/>
  <c r="I149" i="87"/>
  <c r="I19" i="87" s="1"/>
  <c r="F154" i="79"/>
  <c r="F24" i="79" s="1"/>
  <c r="I152" i="79"/>
  <c r="I22" i="79" s="1"/>
  <c r="E152" i="79"/>
  <c r="E22" i="79" s="1"/>
  <c r="I150" i="79"/>
  <c r="I20" i="79" s="1"/>
  <c r="F150" i="79"/>
  <c r="F20" i="79" s="1"/>
  <c r="H153" i="80"/>
  <c r="H23" i="80" s="1"/>
  <c r="I152" i="80"/>
  <c r="I22" i="80" s="1"/>
  <c r="I151" i="80"/>
  <c r="I21" i="80" s="1"/>
  <c r="E151" i="80"/>
  <c r="E21" i="80" s="1"/>
  <c r="E150" i="80"/>
  <c r="E20" i="80" s="1"/>
  <c r="F149" i="80"/>
  <c r="F19" i="80" s="1"/>
  <c r="F151" i="89"/>
  <c r="F21" i="89" s="1"/>
  <c r="H152" i="90"/>
  <c r="H22" i="90" s="1"/>
  <c r="H153" i="92"/>
  <c r="H23" i="92" s="1"/>
  <c r="F154" i="94"/>
  <c r="F24" i="94" s="1"/>
  <c r="E150" i="94"/>
  <c r="E20" i="94" s="1"/>
  <c r="H150" i="95"/>
  <c r="H20" i="95" s="1"/>
  <c r="F154" i="38"/>
  <c r="F24" i="38" s="1"/>
  <c r="G151" i="39"/>
  <c r="G21" i="39" s="1"/>
  <c r="G151" i="46"/>
  <c r="G21" i="46" s="1"/>
  <c r="H153" i="48"/>
  <c r="H23" i="48" s="1"/>
  <c r="G152" i="48"/>
  <c r="G22" i="48" s="1"/>
  <c r="F154" i="49"/>
  <c r="F24" i="49" s="1"/>
  <c r="G153" i="50"/>
  <c r="G23" i="50" s="1"/>
  <c r="H150" i="50"/>
  <c r="H20" i="50" s="1"/>
  <c r="H151" i="51"/>
  <c r="H21" i="51" s="1"/>
  <c r="E154" i="55"/>
  <c r="E24" i="55" s="1"/>
  <c r="I151" i="55"/>
  <c r="I21" i="55" s="1"/>
  <c r="I150" i="55"/>
  <c r="I20" i="55" s="1"/>
  <c r="E150" i="55"/>
  <c r="E20" i="55" s="1"/>
  <c r="I151" i="56"/>
  <c r="I21" i="56" s="1"/>
  <c r="E150" i="56"/>
  <c r="E20" i="56" s="1"/>
  <c r="F154" i="45"/>
  <c r="F24" i="45" s="1"/>
  <c r="F154" i="59"/>
  <c r="F24" i="59" s="1"/>
  <c r="E153" i="67"/>
  <c r="E23" i="67" s="1"/>
  <c r="F154" i="68"/>
  <c r="F24" i="68" s="1"/>
  <c r="F151" i="69"/>
  <c r="F21" i="69" s="1"/>
  <c r="I154" i="70"/>
  <c r="I24" i="70" s="1"/>
  <c r="G152" i="70"/>
  <c r="G22" i="70" s="1"/>
  <c r="G152" i="71"/>
  <c r="G22" i="71" s="1"/>
  <c r="H151" i="72"/>
  <c r="H21" i="72" s="1"/>
  <c r="H153" i="73"/>
  <c r="H23" i="73" s="1"/>
  <c r="H150" i="73"/>
  <c r="H20" i="73" s="1"/>
  <c r="F154" i="74"/>
  <c r="F24" i="74" s="1"/>
  <c r="H150" i="74"/>
  <c r="H20" i="74" s="1"/>
  <c r="I154" i="75"/>
  <c r="I24" i="75" s="1"/>
  <c r="H150" i="75"/>
  <c r="H20" i="75" s="1"/>
  <c r="G152" i="76"/>
  <c r="G22" i="76" s="1"/>
  <c r="G152" i="77"/>
  <c r="G22" i="77" s="1"/>
  <c r="H151" i="78"/>
  <c r="H21" i="78" s="1"/>
  <c r="F154" i="81"/>
  <c r="F24" i="81" s="1"/>
  <c r="E150" i="84"/>
  <c r="E20" i="84" s="1"/>
  <c r="H150" i="85"/>
  <c r="H20" i="85" s="1"/>
  <c r="I150" i="86"/>
  <c r="I20" i="86" s="1"/>
  <c r="H151" i="87"/>
  <c r="H21" i="87" s="1"/>
  <c r="E153" i="79"/>
  <c r="E23" i="79" s="1"/>
  <c r="F152" i="79"/>
  <c r="F22" i="79" s="1"/>
  <c r="H151" i="79"/>
  <c r="H21" i="79" s="1"/>
  <c r="E151" i="79"/>
  <c r="E21" i="79" s="1"/>
  <c r="G150" i="79"/>
  <c r="G20" i="79" s="1"/>
  <c r="I154" i="80"/>
  <c r="I24" i="80" s="1"/>
  <c r="E154" i="80"/>
  <c r="E24" i="80" s="1"/>
  <c r="E153" i="80"/>
  <c r="E23" i="80" s="1"/>
  <c r="F151" i="80"/>
  <c r="F21" i="80" s="1"/>
  <c r="G150" i="80"/>
  <c r="G20" i="80" s="1"/>
  <c r="F154" i="89"/>
  <c r="F24" i="89" s="1"/>
  <c r="F153" i="90"/>
  <c r="F23" i="90" s="1"/>
  <c r="F154" i="91"/>
  <c r="F24" i="91" s="1"/>
  <c r="G150" i="91"/>
  <c r="G20" i="91" s="1"/>
  <c r="H151" i="94"/>
  <c r="H21" i="94" s="1"/>
  <c r="F154" i="95"/>
  <c r="F24" i="95" s="1"/>
  <c r="G154" i="96"/>
  <c r="G24" i="96" s="1"/>
  <c r="I151" i="96"/>
  <c r="I21" i="96" s="1"/>
  <c r="E150" i="96"/>
  <c r="E20" i="96" s="1"/>
  <c r="H153" i="99"/>
  <c r="H23" i="99" s="1"/>
  <c r="G152" i="99"/>
  <c r="G22" i="99" s="1"/>
  <c r="I150" i="99"/>
  <c r="I20" i="99" s="1"/>
  <c r="F154" i="100"/>
  <c r="F24" i="100" s="1"/>
  <c r="E150" i="100"/>
  <c r="E20" i="100" s="1"/>
  <c r="G152" i="101"/>
  <c r="G22" i="101" s="1"/>
  <c r="F154" i="102"/>
  <c r="F24" i="102" s="1"/>
  <c r="I154" i="108"/>
  <c r="I24" i="108" s="1"/>
  <c r="G153" i="108"/>
  <c r="G23" i="108" s="1"/>
  <c r="F152" i="108"/>
  <c r="F22" i="108" s="1"/>
  <c r="I150" i="108"/>
  <c r="I20" i="108" s="1"/>
  <c r="E150" i="108"/>
  <c r="E20" i="108" s="1"/>
  <c r="G152" i="127"/>
  <c r="G22" i="127" s="1"/>
  <c r="G151" i="129"/>
  <c r="G21" i="129" s="1"/>
  <c r="H4" i="73"/>
  <c r="D782" i="111"/>
  <c r="C832" i="111"/>
  <c r="N111" i="67"/>
  <c r="C76" i="68"/>
  <c r="B4" i="70"/>
  <c r="C147" i="70"/>
  <c r="F147" i="71"/>
  <c r="B4" i="73"/>
  <c r="D111" i="74"/>
  <c r="C183" i="74"/>
  <c r="C97" i="75"/>
  <c r="F4" i="77"/>
  <c r="C111" i="78"/>
  <c r="T75" i="84"/>
  <c r="C159" i="84"/>
  <c r="C4" i="85"/>
  <c r="F4" i="86"/>
  <c r="F76" i="79"/>
  <c r="E61" i="80"/>
  <c r="C97" i="89"/>
  <c r="B4" i="90"/>
  <c r="C76" i="90"/>
  <c r="B147" i="91"/>
  <c r="F147" i="93"/>
  <c r="N75" i="94"/>
  <c r="B4" i="95"/>
  <c r="N111" i="95"/>
  <c r="E202" i="96"/>
  <c r="C97" i="101"/>
  <c r="H4" i="108"/>
  <c r="F97" i="108"/>
  <c r="F147" i="108"/>
  <c r="N111" i="127"/>
  <c r="N111" i="39"/>
  <c r="N75" i="40"/>
  <c r="F97" i="41"/>
  <c r="I76" i="42"/>
  <c r="P75" i="43"/>
  <c r="C61" i="44"/>
  <c r="C147" i="44"/>
  <c r="G76" i="46"/>
  <c r="C97" i="48"/>
  <c r="E133" i="48"/>
  <c r="N111" i="52"/>
  <c r="F183" i="52"/>
  <c r="D97" i="53"/>
  <c r="E133" i="53"/>
  <c r="C4" i="54"/>
  <c r="F97" i="54"/>
  <c r="I97" i="55"/>
  <c r="D111" i="58"/>
  <c r="E133" i="58"/>
  <c r="C76" i="59"/>
  <c r="C76" i="60"/>
  <c r="D23" i="130"/>
  <c r="J32" i="130"/>
  <c r="D41" i="105"/>
  <c r="D50" i="130"/>
  <c r="G50" i="130"/>
  <c r="J50" i="130"/>
  <c r="D68" i="130"/>
  <c r="G68" i="130"/>
  <c r="J68" i="130"/>
  <c r="D77" i="130"/>
  <c r="G77" i="130"/>
  <c r="J77" i="130"/>
  <c r="D95" i="130"/>
  <c r="G95" i="130"/>
  <c r="J95" i="130"/>
  <c r="D115" i="105"/>
  <c r="G115" i="105"/>
  <c r="J115" i="105"/>
  <c r="J178" i="130"/>
  <c r="C46" i="111"/>
  <c r="D91" i="111"/>
  <c r="C129" i="111"/>
  <c r="D136" i="111"/>
  <c r="C333" i="111"/>
  <c r="C348" i="111"/>
  <c r="D508" i="111"/>
  <c r="D551" i="111"/>
  <c r="D554" i="111"/>
  <c r="D584" i="111"/>
  <c r="C732" i="111"/>
  <c r="C739" i="111"/>
  <c r="D777" i="111"/>
  <c r="D780" i="111"/>
  <c r="D807" i="111"/>
  <c r="D815" i="111"/>
  <c r="C829" i="111"/>
  <c r="C834" i="111"/>
  <c r="C845" i="111"/>
  <c r="C876" i="111"/>
  <c r="C884" i="111"/>
  <c r="C899" i="111"/>
  <c r="D978" i="111"/>
  <c r="D588" i="111"/>
  <c r="D779" i="111"/>
  <c r="R111" i="67"/>
  <c r="C147" i="69"/>
  <c r="F4" i="70"/>
  <c r="O75" i="71"/>
  <c r="C202" i="71"/>
  <c r="C97" i="72"/>
  <c r="C4" i="73"/>
  <c r="B4" i="74"/>
  <c r="F97" i="75"/>
  <c r="D111" i="77"/>
  <c r="B183" i="78"/>
  <c r="N111" i="81"/>
  <c r="C147" i="81"/>
  <c r="H4" i="85"/>
  <c r="C147" i="85"/>
  <c r="F97" i="88"/>
  <c r="H4" i="90"/>
  <c r="C147" i="96"/>
  <c r="C147" i="98"/>
  <c r="N75" i="99"/>
  <c r="N111" i="101"/>
  <c r="B4" i="108"/>
  <c r="Q111" i="127"/>
  <c r="C4" i="128"/>
  <c r="F97" i="129"/>
  <c r="Q111" i="39"/>
  <c r="F147" i="39"/>
  <c r="N111" i="41"/>
  <c r="N111" i="43"/>
  <c r="E133" i="43"/>
  <c r="H61" i="44"/>
  <c r="Q75" i="46"/>
  <c r="N111" i="47"/>
  <c r="C159" i="51"/>
  <c r="B202" i="51"/>
  <c r="D76" i="52"/>
  <c r="I97" i="53"/>
  <c r="B159" i="53"/>
  <c r="N111" i="54"/>
  <c r="C97" i="55"/>
  <c r="F4" i="59"/>
  <c r="D111" i="59"/>
  <c r="D76" i="60"/>
  <c r="H374" i="130"/>
  <c r="E588" i="130"/>
  <c r="H588" i="130"/>
  <c r="K588" i="130"/>
  <c r="E597" i="130"/>
  <c r="K597" i="130"/>
  <c r="E4" i="111"/>
  <c r="C69" i="111"/>
  <c r="C84" i="111"/>
  <c r="C96" i="111"/>
  <c r="C139" i="111"/>
  <c r="C350" i="111"/>
  <c r="D399" i="111"/>
  <c r="D409" i="111"/>
  <c r="C511" i="111"/>
  <c r="D557" i="111"/>
  <c r="D585" i="111"/>
  <c r="D737" i="111"/>
  <c r="C778" i="111"/>
  <c r="C782" i="111"/>
  <c r="C811" i="111"/>
  <c r="D829" i="111"/>
  <c r="C878" i="111"/>
  <c r="D970" i="111"/>
  <c r="D991" i="111"/>
  <c r="H150" i="41"/>
  <c r="H20" i="41" s="1"/>
  <c r="F154" i="41"/>
  <c r="F24" i="41" s="1"/>
  <c r="H150" i="49"/>
  <c r="H20" i="49" s="1"/>
  <c r="I151" i="49"/>
  <c r="I21" i="49" s="1"/>
  <c r="F153" i="49"/>
  <c r="F23" i="49" s="1"/>
  <c r="G154" i="49"/>
  <c r="G24" i="49" s="1"/>
  <c r="I150" i="49"/>
  <c r="I20" i="49" s="1"/>
  <c r="G152" i="49"/>
  <c r="G22" i="49" s="1"/>
  <c r="H153" i="49"/>
  <c r="H23" i="49" s="1"/>
  <c r="G152" i="38"/>
  <c r="G22" i="38" s="1"/>
  <c r="F153" i="39"/>
  <c r="F23" i="39" s="1"/>
  <c r="H150" i="39"/>
  <c r="H20" i="39" s="1"/>
  <c r="F154" i="46"/>
  <c r="F24" i="46" s="1"/>
  <c r="G151" i="42"/>
  <c r="G21" i="42" s="1"/>
  <c r="E150" i="44"/>
  <c r="E20" i="44" s="1"/>
  <c r="F154" i="44"/>
  <c r="F24" i="44" s="1"/>
  <c r="E150" i="46"/>
  <c r="E20" i="46" s="1"/>
  <c r="H152" i="46"/>
  <c r="H22" i="46" s="1"/>
  <c r="G152" i="39"/>
  <c r="G22" i="39" s="1"/>
  <c r="F154" i="42"/>
  <c r="F24" i="42" s="1"/>
  <c r="H151" i="44"/>
  <c r="H21" i="44" s="1"/>
  <c r="I154" i="47"/>
  <c r="I24" i="47" s="1"/>
  <c r="F151" i="47"/>
  <c r="F21" i="47" s="1"/>
  <c r="I154" i="50"/>
  <c r="I24" i="50" s="1"/>
  <c r="E154" i="50"/>
  <c r="E24" i="50" s="1"/>
  <c r="E153" i="50"/>
  <c r="E23" i="50" s="1"/>
  <c r="F152" i="50"/>
  <c r="F22" i="50" s="1"/>
  <c r="F151" i="50"/>
  <c r="F21" i="50" s="1"/>
  <c r="G150" i="50"/>
  <c r="G20" i="50" s="1"/>
  <c r="F154" i="51"/>
  <c r="F24" i="51" s="1"/>
  <c r="F154" i="54"/>
  <c r="F24" i="54" s="1"/>
  <c r="H154" i="55"/>
  <c r="H24" i="55" s="1"/>
  <c r="H151" i="55"/>
  <c r="H21" i="55" s="1"/>
  <c r="E151" i="55"/>
  <c r="E21" i="55" s="1"/>
  <c r="G150" i="55"/>
  <c r="G20" i="55" s="1"/>
  <c r="G151" i="57"/>
  <c r="G21" i="57" s="1"/>
  <c r="I154" i="60"/>
  <c r="I24" i="60" s="1"/>
  <c r="I153" i="60"/>
  <c r="I23" i="60" s="1"/>
  <c r="E152" i="60"/>
  <c r="E22" i="60" s="1"/>
  <c r="G151" i="60"/>
  <c r="G21" i="60" s="1"/>
  <c r="F150" i="60"/>
  <c r="F20" i="60" s="1"/>
  <c r="I151" i="32"/>
  <c r="I21" i="32" s="1"/>
  <c r="H154" i="53"/>
  <c r="H24" i="53" s="1"/>
  <c r="G153" i="53"/>
  <c r="G23" i="53" s="1"/>
  <c r="I151" i="53"/>
  <c r="I21" i="53" s="1"/>
  <c r="E151" i="53"/>
  <c r="E21" i="53" s="1"/>
  <c r="H150" i="59"/>
  <c r="H20" i="59" s="1"/>
  <c r="E154" i="67"/>
  <c r="E24" i="67" s="1"/>
  <c r="H150" i="67"/>
  <c r="H20" i="67" s="1"/>
  <c r="G152" i="68"/>
  <c r="G22" i="68" s="1"/>
  <c r="I154" i="69"/>
  <c r="I24" i="69" s="1"/>
  <c r="G152" i="69"/>
  <c r="G22" i="69" s="1"/>
  <c r="H150" i="69"/>
  <c r="H20" i="69" s="1"/>
  <c r="I149" i="69"/>
  <c r="I19" i="69" s="1"/>
  <c r="F151" i="81"/>
  <c r="F21" i="81" s="1"/>
  <c r="E150" i="81"/>
  <c r="E20" i="81" s="1"/>
  <c r="F154" i="83"/>
  <c r="F24" i="83" s="1"/>
  <c r="G153" i="83"/>
  <c r="G23" i="83" s="1"/>
  <c r="G152" i="83"/>
  <c r="G22" i="83" s="1"/>
  <c r="H151" i="83"/>
  <c r="H21" i="83" s="1"/>
  <c r="I150" i="83"/>
  <c r="I20" i="83" s="1"/>
  <c r="F150" i="83"/>
  <c r="F20" i="83" s="1"/>
  <c r="F154" i="84"/>
  <c r="F24" i="84" s="1"/>
  <c r="I151" i="84"/>
  <c r="I21" i="84" s="1"/>
  <c r="H150" i="84"/>
  <c r="H20" i="84" s="1"/>
  <c r="F149" i="84"/>
  <c r="F154" i="86"/>
  <c r="F24" i="86" s="1"/>
  <c r="H151" i="86"/>
  <c r="H21" i="86" s="1"/>
  <c r="E153" i="89"/>
  <c r="E23" i="89" s="1"/>
  <c r="H150" i="89"/>
  <c r="H20" i="89" s="1"/>
  <c r="F154" i="90"/>
  <c r="F24" i="90" s="1"/>
  <c r="I151" i="90"/>
  <c r="I21" i="90" s="1"/>
  <c r="E150" i="90"/>
  <c r="E20" i="90" s="1"/>
  <c r="I154" i="91"/>
  <c r="I24" i="91" s="1"/>
  <c r="G153" i="91"/>
  <c r="G23" i="91" s="1"/>
  <c r="H150" i="91"/>
  <c r="H20" i="91" s="1"/>
  <c r="E150" i="93"/>
  <c r="E20" i="93" s="1"/>
  <c r="H154" i="94"/>
  <c r="H24" i="94" s="1"/>
  <c r="G153" i="94"/>
  <c r="G23" i="94" s="1"/>
  <c r="I151" i="94"/>
  <c r="I21" i="94" s="1"/>
  <c r="H150" i="94"/>
  <c r="H20" i="94" s="1"/>
  <c r="G152" i="95"/>
  <c r="G22" i="95" s="1"/>
  <c r="I154" i="96"/>
  <c r="I24" i="96" s="1"/>
  <c r="I153" i="96"/>
  <c r="I23" i="96" s="1"/>
  <c r="E153" i="96"/>
  <c r="E23" i="96" s="1"/>
  <c r="E152" i="96"/>
  <c r="E22" i="96" s="1"/>
  <c r="G151" i="96"/>
  <c r="G21" i="96" s="1"/>
  <c r="I150" i="96"/>
  <c r="I20" i="96" s="1"/>
  <c r="F150" i="96"/>
  <c r="F20" i="96" s="1"/>
  <c r="H154" i="97"/>
  <c r="H24" i="97" s="1"/>
  <c r="H153" i="97"/>
  <c r="H23" i="97" s="1"/>
  <c r="I152" i="97"/>
  <c r="I22" i="97" s="1"/>
  <c r="I151" i="97"/>
  <c r="I21" i="97" s="1"/>
  <c r="E151" i="97"/>
  <c r="E21" i="97" s="1"/>
  <c r="E150" i="97"/>
  <c r="E20" i="97" s="1"/>
  <c r="E153" i="98"/>
  <c r="E23" i="98" s="1"/>
  <c r="H150" i="98"/>
  <c r="H20" i="98" s="1"/>
  <c r="F153" i="102"/>
  <c r="F23" i="102" s="1"/>
  <c r="H150" i="102"/>
  <c r="H20" i="102" s="1"/>
  <c r="G151" i="54"/>
  <c r="G21" i="54" s="1"/>
  <c r="F154" i="60"/>
  <c r="F24" i="60" s="1"/>
  <c r="F153" i="60"/>
  <c r="F23" i="60" s="1"/>
  <c r="G152" i="60"/>
  <c r="G22" i="60" s="1"/>
  <c r="H151" i="60"/>
  <c r="H21" i="60" s="1"/>
  <c r="E151" i="60"/>
  <c r="E21" i="60" s="1"/>
  <c r="G150" i="60"/>
  <c r="G20" i="60" s="1"/>
  <c r="F154" i="32"/>
  <c r="F24" i="32" s="1"/>
  <c r="I154" i="45"/>
  <c r="I24" i="45" s="1"/>
  <c r="F153" i="45"/>
  <c r="F23" i="45" s="1"/>
  <c r="E152" i="45"/>
  <c r="E22" i="45" s="1"/>
  <c r="H150" i="45"/>
  <c r="H20" i="45" s="1"/>
  <c r="H153" i="53"/>
  <c r="H23" i="53" s="1"/>
  <c r="F151" i="53"/>
  <c r="F21" i="53" s="1"/>
  <c r="G150" i="53"/>
  <c r="G20" i="53" s="1"/>
  <c r="G149" i="53"/>
  <c r="F154" i="58"/>
  <c r="F24" i="58" s="1"/>
  <c r="G152" i="59"/>
  <c r="G22" i="59" s="1"/>
  <c r="G152" i="72"/>
  <c r="G22" i="72" s="1"/>
  <c r="H153" i="75"/>
  <c r="H23" i="75" s="1"/>
  <c r="I151" i="75"/>
  <c r="I21" i="75" s="1"/>
  <c r="E151" i="75"/>
  <c r="E21" i="75" s="1"/>
  <c r="E150" i="75"/>
  <c r="E20" i="75" s="1"/>
  <c r="H150" i="77"/>
  <c r="H20" i="77" s="1"/>
  <c r="G152" i="78"/>
  <c r="G22" i="78" s="1"/>
  <c r="H153" i="81"/>
  <c r="H23" i="81" s="1"/>
  <c r="I151" i="81"/>
  <c r="I21" i="81" s="1"/>
  <c r="G150" i="81"/>
  <c r="G20" i="81" s="1"/>
  <c r="I154" i="82"/>
  <c r="I24" i="82" s="1"/>
  <c r="G152" i="82"/>
  <c r="G22" i="82" s="1"/>
  <c r="H154" i="83"/>
  <c r="H24" i="83" s="1"/>
  <c r="H153" i="83"/>
  <c r="H23" i="83" s="1"/>
  <c r="I151" i="83"/>
  <c r="I21" i="83" s="1"/>
  <c r="E151" i="83"/>
  <c r="E21" i="83" s="1"/>
  <c r="G150" i="83"/>
  <c r="G20" i="83" s="1"/>
  <c r="I154" i="84"/>
  <c r="I24" i="84" s="1"/>
  <c r="G152" i="84"/>
  <c r="G22" i="84" s="1"/>
  <c r="E151" i="84"/>
  <c r="E21" i="84" s="1"/>
  <c r="I149" i="84"/>
  <c r="E150" i="86"/>
  <c r="E20" i="86" s="1"/>
  <c r="H153" i="87"/>
  <c r="H23" i="87" s="1"/>
  <c r="H150" i="87"/>
  <c r="H20" i="87" s="1"/>
  <c r="I154" i="88"/>
  <c r="I24" i="88" s="1"/>
  <c r="E153" i="88"/>
  <c r="E23" i="88" s="1"/>
  <c r="F151" i="88"/>
  <c r="F21" i="88" s="1"/>
  <c r="E154" i="91"/>
  <c r="E24" i="91" s="1"/>
  <c r="G152" i="91"/>
  <c r="G22" i="91" s="1"/>
  <c r="F151" i="91"/>
  <c r="F21" i="91" s="1"/>
  <c r="I149" i="91"/>
  <c r="I19" i="91" s="1"/>
  <c r="H153" i="94"/>
  <c r="H23" i="94" s="1"/>
  <c r="G152" i="94"/>
  <c r="G22" i="94" s="1"/>
  <c r="E151" i="94"/>
  <c r="E21" i="94" s="1"/>
  <c r="F154" i="96"/>
  <c r="F24" i="96" s="1"/>
  <c r="F153" i="96"/>
  <c r="F23" i="96" s="1"/>
  <c r="G152" i="96"/>
  <c r="G22" i="96" s="1"/>
  <c r="H151" i="96"/>
  <c r="H21" i="96" s="1"/>
  <c r="E151" i="96"/>
  <c r="E21" i="96" s="1"/>
  <c r="G150" i="96"/>
  <c r="G20" i="96" s="1"/>
  <c r="I154" i="97"/>
  <c r="I24" i="97" s="1"/>
  <c r="E154" i="97"/>
  <c r="E24" i="97" s="1"/>
  <c r="E153" i="97"/>
  <c r="E23" i="97" s="1"/>
  <c r="F152" i="97"/>
  <c r="F22" i="97" s="1"/>
  <c r="H154" i="100"/>
  <c r="H24" i="100" s="1"/>
  <c r="G153" i="100"/>
  <c r="G23" i="100" s="1"/>
  <c r="I151" i="100"/>
  <c r="I21" i="100" s="1"/>
  <c r="H150" i="100"/>
  <c r="H20" i="100" s="1"/>
  <c r="G152" i="129"/>
  <c r="G22" i="129" s="1"/>
  <c r="H154" i="50"/>
  <c r="H24" i="50" s="1"/>
  <c r="H153" i="50"/>
  <c r="H23" i="50" s="1"/>
  <c r="I151" i="50"/>
  <c r="I21" i="50" s="1"/>
  <c r="E151" i="50"/>
  <c r="E21" i="50" s="1"/>
  <c r="E150" i="50"/>
  <c r="E20" i="50" s="1"/>
  <c r="I153" i="45"/>
  <c r="I23" i="45" s="1"/>
  <c r="G152" i="45"/>
  <c r="G22" i="45" s="1"/>
  <c r="F151" i="45"/>
  <c r="F21" i="45" s="1"/>
  <c r="H150" i="58"/>
  <c r="H20" i="58" s="1"/>
  <c r="H150" i="68"/>
  <c r="H20" i="68" s="1"/>
  <c r="F154" i="69"/>
  <c r="F24" i="69" s="1"/>
  <c r="I151" i="69"/>
  <c r="I21" i="69" s="1"/>
  <c r="G150" i="69"/>
  <c r="G20" i="69" s="1"/>
  <c r="H150" i="71"/>
  <c r="H20" i="71" s="1"/>
  <c r="G153" i="72"/>
  <c r="G23" i="72" s="1"/>
  <c r="H150" i="72"/>
  <c r="H20" i="72" s="1"/>
  <c r="I154" i="73"/>
  <c r="I24" i="73" s="1"/>
  <c r="E153" i="73"/>
  <c r="E23" i="73" s="1"/>
  <c r="F151" i="73"/>
  <c r="F21" i="73" s="1"/>
  <c r="F154" i="75"/>
  <c r="F24" i="75" s="1"/>
  <c r="G152" i="75"/>
  <c r="G22" i="75" s="1"/>
  <c r="F151" i="75"/>
  <c r="F21" i="75" s="1"/>
  <c r="G150" i="75"/>
  <c r="G20" i="75" s="1"/>
  <c r="H153" i="88"/>
  <c r="H23" i="88" s="1"/>
  <c r="I151" i="88"/>
  <c r="I21" i="88" s="1"/>
  <c r="E150" i="88"/>
  <c r="E20" i="88" s="1"/>
  <c r="I154" i="79"/>
  <c r="I24" i="79" s="1"/>
  <c r="I154" i="89"/>
  <c r="I24" i="89" s="1"/>
  <c r="G152" i="89"/>
  <c r="G22" i="89" s="1"/>
  <c r="G152" i="98"/>
  <c r="G22" i="98" s="1"/>
  <c r="H153" i="100"/>
  <c r="H23" i="100" s="1"/>
  <c r="G152" i="100"/>
  <c r="G22" i="100" s="1"/>
  <c r="E151" i="100"/>
  <c r="E21" i="100" s="1"/>
  <c r="G152" i="102"/>
  <c r="G22" i="102" s="1"/>
  <c r="H150" i="127"/>
  <c r="H20" i="127" s="1"/>
  <c r="F153" i="129"/>
  <c r="F23" i="129" s="1"/>
  <c r="H150" i="129"/>
  <c r="H20" i="129" s="1"/>
  <c r="C4" i="69"/>
  <c r="O111" i="69"/>
  <c r="F4" i="71"/>
  <c r="C147" i="71"/>
  <c r="B4" i="72"/>
  <c r="N111" i="72"/>
  <c r="F147" i="72"/>
  <c r="F4" i="73"/>
  <c r="C76" i="73"/>
  <c r="F61" i="74"/>
  <c r="D133" i="74"/>
  <c r="F147" i="74"/>
  <c r="C159" i="74"/>
  <c r="C76" i="75"/>
  <c r="I76" i="75"/>
  <c r="B4" i="76"/>
  <c r="H4" i="76"/>
  <c r="C147" i="76"/>
  <c r="P75" i="77"/>
  <c r="N111" i="77"/>
  <c r="D133" i="77"/>
  <c r="B147" i="77"/>
  <c r="I159" i="77"/>
  <c r="E159" i="78"/>
  <c r="C202" i="78"/>
  <c r="C76" i="81"/>
  <c r="C97" i="81"/>
  <c r="C4" i="82"/>
  <c r="O75" i="84"/>
  <c r="F4" i="85"/>
  <c r="C76" i="85"/>
  <c r="N111" i="85"/>
  <c r="E133" i="85"/>
  <c r="C4" i="87"/>
  <c r="B4" i="88"/>
  <c r="N111" i="88"/>
  <c r="N75" i="80"/>
  <c r="C76" i="80"/>
  <c r="C97" i="80"/>
  <c r="F4" i="98"/>
  <c r="F4" i="109"/>
  <c r="R111" i="129"/>
  <c r="B61" i="40"/>
  <c r="R75" i="40"/>
  <c r="G111" i="40"/>
  <c r="B202" i="40"/>
  <c r="B204" i="40"/>
  <c r="B4" i="41"/>
  <c r="Q111" i="41"/>
  <c r="G76" i="42"/>
  <c r="Q111" i="42"/>
  <c r="C76" i="43"/>
  <c r="C147" i="45"/>
  <c r="N75" i="46"/>
  <c r="C76" i="46"/>
  <c r="H4" i="47"/>
  <c r="Q111" i="47"/>
  <c r="F159" i="49"/>
  <c r="F61" i="50"/>
  <c r="D133" i="51"/>
  <c r="I159" i="51"/>
  <c r="C76" i="52"/>
  <c r="I76" i="52"/>
  <c r="F97" i="52"/>
  <c r="H147" i="52"/>
  <c r="B61" i="53"/>
  <c r="H61" i="53"/>
  <c r="E111" i="53"/>
  <c r="O111" i="53"/>
  <c r="H159" i="53"/>
  <c r="C204" i="53"/>
  <c r="R111" i="55"/>
  <c r="C204" i="55"/>
  <c r="Q75" i="56"/>
  <c r="G76" i="56"/>
  <c r="N111" i="57"/>
  <c r="P75" i="58"/>
  <c r="N111" i="58"/>
  <c r="B147" i="58"/>
  <c r="H147" i="58"/>
  <c r="D159" i="58"/>
  <c r="B202" i="58"/>
  <c r="N111" i="60"/>
  <c r="J23" i="130"/>
  <c r="G32" i="130"/>
  <c r="D187" i="130"/>
  <c r="G187" i="130"/>
  <c r="F257" i="105"/>
  <c r="I266" i="130"/>
  <c r="F266" i="130"/>
  <c r="I422" i="130"/>
  <c r="I487" i="130"/>
  <c r="F514" i="130"/>
  <c r="I514" i="130"/>
  <c r="E542" i="130"/>
  <c r="H542" i="130"/>
  <c r="K542" i="130"/>
  <c r="E551" i="130"/>
  <c r="H551" i="130"/>
  <c r="K551" i="130"/>
  <c r="C18" i="111"/>
  <c r="C24" i="111"/>
  <c r="C39" i="111"/>
  <c r="D46" i="111"/>
  <c r="C51" i="111"/>
  <c r="C61" i="111"/>
  <c r="C91" i="111"/>
  <c r="C94" i="111"/>
  <c r="C111" i="111"/>
  <c r="C138" i="111"/>
  <c r="C153" i="111"/>
  <c r="C335" i="111"/>
  <c r="C353" i="111"/>
  <c r="C364" i="111"/>
  <c r="D385" i="111"/>
  <c r="D398" i="111"/>
  <c r="C401" i="111"/>
  <c r="D405" i="111"/>
  <c r="C411" i="111"/>
  <c r="C446" i="111"/>
  <c r="C461" i="111"/>
  <c r="C476" i="111"/>
  <c r="C491" i="111"/>
  <c r="C494" i="111"/>
  <c r="C510" i="111"/>
  <c r="D523" i="111"/>
  <c r="C528" i="111"/>
  <c r="D539" i="111"/>
  <c r="D543" i="111"/>
  <c r="D548" i="111"/>
  <c r="D556" i="111"/>
  <c r="D561" i="111"/>
  <c r="C566" i="111"/>
  <c r="D587" i="111"/>
  <c r="D592" i="111"/>
  <c r="D596" i="111"/>
  <c r="D599" i="111"/>
  <c r="D623" i="111"/>
  <c r="C627" i="111"/>
  <c r="C658" i="111"/>
  <c r="D670" i="111"/>
  <c r="C674" i="111"/>
  <c r="D710" i="111"/>
  <c r="C717" i="111"/>
  <c r="C734" i="111"/>
  <c r="C779" i="111"/>
  <c r="C781" i="111"/>
  <c r="D789" i="111"/>
  <c r="D800" i="111"/>
  <c r="D804" i="111"/>
  <c r="C808" i="111"/>
  <c r="C831" i="111"/>
  <c r="D861" i="111"/>
  <c r="C881" i="111"/>
  <c r="D921" i="111"/>
  <c r="C938" i="111"/>
  <c r="C941" i="111"/>
  <c r="C947" i="111"/>
  <c r="D973" i="111"/>
  <c r="D981" i="111"/>
  <c r="C7" i="112"/>
  <c r="F76" i="67"/>
  <c r="F4" i="68"/>
  <c r="G76" i="68"/>
  <c r="N111" i="68"/>
  <c r="C183" i="68"/>
  <c r="F97" i="69"/>
  <c r="O75" i="70"/>
  <c r="B4" i="71"/>
  <c r="T111" i="72"/>
  <c r="B61" i="74"/>
  <c r="G76" i="75"/>
  <c r="Q111" i="75"/>
  <c r="F4" i="76"/>
  <c r="F183" i="80"/>
  <c r="F147" i="89"/>
  <c r="F4" i="90"/>
  <c r="G111" i="92"/>
  <c r="F97" i="95"/>
  <c r="E4" i="96"/>
  <c r="F61" i="96"/>
  <c r="Q111" i="96"/>
  <c r="C4" i="98"/>
  <c r="F76" i="98"/>
  <c r="F4" i="102"/>
  <c r="C147" i="102"/>
  <c r="F4" i="108"/>
  <c r="T111" i="108"/>
  <c r="C147" i="108"/>
  <c r="C4" i="109"/>
  <c r="Q111" i="109"/>
  <c r="F183" i="109"/>
  <c r="E204" i="109"/>
  <c r="F76" i="127"/>
  <c r="F97" i="127"/>
  <c r="B4" i="128"/>
  <c r="H4" i="128"/>
  <c r="G111" i="128"/>
  <c r="I133" i="128"/>
  <c r="E147" i="128"/>
  <c r="F4" i="129"/>
  <c r="C97" i="129"/>
  <c r="O111" i="129"/>
  <c r="C4" i="32"/>
  <c r="C4" i="38"/>
  <c r="F76" i="39"/>
  <c r="F97" i="39"/>
  <c r="D76" i="42"/>
  <c r="N111" i="42"/>
  <c r="B204" i="42"/>
  <c r="C147" i="43"/>
  <c r="G159" i="43"/>
  <c r="B204" i="43"/>
  <c r="R75" i="44"/>
  <c r="C4" i="47"/>
  <c r="C76" i="47"/>
  <c r="F76" i="48"/>
  <c r="D159" i="48"/>
  <c r="T75" i="49"/>
  <c r="C159" i="49"/>
  <c r="E4" i="50"/>
  <c r="C61" i="50"/>
  <c r="F97" i="50"/>
  <c r="G76" i="52"/>
  <c r="C97" i="52"/>
  <c r="Q111" i="52"/>
  <c r="C147" i="52"/>
  <c r="F61" i="53"/>
  <c r="C111" i="53"/>
  <c r="D159" i="53"/>
  <c r="H183" i="53"/>
  <c r="B204" i="53"/>
  <c r="Q111" i="54"/>
  <c r="G97" i="55"/>
  <c r="N111" i="55"/>
  <c r="B204" i="55"/>
  <c r="H204" i="55"/>
  <c r="D61" i="58"/>
  <c r="T111" i="58"/>
  <c r="F147" i="58"/>
  <c r="E111" i="59"/>
  <c r="E202" i="59"/>
  <c r="I76" i="60"/>
  <c r="F97" i="60"/>
  <c r="F142" i="130"/>
  <c r="I365" i="130"/>
  <c r="I374" i="130"/>
  <c r="E442" i="130"/>
  <c r="H442" i="130"/>
  <c r="K442" i="130"/>
  <c r="H460" i="130"/>
  <c r="E501" i="105"/>
  <c r="K496" i="130"/>
  <c r="C16" i="111"/>
  <c r="C49" i="111"/>
  <c r="C66" i="111"/>
  <c r="C93" i="111"/>
  <c r="C114" i="111"/>
  <c r="D368" i="111"/>
  <c r="D389" i="111"/>
  <c r="D404" i="111"/>
  <c r="C414" i="111"/>
  <c r="D465" i="111"/>
  <c r="C493" i="111"/>
  <c r="C523" i="111"/>
  <c r="C526" i="111"/>
  <c r="D542" i="111"/>
  <c r="D564" i="111"/>
  <c r="D595" i="111"/>
  <c r="D602" i="111"/>
  <c r="C626" i="111"/>
  <c r="C673" i="111"/>
  <c r="C722" i="111"/>
  <c r="D803" i="111"/>
  <c r="C940" i="111"/>
  <c r="I7" i="112"/>
  <c r="C76" i="67"/>
  <c r="C97" i="67"/>
  <c r="C4" i="68"/>
  <c r="T111" i="69"/>
  <c r="F4" i="72"/>
  <c r="O111" i="72"/>
  <c r="F159" i="74"/>
  <c r="D202" i="74"/>
  <c r="D76" i="75"/>
  <c r="N111" i="75"/>
  <c r="B204" i="75"/>
  <c r="C4" i="76"/>
  <c r="B4" i="77"/>
  <c r="T111" i="77"/>
  <c r="E133" i="77"/>
  <c r="F147" i="77"/>
  <c r="C4" i="81"/>
  <c r="G76" i="81"/>
  <c r="F4" i="82"/>
  <c r="C147" i="82"/>
  <c r="R75" i="84"/>
  <c r="Q111" i="85"/>
  <c r="C4" i="86"/>
  <c r="C76" i="86"/>
  <c r="F4" i="88"/>
  <c r="C97" i="88"/>
  <c r="Q111" i="88"/>
  <c r="D111" i="79"/>
  <c r="B61" i="80"/>
  <c r="Q75" i="80"/>
  <c r="G76" i="80"/>
  <c r="N111" i="80"/>
  <c r="C183" i="80"/>
  <c r="F4" i="89"/>
  <c r="G76" i="89"/>
  <c r="N111" i="89"/>
  <c r="C147" i="89"/>
  <c r="C4" i="90"/>
  <c r="C4" i="91"/>
  <c r="I147" i="91"/>
  <c r="N75" i="92"/>
  <c r="D111" i="92"/>
  <c r="P111" i="92"/>
  <c r="C97" i="93"/>
  <c r="F4" i="95"/>
  <c r="C97" i="95"/>
  <c r="Q111" i="95"/>
  <c r="B4" i="96"/>
  <c r="B61" i="96"/>
  <c r="N111" i="96"/>
  <c r="E133" i="96"/>
  <c r="F147" i="96"/>
  <c r="G159" i="96"/>
  <c r="B4" i="98"/>
  <c r="H4" i="98"/>
  <c r="C76" i="98"/>
  <c r="S111" i="98"/>
  <c r="F183" i="98"/>
  <c r="Q75" i="99"/>
  <c r="F61" i="100"/>
  <c r="O111" i="100"/>
  <c r="F147" i="100"/>
  <c r="F97" i="101"/>
  <c r="C4" i="102"/>
  <c r="C76" i="102"/>
  <c r="O111" i="108"/>
  <c r="B4" i="109"/>
  <c r="H4" i="109"/>
  <c r="F97" i="109"/>
  <c r="B204" i="109"/>
  <c r="C97" i="127"/>
  <c r="F147" i="127"/>
  <c r="F4" i="128"/>
  <c r="S111" i="128"/>
  <c r="D133" i="128"/>
  <c r="B147" i="128"/>
  <c r="F183" i="128"/>
  <c r="B4" i="129"/>
  <c r="N111" i="129"/>
  <c r="T111" i="129"/>
  <c r="C147" i="129"/>
  <c r="C147" i="32"/>
  <c r="F61" i="40"/>
  <c r="B147" i="40"/>
  <c r="E204" i="40"/>
  <c r="F4" i="41"/>
  <c r="F61" i="44"/>
  <c r="O75" i="44"/>
  <c r="C4" i="45"/>
  <c r="C76" i="48"/>
  <c r="B204" i="48"/>
  <c r="O75" i="49"/>
  <c r="B61" i="50"/>
  <c r="H61" i="50"/>
  <c r="Q111" i="50"/>
  <c r="I111" i="53"/>
  <c r="T111" i="53"/>
  <c r="H204" i="53"/>
  <c r="I76" i="55"/>
  <c r="F204" i="55"/>
  <c r="D111" i="56"/>
  <c r="Q111" i="57"/>
  <c r="P111" i="58"/>
  <c r="G76" i="60"/>
  <c r="C97" i="60"/>
  <c r="Q111" i="60"/>
  <c r="F147" i="60"/>
  <c r="K374" i="130"/>
  <c r="F534" i="130"/>
  <c r="C21" i="111"/>
  <c r="C48" i="111"/>
  <c r="C63" i="111"/>
  <c r="D155" i="111"/>
  <c r="C338" i="111"/>
  <c r="C366" i="111"/>
  <c r="D386" i="111"/>
  <c r="D402" i="111"/>
  <c r="D412" i="111"/>
  <c r="C463" i="111"/>
  <c r="D491" i="111"/>
  <c r="C496" i="111"/>
  <c r="C525" i="111"/>
  <c r="D540" i="111"/>
  <c r="D550" i="111"/>
  <c r="C563" i="111"/>
  <c r="D593" i="111"/>
  <c r="D601" i="111"/>
  <c r="C624" i="111"/>
  <c r="C671" i="111"/>
  <c r="D713" i="111"/>
  <c r="C719" i="111"/>
  <c r="C736" i="111"/>
  <c r="D801" i="111"/>
  <c r="C810" i="111"/>
  <c r="C864" i="111"/>
  <c r="D938" i="111"/>
  <c r="C943" i="111"/>
  <c r="C950" i="111"/>
  <c r="D7" i="112"/>
  <c r="H153" i="46"/>
  <c r="H23" i="46" s="1"/>
  <c r="G152" i="46"/>
  <c r="G22" i="46" s="1"/>
  <c r="G154" i="50"/>
  <c r="G24" i="50" s="1"/>
  <c r="I153" i="50"/>
  <c r="I23" i="50" s="1"/>
  <c r="F153" i="50"/>
  <c r="F23" i="50" s="1"/>
  <c r="H152" i="50"/>
  <c r="H22" i="50" s="1"/>
  <c r="E152" i="50"/>
  <c r="E22" i="50" s="1"/>
  <c r="G151" i="50"/>
  <c r="G21" i="50" s="1"/>
  <c r="I150" i="50"/>
  <c r="I20" i="50" s="1"/>
  <c r="F150" i="50"/>
  <c r="F20" i="50" s="1"/>
  <c r="G153" i="51"/>
  <c r="G23" i="51" s="1"/>
  <c r="H150" i="51"/>
  <c r="H20" i="51" s="1"/>
  <c r="G154" i="55"/>
  <c r="G24" i="55" s="1"/>
  <c r="H153" i="57"/>
  <c r="H23" i="57" s="1"/>
  <c r="G152" i="57"/>
  <c r="G22" i="57" s="1"/>
  <c r="I150" i="57"/>
  <c r="I20" i="57" s="1"/>
  <c r="G152" i="32"/>
  <c r="G22" i="32" s="1"/>
  <c r="E20" i="32"/>
  <c r="H154" i="38"/>
  <c r="H24" i="38" s="1"/>
  <c r="H153" i="38"/>
  <c r="H23" i="38" s="1"/>
  <c r="I152" i="38"/>
  <c r="I22" i="38" s="1"/>
  <c r="I151" i="38"/>
  <c r="I21" i="38" s="1"/>
  <c r="E151" i="38"/>
  <c r="E21" i="38" s="1"/>
  <c r="E150" i="38"/>
  <c r="E20" i="38" s="1"/>
  <c r="G154" i="39"/>
  <c r="G24" i="39" s="1"/>
  <c r="H153" i="39"/>
  <c r="H23" i="39" s="1"/>
  <c r="H152" i="39"/>
  <c r="H22" i="39" s="1"/>
  <c r="I151" i="39"/>
  <c r="I21" i="39" s="1"/>
  <c r="I150" i="39"/>
  <c r="I20" i="39" s="1"/>
  <c r="E150" i="39"/>
  <c r="E20" i="39" s="1"/>
  <c r="G152" i="42"/>
  <c r="G22" i="42" s="1"/>
  <c r="H154" i="44"/>
  <c r="H24" i="44" s="1"/>
  <c r="G153" i="44"/>
  <c r="G23" i="44" s="1"/>
  <c r="I151" i="44"/>
  <c r="I21" i="44" s="1"/>
  <c r="H150" i="44"/>
  <c r="H20" i="44" s="1"/>
  <c r="G154" i="47"/>
  <c r="G24" i="47" s="1"/>
  <c r="I153" i="47"/>
  <c r="I23" i="47" s="1"/>
  <c r="F153" i="47"/>
  <c r="F23" i="47" s="1"/>
  <c r="H152" i="47"/>
  <c r="H22" i="47" s="1"/>
  <c r="E152" i="47"/>
  <c r="E22" i="47" s="1"/>
  <c r="G151" i="47"/>
  <c r="G21" i="47" s="1"/>
  <c r="I150" i="47"/>
  <c r="I20" i="47" s="1"/>
  <c r="F150" i="47"/>
  <c r="F20" i="47" s="1"/>
  <c r="H153" i="32"/>
  <c r="H23" i="32" s="1"/>
  <c r="F151" i="32"/>
  <c r="F21" i="32" s="1"/>
  <c r="E153" i="32"/>
  <c r="E23" i="32" s="1"/>
  <c r="I154" i="32"/>
  <c r="I24" i="32" s="1"/>
  <c r="I154" i="38"/>
  <c r="I24" i="38" s="1"/>
  <c r="E154" i="38"/>
  <c r="E24" i="38" s="1"/>
  <c r="E153" i="38"/>
  <c r="E23" i="38" s="1"/>
  <c r="F152" i="38"/>
  <c r="F22" i="38" s="1"/>
  <c r="F151" i="38"/>
  <c r="F21" i="38" s="1"/>
  <c r="G150" i="38"/>
  <c r="G20" i="38" s="1"/>
  <c r="I154" i="39"/>
  <c r="I24" i="39" s="1"/>
  <c r="I153" i="39"/>
  <c r="I23" i="39" s="1"/>
  <c r="E153" i="39"/>
  <c r="E23" i="39" s="1"/>
  <c r="E152" i="39"/>
  <c r="E22" i="39" s="1"/>
  <c r="F151" i="39"/>
  <c r="F21" i="39" s="1"/>
  <c r="F150" i="39"/>
  <c r="F20" i="39" s="1"/>
  <c r="G152" i="41"/>
  <c r="G22" i="41" s="1"/>
  <c r="I149" i="41"/>
  <c r="I19" i="41" s="1"/>
  <c r="F153" i="42"/>
  <c r="F23" i="42" s="1"/>
  <c r="H150" i="42"/>
  <c r="H20" i="42" s="1"/>
  <c r="H153" i="44"/>
  <c r="H23" i="44" s="1"/>
  <c r="G152" i="44"/>
  <c r="G22" i="44" s="1"/>
  <c r="E151" i="44"/>
  <c r="E21" i="44" s="1"/>
  <c r="G154" i="46"/>
  <c r="G24" i="46" s="1"/>
  <c r="F153" i="46"/>
  <c r="F23" i="46" s="1"/>
  <c r="I151" i="46"/>
  <c r="I21" i="46" s="1"/>
  <c r="H150" i="46"/>
  <c r="H20" i="46" s="1"/>
  <c r="H154" i="47"/>
  <c r="H24" i="47" s="1"/>
  <c r="E154" i="47"/>
  <c r="E24" i="47" s="1"/>
  <c r="G153" i="47"/>
  <c r="G23" i="47" s="1"/>
  <c r="I152" i="47"/>
  <c r="I22" i="47" s="1"/>
  <c r="F152" i="47"/>
  <c r="F22" i="47" s="1"/>
  <c r="H151" i="47"/>
  <c r="H21" i="47" s="1"/>
  <c r="E151" i="47"/>
  <c r="E21" i="47" s="1"/>
  <c r="G150" i="47"/>
  <c r="G20" i="47" s="1"/>
  <c r="I154" i="48"/>
  <c r="I24" i="48" s="1"/>
  <c r="E154" i="48"/>
  <c r="E24" i="48" s="1"/>
  <c r="E153" i="48"/>
  <c r="E23" i="48" s="1"/>
  <c r="F152" i="48"/>
  <c r="F22" i="48" s="1"/>
  <c r="G150" i="48"/>
  <c r="G20" i="48" s="1"/>
  <c r="I154" i="49"/>
  <c r="I24" i="49" s="1"/>
  <c r="I153" i="49"/>
  <c r="I23" i="49" s="1"/>
  <c r="E153" i="49"/>
  <c r="E23" i="49" s="1"/>
  <c r="E152" i="49"/>
  <c r="E22" i="49" s="1"/>
  <c r="F151" i="49"/>
  <c r="F21" i="49" s="1"/>
  <c r="F150" i="49"/>
  <c r="F20" i="49" s="1"/>
  <c r="G152" i="51"/>
  <c r="G22" i="51" s="1"/>
  <c r="F153" i="54"/>
  <c r="F23" i="54" s="1"/>
  <c r="H150" i="54"/>
  <c r="H20" i="54" s="1"/>
  <c r="H153" i="56"/>
  <c r="H23" i="56" s="1"/>
  <c r="G152" i="56"/>
  <c r="G22" i="56" s="1"/>
  <c r="E151" i="56"/>
  <c r="E21" i="56" s="1"/>
  <c r="I149" i="56"/>
  <c r="I19" i="56" s="1"/>
  <c r="G154" i="57"/>
  <c r="G24" i="57" s="1"/>
  <c r="F153" i="57"/>
  <c r="F23" i="57" s="1"/>
  <c r="H150" i="57"/>
  <c r="H20" i="57" s="1"/>
  <c r="H154" i="60"/>
  <c r="H24" i="60" s="1"/>
  <c r="E154" i="60"/>
  <c r="E24" i="60" s="1"/>
  <c r="G153" i="60"/>
  <c r="G23" i="60" s="1"/>
  <c r="I152" i="60"/>
  <c r="I22" i="60" s="1"/>
  <c r="H153" i="58"/>
  <c r="H23" i="58" s="1"/>
  <c r="I151" i="58"/>
  <c r="I21" i="58" s="1"/>
  <c r="E150" i="58"/>
  <c r="E20" i="58" s="1"/>
  <c r="I154" i="59"/>
  <c r="I24" i="59" s="1"/>
  <c r="E153" i="59"/>
  <c r="E23" i="59" s="1"/>
  <c r="F151" i="59"/>
  <c r="F21" i="59" s="1"/>
  <c r="H154" i="67"/>
  <c r="H24" i="67" s="1"/>
  <c r="H153" i="67"/>
  <c r="H23" i="67" s="1"/>
  <c r="I152" i="67"/>
  <c r="I22" i="67" s="1"/>
  <c r="I151" i="67"/>
  <c r="I21" i="67" s="1"/>
  <c r="E150" i="67"/>
  <c r="E20" i="67" s="1"/>
  <c r="I154" i="68"/>
  <c r="I24" i="68" s="1"/>
  <c r="E153" i="68"/>
  <c r="E23" i="68" s="1"/>
  <c r="F151" i="68"/>
  <c r="F21" i="68" s="1"/>
  <c r="I154" i="74"/>
  <c r="I24" i="74" s="1"/>
  <c r="E153" i="74"/>
  <c r="E23" i="74" s="1"/>
  <c r="I154" i="93"/>
  <c r="I24" i="93" s="1"/>
  <c r="I153" i="93"/>
  <c r="I23" i="93" s="1"/>
  <c r="E153" i="93"/>
  <c r="E23" i="93" s="1"/>
  <c r="F151" i="93"/>
  <c r="F21" i="93" s="1"/>
  <c r="F150" i="93"/>
  <c r="F20" i="93" s="1"/>
  <c r="I154" i="98"/>
  <c r="I24" i="98" s="1"/>
  <c r="I153" i="52"/>
  <c r="I23" i="52" s="1"/>
  <c r="F153" i="52"/>
  <c r="F23" i="52" s="1"/>
  <c r="H152" i="52"/>
  <c r="H22" i="52" s="1"/>
  <c r="E152" i="52"/>
  <c r="E22" i="52" s="1"/>
  <c r="G151" i="52"/>
  <c r="G21" i="52" s="1"/>
  <c r="I150" i="52"/>
  <c r="I20" i="52" s="1"/>
  <c r="F150" i="52"/>
  <c r="F20" i="52" s="1"/>
  <c r="H153" i="59"/>
  <c r="H23" i="59" s="1"/>
  <c r="I151" i="59"/>
  <c r="I21" i="59" s="1"/>
  <c r="E150" i="59"/>
  <c r="E20" i="59" s="1"/>
  <c r="H153" i="68"/>
  <c r="H23" i="68" s="1"/>
  <c r="I151" i="68"/>
  <c r="I21" i="68" s="1"/>
  <c r="E150" i="68"/>
  <c r="E20" i="68" s="1"/>
  <c r="H153" i="70"/>
  <c r="H23" i="70" s="1"/>
  <c r="I151" i="70"/>
  <c r="I21" i="70" s="1"/>
  <c r="E150" i="70"/>
  <c r="E20" i="70" s="1"/>
  <c r="I154" i="71"/>
  <c r="I24" i="71" s="1"/>
  <c r="E153" i="71"/>
  <c r="E23" i="71" s="1"/>
  <c r="F151" i="71"/>
  <c r="F21" i="71" s="1"/>
  <c r="H154" i="72"/>
  <c r="H24" i="72" s="1"/>
  <c r="H153" i="72"/>
  <c r="H23" i="72" s="1"/>
  <c r="I152" i="72"/>
  <c r="I22" i="72" s="1"/>
  <c r="I151" i="72"/>
  <c r="I21" i="72" s="1"/>
  <c r="E151" i="72"/>
  <c r="E21" i="72" s="1"/>
  <c r="E150" i="72"/>
  <c r="E20" i="72" s="1"/>
  <c r="H153" i="74"/>
  <c r="H23" i="74" s="1"/>
  <c r="I151" i="74"/>
  <c r="I21" i="74" s="1"/>
  <c r="E150" i="74"/>
  <c r="E20" i="74" s="1"/>
  <c r="H153" i="76"/>
  <c r="H23" i="76" s="1"/>
  <c r="I151" i="76"/>
  <c r="I21" i="76" s="1"/>
  <c r="E150" i="76"/>
  <c r="E20" i="76" s="1"/>
  <c r="I154" i="77"/>
  <c r="I24" i="77" s="1"/>
  <c r="E153" i="77"/>
  <c r="E23" i="77" s="1"/>
  <c r="F154" i="78"/>
  <c r="F24" i="78" s="1"/>
  <c r="I152" i="78"/>
  <c r="I22" i="78" s="1"/>
  <c r="I151" i="78"/>
  <c r="I21" i="78" s="1"/>
  <c r="E151" i="78"/>
  <c r="E21" i="78" s="1"/>
  <c r="H153" i="82"/>
  <c r="H23" i="82" s="1"/>
  <c r="I151" i="82"/>
  <c r="I21" i="82" s="1"/>
  <c r="E150" i="82"/>
  <c r="E20" i="82" s="1"/>
  <c r="H153" i="84"/>
  <c r="H23" i="84" s="1"/>
  <c r="F152" i="84"/>
  <c r="F22" i="84" s="1"/>
  <c r="F151" i="84"/>
  <c r="F21" i="84" s="1"/>
  <c r="G150" i="84"/>
  <c r="G20" i="84" s="1"/>
  <c r="E153" i="85"/>
  <c r="E23" i="85" s="1"/>
  <c r="F151" i="85"/>
  <c r="F21" i="85" s="1"/>
  <c r="H154" i="86"/>
  <c r="H24" i="86" s="1"/>
  <c r="I151" i="86"/>
  <c r="I21" i="86" s="1"/>
  <c r="E151" i="86"/>
  <c r="E21" i="86" s="1"/>
  <c r="G150" i="86"/>
  <c r="G20" i="86" s="1"/>
  <c r="F154" i="87"/>
  <c r="F24" i="87" s="1"/>
  <c r="I152" i="87"/>
  <c r="I22" i="87" s="1"/>
  <c r="I151" i="87"/>
  <c r="I21" i="87" s="1"/>
  <c r="E151" i="87"/>
  <c r="E21" i="87" s="1"/>
  <c r="E150" i="87"/>
  <c r="E20" i="87" s="1"/>
  <c r="F149" i="87"/>
  <c r="F19" i="87" s="1"/>
  <c r="H153" i="89"/>
  <c r="H23" i="89" s="1"/>
  <c r="I151" i="89"/>
  <c r="I21" i="89" s="1"/>
  <c r="E150" i="89"/>
  <c r="E20" i="89" s="1"/>
  <c r="I154" i="90"/>
  <c r="I24" i="90" s="1"/>
  <c r="H153" i="90"/>
  <c r="H23" i="90" s="1"/>
  <c r="I152" i="90"/>
  <c r="I22" i="90" s="1"/>
  <c r="F152" i="90"/>
  <c r="F22" i="90" s="1"/>
  <c r="G151" i="90"/>
  <c r="G21" i="90" s="1"/>
  <c r="I150" i="90"/>
  <c r="I20" i="90" s="1"/>
  <c r="F150" i="90"/>
  <c r="F20" i="90" s="1"/>
  <c r="H154" i="91"/>
  <c r="H24" i="91" s="1"/>
  <c r="H153" i="91"/>
  <c r="H23" i="91" s="1"/>
  <c r="I152" i="91"/>
  <c r="I22" i="91" s="1"/>
  <c r="I151" i="91"/>
  <c r="I21" i="91" s="1"/>
  <c r="E151" i="91"/>
  <c r="E21" i="91" s="1"/>
  <c r="E150" i="91"/>
  <c r="E20" i="91" s="1"/>
  <c r="F149" i="91"/>
  <c r="F19" i="91" s="1"/>
  <c r="F154" i="93"/>
  <c r="F24" i="93" s="1"/>
  <c r="F153" i="93"/>
  <c r="F23" i="93" s="1"/>
  <c r="G152" i="93"/>
  <c r="G22" i="93" s="1"/>
  <c r="G151" i="93"/>
  <c r="G21" i="93" s="1"/>
  <c r="H150" i="93"/>
  <c r="H20" i="93" s="1"/>
  <c r="I149" i="93"/>
  <c r="I19" i="93" s="1"/>
  <c r="F149" i="93"/>
  <c r="F19" i="93" s="1"/>
  <c r="I154" i="94"/>
  <c r="I24" i="94" s="1"/>
  <c r="E154" i="94"/>
  <c r="E24" i="94" s="1"/>
  <c r="E153" i="94"/>
  <c r="E23" i="94" s="1"/>
  <c r="F152" i="94"/>
  <c r="F22" i="94" s="1"/>
  <c r="F151" i="94"/>
  <c r="F21" i="94" s="1"/>
  <c r="G150" i="94"/>
  <c r="G20" i="94" s="1"/>
  <c r="I154" i="95"/>
  <c r="I24" i="95" s="1"/>
  <c r="E153" i="95"/>
  <c r="E23" i="95" s="1"/>
  <c r="F151" i="95"/>
  <c r="F21" i="95" s="1"/>
  <c r="H153" i="98"/>
  <c r="H23" i="98" s="1"/>
  <c r="I151" i="98"/>
  <c r="I21" i="98" s="1"/>
  <c r="E150" i="98"/>
  <c r="E20" i="98" s="1"/>
  <c r="I154" i="99"/>
  <c r="I24" i="99" s="1"/>
  <c r="I153" i="99"/>
  <c r="I23" i="99" s="1"/>
  <c r="E153" i="99"/>
  <c r="E23" i="99" s="1"/>
  <c r="E152" i="99"/>
  <c r="E22" i="99" s="1"/>
  <c r="F151" i="99"/>
  <c r="F21" i="99" s="1"/>
  <c r="F150" i="99"/>
  <c r="F20" i="99" s="1"/>
  <c r="I154" i="100"/>
  <c r="I24" i="100" s="1"/>
  <c r="E154" i="100"/>
  <c r="E24" i="100" s="1"/>
  <c r="E153" i="100"/>
  <c r="E23" i="100" s="1"/>
  <c r="F152" i="100"/>
  <c r="F22" i="100" s="1"/>
  <c r="F151" i="100"/>
  <c r="F21" i="100" s="1"/>
  <c r="G150" i="100"/>
  <c r="G20" i="100" s="1"/>
  <c r="G149" i="100"/>
  <c r="I154" i="101"/>
  <c r="I24" i="101" s="1"/>
  <c r="E153" i="101"/>
  <c r="E23" i="101" s="1"/>
  <c r="F151" i="101"/>
  <c r="F21" i="101" s="1"/>
  <c r="G154" i="102"/>
  <c r="G24" i="102" s="1"/>
  <c r="H153" i="102"/>
  <c r="H23" i="102" s="1"/>
  <c r="H152" i="102"/>
  <c r="H22" i="102" s="1"/>
  <c r="I151" i="102"/>
  <c r="I21" i="102" s="1"/>
  <c r="I150" i="102"/>
  <c r="I20" i="102" s="1"/>
  <c r="E150" i="102"/>
  <c r="E20" i="102" s="1"/>
  <c r="H154" i="108"/>
  <c r="H24" i="108" s="1"/>
  <c r="H153" i="108"/>
  <c r="H23" i="108" s="1"/>
  <c r="I152" i="108"/>
  <c r="I22" i="108" s="1"/>
  <c r="I151" i="108"/>
  <c r="I21" i="108" s="1"/>
  <c r="E151" i="108"/>
  <c r="E21" i="108" s="1"/>
  <c r="G150" i="108"/>
  <c r="G20" i="108" s="1"/>
  <c r="I154" i="127"/>
  <c r="I24" i="127" s="1"/>
  <c r="E153" i="127"/>
  <c r="E23" i="127" s="1"/>
  <c r="F151" i="127"/>
  <c r="F21" i="127" s="1"/>
  <c r="G154" i="129"/>
  <c r="G24" i="129" s="1"/>
  <c r="H153" i="129"/>
  <c r="H23" i="129" s="1"/>
  <c r="H152" i="129"/>
  <c r="H22" i="129" s="1"/>
  <c r="I151" i="129"/>
  <c r="I21" i="129" s="1"/>
  <c r="I150" i="129"/>
  <c r="I20" i="129" s="1"/>
  <c r="E150" i="129"/>
  <c r="E20" i="129" s="1"/>
  <c r="G154" i="45"/>
  <c r="G24" i="45" s="1"/>
  <c r="H153" i="45"/>
  <c r="H23" i="45" s="1"/>
  <c r="I151" i="45"/>
  <c r="I21" i="45" s="1"/>
  <c r="I150" i="45"/>
  <c r="I20" i="45" s="1"/>
  <c r="G153" i="52"/>
  <c r="G23" i="52" s="1"/>
  <c r="I152" i="52"/>
  <c r="I22" i="52" s="1"/>
  <c r="F152" i="52"/>
  <c r="F22" i="52" s="1"/>
  <c r="H151" i="52"/>
  <c r="H21" i="52" s="1"/>
  <c r="E151" i="52"/>
  <c r="E21" i="52" s="1"/>
  <c r="G150" i="52"/>
  <c r="G20" i="52" s="1"/>
  <c r="I149" i="52"/>
  <c r="I19" i="52" s="1"/>
  <c r="I154" i="53"/>
  <c r="I24" i="53" s="1"/>
  <c r="E154" i="53"/>
  <c r="E24" i="53" s="1"/>
  <c r="E153" i="53"/>
  <c r="E23" i="53" s="1"/>
  <c r="F152" i="53"/>
  <c r="F22" i="53" s="1"/>
  <c r="I154" i="58"/>
  <c r="I24" i="58" s="1"/>
  <c r="E153" i="58"/>
  <c r="E23" i="58" s="1"/>
  <c r="F151" i="58"/>
  <c r="F21" i="58" s="1"/>
  <c r="F154" i="67"/>
  <c r="F24" i="67" s="1"/>
  <c r="G153" i="67"/>
  <c r="G23" i="67" s="1"/>
  <c r="G152" i="67"/>
  <c r="G22" i="67" s="1"/>
  <c r="F151" i="67"/>
  <c r="F21" i="67" s="1"/>
  <c r="H153" i="69"/>
  <c r="H23" i="69" s="1"/>
  <c r="H153" i="71"/>
  <c r="H23" i="71" s="1"/>
  <c r="I151" i="71"/>
  <c r="I21" i="71" s="1"/>
  <c r="E150" i="71"/>
  <c r="E20" i="71" s="1"/>
  <c r="I154" i="72"/>
  <c r="I24" i="72" s="1"/>
  <c r="E154" i="72"/>
  <c r="E24" i="72" s="1"/>
  <c r="E153" i="72"/>
  <c r="E23" i="72" s="1"/>
  <c r="F152" i="72"/>
  <c r="F22" i="72" s="1"/>
  <c r="F151" i="72"/>
  <c r="F21" i="72" s="1"/>
  <c r="G150" i="72"/>
  <c r="G20" i="72" s="1"/>
  <c r="H153" i="77"/>
  <c r="H23" i="77" s="1"/>
  <c r="I151" i="77"/>
  <c r="I21" i="77" s="1"/>
  <c r="E150" i="77"/>
  <c r="E20" i="77" s="1"/>
  <c r="F152" i="78"/>
  <c r="F22" i="78" s="1"/>
  <c r="F151" i="78"/>
  <c r="F21" i="78" s="1"/>
  <c r="G150" i="78"/>
  <c r="G20" i="78" s="1"/>
  <c r="I154" i="81"/>
  <c r="I24" i="81" s="1"/>
  <c r="H153" i="85"/>
  <c r="H23" i="85" s="1"/>
  <c r="I151" i="85"/>
  <c r="I21" i="85" s="1"/>
  <c r="E150" i="85"/>
  <c r="E20" i="85" s="1"/>
  <c r="I154" i="86"/>
  <c r="I24" i="86" s="1"/>
  <c r="E154" i="86"/>
  <c r="E24" i="86" s="1"/>
  <c r="F151" i="86"/>
  <c r="F21" i="86" s="1"/>
  <c r="H150" i="86"/>
  <c r="H20" i="86" s="1"/>
  <c r="I149" i="86"/>
  <c r="I19" i="86" s="1"/>
  <c r="F149" i="86"/>
  <c r="F19" i="86" s="1"/>
  <c r="I154" i="87"/>
  <c r="I24" i="87" s="1"/>
  <c r="E153" i="87"/>
  <c r="E23" i="87" s="1"/>
  <c r="F152" i="87"/>
  <c r="F22" i="87" s="1"/>
  <c r="F151" i="87"/>
  <c r="F21" i="87" s="1"/>
  <c r="G150" i="87"/>
  <c r="G20" i="87" s="1"/>
  <c r="I153" i="90"/>
  <c r="I23" i="90" s="1"/>
  <c r="E153" i="90"/>
  <c r="E23" i="90" s="1"/>
  <c r="G152" i="90"/>
  <c r="G22" i="90" s="1"/>
  <c r="H151" i="90"/>
  <c r="H21" i="90" s="1"/>
  <c r="E151" i="90"/>
  <c r="E21" i="90" s="1"/>
  <c r="G150" i="90"/>
  <c r="G20" i="90" s="1"/>
  <c r="I149" i="90"/>
  <c r="I19" i="90" s="1"/>
  <c r="F149" i="90"/>
  <c r="F19" i="90" s="1"/>
  <c r="H153" i="95"/>
  <c r="H23" i="95" s="1"/>
  <c r="I151" i="95"/>
  <c r="I21" i="95" s="1"/>
  <c r="E150" i="95"/>
  <c r="E20" i="95" s="1"/>
  <c r="H153" i="101"/>
  <c r="H23" i="101" s="1"/>
  <c r="I151" i="101"/>
  <c r="I21" i="101" s="1"/>
  <c r="E150" i="101"/>
  <c r="E20" i="101" s="1"/>
  <c r="I154" i="102"/>
  <c r="I24" i="102" s="1"/>
  <c r="I153" i="102"/>
  <c r="I23" i="102" s="1"/>
  <c r="E153" i="102"/>
  <c r="E23" i="102" s="1"/>
  <c r="E152" i="102"/>
  <c r="E22" i="102" s="1"/>
  <c r="F151" i="102"/>
  <c r="F21" i="102" s="1"/>
  <c r="F150" i="102"/>
  <c r="F20" i="102" s="1"/>
  <c r="H153" i="127"/>
  <c r="H23" i="127" s="1"/>
  <c r="I151" i="127"/>
  <c r="I21" i="127" s="1"/>
  <c r="E150" i="127"/>
  <c r="E20" i="127" s="1"/>
  <c r="I154" i="129"/>
  <c r="I24" i="129" s="1"/>
  <c r="I153" i="129"/>
  <c r="I23" i="129" s="1"/>
  <c r="E153" i="129"/>
  <c r="E23" i="129" s="1"/>
  <c r="E152" i="129"/>
  <c r="E22" i="129" s="1"/>
  <c r="F151" i="129"/>
  <c r="F21" i="129" s="1"/>
  <c r="F150" i="129"/>
  <c r="F20" i="129" s="1"/>
  <c r="F203" i="67"/>
  <c r="C203" i="67"/>
  <c r="G147" i="67"/>
  <c r="F147" i="67"/>
  <c r="C147" i="67"/>
  <c r="H76" i="69"/>
  <c r="F76" i="69"/>
  <c r="C76" i="69"/>
  <c r="G61" i="70"/>
  <c r="F61" i="70"/>
  <c r="I61" i="70"/>
  <c r="C61" i="70"/>
  <c r="G551" i="130"/>
  <c r="G4" i="67"/>
  <c r="F4" i="67"/>
  <c r="C4" i="67"/>
  <c r="F32" i="105"/>
  <c r="F26" i="130"/>
  <c r="F32" i="130" s="1"/>
  <c r="I32" i="105"/>
  <c r="I26" i="130"/>
  <c r="I32" i="130" s="1"/>
  <c r="E50" i="105"/>
  <c r="E44" i="130"/>
  <c r="E50" i="130" s="1"/>
  <c r="H50" i="105"/>
  <c r="H44" i="130"/>
  <c r="H50" i="130" s="1"/>
  <c r="K50" i="105"/>
  <c r="K44" i="130"/>
  <c r="K50" i="130" s="1"/>
  <c r="E68" i="105"/>
  <c r="E62" i="130"/>
  <c r="E68" i="130" s="1"/>
  <c r="H68" i="105"/>
  <c r="H62" i="130"/>
  <c r="H68" i="130" s="1"/>
  <c r="E77" i="105"/>
  <c r="E71" i="130"/>
  <c r="E77" i="130" s="1"/>
  <c r="H77" i="105"/>
  <c r="H71" i="130"/>
  <c r="H77" i="130" s="1"/>
  <c r="K77" i="105"/>
  <c r="K71" i="130"/>
  <c r="K77" i="130" s="1"/>
  <c r="E95" i="105"/>
  <c r="E89" i="130"/>
  <c r="E95" i="130" s="1"/>
  <c r="H95" i="105"/>
  <c r="H89" i="130"/>
  <c r="H95" i="130" s="1"/>
  <c r="E124" i="105"/>
  <c r="E118" i="130"/>
  <c r="E124" i="130" s="1"/>
  <c r="H124" i="105"/>
  <c r="H118" i="130"/>
  <c r="H124" i="130" s="1"/>
  <c r="K124" i="105"/>
  <c r="K118" i="130"/>
  <c r="K124" i="130" s="1"/>
  <c r="E133" i="105"/>
  <c r="E127" i="130"/>
  <c r="E133" i="130" s="1"/>
  <c r="H133" i="105"/>
  <c r="H127" i="130"/>
  <c r="H133" i="130" s="1"/>
  <c r="K133" i="105"/>
  <c r="K127" i="130"/>
  <c r="K133" i="130" s="1"/>
  <c r="E142" i="105"/>
  <c r="E136" i="130"/>
  <c r="E142" i="130" s="1"/>
  <c r="H142" i="105"/>
  <c r="H136" i="130"/>
  <c r="H142" i="130" s="1"/>
  <c r="K142" i="105"/>
  <c r="K136" i="130"/>
  <c r="K142" i="130" s="1"/>
  <c r="E151" i="105"/>
  <c r="E145" i="130"/>
  <c r="E151" i="130" s="1"/>
  <c r="H151" i="105"/>
  <c r="H145" i="130"/>
  <c r="H151" i="130" s="1"/>
  <c r="K151" i="105"/>
  <c r="K145" i="130"/>
  <c r="K151" i="130" s="1"/>
  <c r="E196" i="105"/>
  <c r="E190" i="130"/>
  <c r="E196" i="130" s="1"/>
  <c r="H196" i="105"/>
  <c r="H190" i="130"/>
  <c r="H196" i="130" s="1"/>
  <c r="D205" i="105"/>
  <c r="D199" i="130"/>
  <c r="D205" i="130" s="1"/>
  <c r="J214" i="105"/>
  <c r="J208" i="130"/>
  <c r="J214" i="130" s="1"/>
  <c r="G223" i="105"/>
  <c r="G217" i="130"/>
  <c r="G223" i="130" s="1"/>
  <c r="J223" i="105"/>
  <c r="J217" i="130"/>
  <c r="J223" i="130" s="1"/>
  <c r="D248" i="105"/>
  <c r="D242" i="130"/>
  <c r="G248" i="105"/>
  <c r="G242" i="130"/>
  <c r="J257" i="105"/>
  <c r="J251" i="130"/>
  <c r="J257" i="130" s="1"/>
  <c r="D257" i="105"/>
  <c r="D254" i="130"/>
  <c r="D257" i="130" s="1"/>
  <c r="G257" i="105"/>
  <c r="G254" i="130"/>
  <c r="G257" i="130" s="1"/>
  <c r="G266" i="105"/>
  <c r="G260" i="130"/>
  <c r="G266" i="130" s="1"/>
  <c r="J266" i="105"/>
  <c r="J260" i="130"/>
  <c r="J266" i="130" s="1"/>
  <c r="E342" i="105"/>
  <c r="E332" i="130"/>
  <c r="E338" i="130" s="1"/>
  <c r="H342" i="105"/>
  <c r="H332" i="130"/>
  <c r="H338" i="130" s="1"/>
  <c r="K342" i="105"/>
  <c r="K332" i="130"/>
  <c r="K338" i="130" s="1"/>
  <c r="D351" i="105"/>
  <c r="D341" i="130"/>
  <c r="G351" i="105"/>
  <c r="G341" i="130"/>
  <c r="J351" i="105"/>
  <c r="J341" i="130"/>
  <c r="J360" i="105"/>
  <c r="J350" i="130"/>
  <c r="J356" i="130" s="1"/>
  <c r="D360" i="105"/>
  <c r="D353" i="130"/>
  <c r="D356" i="130" s="1"/>
  <c r="G360" i="105"/>
  <c r="G353" i="130"/>
  <c r="G356" i="130" s="1"/>
  <c r="G369" i="105"/>
  <c r="G359" i="130"/>
  <c r="G365" i="130" s="1"/>
  <c r="J369" i="105"/>
  <c r="J359" i="130"/>
  <c r="J365" i="130" s="1"/>
  <c r="E400" i="105"/>
  <c r="E390" i="130"/>
  <c r="K400" i="105"/>
  <c r="K390" i="130"/>
  <c r="G409" i="105"/>
  <c r="G398" i="130"/>
  <c r="J409" i="105"/>
  <c r="J398" i="130"/>
  <c r="G418" i="105"/>
  <c r="G410" i="130"/>
  <c r="G413" i="130" s="1"/>
  <c r="J427" i="105"/>
  <c r="J416" i="130"/>
  <c r="J422" i="130" s="1"/>
  <c r="F447" i="105"/>
  <c r="F436" i="130"/>
  <c r="F442" i="130" s="1"/>
  <c r="I447" i="105"/>
  <c r="I436" i="130"/>
  <c r="I442" i="130" s="1"/>
  <c r="E483" i="105"/>
  <c r="E472" i="130"/>
  <c r="E478" i="130" s="1"/>
  <c r="K483" i="105"/>
  <c r="K472" i="130"/>
  <c r="K478" i="130" s="1"/>
  <c r="F501" i="105"/>
  <c r="F490" i="130"/>
  <c r="F496" i="130" s="1"/>
  <c r="E510" i="105"/>
  <c r="E499" i="130"/>
  <c r="E505" i="130" s="1"/>
  <c r="I548" i="105"/>
  <c r="I536" i="130"/>
  <c r="F548" i="105"/>
  <c r="F539" i="130"/>
  <c r="F542" i="130" s="1"/>
  <c r="F557" i="105"/>
  <c r="F545" i="130"/>
  <c r="F551" i="130" s="1"/>
  <c r="I557" i="105"/>
  <c r="I545" i="130"/>
  <c r="I551" i="130" s="1"/>
  <c r="I595" i="105"/>
  <c r="I582" i="130"/>
  <c r="I588" i="130" s="1"/>
  <c r="F595" i="105"/>
  <c r="F585" i="130"/>
  <c r="F588" i="130" s="1"/>
  <c r="F604" i="105"/>
  <c r="F591" i="130"/>
  <c r="F597" i="130" s="1"/>
  <c r="I604" i="105"/>
  <c r="I591" i="130"/>
  <c r="I597" i="130" s="1"/>
  <c r="I613" i="105"/>
  <c r="I600" i="130"/>
  <c r="I606" i="130" s="1"/>
  <c r="F613" i="105"/>
  <c r="F603" i="130"/>
  <c r="F606" i="130" s="1"/>
  <c r="D859" i="111"/>
  <c r="C854" i="111"/>
  <c r="I97" i="70"/>
  <c r="I61" i="71"/>
  <c r="I97" i="71"/>
  <c r="I97" i="73"/>
  <c r="Q75" i="74"/>
  <c r="I4" i="75"/>
  <c r="Q75" i="78"/>
  <c r="I133" i="78"/>
  <c r="I97" i="83"/>
  <c r="I61" i="84"/>
  <c r="I183" i="84"/>
  <c r="T111" i="87"/>
  <c r="I147" i="88"/>
  <c r="I4" i="79"/>
  <c r="I147" i="79"/>
  <c r="I76" i="67"/>
  <c r="F97" i="67"/>
  <c r="O111" i="67"/>
  <c r="T111" i="67"/>
  <c r="I4" i="68"/>
  <c r="D76" i="68"/>
  <c r="I76" i="68"/>
  <c r="F97" i="68"/>
  <c r="Q111" i="68"/>
  <c r="F183" i="68"/>
  <c r="I97" i="69"/>
  <c r="Q111" i="69"/>
  <c r="C4" i="70"/>
  <c r="H4" i="70"/>
  <c r="R75" i="70"/>
  <c r="C97" i="70"/>
  <c r="N111" i="70"/>
  <c r="F147" i="70"/>
  <c r="C4" i="71"/>
  <c r="H4" i="71"/>
  <c r="C61" i="71"/>
  <c r="R75" i="71"/>
  <c r="C97" i="71"/>
  <c r="N111" i="71"/>
  <c r="R111" i="71"/>
  <c r="I147" i="71"/>
  <c r="C4" i="72"/>
  <c r="H4" i="72"/>
  <c r="C76" i="72"/>
  <c r="I97" i="72"/>
  <c r="Q111" i="72"/>
  <c r="I147" i="72"/>
  <c r="E4" i="73"/>
  <c r="I4" i="73"/>
  <c r="F76" i="73"/>
  <c r="C97" i="73"/>
  <c r="N111" i="73"/>
  <c r="E4" i="74"/>
  <c r="C61" i="74"/>
  <c r="H61" i="74"/>
  <c r="N75" i="74"/>
  <c r="R75" i="74"/>
  <c r="G111" i="74"/>
  <c r="G133" i="74"/>
  <c r="C147" i="74"/>
  <c r="H147" i="74"/>
  <c r="I159" i="74"/>
  <c r="F183" i="74"/>
  <c r="C4" i="75"/>
  <c r="F76" i="75"/>
  <c r="I97" i="75"/>
  <c r="T111" i="75"/>
  <c r="C147" i="75"/>
  <c r="E4" i="76"/>
  <c r="I4" i="76"/>
  <c r="F76" i="76"/>
  <c r="C97" i="76"/>
  <c r="N111" i="76"/>
  <c r="F147" i="76"/>
  <c r="C4" i="77"/>
  <c r="H4" i="77"/>
  <c r="D61" i="77"/>
  <c r="P111" i="77"/>
  <c r="C147" i="77"/>
  <c r="H147" i="77"/>
  <c r="B202" i="77"/>
  <c r="B61" i="78"/>
  <c r="F61" i="78"/>
  <c r="N75" i="78"/>
  <c r="R75" i="78"/>
  <c r="D76" i="78"/>
  <c r="C97" i="78"/>
  <c r="G97" i="78"/>
  <c r="F111" i="78"/>
  <c r="N111" i="78"/>
  <c r="R111" i="78"/>
  <c r="C133" i="78"/>
  <c r="H159" i="78"/>
  <c r="E183" i="78"/>
  <c r="F202" i="78"/>
  <c r="B204" i="78"/>
  <c r="I204" i="78"/>
  <c r="F4" i="81"/>
  <c r="D76" i="81"/>
  <c r="I76" i="81"/>
  <c r="F97" i="81"/>
  <c r="Q111" i="81"/>
  <c r="I147" i="81"/>
  <c r="I4" i="82"/>
  <c r="F76" i="82"/>
  <c r="C97" i="82"/>
  <c r="N111" i="82"/>
  <c r="F147" i="82"/>
  <c r="F4" i="83"/>
  <c r="C76" i="83"/>
  <c r="G76" i="83"/>
  <c r="C97" i="83"/>
  <c r="N111" i="83"/>
  <c r="T111" i="83"/>
  <c r="C147" i="83"/>
  <c r="B4" i="84"/>
  <c r="C61" i="84"/>
  <c r="Q75" i="84"/>
  <c r="D111" i="84"/>
  <c r="P111" i="84"/>
  <c r="D133" i="84"/>
  <c r="B147" i="84"/>
  <c r="F147" i="84"/>
  <c r="F159" i="84"/>
  <c r="C183" i="84"/>
  <c r="D202" i="84"/>
  <c r="E4" i="85"/>
  <c r="I4" i="85"/>
  <c r="F76" i="85"/>
  <c r="C97" i="85"/>
  <c r="T111" i="85"/>
  <c r="I147" i="85"/>
  <c r="D159" i="85"/>
  <c r="H234" i="85"/>
  <c r="B236" i="85"/>
  <c r="I4" i="86"/>
  <c r="F76" i="86"/>
  <c r="C97" i="86"/>
  <c r="N111" i="86"/>
  <c r="F147" i="86"/>
  <c r="F4" i="87"/>
  <c r="C76" i="87"/>
  <c r="G76" i="87"/>
  <c r="C97" i="87"/>
  <c r="N111" i="87"/>
  <c r="F147" i="87"/>
  <c r="C4" i="88"/>
  <c r="H4" i="88"/>
  <c r="C76" i="88"/>
  <c r="I97" i="88"/>
  <c r="T111" i="88"/>
  <c r="C147" i="88"/>
  <c r="C4" i="79"/>
  <c r="I76" i="79"/>
  <c r="C147" i="79"/>
  <c r="H61" i="80"/>
  <c r="T75" i="80"/>
  <c r="D76" i="80"/>
  <c r="I76" i="80"/>
  <c r="F97" i="80"/>
  <c r="Q111" i="80"/>
  <c r="C133" i="80"/>
  <c r="B147" i="80"/>
  <c r="H147" i="80"/>
  <c r="C159" i="80"/>
  <c r="I183" i="80"/>
  <c r="I4" i="89"/>
  <c r="D76" i="89"/>
  <c r="I76" i="89"/>
  <c r="F97" i="89"/>
  <c r="Q111" i="89"/>
  <c r="I147" i="89"/>
  <c r="E4" i="90"/>
  <c r="I4" i="90"/>
  <c r="F76" i="90"/>
  <c r="C97" i="90"/>
  <c r="N111" i="90"/>
  <c r="F147" i="90"/>
  <c r="F4" i="91"/>
  <c r="C76" i="91"/>
  <c r="G76" i="91"/>
  <c r="C97" i="91"/>
  <c r="N111" i="91"/>
  <c r="C147" i="91"/>
  <c r="Q75" i="92"/>
  <c r="C76" i="92"/>
  <c r="G76" i="92"/>
  <c r="D133" i="92"/>
  <c r="B147" i="92"/>
  <c r="F147" i="92"/>
  <c r="F159" i="92"/>
  <c r="C183" i="92"/>
  <c r="C4" i="93"/>
  <c r="C76" i="93"/>
  <c r="G76" i="93"/>
  <c r="F97" i="93"/>
  <c r="Q111" i="93"/>
  <c r="I147" i="93"/>
  <c r="E61" i="94"/>
  <c r="Q75" i="94"/>
  <c r="C76" i="94"/>
  <c r="G76" i="94"/>
  <c r="C97" i="94"/>
  <c r="N111" i="94"/>
  <c r="F147" i="94"/>
  <c r="C4" i="95"/>
  <c r="H4" i="95"/>
  <c r="C76" i="95"/>
  <c r="I97" i="95"/>
  <c r="T111" i="95"/>
  <c r="C147" i="95"/>
  <c r="B202" i="95"/>
  <c r="H202" i="95"/>
  <c r="B204" i="95"/>
  <c r="H4" i="96"/>
  <c r="C61" i="96"/>
  <c r="H61" i="96"/>
  <c r="N75" i="96"/>
  <c r="R75" i="96"/>
  <c r="E76" i="96"/>
  <c r="C97" i="96"/>
  <c r="T111" i="96"/>
  <c r="H202" i="96"/>
  <c r="B204" i="96"/>
  <c r="C76" i="97"/>
  <c r="G76" i="97"/>
  <c r="C97" i="97"/>
  <c r="N111" i="97"/>
  <c r="E147" i="98"/>
  <c r="I147" i="98"/>
  <c r="C159" i="98"/>
  <c r="I183" i="98"/>
  <c r="B61" i="99"/>
  <c r="C76" i="99"/>
  <c r="G76" i="99"/>
  <c r="C97" i="99"/>
  <c r="N111" i="99"/>
  <c r="T111" i="99"/>
  <c r="C147" i="99"/>
  <c r="B4" i="100"/>
  <c r="F4" i="100"/>
  <c r="I61" i="100"/>
  <c r="O75" i="100"/>
  <c r="I97" i="100"/>
  <c r="Q111" i="100"/>
  <c r="I147" i="100"/>
  <c r="D183" i="100"/>
  <c r="B202" i="100"/>
  <c r="H202" i="100"/>
  <c r="B204" i="100"/>
  <c r="C76" i="101"/>
  <c r="G76" i="101"/>
  <c r="I147" i="101"/>
  <c r="I4" i="102"/>
  <c r="F76" i="102"/>
  <c r="C97" i="102"/>
  <c r="N111" i="102"/>
  <c r="F147" i="102"/>
  <c r="C76" i="108"/>
  <c r="I97" i="108"/>
  <c r="Q111" i="108"/>
  <c r="C76" i="109"/>
  <c r="I97" i="109"/>
  <c r="T111" i="109"/>
  <c r="B147" i="109"/>
  <c r="I183" i="109"/>
  <c r="B202" i="109"/>
  <c r="B4" i="127"/>
  <c r="F4" i="127"/>
  <c r="I76" i="127"/>
  <c r="I147" i="127"/>
  <c r="C76" i="128"/>
  <c r="F133" i="128"/>
  <c r="H147" i="128"/>
  <c r="C159" i="128"/>
  <c r="I183" i="128"/>
  <c r="C4" i="129"/>
  <c r="H4" i="129"/>
  <c r="C76" i="129"/>
  <c r="I97" i="129"/>
  <c r="Q111" i="129"/>
  <c r="F147" i="129"/>
  <c r="F4" i="32"/>
  <c r="C76" i="32"/>
  <c r="G76" i="32"/>
  <c r="C97" i="32"/>
  <c r="N111" i="32"/>
  <c r="F147" i="32"/>
  <c r="F4" i="38"/>
  <c r="C76" i="38"/>
  <c r="G76" i="38"/>
  <c r="C97" i="38"/>
  <c r="N111" i="38"/>
  <c r="T111" i="38"/>
  <c r="C147" i="38"/>
  <c r="C4" i="39"/>
  <c r="I76" i="39"/>
  <c r="I147" i="39"/>
  <c r="C61" i="40"/>
  <c r="H61" i="40"/>
  <c r="O75" i="40"/>
  <c r="T75" i="40"/>
  <c r="G76" i="40"/>
  <c r="C133" i="40"/>
  <c r="G133" i="40"/>
  <c r="E147" i="40"/>
  <c r="I159" i="40"/>
  <c r="E202" i="40"/>
  <c r="H204" i="40"/>
  <c r="C4" i="41"/>
  <c r="H4" i="41"/>
  <c r="C76" i="41"/>
  <c r="I97" i="41"/>
  <c r="T111" i="41"/>
  <c r="C147" i="41"/>
  <c r="C4" i="42"/>
  <c r="F76" i="42"/>
  <c r="I97" i="42"/>
  <c r="T111" i="42"/>
  <c r="C147" i="42"/>
  <c r="B202" i="42"/>
  <c r="E204" i="42"/>
  <c r="B4" i="43"/>
  <c r="F4" i="43"/>
  <c r="D61" i="43"/>
  <c r="F76" i="43"/>
  <c r="C97" i="43"/>
  <c r="T111" i="43"/>
  <c r="F147" i="43"/>
  <c r="B202" i="43"/>
  <c r="E204" i="43"/>
  <c r="E61" i="44"/>
  <c r="I61" i="44"/>
  <c r="Q75" i="44"/>
  <c r="C97" i="44"/>
  <c r="N111" i="44"/>
  <c r="F147" i="44"/>
  <c r="F4" i="45"/>
  <c r="C76" i="45"/>
  <c r="G76" i="45"/>
  <c r="C97" i="45"/>
  <c r="N111" i="45"/>
  <c r="F147" i="45"/>
  <c r="B61" i="46"/>
  <c r="T75" i="46"/>
  <c r="D76" i="46"/>
  <c r="I76" i="46"/>
  <c r="D111" i="46"/>
  <c r="P111" i="46"/>
  <c r="D133" i="46"/>
  <c r="B147" i="46"/>
  <c r="F147" i="46"/>
  <c r="F159" i="46"/>
  <c r="C183" i="46"/>
  <c r="D202" i="46"/>
  <c r="E4" i="47"/>
  <c r="I4" i="47"/>
  <c r="F76" i="47"/>
  <c r="C97" i="47"/>
  <c r="T111" i="47"/>
  <c r="B147" i="47"/>
  <c r="F147" i="47"/>
  <c r="B202" i="47"/>
  <c r="B4" i="48"/>
  <c r="F4" i="48"/>
  <c r="I76" i="48"/>
  <c r="F97" i="48"/>
  <c r="N111" i="48"/>
  <c r="C147" i="48"/>
  <c r="B202" i="48"/>
  <c r="E204" i="48"/>
  <c r="B4" i="49"/>
  <c r="B61" i="49"/>
  <c r="F61" i="49"/>
  <c r="Q75" i="49"/>
  <c r="D111" i="49"/>
  <c r="P111" i="49"/>
  <c r="D133" i="49"/>
  <c r="B147" i="49"/>
  <c r="F147" i="49"/>
  <c r="C183" i="49"/>
  <c r="D202" i="49"/>
  <c r="H4" i="50"/>
  <c r="N75" i="50"/>
  <c r="R75" i="50"/>
  <c r="I97" i="50"/>
  <c r="T111" i="50"/>
  <c r="C147" i="50"/>
  <c r="B4" i="51"/>
  <c r="F4" i="51"/>
  <c r="C76" i="51"/>
  <c r="D111" i="51"/>
  <c r="N111" i="51"/>
  <c r="T111" i="51"/>
  <c r="E133" i="51"/>
  <c r="B147" i="51"/>
  <c r="F147" i="51"/>
  <c r="I4" i="52"/>
  <c r="E147" i="52"/>
  <c r="I147" i="52"/>
  <c r="I183" i="52"/>
  <c r="N75" i="53"/>
  <c r="R75" i="53"/>
  <c r="F97" i="53"/>
  <c r="Q111" i="53"/>
  <c r="H133" i="53"/>
  <c r="B202" i="53"/>
  <c r="F202" i="53"/>
  <c r="E204" i="53"/>
  <c r="I204" i="53"/>
  <c r="F4" i="54"/>
  <c r="C76" i="54"/>
  <c r="I97" i="54"/>
  <c r="T111" i="54"/>
  <c r="C147" i="54"/>
  <c r="C4" i="55"/>
  <c r="F76" i="55"/>
  <c r="F97" i="55"/>
  <c r="O111" i="55"/>
  <c r="T111" i="55"/>
  <c r="C147" i="55"/>
  <c r="B202" i="55"/>
  <c r="F202" i="55"/>
  <c r="E204" i="55"/>
  <c r="I204" i="55"/>
  <c r="B61" i="56"/>
  <c r="T75" i="56"/>
  <c r="D76" i="56"/>
  <c r="I76" i="56"/>
  <c r="C147" i="56"/>
  <c r="B4" i="57"/>
  <c r="F4" i="57"/>
  <c r="C76" i="57"/>
  <c r="I97" i="57"/>
  <c r="T111" i="57"/>
  <c r="C147" i="57"/>
  <c r="B4" i="58"/>
  <c r="F4" i="58"/>
  <c r="G61" i="58"/>
  <c r="H133" i="58"/>
  <c r="G159" i="58"/>
  <c r="I4" i="59"/>
  <c r="F76" i="59"/>
  <c r="E147" i="59"/>
  <c r="I147" i="59"/>
  <c r="H202" i="59"/>
  <c r="I4" i="60"/>
  <c r="I147" i="60"/>
  <c r="D14" i="105"/>
  <c r="F23" i="130"/>
  <c r="I23" i="130"/>
  <c r="F41" i="130"/>
  <c r="I41" i="130"/>
  <c r="K68" i="130"/>
  <c r="K95" i="130"/>
  <c r="E115" i="130"/>
  <c r="H115" i="130"/>
  <c r="K115" i="130"/>
  <c r="E160" i="105"/>
  <c r="H160" i="105"/>
  <c r="K160" i="105"/>
  <c r="E169" i="105"/>
  <c r="H169" i="105"/>
  <c r="K169" i="105"/>
  <c r="K196" i="105"/>
  <c r="D214" i="130"/>
  <c r="G214" i="130"/>
  <c r="D223" i="105"/>
  <c r="D266" i="105"/>
  <c r="E284" i="130"/>
  <c r="H284" i="130"/>
  <c r="K284" i="130"/>
  <c r="D293" i="105"/>
  <c r="E329" i="130"/>
  <c r="H329" i="130"/>
  <c r="K329" i="130"/>
  <c r="D369" i="105"/>
  <c r="F374" i="130"/>
  <c r="H400" i="105"/>
  <c r="D409" i="105"/>
  <c r="D418" i="105"/>
  <c r="G427" i="105"/>
  <c r="D427" i="105"/>
  <c r="F451" i="130"/>
  <c r="I451" i="130"/>
  <c r="E460" i="130"/>
  <c r="K460" i="130"/>
  <c r="E469" i="130"/>
  <c r="H469" i="130"/>
  <c r="K469" i="130"/>
  <c r="H478" i="130"/>
  <c r="G487" i="130"/>
  <c r="E492" i="105"/>
  <c r="I496" i="130"/>
  <c r="H505" i="130"/>
  <c r="K510" i="105"/>
  <c r="D514" i="130"/>
  <c r="G514" i="130"/>
  <c r="J514" i="130"/>
  <c r="E519" i="105"/>
  <c r="D534" i="130"/>
  <c r="G534" i="130"/>
  <c r="J534" i="130"/>
  <c r="F539" i="105"/>
  <c r="D560" i="130"/>
  <c r="G560" i="130"/>
  <c r="J560" i="130"/>
  <c r="F586" i="105"/>
  <c r="H4" i="111"/>
  <c r="P4" i="111"/>
  <c r="T4" i="111"/>
  <c r="C9" i="111"/>
  <c r="D16" i="111"/>
  <c r="C19" i="111"/>
  <c r="C31" i="111"/>
  <c r="C33" i="111"/>
  <c r="C36" i="111"/>
  <c r="C47" i="111"/>
  <c r="C50" i="111"/>
  <c r="C54" i="111"/>
  <c r="D61" i="111"/>
  <c r="C64" i="111"/>
  <c r="C76" i="111"/>
  <c r="C78" i="111"/>
  <c r="C81" i="111"/>
  <c r="C92" i="111"/>
  <c r="C95" i="111"/>
  <c r="C99" i="111"/>
  <c r="D106" i="111"/>
  <c r="C109" i="111"/>
  <c r="C121" i="111"/>
  <c r="C123" i="111"/>
  <c r="C126" i="111"/>
  <c r="C137" i="111"/>
  <c r="C140" i="111"/>
  <c r="C144" i="111"/>
  <c r="D151" i="111"/>
  <c r="C154" i="111"/>
  <c r="C156" i="111"/>
  <c r="C168" i="111"/>
  <c r="C183" i="111"/>
  <c r="C198" i="111"/>
  <c r="C213" i="111"/>
  <c r="C228" i="111"/>
  <c r="C243" i="111"/>
  <c r="C258" i="111"/>
  <c r="C273" i="111"/>
  <c r="C288" i="111"/>
  <c r="C303" i="111"/>
  <c r="C318" i="111"/>
  <c r="D333" i="111"/>
  <c r="C336" i="111"/>
  <c r="D348" i="111"/>
  <c r="C351" i="111"/>
  <c r="D364" i="111"/>
  <c r="C367" i="111"/>
  <c r="C369" i="111"/>
  <c r="D387" i="111"/>
  <c r="D397" i="111"/>
  <c r="D403" i="111"/>
  <c r="C410" i="111"/>
  <c r="D411" i="111"/>
  <c r="C413" i="111"/>
  <c r="D414" i="111"/>
  <c r="D425" i="111"/>
  <c r="D428" i="111"/>
  <c r="C431" i="111"/>
  <c r="C433" i="111"/>
  <c r="D435" i="111"/>
  <c r="D461" i="111"/>
  <c r="C464" i="111"/>
  <c r="C466" i="111"/>
  <c r="C492" i="111"/>
  <c r="C495" i="111"/>
  <c r="C509" i="111"/>
  <c r="C512" i="111"/>
  <c r="C524" i="111"/>
  <c r="C527" i="111"/>
  <c r="D549" i="111"/>
  <c r="D555" i="111"/>
  <c r="C562" i="111"/>
  <c r="D563" i="111"/>
  <c r="C565" i="111"/>
  <c r="D566" i="111"/>
  <c r="D594" i="111"/>
  <c r="D600" i="111"/>
  <c r="C607" i="111"/>
  <c r="C610" i="111"/>
  <c r="C613" i="111"/>
  <c r="C615" i="111"/>
  <c r="D617" i="111"/>
  <c r="C625" i="111"/>
  <c r="C628" i="111"/>
  <c r="D640" i="111"/>
  <c r="C643" i="111"/>
  <c r="C656" i="111"/>
  <c r="C659" i="111"/>
  <c r="C672" i="111"/>
  <c r="C675" i="111"/>
  <c r="C685" i="111"/>
  <c r="C687" i="111"/>
  <c r="C690" i="111"/>
  <c r="C702" i="111"/>
  <c r="C704" i="111"/>
  <c r="C707" i="111"/>
  <c r="D711" i="111"/>
  <c r="D714" i="111"/>
  <c r="D717" i="111"/>
  <c r="C720" i="111"/>
  <c r="D732" i="111"/>
  <c r="C735" i="111"/>
  <c r="D736" i="111"/>
  <c r="D747" i="111"/>
  <c r="C750" i="111"/>
  <c r="C769" i="111"/>
  <c r="D772" i="111"/>
  <c r="D778" i="111"/>
  <c r="C780" i="111"/>
  <c r="D781" i="111"/>
  <c r="D787" i="111"/>
  <c r="C793" i="111"/>
  <c r="D35" i="130"/>
  <c r="D41" i="130" s="1"/>
  <c r="G109" i="130"/>
  <c r="G115" i="130" s="1"/>
  <c r="H154" i="130"/>
  <c r="H160" i="130" s="1"/>
  <c r="E163" i="130"/>
  <c r="E169" i="130" s="1"/>
  <c r="K190" i="130"/>
  <c r="K196" i="130" s="1"/>
  <c r="F251" i="130"/>
  <c r="F257" i="130" s="1"/>
  <c r="J278" i="130"/>
  <c r="J284" i="130" s="1"/>
  <c r="D410" i="130"/>
  <c r="D413" i="130" s="1"/>
  <c r="G416" i="130"/>
  <c r="G422" i="130" s="1"/>
  <c r="K499" i="130"/>
  <c r="K505" i="130" s="1"/>
  <c r="E23" i="105"/>
  <c r="E17" i="130"/>
  <c r="E23" i="130" s="1"/>
  <c r="H23" i="105"/>
  <c r="H17" i="130"/>
  <c r="H23" i="130" s="1"/>
  <c r="K23" i="105"/>
  <c r="K17" i="130"/>
  <c r="K23" i="130" s="1"/>
  <c r="E41" i="105"/>
  <c r="E35" i="130"/>
  <c r="E41" i="130" s="1"/>
  <c r="H41" i="105"/>
  <c r="H35" i="130"/>
  <c r="H41" i="130" s="1"/>
  <c r="K41" i="105"/>
  <c r="K35" i="130"/>
  <c r="K41" i="130" s="1"/>
  <c r="D133" i="105"/>
  <c r="D127" i="130"/>
  <c r="D133" i="130" s="1"/>
  <c r="G133" i="105"/>
  <c r="G127" i="130"/>
  <c r="G133" i="130" s="1"/>
  <c r="J133" i="105"/>
  <c r="J127" i="130"/>
  <c r="J133" i="130" s="1"/>
  <c r="D142" i="105"/>
  <c r="D136" i="130"/>
  <c r="D142" i="130" s="1"/>
  <c r="G142" i="105"/>
  <c r="G136" i="130"/>
  <c r="G142" i="130" s="1"/>
  <c r="J142" i="105"/>
  <c r="J136" i="130"/>
  <c r="J142" i="130" s="1"/>
  <c r="D151" i="105"/>
  <c r="D145" i="130"/>
  <c r="D151" i="130" s="1"/>
  <c r="G151" i="105"/>
  <c r="G145" i="130"/>
  <c r="G151" i="130" s="1"/>
  <c r="J151" i="105"/>
  <c r="J145" i="130"/>
  <c r="J151" i="130" s="1"/>
  <c r="D160" i="105"/>
  <c r="D154" i="130"/>
  <c r="D160" i="130" s="1"/>
  <c r="G160" i="105"/>
  <c r="G154" i="130"/>
  <c r="G160" i="130" s="1"/>
  <c r="J160" i="105"/>
  <c r="J154" i="130"/>
  <c r="J160" i="130" s="1"/>
  <c r="D169" i="105"/>
  <c r="D163" i="130"/>
  <c r="D169" i="130" s="1"/>
  <c r="G169" i="105"/>
  <c r="G163" i="130"/>
  <c r="G169" i="130" s="1"/>
  <c r="J169" i="105"/>
  <c r="J163" i="130"/>
  <c r="J169" i="130" s="1"/>
  <c r="D178" i="105"/>
  <c r="D172" i="130"/>
  <c r="D178" i="130" s="1"/>
  <c r="J187" i="105"/>
  <c r="J181" i="130"/>
  <c r="J187" i="130" s="1"/>
  <c r="G196" i="105"/>
  <c r="G190" i="130"/>
  <c r="G196" i="130" s="1"/>
  <c r="J196" i="105"/>
  <c r="J190" i="130"/>
  <c r="J196" i="130" s="1"/>
  <c r="F214" i="105"/>
  <c r="F208" i="130"/>
  <c r="F214" i="130" s="1"/>
  <c r="I214" i="105"/>
  <c r="I208" i="130"/>
  <c r="I214" i="130" s="1"/>
  <c r="I257" i="105"/>
  <c r="I251" i="130"/>
  <c r="I257" i="130" s="1"/>
  <c r="G275" i="105"/>
  <c r="G269" i="130"/>
  <c r="E315" i="105"/>
  <c r="E305" i="130"/>
  <c r="H315" i="105"/>
  <c r="H305" i="130"/>
  <c r="K315" i="105"/>
  <c r="K305" i="130"/>
  <c r="D324" i="105"/>
  <c r="D314" i="130"/>
  <c r="D320" i="130" s="1"/>
  <c r="G324" i="105"/>
  <c r="G314" i="130"/>
  <c r="G320" i="130" s="1"/>
  <c r="J324" i="105"/>
  <c r="J314" i="130"/>
  <c r="J320" i="130" s="1"/>
  <c r="J333" i="105"/>
  <c r="J323" i="130"/>
  <c r="J329" i="130" s="1"/>
  <c r="D333" i="105"/>
  <c r="D326" i="130"/>
  <c r="D329" i="130" s="1"/>
  <c r="G333" i="105"/>
  <c r="G326" i="130"/>
  <c r="G329" i="130" s="1"/>
  <c r="G342" i="105"/>
  <c r="G332" i="130"/>
  <c r="G338" i="130" s="1"/>
  <c r="J342" i="105"/>
  <c r="J332" i="130"/>
  <c r="J338" i="130" s="1"/>
  <c r="I360" i="105"/>
  <c r="I350" i="130"/>
  <c r="I356" i="130" s="1"/>
  <c r="D389" i="105"/>
  <c r="D391" i="105" s="1"/>
  <c r="D382" i="130"/>
  <c r="G389" i="105"/>
  <c r="G391" i="105" s="1"/>
  <c r="G382" i="130"/>
  <c r="G400" i="105"/>
  <c r="G390" i="130"/>
  <c r="J400" i="105"/>
  <c r="J390" i="130"/>
  <c r="F418" i="105"/>
  <c r="F407" i="130"/>
  <c r="F413" i="130" s="1"/>
  <c r="I418" i="105"/>
  <c r="I407" i="130"/>
  <c r="I413" i="130" s="1"/>
  <c r="E456" i="105"/>
  <c r="E445" i="130"/>
  <c r="E451" i="130" s="1"/>
  <c r="H456" i="105"/>
  <c r="H445" i="130"/>
  <c r="H451" i="130" s="1"/>
  <c r="K456" i="105"/>
  <c r="K445" i="130"/>
  <c r="K451" i="130" s="1"/>
  <c r="D465" i="105"/>
  <c r="D454" i="130"/>
  <c r="D460" i="130" s="1"/>
  <c r="G465" i="105"/>
  <c r="G454" i="130"/>
  <c r="G460" i="130" s="1"/>
  <c r="J465" i="105"/>
  <c r="J454" i="130"/>
  <c r="J460" i="130" s="1"/>
  <c r="J474" i="105"/>
  <c r="J463" i="130"/>
  <c r="J469" i="130" s="1"/>
  <c r="D474" i="105"/>
  <c r="D466" i="130"/>
  <c r="D469" i="130" s="1"/>
  <c r="G474" i="105"/>
  <c r="G466" i="130"/>
  <c r="G469" i="130" s="1"/>
  <c r="D483" i="105"/>
  <c r="D472" i="130"/>
  <c r="D478" i="130" s="1"/>
  <c r="G483" i="105"/>
  <c r="G472" i="130"/>
  <c r="G478" i="130" s="1"/>
  <c r="J483" i="105"/>
  <c r="J472" i="130"/>
  <c r="J478" i="130" s="1"/>
  <c r="H501" i="105"/>
  <c r="H490" i="130"/>
  <c r="H496" i="130" s="1"/>
  <c r="D510" i="105"/>
  <c r="D499" i="130"/>
  <c r="D505" i="130" s="1"/>
  <c r="G510" i="105"/>
  <c r="G499" i="130"/>
  <c r="G505" i="130" s="1"/>
  <c r="J510" i="105"/>
  <c r="J499" i="130"/>
  <c r="J505" i="130" s="1"/>
  <c r="I539" i="105"/>
  <c r="I528" i="130"/>
  <c r="I534" i="130" s="1"/>
  <c r="F566" i="105"/>
  <c r="F557" i="130"/>
  <c r="F560" i="130" s="1"/>
  <c r="F577" i="105"/>
  <c r="F565" i="130"/>
  <c r="F571" i="130" s="1"/>
  <c r="I577" i="105"/>
  <c r="I565" i="130"/>
  <c r="I571" i="130" s="1"/>
  <c r="I586" i="105"/>
  <c r="I573" i="130"/>
  <c r="E613" i="105"/>
  <c r="E600" i="130"/>
  <c r="E606" i="130" s="1"/>
  <c r="H613" i="105"/>
  <c r="H600" i="130"/>
  <c r="H606" i="130" s="1"/>
  <c r="K613" i="105"/>
  <c r="K600" i="130"/>
  <c r="K606" i="130" s="1"/>
  <c r="C792" i="111"/>
  <c r="C795" i="111"/>
  <c r="D792" i="111"/>
  <c r="D842" i="111"/>
  <c r="C837" i="111"/>
  <c r="D896" i="111"/>
  <c r="C894" i="111"/>
  <c r="D891" i="111"/>
  <c r="C896" i="111"/>
  <c r="C893" i="111"/>
  <c r="C891" i="111"/>
  <c r="D919" i="111"/>
  <c r="C914" i="111"/>
  <c r="H17" i="112"/>
  <c r="I17" i="112"/>
  <c r="D17" i="112"/>
  <c r="G17" i="112"/>
  <c r="C17" i="112"/>
  <c r="Q111" i="71"/>
  <c r="I147" i="75"/>
  <c r="T111" i="76"/>
  <c r="F97" i="78"/>
  <c r="I97" i="82"/>
  <c r="F76" i="83"/>
  <c r="Q111" i="83"/>
  <c r="H4" i="84"/>
  <c r="I97" i="86"/>
  <c r="F76" i="87"/>
  <c r="I97" i="90"/>
  <c r="F76" i="91"/>
  <c r="I97" i="91"/>
  <c r="T111" i="91"/>
  <c r="F76" i="92"/>
  <c r="E147" i="92"/>
  <c r="I147" i="92"/>
  <c r="I183" i="92"/>
  <c r="F76" i="93"/>
  <c r="F76" i="94"/>
  <c r="I97" i="94"/>
  <c r="T111" i="94"/>
  <c r="I76" i="95"/>
  <c r="I147" i="95"/>
  <c r="E202" i="95"/>
  <c r="H204" i="95"/>
  <c r="Q75" i="96"/>
  <c r="I97" i="96"/>
  <c r="H204" i="96"/>
  <c r="F76" i="97"/>
  <c r="I97" i="97"/>
  <c r="T111" i="97"/>
  <c r="I159" i="98"/>
  <c r="F76" i="99"/>
  <c r="I97" i="99"/>
  <c r="Q111" i="99"/>
  <c r="I147" i="99"/>
  <c r="E4" i="100"/>
  <c r="I4" i="100"/>
  <c r="E202" i="100"/>
  <c r="H204" i="100"/>
  <c r="F76" i="101"/>
  <c r="I97" i="102"/>
  <c r="T111" i="102"/>
  <c r="I76" i="108"/>
  <c r="I76" i="109"/>
  <c r="H202" i="109"/>
  <c r="E4" i="127"/>
  <c r="I4" i="127"/>
  <c r="I76" i="128"/>
  <c r="I159" i="128"/>
  <c r="I76" i="129"/>
  <c r="F76" i="32"/>
  <c r="I97" i="32"/>
  <c r="T111" i="32"/>
  <c r="F76" i="38"/>
  <c r="I97" i="38"/>
  <c r="Q111" i="38"/>
  <c r="I147" i="38"/>
  <c r="I4" i="39"/>
  <c r="F133" i="40"/>
  <c r="I76" i="41"/>
  <c r="I147" i="41"/>
  <c r="I4" i="42"/>
  <c r="I147" i="42"/>
  <c r="H202" i="42"/>
  <c r="E4" i="43"/>
  <c r="I4" i="43"/>
  <c r="I97" i="43"/>
  <c r="H202" i="43"/>
  <c r="I97" i="44"/>
  <c r="T111" i="44"/>
  <c r="F76" i="45"/>
  <c r="I97" i="45"/>
  <c r="T111" i="45"/>
  <c r="H61" i="46"/>
  <c r="E147" i="46"/>
  <c r="I147" i="46"/>
  <c r="I183" i="46"/>
  <c r="I97" i="47"/>
  <c r="E147" i="47"/>
  <c r="I147" i="47"/>
  <c r="H202" i="47"/>
  <c r="E4" i="48"/>
  <c r="I4" i="48"/>
  <c r="T111" i="48"/>
  <c r="I147" i="48"/>
  <c r="H202" i="48"/>
  <c r="H4" i="49"/>
  <c r="E61" i="49"/>
  <c r="I61" i="49"/>
  <c r="E147" i="49"/>
  <c r="I147" i="49"/>
  <c r="I183" i="49"/>
  <c r="Q75" i="50"/>
  <c r="I147" i="50"/>
  <c r="E4" i="51"/>
  <c r="I4" i="51"/>
  <c r="I76" i="51"/>
  <c r="S111" i="51"/>
  <c r="E147" i="51"/>
  <c r="I147" i="51"/>
  <c r="Q75" i="53"/>
  <c r="E202" i="53"/>
  <c r="I76" i="54"/>
  <c r="I147" i="54"/>
  <c r="I4" i="55"/>
  <c r="I147" i="55"/>
  <c r="E202" i="55"/>
  <c r="I147" i="56"/>
  <c r="E4" i="57"/>
  <c r="I76" i="57"/>
  <c r="I147" i="57"/>
  <c r="E4" i="58"/>
  <c r="I4" i="58"/>
  <c r="E32" i="130"/>
  <c r="H32" i="130"/>
  <c r="K32" i="130"/>
  <c r="G178" i="130"/>
  <c r="D196" i="105"/>
  <c r="I205" i="130"/>
  <c r="F205" i="130"/>
  <c r="F223" i="130"/>
  <c r="D237" i="105"/>
  <c r="D239" i="105" s="1"/>
  <c r="D342" i="105"/>
  <c r="F347" i="130"/>
  <c r="F365" i="130"/>
  <c r="E374" i="130"/>
  <c r="D400" i="105"/>
  <c r="D429" i="105" s="1"/>
  <c r="F422" i="130"/>
  <c r="H483" i="105"/>
  <c r="H510" i="105"/>
  <c r="H530" i="105"/>
  <c r="H597" i="130"/>
  <c r="S4" i="111"/>
  <c r="C32" i="111"/>
  <c r="C35" i="111"/>
  <c r="C77" i="111"/>
  <c r="C80" i="111"/>
  <c r="C122" i="111"/>
  <c r="C125" i="111"/>
  <c r="C319" i="111"/>
  <c r="D427" i="111"/>
  <c r="D432" i="111"/>
  <c r="D434" i="111"/>
  <c r="D614" i="111"/>
  <c r="D616" i="111"/>
  <c r="C642" i="111"/>
  <c r="C645" i="111"/>
  <c r="C686" i="111"/>
  <c r="C689" i="111"/>
  <c r="C703" i="111"/>
  <c r="C706" i="111"/>
  <c r="C749" i="111"/>
  <c r="C752" i="111"/>
  <c r="D771" i="111"/>
  <c r="D774" i="111"/>
  <c r="C796" i="111"/>
  <c r="G23" i="130"/>
  <c r="D32" i="130"/>
  <c r="D109" i="130"/>
  <c r="D115" i="130" s="1"/>
  <c r="I151" i="130"/>
  <c r="E160" i="130"/>
  <c r="H205" i="130"/>
  <c r="F59" i="105"/>
  <c r="F53" i="130"/>
  <c r="F59" i="130" s="1"/>
  <c r="I59" i="105"/>
  <c r="I53" i="130"/>
  <c r="I59" i="130" s="1"/>
  <c r="F68" i="105"/>
  <c r="F62" i="130"/>
  <c r="F68" i="130" s="1"/>
  <c r="I68" i="105"/>
  <c r="I62" i="130"/>
  <c r="I68" i="130" s="1"/>
  <c r="F86" i="105"/>
  <c r="F80" i="130"/>
  <c r="F86" i="130" s="1"/>
  <c r="I86" i="105"/>
  <c r="I80" i="130"/>
  <c r="I86" i="130" s="1"/>
  <c r="F95" i="105"/>
  <c r="F89" i="130"/>
  <c r="F95" i="130" s="1"/>
  <c r="I95" i="105"/>
  <c r="I89" i="130"/>
  <c r="I95" i="130" s="1"/>
  <c r="F106" i="105"/>
  <c r="F103" i="130"/>
  <c r="F106" i="130" s="1"/>
  <c r="F115" i="105"/>
  <c r="F109" i="130"/>
  <c r="F115" i="130" s="1"/>
  <c r="I115" i="105"/>
  <c r="I109" i="130"/>
  <c r="I115" i="130" s="1"/>
  <c r="F124" i="105"/>
  <c r="F118" i="130"/>
  <c r="F124" i="130" s="1"/>
  <c r="I124" i="105"/>
  <c r="I118" i="130"/>
  <c r="I124" i="130" s="1"/>
  <c r="F160" i="105"/>
  <c r="F154" i="130"/>
  <c r="F160" i="130" s="1"/>
  <c r="I160" i="105"/>
  <c r="I154" i="130"/>
  <c r="I160" i="130" s="1"/>
  <c r="F169" i="105"/>
  <c r="F163" i="130"/>
  <c r="F169" i="130" s="1"/>
  <c r="I169" i="105"/>
  <c r="I163" i="130"/>
  <c r="I169" i="130" s="1"/>
  <c r="I178" i="105"/>
  <c r="I172" i="130"/>
  <c r="I178" i="130" s="1"/>
  <c r="F187" i="105"/>
  <c r="F181" i="130"/>
  <c r="F187" i="130" s="1"/>
  <c r="I187" i="105"/>
  <c r="I181" i="130"/>
  <c r="I187" i="130" s="1"/>
  <c r="E223" i="105"/>
  <c r="E217" i="130"/>
  <c r="E223" i="130" s="1"/>
  <c r="H223" i="105"/>
  <c r="H217" i="130"/>
  <c r="H223" i="130" s="1"/>
  <c r="E266" i="105"/>
  <c r="E260" i="130"/>
  <c r="E266" i="130" s="1"/>
  <c r="H266" i="105"/>
  <c r="H260" i="130"/>
  <c r="H266" i="130" s="1"/>
  <c r="K266" i="105"/>
  <c r="K260" i="130"/>
  <c r="K266" i="130" s="1"/>
  <c r="F284" i="105"/>
  <c r="F278" i="130"/>
  <c r="F284" i="130" s="1"/>
  <c r="I284" i="105"/>
  <c r="I278" i="130"/>
  <c r="I284" i="130" s="1"/>
  <c r="D304" i="105"/>
  <c r="D294" i="130"/>
  <c r="J304" i="105"/>
  <c r="J294" i="130"/>
  <c r="G315" i="105"/>
  <c r="G305" i="130"/>
  <c r="J315" i="105"/>
  <c r="J305" i="130"/>
  <c r="I333" i="105"/>
  <c r="I323" i="130"/>
  <c r="I329" i="130" s="1"/>
  <c r="E369" i="105"/>
  <c r="E359" i="130"/>
  <c r="E365" i="130" s="1"/>
  <c r="H369" i="105"/>
  <c r="H359" i="130"/>
  <c r="H365" i="130" s="1"/>
  <c r="K369" i="105"/>
  <c r="K359" i="130"/>
  <c r="K365" i="130" s="1"/>
  <c r="D378" i="105"/>
  <c r="D368" i="130"/>
  <c r="D374" i="130" s="1"/>
  <c r="G378" i="105"/>
  <c r="G368" i="130"/>
  <c r="G374" i="130" s="1"/>
  <c r="J378" i="105"/>
  <c r="J368" i="130"/>
  <c r="J374" i="130" s="1"/>
  <c r="E427" i="105"/>
  <c r="E416" i="130"/>
  <c r="E422" i="130" s="1"/>
  <c r="H427" i="105"/>
  <c r="H416" i="130"/>
  <c r="H422" i="130" s="1"/>
  <c r="K427" i="105"/>
  <c r="K416" i="130"/>
  <c r="K422" i="130" s="1"/>
  <c r="D438" i="105"/>
  <c r="D427" i="130"/>
  <c r="G438" i="105"/>
  <c r="G521" i="105" s="1"/>
  <c r="G427" i="130"/>
  <c r="J447" i="105"/>
  <c r="J436" i="130"/>
  <c r="J442" i="130" s="1"/>
  <c r="D447" i="105"/>
  <c r="D521" i="105" s="1"/>
  <c r="D439" i="130"/>
  <c r="D442" i="130" s="1"/>
  <c r="G447" i="105"/>
  <c r="G439" i="130"/>
  <c r="G442" i="130" s="1"/>
  <c r="G456" i="105"/>
  <c r="G445" i="130"/>
  <c r="G451" i="130" s="1"/>
  <c r="J456" i="105"/>
  <c r="J445" i="130"/>
  <c r="J451" i="130" s="1"/>
  <c r="F474" i="105"/>
  <c r="F463" i="130"/>
  <c r="F469" i="130" s="1"/>
  <c r="I474" i="105"/>
  <c r="I463" i="130"/>
  <c r="I469" i="130" s="1"/>
  <c r="F483" i="105"/>
  <c r="F472" i="130"/>
  <c r="F478" i="130" s="1"/>
  <c r="I483" i="105"/>
  <c r="I472" i="130"/>
  <c r="I478" i="130" s="1"/>
  <c r="H492" i="105"/>
  <c r="H481" i="130"/>
  <c r="H487" i="130" s="1"/>
  <c r="K492" i="105"/>
  <c r="K481" i="130"/>
  <c r="K487" i="130" s="1"/>
  <c r="F510" i="105"/>
  <c r="F499" i="130"/>
  <c r="F505" i="130" s="1"/>
  <c r="I510" i="105"/>
  <c r="I499" i="130"/>
  <c r="I505" i="130" s="1"/>
  <c r="H519" i="105"/>
  <c r="H508" i="130"/>
  <c r="H514" i="130" s="1"/>
  <c r="K519" i="105"/>
  <c r="K508" i="130"/>
  <c r="K514" i="130" s="1"/>
  <c r="E539" i="105"/>
  <c r="E528" i="130"/>
  <c r="E534" i="130" s="1"/>
  <c r="H539" i="105"/>
  <c r="H528" i="130"/>
  <c r="H534" i="130" s="1"/>
  <c r="K539" i="105"/>
  <c r="K528" i="130"/>
  <c r="K534" i="130" s="1"/>
  <c r="D548" i="105"/>
  <c r="D536" i="130"/>
  <c r="G548" i="105"/>
  <c r="G536" i="130"/>
  <c r="J548" i="105"/>
  <c r="J536" i="130"/>
  <c r="E586" i="105"/>
  <c r="E573" i="130"/>
  <c r="H586" i="105"/>
  <c r="H573" i="130"/>
  <c r="K586" i="105"/>
  <c r="K573" i="130"/>
  <c r="D874" i="111"/>
  <c r="C869" i="111"/>
  <c r="D1003" i="111"/>
  <c r="D1000" i="111"/>
  <c r="C998" i="111"/>
  <c r="T111" i="70"/>
  <c r="I76" i="72"/>
  <c r="T111" i="73"/>
  <c r="I97" i="76"/>
  <c r="E61" i="78"/>
  <c r="I61" i="78"/>
  <c r="Q111" i="78"/>
  <c r="F204" i="78"/>
  <c r="T111" i="82"/>
  <c r="I147" i="83"/>
  <c r="E147" i="84"/>
  <c r="I147" i="84"/>
  <c r="I97" i="85"/>
  <c r="H236" i="85"/>
  <c r="T111" i="86"/>
  <c r="I97" i="87"/>
  <c r="I76" i="88"/>
  <c r="E147" i="80"/>
  <c r="I159" i="80"/>
  <c r="T111" i="90"/>
  <c r="I97" i="67"/>
  <c r="Q111" i="67"/>
  <c r="F76" i="68"/>
  <c r="I97" i="68"/>
  <c r="T111" i="68"/>
  <c r="C147" i="68"/>
  <c r="I183" i="68"/>
  <c r="I4" i="69"/>
  <c r="C97" i="69"/>
  <c r="N111" i="69"/>
  <c r="R111" i="69"/>
  <c r="I147" i="69"/>
  <c r="E4" i="70"/>
  <c r="I4" i="70"/>
  <c r="F97" i="70"/>
  <c r="Q111" i="70"/>
  <c r="I147" i="70"/>
  <c r="E4" i="71"/>
  <c r="I4" i="71"/>
  <c r="F61" i="71"/>
  <c r="F97" i="71"/>
  <c r="O111" i="71"/>
  <c r="T111" i="71"/>
  <c r="E4" i="72"/>
  <c r="I4" i="72"/>
  <c r="F76" i="72"/>
  <c r="I76" i="73"/>
  <c r="F97" i="73"/>
  <c r="Q111" i="73"/>
  <c r="H4" i="74"/>
  <c r="E61" i="74"/>
  <c r="I61" i="74"/>
  <c r="O75" i="74"/>
  <c r="T75" i="74"/>
  <c r="E147" i="74"/>
  <c r="I147" i="74"/>
  <c r="I183" i="74"/>
  <c r="F4" i="75"/>
  <c r="F147" i="75"/>
  <c r="I76" i="76"/>
  <c r="F97" i="76"/>
  <c r="Q111" i="76"/>
  <c r="I147" i="76"/>
  <c r="E4" i="77"/>
  <c r="I4" i="77"/>
  <c r="I61" i="77"/>
  <c r="E147" i="77"/>
  <c r="I147" i="77"/>
  <c r="C61" i="78"/>
  <c r="H61" i="78"/>
  <c r="O75" i="78"/>
  <c r="T75" i="78"/>
  <c r="G76" i="78"/>
  <c r="D97" i="78"/>
  <c r="I97" i="78"/>
  <c r="I111" i="78"/>
  <c r="O111" i="78"/>
  <c r="T111" i="78"/>
  <c r="F133" i="78"/>
  <c r="H183" i="78"/>
  <c r="C204" i="78"/>
  <c r="F76" i="81"/>
  <c r="I97" i="81"/>
  <c r="T111" i="81"/>
  <c r="I76" i="82"/>
  <c r="F97" i="82"/>
  <c r="Q111" i="82"/>
  <c r="I147" i="82"/>
  <c r="I4" i="83"/>
  <c r="D76" i="83"/>
  <c r="I76" i="83"/>
  <c r="F97" i="83"/>
  <c r="O111" i="83"/>
  <c r="F147" i="83"/>
  <c r="E4" i="84"/>
  <c r="F61" i="84"/>
  <c r="G111" i="84"/>
  <c r="G133" i="84"/>
  <c r="C147" i="84"/>
  <c r="H147" i="84"/>
  <c r="I159" i="84"/>
  <c r="F183" i="84"/>
  <c r="I76" i="85"/>
  <c r="F97" i="85"/>
  <c r="E236" i="85"/>
  <c r="I76" i="86"/>
  <c r="F97" i="86"/>
  <c r="Q111" i="86"/>
  <c r="I147" i="86"/>
  <c r="I4" i="87"/>
  <c r="D76" i="87"/>
  <c r="I76" i="87"/>
  <c r="F97" i="87"/>
  <c r="Q111" i="87"/>
  <c r="I147" i="87"/>
  <c r="E4" i="88"/>
  <c r="I4" i="88"/>
  <c r="F76" i="88"/>
  <c r="F147" i="88"/>
  <c r="F4" i="79"/>
  <c r="F147" i="79"/>
  <c r="F76" i="80"/>
  <c r="I97" i="80"/>
  <c r="T111" i="80"/>
  <c r="D133" i="80"/>
  <c r="C147" i="80"/>
  <c r="F159" i="80"/>
  <c r="F76" i="89"/>
  <c r="I97" i="89"/>
  <c r="T111" i="89"/>
  <c r="I76" i="90"/>
  <c r="F97" i="90"/>
  <c r="Q111" i="90"/>
  <c r="I147" i="90"/>
  <c r="I4" i="91"/>
  <c r="D76" i="91"/>
  <c r="I76" i="91"/>
  <c r="F97" i="91"/>
  <c r="Q111" i="91"/>
  <c r="F147" i="91"/>
  <c r="T75" i="92"/>
  <c r="D76" i="92"/>
  <c r="I76" i="92"/>
  <c r="G133" i="92"/>
  <c r="C147" i="92"/>
  <c r="H147" i="92"/>
  <c r="I159" i="92"/>
  <c r="F183" i="92"/>
  <c r="F4" i="93"/>
  <c r="D76" i="93"/>
  <c r="I97" i="93"/>
  <c r="T111" i="93"/>
  <c r="H61" i="94"/>
  <c r="T75" i="94"/>
  <c r="D76" i="94"/>
  <c r="I76" i="94"/>
  <c r="F97" i="94"/>
  <c r="Q111" i="94"/>
  <c r="I147" i="94"/>
  <c r="E4" i="95"/>
  <c r="I4" i="95"/>
  <c r="F76" i="95"/>
  <c r="F147" i="95"/>
  <c r="C202" i="95"/>
  <c r="E204" i="95"/>
  <c r="E61" i="96"/>
  <c r="I61" i="96"/>
  <c r="O75" i="96"/>
  <c r="T75" i="96"/>
  <c r="F97" i="96"/>
  <c r="I147" i="96"/>
  <c r="B202" i="96"/>
  <c r="E204" i="96"/>
  <c r="T75" i="97"/>
  <c r="D76" i="97"/>
  <c r="I76" i="97"/>
  <c r="F97" i="97"/>
  <c r="Q111" i="97"/>
  <c r="I147" i="97"/>
  <c r="E4" i="98"/>
  <c r="I4" i="98"/>
  <c r="I76" i="98"/>
  <c r="D111" i="98"/>
  <c r="D133" i="98"/>
  <c r="B147" i="98"/>
  <c r="F147" i="98"/>
  <c r="F159" i="98"/>
  <c r="C183" i="98"/>
  <c r="D202" i="98"/>
  <c r="E61" i="99"/>
  <c r="T75" i="99"/>
  <c r="D76" i="99"/>
  <c r="I76" i="99"/>
  <c r="F97" i="99"/>
  <c r="O111" i="99"/>
  <c r="F147" i="99"/>
  <c r="C4" i="100"/>
  <c r="H4" i="100"/>
  <c r="C61" i="100"/>
  <c r="R75" i="100"/>
  <c r="C97" i="100"/>
  <c r="N111" i="100"/>
  <c r="T111" i="100"/>
  <c r="C147" i="100"/>
  <c r="C202" i="100"/>
  <c r="E204" i="100"/>
  <c r="N75" i="101"/>
  <c r="D76" i="101"/>
  <c r="I97" i="101"/>
  <c r="T111" i="101"/>
  <c r="C147" i="101"/>
  <c r="I76" i="102"/>
  <c r="F97" i="102"/>
  <c r="Q111" i="102"/>
  <c r="I147" i="102"/>
  <c r="E4" i="108"/>
  <c r="I4" i="108"/>
  <c r="F76" i="108"/>
  <c r="C97" i="108"/>
  <c r="N111" i="108"/>
  <c r="R111" i="108"/>
  <c r="I147" i="108"/>
  <c r="E4" i="109"/>
  <c r="I4" i="109"/>
  <c r="F76" i="109"/>
  <c r="C97" i="109"/>
  <c r="N111" i="109"/>
  <c r="C183" i="109"/>
  <c r="E202" i="109"/>
  <c r="H204" i="109"/>
  <c r="C4" i="127"/>
  <c r="H4" i="127"/>
  <c r="C76" i="127"/>
  <c r="I97" i="127"/>
  <c r="T111" i="127"/>
  <c r="C147" i="127"/>
  <c r="C202" i="127"/>
  <c r="E4" i="128"/>
  <c r="I4" i="128"/>
  <c r="F76" i="128"/>
  <c r="D111" i="128"/>
  <c r="C133" i="128"/>
  <c r="G133" i="128"/>
  <c r="F159" i="128"/>
  <c r="E4" i="129"/>
  <c r="I4" i="129"/>
  <c r="F76" i="129"/>
  <c r="I147" i="129"/>
  <c r="I4" i="32"/>
  <c r="D76" i="32"/>
  <c r="I76" i="32"/>
  <c r="F97" i="32"/>
  <c r="Q111" i="32"/>
  <c r="I147" i="32"/>
  <c r="I4" i="38"/>
  <c r="D76" i="38"/>
  <c r="I76" i="38"/>
  <c r="F97" i="38"/>
  <c r="O111" i="38"/>
  <c r="F147" i="38"/>
  <c r="F4" i="39"/>
  <c r="C76" i="39"/>
  <c r="I97" i="39"/>
  <c r="T111" i="39"/>
  <c r="C147" i="39"/>
  <c r="E61" i="40"/>
  <c r="I61" i="40"/>
  <c r="Q75" i="40"/>
  <c r="D111" i="40"/>
  <c r="D133" i="40"/>
  <c r="H147" i="40"/>
  <c r="C159" i="40"/>
  <c r="H202" i="40"/>
  <c r="E4" i="41"/>
  <c r="I4" i="41"/>
  <c r="F76" i="41"/>
  <c r="C97" i="41"/>
  <c r="F147" i="41"/>
  <c r="F4" i="42"/>
  <c r="F147" i="42"/>
  <c r="E202" i="42"/>
  <c r="H204" i="42"/>
  <c r="C4" i="43"/>
  <c r="H4" i="43"/>
  <c r="I76" i="43"/>
  <c r="F97" i="43"/>
  <c r="I147" i="43"/>
  <c r="E202" i="43"/>
  <c r="H204" i="43"/>
  <c r="F97" i="44"/>
  <c r="Q111" i="44"/>
  <c r="I147" i="44"/>
  <c r="I4" i="45"/>
  <c r="D76" i="45"/>
  <c r="I76" i="45"/>
  <c r="F97" i="45"/>
  <c r="Q111" i="45"/>
  <c r="I147" i="45"/>
  <c r="E61" i="46"/>
  <c r="F76" i="46"/>
  <c r="G111" i="46"/>
  <c r="G133" i="46"/>
  <c r="C147" i="46"/>
  <c r="H147" i="46"/>
  <c r="I159" i="46"/>
  <c r="F183" i="46"/>
  <c r="B4" i="47"/>
  <c r="F4" i="47"/>
  <c r="I76" i="47"/>
  <c r="F97" i="47"/>
  <c r="C147" i="47"/>
  <c r="H147" i="47"/>
  <c r="E202" i="47"/>
  <c r="C4" i="48"/>
  <c r="H4" i="48"/>
  <c r="I97" i="48"/>
  <c r="Q111" i="48"/>
  <c r="F147" i="48"/>
  <c r="E202" i="48"/>
  <c r="H204" i="48"/>
  <c r="E4" i="49"/>
  <c r="C61" i="49"/>
  <c r="H61" i="49"/>
  <c r="N75" i="49"/>
  <c r="R75" i="49"/>
  <c r="G111" i="49"/>
  <c r="G133" i="49"/>
  <c r="C147" i="49"/>
  <c r="H147" i="49"/>
  <c r="I159" i="49"/>
  <c r="F183" i="49"/>
  <c r="B4" i="50"/>
  <c r="E61" i="50"/>
  <c r="I61" i="50"/>
  <c r="O75" i="50"/>
  <c r="T75" i="50"/>
  <c r="C97" i="50"/>
  <c r="F147" i="50"/>
  <c r="C4" i="51"/>
  <c r="H4" i="51"/>
  <c r="F76" i="51"/>
  <c r="C147" i="51"/>
  <c r="H147" i="51"/>
  <c r="C4" i="52"/>
  <c r="F76" i="52"/>
  <c r="I97" i="52"/>
  <c r="T111" i="52"/>
  <c r="B147" i="52"/>
  <c r="F147" i="52"/>
  <c r="C183" i="52"/>
  <c r="E61" i="53"/>
  <c r="I61" i="53"/>
  <c r="O75" i="53"/>
  <c r="T75" i="53"/>
  <c r="C97" i="53"/>
  <c r="G97" i="53"/>
  <c r="N111" i="53"/>
  <c r="R111" i="53"/>
  <c r="C133" i="53"/>
  <c r="D183" i="53"/>
  <c r="C202" i="53"/>
  <c r="H202" i="53"/>
  <c r="F204" i="53"/>
  <c r="I4" i="54"/>
  <c r="F76" i="54"/>
  <c r="C97" i="54"/>
  <c r="F147" i="54"/>
  <c r="F4" i="55"/>
  <c r="C76" i="55"/>
  <c r="G76" i="55"/>
  <c r="Q111" i="55"/>
  <c r="F147" i="55"/>
  <c r="C202" i="55"/>
  <c r="H202" i="55"/>
  <c r="F76" i="56"/>
  <c r="F147" i="56"/>
  <c r="C4" i="57"/>
  <c r="I4" i="57"/>
  <c r="F76" i="57"/>
  <c r="C97" i="57"/>
  <c r="F147" i="57"/>
  <c r="C4" i="58"/>
  <c r="H4" i="58"/>
  <c r="C61" i="58"/>
  <c r="E147" i="58"/>
  <c r="I147" i="58"/>
  <c r="C159" i="58"/>
  <c r="C4" i="59"/>
  <c r="I76" i="59"/>
  <c r="B147" i="59"/>
  <c r="F147" i="59"/>
  <c r="B202" i="59"/>
  <c r="C4" i="60"/>
  <c r="F76" i="60"/>
  <c r="I97" i="60"/>
  <c r="T111" i="60"/>
  <c r="C147" i="60"/>
  <c r="C202" i="60"/>
  <c r="F50" i="130"/>
  <c r="I50" i="130"/>
  <c r="F77" i="130"/>
  <c r="I77" i="130"/>
  <c r="I133" i="105"/>
  <c r="F133" i="105"/>
  <c r="F142" i="105"/>
  <c r="I142" i="105"/>
  <c r="F151" i="105"/>
  <c r="I151" i="105"/>
  <c r="F178" i="105"/>
  <c r="G178" i="105"/>
  <c r="F196" i="130"/>
  <c r="I196" i="130"/>
  <c r="E205" i="130"/>
  <c r="K205" i="130"/>
  <c r="K223" i="105"/>
  <c r="G304" i="105"/>
  <c r="D315" i="105"/>
  <c r="F333" i="105"/>
  <c r="F338" i="130"/>
  <c r="I338" i="130"/>
  <c r="E347" i="130"/>
  <c r="H347" i="130"/>
  <c r="K347" i="130"/>
  <c r="D451" i="130"/>
  <c r="D456" i="105"/>
  <c r="F460" i="130"/>
  <c r="I460" i="130"/>
  <c r="E487" i="130"/>
  <c r="D496" i="130"/>
  <c r="G496" i="130"/>
  <c r="J496" i="130"/>
  <c r="K501" i="105"/>
  <c r="E514" i="130"/>
  <c r="D551" i="130"/>
  <c r="J551" i="130"/>
  <c r="E560" i="130"/>
  <c r="H560" i="130"/>
  <c r="K560" i="130"/>
  <c r="D588" i="130"/>
  <c r="G588" i="130"/>
  <c r="J588" i="130"/>
  <c r="D597" i="130"/>
  <c r="G597" i="130"/>
  <c r="J597" i="130"/>
  <c r="D606" i="130"/>
  <c r="G606" i="130"/>
  <c r="J606" i="130"/>
  <c r="K4" i="111"/>
  <c r="Q4" i="111"/>
  <c r="V4" i="111"/>
  <c r="C17" i="111"/>
  <c r="C20" i="111"/>
  <c r="D31" i="111"/>
  <c r="C34" i="111"/>
  <c r="C62" i="111"/>
  <c r="C65" i="111"/>
  <c r="D76" i="111"/>
  <c r="C79" i="111"/>
  <c r="C107" i="111"/>
  <c r="C110" i="111"/>
  <c r="D121" i="111"/>
  <c r="C124" i="111"/>
  <c r="D152" i="111"/>
  <c r="D154" i="111"/>
  <c r="D318" i="111"/>
  <c r="C334" i="111"/>
  <c r="C337" i="111"/>
  <c r="C349" i="111"/>
  <c r="C352" i="111"/>
  <c r="D365" i="111"/>
  <c r="D367" i="111"/>
  <c r="D410" i="111"/>
  <c r="C412" i="111"/>
  <c r="D413" i="111"/>
  <c r="D426" i="111"/>
  <c r="D431" i="111"/>
  <c r="C434" i="111"/>
  <c r="C436" i="111"/>
  <c r="D462" i="111"/>
  <c r="D464" i="111"/>
  <c r="D562" i="111"/>
  <c r="C564" i="111"/>
  <c r="D565" i="111"/>
  <c r="C608" i="111"/>
  <c r="D613" i="111"/>
  <c r="C616" i="111"/>
  <c r="C618" i="111"/>
  <c r="C641" i="111"/>
  <c r="C644" i="111"/>
  <c r="C657" i="111"/>
  <c r="C660" i="111"/>
  <c r="D685" i="111"/>
  <c r="C688" i="111"/>
  <c r="D702" i="111"/>
  <c r="C705" i="111"/>
  <c r="C718" i="111"/>
  <c r="C721" i="111"/>
  <c r="C733" i="111"/>
  <c r="D735" i="111"/>
  <c r="C737" i="111"/>
  <c r="C748" i="111"/>
  <c r="C751" i="111"/>
  <c r="D770" i="111"/>
  <c r="C794" i="111"/>
  <c r="C895" i="111"/>
  <c r="J109" i="130"/>
  <c r="J115" i="130" s="1"/>
  <c r="F130" i="130"/>
  <c r="F133" i="130" s="1"/>
  <c r="I136" i="130"/>
  <c r="I142" i="130" s="1"/>
  <c r="F145" i="130"/>
  <c r="F151" i="130" s="1"/>
  <c r="K154" i="130"/>
  <c r="K160" i="130" s="1"/>
  <c r="H163" i="130"/>
  <c r="H169" i="130" s="1"/>
  <c r="F172" i="130"/>
  <c r="F178" i="130" s="1"/>
  <c r="K217" i="130"/>
  <c r="K223" i="130" s="1"/>
  <c r="F350" i="130"/>
  <c r="F356" i="130" s="1"/>
  <c r="D398" i="130"/>
  <c r="E490" i="130"/>
  <c r="E496" i="130" s="1"/>
  <c r="C809" i="111"/>
  <c r="C812" i="111"/>
  <c r="D816" i="111"/>
  <c r="C830" i="111"/>
  <c r="C833" i="111"/>
  <c r="D849" i="111"/>
  <c r="C862" i="111"/>
  <c r="C865" i="111"/>
  <c r="D876" i="111"/>
  <c r="C879" i="111"/>
  <c r="C922" i="111"/>
  <c r="C948" i="111"/>
  <c r="C951" i="111"/>
  <c r="D971" i="111"/>
  <c r="D979" i="111"/>
  <c r="C992" i="111"/>
  <c r="C995" i="111"/>
  <c r="F7" i="112"/>
  <c r="F40" i="112"/>
  <c r="C863" i="111"/>
  <c r="C866" i="111"/>
  <c r="C877" i="111"/>
  <c r="C880" i="111"/>
  <c r="C939" i="111"/>
  <c r="C942" i="111"/>
  <c r="C946" i="111"/>
  <c r="C949" i="111"/>
  <c r="D969" i="111"/>
  <c r="D977" i="111"/>
  <c r="D980" i="111"/>
  <c r="C993" i="111"/>
  <c r="C996" i="111"/>
  <c r="G7" i="112"/>
  <c r="I40" i="112"/>
  <c r="G154" i="32"/>
  <c r="G24" i="32" s="1"/>
  <c r="I153" i="32"/>
  <c r="I23" i="32" s="1"/>
  <c r="F153" i="32"/>
  <c r="F23" i="32" s="1"/>
  <c r="H152" i="32"/>
  <c r="H22" i="32" s="1"/>
  <c r="E152" i="32"/>
  <c r="E22" i="32" s="1"/>
  <c r="G151" i="32"/>
  <c r="G21" i="32" s="1"/>
  <c r="I150" i="32"/>
  <c r="I20" i="32" s="1"/>
  <c r="F150" i="32"/>
  <c r="F20" i="32" s="1"/>
  <c r="H154" i="45"/>
  <c r="H24" i="45" s="1"/>
  <c r="E154" i="45"/>
  <c r="E24" i="45" s="1"/>
  <c r="G153" i="45"/>
  <c r="G23" i="45" s="1"/>
  <c r="I152" i="45"/>
  <c r="I22" i="45" s="1"/>
  <c r="F152" i="45"/>
  <c r="F22" i="45" s="1"/>
  <c r="H151" i="45"/>
  <c r="H21" i="45" s="1"/>
  <c r="E151" i="45"/>
  <c r="E21" i="45" s="1"/>
  <c r="G150" i="45"/>
  <c r="G20" i="45" s="1"/>
  <c r="H154" i="32"/>
  <c r="H24" i="32" s="1"/>
  <c r="E154" i="32"/>
  <c r="E24" i="32" s="1"/>
  <c r="G153" i="32"/>
  <c r="G23" i="32" s="1"/>
  <c r="I152" i="32"/>
  <c r="I22" i="32" s="1"/>
  <c r="F152" i="32"/>
  <c r="F22" i="32" s="1"/>
  <c r="H151" i="32"/>
  <c r="H21" i="32" s="1"/>
  <c r="E151" i="32"/>
  <c r="E21" i="32" s="1"/>
  <c r="G150" i="32"/>
  <c r="G20" i="32" s="1"/>
  <c r="G154" i="59"/>
  <c r="G24" i="59" s="1"/>
  <c r="I153" i="59"/>
  <c r="I23" i="59" s="1"/>
  <c r="H152" i="59"/>
  <c r="H22" i="59" s="1"/>
  <c r="E152" i="59"/>
  <c r="E22" i="59" s="1"/>
  <c r="G151" i="59"/>
  <c r="G21" i="59" s="1"/>
  <c r="I150" i="59"/>
  <c r="I20" i="59" s="1"/>
  <c r="F150" i="59"/>
  <c r="F20" i="59" s="1"/>
  <c r="G154" i="58"/>
  <c r="G24" i="58" s="1"/>
  <c r="F153" i="58"/>
  <c r="F23" i="58" s="1"/>
  <c r="H152" i="58"/>
  <c r="H22" i="58" s="1"/>
  <c r="E152" i="58"/>
  <c r="E22" i="58" s="1"/>
  <c r="G151" i="58"/>
  <c r="G21" i="58" s="1"/>
  <c r="I150" i="58"/>
  <c r="I20" i="58" s="1"/>
  <c r="F150" i="58"/>
  <c r="F20" i="58" s="1"/>
  <c r="H154" i="59"/>
  <c r="H24" i="59" s="1"/>
  <c r="E154" i="59"/>
  <c r="E24" i="59" s="1"/>
  <c r="G153" i="59"/>
  <c r="G23" i="59" s="1"/>
  <c r="I152" i="59"/>
  <c r="I22" i="59" s="1"/>
  <c r="F152" i="59"/>
  <c r="F22" i="59" s="1"/>
  <c r="H151" i="59"/>
  <c r="H21" i="59" s="1"/>
  <c r="G150" i="59"/>
  <c r="G20" i="59" s="1"/>
  <c r="G154" i="53"/>
  <c r="G24" i="53" s="1"/>
  <c r="I153" i="53"/>
  <c r="I23" i="53" s="1"/>
  <c r="F153" i="53"/>
  <c r="F23" i="53" s="1"/>
  <c r="H152" i="53"/>
  <c r="H22" i="53" s="1"/>
  <c r="E152" i="53"/>
  <c r="E22" i="53" s="1"/>
  <c r="G151" i="53"/>
  <c r="G21" i="53" s="1"/>
  <c r="I150" i="53"/>
  <c r="I20" i="53" s="1"/>
  <c r="F150" i="53"/>
  <c r="F20" i="53" s="1"/>
  <c r="H154" i="58"/>
  <c r="H24" i="58" s="1"/>
  <c r="E154" i="58"/>
  <c r="E24" i="58" s="1"/>
  <c r="G153" i="58"/>
  <c r="G23" i="58" s="1"/>
  <c r="I152" i="58"/>
  <c r="I22" i="58" s="1"/>
  <c r="F152" i="58"/>
  <c r="F22" i="58" s="1"/>
  <c r="H151" i="58"/>
  <c r="H21" i="58" s="1"/>
  <c r="E151" i="58"/>
  <c r="E21" i="58" s="1"/>
  <c r="G150" i="58"/>
  <c r="G20" i="58" s="1"/>
  <c r="I149" i="58"/>
  <c r="G154" i="67"/>
  <c r="G24" i="67" s="1"/>
  <c r="I153" i="67"/>
  <c r="I23" i="67" s="1"/>
  <c r="F153" i="67"/>
  <c r="F23" i="67" s="1"/>
  <c r="H152" i="67"/>
  <c r="H22" i="67" s="1"/>
  <c r="E152" i="67"/>
  <c r="E22" i="67" s="1"/>
  <c r="G151" i="67"/>
  <c r="G21" i="67" s="1"/>
  <c r="I150" i="67"/>
  <c r="I20" i="67" s="1"/>
  <c r="F150" i="67"/>
  <c r="F20" i="67" s="1"/>
  <c r="H154" i="68"/>
  <c r="H24" i="68" s="1"/>
  <c r="E154" i="68"/>
  <c r="E24" i="68" s="1"/>
  <c r="G153" i="68"/>
  <c r="G23" i="68" s="1"/>
  <c r="I152" i="68"/>
  <c r="I22" i="68" s="1"/>
  <c r="F152" i="68"/>
  <c r="F22" i="68" s="1"/>
  <c r="H151" i="68"/>
  <c r="H21" i="68" s="1"/>
  <c r="E151" i="68"/>
  <c r="E21" i="68" s="1"/>
  <c r="G150" i="68"/>
  <c r="G20" i="68" s="1"/>
  <c r="I149" i="68"/>
  <c r="I19" i="68" s="1"/>
  <c r="F149" i="68"/>
  <c r="F19" i="68" s="1"/>
  <c r="G154" i="70"/>
  <c r="G24" i="70" s="1"/>
  <c r="F153" i="70"/>
  <c r="F23" i="70" s="1"/>
  <c r="H152" i="70"/>
  <c r="H22" i="70" s="1"/>
  <c r="E152" i="70"/>
  <c r="E22" i="70" s="1"/>
  <c r="G151" i="70"/>
  <c r="G21" i="70" s="1"/>
  <c r="I150" i="70"/>
  <c r="I20" i="70" s="1"/>
  <c r="F150" i="70"/>
  <c r="F20" i="70" s="1"/>
  <c r="H154" i="71"/>
  <c r="H24" i="71" s="1"/>
  <c r="E154" i="71"/>
  <c r="E24" i="71" s="1"/>
  <c r="G153" i="71"/>
  <c r="G23" i="71" s="1"/>
  <c r="F152" i="71"/>
  <c r="F22" i="71" s="1"/>
  <c r="H151" i="71"/>
  <c r="H21" i="71" s="1"/>
  <c r="E151" i="71"/>
  <c r="E21" i="71" s="1"/>
  <c r="G150" i="71"/>
  <c r="G20" i="71" s="1"/>
  <c r="G154" i="73"/>
  <c r="G24" i="73" s="1"/>
  <c r="I153" i="73"/>
  <c r="I23" i="73" s="1"/>
  <c r="F153" i="73"/>
  <c r="F23" i="73" s="1"/>
  <c r="H152" i="73"/>
  <c r="H22" i="73" s="1"/>
  <c r="E152" i="73"/>
  <c r="E22" i="73" s="1"/>
  <c r="G151" i="73"/>
  <c r="G21" i="73" s="1"/>
  <c r="I150" i="73"/>
  <c r="I20" i="73" s="1"/>
  <c r="F150" i="73"/>
  <c r="F20" i="73" s="1"/>
  <c r="H154" i="74"/>
  <c r="H24" i="74" s="1"/>
  <c r="E154" i="74"/>
  <c r="E24" i="74" s="1"/>
  <c r="G153" i="74"/>
  <c r="G23" i="74" s="1"/>
  <c r="I152" i="74"/>
  <c r="I22" i="74" s="1"/>
  <c r="F152" i="74"/>
  <c r="F22" i="74" s="1"/>
  <c r="H151" i="74"/>
  <c r="H21" i="74" s="1"/>
  <c r="E151" i="74"/>
  <c r="E21" i="74" s="1"/>
  <c r="G150" i="74"/>
  <c r="G20" i="74" s="1"/>
  <c r="I149" i="74"/>
  <c r="F149" i="74"/>
  <c r="I153" i="76"/>
  <c r="I23" i="76" s="1"/>
  <c r="F153" i="76"/>
  <c r="F23" i="76" s="1"/>
  <c r="H152" i="76"/>
  <c r="H22" i="76" s="1"/>
  <c r="E152" i="76"/>
  <c r="E22" i="76" s="1"/>
  <c r="G151" i="76"/>
  <c r="G21" i="76" s="1"/>
  <c r="I150" i="76"/>
  <c r="I20" i="76" s="1"/>
  <c r="F150" i="76"/>
  <c r="F20" i="76" s="1"/>
  <c r="H154" i="77"/>
  <c r="H24" i="77" s="1"/>
  <c r="E154" i="77"/>
  <c r="E24" i="77" s="1"/>
  <c r="G153" i="77"/>
  <c r="G23" i="77" s="1"/>
  <c r="I152" i="77"/>
  <c r="I22" i="77" s="1"/>
  <c r="F152" i="77"/>
  <c r="F22" i="77" s="1"/>
  <c r="H151" i="77"/>
  <c r="H21" i="77" s="1"/>
  <c r="E151" i="77"/>
  <c r="E21" i="77" s="1"/>
  <c r="G150" i="77"/>
  <c r="G20" i="77" s="1"/>
  <c r="G154" i="81"/>
  <c r="G24" i="81" s="1"/>
  <c r="I153" i="81"/>
  <c r="I23" i="81" s="1"/>
  <c r="F153" i="81"/>
  <c r="F23" i="81" s="1"/>
  <c r="H152" i="81"/>
  <c r="H22" i="81" s="1"/>
  <c r="E152" i="81"/>
  <c r="E22" i="81" s="1"/>
  <c r="G151" i="81"/>
  <c r="G21" i="81" s="1"/>
  <c r="I150" i="81"/>
  <c r="I20" i="81" s="1"/>
  <c r="F150" i="81"/>
  <c r="F20" i="81" s="1"/>
  <c r="H154" i="82"/>
  <c r="H24" i="82" s="1"/>
  <c r="E154" i="82"/>
  <c r="E24" i="82" s="1"/>
  <c r="G153" i="82"/>
  <c r="G23" i="82" s="1"/>
  <c r="I152" i="82"/>
  <c r="I22" i="82" s="1"/>
  <c r="F152" i="82"/>
  <c r="F22" i="82" s="1"/>
  <c r="H151" i="82"/>
  <c r="H21" i="82" s="1"/>
  <c r="E151" i="82"/>
  <c r="E21" i="82" s="1"/>
  <c r="G150" i="82"/>
  <c r="G20" i="82" s="1"/>
  <c r="I149" i="82"/>
  <c r="I19" i="82" s="1"/>
  <c r="F149" i="82"/>
  <c r="F19" i="82" s="1"/>
  <c r="G154" i="84"/>
  <c r="G24" i="84" s="1"/>
  <c r="I153" i="84"/>
  <c r="I23" i="84" s="1"/>
  <c r="F153" i="84"/>
  <c r="F23" i="84" s="1"/>
  <c r="H152" i="84"/>
  <c r="H22" i="84" s="1"/>
  <c r="E152" i="84"/>
  <c r="E22" i="84" s="1"/>
  <c r="G151" i="84"/>
  <c r="G21" i="84" s="1"/>
  <c r="I150" i="84"/>
  <c r="I20" i="84" s="1"/>
  <c r="F150" i="84"/>
  <c r="F20" i="84" s="1"/>
  <c r="G153" i="85"/>
  <c r="G23" i="85" s="1"/>
  <c r="H151" i="85"/>
  <c r="H21" i="85" s="1"/>
  <c r="E151" i="85"/>
  <c r="E21" i="85" s="1"/>
  <c r="G150" i="85"/>
  <c r="G20" i="85" s="1"/>
  <c r="G154" i="87"/>
  <c r="G24" i="87" s="1"/>
  <c r="I153" i="87"/>
  <c r="I23" i="87" s="1"/>
  <c r="F153" i="87"/>
  <c r="F23" i="87" s="1"/>
  <c r="H152" i="87"/>
  <c r="H22" i="87" s="1"/>
  <c r="E152" i="87"/>
  <c r="E22" i="87" s="1"/>
  <c r="G151" i="87"/>
  <c r="G21" i="87" s="1"/>
  <c r="I150" i="87"/>
  <c r="I20" i="87" s="1"/>
  <c r="F150" i="87"/>
  <c r="F20" i="87" s="1"/>
  <c r="H154" i="88"/>
  <c r="H24" i="88" s="1"/>
  <c r="E154" i="88"/>
  <c r="E24" i="88" s="1"/>
  <c r="G153" i="88"/>
  <c r="G23" i="88" s="1"/>
  <c r="I152" i="88"/>
  <c r="I22" i="88" s="1"/>
  <c r="F152" i="88"/>
  <c r="F22" i="88" s="1"/>
  <c r="H151" i="88"/>
  <c r="H21" i="88" s="1"/>
  <c r="E151" i="88"/>
  <c r="E21" i="88" s="1"/>
  <c r="G150" i="88"/>
  <c r="G20" i="88" s="1"/>
  <c r="G154" i="80"/>
  <c r="G24" i="80" s="1"/>
  <c r="I153" i="80"/>
  <c r="I23" i="80" s="1"/>
  <c r="F153" i="80"/>
  <c r="F23" i="80" s="1"/>
  <c r="H152" i="80"/>
  <c r="H22" i="80" s="1"/>
  <c r="E152" i="80"/>
  <c r="E22" i="80" s="1"/>
  <c r="G151" i="80"/>
  <c r="G21" i="80" s="1"/>
  <c r="I150" i="80"/>
  <c r="I20" i="80" s="1"/>
  <c r="F150" i="80"/>
  <c r="F20" i="80" s="1"/>
  <c r="H154" i="89"/>
  <c r="H24" i="89" s="1"/>
  <c r="E154" i="89"/>
  <c r="E24" i="89" s="1"/>
  <c r="G153" i="89"/>
  <c r="G23" i="89" s="1"/>
  <c r="I152" i="89"/>
  <c r="I22" i="89" s="1"/>
  <c r="F152" i="89"/>
  <c r="F22" i="89" s="1"/>
  <c r="H151" i="89"/>
  <c r="H21" i="89" s="1"/>
  <c r="E151" i="89"/>
  <c r="E21" i="89" s="1"/>
  <c r="G150" i="89"/>
  <c r="G20" i="89" s="1"/>
  <c r="G154" i="91"/>
  <c r="G24" i="91" s="1"/>
  <c r="I153" i="91"/>
  <c r="I23" i="91" s="1"/>
  <c r="F153" i="91"/>
  <c r="F23" i="91" s="1"/>
  <c r="H152" i="91"/>
  <c r="H22" i="91" s="1"/>
  <c r="G151" i="91"/>
  <c r="G21" i="91" s="1"/>
  <c r="I150" i="91"/>
  <c r="I20" i="91" s="1"/>
  <c r="F150" i="91"/>
  <c r="F20" i="91" s="1"/>
  <c r="H154" i="92"/>
  <c r="H24" i="92" s="1"/>
  <c r="E154" i="92"/>
  <c r="E24" i="92" s="1"/>
  <c r="G153" i="92"/>
  <c r="G23" i="92" s="1"/>
  <c r="I152" i="92"/>
  <c r="I22" i="92" s="1"/>
  <c r="F152" i="92"/>
  <c r="F22" i="92" s="1"/>
  <c r="H151" i="92"/>
  <c r="H21" i="92" s="1"/>
  <c r="E151" i="92"/>
  <c r="E21" i="92" s="1"/>
  <c r="G150" i="92"/>
  <c r="G20" i="92" s="1"/>
  <c r="I149" i="92"/>
  <c r="F149" i="92"/>
  <c r="G154" i="94"/>
  <c r="G24" i="94" s="1"/>
  <c r="I153" i="94"/>
  <c r="I23" i="94" s="1"/>
  <c r="F153" i="94"/>
  <c r="F23" i="94" s="1"/>
  <c r="H152" i="94"/>
  <c r="H22" i="94" s="1"/>
  <c r="E152" i="94"/>
  <c r="E22" i="94" s="1"/>
  <c r="G151" i="94"/>
  <c r="G21" i="94" s="1"/>
  <c r="I150" i="94"/>
  <c r="I20" i="94" s="1"/>
  <c r="F150" i="94"/>
  <c r="F20" i="94" s="1"/>
  <c r="H154" i="95"/>
  <c r="H24" i="95" s="1"/>
  <c r="E154" i="95"/>
  <c r="E24" i="95" s="1"/>
  <c r="G153" i="95"/>
  <c r="G23" i="95" s="1"/>
  <c r="I152" i="95"/>
  <c r="I22" i="95" s="1"/>
  <c r="F152" i="95"/>
  <c r="F22" i="95" s="1"/>
  <c r="H151" i="95"/>
  <c r="H21" i="95" s="1"/>
  <c r="E151" i="95"/>
  <c r="E21" i="95" s="1"/>
  <c r="G150" i="95"/>
  <c r="G20" i="95" s="1"/>
  <c r="G154" i="97"/>
  <c r="G24" i="97" s="1"/>
  <c r="I153" i="97"/>
  <c r="I23" i="97" s="1"/>
  <c r="F153" i="97"/>
  <c r="F23" i="97" s="1"/>
  <c r="H152" i="97"/>
  <c r="H22" i="97" s="1"/>
  <c r="E152" i="97"/>
  <c r="E22" i="97" s="1"/>
  <c r="G151" i="97"/>
  <c r="G21" i="97" s="1"/>
  <c r="I150" i="97"/>
  <c r="I20" i="97" s="1"/>
  <c r="F150" i="97"/>
  <c r="F20" i="97" s="1"/>
  <c r="H154" i="98"/>
  <c r="H24" i="98" s="1"/>
  <c r="E154" i="98"/>
  <c r="E24" i="98" s="1"/>
  <c r="G153" i="98"/>
  <c r="G23" i="98" s="1"/>
  <c r="I152" i="98"/>
  <c r="I22" i="98" s="1"/>
  <c r="F152" i="98"/>
  <c r="F22" i="98" s="1"/>
  <c r="H151" i="98"/>
  <c r="H21" i="98" s="1"/>
  <c r="E151" i="98"/>
  <c r="E21" i="98" s="1"/>
  <c r="G150" i="98"/>
  <c r="G20" i="98" s="1"/>
  <c r="I149" i="98"/>
  <c r="F149" i="98"/>
  <c r="G154" i="100"/>
  <c r="G24" i="100" s="1"/>
  <c r="I153" i="100"/>
  <c r="I23" i="100" s="1"/>
  <c r="F153" i="100"/>
  <c r="F23" i="100" s="1"/>
  <c r="H152" i="100"/>
  <c r="H22" i="100" s="1"/>
  <c r="E152" i="100"/>
  <c r="E22" i="100" s="1"/>
  <c r="G151" i="100"/>
  <c r="G21" i="100" s="1"/>
  <c r="I150" i="100"/>
  <c r="I20" i="100" s="1"/>
  <c r="F150" i="100"/>
  <c r="F20" i="100" s="1"/>
  <c r="H154" i="101"/>
  <c r="H24" i="101" s="1"/>
  <c r="E154" i="101"/>
  <c r="E24" i="101" s="1"/>
  <c r="G153" i="101"/>
  <c r="G23" i="101" s="1"/>
  <c r="I152" i="101"/>
  <c r="I22" i="101" s="1"/>
  <c r="F152" i="101"/>
  <c r="F22" i="101" s="1"/>
  <c r="H151" i="101"/>
  <c r="H21" i="101" s="1"/>
  <c r="E151" i="101"/>
  <c r="E21" i="101" s="1"/>
  <c r="G150" i="101"/>
  <c r="G20" i="101" s="1"/>
  <c r="I149" i="101"/>
  <c r="I19" i="101" s="1"/>
  <c r="F149" i="101"/>
  <c r="F19" i="101" s="1"/>
  <c r="G154" i="108"/>
  <c r="G24" i="108" s="1"/>
  <c r="I153" i="108"/>
  <c r="I23" i="108" s="1"/>
  <c r="F153" i="108"/>
  <c r="F23" i="108" s="1"/>
  <c r="H152" i="108"/>
  <c r="H22" i="108" s="1"/>
  <c r="E152" i="108"/>
  <c r="E22" i="108" s="1"/>
  <c r="H154" i="127"/>
  <c r="H24" i="127" s="1"/>
  <c r="E154" i="127"/>
  <c r="E24" i="127" s="1"/>
  <c r="G153" i="127"/>
  <c r="G23" i="127" s="1"/>
  <c r="I152" i="127"/>
  <c r="I22" i="127" s="1"/>
  <c r="F152" i="127"/>
  <c r="F22" i="127" s="1"/>
  <c r="H151" i="127"/>
  <c r="H21" i="127" s="1"/>
  <c r="E151" i="127"/>
  <c r="E21" i="127" s="1"/>
  <c r="G150" i="127"/>
  <c r="G20" i="127" s="1"/>
  <c r="H151" i="67"/>
  <c r="H21" i="67" s="1"/>
  <c r="E151" i="67"/>
  <c r="E21" i="67" s="1"/>
  <c r="G150" i="67"/>
  <c r="G20" i="67" s="1"/>
  <c r="G154" i="69"/>
  <c r="G24" i="69" s="1"/>
  <c r="I153" i="69"/>
  <c r="I23" i="69" s="1"/>
  <c r="F153" i="69"/>
  <c r="F23" i="69" s="1"/>
  <c r="H152" i="69"/>
  <c r="H22" i="69" s="1"/>
  <c r="E152" i="69"/>
  <c r="E22" i="69" s="1"/>
  <c r="G151" i="69"/>
  <c r="G21" i="69" s="1"/>
  <c r="I150" i="69"/>
  <c r="I20" i="69" s="1"/>
  <c r="F150" i="69"/>
  <c r="F20" i="69" s="1"/>
  <c r="H154" i="70"/>
  <c r="H24" i="70" s="1"/>
  <c r="E154" i="70"/>
  <c r="E24" i="70" s="1"/>
  <c r="G153" i="70"/>
  <c r="G23" i="70" s="1"/>
  <c r="I152" i="70"/>
  <c r="I22" i="70" s="1"/>
  <c r="F152" i="70"/>
  <c r="F22" i="70" s="1"/>
  <c r="H151" i="70"/>
  <c r="H21" i="70" s="1"/>
  <c r="E151" i="70"/>
  <c r="E21" i="70" s="1"/>
  <c r="G150" i="70"/>
  <c r="G20" i="70" s="1"/>
  <c r="G154" i="72"/>
  <c r="G24" i="72" s="1"/>
  <c r="I153" i="72"/>
  <c r="I23" i="72" s="1"/>
  <c r="F153" i="72"/>
  <c r="F23" i="72" s="1"/>
  <c r="H152" i="72"/>
  <c r="H22" i="72" s="1"/>
  <c r="E152" i="72"/>
  <c r="E22" i="72" s="1"/>
  <c r="G151" i="72"/>
  <c r="G21" i="72" s="1"/>
  <c r="I150" i="72"/>
  <c r="I20" i="72" s="1"/>
  <c r="F150" i="72"/>
  <c r="F20" i="72" s="1"/>
  <c r="H154" i="73"/>
  <c r="H24" i="73" s="1"/>
  <c r="E154" i="73"/>
  <c r="E24" i="73" s="1"/>
  <c r="G153" i="73"/>
  <c r="G23" i="73" s="1"/>
  <c r="I152" i="73"/>
  <c r="I22" i="73" s="1"/>
  <c r="F152" i="73"/>
  <c r="F22" i="73" s="1"/>
  <c r="H151" i="73"/>
  <c r="H21" i="73" s="1"/>
  <c r="E151" i="73"/>
  <c r="E21" i="73" s="1"/>
  <c r="G150" i="73"/>
  <c r="G20" i="73" s="1"/>
  <c r="I149" i="73"/>
  <c r="I19" i="73" s="1"/>
  <c r="G154" i="75"/>
  <c r="G24" i="75" s="1"/>
  <c r="I153" i="75"/>
  <c r="I23" i="75" s="1"/>
  <c r="F153" i="75"/>
  <c r="F23" i="75" s="1"/>
  <c r="H152" i="75"/>
  <c r="H22" i="75" s="1"/>
  <c r="E152" i="75"/>
  <c r="E22" i="75" s="1"/>
  <c r="G151" i="75"/>
  <c r="G21" i="75" s="1"/>
  <c r="I150" i="75"/>
  <c r="I20" i="75" s="1"/>
  <c r="F150" i="75"/>
  <c r="F20" i="75" s="1"/>
  <c r="H154" i="76"/>
  <c r="H24" i="76" s="1"/>
  <c r="E154" i="76"/>
  <c r="E24" i="76" s="1"/>
  <c r="G153" i="76"/>
  <c r="G23" i="76" s="1"/>
  <c r="I152" i="76"/>
  <c r="I22" i="76" s="1"/>
  <c r="F152" i="76"/>
  <c r="F22" i="76" s="1"/>
  <c r="H151" i="76"/>
  <c r="H21" i="76" s="1"/>
  <c r="E151" i="76"/>
  <c r="E21" i="76" s="1"/>
  <c r="G150" i="76"/>
  <c r="G20" i="76" s="1"/>
  <c r="I149" i="76"/>
  <c r="I19" i="76" s="1"/>
  <c r="G154" i="78"/>
  <c r="G24" i="78" s="1"/>
  <c r="I153" i="78"/>
  <c r="I23" i="78" s="1"/>
  <c r="F153" i="78"/>
  <c r="F23" i="78" s="1"/>
  <c r="H152" i="78"/>
  <c r="H22" i="78" s="1"/>
  <c r="E152" i="78"/>
  <c r="E22" i="78" s="1"/>
  <c r="G151" i="78"/>
  <c r="G21" i="78" s="1"/>
  <c r="I150" i="78"/>
  <c r="I20" i="78" s="1"/>
  <c r="F150" i="78"/>
  <c r="F20" i="78" s="1"/>
  <c r="H149" i="78"/>
  <c r="E149" i="78"/>
  <c r="H154" i="81"/>
  <c r="H24" i="81" s="1"/>
  <c r="E154" i="81"/>
  <c r="E24" i="81" s="1"/>
  <c r="G153" i="81"/>
  <c r="G23" i="81" s="1"/>
  <c r="I152" i="81"/>
  <c r="I22" i="81" s="1"/>
  <c r="F152" i="81"/>
  <c r="F22" i="81" s="1"/>
  <c r="H151" i="81"/>
  <c r="H21" i="81" s="1"/>
  <c r="G154" i="83"/>
  <c r="G24" i="83" s="1"/>
  <c r="I153" i="83"/>
  <c r="I23" i="83" s="1"/>
  <c r="F153" i="83"/>
  <c r="F23" i="83" s="1"/>
  <c r="H152" i="83"/>
  <c r="H22" i="83" s="1"/>
  <c r="E152" i="83"/>
  <c r="E22" i="83" s="1"/>
  <c r="H154" i="84"/>
  <c r="H24" i="84" s="1"/>
  <c r="E154" i="84"/>
  <c r="E24" i="84" s="1"/>
  <c r="G153" i="84"/>
  <c r="G23" i="84" s="1"/>
  <c r="G154" i="86"/>
  <c r="G24" i="86" s="1"/>
  <c r="G151" i="86"/>
  <c r="G21" i="86" s="1"/>
  <c r="H154" i="87"/>
  <c r="H24" i="87" s="1"/>
  <c r="E154" i="87"/>
  <c r="E24" i="87" s="1"/>
  <c r="G154" i="79"/>
  <c r="G24" i="79" s="1"/>
  <c r="I153" i="79"/>
  <c r="I23" i="79" s="1"/>
  <c r="F153" i="79"/>
  <c r="F23" i="79" s="1"/>
  <c r="H152" i="79"/>
  <c r="H22" i="79" s="1"/>
  <c r="G154" i="90"/>
  <c r="G24" i="90" s="1"/>
  <c r="E152" i="90"/>
  <c r="E22" i="90" s="1"/>
  <c r="G154" i="68"/>
  <c r="G24" i="68" s="1"/>
  <c r="I153" i="68"/>
  <c r="I23" i="68" s="1"/>
  <c r="F153" i="68"/>
  <c r="F23" i="68" s="1"/>
  <c r="H152" i="68"/>
  <c r="H22" i="68" s="1"/>
  <c r="E152" i="68"/>
  <c r="E22" i="68" s="1"/>
  <c r="G151" i="68"/>
  <c r="G21" i="68" s="1"/>
  <c r="I150" i="68"/>
  <c r="I20" i="68" s="1"/>
  <c r="F150" i="68"/>
  <c r="F20" i="68" s="1"/>
  <c r="H154" i="69"/>
  <c r="H24" i="69" s="1"/>
  <c r="E154" i="69"/>
  <c r="E24" i="69" s="1"/>
  <c r="G153" i="69"/>
  <c r="G23" i="69" s="1"/>
  <c r="I152" i="69"/>
  <c r="I22" i="69" s="1"/>
  <c r="F152" i="69"/>
  <c r="F22" i="69" s="1"/>
  <c r="H151" i="69"/>
  <c r="H21" i="69" s="1"/>
  <c r="E151" i="69"/>
  <c r="E21" i="69" s="1"/>
  <c r="G154" i="71"/>
  <c r="G24" i="71" s="1"/>
  <c r="I153" i="71"/>
  <c r="I23" i="71" s="1"/>
  <c r="F153" i="71"/>
  <c r="F23" i="71" s="1"/>
  <c r="H152" i="71"/>
  <c r="H22" i="71" s="1"/>
  <c r="E152" i="71"/>
  <c r="E22" i="71" s="1"/>
  <c r="G151" i="71"/>
  <c r="G21" i="71" s="1"/>
  <c r="I150" i="71"/>
  <c r="I20" i="71" s="1"/>
  <c r="F150" i="71"/>
  <c r="F20" i="71" s="1"/>
  <c r="G154" i="74"/>
  <c r="G24" i="74" s="1"/>
  <c r="I153" i="74"/>
  <c r="I23" i="74" s="1"/>
  <c r="F153" i="74"/>
  <c r="F23" i="74" s="1"/>
  <c r="H152" i="74"/>
  <c r="H22" i="74" s="1"/>
  <c r="E152" i="74"/>
  <c r="E22" i="74" s="1"/>
  <c r="I150" i="74"/>
  <c r="I20" i="74" s="1"/>
  <c r="F150" i="74"/>
  <c r="F20" i="74" s="1"/>
  <c r="H154" i="75"/>
  <c r="H24" i="75" s="1"/>
  <c r="E154" i="75"/>
  <c r="E24" i="75" s="1"/>
  <c r="G153" i="75"/>
  <c r="G23" i="75" s="1"/>
  <c r="I152" i="75"/>
  <c r="I22" i="75" s="1"/>
  <c r="G154" i="77"/>
  <c r="G24" i="77" s="1"/>
  <c r="I153" i="77"/>
  <c r="I23" i="77" s="1"/>
  <c r="F153" i="77"/>
  <c r="F23" i="77" s="1"/>
  <c r="H152" i="77"/>
  <c r="H22" i="77" s="1"/>
  <c r="E152" i="77"/>
  <c r="E22" i="77" s="1"/>
  <c r="G151" i="77"/>
  <c r="G21" i="77" s="1"/>
  <c r="I150" i="77"/>
  <c r="I20" i="77" s="1"/>
  <c r="F150" i="77"/>
  <c r="F20" i="77" s="1"/>
  <c r="H154" i="78"/>
  <c r="H24" i="78" s="1"/>
  <c r="E154" i="78"/>
  <c r="E24" i="78" s="1"/>
  <c r="G154" i="82"/>
  <c r="G24" i="82" s="1"/>
  <c r="I153" i="82"/>
  <c r="I23" i="82" s="1"/>
  <c r="F153" i="82"/>
  <c r="F23" i="82" s="1"/>
  <c r="H152" i="82"/>
  <c r="H22" i="82" s="1"/>
  <c r="E152" i="82"/>
  <c r="E22" i="82" s="1"/>
  <c r="G151" i="82"/>
  <c r="G21" i="82" s="1"/>
  <c r="I150" i="82"/>
  <c r="I20" i="82" s="1"/>
  <c r="F150" i="82"/>
  <c r="F20" i="82" s="1"/>
  <c r="I153" i="85"/>
  <c r="I23" i="85" s="1"/>
  <c r="F153" i="85"/>
  <c r="F23" i="85" s="1"/>
  <c r="G151" i="85"/>
  <c r="G21" i="85" s="1"/>
  <c r="I150" i="85"/>
  <c r="I20" i="85" s="1"/>
  <c r="F150" i="85"/>
  <c r="F20" i="85" s="1"/>
  <c r="G154" i="88"/>
  <c r="G24" i="88" s="1"/>
  <c r="I153" i="88"/>
  <c r="I23" i="88" s="1"/>
  <c r="F153" i="88"/>
  <c r="F23" i="88" s="1"/>
  <c r="H152" i="88"/>
  <c r="H22" i="88" s="1"/>
  <c r="E152" i="88"/>
  <c r="E22" i="88" s="1"/>
  <c r="G151" i="88"/>
  <c r="G21" i="88" s="1"/>
  <c r="I150" i="88"/>
  <c r="I20" i="88" s="1"/>
  <c r="F150" i="88"/>
  <c r="F20" i="88" s="1"/>
  <c r="H154" i="79"/>
  <c r="H24" i="79" s="1"/>
  <c r="E154" i="79"/>
  <c r="E24" i="79" s="1"/>
  <c r="G154" i="89"/>
  <c r="G24" i="89" s="1"/>
  <c r="I153" i="89"/>
  <c r="I23" i="89" s="1"/>
  <c r="F153" i="89"/>
  <c r="F23" i="89" s="1"/>
  <c r="H152" i="89"/>
  <c r="H22" i="89" s="1"/>
  <c r="E152" i="89"/>
  <c r="E22" i="89" s="1"/>
  <c r="G151" i="89"/>
  <c r="G21" i="89" s="1"/>
  <c r="I150" i="89"/>
  <c r="I20" i="89" s="1"/>
  <c r="F150" i="89"/>
  <c r="F20" i="89" s="1"/>
  <c r="H154" i="90"/>
  <c r="H24" i="90" s="1"/>
  <c r="E154" i="90"/>
  <c r="E24" i="90" s="1"/>
  <c r="G154" i="92"/>
  <c r="G24" i="92" s="1"/>
  <c r="I153" i="92"/>
  <c r="I23" i="92" s="1"/>
  <c r="F153" i="92"/>
  <c r="F23" i="92" s="1"/>
  <c r="H152" i="92"/>
  <c r="H22" i="92" s="1"/>
  <c r="E152" i="92"/>
  <c r="E22" i="92" s="1"/>
  <c r="G151" i="92"/>
  <c r="G21" i="92" s="1"/>
  <c r="I150" i="92"/>
  <c r="I20" i="92" s="1"/>
  <c r="F150" i="92"/>
  <c r="F20" i="92" s="1"/>
  <c r="H154" i="93"/>
  <c r="H24" i="93" s="1"/>
  <c r="E154" i="93"/>
  <c r="E24" i="93" s="1"/>
  <c r="G153" i="93"/>
  <c r="G23" i="93" s="1"/>
  <c r="I152" i="93"/>
  <c r="I22" i="93" s="1"/>
  <c r="F152" i="93"/>
  <c r="F22" i="93" s="1"/>
  <c r="H151" i="93"/>
  <c r="H21" i="93" s="1"/>
  <c r="E151" i="93"/>
  <c r="E21" i="93" s="1"/>
  <c r="G154" i="95"/>
  <c r="G24" i="95" s="1"/>
  <c r="I153" i="95"/>
  <c r="I23" i="95" s="1"/>
  <c r="F153" i="95"/>
  <c r="F23" i="95" s="1"/>
  <c r="H152" i="95"/>
  <c r="H22" i="95" s="1"/>
  <c r="E152" i="95"/>
  <c r="E22" i="95" s="1"/>
  <c r="G151" i="95"/>
  <c r="G21" i="95" s="1"/>
  <c r="I150" i="95"/>
  <c r="I20" i="95" s="1"/>
  <c r="F150" i="95"/>
  <c r="F20" i="95" s="1"/>
  <c r="H154" i="96"/>
  <c r="H24" i="96" s="1"/>
  <c r="E154" i="96"/>
  <c r="E24" i="96" s="1"/>
  <c r="G153" i="96"/>
  <c r="G23" i="96" s="1"/>
  <c r="I152" i="96"/>
  <c r="I22" i="96" s="1"/>
  <c r="G154" i="98"/>
  <c r="G24" i="98" s="1"/>
  <c r="I153" i="98"/>
  <c r="I23" i="98" s="1"/>
  <c r="F153" i="98"/>
  <c r="F23" i="98" s="1"/>
  <c r="H152" i="98"/>
  <c r="H22" i="98" s="1"/>
  <c r="E152" i="98"/>
  <c r="E22" i="98" s="1"/>
  <c r="I150" i="98"/>
  <c r="I20" i="98" s="1"/>
  <c r="F150" i="98"/>
  <c r="F20" i="98" s="1"/>
  <c r="H154" i="99"/>
  <c r="H24" i="99" s="1"/>
  <c r="E154" i="99"/>
  <c r="E24" i="99" s="1"/>
  <c r="G153" i="99"/>
  <c r="G23" i="99" s="1"/>
  <c r="I152" i="99"/>
  <c r="I22" i="99" s="1"/>
  <c r="F152" i="99"/>
  <c r="F22" i="99" s="1"/>
  <c r="H151" i="99"/>
  <c r="H21" i="99" s="1"/>
  <c r="E151" i="99"/>
  <c r="E21" i="99" s="1"/>
  <c r="G150" i="99"/>
  <c r="G20" i="99" s="1"/>
  <c r="G154" i="101"/>
  <c r="G24" i="101" s="1"/>
  <c r="I153" i="101"/>
  <c r="I23" i="101" s="1"/>
  <c r="F153" i="101"/>
  <c r="F23" i="101" s="1"/>
  <c r="H152" i="101"/>
  <c r="H22" i="101" s="1"/>
  <c r="E152" i="101"/>
  <c r="E22" i="101" s="1"/>
  <c r="G151" i="101"/>
  <c r="G21" i="101" s="1"/>
  <c r="I150" i="101"/>
  <c r="I20" i="101" s="1"/>
  <c r="F150" i="101"/>
  <c r="F20" i="101" s="1"/>
  <c r="H154" i="102"/>
  <c r="H24" i="102" s="1"/>
  <c r="E154" i="102"/>
  <c r="E24" i="102" s="1"/>
  <c r="G153" i="102"/>
  <c r="G23" i="102" s="1"/>
  <c r="I152" i="102"/>
  <c r="I22" i="102" s="1"/>
  <c r="F152" i="102"/>
  <c r="F22" i="102" s="1"/>
  <c r="H151" i="102"/>
  <c r="H21" i="102" s="1"/>
  <c r="E151" i="102"/>
  <c r="E21" i="102" s="1"/>
  <c r="G150" i="102"/>
  <c r="G20" i="102" s="1"/>
  <c r="I149" i="102"/>
  <c r="I19" i="102" s="1"/>
  <c r="G154" i="127"/>
  <c r="G24" i="127" s="1"/>
  <c r="I153" i="127"/>
  <c r="I23" i="127" s="1"/>
  <c r="F153" i="127"/>
  <c r="F23" i="127" s="1"/>
  <c r="H152" i="127"/>
  <c r="H22" i="127" s="1"/>
  <c r="E152" i="127"/>
  <c r="E22" i="127" s="1"/>
  <c r="G151" i="127"/>
  <c r="G21" i="127" s="1"/>
  <c r="I150" i="127"/>
  <c r="I20" i="127" s="1"/>
  <c r="F150" i="127"/>
  <c r="F20" i="127" s="1"/>
  <c r="H154" i="129"/>
  <c r="H24" i="129" s="1"/>
  <c r="E154" i="129"/>
  <c r="E24" i="129" s="1"/>
  <c r="G153" i="129"/>
  <c r="G23" i="129" s="1"/>
  <c r="I152" i="129"/>
  <c r="I22" i="129" s="1"/>
  <c r="F152" i="129"/>
  <c r="F22" i="129" s="1"/>
  <c r="H151" i="129"/>
  <c r="H21" i="129" s="1"/>
  <c r="E151" i="129"/>
  <c r="E21" i="129" s="1"/>
  <c r="G150" i="129"/>
  <c r="G20" i="129" s="1"/>
  <c r="F150" i="38"/>
  <c r="F20" i="38" s="1"/>
  <c r="I150" i="38"/>
  <c r="I20" i="38" s="1"/>
  <c r="G151" i="38"/>
  <c r="G21" i="38" s="1"/>
  <c r="E152" i="38"/>
  <c r="E22" i="38" s="1"/>
  <c r="H152" i="38"/>
  <c r="H22" i="38" s="1"/>
  <c r="F153" i="38"/>
  <c r="F23" i="38" s="1"/>
  <c r="I153" i="38"/>
  <c r="I23" i="38" s="1"/>
  <c r="G154" i="38"/>
  <c r="G24" i="38" s="1"/>
  <c r="F149" i="39"/>
  <c r="F19" i="39" s="1"/>
  <c r="I149" i="39"/>
  <c r="I19" i="39" s="1"/>
  <c r="G150" i="39"/>
  <c r="G20" i="39" s="1"/>
  <c r="E151" i="39"/>
  <c r="E21" i="39" s="1"/>
  <c r="H151" i="39"/>
  <c r="H21" i="39" s="1"/>
  <c r="F152" i="39"/>
  <c r="F22" i="39" s="1"/>
  <c r="I152" i="39"/>
  <c r="I22" i="39" s="1"/>
  <c r="G153" i="39"/>
  <c r="G23" i="39" s="1"/>
  <c r="E154" i="39"/>
  <c r="E24" i="39" s="1"/>
  <c r="H154" i="39"/>
  <c r="H24" i="39" s="1"/>
  <c r="F150" i="48"/>
  <c r="F20" i="48" s="1"/>
  <c r="I150" i="48"/>
  <c r="I20" i="48" s="1"/>
  <c r="E152" i="48"/>
  <c r="E22" i="48" s="1"/>
  <c r="H152" i="48"/>
  <c r="H22" i="48" s="1"/>
  <c r="F153" i="48"/>
  <c r="F23" i="48" s="1"/>
  <c r="I153" i="48"/>
  <c r="I23" i="48" s="1"/>
  <c r="G154" i="48"/>
  <c r="G24" i="48" s="1"/>
  <c r="F149" i="49"/>
  <c r="I149" i="49"/>
  <c r="G150" i="49"/>
  <c r="G20" i="49" s="1"/>
  <c r="E151" i="49"/>
  <c r="E21" i="49" s="1"/>
  <c r="H151" i="49"/>
  <c r="H21" i="49" s="1"/>
  <c r="F152" i="49"/>
  <c r="F22" i="49" s="1"/>
  <c r="I152" i="49"/>
  <c r="I22" i="49" s="1"/>
  <c r="G153" i="49"/>
  <c r="G23" i="49" s="1"/>
  <c r="E154" i="49"/>
  <c r="E24" i="49" s="1"/>
  <c r="H154" i="49"/>
  <c r="H24" i="49" s="1"/>
  <c r="H154" i="41"/>
  <c r="H24" i="41" s="1"/>
  <c r="H153" i="41"/>
  <c r="H23" i="41" s="1"/>
  <c r="I152" i="41"/>
  <c r="I22" i="41" s="1"/>
  <c r="I151" i="41"/>
  <c r="I21" i="41" s="1"/>
  <c r="E150" i="41"/>
  <c r="E20" i="41" s="1"/>
  <c r="F149" i="41"/>
  <c r="F19" i="41" s="1"/>
  <c r="G154" i="42"/>
  <c r="G24" i="42" s="1"/>
  <c r="H153" i="42"/>
  <c r="H23" i="42" s="1"/>
  <c r="H152" i="42"/>
  <c r="H22" i="42" s="1"/>
  <c r="I151" i="42"/>
  <c r="I21" i="42" s="1"/>
  <c r="I150" i="42"/>
  <c r="I20" i="42" s="1"/>
  <c r="E150" i="42"/>
  <c r="E20" i="42" s="1"/>
  <c r="I154" i="44"/>
  <c r="I24" i="44" s="1"/>
  <c r="E154" i="44"/>
  <c r="E24" i="44" s="1"/>
  <c r="E153" i="44"/>
  <c r="E23" i="44" s="1"/>
  <c r="F152" i="44"/>
  <c r="F22" i="44" s="1"/>
  <c r="F151" i="44"/>
  <c r="F21" i="44" s="1"/>
  <c r="G150" i="44"/>
  <c r="G20" i="44" s="1"/>
  <c r="I154" i="46"/>
  <c r="I24" i="46" s="1"/>
  <c r="I153" i="46"/>
  <c r="I23" i="46" s="1"/>
  <c r="E153" i="46"/>
  <c r="E23" i="46" s="1"/>
  <c r="E152" i="46"/>
  <c r="E22" i="46" s="1"/>
  <c r="F151" i="46"/>
  <c r="F21" i="46" s="1"/>
  <c r="F150" i="46"/>
  <c r="F20" i="46" s="1"/>
  <c r="H154" i="51"/>
  <c r="H24" i="51" s="1"/>
  <c r="H153" i="51"/>
  <c r="H23" i="51" s="1"/>
  <c r="I152" i="51"/>
  <c r="I22" i="51" s="1"/>
  <c r="I151" i="51"/>
  <c r="I21" i="51" s="1"/>
  <c r="E151" i="51"/>
  <c r="E21" i="51" s="1"/>
  <c r="G154" i="54"/>
  <c r="G24" i="54" s="1"/>
  <c r="H153" i="54"/>
  <c r="H23" i="54" s="1"/>
  <c r="H152" i="54"/>
  <c r="H22" i="54" s="1"/>
  <c r="I151" i="54"/>
  <c r="I21" i="54" s="1"/>
  <c r="I150" i="54"/>
  <c r="I20" i="54" s="1"/>
  <c r="E150" i="54"/>
  <c r="E20" i="54" s="1"/>
  <c r="I154" i="56"/>
  <c r="I24" i="56" s="1"/>
  <c r="E154" i="56"/>
  <c r="E24" i="56" s="1"/>
  <c r="E153" i="56"/>
  <c r="E23" i="56" s="1"/>
  <c r="F152" i="56"/>
  <c r="F22" i="56" s="1"/>
  <c r="F151" i="56"/>
  <c r="F21" i="56" s="1"/>
  <c r="G150" i="56"/>
  <c r="G20" i="56" s="1"/>
  <c r="I154" i="57"/>
  <c r="I24" i="57" s="1"/>
  <c r="I153" i="57"/>
  <c r="I23" i="57" s="1"/>
  <c r="E153" i="57"/>
  <c r="E23" i="57" s="1"/>
  <c r="E152" i="57"/>
  <c r="E22" i="57" s="1"/>
  <c r="F151" i="57"/>
  <c r="F21" i="57" s="1"/>
  <c r="F150" i="57"/>
  <c r="F20" i="57" s="1"/>
  <c r="F150" i="44"/>
  <c r="F20" i="44" s="1"/>
  <c r="I150" i="44"/>
  <c r="I20" i="44" s="1"/>
  <c r="G151" i="44"/>
  <c r="G21" i="44" s="1"/>
  <c r="E152" i="44"/>
  <c r="E22" i="44" s="1"/>
  <c r="H152" i="44"/>
  <c r="H22" i="44" s="1"/>
  <c r="F153" i="44"/>
  <c r="F23" i="44" s="1"/>
  <c r="I153" i="44"/>
  <c r="I23" i="44" s="1"/>
  <c r="G154" i="44"/>
  <c r="G24" i="44" s="1"/>
  <c r="F149" i="46"/>
  <c r="I149" i="46"/>
  <c r="G150" i="46"/>
  <c r="G20" i="46" s="1"/>
  <c r="E151" i="46"/>
  <c r="E21" i="46" s="1"/>
  <c r="H151" i="46"/>
  <c r="H21" i="46" s="1"/>
  <c r="F152" i="46"/>
  <c r="F22" i="46" s="1"/>
  <c r="I152" i="46"/>
  <c r="I22" i="46" s="1"/>
  <c r="G153" i="46"/>
  <c r="G23" i="46" s="1"/>
  <c r="E154" i="46"/>
  <c r="E24" i="46" s="1"/>
  <c r="H154" i="46"/>
  <c r="H24" i="46" s="1"/>
  <c r="F150" i="56"/>
  <c r="F20" i="56" s="1"/>
  <c r="I150" i="56"/>
  <c r="I20" i="56" s="1"/>
  <c r="G151" i="56"/>
  <c r="G21" i="56" s="1"/>
  <c r="E152" i="56"/>
  <c r="E22" i="56" s="1"/>
  <c r="H152" i="56"/>
  <c r="H22" i="56" s="1"/>
  <c r="F153" i="56"/>
  <c r="F23" i="56" s="1"/>
  <c r="I153" i="56"/>
  <c r="I23" i="56" s="1"/>
  <c r="G154" i="56"/>
  <c r="G24" i="56" s="1"/>
  <c r="F149" i="57"/>
  <c r="F19" i="57" s="1"/>
  <c r="I149" i="57"/>
  <c r="I19" i="57" s="1"/>
  <c r="G150" i="57"/>
  <c r="G20" i="57" s="1"/>
  <c r="E151" i="57"/>
  <c r="E21" i="57" s="1"/>
  <c r="H151" i="57"/>
  <c r="H21" i="57" s="1"/>
  <c r="F152" i="57"/>
  <c r="F22" i="57" s="1"/>
  <c r="I152" i="57"/>
  <c r="I22" i="57" s="1"/>
  <c r="G153" i="57"/>
  <c r="G23" i="57" s="1"/>
  <c r="E154" i="57"/>
  <c r="E24" i="57" s="1"/>
  <c r="H154" i="57"/>
  <c r="H24" i="57" s="1"/>
  <c r="I154" i="41"/>
  <c r="I24" i="41" s="1"/>
  <c r="E154" i="41"/>
  <c r="E24" i="41" s="1"/>
  <c r="E153" i="41"/>
  <c r="E23" i="41" s="1"/>
  <c r="F152" i="41"/>
  <c r="F22" i="41" s="1"/>
  <c r="F151" i="41"/>
  <c r="F21" i="41" s="1"/>
  <c r="G150" i="41"/>
  <c r="G20" i="41" s="1"/>
  <c r="I154" i="42"/>
  <c r="I24" i="42" s="1"/>
  <c r="I153" i="42"/>
  <c r="I23" i="42" s="1"/>
  <c r="E153" i="42"/>
  <c r="E23" i="42" s="1"/>
  <c r="E152" i="42"/>
  <c r="E22" i="42" s="1"/>
  <c r="F151" i="42"/>
  <c r="F21" i="42" s="1"/>
  <c r="F150" i="42"/>
  <c r="F20" i="42" s="1"/>
  <c r="I154" i="51"/>
  <c r="I24" i="51" s="1"/>
  <c r="E154" i="51"/>
  <c r="E24" i="51" s="1"/>
  <c r="E153" i="51"/>
  <c r="E23" i="51" s="1"/>
  <c r="F152" i="51"/>
  <c r="F22" i="51" s="1"/>
  <c r="F151" i="51"/>
  <c r="F21" i="51" s="1"/>
  <c r="G150" i="51"/>
  <c r="G20" i="51" s="1"/>
  <c r="I154" i="54"/>
  <c r="I24" i="54" s="1"/>
  <c r="I153" i="54"/>
  <c r="I23" i="54" s="1"/>
  <c r="E153" i="54"/>
  <c r="E23" i="54" s="1"/>
  <c r="E152" i="54"/>
  <c r="E22" i="54" s="1"/>
  <c r="F151" i="54"/>
  <c r="F21" i="54" s="1"/>
  <c r="F150" i="54"/>
  <c r="F20" i="54" s="1"/>
  <c r="F150" i="41"/>
  <c r="F20" i="41" s="1"/>
  <c r="I150" i="41"/>
  <c r="I20" i="41" s="1"/>
  <c r="G151" i="41"/>
  <c r="G21" i="41" s="1"/>
  <c r="E152" i="41"/>
  <c r="E22" i="41" s="1"/>
  <c r="H152" i="41"/>
  <c r="H22" i="41" s="1"/>
  <c r="F153" i="41"/>
  <c r="F23" i="41" s="1"/>
  <c r="I153" i="41"/>
  <c r="I23" i="41" s="1"/>
  <c r="G154" i="41"/>
  <c r="G24" i="41" s="1"/>
  <c r="G150" i="42"/>
  <c r="G20" i="42" s="1"/>
  <c r="E151" i="42"/>
  <c r="E21" i="42" s="1"/>
  <c r="H151" i="42"/>
  <c r="H21" i="42" s="1"/>
  <c r="F152" i="42"/>
  <c r="F22" i="42" s="1"/>
  <c r="I152" i="42"/>
  <c r="I22" i="42" s="1"/>
  <c r="G153" i="42"/>
  <c r="G23" i="42" s="1"/>
  <c r="E154" i="42"/>
  <c r="E24" i="42" s="1"/>
  <c r="H154" i="42"/>
  <c r="H24" i="42" s="1"/>
  <c r="F150" i="51"/>
  <c r="F20" i="51" s="1"/>
  <c r="I150" i="51"/>
  <c r="I20" i="51" s="1"/>
  <c r="G151" i="51"/>
  <c r="G21" i="51" s="1"/>
  <c r="E152" i="51"/>
  <c r="E22" i="51" s="1"/>
  <c r="H152" i="51"/>
  <c r="H22" i="51" s="1"/>
  <c r="F153" i="51"/>
  <c r="F23" i="51" s="1"/>
  <c r="I153" i="51"/>
  <c r="I23" i="51" s="1"/>
  <c r="G154" i="51"/>
  <c r="G24" i="51" s="1"/>
  <c r="G150" i="54"/>
  <c r="G20" i="54" s="1"/>
  <c r="E151" i="54"/>
  <c r="E21" i="54" s="1"/>
  <c r="F152" i="54"/>
  <c r="F22" i="54" s="1"/>
  <c r="I152" i="54"/>
  <c r="I22" i="54" s="1"/>
  <c r="G153" i="54"/>
  <c r="G23" i="54" s="1"/>
  <c r="E154" i="54"/>
  <c r="E24" i="54" s="1"/>
  <c r="H154" i="54"/>
  <c r="H24" i="54" s="1"/>
  <c r="G154" i="76"/>
  <c r="G24" i="76" s="1"/>
  <c r="H151" i="50"/>
  <c r="H21" i="50" s="1"/>
  <c r="C78" i="84"/>
  <c r="C81" i="84"/>
  <c r="C79" i="84"/>
  <c r="C82" i="84"/>
  <c r="C77" i="84"/>
  <c r="C80" i="84"/>
  <c r="F149" i="76"/>
  <c r="F19" i="76" s="1"/>
  <c r="F149" i="69"/>
  <c r="F19" i="69" s="1"/>
  <c r="F149" i="73"/>
  <c r="F19" i="73" s="1"/>
  <c r="G153" i="87"/>
  <c r="G23" i="87" s="1"/>
  <c r="F152" i="80"/>
  <c r="F22" i="80" s="1"/>
  <c r="G153" i="90"/>
  <c r="G23" i="90" s="1"/>
  <c r="I152" i="84"/>
  <c r="I22" i="84" s="1"/>
  <c r="F152" i="91"/>
  <c r="F22" i="91" s="1"/>
  <c r="G150" i="93"/>
  <c r="G20" i="93" s="1"/>
  <c r="H154" i="80"/>
  <c r="H24" i="80" s="1"/>
  <c r="F149" i="102"/>
  <c r="F19" i="102" s="1"/>
  <c r="F149" i="52"/>
  <c r="F19" i="52" s="1"/>
  <c r="F275" i="130"/>
  <c r="F14" i="130"/>
  <c r="D14" i="130"/>
  <c r="G14" i="130"/>
  <c r="J14" i="130"/>
  <c r="G41" i="130"/>
  <c r="J41" i="130"/>
  <c r="D59" i="130"/>
  <c r="G59" i="130"/>
  <c r="J59" i="130"/>
  <c r="D86" i="130"/>
  <c r="G86" i="130"/>
  <c r="J86" i="130"/>
  <c r="H106" i="130"/>
  <c r="D124" i="130"/>
  <c r="G124" i="130"/>
  <c r="J124" i="130"/>
  <c r="I133" i="130"/>
  <c r="K169" i="130"/>
  <c r="I275" i="130"/>
  <c r="I14" i="130"/>
  <c r="E106" i="130"/>
  <c r="B7" i="130"/>
  <c r="E14" i="130"/>
  <c r="H14" i="130"/>
  <c r="K14" i="130"/>
  <c r="E59" i="130"/>
  <c r="H59" i="130"/>
  <c r="K59" i="130"/>
  <c r="E86" i="130"/>
  <c r="H86" i="130"/>
  <c r="K86" i="130"/>
  <c r="K106" i="130"/>
  <c r="I106" i="130"/>
  <c r="E187" i="130"/>
  <c r="H187" i="130"/>
  <c r="K187" i="130"/>
  <c r="D196" i="130"/>
  <c r="E214" i="130"/>
  <c r="H214" i="130"/>
  <c r="K214" i="130"/>
  <c r="D223" i="130"/>
  <c r="D275" i="130"/>
  <c r="J275" i="130"/>
  <c r="D106" i="130"/>
  <c r="G106" i="130"/>
  <c r="J106" i="130"/>
  <c r="E178" i="130"/>
  <c r="H178" i="130"/>
  <c r="K178" i="130"/>
  <c r="G205" i="130"/>
  <c r="J205" i="130"/>
  <c r="E257" i="130"/>
  <c r="H257" i="130"/>
  <c r="K257" i="130"/>
  <c r="D266" i="130"/>
  <c r="E275" i="130"/>
  <c r="H275" i="130"/>
  <c r="K275" i="130"/>
  <c r="D284" i="130"/>
  <c r="G284" i="130"/>
  <c r="E413" i="130"/>
  <c r="H413" i="130"/>
  <c r="K413" i="130"/>
  <c r="D422" i="130"/>
  <c r="F433" i="130"/>
  <c r="F516" i="130" s="1"/>
  <c r="D338" i="130"/>
  <c r="E356" i="130"/>
  <c r="H356" i="130"/>
  <c r="K356" i="130"/>
  <c r="D365" i="130"/>
  <c r="J413" i="130"/>
  <c r="E433" i="130"/>
  <c r="H433" i="130"/>
  <c r="H516" i="130" s="1"/>
  <c r="K433" i="130"/>
  <c r="J433" i="130"/>
  <c r="F525" i="130"/>
  <c r="I560" i="130"/>
  <c r="E7" i="136"/>
  <c r="H7" i="136"/>
  <c r="C17" i="136"/>
  <c r="F17" i="136"/>
  <c r="I17" i="136"/>
  <c r="G39" i="136"/>
  <c r="D7" i="136"/>
  <c r="G7" i="136"/>
  <c r="E17" i="136"/>
  <c r="H17" i="136"/>
  <c r="C39" i="136"/>
  <c r="F39" i="136"/>
  <c r="I39" i="136"/>
  <c r="C7" i="136"/>
  <c r="F7" i="136"/>
  <c r="D17" i="136"/>
  <c r="E39" i="136"/>
  <c r="B375" i="111"/>
  <c r="B302" i="135"/>
  <c r="F4" i="135"/>
  <c r="I4" i="135"/>
  <c r="E4" i="135"/>
  <c r="H4" i="135"/>
  <c r="K4" i="135"/>
  <c r="D4" i="135"/>
  <c r="G4" i="135"/>
  <c r="B7" i="105"/>
  <c r="B7" i="111"/>
  <c r="E40" i="112"/>
  <c r="H40" i="112"/>
  <c r="E7" i="112"/>
  <c r="E17" i="112"/>
  <c r="D40" i="112"/>
  <c r="C166" i="111"/>
  <c r="C165" i="111"/>
  <c r="C164" i="111"/>
  <c r="C163" i="111"/>
  <c r="C162" i="111"/>
  <c r="D161" i="111"/>
  <c r="C161" i="111"/>
  <c r="C181" i="111"/>
  <c r="C180" i="111"/>
  <c r="C179" i="111"/>
  <c r="C178" i="111"/>
  <c r="C177" i="111"/>
  <c r="D176" i="111"/>
  <c r="C176" i="111"/>
  <c r="C196" i="111"/>
  <c r="C195" i="111"/>
  <c r="C194" i="111"/>
  <c r="C193" i="111"/>
  <c r="C192" i="111"/>
  <c r="D191" i="111"/>
  <c r="C191" i="111"/>
  <c r="C211" i="111"/>
  <c r="C210" i="111"/>
  <c r="C209" i="111"/>
  <c r="C208" i="111"/>
  <c r="C207" i="111"/>
  <c r="D206" i="111"/>
  <c r="C206" i="111"/>
  <c r="C226" i="111"/>
  <c r="C225" i="111"/>
  <c r="C224" i="111"/>
  <c r="C223" i="111"/>
  <c r="C222" i="111"/>
  <c r="D221" i="111"/>
  <c r="C221" i="111"/>
  <c r="C241" i="111"/>
  <c r="C240" i="111"/>
  <c r="C239" i="111"/>
  <c r="C238" i="111"/>
  <c r="C237" i="111"/>
  <c r="D236" i="111"/>
  <c r="C236" i="111"/>
  <c r="C256" i="111"/>
  <c r="C255" i="111"/>
  <c r="C254" i="111"/>
  <c r="C253" i="111"/>
  <c r="C252" i="111"/>
  <c r="D251" i="111"/>
  <c r="C251" i="111"/>
  <c r="C271" i="111"/>
  <c r="C270" i="111"/>
  <c r="C269" i="111"/>
  <c r="C268" i="111"/>
  <c r="C267" i="111"/>
  <c r="D266" i="111"/>
  <c r="C266" i="111"/>
  <c r="C286" i="111"/>
  <c r="C285" i="111"/>
  <c r="C284" i="111"/>
  <c r="C283" i="111"/>
  <c r="C282" i="111"/>
  <c r="D281" i="111"/>
  <c r="C281" i="111"/>
  <c r="C301" i="111"/>
  <c r="C300" i="111"/>
  <c r="C299" i="111"/>
  <c r="C298" i="111"/>
  <c r="C297" i="111"/>
  <c r="D296" i="111"/>
  <c r="C296" i="111"/>
  <c r="C316" i="111"/>
  <c r="C315" i="111"/>
  <c r="C314" i="111"/>
  <c r="C313" i="111"/>
  <c r="C312" i="111"/>
  <c r="D311" i="111"/>
  <c r="C311" i="111"/>
  <c r="C377" i="111"/>
  <c r="D382" i="111"/>
  <c r="D381" i="111"/>
  <c r="D380" i="111"/>
  <c r="D379" i="111"/>
  <c r="D378" i="111"/>
  <c r="C382" i="111"/>
  <c r="C381" i="111"/>
  <c r="C380" i="111"/>
  <c r="C379" i="111"/>
  <c r="C378" i="111"/>
  <c r="D377" i="111"/>
  <c r="D327" i="111"/>
  <c r="D328" i="111"/>
  <c r="D329" i="111"/>
  <c r="D330" i="111"/>
  <c r="D342" i="111"/>
  <c r="D343" i="111"/>
  <c r="D344" i="111"/>
  <c r="D345" i="111"/>
  <c r="D358" i="111"/>
  <c r="D359" i="111"/>
  <c r="D360" i="111"/>
  <c r="D361" i="111"/>
  <c r="C331" i="111"/>
  <c r="C330" i="111"/>
  <c r="C329" i="111"/>
  <c r="C328" i="111"/>
  <c r="C327" i="111"/>
  <c r="D326" i="111"/>
  <c r="C326" i="111"/>
  <c r="C346" i="111"/>
  <c r="C345" i="111"/>
  <c r="C344" i="111"/>
  <c r="C343" i="111"/>
  <c r="C342" i="111"/>
  <c r="D341" i="111"/>
  <c r="C341" i="111"/>
  <c r="C362" i="111"/>
  <c r="C361" i="111"/>
  <c r="C360" i="111"/>
  <c r="C359" i="111"/>
  <c r="C358" i="111"/>
  <c r="D357" i="111"/>
  <c r="C357" i="111"/>
  <c r="D162" i="111"/>
  <c r="D163" i="111"/>
  <c r="D164" i="111"/>
  <c r="D165" i="111"/>
  <c r="D166" i="111"/>
  <c r="D177" i="111"/>
  <c r="D178" i="111"/>
  <c r="D179" i="111"/>
  <c r="D180" i="111"/>
  <c r="D181" i="111"/>
  <c r="D192" i="111"/>
  <c r="D193" i="111"/>
  <c r="D194" i="111"/>
  <c r="D195" i="111"/>
  <c r="D196" i="111"/>
  <c r="D207" i="111"/>
  <c r="D208" i="111"/>
  <c r="D209" i="111"/>
  <c r="D210" i="111"/>
  <c r="D211" i="111"/>
  <c r="D222" i="111"/>
  <c r="D223" i="111"/>
  <c r="D224" i="111"/>
  <c r="D225" i="111"/>
  <c r="D226" i="111"/>
  <c r="D237" i="111"/>
  <c r="D238" i="111"/>
  <c r="D239" i="111"/>
  <c r="D240" i="111"/>
  <c r="D241" i="111"/>
  <c r="D252" i="111"/>
  <c r="D253" i="111"/>
  <c r="D254" i="111"/>
  <c r="D255" i="111"/>
  <c r="D256" i="111"/>
  <c r="D267" i="111"/>
  <c r="D268" i="111"/>
  <c r="D269" i="111"/>
  <c r="D270" i="111"/>
  <c r="D271" i="111"/>
  <c r="D282" i="111"/>
  <c r="D283" i="111"/>
  <c r="D284" i="111"/>
  <c r="D285" i="111"/>
  <c r="D286" i="111"/>
  <c r="D297" i="111"/>
  <c r="D298" i="111"/>
  <c r="D299" i="111"/>
  <c r="D300" i="111"/>
  <c r="D301" i="111"/>
  <c r="D312" i="111"/>
  <c r="D313" i="111"/>
  <c r="D314" i="111"/>
  <c r="D315" i="111"/>
  <c r="D316" i="111"/>
  <c r="D421" i="111"/>
  <c r="D420" i="111"/>
  <c r="D419" i="111"/>
  <c r="D418" i="111"/>
  <c r="D417" i="111"/>
  <c r="C421" i="111"/>
  <c r="C420" i="111"/>
  <c r="C419" i="111"/>
  <c r="C418" i="111"/>
  <c r="C417" i="111"/>
  <c r="D416" i="111"/>
  <c r="C444" i="111"/>
  <c r="C443" i="111"/>
  <c r="C442" i="111"/>
  <c r="C441" i="111"/>
  <c r="C440" i="111"/>
  <c r="D439" i="111"/>
  <c r="C439" i="111"/>
  <c r="C652" i="111"/>
  <c r="C651" i="111"/>
  <c r="C650" i="111"/>
  <c r="C649" i="111"/>
  <c r="C648" i="111"/>
  <c r="D647" i="111"/>
  <c r="C647" i="111"/>
  <c r="D652" i="111"/>
  <c r="D651" i="111"/>
  <c r="D650" i="111"/>
  <c r="D649" i="111"/>
  <c r="D648" i="111"/>
  <c r="C389" i="111"/>
  <c r="C388" i="111"/>
  <c r="C387" i="111"/>
  <c r="C386" i="111"/>
  <c r="C385" i="111"/>
  <c r="D384" i="111"/>
  <c r="C474" i="111"/>
  <c r="C473" i="111"/>
  <c r="C472" i="111"/>
  <c r="C471" i="111"/>
  <c r="C470" i="111"/>
  <c r="D469" i="111"/>
  <c r="C469" i="111"/>
  <c r="C489" i="111"/>
  <c r="C488" i="111"/>
  <c r="C487" i="111"/>
  <c r="C486" i="111"/>
  <c r="C485" i="111"/>
  <c r="D484" i="111"/>
  <c r="C484" i="111"/>
  <c r="C506" i="111"/>
  <c r="C505" i="111"/>
  <c r="C504" i="111"/>
  <c r="C503" i="111"/>
  <c r="C502" i="111"/>
  <c r="D501" i="111"/>
  <c r="C501" i="111"/>
  <c r="C521" i="111"/>
  <c r="C520" i="111"/>
  <c r="C519" i="111"/>
  <c r="C518" i="111"/>
  <c r="C517" i="111"/>
  <c r="D516" i="111"/>
  <c r="C516" i="111"/>
  <c r="C531" i="111"/>
  <c r="D536" i="111"/>
  <c r="D535" i="111"/>
  <c r="D534" i="111"/>
  <c r="D533" i="111"/>
  <c r="D532" i="111"/>
  <c r="C536" i="111"/>
  <c r="C535" i="111"/>
  <c r="C534" i="111"/>
  <c r="C533" i="111"/>
  <c r="C532" i="111"/>
  <c r="D531" i="111"/>
  <c r="C573" i="111"/>
  <c r="C572" i="111"/>
  <c r="C571" i="111"/>
  <c r="C570" i="111"/>
  <c r="C569" i="111"/>
  <c r="D568" i="111"/>
  <c r="D573" i="111"/>
  <c r="D572" i="111"/>
  <c r="D571" i="111"/>
  <c r="D570" i="111"/>
  <c r="D569" i="111"/>
  <c r="C568" i="111"/>
  <c r="C576" i="111"/>
  <c r="D581" i="111"/>
  <c r="D580" i="111"/>
  <c r="D579" i="111"/>
  <c r="D578" i="111"/>
  <c r="D577" i="111"/>
  <c r="C581" i="111"/>
  <c r="C580" i="111"/>
  <c r="C579" i="111"/>
  <c r="C578" i="111"/>
  <c r="C577" i="111"/>
  <c r="D576" i="111"/>
  <c r="C667" i="111"/>
  <c r="C666" i="111"/>
  <c r="C665" i="111"/>
  <c r="C664" i="111"/>
  <c r="C663" i="111"/>
  <c r="D662" i="111"/>
  <c r="C662" i="111"/>
  <c r="D667" i="111"/>
  <c r="D666" i="111"/>
  <c r="D665" i="111"/>
  <c r="D664" i="111"/>
  <c r="D663" i="111"/>
  <c r="F4" i="111"/>
  <c r="I4" i="111"/>
  <c r="R4" i="111"/>
  <c r="D9" i="111"/>
  <c r="C10" i="111"/>
  <c r="C11" i="111"/>
  <c r="C12" i="111"/>
  <c r="C13" i="111"/>
  <c r="C14" i="111"/>
  <c r="D17" i="111"/>
  <c r="D18" i="111"/>
  <c r="D19" i="111"/>
  <c r="D20" i="111"/>
  <c r="D24" i="111"/>
  <c r="C25" i="111"/>
  <c r="C26" i="111"/>
  <c r="C27" i="111"/>
  <c r="C28" i="111"/>
  <c r="C29" i="111"/>
  <c r="D32" i="111"/>
  <c r="D33" i="111"/>
  <c r="D34" i="111"/>
  <c r="D35" i="111"/>
  <c r="D39" i="111"/>
  <c r="C40" i="111"/>
  <c r="C41" i="111"/>
  <c r="C42" i="111"/>
  <c r="C43" i="111"/>
  <c r="C44" i="111"/>
  <c r="D47" i="111"/>
  <c r="D48" i="111"/>
  <c r="D49" i="111"/>
  <c r="D50" i="111"/>
  <c r="D54" i="111"/>
  <c r="C55" i="111"/>
  <c r="C56" i="111"/>
  <c r="C57" i="111"/>
  <c r="C58" i="111"/>
  <c r="C59" i="111"/>
  <c r="D62" i="111"/>
  <c r="D63" i="111"/>
  <c r="D64" i="111"/>
  <c r="D65" i="111"/>
  <c r="D69" i="111"/>
  <c r="C70" i="111"/>
  <c r="C71" i="111"/>
  <c r="C72" i="111"/>
  <c r="C73" i="111"/>
  <c r="C74" i="111"/>
  <c r="D77" i="111"/>
  <c r="D78" i="111"/>
  <c r="D79" i="111"/>
  <c r="D80" i="111"/>
  <c r="D84" i="111"/>
  <c r="C85" i="111"/>
  <c r="C86" i="111"/>
  <c r="C87" i="111"/>
  <c r="C88" i="111"/>
  <c r="C89" i="111"/>
  <c r="D92" i="111"/>
  <c r="D93" i="111"/>
  <c r="D94" i="111"/>
  <c r="D95" i="111"/>
  <c r="D99" i="111"/>
  <c r="C100" i="111"/>
  <c r="C101" i="111"/>
  <c r="C102" i="111"/>
  <c r="C103" i="111"/>
  <c r="C104" i="111"/>
  <c r="D107" i="111"/>
  <c r="D108" i="111"/>
  <c r="D109" i="111"/>
  <c r="D110" i="111"/>
  <c r="D114" i="111"/>
  <c r="C115" i="111"/>
  <c r="C116" i="111"/>
  <c r="C117" i="111"/>
  <c r="C118" i="111"/>
  <c r="C119" i="111"/>
  <c r="D122" i="111"/>
  <c r="D123" i="111"/>
  <c r="D124" i="111"/>
  <c r="D125" i="111"/>
  <c r="D129" i="111"/>
  <c r="C130" i="111"/>
  <c r="C131" i="111"/>
  <c r="C132" i="111"/>
  <c r="C133" i="111"/>
  <c r="C134" i="111"/>
  <c r="D137" i="111"/>
  <c r="D138" i="111"/>
  <c r="D139" i="111"/>
  <c r="D140" i="111"/>
  <c r="D144" i="111"/>
  <c r="C145" i="111"/>
  <c r="C146" i="111"/>
  <c r="C147" i="111"/>
  <c r="C148" i="111"/>
  <c r="C149" i="111"/>
  <c r="C152" i="111"/>
  <c r="D153" i="111"/>
  <c r="C155" i="111"/>
  <c r="D168" i="111"/>
  <c r="C169" i="111"/>
  <c r="C170" i="111"/>
  <c r="C171" i="111"/>
  <c r="C172" i="111"/>
  <c r="C173" i="111"/>
  <c r="D183" i="111"/>
  <c r="C184" i="111"/>
  <c r="C185" i="111"/>
  <c r="C186" i="111"/>
  <c r="C187" i="111"/>
  <c r="C188" i="111"/>
  <c r="D198" i="111"/>
  <c r="C199" i="111"/>
  <c r="C200" i="111"/>
  <c r="C201" i="111"/>
  <c r="C202" i="111"/>
  <c r="C203" i="111"/>
  <c r="D213" i="111"/>
  <c r="C214" i="111"/>
  <c r="C215" i="111"/>
  <c r="C216" i="111"/>
  <c r="C217" i="111"/>
  <c r="C218" i="111"/>
  <c r="D228" i="111"/>
  <c r="C229" i="111"/>
  <c r="C230" i="111"/>
  <c r="C231" i="111"/>
  <c r="C232" i="111"/>
  <c r="C233" i="111"/>
  <c r="D243" i="111"/>
  <c r="C244" i="111"/>
  <c r="C245" i="111"/>
  <c r="C246" i="111"/>
  <c r="C247" i="111"/>
  <c r="C248" i="111"/>
  <c r="D258" i="111"/>
  <c r="C259" i="111"/>
  <c r="C260" i="111"/>
  <c r="C261" i="111"/>
  <c r="C262" i="111"/>
  <c r="C263" i="111"/>
  <c r="D273" i="111"/>
  <c r="C274" i="111"/>
  <c r="C275" i="111"/>
  <c r="C276" i="111"/>
  <c r="C277" i="111"/>
  <c r="C278" i="111"/>
  <c r="D288" i="111"/>
  <c r="C289" i="111"/>
  <c r="C290" i="111"/>
  <c r="C291" i="111"/>
  <c r="C292" i="111"/>
  <c r="C293" i="111"/>
  <c r="D303" i="111"/>
  <c r="C304" i="111"/>
  <c r="C305" i="111"/>
  <c r="C306" i="111"/>
  <c r="C307" i="111"/>
  <c r="C308" i="111"/>
  <c r="C320" i="111"/>
  <c r="C321" i="111"/>
  <c r="C322" i="111"/>
  <c r="C323" i="111"/>
  <c r="C416" i="111"/>
  <c r="D440" i="111"/>
  <c r="D441" i="111"/>
  <c r="D442" i="111"/>
  <c r="D443" i="111"/>
  <c r="D444" i="111"/>
  <c r="D455" i="111"/>
  <c r="D456" i="111"/>
  <c r="D457" i="111"/>
  <c r="D458" i="111"/>
  <c r="C459" i="111"/>
  <c r="C458" i="111"/>
  <c r="C457" i="111"/>
  <c r="C456" i="111"/>
  <c r="C455" i="111"/>
  <c r="D454" i="111"/>
  <c r="C454" i="111"/>
  <c r="C729" i="111"/>
  <c r="C728" i="111"/>
  <c r="C727" i="111"/>
  <c r="C726" i="111"/>
  <c r="C725" i="111"/>
  <c r="D724" i="111"/>
  <c r="C724" i="111"/>
  <c r="D729" i="111"/>
  <c r="D728" i="111"/>
  <c r="D727" i="111"/>
  <c r="D726" i="111"/>
  <c r="D725" i="111"/>
  <c r="C406" i="111"/>
  <c r="C405" i="111"/>
  <c r="C404" i="111"/>
  <c r="C403" i="111"/>
  <c r="C402" i="111"/>
  <c r="D401" i="111"/>
  <c r="C429" i="111"/>
  <c r="C428" i="111"/>
  <c r="C427" i="111"/>
  <c r="C426" i="111"/>
  <c r="C425" i="111"/>
  <c r="D424" i="111"/>
  <c r="C424" i="111"/>
  <c r="C635" i="111"/>
  <c r="C634" i="111"/>
  <c r="C633" i="111"/>
  <c r="C632" i="111"/>
  <c r="C631" i="111"/>
  <c r="D630" i="111"/>
  <c r="C630" i="111"/>
  <c r="D635" i="111"/>
  <c r="D634" i="111"/>
  <c r="D633" i="111"/>
  <c r="D632" i="111"/>
  <c r="D631" i="111"/>
  <c r="C682" i="111"/>
  <c r="C681" i="111"/>
  <c r="C680" i="111"/>
  <c r="C679" i="111"/>
  <c r="C678" i="111"/>
  <c r="D677" i="111"/>
  <c r="C677" i="111"/>
  <c r="D682" i="111"/>
  <c r="D681" i="111"/>
  <c r="D680" i="111"/>
  <c r="D679" i="111"/>
  <c r="D678" i="111"/>
  <c r="G4" i="111"/>
  <c r="D10" i="111"/>
  <c r="D11" i="111"/>
  <c r="D12" i="111"/>
  <c r="D13" i="111"/>
  <c r="D25" i="111"/>
  <c r="D26" i="111"/>
  <c r="D27" i="111"/>
  <c r="D28" i="111"/>
  <c r="D40" i="111"/>
  <c r="D41" i="111"/>
  <c r="D42" i="111"/>
  <c r="D43" i="111"/>
  <c r="D55" i="111"/>
  <c r="D56" i="111"/>
  <c r="D57" i="111"/>
  <c r="D58" i="111"/>
  <c r="D70" i="111"/>
  <c r="D71" i="111"/>
  <c r="D72" i="111"/>
  <c r="D73" i="111"/>
  <c r="D85" i="111"/>
  <c r="D86" i="111"/>
  <c r="D87" i="111"/>
  <c r="D88" i="111"/>
  <c r="D100" i="111"/>
  <c r="D101" i="111"/>
  <c r="D102" i="111"/>
  <c r="D103" i="111"/>
  <c r="D115" i="111"/>
  <c r="D116" i="111"/>
  <c r="D117" i="111"/>
  <c r="D118" i="111"/>
  <c r="D130" i="111"/>
  <c r="D131" i="111"/>
  <c r="D132" i="111"/>
  <c r="D133" i="111"/>
  <c r="D145" i="111"/>
  <c r="D146" i="111"/>
  <c r="D147" i="111"/>
  <c r="D148" i="111"/>
  <c r="D169" i="111"/>
  <c r="D170" i="111"/>
  <c r="D171" i="111"/>
  <c r="D172" i="111"/>
  <c r="D184" i="111"/>
  <c r="D185" i="111"/>
  <c r="D186" i="111"/>
  <c r="D187" i="111"/>
  <c r="D199" i="111"/>
  <c r="D200" i="111"/>
  <c r="D201" i="111"/>
  <c r="D202" i="111"/>
  <c r="D214" i="111"/>
  <c r="D215" i="111"/>
  <c r="D216" i="111"/>
  <c r="D217" i="111"/>
  <c r="D229" i="111"/>
  <c r="D230" i="111"/>
  <c r="D231" i="111"/>
  <c r="D232" i="111"/>
  <c r="D244" i="111"/>
  <c r="D245" i="111"/>
  <c r="D246" i="111"/>
  <c r="D247" i="111"/>
  <c r="D259" i="111"/>
  <c r="D260" i="111"/>
  <c r="D261" i="111"/>
  <c r="D262" i="111"/>
  <c r="D274" i="111"/>
  <c r="D275" i="111"/>
  <c r="D276" i="111"/>
  <c r="D277" i="111"/>
  <c r="D289" i="111"/>
  <c r="D290" i="111"/>
  <c r="D291" i="111"/>
  <c r="D292" i="111"/>
  <c r="D304" i="111"/>
  <c r="D305" i="111"/>
  <c r="D306" i="111"/>
  <c r="D307" i="111"/>
  <c r="D319" i="111"/>
  <c r="D320" i="111"/>
  <c r="D321" i="111"/>
  <c r="D322" i="111"/>
  <c r="D334" i="111"/>
  <c r="D335" i="111"/>
  <c r="D336" i="111"/>
  <c r="D337" i="111"/>
  <c r="D349" i="111"/>
  <c r="D350" i="111"/>
  <c r="D351" i="111"/>
  <c r="D352" i="111"/>
  <c r="C365" i="111"/>
  <c r="D366" i="111"/>
  <c r="C368" i="111"/>
  <c r="C384" i="111"/>
  <c r="D394" i="111"/>
  <c r="C395" i="111"/>
  <c r="C396" i="111"/>
  <c r="C397" i="111"/>
  <c r="C398" i="111"/>
  <c r="C399" i="111"/>
  <c r="D470" i="111"/>
  <c r="D471" i="111"/>
  <c r="D472" i="111"/>
  <c r="D473" i="111"/>
  <c r="D474" i="111"/>
  <c r="D485" i="111"/>
  <c r="D486" i="111"/>
  <c r="D487" i="111"/>
  <c r="D488" i="111"/>
  <c r="D489" i="111"/>
  <c r="D502" i="111"/>
  <c r="D503" i="111"/>
  <c r="D504" i="111"/>
  <c r="D505" i="111"/>
  <c r="D506" i="111"/>
  <c r="D517" i="111"/>
  <c r="D518" i="111"/>
  <c r="D519" i="111"/>
  <c r="D520" i="111"/>
  <c r="D521" i="111"/>
  <c r="C543" i="111"/>
  <c r="C542" i="111"/>
  <c r="C541" i="111"/>
  <c r="C540" i="111"/>
  <c r="C539" i="111"/>
  <c r="D538" i="111"/>
  <c r="C588" i="111"/>
  <c r="C587" i="111"/>
  <c r="C586" i="111"/>
  <c r="C585" i="111"/>
  <c r="C584" i="111"/>
  <c r="D583" i="111"/>
  <c r="C697" i="111"/>
  <c r="C696" i="111"/>
  <c r="C695" i="111"/>
  <c r="C694" i="111"/>
  <c r="C693" i="111"/>
  <c r="D692" i="111"/>
  <c r="C692" i="111"/>
  <c r="C759" i="111"/>
  <c r="C758" i="111"/>
  <c r="C757" i="111"/>
  <c r="C756" i="111"/>
  <c r="C755" i="111"/>
  <c r="D754" i="111"/>
  <c r="D759" i="111"/>
  <c r="D758" i="111"/>
  <c r="D757" i="111"/>
  <c r="D756" i="111"/>
  <c r="D755" i="111"/>
  <c r="C754" i="111"/>
  <c r="C762" i="111"/>
  <c r="D767" i="111"/>
  <c r="D766" i="111"/>
  <c r="D765" i="111"/>
  <c r="D764" i="111"/>
  <c r="D763" i="111"/>
  <c r="C767" i="111"/>
  <c r="C766" i="111"/>
  <c r="C765" i="111"/>
  <c r="C764" i="111"/>
  <c r="C763" i="111"/>
  <c r="D762" i="111"/>
  <c r="C432" i="111"/>
  <c r="D433" i="111"/>
  <c r="C435" i="111"/>
  <c r="D446" i="111"/>
  <c r="C447" i="111"/>
  <c r="C448" i="111"/>
  <c r="C449" i="111"/>
  <c r="C450" i="111"/>
  <c r="C451" i="111"/>
  <c r="C462" i="111"/>
  <c r="D463" i="111"/>
  <c r="C465" i="111"/>
  <c r="D476" i="111"/>
  <c r="C477" i="111"/>
  <c r="C478" i="111"/>
  <c r="C479" i="111"/>
  <c r="C480" i="111"/>
  <c r="C481" i="111"/>
  <c r="C558" i="111"/>
  <c r="C557" i="111"/>
  <c r="C556" i="111"/>
  <c r="C555" i="111"/>
  <c r="C554" i="111"/>
  <c r="D553" i="111"/>
  <c r="C603" i="111"/>
  <c r="C602" i="111"/>
  <c r="C601" i="111"/>
  <c r="C600" i="111"/>
  <c r="C599" i="111"/>
  <c r="D598" i="111"/>
  <c r="C606" i="111"/>
  <c r="D611" i="111"/>
  <c r="D610" i="111"/>
  <c r="D609" i="111"/>
  <c r="D608" i="111"/>
  <c r="D607" i="111"/>
  <c r="C714" i="111"/>
  <c r="C713" i="111"/>
  <c r="C712" i="111"/>
  <c r="C711" i="111"/>
  <c r="C710" i="111"/>
  <c r="D709" i="111"/>
  <c r="C709" i="111"/>
  <c r="D827" i="111"/>
  <c r="D826" i="111"/>
  <c r="D825" i="111"/>
  <c r="D824" i="111"/>
  <c r="D823" i="111"/>
  <c r="C827" i="111"/>
  <c r="C826" i="111"/>
  <c r="C825" i="111"/>
  <c r="C824" i="111"/>
  <c r="C823" i="111"/>
  <c r="D822" i="111"/>
  <c r="C822" i="111"/>
  <c r="D447" i="111"/>
  <c r="D448" i="111"/>
  <c r="D449" i="111"/>
  <c r="D450" i="111"/>
  <c r="D477" i="111"/>
  <c r="D478" i="111"/>
  <c r="D479" i="111"/>
  <c r="D480" i="111"/>
  <c r="D492" i="111"/>
  <c r="D493" i="111"/>
  <c r="D494" i="111"/>
  <c r="D495" i="111"/>
  <c r="D509" i="111"/>
  <c r="D510" i="111"/>
  <c r="D511" i="111"/>
  <c r="D512" i="111"/>
  <c r="D524" i="111"/>
  <c r="D525" i="111"/>
  <c r="D526" i="111"/>
  <c r="D527" i="111"/>
  <c r="C538" i="111"/>
  <c r="D546" i="111"/>
  <c r="C547" i="111"/>
  <c r="C548" i="111"/>
  <c r="C549" i="111"/>
  <c r="C550" i="111"/>
  <c r="C551" i="111"/>
  <c r="C583" i="111"/>
  <c r="D591" i="111"/>
  <c r="C592" i="111"/>
  <c r="C593" i="111"/>
  <c r="C594" i="111"/>
  <c r="C595" i="111"/>
  <c r="C596" i="111"/>
  <c r="D693" i="111"/>
  <c r="D694" i="111"/>
  <c r="D695" i="111"/>
  <c r="D696" i="111"/>
  <c r="D697" i="111"/>
  <c r="C774" i="111"/>
  <c r="C773" i="111"/>
  <c r="C772" i="111"/>
  <c r="C771" i="111"/>
  <c r="C770" i="111"/>
  <c r="D769" i="111"/>
  <c r="D624" i="111"/>
  <c r="D625" i="111"/>
  <c r="D626" i="111"/>
  <c r="D627" i="111"/>
  <c r="D628" i="111"/>
  <c r="D641" i="111"/>
  <c r="D642" i="111"/>
  <c r="D643" i="111"/>
  <c r="D644" i="111"/>
  <c r="D645" i="111"/>
  <c r="D656" i="111"/>
  <c r="D657" i="111"/>
  <c r="D658" i="111"/>
  <c r="D659" i="111"/>
  <c r="D660" i="111"/>
  <c r="D671" i="111"/>
  <c r="D672" i="111"/>
  <c r="D673" i="111"/>
  <c r="D674" i="111"/>
  <c r="D675" i="111"/>
  <c r="D686" i="111"/>
  <c r="D687" i="111"/>
  <c r="D688" i="111"/>
  <c r="D689" i="111"/>
  <c r="D703" i="111"/>
  <c r="D704" i="111"/>
  <c r="D705" i="111"/>
  <c r="D706" i="111"/>
  <c r="D718" i="111"/>
  <c r="D719" i="111"/>
  <c r="D720" i="111"/>
  <c r="D721" i="111"/>
  <c r="D733" i="111"/>
  <c r="D740" i="111"/>
  <c r="D741" i="111"/>
  <c r="D742" i="111"/>
  <c r="D743" i="111"/>
  <c r="D748" i="111"/>
  <c r="D749" i="111"/>
  <c r="D750" i="111"/>
  <c r="D751" i="111"/>
  <c r="D752" i="111"/>
  <c r="C744" i="111"/>
  <c r="C743" i="111"/>
  <c r="C742" i="111"/>
  <c r="C741" i="111"/>
  <c r="C740" i="111"/>
  <c r="D739" i="111"/>
  <c r="C789" i="111"/>
  <c r="C788" i="111"/>
  <c r="C787" i="111"/>
  <c r="C786" i="111"/>
  <c r="C785" i="111"/>
  <c r="D784" i="111"/>
  <c r="C784" i="111"/>
  <c r="C804" i="111"/>
  <c r="C803" i="111"/>
  <c r="C802" i="111"/>
  <c r="C801" i="111"/>
  <c r="C800" i="111"/>
  <c r="D799" i="111"/>
  <c r="C799" i="111"/>
  <c r="D819" i="111"/>
  <c r="D818" i="111"/>
  <c r="C819" i="111"/>
  <c r="C818" i="111"/>
  <c r="C817" i="111"/>
  <c r="C816" i="111"/>
  <c r="C815" i="111"/>
  <c r="D814" i="111"/>
  <c r="C814" i="111"/>
  <c r="C614" i="111"/>
  <c r="D615" i="111"/>
  <c r="C617" i="111"/>
  <c r="D793" i="111"/>
  <c r="D794" i="111"/>
  <c r="D795" i="111"/>
  <c r="D796" i="111"/>
  <c r="D797" i="111"/>
  <c r="D808" i="111"/>
  <c r="D809" i="111"/>
  <c r="D810" i="111"/>
  <c r="D811" i="111"/>
  <c r="D812" i="111"/>
  <c r="C849" i="111"/>
  <c r="D847" i="111"/>
  <c r="C846" i="111"/>
  <c r="D844" i="111"/>
  <c r="D848" i="111"/>
  <c r="C847" i="111"/>
  <c r="D845" i="111"/>
  <c r="C844" i="111"/>
  <c r="C911" i="111"/>
  <c r="D909" i="111"/>
  <c r="C908" i="111"/>
  <c r="D906" i="111"/>
  <c r="D910" i="111"/>
  <c r="C909" i="111"/>
  <c r="D907" i="111"/>
  <c r="C906" i="111"/>
  <c r="C848" i="111"/>
  <c r="C910" i="111"/>
  <c r="D926" i="111"/>
  <c r="D925" i="111"/>
  <c r="D924" i="111"/>
  <c r="D830" i="111"/>
  <c r="D831" i="111"/>
  <c r="D832" i="111"/>
  <c r="D833" i="111"/>
  <c r="D837" i="111"/>
  <c r="C838" i="111"/>
  <c r="C839" i="111"/>
  <c r="C840" i="111"/>
  <c r="C841" i="111"/>
  <c r="C842" i="111"/>
  <c r="D854" i="111"/>
  <c r="C855" i="111"/>
  <c r="C856" i="111"/>
  <c r="C857" i="111"/>
  <c r="C858" i="111"/>
  <c r="C859" i="111"/>
  <c r="D862" i="111"/>
  <c r="D863" i="111"/>
  <c r="D864" i="111"/>
  <c r="D865" i="111"/>
  <c r="D866" i="111"/>
  <c r="D869" i="111"/>
  <c r="C870" i="111"/>
  <c r="C871" i="111"/>
  <c r="C872" i="111"/>
  <c r="C873" i="111"/>
  <c r="C874" i="111"/>
  <c r="D877" i="111"/>
  <c r="D878" i="111"/>
  <c r="D879" i="111"/>
  <c r="D880" i="111"/>
  <c r="D884" i="111"/>
  <c r="C885" i="111"/>
  <c r="C886" i="111"/>
  <c r="C887" i="111"/>
  <c r="C888" i="111"/>
  <c r="C889" i="111"/>
  <c r="D892" i="111"/>
  <c r="D893" i="111"/>
  <c r="D894" i="111"/>
  <c r="D895" i="111"/>
  <c r="D899" i="111"/>
  <c r="C900" i="111"/>
  <c r="C901" i="111"/>
  <c r="C902" i="111"/>
  <c r="C903" i="111"/>
  <c r="C904" i="111"/>
  <c r="D914" i="111"/>
  <c r="C915" i="111"/>
  <c r="C916" i="111"/>
  <c r="C917" i="111"/>
  <c r="C918" i="111"/>
  <c r="C919" i="111"/>
  <c r="D922" i="111"/>
  <c r="D923" i="111"/>
  <c r="C924" i="111"/>
  <c r="C925" i="111"/>
  <c r="C926" i="111"/>
  <c r="D936" i="111"/>
  <c r="D935" i="111"/>
  <c r="D934" i="111"/>
  <c r="D933" i="111"/>
  <c r="D932" i="111"/>
  <c r="C936" i="111"/>
  <c r="C935" i="111"/>
  <c r="C934" i="111"/>
  <c r="C933" i="111"/>
  <c r="C932" i="111"/>
  <c r="D931" i="111"/>
  <c r="C958" i="111"/>
  <c r="C957" i="111"/>
  <c r="C956" i="111"/>
  <c r="C955" i="111"/>
  <c r="C954" i="111"/>
  <c r="D953" i="111"/>
  <c r="D958" i="111"/>
  <c r="D957" i="111"/>
  <c r="D956" i="111"/>
  <c r="D955" i="111"/>
  <c r="D954" i="111"/>
  <c r="C953" i="111"/>
  <c r="C961" i="111"/>
  <c r="D966" i="111"/>
  <c r="D965" i="111"/>
  <c r="D964" i="111"/>
  <c r="D963" i="111"/>
  <c r="D962" i="111"/>
  <c r="C966" i="111"/>
  <c r="C965" i="111"/>
  <c r="C964" i="111"/>
  <c r="C963" i="111"/>
  <c r="C962" i="111"/>
  <c r="D961" i="111"/>
  <c r="D838" i="111"/>
  <c r="D839" i="111"/>
  <c r="D840" i="111"/>
  <c r="D841" i="111"/>
  <c r="D855" i="111"/>
  <c r="D856" i="111"/>
  <c r="D857" i="111"/>
  <c r="D858" i="111"/>
  <c r="D870" i="111"/>
  <c r="D871" i="111"/>
  <c r="D872" i="111"/>
  <c r="D873" i="111"/>
  <c r="D885" i="111"/>
  <c r="D886" i="111"/>
  <c r="D887" i="111"/>
  <c r="D888" i="111"/>
  <c r="D900" i="111"/>
  <c r="D901" i="111"/>
  <c r="D902" i="111"/>
  <c r="D903" i="111"/>
  <c r="D915" i="111"/>
  <c r="D916" i="111"/>
  <c r="D917" i="111"/>
  <c r="D918" i="111"/>
  <c r="C921" i="111"/>
  <c r="C973" i="111"/>
  <c r="C972" i="111"/>
  <c r="C971" i="111"/>
  <c r="C970" i="111"/>
  <c r="C969" i="111"/>
  <c r="D968" i="111"/>
  <c r="D939" i="111"/>
  <c r="D940" i="111"/>
  <c r="D941" i="111"/>
  <c r="D942" i="111"/>
  <c r="D946" i="111"/>
  <c r="D947" i="111"/>
  <c r="D948" i="111"/>
  <c r="D949" i="111"/>
  <c r="D950" i="111"/>
  <c r="D984" i="111"/>
  <c r="D985" i="111"/>
  <c r="D986" i="111"/>
  <c r="D987" i="111"/>
  <c r="D992" i="111"/>
  <c r="D993" i="111"/>
  <c r="D994" i="111"/>
  <c r="D995" i="111"/>
  <c r="D996" i="111"/>
  <c r="C999" i="111"/>
  <c r="C1001" i="111"/>
  <c r="C988" i="111"/>
  <c r="C987" i="111"/>
  <c r="C986" i="111"/>
  <c r="C985" i="111"/>
  <c r="C984" i="111"/>
  <c r="D983" i="111"/>
  <c r="C1003" i="111"/>
  <c r="D1001" i="111"/>
  <c r="C1000" i="111"/>
  <c r="D998" i="111"/>
  <c r="C968" i="111"/>
  <c r="D976" i="111"/>
  <c r="C977" i="111"/>
  <c r="C978" i="111"/>
  <c r="C979" i="111"/>
  <c r="C980" i="111"/>
  <c r="C981" i="111"/>
  <c r="D999" i="111"/>
  <c r="C1002" i="111"/>
  <c r="B230" i="105"/>
  <c r="B302" i="106"/>
  <c r="F4" i="106"/>
  <c r="I4" i="106"/>
  <c r="B7" i="106"/>
  <c r="E4" i="106"/>
  <c r="H4" i="106"/>
  <c r="K4" i="106"/>
  <c r="D4" i="106"/>
  <c r="G4" i="106"/>
  <c r="C4" i="104"/>
  <c r="F4" i="104"/>
  <c r="I4" i="104"/>
  <c r="C61" i="104"/>
  <c r="F61" i="104"/>
  <c r="I61" i="104"/>
  <c r="C82" i="104"/>
  <c r="F82" i="104"/>
  <c r="C84" i="104"/>
  <c r="F84" i="104"/>
  <c r="I84" i="104"/>
  <c r="B4" i="104"/>
  <c r="E4" i="104"/>
  <c r="H4" i="104"/>
  <c r="B61" i="104"/>
  <c r="E61" i="104"/>
  <c r="H61" i="104"/>
  <c r="B82" i="104"/>
  <c r="E82" i="104"/>
  <c r="H82" i="104"/>
  <c r="B84" i="104"/>
  <c r="E84" i="104"/>
  <c r="H84" i="104"/>
  <c r="D4" i="104"/>
  <c r="D61" i="104"/>
  <c r="D82" i="104"/>
  <c r="D84" i="104"/>
  <c r="D4" i="63"/>
  <c r="G4" i="63"/>
  <c r="C61" i="63"/>
  <c r="F61" i="63"/>
  <c r="I61" i="63"/>
  <c r="C82" i="63"/>
  <c r="F82" i="63"/>
  <c r="C84" i="63"/>
  <c r="F84" i="63"/>
  <c r="I84" i="63"/>
  <c r="C4" i="63"/>
  <c r="F4" i="63"/>
  <c r="I4" i="63"/>
  <c r="B61" i="63"/>
  <c r="E61" i="63"/>
  <c r="H61" i="63"/>
  <c r="B82" i="63"/>
  <c r="E82" i="63"/>
  <c r="H82" i="63"/>
  <c r="B84" i="63"/>
  <c r="E84" i="63"/>
  <c r="H84" i="63"/>
  <c r="B4" i="63"/>
  <c r="E4" i="63"/>
  <c r="D61" i="63"/>
  <c r="D82" i="63"/>
  <c r="D84" i="63"/>
  <c r="G14" i="105"/>
  <c r="D23" i="105"/>
  <c r="J32" i="105"/>
  <c r="F41" i="105"/>
  <c r="I41" i="105"/>
  <c r="G41" i="105"/>
  <c r="D50" i="105"/>
  <c r="J59" i="105"/>
  <c r="G68" i="105"/>
  <c r="D77" i="105"/>
  <c r="J86" i="105"/>
  <c r="G95" i="105"/>
  <c r="J23" i="105"/>
  <c r="G32" i="105"/>
  <c r="J50" i="105"/>
  <c r="G59" i="105"/>
  <c r="K68" i="105"/>
  <c r="D68" i="105"/>
  <c r="J77" i="105"/>
  <c r="G86" i="105"/>
  <c r="K95" i="105"/>
  <c r="D95" i="105"/>
  <c r="J14" i="105"/>
  <c r="F23" i="105"/>
  <c r="I23" i="105"/>
  <c r="G23" i="105"/>
  <c r="E32" i="105"/>
  <c r="H32" i="105"/>
  <c r="K32" i="105"/>
  <c r="D32" i="105"/>
  <c r="J41" i="105"/>
  <c r="F50" i="105"/>
  <c r="I50" i="105"/>
  <c r="G50" i="105"/>
  <c r="E59" i="105"/>
  <c r="H59" i="105"/>
  <c r="K59" i="105"/>
  <c r="D59" i="105"/>
  <c r="J68" i="105"/>
  <c r="F77" i="105"/>
  <c r="I77" i="105"/>
  <c r="G77" i="105"/>
  <c r="E86" i="105"/>
  <c r="H86" i="105"/>
  <c r="K86" i="105"/>
  <c r="D86" i="105"/>
  <c r="J95" i="105"/>
  <c r="I106" i="105"/>
  <c r="E115" i="105"/>
  <c r="H115" i="105"/>
  <c r="K115" i="105"/>
  <c r="D124" i="105"/>
  <c r="G124" i="105"/>
  <c r="J124" i="105"/>
  <c r="J205" i="105"/>
  <c r="G214" i="105"/>
  <c r="J248" i="105"/>
  <c r="F14" i="105"/>
  <c r="I14" i="105"/>
  <c r="E106" i="105"/>
  <c r="H106" i="105"/>
  <c r="K106" i="105"/>
  <c r="E178" i="105"/>
  <c r="H178" i="105"/>
  <c r="K178" i="105"/>
  <c r="E187" i="105"/>
  <c r="H187" i="105"/>
  <c r="K187" i="105"/>
  <c r="D187" i="105"/>
  <c r="F205" i="105"/>
  <c r="I205" i="105"/>
  <c r="G205" i="105"/>
  <c r="E214" i="105"/>
  <c r="H214" i="105"/>
  <c r="K214" i="105"/>
  <c r="D214" i="105"/>
  <c r="J237" i="105"/>
  <c r="J239" i="105" s="1"/>
  <c r="F248" i="105"/>
  <c r="I248" i="105"/>
  <c r="E257" i="105"/>
  <c r="H257" i="105"/>
  <c r="K257" i="105"/>
  <c r="F275" i="105"/>
  <c r="I275" i="105"/>
  <c r="E284" i="105"/>
  <c r="H284" i="105"/>
  <c r="K284" i="105"/>
  <c r="D284" i="105"/>
  <c r="J293" i="105"/>
  <c r="J178" i="105"/>
  <c r="G187" i="105"/>
  <c r="J275" i="105"/>
  <c r="G284" i="105"/>
  <c r="J438" i="105"/>
  <c r="J521" i="105" s="1"/>
  <c r="E14" i="105"/>
  <c r="H14" i="105"/>
  <c r="K14" i="105"/>
  <c r="D106" i="105"/>
  <c r="G106" i="105"/>
  <c r="J106" i="105"/>
  <c r="F196" i="105"/>
  <c r="I196" i="105"/>
  <c r="E205" i="105"/>
  <c r="H205" i="105"/>
  <c r="K205" i="105"/>
  <c r="F223" i="105"/>
  <c r="I223" i="105"/>
  <c r="G237" i="105"/>
  <c r="G239" i="105" s="1"/>
  <c r="E248" i="105"/>
  <c r="H248" i="105"/>
  <c r="K248" i="105"/>
  <c r="F266" i="105"/>
  <c r="I266" i="105"/>
  <c r="E275" i="105"/>
  <c r="H275" i="105"/>
  <c r="K275" i="105"/>
  <c r="D275" i="105"/>
  <c r="G293" i="105"/>
  <c r="J418" i="105"/>
  <c r="F237" i="105"/>
  <c r="F239" i="105" s="1"/>
  <c r="I237" i="105"/>
  <c r="I239" i="105" s="1"/>
  <c r="F293" i="105"/>
  <c r="I293" i="105"/>
  <c r="F304" i="105"/>
  <c r="I304" i="105"/>
  <c r="F324" i="105"/>
  <c r="I324" i="105"/>
  <c r="E333" i="105"/>
  <c r="H333" i="105"/>
  <c r="K333" i="105"/>
  <c r="F351" i="105"/>
  <c r="I351" i="105"/>
  <c r="E360" i="105"/>
  <c r="H360" i="105"/>
  <c r="K360" i="105"/>
  <c r="F378" i="105"/>
  <c r="I378" i="105"/>
  <c r="F409" i="105"/>
  <c r="I409" i="105"/>
  <c r="E418" i="105"/>
  <c r="H418" i="105"/>
  <c r="K418" i="105"/>
  <c r="F438" i="105"/>
  <c r="F521" i="105" s="1"/>
  <c r="I438" i="105"/>
  <c r="I521" i="105" s="1"/>
  <c r="E447" i="105"/>
  <c r="H447" i="105"/>
  <c r="K447" i="105"/>
  <c r="F465" i="105"/>
  <c r="I465" i="105"/>
  <c r="E474" i="105"/>
  <c r="H474" i="105"/>
  <c r="K474" i="105"/>
  <c r="E237" i="105"/>
  <c r="E239" i="105" s="1"/>
  <c r="H237" i="105"/>
  <c r="H239" i="105" s="1"/>
  <c r="K237" i="105"/>
  <c r="K239" i="105" s="1"/>
  <c r="E293" i="105"/>
  <c r="H293" i="105"/>
  <c r="K293" i="105"/>
  <c r="E304" i="105"/>
  <c r="H304" i="105"/>
  <c r="K304" i="105"/>
  <c r="F315" i="105"/>
  <c r="I315" i="105"/>
  <c r="E324" i="105"/>
  <c r="H324" i="105"/>
  <c r="K324" i="105"/>
  <c r="F342" i="105"/>
  <c r="I342" i="105"/>
  <c r="E351" i="105"/>
  <c r="H351" i="105"/>
  <c r="K351" i="105"/>
  <c r="F369" i="105"/>
  <c r="I369" i="105"/>
  <c r="E378" i="105"/>
  <c r="H378" i="105"/>
  <c r="K378" i="105"/>
  <c r="J389" i="105"/>
  <c r="J391" i="105" s="1"/>
  <c r="F400" i="105"/>
  <c r="I400" i="105"/>
  <c r="E409" i="105"/>
  <c r="H409" i="105"/>
  <c r="K409" i="105"/>
  <c r="F427" i="105"/>
  <c r="I427" i="105"/>
  <c r="E438" i="105"/>
  <c r="E521" i="105" s="1"/>
  <c r="H438" i="105"/>
  <c r="H521" i="105" s="1"/>
  <c r="K438" i="105"/>
  <c r="K521" i="105" s="1"/>
  <c r="F456" i="105"/>
  <c r="I456" i="105"/>
  <c r="E465" i="105"/>
  <c r="H465" i="105"/>
  <c r="K465" i="105"/>
  <c r="D501" i="105"/>
  <c r="G501" i="105"/>
  <c r="J501" i="105"/>
  <c r="F389" i="105"/>
  <c r="F391" i="105" s="1"/>
  <c r="I389" i="105"/>
  <c r="I391" i="105" s="1"/>
  <c r="D492" i="105"/>
  <c r="G492" i="105"/>
  <c r="J492" i="105"/>
  <c r="I501" i="105"/>
  <c r="D519" i="105"/>
  <c r="G519" i="105"/>
  <c r="J519" i="105"/>
  <c r="E530" i="105"/>
  <c r="D595" i="105"/>
  <c r="G595" i="105"/>
  <c r="J595" i="105"/>
  <c r="E389" i="105"/>
  <c r="E391" i="105" s="1"/>
  <c r="H389" i="105"/>
  <c r="H391" i="105" s="1"/>
  <c r="K389" i="105"/>
  <c r="K391" i="105" s="1"/>
  <c r="F492" i="105"/>
  <c r="I492" i="105"/>
  <c r="F519" i="105"/>
  <c r="I519" i="105"/>
  <c r="K530" i="105"/>
  <c r="D566" i="105"/>
  <c r="G566" i="105"/>
  <c r="J566" i="105"/>
  <c r="D530" i="105"/>
  <c r="G530" i="105"/>
  <c r="J530" i="105"/>
  <c r="D539" i="105"/>
  <c r="G539" i="105"/>
  <c r="J539" i="105"/>
  <c r="E557" i="105"/>
  <c r="H557" i="105"/>
  <c r="K557" i="105"/>
  <c r="I566" i="105"/>
  <c r="E577" i="105"/>
  <c r="H577" i="105"/>
  <c r="K577" i="105"/>
  <c r="D586" i="105"/>
  <c r="G586" i="105"/>
  <c r="J586" i="105"/>
  <c r="E604" i="105"/>
  <c r="H604" i="105"/>
  <c r="K604" i="105"/>
  <c r="D613" i="105"/>
  <c r="G613" i="105"/>
  <c r="J613" i="105"/>
  <c r="F530" i="105"/>
  <c r="I530" i="105"/>
  <c r="I568" i="105" s="1"/>
  <c r="E548" i="105"/>
  <c r="H548" i="105"/>
  <c r="K548" i="105"/>
  <c r="D557" i="105"/>
  <c r="G557" i="105"/>
  <c r="J557" i="105"/>
  <c r="E566" i="105"/>
  <c r="H566" i="105"/>
  <c r="K566" i="105"/>
  <c r="D577" i="105"/>
  <c r="G577" i="105"/>
  <c r="J577" i="105"/>
  <c r="E595" i="105"/>
  <c r="H595" i="105"/>
  <c r="K595" i="105"/>
  <c r="D604" i="105"/>
  <c r="G604" i="105"/>
  <c r="J604" i="105"/>
  <c r="J118" i="60"/>
  <c r="J117" i="60"/>
  <c r="J116" i="60"/>
  <c r="J115" i="60"/>
  <c r="J114" i="60"/>
  <c r="J113" i="60"/>
  <c r="J82" i="60"/>
  <c r="J81" i="60"/>
  <c r="J80" i="60"/>
  <c r="J79" i="60"/>
  <c r="J78" i="60"/>
  <c r="J77" i="60"/>
  <c r="D61" i="60"/>
  <c r="S75" i="60"/>
  <c r="B4" i="60"/>
  <c r="E4" i="60"/>
  <c r="H4" i="60"/>
  <c r="C61" i="60"/>
  <c r="F61" i="60"/>
  <c r="I61" i="60"/>
  <c r="O75" i="60"/>
  <c r="R75" i="60"/>
  <c r="E76" i="60"/>
  <c r="M161" i="60"/>
  <c r="G161" i="60"/>
  <c r="D161" i="60"/>
  <c r="A161" i="60"/>
  <c r="J162" i="60"/>
  <c r="K161" i="60"/>
  <c r="H161" i="60"/>
  <c r="E161" i="60"/>
  <c r="B161" i="60"/>
  <c r="L161" i="60"/>
  <c r="I161" i="60"/>
  <c r="F161" i="60"/>
  <c r="C161" i="60"/>
  <c r="G61" i="60"/>
  <c r="P75" i="60"/>
  <c r="D4" i="60"/>
  <c r="B61" i="60"/>
  <c r="E61" i="60"/>
  <c r="N75" i="60"/>
  <c r="Q75" i="60"/>
  <c r="C77" i="60"/>
  <c r="C78" i="60"/>
  <c r="C79" i="60"/>
  <c r="C80" i="60"/>
  <c r="C81" i="60"/>
  <c r="C82" i="60"/>
  <c r="E111" i="60"/>
  <c r="H111" i="60"/>
  <c r="E133" i="60"/>
  <c r="H133" i="60"/>
  <c r="D159" i="60"/>
  <c r="G159" i="60"/>
  <c r="M160" i="60"/>
  <c r="D183" i="60"/>
  <c r="G183" i="60"/>
  <c r="E153" i="60"/>
  <c r="E23" i="60" s="1"/>
  <c r="B202" i="60"/>
  <c r="E202" i="60"/>
  <c r="H202" i="60"/>
  <c r="B204" i="60"/>
  <c r="E204" i="60"/>
  <c r="H204" i="60"/>
  <c r="E97" i="60"/>
  <c r="H97" i="60"/>
  <c r="D111" i="60"/>
  <c r="G111" i="60"/>
  <c r="P111" i="60"/>
  <c r="S111" i="60"/>
  <c r="D133" i="60"/>
  <c r="G133" i="60"/>
  <c r="B147" i="60"/>
  <c r="E147" i="60"/>
  <c r="H147" i="60"/>
  <c r="C159" i="60"/>
  <c r="F159" i="60"/>
  <c r="I159" i="60"/>
  <c r="C160" i="60"/>
  <c r="L160" i="60"/>
  <c r="C183" i="60"/>
  <c r="F183" i="60"/>
  <c r="I183" i="60"/>
  <c r="F152" i="60"/>
  <c r="F22" i="60" s="1"/>
  <c r="D202" i="60"/>
  <c r="G202" i="60"/>
  <c r="D204" i="60"/>
  <c r="G204" i="60"/>
  <c r="D97" i="60"/>
  <c r="C111" i="60"/>
  <c r="F111" i="60"/>
  <c r="O111" i="60"/>
  <c r="C113" i="60"/>
  <c r="C114" i="60"/>
  <c r="C115" i="60"/>
  <c r="C116" i="60"/>
  <c r="C117" i="60"/>
  <c r="C118" i="60"/>
  <c r="C133" i="60"/>
  <c r="F133" i="60"/>
  <c r="D147" i="60"/>
  <c r="B159" i="60"/>
  <c r="E159" i="60"/>
  <c r="B160" i="60"/>
  <c r="K160" i="60"/>
  <c r="B183" i="60"/>
  <c r="E183" i="60"/>
  <c r="I150" i="60"/>
  <c r="I20" i="60" s="1"/>
  <c r="C204" i="60"/>
  <c r="F204" i="60"/>
  <c r="J118" i="59"/>
  <c r="J117" i="59"/>
  <c r="J116" i="59"/>
  <c r="J115" i="59"/>
  <c r="J114" i="59"/>
  <c r="J113" i="59"/>
  <c r="J82" i="59"/>
  <c r="J81" i="59"/>
  <c r="J80" i="59"/>
  <c r="J79" i="59"/>
  <c r="J78" i="59"/>
  <c r="J77" i="59"/>
  <c r="G97" i="59"/>
  <c r="D97" i="59"/>
  <c r="C113" i="59"/>
  <c r="C114" i="59"/>
  <c r="C115" i="59"/>
  <c r="C116" i="59"/>
  <c r="C117" i="59"/>
  <c r="C118" i="59"/>
  <c r="D61" i="59"/>
  <c r="G61" i="59"/>
  <c r="P75" i="59"/>
  <c r="S75" i="59"/>
  <c r="F97" i="59"/>
  <c r="P111" i="59"/>
  <c r="T111" i="59"/>
  <c r="E133" i="59"/>
  <c r="C155" i="59"/>
  <c r="I111" i="59"/>
  <c r="F111" i="59"/>
  <c r="C111" i="59"/>
  <c r="M161" i="59"/>
  <c r="G161" i="59"/>
  <c r="D161" i="59"/>
  <c r="A161" i="59"/>
  <c r="J162" i="59"/>
  <c r="K161" i="59"/>
  <c r="H161" i="59"/>
  <c r="E161" i="59"/>
  <c r="B161" i="59"/>
  <c r="L161" i="59"/>
  <c r="I161" i="59"/>
  <c r="F161" i="59"/>
  <c r="C161" i="59"/>
  <c r="B4" i="59"/>
  <c r="E4" i="59"/>
  <c r="H4" i="59"/>
  <c r="C61" i="59"/>
  <c r="F61" i="59"/>
  <c r="I61" i="59"/>
  <c r="O75" i="59"/>
  <c r="R75" i="59"/>
  <c r="E76" i="59"/>
  <c r="H76" i="59"/>
  <c r="E97" i="59"/>
  <c r="I97" i="59"/>
  <c r="G111" i="59"/>
  <c r="N111" i="59"/>
  <c r="D133" i="59"/>
  <c r="R111" i="59"/>
  <c r="O111" i="59"/>
  <c r="I133" i="59"/>
  <c r="F133" i="59"/>
  <c r="C133" i="59"/>
  <c r="D4" i="59"/>
  <c r="B61" i="59"/>
  <c r="E61" i="59"/>
  <c r="N75" i="59"/>
  <c r="Q75" i="59"/>
  <c r="D76" i="59"/>
  <c r="C77" i="59"/>
  <c r="C78" i="59"/>
  <c r="C79" i="59"/>
  <c r="C80" i="59"/>
  <c r="C81" i="59"/>
  <c r="C82" i="59"/>
  <c r="C97" i="59"/>
  <c r="H97" i="59"/>
  <c r="Q111" i="59"/>
  <c r="G133" i="59"/>
  <c r="D159" i="59"/>
  <c r="G159" i="59"/>
  <c r="M160" i="59"/>
  <c r="D183" i="59"/>
  <c r="G183" i="59"/>
  <c r="B204" i="59"/>
  <c r="E204" i="59"/>
  <c r="H204" i="59"/>
  <c r="C159" i="59"/>
  <c r="F159" i="59"/>
  <c r="I159" i="59"/>
  <c r="C160" i="59"/>
  <c r="L160" i="59"/>
  <c r="C183" i="59"/>
  <c r="F183" i="59"/>
  <c r="I183" i="59"/>
  <c r="E151" i="59"/>
  <c r="E21" i="59" s="1"/>
  <c r="D202" i="59"/>
  <c r="G202" i="59"/>
  <c r="D204" i="59"/>
  <c r="G204" i="59"/>
  <c r="D147" i="59"/>
  <c r="B159" i="59"/>
  <c r="E159" i="59"/>
  <c r="B160" i="59"/>
  <c r="K160" i="59"/>
  <c r="B183" i="59"/>
  <c r="E183" i="59"/>
  <c r="F153" i="59"/>
  <c r="F23" i="59" s="1"/>
  <c r="C202" i="59"/>
  <c r="C204" i="59"/>
  <c r="F204" i="59"/>
  <c r="J118" i="58"/>
  <c r="J117" i="58"/>
  <c r="J116" i="58"/>
  <c r="J115" i="58"/>
  <c r="J114" i="58"/>
  <c r="J113" i="58"/>
  <c r="J82" i="58"/>
  <c r="J81" i="58"/>
  <c r="J80" i="58"/>
  <c r="J79" i="58"/>
  <c r="J78" i="58"/>
  <c r="J77" i="58"/>
  <c r="G76" i="58"/>
  <c r="D76" i="58"/>
  <c r="C114" i="58"/>
  <c r="C117" i="58"/>
  <c r="I204" i="58"/>
  <c r="F204" i="58"/>
  <c r="C204" i="58"/>
  <c r="G204" i="58"/>
  <c r="B204" i="58"/>
  <c r="H204" i="58"/>
  <c r="D204" i="58"/>
  <c r="C77" i="58"/>
  <c r="C78" i="58"/>
  <c r="C79" i="58"/>
  <c r="C80" i="58"/>
  <c r="C81" i="58"/>
  <c r="C82" i="58"/>
  <c r="C115" i="58"/>
  <c r="C118" i="58"/>
  <c r="J161" i="58"/>
  <c r="K160" i="58"/>
  <c r="B160" i="58"/>
  <c r="A160" i="58"/>
  <c r="L160" i="58"/>
  <c r="C160" i="58"/>
  <c r="H183" i="58"/>
  <c r="E183" i="58"/>
  <c r="B183" i="58"/>
  <c r="G183" i="58"/>
  <c r="C183" i="58"/>
  <c r="I183" i="58"/>
  <c r="D183" i="58"/>
  <c r="F76" i="58"/>
  <c r="E76" i="58"/>
  <c r="I76" i="58"/>
  <c r="D160" i="58"/>
  <c r="H61" i="58"/>
  <c r="E61" i="58"/>
  <c r="B61" i="58"/>
  <c r="T75" i="58"/>
  <c r="Q75" i="58"/>
  <c r="N75" i="58"/>
  <c r="G97" i="58"/>
  <c r="D97" i="58"/>
  <c r="H97" i="58"/>
  <c r="C97" i="58"/>
  <c r="I97" i="58"/>
  <c r="E97" i="58"/>
  <c r="C113" i="58"/>
  <c r="C116" i="58"/>
  <c r="I153" i="58"/>
  <c r="I23" i="58" s="1"/>
  <c r="D25" i="58"/>
  <c r="F61" i="58"/>
  <c r="R75" i="58"/>
  <c r="C76" i="58"/>
  <c r="H76" i="58"/>
  <c r="M160" i="58"/>
  <c r="E204" i="58"/>
  <c r="I111" i="58"/>
  <c r="F111" i="58"/>
  <c r="C111" i="58"/>
  <c r="F202" i="58"/>
  <c r="C202" i="58"/>
  <c r="R111" i="58"/>
  <c r="O111" i="58"/>
  <c r="I133" i="58"/>
  <c r="F133" i="58"/>
  <c r="C133" i="58"/>
  <c r="H159" i="58"/>
  <c r="E159" i="58"/>
  <c r="B159" i="58"/>
  <c r="G111" i="58"/>
  <c r="E202" i="58"/>
  <c r="D4" i="58"/>
  <c r="E111" i="58"/>
  <c r="Q111" i="58"/>
  <c r="G133" i="58"/>
  <c r="F159" i="58"/>
  <c r="D202" i="58"/>
  <c r="H202" i="58"/>
  <c r="D147" i="58"/>
  <c r="J118" i="57"/>
  <c r="J117" i="57"/>
  <c r="J116" i="57"/>
  <c r="J115" i="57"/>
  <c r="J114" i="57"/>
  <c r="J113" i="57"/>
  <c r="J82" i="57"/>
  <c r="J81" i="57"/>
  <c r="J80" i="57"/>
  <c r="J79" i="57"/>
  <c r="J78" i="57"/>
  <c r="J77" i="57"/>
  <c r="M161" i="57"/>
  <c r="G161" i="57"/>
  <c r="D161" i="57"/>
  <c r="A161" i="57"/>
  <c r="J162" i="57"/>
  <c r="K161" i="57"/>
  <c r="H161" i="57"/>
  <c r="E161" i="57"/>
  <c r="B161" i="57"/>
  <c r="L161" i="57"/>
  <c r="I161" i="57"/>
  <c r="F161" i="57"/>
  <c r="C161" i="57"/>
  <c r="D4" i="57"/>
  <c r="G4" i="57"/>
  <c r="B61" i="57"/>
  <c r="E61" i="57"/>
  <c r="H61" i="57"/>
  <c r="N75" i="57"/>
  <c r="Q75" i="57"/>
  <c r="T75" i="57"/>
  <c r="D76" i="57"/>
  <c r="G76" i="57"/>
  <c r="C77" i="57"/>
  <c r="C78" i="57"/>
  <c r="C79" i="57"/>
  <c r="C80" i="57"/>
  <c r="C81" i="57"/>
  <c r="C82" i="57"/>
  <c r="D61" i="57"/>
  <c r="G61" i="57"/>
  <c r="P75" i="57"/>
  <c r="S75" i="57"/>
  <c r="C61" i="57"/>
  <c r="F61" i="57"/>
  <c r="O75" i="57"/>
  <c r="E76" i="57"/>
  <c r="E111" i="57"/>
  <c r="H111" i="57"/>
  <c r="E133" i="57"/>
  <c r="H133" i="57"/>
  <c r="D159" i="57"/>
  <c r="G159" i="57"/>
  <c r="M160" i="57"/>
  <c r="D183" i="57"/>
  <c r="G183" i="57"/>
  <c r="I151" i="57"/>
  <c r="I21" i="57" s="1"/>
  <c r="B202" i="57"/>
  <c r="E202" i="57"/>
  <c r="H202" i="57"/>
  <c r="B204" i="57"/>
  <c r="E204" i="57"/>
  <c r="H204" i="57"/>
  <c r="E97" i="57"/>
  <c r="H97" i="57"/>
  <c r="D111" i="57"/>
  <c r="G111" i="57"/>
  <c r="P111" i="57"/>
  <c r="S111" i="57"/>
  <c r="D133" i="57"/>
  <c r="G133" i="57"/>
  <c r="B147" i="57"/>
  <c r="E147" i="57"/>
  <c r="H147" i="57"/>
  <c r="C159" i="57"/>
  <c r="F159" i="57"/>
  <c r="I159" i="57"/>
  <c r="C160" i="57"/>
  <c r="L160" i="57"/>
  <c r="C183" i="57"/>
  <c r="F183" i="57"/>
  <c r="I183" i="57"/>
  <c r="D202" i="57"/>
  <c r="G202" i="57"/>
  <c r="D204" i="57"/>
  <c r="G204" i="57"/>
  <c r="D97" i="57"/>
  <c r="C111" i="57"/>
  <c r="F111" i="57"/>
  <c r="O111" i="57"/>
  <c r="C113" i="57"/>
  <c r="C114" i="57"/>
  <c r="C115" i="57"/>
  <c r="C116" i="57"/>
  <c r="C117" i="57"/>
  <c r="C118" i="57"/>
  <c r="C133" i="57"/>
  <c r="F133" i="57"/>
  <c r="D147" i="57"/>
  <c r="B159" i="57"/>
  <c r="E159" i="57"/>
  <c r="B160" i="57"/>
  <c r="K160" i="57"/>
  <c r="B183" i="57"/>
  <c r="E183" i="57"/>
  <c r="C202" i="57"/>
  <c r="C204" i="57"/>
  <c r="F204" i="57"/>
  <c r="J118" i="56"/>
  <c r="J117" i="56"/>
  <c r="J116" i="56"/>
  <c r="J115" i="56"/>
  <c r="J114" i="56"/>
  <c r="J113" i="56"/>
  <c r="J82" i="56"/>
  <c r="D82" i="56" s="1"/>
  <c r="J81" i="56"/>
  <c r="D81" i="56" s="1"/>
  <c r="J80" i="56"/>
  <c r="D80" i="56" s="1"/>
  <c r="J79" i="56"/>
  <c r="D79" i="56" s="1"/>
  <c r="J78" i="56"/>
  <c r="D78" i="56" s="1"/>
  <c r="J77" i="56"/>
  <c r="D77" i="56" s="1"/>
  <c r="B4" i="56"/>
  <c r="E4" i="56"/>
  <c r="H4" i="56"/>
  <c r="C61" i="56"/>
  <c r="F61" i="56"/>
  <c r="I61" i="56"/>
  <c r="O75" i="56"/>
  <c r="R75" i="56"/>
  <c r="E76" i="56"/>
  <c r="M161" i="56"/>
  <c r="G161" i="56"/>
  <c r="A161" i="56"/>
  <c r="J162" i="56"/>
  <c r="K161" i="56"/>
  <c r="E161" i="56"/>
  <c r="B161" i="56"/>
  <c r="L161" i="56"/>
  <c r="F161" i="56"/>
  <c r="C161" i="56"/>
  <c r="D4" i="56"/>
  <c r="G4" i="56"/>
  <c r="E61" i="56"/>
  <c r="H61" i="56"/>
  <c r="C4" i="56"/>
  <c r="F4" i="56"/>
  <c r="C25" i="56"/>
  <c r="D61" i="56"/>
  <c r="P75" i="56"/>
  <c r="C97" i="56"/>
  <c r="F97" i="56"/>
  <c r="I97" i="56"/>
  <c r="E111" i="56"/>
  <c r="H111" i="56"/>
  <c r="N111" i="56"/>
  <c r="Q111" i="56"/>
  <c r="T111" i="56"/>
  <c r="E133" i="56"/>
  <c r="H133" i="56"/>
  <c r="D159" i="56"/>
  <c r="G159" i="56"/>
  <c r="M160" i="56"/>
  <c r="D183" i="56"/>
  <c r="G183" i="56"/>
  <c r="F154" i="56"/>
  <c r="F24" i="56" s="1"/>
  <c r="B202" i="56"/>
  <c r="E202" i="56"/>
  <c r="H202" i="56"/>
  <c r="B204" i="56"/>
  <c r="E204" i="56"/>
  <c r="H204" i="56"/>
  <c r="E97" i="56"/>
  <c r="H97" i="56"/>
  <c r="P111" i="56"/>
  <c r="S111" i="56"/>
  <c r="D133" i="56"/>
  <c r="G133" i="56"/>
  <c r="B147" i="56"/>
  <c r="E147" i="56"/>
  <c r="H147" i="56"/>
  <c r="C159" i="56"/>
  <c r="F159" i="56"/>
  <c r="I159" i="56"/>
  <c r="C160" i="56"/>
  <c r="L160" i="56"/>
  <c r="C183" i="56"/>
  <c r="F183" i="56"/>
  <c r="I183" i="56"/>
  <c r="D202" i="56"/>
  <c r="G202" i="56"/>
  <c r="D204" i="56"/>
  <c r="G204" i="56"/>
  <c r="D97" i="56"/>
  <c r="C111" i="56"/>
  <c r="F111" i="56"/>
  <c r="O111" i="56"/>
  <c r="C113" i="56"/>
  <c r="C114" i="56"/>
  <c r="C115" i="56"/>
  <c r="C116" i="56"/>
  <c r="C117" i="56"/>
  <c r="C118" i="56"/>
  <c r="C133" i="56"/>
  <c r="F133" i="56"/>
  <c r="D147" i="56"/>
  <c r="B159" i="56"/>
  <c r="E159" i="56"/>
  <c r="B160" i="56"/>
  <c r="K160" i="56"/>
  <c r="B183" i="56"/>
  <c r="E183" i="56"/>
  <c r="C202" i="56"/>
  <c r="C204" i="56"/>
  <c r="F204" i="56"/>
  <c r="J118" i="55"/>
  <c r="J117" i="55"/>
  <c r="J116" i="55"/>
  <c r="J115" i="55"/>
  <c r="J114" i="55"/>
  <c r="J113" i="55"/>
  <c r="J82" i="55"/>
  <c r="J81" i="55"/>
  <c r="J80" i="55"/>
  <c r="J79" i="55"/>
  <c r="J78" i="55"/>
  <c r="J77" i="55"/>
  <c r="I111" i="55"/>
  <c r="F111" i="55"/>
  <c r="C111" i="55"/>
  <c r="G111" i="55"/>
  <c r="D111" i="55"/>
  <c r="M161" i="55"/>
  <c r="G161" i="55"/>
  <c r="D161" i="55"/>
  <c r="A161" i="55"/>
  <c r="J162" i="55"/>
  <c r="K161" i="55"/>
  <c r="H161" i="55"/>
  <c r="E161" i="55"/>
  <c r="B161" i="55"/>
  <c r="L161" i="55"/>
  <c r="I161" i="55"/>
  <c r="F161" i="55"/>
  <c r="C161" i="55"/>
  <c r="D4" i="55"/>
  <c r="G4" i="55"/>
  <c r="B61" i="55"/>
  <c r="E61" i="55"/>
  <c r="H61" i="55"/>
  <c r="N75" i="55"/>
  <c r="Q75" i="55"/>
  <c r="T75" i="55"/>
  <c r="C77" i="55"/>
  <c r="C78" i="55"/>
  <c r="C79" i="55"/>
  <c r="C80" i="55"/>
  <c r="C81" i="55"/>
  <c r="C82" i="55"/>
  <c r="C113" i="55"/>
  <c r="C114" i="55"/>
  <c r="C115" i="55"/>
  <c r="C116" i="55"/>
  <c r="C117" i="55"/>
  <c r="C118" i="55"/>
  <c r="D61" i="55"/>
  <c r="G61" i="55"/>
  <c r="P75" i="55"/>
  <c r="S75" i="55"/>
  <c r="B4" i="55"/>
  <c r="E4" i="55"/>
  <c r="C61" i="55"/>
  <c r="F61" i="55"/>
  <c r="O75" i="55"/>
  <c r="E76" i="55"/>
  <c r="E111" i="55"/>
  <c r="E133" i="55"/>
  <c r="H133" i="55"/>
  <c r="D159" i="55"/>
  <c r="G159" i="55"/>
  <c r="M160" i="55"/>
  <c r="D183" i="55"/>
  <c r="G183" i="55"/>
  <c r="F154" i="55"/>
  <c r="F24" i="55" s="1"/>
  <c r="E97" i="55"/>
  <c r="P111" i="55"/>
  <c r="D133" i="55"/>
  <c r="G133" i="55"/>
  <c r="B147" i="55"/>
  <c r="E147" i="55"/>
  <c r="H147" i="55"/>
  <c r="C159" i="55"/>
  <c r="F159" i="55"/>
  <c r="I159" i="55"/>
  <c r="C160" i="55"/>
  <c r="L160" i="55"/>
  <c r="C183" i="55"/>
  <c r="F183" i="55"/>
  <c r="I183" i="55"/>
  <c r="D202" i="55"/>
  <c r="D204" i="55"/>
  <c r="C133" i="55"/>
  <c r="F133" i="55"/>
  <c r="D147" i="55"/>
  <c r="B159" i="55"/>
  <c r="E159" i="55"/>
  <c r="B160" i="55"/>
  <c r="K160" i="55"/>
  <c r="B183" i="55"/>
  <c r="E183" i="55"/>
  <c r="J118" i="54"/>
  <c r="J117" i="54"/>
  <c r="J116" i="54"/>
  <c r="J115" i="54"/>
  <c r="J114" i="54"/>
  <c r="J113" i="54"/>
  <c r="J82" i="54"/>
  <c r="J81" i="54"/>
  <c r="J80" i="54"/>
  <c r="J79" i="54"/>
  <c r="J78" i="54"/>
  <c r="J77" i="54"/>
  <c r="D4" i="54"/>
  <c r="G4" i="54"/>
  <c r="B61" i="54"/>
  <c r="E61" i="54"/>
  <c r="H61" i="54"/>
  <c r="N75" i="54"/>
  <c r="Q75" i="54"/>
  <c r="T75" i="54"/>
  <c r="D76" i="54"/>
  <c r="G76" i="54"/>
  <c r="C77" i="54"/>
  <c r="C78" i="54"/>
  <c r="C79" i="54"/>
  <c r="C80" i="54"/>
  <c r="C81" i="54"/>
  <c r="C82" i="54"/>
  <c r="M161" i="54"/>
  <c r="G161" i="54"/>
  <c r="D161" i="54"/>
  <c r="A161" i="54"/>
  <c r="J162" i="54"/>
  <c r="K161" i="54"/>
  <c r="H161" i="54"/>
  <c r="E161" i="54"/>
  <c r="B161" i="54"/>
  <c r="L161" i="54"/>
  <c r="I161" i="54"/>
  <c r="F161" i="54"/>
  <c r="C161" i="54"/>
  <c r="D61" i="54"/>
  <c r="G61" i="54"/>
  <c r="P75" i="54"/>
  <c r="S75" i="54"/>
  <c r="B4" i="54"/>
  <c r="E4" i="54"/>
  <c r="C61" i="54"/>
  <c r="F61" i="54"/>
  <c r="O75" i="54"/>
  <c r="E76" i="54"/>
  <c r="E111" i="54"/>
  <c r="H111" i="54"/>
  <c r="E133" i="54"/>
  <c r="H133" i="54"/>
  <c r="D159" i="54"/>
  <c r="G159" i="54"/>
  <c r="M160" i="54"/>
  <c r="D183" i="54"/>
  <c r="G183" i="54"/>
  <c r="B202" i="54"/>
  <c r="E202" i="54"/>
  <c r="H202" i="54"/>
  <c r="B204" i="54"/>
  <c r="E204" i="54"/>
  <c r="H204" i="54"/>
  <c r="E97" i="54"/>
  <c r="H97" i="54"/>
  <c r="D111" i="54"/>
  <c r="G111" i="54"/>
  <c r="P111" i="54"/>
  <c r="S111" i="54"/>
  <c r="D133" i="54"/>
  <c r="G133" i="54"/>
  <c r="B147" i="54"/>
  <c r="E147" i="54"/>
  <c r="H147" i="54"/>
  <c r="C159" i="54"/>
  <c r="F159" i="54"/>
  <c r="I159" i="54"/>
  <c r="C160" i="54"/>
  <c r="L160" i="54"/>
  <c r="C183" i="54"/>
  <c r="F183" i="54"/>
  <c r="I183" i="54"/>
  <c r="H151" i="54"/>
  <c r="H21" i="54" s="1"/>
  <c r="D202" i="54"/>
  <c r="G202" i="54"/>
  <c r="D204" i="54"/>
  <c r="G204" i="54"/>
  <c r="D97" i="54"/>
  <c r="C111" i="54"/>
  <c r="F111" i="54"/>
  <c r="O111" i="54"/>
  <c r="C113" i="54"/>
  <c r="C114" i="54"/>
  <c r="C115" i="54"/>
  <c r="C116" i="54"/>
  <c r="C117" i="54"/>
  <c r="C118" i="54"/>
  <c r="C133" i="54"/>
  <c r="F133" i="54"/>
  <c r="D147" i="54"/>
  <c r="B159" i="54"/>
  <c r="E159" i="54"/>
  <c r="B160" i="54"/>
  <c r="K160" i="54"/>
  <c r="B183" i="54"/>
  <c r="E183" i="54"/>
  <c r="C202" i="54"/>
  <c r="C204" i="54"/>
  <c r="F204" i="54"/>
  <c r="J118" i="53"/>
  <c r="J117" i="53"/>
  <c r="J116" i="53"/>
  <c r="J115" i="53"/>
  <c r="J114" i="53"/>
  <c r="J113" i="53"/>
  <c r="J80" i="53"/>
  <c r="J77" i="53"/>
  <c r="J81" i="53"/>
  <c r="J78" i="53"/>
  <c r="J82" i="53"/>
  <c r="J79" i="53"/>
  <c r="I76" i="53"/>
  <c r="F76" i="53"/>
  <c r="C76" i="53"/>
  <c r="H147" i="53"/>
  <c r="E147" i="53"/>
  <c r="B147" i="53"/>
  <c r="G147" i="53"/>
  <c r="C147" i="53"/>
  <c r="I147" i="53"/>
  <c r="D147" i="53"/>
  <c r="D4" i="53"/>
  <c r="G4" i="53"/>
  <c r="G76" i="53"/>
  <c r="C4" i="53"/>
  <c r="F4" i="53"/>
  <c r="I4" i="53"/>
  <c r="E76" i="53"/>
  <c r="C155" i="53"/>
  <c r="B4" i="53"/>
  <c r="E4" i="53"/>
  <c r="D76" i="53"/>
  <c r="H76" i="53"/>
  <c r="F147" i="53"/>
  <c r="G111" i="53"/>
  <c r="D111" i="53"/>
  <c r="G133" i="53"/>
  <c r="D133" i="53"/>
  <c r="I159" i="53"/>
  <c r="F159" i="53"/>
  <c r="C159" i="53"/>
  <c r="L160" i="53"/>
  <c r="C160" i="53"/>
  <c r="D61" i="53"/>
  <c r="P75" i="53"/>
  <c r="F111" i="53"/>
  <c r="C113" i="53"/>
  <c r="C114" i="53"/>
  <c r="C115" i="53"/>
  <c r="C116" i="53"/>
  <c r="C117" i="53"/>
  <c r="C118" i="53"/>
  <c r="F133" i="53"/>
  <c r="E159" i="53"/>
  <c r="J161" i="53"/>
  <c r="B183" i="53"/>
  <c r="E150" i="53"/>
  <c r="E20" i="53" s="1"/>
  <c r="I183" i="53"/>
  <c r="F183" i="53"/>
  <c r="C183" i="53"/>
  <c r="D155" i="53"/>
  <c r="E183" i="53"/>
  <c r="G152" i="53"/>
  <c r="G22" i="53" s="1"/>
  <c r="E97" i="53"/>
  <c r="P111" i="53"/>
  <c r="D202" i="53"/>
  <c r="D204" i="53"/>
  <c r="J118" i="52"/>
  <c r="J117" i="52"/>
  <c r="J116" i="52"/>
  <c r="J115" i="52"/>
  <c r="J114" i="52"/>
  <c r="J113" i="52"/>
  <c r="J82" i="52"/>
  <c r="J81" i="52"/>
  <c r="J80" i="52"/>
  <c r="J79" i="52"/>
  <c r="J78" i="52"/>
  <c r="J77" i="52"/>
  <c r="J161" i="52"/>
  <c r="K160" i="52"/>
  <c r="B160" i="52"/>
  <c r="L160" i="52"/>
  <c r="C160" i="52"/>
  <c r="M160" i="52"/>
  <c r="D160" i="52"/>
  <c r="A160" i="52"/>
  <c r="D4" i="52"/>
  <c r="G4" i="52"/>
  <c r="B61" i="52"/>
  <c r="E61" i="52"/>
  <c r="H61" i="52"/>
  <c r="N75" i="52"/>
  <c r="Q75" i="52"/>
  <c r="T75" i="52"/>
  <c r="C77" i="52"/>
  <c r="C78" i="52"/>
  <c r="C79" i="52"/>
  <c r="C80" i="52"/>
  <c r="C81" i="52"/>
  <c r="C82" i="52"/>
  <c r="C25" i="52"/>
  <c r="D61" i="52"/>
  <c r="G61" i="52"/>
  <c r="P75" i="52"/>
  <c r="S75" i="52"/>
  <c r="B4" i="52"/>
  <c r="E4" i="52"/>
  <c r="C61" i="52"/>
  <c r="F61" i="52"/>
  <c r="O75" i="52"/>
  <c r="E76" i="52"/>
  <c r="E111" i="52"/>
  <c r="H111" i="52"/>
  <c r="E133" i="52"/>
  <c r="H133" i="52"/>
  <c r="D159" i="52"/>
  <c r="G159" i="52"/>
  <c r="D183" i="52"/>
  <c r="G183" i="52"/>
  <c r="H150" i="52"/>
  <c r="H20" i="52" s="1"/>
  <c r="B202" i="52"/>
  <c r="E202" i="52"/>
  <c r="H202" i="52"/>
  <c r="B204" i="52"/>
  <c r="E204" i="52"/>
  <c r="H204" i="52"/>
  <c r="E97" i="52"/>
  <c r="H97" i="52"/>
  <c r="D111" i="52"/>
  <c r="G111" i="52"/>
  <c r="P111" i="52"/>
  <c r="S111" i="52"/>
  <c r="D133" i="52"/>
  <c r="G133" i="52"/>
  <c r="C159" i="52"/>
  <c r="F159" i="52"/>
  <c r="I159" i="52"/>
  <c r="D202" i="52"/>
  <c r="G202" i="52"/>
  <c r="D204" i="52"/>
  <c r="G204" i="52"/>
  <c r="D97" i="52"/>
  <c r="C111" i="52"/>
  <c r="F111" i="52"/>
  <c r="O111" i="52"/>
  <c r="C113" i="52"/>
  <c r="C114" i="52"/>
  <c r="C115" i="52"/>
  <c r="C116" i="52"/>
  <c r="C117" i="52"/>
  <c r="C118" i="52"/>
  <c r="C133" i="52"/>
  <c r="F133" i="52"/>
  <c r="D147" i="52"/>
  <c r="B159" i="52"/>
  <c r="E159" i="52"/>
  <c r="B183" i="52"/>
  <c r="E183" i="52"/>
  <c r="C202" i="52"/>
  <c r="C204" i="52"/>
  <c r="F204" i="52"/>
  <c r="J118" i="51"/>
  <c r="J117" i="51"/>
  <c r="J116" i="51"/>
  <c r="J115" i="51"/>
  <c r="J114" i="51"/>
  <c r="J113" i="51"/>
  <c r="J82" i="51"/>
  <c r="J81" i="51"/>
  <c r="J80" i="51"/>
  <c r="J79" i="51"/>
  <c r="J78" i="51"/>
  <c r="J77" i="51"/>
  <c r="C114" i="51"/>
  <c r="C117" i="51"/>
  <c r="I204" i="51"/>
  <c r="F204" i="51"/>
  <c r="C204" i="51"/>
  <c r="G204" i="51"/>
  <c r="B204" i="51"/>
  <c r="H204" i="51"/>
  <c r="D204" i="51"/>
  <c r="H61" i="51"/>
  <c r="E61" i="51"/>
  <c r="B61" i="51"/>
  <c r="I61" i="51"/>
  <c r="F61" i="51"/>
  <c r="C61" i="51"/>
  <c r="T75" i="51"/>
  <c r="Q75" i="51"/>
  <c r="N75" i="51"/>
  <c r="R75" i="51"/>
  <c r="O75" i="51"/>
  <c r="C77" i="51"/>
  <c r="C78" i="51"/>
  <c r="C79" i="51"/>
  <c r="C80" i="51"/>
  <c r="C81" i="51"/>
  <c r="C82" i="51"/>
  <c r="C115" i="51"/>
  <c r="C118" i="51"/>
  <c r="J161" i="51"/>
  <c r="K160" i="51"/>
  <c r="B160" i="51"/>
  <c r="A160" i="51"/>
  <c r="L160" i="51"/>
  <c r="C160" i="51"/>
  <c r="H183" i="51"/>
  <c r="E183" i="51"/>
  <c r="B183" i="51"/>
  <c r="G183" i="51"/>
  <c r="C183" i="51"/>
  <c r="I183" i="51"/>
  <c r="D183" i="51"/>
  <c r="D160" i="51"/>
  <c r="G97" i="51"/>
  <c r="D97" i="51"/>
  <c r="H97" i="51"/>
  <c r="C97" i="51"/>
  <c r="I97" i="51"/>
  <c r="E97" i="51"/>
  <c r="C113" i="51"/>
  <c r="C116" i="51"/>
  <c r="E150" i="51"/>
  <c r="E20" i="51" s="1"/>
  <c r="D25" i="51"/>
  <c r="G61" i="51"/>
  <c r="S75" i="51"/>
  <c r="M160" i="51"/>
  <c r="E204" i="51"/>
  <c r="I111" i="51"/>
  <c r="F111" i="51"/>
  <c r="C111" i="51"/>
  <c r="F202" i="51"/>
  <c r="C202" i="51"/>
  <c r="E76" i="51"/>
  <c r="H76" i="51"/>
  <c r="G111" i="51"/>
  <c r="E202" i="51"/>
  <c r="R111" i="51"/>
  <c r="O111" i="51"/>
  <c r="I133" i="51"/>
  <c r="F133" i="51"/>
  <c r="C133" i="51"/>
  <c r="H159" i="51"/>
  <c r="E159" i="51"/>
  <c r="B159" i="51"/>
  <c r="D4" i="51"/>
  <c r="D76" i="51"/>
  <c r="E111" i="51"/>
  <c r="Q111" i="51"/>
  <c r="G133" i="51"/>
  <c r="F159" i="51"/>
  <c r="D202" i="51"/>
  <c r="H202" i="51"/>
  <c r="D147" i="51"/>
  <c r="J118" i="50"/>
  <c r="J117" i="50"/>
  <c r="J116" i="50"/>
  <c r="J115" i="50"/>
  <c r="J114" i="50"/>
  <c r="J113" i="50"/>
  <c r="J82" i="50"/>
  <c r="J81" i="50"/>
  <c r="J80" i="50"/>
  <c r="J79" i="50"/>
  <c r="J78" i="50"/>
  <c r="J77" i="50"/>
  <c r="C4" i="50"/>
  <c r="F4" i="50"/>
  <c r="I4" i="50"/>
  <c r="D61" i="50"/>
  <c r="P75" i="50"/>
  <c r="C76" i="50"/>
  <c r="F76" i="50"/>
  <c r="I76" i="50"/>
  <c r="M161" i="50"/>
  <c r="G161" i="50"/>
  <c r="D161" i="50"/>
  <c r="A161" i="50"/>
  <c r="J162" i="50"/>
  <c r="K161" i="50"/>
  <c r="H161" i="50"/>
  <c r="E161" i="50"/>
  <c r="B161" i="50"/>
  <c r="L161" i="50"/>
  <c r="I161" i="50"/>
  <c r="F161" i="50"/>
  <c r="C161" i="50"/>
  <c r="E76" i="50"/>
  <c r="H76" i="50"/>
  <c r="D4" i="50"/>
  <c r="D76" i="50"/>
  <c r="E111" i="50"/>
  <c r="H111" i="50"/>
  <c r="E133" i="50"/>
  <c r="H133" i="50"/>
  <c r="D159" i="50"/>
  <c r="G159" i="50"/>
  <c r="M160" i="50"/>
  <c r="D183" i="50"/>
  <c r="G183" i="50"/>
  <c r="B202" i="50"/>
  <c r="E202" i="50"/>
  <c r="H202" i="50"/>
  <c r="B204" i="50"/>
  <c r="E204" i="50"/>
  <c r="H204" i="50"/>
  <c r="E97" i="50"/>
  <c r="H97" i="50"/>
  <c r="D111" i="50"/>
  <c r="G111" i="50"/>
  <c r="P111" i="50"/>
  <c r="S111" i="50"/>
  <c r="D133" i="50"/>
  <c r="G133" i="50"/>
  <c r="B147" i="50"/>
  <c r="E147" i="50"/>
  <c r="H147" i="50"/>
  <c r="C159" i="50"/>
  <c r="F159" i="50"/>
  <c r="I159" i="50"/>
  <c r="C160" i="50"/>
  <c r="L160" i="50"/>
  <c r="C183" i="50"/>
  <c r="F183" i="50"/>
  <c r="I183" i="50"/>
  <c r="I152" i="50"/>
  <c r="I22" i="50" s="1"/>
  <c r="D202" i="50"/>
  <c r="G202" i="50"/>
  <c r="D204" i="50"/>
  <c r="G204" i="50"/>
  <c r="D97" i="50"/>
  <c r="C111" i="50"/>
  <c r="F111" i="50"/>
  <c r="O111" i="50"/>
  <c r="C113" i="50"/>
  <c r="C114" i="50"/>
  <c r="C115" i="50"/>
  <c r="C116" i="50"/>
  <c r="C117" i="50"/>
  <c r="C118" i="50"/>
  <c r="C133" i="50"/>
  <c r="F133" i="50"/>
  <c r="D147" i="50"/>
  <c r="B159" i="50"/>
  <c r="E159" i="50"/>
  <c r="B160" i="50"/>
  <c r="K160" i="50"/>
  <c r="B183" i="50"/>
  <c r="E183" i="50"/>
  <c r="C202" i="50"/>
  <c r="C204" i="50"/>
  <c r="F204" i="50"/>
  <c r="D25" i="49"/>
  <c r="J118" i="49"/>
  <c r="J115" i="49"/>
  <c r="J116" i="49"/>
  <c r="J113" i="49"/>
  <c r="J82" i="49"/>
  <c r="J81" i="49"/>
  <c r="J80" i="49"/>
  <c r="J79" i="49"/>
  <c r="J78" i="49"/>
  <c r="J77" i="49"/>
  <c r="J117" i="49"/>
  <c r="J114" i="49"/>
  <c r="R111" i="49"/>
  <c r="O111" i="49"/>
  <c r="T111" i="49"/>
  <c r="Q111" i="49"/>
  <c r="N111" i="49"/>
  <c r="C4" i="49"/>
  <c r="F4" i="49"/>
  <c r="I4" i="49"/>
  <c r="D61" i="49"/>
  <c r="P75" i="49"/>
  <c r="C76" i="49"/>
  <c r="F76" i="49"/>
  <c r="I76" i="49"/>
  <c r="C160" i="49"/>
  <c r="G97" i="49"/>
  <c r="D97" i="49"/>
  <c r="I97" i="49"/>
  <c r="F97" i="49"/>
  <c r="C97" i="49"/>
  <c r="I204" i="49"/>
  <c r="F204" i="49"/>
  <c r="C204" i="49"/>
  <c r="H204" i="49"/>
  <c r="E204" i="49"/>
  <c r="B204" i="49"/>
  <c r="E76" i="49"/>
  <c r="H76" i="49"/>
  <c r="D155" i="49"/>
  <c r="J161" i="49"/>
  <c r="K160" i="49"/>
  <c r="B160" i="49"/>
  <c r="M160" i="49"/>
  <c r="D160" i="49"/>
  <c r="A160" i="49"/>
  <c r="F202" i="49"/>
  <c r="C202" i="49"/>
  <c r="H202" i="49"/>
  <c r="E202" i="49"/>
  <c r="B202" i="49"/>
  <c r="D4" i="49"/>
  <c r="D76" i="49"/>
  <c r="H97" i="49"/>
  <c r="G204" i="49"/>
  <c r="E111" i="49"/>
  <c r="H111" i="49"/>
  <c r="E133" i="49"/>
  <c r="H133" i="49"/>
  <c r="D159" i="49"/>
  <c r="G159" i="49"/>
  <c r="D183" i="49"/>
  <c r="G183" i="49"/>
  <c r="E150" i="49"/>
  <c r="E20" i="49" s="1"/>
  <c r="C111" i="49"/>
  <c r="F111" i="49"/>
  <c r="C113" i="49"/>
  <c r="C114" i="49"/>
  <c r="C115" i="49"/>
  <c r="C116" i="49"/>
  <c r="C117" i="49"/>
  <c r="C118" i="49"/>
  <c r="C133" i="49"/>
  <c r="F133" i="49"/>
  <c r="D147" i="49"/>
  <c r="B159" i="49"/>
  <c r="E159" i="49"/>
  <c r="B183" i="49"/>
  <c r="E183" i="49"/>
  <c r="J118" i="48"/>
  <c r="J117" i="48"/>
  <c r="J116" i="48"/>
  <c r="J115" i="48"/>
  <c r="J114" i="48"/>
  <c r="J113" i="48"/>
  <c r="J82" i="48"/>
  <c r="J81" i="48"/>
  <c r="J80" i="48"/>
  <c r="J79" i="48"/>
  <c r="J78" i="48"/>
  <c r="J77" i="48"/>
  <c r="D4" i="48"/>
  <c r="B61" i="48"/>
  <c r="E61" i="48"/>
  <c r="H61" i="48"/>
  <c r="N75" i="48"/>
  <c r="Q75" i="48"/>
  <c r="T75" i="48"/>
  <c r="D76" i="48"/>
  <c r="G76" i="48"/>
  <c r="C77" i="48"/>
  <c r="C78" i="48"/>
  <c r="C79" i="48"/>
  <c r="C80" i="48"/>
  <c r="C81" i="48"/>
  <c r="C82" i="48"/>
  <c r="C155" i="48"/>
  <c r="I111" i="48"/>
  <c r="F111" i="48"/>
  <c r="C111" i="48"/>
  <c r="G111" i="48"/>
  <c r="D111" i="48"/>
  <c r="C113" i="48"/>
  <c r="C114" i="48"/>
  <c r="C115" i="48"/>
  <c r="C116" i="48"/>
  <c r="C117" i="48"/>
  <c r="C118" i="48"/>
  <c r="H183" i="48"/>
  <c r="E183" i="48"/>
  <c r="B183" i="48"/>
  <c r="I183" i="48"/>
  <c r="F183" i="48"/>
  <c r="C183" i="48"/>
  <c r="D61" i="48"/>
  <c r="G61" i="48"/>
  <c r="P75" i="48"/>
  <c r="S75" i="48"/>
  <c r="I133" i="48"/>
  <c r="F133" i="48"/>
  <c r="C133" i="48"/>
  <c r="G133" i="48"/>
  <c r="D133" i="48"/>
  <c r="H159" i="48"/>
  <c r="E159" i="48"/>
  <c r="B159" i="48"/>
  <c r="I159" i="48"/>
  <c r="F159" i="48"/>
  <c r="C159" i="48"/>
  <c r="J161" i="48"/>
  <c r="K160" i="48"/>
  <c r="B160" i="48"/>
  <c r="L160" i="48"/>
  <c r="C160" i="48"/>
  <c r="C61" i="48"/>
  <c r="F61" i="48"/>
  <c r="O75" i="48"/>
  <c r="E76" i="48"/>
  <c r="H111" i="48"/>
  <c r="D155" i="48"/>
  <c r="G183" i="48"/>
  <c r="E97" i="48"/>
  <c r="H97" i="48"/>
  <c r="P111" i="48"/>
  <c r="S111" i="48"/>
  <c r="B147" i="48"/>
  <c r="E147" i="48"/>
  <c r="H147" i="48"/>
  <c r="D202" i="48"/>
  <c r="G202" i="48"/>
  <c r="D204" i="48"/>
  <c r="G204" i="48"/>
  <c r="D97" i="48"/>
  <c r="O111" i="48"/>
  <c r="D147" i="48"/>
  <c r="C202" i="48"/>
  <c r="C204" i="48"/>
  <c r="F204" i="48"/>
  <c r="J118" i="47"/>
  <c r="J117" i="47"/>
  <c r="J116" i="47"/>
  <c r="J115" i="47"/>
  <c r="J114" i="47"/>
  <c r="J113" i="47"/>
  <c r="J82" i="47"/>
  <c r="J81" i="47"/>
  <c r="J80" i="47"/>
  <c r="J79" i="47"/>
  <c r="J78" i="47"/>
  <c r="J77" i="47"/>
  <c r="C61" i="47"/>
  <c r="F61" i="47"/>
  <c r="I61" i="47"/>
  <c r="O75" i="47"/>
  <c r="R75" i="47"/>
  <c r="E76" i="47"/>
  <c r="H76" i="47"/>
  <c r="H111" i="47"/>
  <c r="M161" i="47"/>
  <c r="G161" i="47"/>
  <c r="D161" i="47"/>
  <c r="A161" i="47"/>
  <c r="J162" i="47"/>
  <c r="K161" i="47"/>
  <c r="H161" i="47"/>
  <c r="E161" i="47"/>
  <c r="B161" i="47"/>
  <c r="L161" i="47"/>
  <c r="I161" i="47"/>
  <c r="F161" i="47"/>
  <c r="C161" i="47"/>
  <c r="D4" i="47"/>
  <c r="B61" i="47"/>
  <c r="E61" i="47"/>
  <c r="H61" i="47"/>
  <c r="N75" i="47"/>
  <c r="Q75" i="47"/>
  <c r="T75" i="47"/>
  <c r="D76" i="47"/>
  <c r="C77" i="47"/>
  <c r="C78" i="47"/>
  <c r="C79" i="47"/>
  <c r="C80" i="47"/>
  <c r="C81" i="47"/>
  <c r="C82" i="47"/>
  <c r="I111" i="47"/>
  <c r="F111" i="47"/>
  <c r="C111" i="47"/>
  <c r="G111" i="47"/>
  <c r="D111" i="47"/>
  <c r="C113" i="47"/>
  <c r="C114" i="47"/>
  <c r="C115" i="47"/>
  <c r="C116" i="47"/>
  <c r="C117" i="47"/>
  <c r="D61" i="47"/>
  <c r="P75" i="47"/>
  <c r="E133" i="47"/>
  <c r="H133" i="47"/>
  <c r="D159" i="47"/>
  <c r="G159" i="47"/>
  <c r="M160" i="47"/>
  <c r="D183" i="47"/>
  <c r="G183" i="47"/>
  <c r="E153" i="47"/>
  <c r="E23" i="47" s="1"/>
  <c r="B204" i="47"/>
  <c r="E204" i="47"/>
  <c r="H204" i="47"/>
  <c r="E97" i="47"/>
  <c r="H97" i="47"/>
  <c r="P111" i="47"/>
  <c r="S111" i="47"/>
  <c r="D133" i="47"/>
  <c r="G133" i="47"/>
  <c r="C159" i="47"/>
  <c r="F159" i="47"/>
  <c r="I159" i="47"/>
  <c r="C160" i="47"/>
  <c r="L160" i="47"/>
  <c r="C183" i="47"/>
  <c r="F183" i="47"/>
  <c r="I183" i="47"/>
  <c r="D202" i="47"/>
  <c r="G202" i="47"/>
  <c r="D204" i="47"/>
  <c r="G204" i="47"/>
  <c r="D97" i="47"/>
  <c r="O111" i="47"/>
  <c r="C118" i="47"/>
  <c r="C133" i="47"/>
  <c r="F133" i="47"/>
  <c r="D147" i="47"/>
  <c r="B159" i="47"/>
  <c r="E159" i="47"/>
  <c r="B160" i="47"/>
  <c r="K160" i="47"/>
  <c r="B183" i="47"/>
  <c r="E183" i="47"/>
  <c r="C202" i="47"/>
  <c r="C204" i="47"/>
  <c r="F204" i="47"/>
  <c r="J113" i="46"/>
  <c r="I4" i="46"/>
  <c r="F4" i="46"/>
  <c r="C4" i="46"/>
  <c r="H4" i="46"/>
  <c r="E4" i="46"/>
  <c r="B4" i="46"/>
  <c r="J118" i="46"/>
  <c r="J115" i="46"/>
  <c r="J117" i="46"/>
  <c r="J114" i="46"/>
  <c r="J82" i="46"/>
  <c r="D82" i="46" s="1"/>
  <c r="J81" i="46"/>
  <c r="D81" i="46" s="1"/>
  <c r="J80" i="46"/>
  <c r="J79" i="46"/>
  <c r="D79" i="46" s="1"/>
  <c r="J78" i="46"/>
  <c r="D78" i="46" s="1"/>
  <c r="J77" i="46"/>
  <c r="D77" i="46" s="1"/>
  <c r="G97" i="46"/>
  <c r="D97" i="46"/>
  <c r="I97" i="46"/>
  <c r="F97" i="46"/>
  <c r="C97" i="46"/>
  <c r="H97" i="46"/>
  <c r="E97" i="46"/>
  <c r="G4" i="46"/>
  <c r="I204" i="46"/>
  <c r="F204" i="46"/>
  <c r="C204" i="46"/>
  <c r="H204" i="46"/>
  <c r="E204" i="46"/>
  <c r="B204" i="46"/>
  <c r="R111" i="46"/>
  <c r="O111" i="46"/>
  <c r="T111" i="46"/>
  <c r="Q111" i="46"/>
  <c r="N111" i="46"/>
  <c r="C61" i="46"/>
  <c r="F61" i="46"/>
  <c r="I61" i="46"/>
  <c r="O75" i="46"/>
  <c r="R75" i="46"/>
  <c r="E76" i="46"/>
  <c r="C160" i="46"/>
  <c r="D204" i="46"/>
  <c r="J161" i="46"/>
  <c r="K160" i="46"/>
  <c r="B160" i="46"/>
  <c r="M160" i="46"/>
  <c r="D160" i="46"/>
  <c r="A160" i="46"/>
  <c r="F202" i="46"/>
  <c r="C202" i="46"/>
  <c r="H202" i="46"/>
  <c r="E202" i="46"/>
  <c r="B202" i="46"/>
  <c r="D61" i="46"/>
  <c r="P75" i="46"/>
  <c r="G204" i="46"/>
  <c r="E111" i="46"/>
  <c r="H111" i="46"/>
  <c r="E133" i="46"/>
  <c r="H133" i="46"/>
  <c r="D159" i="46"/>
  <c r="G159" i="46"/>
  <c r="D183" i="46"/>
  <c r="G183" i="46"/>
  <c r="C111" i="46"/>
  <c r="F111" i="46"/>
  <c r="C113" i="46"/>
  <c r="C114" i="46"/>
  <c r="C115" i="46"/>
  <c r="C116" i="46"/>
  <c r="D116" i="46" s="1"/>
  <c r="E116" i="46" s="1"/>
  <c r="F116" i="46" s="1"/>
  <c r="G116" i="46" s="1"/>
  <c r="H116" i="46" s="1"/>
  <c r="I116" i="46" s="1"/>
  <c r="C117" i="46"/>
  <c r="C118" i="46"/>
  <c r="C133" i="46"/>
  <c r="F133" i="46"/>
  <c r="D147" i="46"/>
  <c r="B159" i="46"/>
  <c r="E159" i="46"/>
  <c r="B183" i="46"/>
  <c r="E183" i="46"/>
  <c r="J118" i="45"/>
  <c r="J117" i="45"/>
  <c r="J116" i="45"/>
  <c r="J115" i="45"/>
  <c r="J114" i="45"/>
  <c r="J113" i="45"/>
  <c r="J82" i="45"/>
  <c r="J81" i="45"/>
  <c r="J80" i="45"/>
  <c r="J79" i="45"/>
  <c r="J78" i="45"/>
  <c r="J77" i="45"/>
  <c r="B4" i="45"/>
  <c r="E4" i="45"/>
  <c r="H4" i="45"/>
  <c r="C61" i="45"/>
  <c r="F61" i="45"/>
  <c r="I61" i="45"/>
  <c r="O75" i="45"/>
  <c r="R75" i="45"/>
  <c r="E76" i="45"/>
  <c r="M161" i="45"/>
  <c r="J162" i="45"/>
  <c r="B161" i="45"/>
  <c r="C161" i="45"/>
  <c r="D4" i="45"/>
  <c r="B61" i="45"/>
  <c r="E61" i="45"/>
  <c r="H61" i="45"/>
  <c r="N75" i="45"/>
  <c r="Q75" i="45"/>
  <c r="T75" i="45"/>
  <c r="C77" i="45"/>
  <c r="C78" i="45"/>
  <c r="C79" i="45"/>
  <c r="C80" i="45"/>
  <c r="C81" i="45"/>
  <c r="C82" i="45"/>
  <c r="D61" i="45"/>
  <c r="P75" i="45"/>
  <c r="E111" i="45"/>
  <c r="H111" i="45"/>
  <c r="E133" i="45"/>
  <c r="H133" i="45"/>
  <c r="D159" i="45"/>
  <c r="G159" i="45"/>
  <c r="M160" i="45"/>
  <c r="D183" i="45"/>
  <c r="G183" i="45"/>
  <c r="E150" i="45"/>
  <c r="E20" i="45" s="1"/>
  <c r="B202" i="45"/>
  <c r="E202" i="45"/>
  <c r="H202" i="45"/>
  <c r="B204" i="45"/>
  <c r="E204" i="45"/>
  <c r="H204" i="45"/>
  <c r="E97" i="45"/>
  <c r="H97" i="45"/>
  <c r="D111" i="45"/>
  <c r="G111" i="45"/>
  <c r="P111" i="45"/>
  <c r="S111" i="45"/>
  <c r="D133" i="45"/>
  <c r="G133" i="45"/>
  <c r="B147" i="45"/>
  <c r="E147" i="45"/>
  <c r="H147" i="45"/>
  <c r="C159" i="45"/>
  <c r="F159" i="45"/>
  <c r="I159" i="45"/>
  <c r="C160" i="45"/>
  <c r="L160" i="45"/>
  <c r="C183" i="45"/>
  <c r="F183" i="45"/>
  <c r="I183" i="45"/>
  <c r="D202" i="45"/>
  <c r="G202" i="45"/>
  <c r="D204" i="45"/>
  <c r="G204" i="45"/>
  <c r="D97" i="45"/>
  <c r="C111" i="45"/>
  <c r="F111" i="45"/>
  <c r="O111" i="45"/>
  <c r="C113" i="45"/>
  <c r="C114" i="45"/>
  <c r="C115" i="45"/>
  <c r="C116" i="45"/>
  <c r="C117" i="45"/>
  <c r="C118" i="45"/>
  <c r="C133" i="45"/>
  <c r="F133" i="45"/>
  <c r="D147" i="45"/>
  <c r="B159" i="45"/>
  <c r="E159" i="45"/>
  <c r="B160" i="45"/>
  <c r="K160" i="45"/>
  <c r="B183" i="45"/>
  <c r="E183" i="45"/>
  <c r="F150" i="45"/>
  <c r="F20" i="45" s="1"/>
  <c r="H152" i="45"/>
  <c r="H22" i="45" s="1"/>
  <c r="C202" i="45"/>
  <c r="C204" i="45"/>
  <c r="F204" i="45"/>
  <c r="J118" i="44"/>
  <c r="J117" i="44"/>
  <c r="J116" i="44"/>
  <c r="J115" i="44"/>
  <c r="J114" i="44"/>
  <c r="J113" i="44"/>
  <c r="J80" i="44"/>
  <c r="J82" i="44"/>
  <c r="J79" i="44"/>
  <c r="J81" i="44"/>
  <c r="D81" i="44" s="1"/>
  <c r="J78" i="44"/>
  <c r="D78" i="44" s="1"/>
  <c r="C4" i="44"/>
  <c r="F4" i="44"/>
  <c r="I4" i="44"/>
  <c r="D61" i="44"/>
  <c r="P75" i="44"/>
  <c r="C76" i="44"/>
  <c r="F76" i="44"/>
  <c r="I76" i="44"/>
  <c r="M161" i="44"/>
  <c r="G161" i="44"/>
  <c r="D161" i="44"/>
  <c r="A161" i="44"/>
  <c r="J162" i="44"/>
  <c r="K161" i="44"/>
  <c r="H161" i="44"/>
  <c r="E161" i="44"/>
  <c r="B161" i="44"/>
  <c r="L161" i="44"/>
  <c r="I161" i="44"/>
  <c r="F161" i="44"/>
  <c r="C161" i="44"/>
  <c r="B4" i="44"/>
  <c r="E4" i="44"/>
  <c r="H4" i="44"/>
  <c r="E76" i="44"/>
  <c r="D4" i="44"/>
  <c r="D25" i="44"/>
  <c r="E111" i="44"/>
  <c r="H111" i="44"/>
  <c r="E133" i="44"/>
  <c r="H133" i="44"/>
  <c r="D159" i="44"/>
  <c r="G159" i="44"/>
  <c r="M160" i="44"/>
  <c r="D183" i="44"/>
  <c r="G183" i="44"/>
  <c r="B202" i="44"/>
  <c r="E202" i="44"/>
  <c r="H202" i="44"/>
  <c r="B204" i="44"/>
  <c r="E204" i="44"/>
  <c r="H204" i="44"/>
  <c r="E97" i="44"/>
  <c r="H97" i="44"/>
  <c r="D111" i="44"/>
  <c r="G111" i="44"/>
  <c r="P111" i="44"/>
  <c r="S111" i="44"/>
  <c r="D133" i="44"/>
  <c r="G133" i="44"/>
  <c r="B147" i="44"/>
  <c r="E147" i="44"/>
  <c r="H147" i="44"/>
  <c r="C159" i="44"/>
  <c r="F159" i="44"/>
  <c r="I159" i="44"/>
  <c r="C160" i="44"/>
  <c r="L160" i="44"/>
  <c r="C183" i="44"/>
  <c r="F183" i="44"/>
  <c r="I183" i="44"/>
  <c r="I152" i="44"/>
  <c r="I22" i="44" s="1"/>
  <c r="D202" i="44"/>
  <c r="G202" i="44"/>
  <c r="D204" i="44"/>
  <c r="G204" i="44"/>
  <c r="D97" i="44"/>
  <c r="C111" i="44"/>
  <c r="F111" i="44"/>
  <c r="O111" i="44"/>
  <c r="C113" i="44"/>
  <c r="C114" i="44"/>
  <c r="C115" i="44"/>
  <c r="C116" i="44"/>
  <c r="C117" i="44"/>
  <c r="C118" i="44"/>
  <c r="C133" i="44"/>
  <c r="F133" i="44"/>
  <c r="D147" i="44"/>
  <c r="B159" i="44"/>
  <c r="E159" i="44"/>
  <c r="B160" i="44"/>
  <c r="K160" i="44"/>
  <c r="B183" i="44"/>
  <c r="E183" i="44"/>
  <c r="C202" i="44"/>
  <c r="C204" i="44"/>
  <c r="F204" i="44"/>
  <c r="J118" i="43"/>
  <c r="J117" i="43"/>
  <c r="J116" i="43"/>
  <c r="J115" i="43"/>
  <c r="J114" i="43"/>
  <c r="J113" i="43"/>
  <c r="J82" i="43"/>
  <c r="J81" i="43"/>
  <c r="J80" i="43"/>
  <c r="J79" i="43"/>
  <c r="J78" i="43"/>
  <c r="J77" i="43"/>
  <c r="H61" i="43"/>
  <c r="E61" i="43"/>
  <c r="B61" i="43"/>
  <c r="I61" i="43"/>
  <c r="F61" i="43"/>
  <c r="C61" i="43"/>
  <c r="T75" i="43"/>
  <c r="Q75" i="43"/>
  <c r="N75" i="43"/>
  <c r="R75" i="43"/>
  <c r="O75" i="43"/>
  <c r="C77" i="43"/>
  <c r="C78" i="43"/>
  <c r="C79" i="43"/>
  <c r="C80" i="43"/>
  <c r="C81" i="43"/>
  <c r="C82" i="43"/>
  <c r="I111" i="43"/>
  <c r="F111" i="43"/>
  <c r="C111" i="43"/>
  <c r="G111" i="43"/>
  <c r="D111" i="43"/>
  <c r="C113" i="43"/>
  <c r="C114" i="43"/>
  <c r="C115" i="43"/>
  <c r="C116" i="43"/>
  <c r="C117" i="43"/>
  <c r="C118" i="43"/>
  <c r="H183" i="43"/>
  <c r="E183" i="43"/>
  <c r="B183" i="43"/>
  <c r="I183" i="43"/>
  <c r="F183" i="43"/>
  <c r="C183" i="43"/>
  <c r="E76" i="43"/>
  <c r="H76" i="43"/>
  <c r="I133" i="43"/>
  <c r="F133" i="43"/>
  <c r="C133" i="43"/>
  <c r="G133" i="43"/>
  <c r="D133" i="43"/>
  <c r="H159" i="43"/>
  <c r="E159" i="43"/>
  <c r="B159" i="43"/>
  <c r="I159" i="43"/>
  <c r="F159" i="43"/>
  <c r="C159" i="43"/>
  <c r="J161" i="43"/>
  <c r="K160" i="43"/>
  <c r="B160" i="43"/>
  <c r="L160" i="43"/>
  <c r="C160" i="43"/>
  <c r="D4" i="43"/>
  <c r="D76" i="43"/>
  <c r="H111" i="43"/>
  <c r="D155" i="43"/>
  <c r="G183" i="43"/>
  <c r="E97" i="43"/>
  <c r="H97" i="43"/>
  <c r="P111" i="43"/>
  <c r="S111" i="43"/>
  <c r="B147" i="43"/>
  <c r="E147" i="43"/>
  <c r="H147" i="43"/>
  <c r="D202" i="43"/>
  <c r="G202" i="43"/>
  <c r="D204" i="43"/>
  <c r="G204" i="43"/>
  <c r="D97" i="43"/>
  <c r="O111" i="43"/>
  <c r="D147" i="43"/>
  <c r="C202" i="43"/>
  <c r="C204" i="43"/>
  <c r="F204" i="43"/>
  <c r="J118" i="42"/>
  <c r="J117" i="42"/>
  <c r="J116" i="42"/>
  <c r="J115" i="42"/>
  <c r="J114" i="42"/>
  <c r="J113" i="42"/>
  <c r="J82" i="42"/>
  <c r="J81" i="42"/>
  <c r="J80" i="42"/>
  <c r="J79" i="42"/>
  <c r="J78" i="42"/>
  <c r="J77" i="42"/>
  <c r="D61" i="42"/>
  <c r="G61" i="42"/>
  <c r="P75" i="42"/>
  <c r="S75" i="42"/>
  <c r="M161" i="42"/>
  <c r="G161" i="42"/>
  <c r="D161" i="42"/>
  <c r="A161" i="42"/>
  <c r="J162" i="42"/>
  <c r="K161" i="42"/>
  <c r="H161" i="42"/>
  <c r="E161" i="42"/>
  <c r="B161" i="42"/>
  <c r="L161" i="42"/>
  <c r="I161" i="42"/>
  <c r="F161" i="42"/>
  <c r="C161" i="42"/>
  <c r="B4" i="42"/>
  <c r="E4" i="42"/>
  <c r="H4" i="42"/>
  <c r="C61" i="42"/>
  <c r="F61" i="42"/>
  <c r="I61" i="42"/>
  <c r="O75" i="42"/>
  <c r="R75" i="42"/>
  <c r="E76" i="42"/>
  <c r="D4" i="42"/>
  <c r="B61" i="42"/>
  <c r="E61" i="42"/>
  <c r="N75" i="42"/>
  <c r="Q75" i="42"/>
  <c r="C77" i="42"/>
  <c r="C78" i="42"/>
  <c r="C79" i="42"/>
  <c r="C80" i="42"/>
  <c r="C81" i="42"/>
  <c r="C82" i="42"/>
  <c r="E111" i="42"/>
  <c r="H111" i="42"/>
  <c r="E133" i="42"/>
  <c r="H133" i="42"/>
  <c r="D159" i="42"/>
  <c r="G159" i="42"/>
  <c r="M160" i="42"/>
  <c r="D183" i="42"/>
  <c r="G183" i="42"/>
  <c r="E97" i="42"/>
  <c r="H97" i="42"/>
  <c r="D111" i="42"/>
  <c r="G111" i="42"/>
  <c r="P111" i="42"/>
  <c r="S111" i="42"/>
  <c r="D133" i="42"/>
  <c r="G133" i="42"/>
  <c r="B147" i="42"/>
  <c r="E147" i="42"/>
  <c r="H147" i="42"/>
  <c r="C159" i="42"/>
  <c r="F159" i="42"/>
  <c r="I159" i="42"/>
  <c r="C160" i="42"/>
  <c r="L160" i="42"/>
  <c r="C183" i="42"/>
  <c r="F183" i="42"/>
  <c r="I183" i="42"/>
  <c r="D202" i="42"/>
  <c r="G202" i="42"/>
  <c r="D204" i="42"/>
  <c r="G204" i="42"/>
  <c r="D97" i="42"/>
  <c r="C111" i="42"/>
  <c r="F111" i="42"/>
  <c r="O111" i="42"/>
  <c r="C113" i="42"/>
  <c r="C114" i="42"/>
  <c r="C115" i="42"/>
  <c r="C116" i="42"/>
  <c r="C117" i="42"/>
  <c r="C118" i="42"/>
  <c r="C133" i="42"/>
  <c r="F133" i="42"/>
  <c r="D147" i="42"/>
  <c r="B159" i="42"/>
  <c r="E159" i="42"/>
  <c r="B160" i="42"/>
  <c r="K160" i="42"/>
  <c r="B183" i="42"/>
  <c r="E183" i="42"/>
  <c r="C202" i="42"/>
  <c r="C204" i="42"/>
  <c r="F204" i="42"/>
  <c r="J118" i="41"/>
  <c r="J117" i="41"/>
  <c r="J116" i="41"/>
  <c r="J115" i="41"/>
  <c r="J114" i="41"/>
  <c r="J113" i="41"/>
  <c r="J82" i="41"/>
  <c r="J81" i="41"/>
  <c r="J80" i="41"/>
  <c r="J79" i="41"/>
  <c r="J78" i="41"/>
  <c r="J77" i="41"/>
  <c r="M161" i="41"/>
  <c r="D161" i="41"/>
  <c r="A161" i="41"/>
  <c r="J162" i="41"/>
  <c r="H161" i="41"/>
  <c r="E161" i="41"/>
  <c r="B161" i="41"/>
  <c r="I161" i="41"/>
  <c r="F161" i="41"/>
  <c r="C161" i="41"/>
  <c r="D4" i="41"/>
  <c r="B61" i="41"/>
  <c r="E61" i="41"/>
  <c r="H61" i="41"/>
  <c r="N75" i="41"/>
  <c r="Q75" i="41"/>
  <c r="T75" i="41"/>
  <c r="D76" i="41"/>
  <c r="G76" i="41"/>
  <c r="C77" i="41"/>
  <c r="C78" i="41"/>
  <c r="C79" i="41"/>
  <c r="C80" i="41"/>
  <c r="C81" i="41"/>
  <c r="C82" i="41"/>
  <c r="C25" i="41"/>
  <c r="D61" i="41"/>
  <c r="G61" i="41"/>
  <c r="P75" i="41"/>
  <c r="S75" i="41"/>
  <c r="C61" i="41"/>
  <c r="F61" i="41"/>
  <c r="O75" i="41"/>
  <c r="E76" i="41"/>
  <c r="E111" i="41"/>
  <c r="H111" i="41"/>
  <c r="E133" i="41"/>
  <c r="H133" i="41"/>
  <c r="D159" i="41"/>
  <c r="G159" i="41"/>
  <c r="M160" i="41"/>
  <c r="D183" i="41"/>
  <c r="G183" i="41"/>
  <c r="B202" i="41"/>
  <c r="E202" i="41"/>
  <c r="H202" i="41"/>
  <c r="B204" i="41"/>
  <c r="E204" i="41"/>
  <c r="H204" i="41"/>
  <c r="E97" i="41"/>
  <c r="H97" i="41"/>
  <c r="D111" i="41"/>
  <c r="G111" i="41"/>
  <c r="P111" i="41"/>
  <c r="S111" i="41"/>
  <c r="D133" i="41"/>
  <c r="G133" i="41"/>
  <c r="B147" i="41"/>
  <c r="E147" i="41"/>
  <c r="H147" i="41"/>
  <c r="C159" i="41"/>
  <c r="F159" i="41"/>
  <c r="I159" i="41"/>
  <c r="C160" i="41"/>
  <c r="L160" i="41"/>
  <c r="C183" i="41"/>
  <c r="F183" i="41"/>
  <c r="I183" i="41"/>
  <c r="E151" i="41"/>
  <c r="E21" i="41" s="1"/>
  <c r="G153" i="41"/>
  <c r="G23" i="41" s="1"/>
  <c r="D202" i="41"/>
  <c r="G202" i="41"/>
  <c r="D204" i="41"/>
  <c r="G204" i="41"/>
  <c r="D97" i="41"/>
  <c r="C111" i="41"/>
  <c r="F111" i="41"/>
  <c r="O111" i="41"/>
  <c r="C113" i="41"/>
  <c r="C114" i="41"/>
  <c r="C115" i="41"/>
  <c r="C116" i="41"/>
  <c r="C117" i="41"/>
  <c r="C118" i="41"/>
  <c r="C133" i="41"/>
  <c r="F133" i="41"/>
  <c r="D147" i="41"/>
  <c r="B159" i="41"/>
  <c r="E159" i="41"/>
  <c r="B160" i="41"/>
  <c r="K160" i="41"/>
  <c r="B183" i="41"/>
  <c r="E183" i="41"/>
  <c r="C202" i="41"/>
  <c r="C204" i="41"/>
  <c r="F204" i="41"/>
  <c r="J118" i="40"/>
  <c r="J115" i="40"/>
  <c r="J116" i="40"/>
  <c r="J113" i="40"/>
  <c r="J117" i="40"/>
  <c r="J114" i="40"/>
  <c r="J82" i="40"/>
  <c r="J81" i="40"/>
  <c r="J80" i="40"/>
  <c r="J79" i="40"/>
  <c r="J78" i="40"/>
  <c r="J77" i="40"/>
  <c r="T111" i="40"/>
  <c r="Q111" i="40"/>
  <c r="N111" i="40"/>
  <c r="R111" i="40"/>
  <c r="O111" i="40"/>
  <c r="J161" i="40"/>
  <c r="M160" i="40"/>
  <c r="D160" i="40"/>
  <c r="A160" i="40"/>
  <c r="K160" i="40"/>
  <c r="B160" i="40"/>
  <c r="B4" i="40"/>
  <c r="E4" i="40"/>
  <c r="H4" i="40"/>
  <c r="E76" i="40"/>
  <c r="H76" i="40"/>
  <c r="C155" i="40"/>
  <c r="I97" i="40"/>
  <c r="F97" i="40"/>
  <c r="C97" i="40"/>
  <c r="G97" i="40"/>
  <c r="D97" i="40"/>
  <c r="H183" i="40"/>
  <c r="E183" i="40"/>
  <c r="B183" i="40"/>
  <c r="I183" i="40"/>
  <c r="F183" i="40"/>
  <c r="C183" i="40"/>
  <c r="D4" i="40"/>
  <c r="G4" i="40"/>
  <c r="D25" i="40"/>
  <c r="C4" i="40"/>
  <c r="F4" i="40"/>
  <c r="D61" i="40"/>
  <c r="P75" i="40"/>
  <c r="C76" i="40"/>
  <c r="F76" i="40"/>
  <c r="H97" i="40"/>
  <c r="P111" i="40"/>
  <c r="G183" i="40"/>
  <c r="C111" i="40"/>
  <c r="F111" i="40"/>
  <c r="I111" i="40"/>
  <c r="C113" i="40"/>
  <c r="C114" i="40"/>
  <c r="C115" i="40"/>
  <c r="C116" i="40"/>
  <c r="C117" i="40"/>
  <c r="C118" i="40"/>
  <c r="I133" i="40"/>
  <c r="D147" i="40"/>
  <c r="G147" i="40"/>
  <c r="B159" i="40"/>
  <c r="E159" i="40"/>
  <c r="H159" i="40"/>
  <c r="D202" i="40"/>
  <c r="G202" i="40"/>
  <c r="D204" i="40"/>
  <c r="G204" i="40"/>
  <c r="E111" i="40"/>
  <c r="E133" i="40"/>
  <c r="C147" i="40"/>
  <c r="F147" i="40"/>
  <c r="D159" i="40"/>
  <c r="C202" i="40"/>
  <c r="C204" i="40"/>
  <c r="F204" i="40"/>
  <c r="J118" i="39"/>
  <c r="J117" i="39"/>
  <c r="J116" i="39"/>
  <c r="J115" i="39"/>
  <c r="J114" i="39"/>
  <c r="J113" i="39"/>
  <c r="J82" i="39"/>
  <c r="J81" i="39"/>
  <c r="J80" i="39"/>
  <c r="J79" i="39"/>
  <c r="J78" i="39"/>
  <c r="J77" i="39"/>
  <c r="D4" i="39"/>
  <c r="G4" i="39"/>
  <c r="B61" i="39"/>
  <c r="E61" i="39"/>
  <c r="H61" i="39"/>
  <c r="N75" i="39"/>
  <c r="Q75" i="39"/>
  <c r="T75" i="39"/>
  <c r="D76" i="39"/>
  <c r="G76" i="39"/>
  <c r="C77" i="39"/>
  <c r="C78" i="39"/>
  <c r="C79" i="39"/>
  <c r="C80" i="39"/>
  <c r="C81" i="39"/>
  <c r="C82" i="39"/>
  <c r="D61" i="39"/>
  <c r="G61" i="39"/>
  <c r="P75" i="39"/>
  <c r="S75" i="39"/>
  <c r="D161" i="39"/>
  <c r="H161" i="39"/>
  <c r="I161" i="39"/>
  <c r="B4" i="39"/>
  <c r="E4" i="39"/>
  <c r="C61" i="39"/>
  <c r="F61" i="39"/>
  <c r="O75" i="39"/>
  <c r="E76" i="39"/>
  <c r="E111" i="39"/>
  <c r="H111" i="39"/>
  <c r="E133" i="39"/>
  <c r="H133" i="39"/>
  <c r="D159" i="39"/>
  <c r="G159" i="39"/>
  <c r="M160" i="39"/>
  <c r="D183" i="39"/>
  <c r="G183" i="39"/>
  <c r="B202" i="39"/>
  <c r="E202" i="39"/>
  <c r="H202" i="39"/>
  <c r="B204" i="39"/>
  <c r="E204" i="39"/>
  <c r="H204" i="39"/>
  <c r="E97" i="39"/>
  <c r="H97" i="39"/>
  <c r="D111" i="39"/>
  <c r="G111" i="39"/>
  <c r="P111" i="39"/>
  <c r="S111" i="39"/>
  <c r="D133" i="39"/>
  <c r="G133" i="39"/>
  <c r="B147" i="39"/>
  <c r="E147" i="39"/>
  <c r="H147" i="39"/>
  <c r="C159" i="39"/>
  <c r="F159" i="39"/>
  <c r="I159" i="39"/>
  <c r="C160" i="39"/>
  <c r="L160" i="39"/>
  <c r="C183" i="39"/>
  <c r="F183" i="39"/>
  <c r="I183" i="39"/>
  <c r="D202" i="39"/>
  <c r="G202" i="39"/>
  <c r="D204" i="39"/>
  <c r="G204" i="39"/>
  <c r="D97" i="39"/>
  <c r="C111" i="39"/>
  <c r="F111" i="39"/>
  <c r="O111" i="39"/>
  <c r="C113" i="39"/>
  <c r="C114" i="39"/>
  <c r="C115" i="39"/>
  <c r="C116" i="39"/>
  <c r="C117" i="39"/>
  <c r="C118" i="39"/>
  <c r="C133" i="39"/>
  <c r="F133" i="39"/>
  <c r="D147" i="39"/>
  <c r="B159" i="39"/>
  <c r="E159" i="39"/>
  <c r="B160" i="39"/>
  <c r="K160" i="39"/>
  <c r="B183" i="39"/>
  <c r="E183" i="39"/>
  <c r="C202" i="39"/>
  <c r="C204" i="39"/>
  <c r="F204" i="39"/>
  <c r="J118" i="38"/>
  <c r="J117" i="38"/>
  <c r="J116" i="38"/>
  <c r="J115" i="38"/>
  <c r="J114" i="38"/>
  <c r="J113" i="38"/>
  <c r="J82" i="38"/>
  <c r="J81" i="38"/>
  <c r="J80" i="38"/>
  <c r="J79" i="38"/>
  <c r="J78" i="38"/>
  <c r="J77" i="38"/>
  <c r="B4" i="38"/>
  <c r="E4" i="38"/>
  <c r="H4" i="38"/>
  <c r="C61" i="38"/>
  <c r="F61" i="38"/>
  <c r="I61" i="38"/>
  <c r="O75" i="38"/>
  <c r="R75" i="38"/>
  <c r="E76" i="38"/>
  <c r="M161" i="38"/>
  <c r="D161" i="38"/>
  <c r="A161" i="38"/>
  <c r="J162" i="38"/>
  <c r="H161" i="38"/>
  <c r="E161" i="38"/>
  <c r="B161" i="38"/>
  <c r="I161" i="38"/>
  <c r="F161" i="38"/>
  <c r="C161" i="38"/>
  <c r="D4" i="38"/>
  <c r="B61" i="38"/>
  <c r="E61" i="38"/>
  <c r="H61" i="38"/>
  <c r="N75" i="38"/>
  <c r="Q75" i="38"/>
  <c r="T75" i="38"/>
  <c r="C77" i="38"/>
  <c r="C78" i="38"/>
  <c r="C79" i="38"/>
  <c r="C80" i="38"/>
  <c r="C81" i="38"/>
  <c r="C82" i="38"/>
  <c r="D61" i="38"/>
  <c r="P75" i="38"/>
  <c r="E111" i="38"/>
  <c r="H111" i="38"/>
  <c r="E133" i="38"/>
  <c r="H133" i="38"/>
  <c r="D159" i="38"/>
  <c r="G159" i="38"/>
  <c r="M160" i="38"/>
  <c r="D183" i="38"/>
  <c r="G183" i="38"/>
  <c r="H150" i="38"/>
  <c r="H20" i="38" s="1"/>
  <c r="B202" i="38"/>
  <c r="E202" i="38"/>
  <c r="H202" i="38"/>
  <c r="B204" i="38"/>
  <c r="E204" i="38"/>
  <c r="H204" i="38"/>
  <c r="E97" i="38"/>
  <c r="H97" i="38"/>
  <c r="D111" i="38"/>
  <c r="G111" i="38"/>
  <c r="P111" i="38"/>
  <c r="S111" i="38"/>
  <c r="D133" i="38"/>
  <c r="G133" i="38"/>
  <c r="B147" i="38"/>
  <c r="E147" i="38"/>
  <c r="H147" i="38"/>
  <c r="C159" i="38"/>
  <c r="F159" i="38"/>
  <c r="I159" i="38"/>
  <c r="C160" i="38"/>
  <c r="L160" i="38"/>
  <c r="C183" i="38"/>
  <c r="F183" i="38"/>
  <c r="I183" i="38"/>
  <c r="D202" i="38"/>
  <c r="G202" i="38"/>
  <c r="D204" i="38"/>
  <c r="G204" i="38"/>
  <c r="D97" i="38"/>
  <c r="C111" i="38"/>
  <c r="F111" i="38"/>
  <c r="C113" i="38"/>
  <c r="C114" i="38"/>
  <c r="C115" i="38"/>
  <c r="C116" i="38"/>
  <c r="C117" i="38"/>
  <c r="C118" i="38"/>
  <c r="C133" i="38"/>
  <c r="F133" i="38"/>
  <c r="D147" i="38"/>
  <c r="B159" i="38"/>
  <c r="E159" i="38"/>
  <c r="B160" i="38"/>
  <c r="K160" i="38"/>
  <c r="B183" i="38"/>
  <c r="E183" i="38"/>
  <c r="C202" i="38"/>
  <c r="C204" i="38"/>
  <c r="F204" i="38"/>
  <c r="J118" i="32"/>
  <c r="J117" i="32"/>
  <c r="J116" i="32"/>
  <c r="J115" i="32"/>
  <c r="J114" i="32"/>
  <c r="J113" i="32"/>
  <c r="J82" i="32"/>
  <c r="J81" i="32"/>
  <c r="J80" i="32"/>
  <c r="J79" i="32"/>
  <c r="J78" i="32"/>
  <c r="J77" i="32"/>
  <c r="B4" i="32"/>
  <c r="E4" i="32"/>
  <c r="H4" i="32"/>
  <c r="C61" i="32"/>
  <c r="F61" i="32"/>
  <c r="I61" i="32"/>
  <c r="O75" i="32"/>
  <c r="R75" i="32"/>
  <c r="E76" i="32"/>
  <c r="M161" i="32"/>
  <c r="G161" i="32"/>
  <c r="D161" i="32"/>
  <c r="A161" i="32"/>
  <c r="J162" i="32"/>
  <c r="K161" i="32"/>
  <c r="H161" i="32"/>
  <c r="E161" i="32"/>
  <c r="B161" i="32"/>
  <c r="L161" i="32"/>
  <c r="I161" i="32"/>
  <c r="F161" i="32"/>
  <c r="C161" i="32"/>
  <c r="D4" i="32"/>
  <c r="B61" i="32"/>
  <c r="E61" i="32"/>
  <c r="H61" i="32"/>
  <c r="N75" i="32"/>
  <c r="Q75" i="32"/>
  <c r="T75" i="32"/>
  <c r="C77" i="32"/>
  <c r="C78" i="32"/>
  <c r="C79" i="32"/>
  <c r="C80" i="32"/>
  <c r="C81" i="32"/>
  <c r="C82" i="32"/>
  <c r="D61" i="32"/>
  <c r="P75" i="32"/>
  <c r="E111" i="32"/>
  <c r="H111" i="32"/>
  <c r="E133" i="32"/>
  <c r="H133" i="32"/>
  <c r="D159" i="32"/>
  <c r="G159" i="32"/>
  <c r="M160" i="32"/>
  <c r="D183" i="32"/>
  <c r="G183" i="32"/>
  <c r="H150" i="32"/>
  <c r="H20" i="32" s="1"/>
  <c r="B202" i="32"/>
  <c r="E202" i="32"/>
  <c r="H202" i="32"/>
  <c r="B204" i="32"/>
  <c r="E204" i="32"/>
  <c r="H204" i="32"/>
  <c r="E97" i="32"/>
  <c r="H97" i="32"/>
  <c r="D111" i="32"/>
  <c r="G111" i="32"/>
  <c r="P111" i="32"/>
  <c r="S111" i="32"/>
  <c r="D133" i="32"/>
  <c r="G133" i="32"/>
  <c r="B147" i="32"/>
  <c r="E147" i="32"/>
  <c r="H147" i="32"/>
  <c r="C159" i="32"/>
  <c r="F159" i="32"/>
  <c r="I159" i="32"/>
  <c r="C160" i="32"/>
  <c r="L160" i="32"/>
  <c r="C183" i="32"/>
  <c r="F183" i="32"/>
  <c r="I183" i="32"/>
  <c r="D202" i="32"/>
  <c r="G202" i="32"/>
  <c r="D204" i="32"/>
  <c r="G204" i="32"/>
  <c r="D97" i="32"/>
  <c r="C111" i="32"/>
  <c r="F111" i="32"/>
  <c r="O111" i="32"/>
  <c r="C113" i="32"/>
  <c r="C114" i="32"/>
  <c r="C115" i="32"/>
  <c r="C116" i="32"/>
  <c r="C117" i="32"/>
  <c r="C118" i="32"/>
  <c r="C133" i="32"/>
  <c r="F133" i="32"/>
  <c r="D147" i="32"/>
  <c r="B159" i="32"/>
  <c r="E159" i="32"/>
  <c r="K160" i="32"/>
  <c r="B183" i="32"/>
  <c r="E183" i="32"/>
  <c r="C202" i="32"/>
  <c r="C204" i="32"/>
  <c r="F204" i="32"/>
  <c r="J118" i="129"/>
  <c r="J117" i="129"/>
  <c r="J116" i="129"/>
  <c r="J115" i="129"/>
  <c r="J114" i="129"/>
  <c r="J113" i="129"/>
  <c r="J82" i="129"/>
  <c r="J81" i="129"/>
  <c r="J80" i="129"/>
  <c r="J79" i="129"/>
  <c r="J78" i="129"/>
  <c r="J77" i="129"/>
  <c r="D4" i="129"/>
  <c r="B61" i="129"/>
  <c r="E61" i="129"/>
  <c r="H61" i="129"/>
  <c r="N75" i="129"/>
  <c r="Q75" i="129"/>
  <c r="T75" i="129"/>
  <c r="D76" i="129"/>
  <c r="G76" i="129"/>
  <c r="C77" i="129"/>
  <c r="C78" i="129"/>
  <c r="C79" i="129"/>
  <c r="C80" i="129"/>
  <c r="C81" i="129"/>
  <c r="C82" i="129"/>
  <c r="M161" i="129"/>
  <c r="G161" i="129"/>
  <c r="D161" i="129"/>
  <c r="A161" i="129"/>
  <c r="J162" i="129"/>
  <c r="K161" i="129"/>
  <c r="H161" i="129"/>
  <c r="E161" i="129"/>
  <c r="B161" i="129"/>
  <c r="L161" i="129"/>
  <c r="I161" i="129"/>
  <c r="F161" i="129"/>
  <c r="C161" i="129"/>
  <c r="D61" i="129"/>
  <c r="G61" i="129"/>
  <c r="P75" i="129"/>
  <c r="S75" i="129"/>
  <c r="C61" i="129"/>
  <c r="F61" i="129"/>
  <c r="O75" i="129"/>
  <c r="E76" i="129"/>
  <c r="E111" i="129"/>
  <c r="H111" i="129"/>
  <c r="E133" i="129"/>
  <c r="H133" i="129"/>
  <c r="D159" i="129"/>
  <c r="G159" i="129"/>
  <c r="M160" i="129"/>
  <c r="D183" i="129"/>
  <c r="G183" i="129"/>
  <c r="F154" i="129"/>
  <c r="F24" i="129" s="1"/>
  <c r="B202" i="129"/>
  <c r="E202" i="129"/>
  <c r="H202" i="129"/>
  <c r="B204" i="129"/>
  <c r="E204" i="129"/>
  <c r="H204" i="129"/>
  <c r="E97" i="129"/>
  <c r="H97" i="129"/>
  <c r="D111" i="129"/>
  <c r="G111" i="129"/>
  <c r="P111" i="129"/>
  <c r="D133" i="129"/>
  <c r="G133" i="129"/>
  <c r="B147" i="129"/>
  <c r="E147" i="129"/>
  <c r="H147" i="129"/>
  <c r="C159" i="129"/>
  <c r="F159" i="129"/>
  <c r="I159" i="129"/>
  <c r="C160" i="129"/>
  <c r="L160" i="129"/>
  <c r="C183" i="129"/>
  <c r="F183" i="129"/>
  <c r="I183" i="129"/>
  <c r="D202" i="129"/>
  <c r="G202" i="129"/>
  <c r="D204" i="129"/>
  <c r="G204" i="129"/>
  <c r="D97" i="129"/>
  <c r="C111" i="129"/>
  <c r="F111" i="129"/>
  <c r="C113" i="129"/>
  <c r="C114" i="129"/>
  <c r="C115" i="129"/>
  <c r="C116" i="129"/>
  <c r="C117" i="129"/>
  <c r="C118" i="129"/>
  <c r="C133" i="129"/>
  <c r="F133" i="129"/>
  <c r="D147" i="129"/>
  <c r="B159" i="129"/>
  <c r="E159" i="129"/>
  <c r="B160" i="129"/>
  <c r="K160" i="129"/>
  <c r="B183" i="129"/>
  <c r="E183" i="129"/>
  <c r="C202" i="129"/>
  <c r="C204" i="129"/>
  <c r="F204" i="129"/>
  <c r="J82" i="128"/>
  <c r="J81" i="128"/>
  <c r="J80" i="128"/>
  <c r="J79" i="128"/>
  <c r="J78" i="128"/>
  <c r="J118" i="128"/>
  <c r="J117" i="128"/>
  <c r="J116" i="128"/>
  <c r="J115" i="128"/>
  <c r="J114" i="128"/>
  <c r="J113" i="128"/>
  <c r="J77" i="128"/>
  <c r="G97" i="128"/>
  <c r="D97" i="128"/>
  <c r="I97" i="128"/>
  <c r="F97" i="128"/>
  <c r="C97" i="128"/>
  <c r="C25" i="128"/>
  <c r="F25" i="128"/>
  <c r="I25" i="128"/>
  <c r="D61" i="128"/>
  <c r="G61" i="128"/>
  <c r="P75" i="128"/>
  <c r="S75" i="128"/>
  <c r="C61" i="128"/>
  <c r="F61" i="128"/>
  <c r="I61" i="128"/>
  <c r="O75" i="128"/>
  <c r="R75" i="128"/>
  <c r="E76" i="128"/>
  <c r="H76" i="128"/>
  <c r="H97" i="128"/>
  <c r="R111" i="128"/>
  <c r="O111" i="128"/>
  <c r="T111" i="128"/>
  <c r="Q111" i="128"/>
  <c r="N111" i="128"/>
  <c r="J161" i="128"/>
  <c r="K160" i="128"/>
  <c r="H160" i="128"/>
  <c r="E160" i="128"/>
  <c r="B160" i="128"/>
  <c r="L160" i="128"/>
  <c r="I160" i="128"/>
  <c r="F160" i="128"/>
  <c r="C160" i="128"/>
  <c r="M160" i="128"/>
  <c r="G160" i="128"/>
  <c r="D160" i="128"/>
  <c r="A160" i="128"/>
  <c r="D4" i="128"/>
  <c r="B61" i="128"/>
  <c r="E61" i="128"/>
  <c r="N75" i="128"/>
  <c r="Q75" i="128"/>
  <c r="D76" i="128"/>
  <c r="C77" i="128"/>
  <c r="C78" i="128"/>
  <c r="C79" i="128"/>
  <c r="C80" i="128"/>
  <c r="C81" i="128"/>
  <c r="C82" i="128"/>
  <c r="E97" i="128"/>
  <c r="E111" i="128"/>
  <c r="H111" i="128"/>
  <c r="E133" i="128"/>
  <c r="C147" i="128"/>
  <c r="F147" i="128"/>
  <c r="I147" i="128"/>
  <c r="D159" i="128"/>
  <c r="G159" i="128"/>
  <c r="D183" i="128"/>
  <c r="G183" i="128"/>
  <c r="B202" i="128"/>
  <c r="E202" i="128"/>
  <c r="H202" i="128"/>
  <c r="B204" i="128"/>
  <c r="E204" i="128"/>
  <c r="H204" i="128"/>
  <c r="D202" i="128"/>
  <c r="G202" i="128"/>
  <c r="D204" i="128"/>
  <c r="G204" i="128"/>
  <c r="C111" i="128"/>
  <c r="F111" i="128"/>
  <c r="C113" i="128"/>
  <c r="C114" i="128"/>
  <c r="C115" i="128"/>
  <c r="C116" i="128"/>
  <c r="C117" i="128"/>
  <c r="C118" i="128"/>
  <c r="D147" i="128"/>
  <c r="B159" i="128"/>
  <c r="E159" i="128"/>
  <c r="B183" i="128"/>
  <c r="E183" i="128"/>
  <c r="C202" i="128"/>
  <c r="C204" i="128"/>
  <c r="F204" i="128"/>
  <c r="J118" i="127"/>
  <c r="J117" i="127"/>
  <c r="J116" i="127"/>
  <c r="J115" i="127"/>
  <c r="J114" i="127"/>
  <c r="J113" i="127"/>
  <c r="J82" i="127"/>
  <c r="J81" i="127"/>
  <c r="J80" i="127"/>
  <c r="J79" i="127"/>
  <c r="J78" i="127"/>
  <c r="J77" i="127"/>
  <c r="D61" i="127"/>
  <c r="G61" i="127"/>
  <c r="P75" i="127"/>
  <c r="S75" i="127"/>
  <c r="C61" i="127"/>
  <c r="F61" i="127"/>
  <c r="I61" i="127"/>
  <c r="O75" i="127"/>
  <c r="R75" i="127"/>
  <c r="E76" i="127"/>
  <c r="H76" i="127"/>
  <c r="M161" i="127"/>
  <c r="G161" i="127"/>
  <c r="A161" i="127"/>
  <c r="J162" i="127"/>
  <c r="K161" i="127"/>
  <c r="E161" i="127"/>
  <c r="B161" i="127"/>
  <c r="L161" i="127"/>
  <c r="F161" i="127"/>
  <c r="C161" i="127"/>
  <c r="D4" i="127"/>
  <c r="B61" i="127"/>
  <c r="E61" i="127"/>
  <c r="N75" i="127"/>
  <c r="Q75" i="127"/>
  <c r="D76" i="127"/>
  <c r="C77" i="127"/>
  <c r="C78" i="127"/>
  <c r="C79" i="127"/>
  <c r="C80" i="127"/>
  <c r="C81" i="127"/>
  <c r="C82" i="127"/>
  <c r="E111" i="127"/>
  <c r="H111" i="127"/>
  <c r="E133" i="127"/>
  <c r="H133" i="127"/>
  <c r="D159" i="127"/>
  <c r="G159" i="127"/>
  <c r="M160" i="127"/>
  <c r="D183" i="127"/>
  <c r="G183" i="127"/>
  <c r="F154" i="127"/>
  <c r="F24" i="127" s="1"/>
  <c r="B202" i="127"/>
  <c r="E202" i="127"/>
  <c r="H202" i="127"/>
  <c r="B204" i="127"/>
  <c r="E204" i="127"/>
  <c r="H204" i="127"/>
  <c r="E97" i="127"/>
  <c r="H97" i="127"/>
  <c r="D111" i="127"/>
  <c r="G111" i="127"/>
  <c r="P111" i="127"/>
  <c r="S111" i="127"/>
  <c r="D133" i="127"/>
  <c r="G133" i="127"/>
  <c r="B147" i="127"/>
  <c r="E147" i="127"/>
  <c r="H147" i="127"/>
  <c r="C159" i="127"/>
  <c r="F159" i="127"/>
  <c r="I159" i="127"/>
  <c r="C160" i="127"/>
  <c r="L160" i="127"/>
  <c r="C183" i="127"/>
  <c r="F183" i="127"/>
  <c r="I183" i="127"/>
  <c r="D202" i="127"/>
  <c r="G202" i="127"/>
  <c r="D204" i="127"/>
  <c r="G204" i="127"/>
  <c r="D97" i="127"/>
  <c r="C111" i="127"/>
  <c r="F111" i="127"/>
  <c r="O111" i="127"/>
  <c r="C113" i="127"/>
  <c r="C114" i="127"/>
  <c r="C115" i="127"/>
  <c r="C116" i="127"/>
  <c r="C117" i="127"/>
  <c r="C118" i="127"/>
  <c r="C133" i="127"/>
  <c r="F133" i="127"/>
  <c r="D147" i="127"/>
  <c r="B159" i="127"/>
  <c r="E159" i="127"/>
  <c r="B160" i="127"/>
  <c r="K160" i="127"/>
  <c r="B183" i="127"/>
  <c r="E183" i="127"/>
  <c r="C204" i="127"/>
  <c r="F204" i="127"/>
  <c r="J118" i="109"/>
  <c r="J117" i="109"/>
  <c r="J116" i="109"/>
  <c r="J115" i="109"/>
  <c r="J114" i="109"/>
  <c r="J113" i="109"/>
  <c r="J82" i="109"/>
  <c r="J81" i="109"/>
  <c r="J80" i="109"/>
  <c r="J79" i="109"/>
  <c r="J78" i="109"/>
  <c r="J77" i="109"/>
  <c r="M160" i="109"/>
  <c r="G160" i="109"/>
  <c r="D160" i="109"/>
  <c r="A160" i="109"/>
  <c r="J161" i="109"/>
  <c r="K160" i="109"/>
  <c r="H160" i="109"/>
  <c r="E160" i="109"/>
  <c r="B160" i="109"/>
  <c r="L160" i="109"/>
  <c r="I160" i="109"/>
  <c r="F160" i="109"/>
  <c r="C160" i="109"/>
  <c r="D61" i="109"/>
  <c r="G61" i="109"/>
  <c r="P75" i="109"/>
  <c r="S75" i="109"/>
  <c r="C61" i="109"/>
  <c r="F61" i="109"/>
  <c r="I61" i="109"/>
  <c r="O75" i="109"/>
  <c r="R75" i="109"/>
  <c r="E76" i="109"/>
  <c r="H76" i="109"/>
  <c r="D4" i="109"/>
  <c r="B61" i="109"/>
  <c r="E61" i="109"/>
  <c r="N75" i="109"/>
  <c r="Q75" i="109"/>
  <c r="D76" i="109"/>
  <c r="C77" i="109"/>
  <c r="C78" i="109"/>
  <c r="C79" i="109"/>
  <c r="C80" i="109"/>
  <c r="C81" i="109"/>
  <c r="C82" i="109"/>
  <c r="E97" i="109"/>
  <c r="H97" i="109"/>
  <c r="D111" i="109"/>
  <c r="G111" i="109"/>
  <c r="P111" i="109"/>
  <c r="S111" i="109"/>
  <c r="D133" i="109"/>
  <c r="G133" i="109"/>
  <c r="E147" i="109"/>
  <c r="H147" i="109"/>
  <c r="C159" i="109"/>
  <c r="F159" i="109"/>
  <c r="I159" i="109"/>
  <c r="D97" i="109"/>
  <c r="C111" i="109"/>
  <c r="F111" i="109"/>
  <c r="I111" i="109"/>
  <c r="O111" i="109"/>
  <c r="C113" i="109"/>
  <c r="C114" i="109"/>
  <c r="C115" i="109"/>
  <c r="C116" i="109"/>
  <c r="C117" i="109"/>
  <c r="C118" i="109"/>
  <c r="C133" i="109"/>
  <c r="F133" i="109"/>
  <c r="I133" i="109"/>
  <c r="D147" i="109"/>
  <c r="G147" i="109"/>
  <c r="B159" i="109"/>
  <c r="E159" i="109"/>
  <c r="H159" i="109"/>
  <c r="B183" i="109"/>
  <c r="E183" i="109"/>
  <c r="H183" i="109"/>
  <c r="D202" i="109"/>
  <c r="G202" i="109"/>
  <c r="D204" i="109"/>
  <c r="G204" i="109"/>
  <c r="E111" i="109"/>
  <c r="E133" i="109"/>
  <c r="C147" i="109"/>
  <c r="F147" i="109"/>
  <c r="D159" i="109"/>
  <c r="D183" i="109"/>
  <c r="C202" i="109"/>
  <c r="C204" i="109"/>
  <c r="F204" i="109"/>
  <c r="J118" i="108"/>
  <c r="J117" i="108"/>
  <c r="J116" i="108"/>
  <c r="J115" i="108"/>
  <c r="J114" i="108"/>
  <c r="J113" i="108"/>
  <c r="J82" i="108"/>
  <c r="J81" i="108"/>
  <c r="J80" i="108"/>
  <c r="J79" i="108"/>
  <c r="J78" i="108"/>
  <c r="J77" i="108"/>
  <c r="D4" i="108"/>
  <c r="B61" i="108"/>
  <c r="E61" i="108"/>
  <c r="H61" i="108"/>
  <c r="N75" i="108"/>
  <c r="Q75" i="108"/>
  <c r="T75" i="108"/>
  <c r="D76" i="108"/>
  <c r="G76" i="108"/>
  <c r="C77" i="108"/>
  <c r="C78" i="108"/>
  <c r="C79" i="108"/>
  <c r="C80" i="108"/>
  <c r="C81" i="108"/>
  <c r="C82" i="108"/>
  <c r="M161" i="108"/>
  <c r="G161" i="108"/>
  <c r="D161" i="108"/>
  <c r="A161" i="108"/>
  <c r="J162" i="108"/>
  <c r="K161" i="108"/>
  <c r="H161" i="108"/>
  <c r="E161" i="108"/>
  <c r="B161" i="108"/>
  <c r="L161" i="108"/>
  <c r="I161" i="108"/>
  <c r="F161" i="108"/>
  <c r="C161" i="108"/>
  <c r="D61" i="108"/>
  <c r="G61" i="108"/>
  <c r="P75" i="108"/>
  <c r="S75" i="108"/>
  <c r="C61" i="108"/>
  <c r="F61" i="108"/>
  <c r="O75" i="108"/>
  <c r="E76" i="108"/>
  <c r="E111" i="108"/>
  <c r="H111" i="108"/>
  <c r="E133" i="108"/>
  <c r="H133" i="108"/>
  <c r="D159" i="108"/>
  <c r="G159" i="108"/>
  <c r="M160" i="108"/>
  <c r="D183" i="108"/>
  <c r="G183" i="108"/>
  <c r="E153" i="108"/>
  <c r="E23" i="108" s="1"/>
  <c r="B202" i="108"/>
  <c r="E202" i="108"/>
  <c r="H202" i="108"/>
  <c r="B204" i="108"/>
  <c r="E204" i="108"/>
  <c r="H204" i="108"/>
  <c r="E97" i="108"/>
  <c r="H97" i="108"/>
  <c r="D111" i="108"/>
  <c r="G111" i="108"/>
  <c r="P111" i="108"/>
  <c r="D133" i="108"/>
  <c r="G133" i="108"/>
  <c r="B147" i="108"/>
  <c r="E147" i="108"/>
  <c r="H147" i="108"/>
  <c r="C159" i="108"/>
  <c r="F159" i="108"/>
  <c r="I159" i="108"/>
  <c r="C160" i="108"/>
  <c r="L160" i="108"/>
  <c r="C183" i="108"/>
  <c r="F183" i="108"/>
  <c r="I183" i="108"/>
  <c r="H151" i="108"/>
  <c r="H21" i="108" s="1"/>
  <c r="D202" i="108"/>
  <c r="G202" i="108"/>
  <c r="D204" i="108"/>
  <c r="G204" i="108"/>
  <c r="D97" i="108"/>
  <c r="C111" i="108"/>
  <c r="F111" i="108"/>
  <c r="C113" i="108"/>
  <c r="C114" i="108"/>
  <c r="C115" i="108"/>
  <c r="C116" i="108"/>
  <c r="C117" i="108"/>
  <c r="C118" i="108"/>
  <c r="C133" i="108"/>
  <c r="F133" i="108"/>
  <c r="D147" i="108"/>
  <c r="B159" i="108"/>
  <c r="E159" i="108"/>
  <c r="B160" i="108"/>
  <c r="K160" i="108"/>
  <c r="B183" i="108"/>
  <c r="E183" i="108"/>
  <c r="G151" i="108"/>
  <c r="G21" i="108" s="1"/>
  <c r="C202" i="108"/>
  <c r="C204" i="108"/>
  <c r="F204" i="108"/>
  <c r="J118" i="102"/>
  <c r="J117" i="102"/>
  <c r="J116" i="102"/>
  <c r="J115" i="102"/>
  <c r="J114" i="102"/>
  <c r="J113" i="102"/>
  <c r="J82" i="102"/>
  <c r="J81" i="102"/>
  <c r="J80" i="102"/>
  <c r="J79" i="102"/>
  <c r="J78" i="102"/>
  <c r="J77" i="102"/>
  <c r="B4" i="102"/>
  <c r="E4" i="102"/>
  <c r="H4" i="102"/>
  <c r="C61" i="102"/>
  <c r="F61" i="102"/>
  <c r="I61" i="102"/>
  <c r="O75" i="102"/>
  <c r="R75" i="102"/>
  <c r="E76" i="102"/>
  <c r="H76" i="102"/>
  <c r="D4" i="102"/>
  <c r="B61" i="102"/>
  <c r="E61" i="102"/>
  <c r="H61" i="102"/>
  <c r="N75" i="102"/>
  <c r="Q75" i="102"/>
  <c r="T75" i="102"/>
  <c r="D76" i="102"/>
  <c r="C77" i="102"/>
  <c r="C78" i="102"/>
  <c r="C79" i="102"/>
  <c r="C80" i="102"/>
  <c r="C81" i="102"/>
  <c r="C82" i="102"/>
  <c r="M161" i="102"/>
  <c r="G161" i="102"/>
  <c r="D161" i="102"/>
  <c r="A161" i="102"/>
  <c r="J162" i="102"/>
  <c r="K161" i="102"/>
  <c r="H161" i="102"/>
  <c r="E161" i="102"/>
  <c r="B161" i="102"/>
  <c r="L161" i="102"/>
  <c r="I161" i="102"/>
  <c r="F161" i="102"/>
  <c r="C161" i="102"/>
  <c r="D61" i="102"/>
  <c r="P75" i="102"/>
  <c r="E111" i="102"/>
  <c r="H111" i="102"/>
  <c r="E133" i="102"/>
  <c r="H133" i="102"/>
  <c r="D159" i="102"/>
  <c r="G159" i="102"/>
  <c r="M160" i="102"/>
  <c r="D183" i="102"/>
  <c r="G183" i="102"/>
  <c r="B202" i="102"/>
  <c r="E202" i="102"/>
  <c r="H202" i="102"/>
  <c r="B204" i="102"/>
  <c r="E204" i="102"/>
  <c r="H204" i="102"/>
  <c r="E97" i="102"/>
  <c r="H97" i="102"/>
  <c r="D111" i="102"/>
  <c r="G111" i="102"/>
  <c r="P111" i="102"/>
  <c r="S111" i="102"/>
  <c r="D133" i="102"/>
  <c r="G133" i="102"/>
  <c r="B147" i="102"/>
  <c r="E147" i="102"/>
  <c r="H147" i="102"/>
  <c r="C159" i="102"/>
  <c r="F159" i="102"/>
  <c r="I159" i="102"/>
  <c r="C160" i="102"/>
  <c r="L160" i="102"/>
  <c r="C183" i="102"/>
  <c r="F183" i="102"/>
  <c r="I183" i="102"/>
  <c r="D202" i="102"/>
  <c r="G202" i="102"/>
  <c r="D204" i="102"/>
  <c r="G204" i="102"/>
  <c r="D97" i="102"/>
  <c r="C111" i="102"/>
  <c r="F111" i="102"/>
  <c r="O111" i="102"/>
  <c r="C113" i="102"/>
  <c r="C114" i="102"/>
  <c r="C115" i="102"/>
  <c r="C116" i="102"/>
  <c r="C117" i="102"/>
  <c r="C118" i="102"/>
  <c r="C133" i="102"/>
  <c r="F133" i="102"/>
  <c r="D147" i="102"/>
  <c r="B159" i="102"/>
  <c r="E159" i="102"/>
  <c r="B160" i="102"/>
  <c r="K160" i="102"/>
  <c r="B183" i="102"/>
  <c r="E183" i="102"/>
  <c r="G151" i="102"/>
  <c r="G21" i="102" s="1"/>
  <c r="C202" i="102"/>
  <c r="C204" i="102"/>
  <c r="F204" i="102"/>
  <c r="J118" i="101"/>
  <c r="J117" i="101"/>
  <c r="J116" i="101"/>
  <c r="J115" i="101"/>
  <c r="J114" i="101"/>
  <c r="J113" i="101"/>
  <c r="J82" i="101"/>
  <c r="J81" i="101"/>
  <c r="J80" i="101"/>
  <c r="J79" i="101"/>
  <c r="J78" i="101"/>
  <c r="D78" i="101" s="1"/>
  <c r="J77" i="101"/>
  <c r="D77" i="101" s="1"/>
  <c r="M161" i="101"/>
  <c r="G161" i="101"/>
  <c r="D161" i="101"/>
  <c r="A161" i="101"/>
  <c r="J162" i="101"/>
  <c r="K161" i="101"/>
  <c r="H161" i="101"/>
  <c r="E161" i="101"/>
  <c r="B161" i="101"/>
  <c r="L161" i="101"/>
  <c r="I161" i="101"/>
  <c r="F161" i="101"/>
  <c r="C161" i="101"/>
  <c r="C4" i="101"/>
  <c r="F4" i="101"/>
  <c r="I4" i="101"/>
  <c r="D61" i="101"/>
  <c r="G61" i="101"/>
  <c r="P75" i="101"/>
  <c r="S75" i="101"/>
  <c r="I76" i="101"/>
  <c r="B4" i="101"/>
  <c r="E4" i="101"/>
  <c r="H4" i="101"/>
  <c r="C61" i="101"/>
  <c r="F61" i="101"/>
  <c r="I61" i="101"/>
  <c r="O75" i="101"/>
  <c r="R75" i="101"/>
  <c r="E76" i="101"/>
  <c r="D4" i="101"/>
  <c r="B61" i="101"/>
  <c r="E61" i="101"/>
  <c r="Q75" i="101"/>
  <c r="E111" i="101"/>
  <c r="H111" i="101"/>
  <c r="E133" i="101"/>
  <c r="H133" i="101"/>
  <c r="D159" i="101"/>
  <c r="G159" i="101"/>
  <c r="M160" i="101"/>
  <c r="D183" i="101"/>
  <c r="G183" i="101"/>
  <c r="B202" i="101"/>
  <c r="E202" i="101"/>
  <c r="H202" i="101"/>
  <c r="B204" i="101"/>
  <c r="E204" i="101"/>
  <c r="H204" i="101"/>
  <c r="E97" i="101"/>
  <c r="H97" i="101"/>
  <c r="D111" i="101"/>
  <c r="G111" i="101"/>
  <c r="P111" i="101"/>
  <c r="S111" i="101"/>
  <c r="D133" i="101"/>
  <c r="G133" i="101"/>
  <c r="B147" i="101"/>
  <c r="E147" i="101"/>
  <c r="H147" i="101"/>
  <c r="C159" i="101"/>
  <c r="F159" i="101"/>
  <c r="I159" i="101"/>
  <c r="C160" i="101"/>
  <c r="L160" i="101"/>
  <c r="C183" i="101"/>
  <c r="F183" i="101"/>
  <c r="I183" i="101"/>
  <c r="D202" i="101"/>
  <c r="G202" i="101"/>
  <c r="D204" i="101"/>
  <c r="G204" i="101"/>
  <c r="D97" i="101"/>
  <c r="C111" i="101"/>
  <c r="F111" i="101"/>
  <c r="O111" i="101"/>
  <c r="C113" i="101"/>
  <c r="C114" i="101"/>
  <c r="C115" i="101"/>
  <c r="C116" i="101"/>
  <c r="C117" i="101"/>
  <c r="C118" i="101"/>
  <c r="C133" i="101"/>
  <c r="F133" i="101"/>
  <c r="D147" i="101"/>
  <c r="B159" i="101"/>
  <c r="E159" i="101"/>
  <c r="B160" i="101"/>
  <c r="K160" i="101"/>
  <c r="B183" i="101"/>
  <c r="E183" i="101"/>
  <c r="C202" i="101"/>
  <c r="C204" i="101"/>
  <c r="F204" i="101"/>
  <c r="J118" i="100"/>
  <c r="J117" i="100"/>
  <c r="J116" i="100"/>
  <c r="J115" i="100"/>
  <c r="J114" i="100"/>
  <c r="J113" i="100"/>
  <c r="J82" i="100"/>
  <c r="J81" i="100"/>
  <c r="J80" i="100"/>
  <c r="J79" i="100"/>
  <c r="J78" i="100"/>
  <c r="J77" i="100"/>
  <c r="I111" i="100"/>
  <c r="F111" i="100"/>
  <c r="C111" i="100"/>
  <c r="G111" i="100"/>
  <c r="D111" i="100"/>
  <c r="I133" i="100"/>
  <c r="F133" i="100"/>
  <c r="C133" i="100"/>
  <c r="G133" i="100"/>
  <c r="D133" i="100"/>
  <c r="H159" i="100"/>
  <c r="E159" i="100"/>
  <c r="B159" i="100"/>
  <c r="I159" i="100"/>
  <c r="F159" i="100"/>
  <c r="C159" i="100"/>
  <c r="J161" i="100"/>
  <c r="K160" i="100"/>
  <c r="B160" i="100"/>
  <c r="L160" i="100"/>
  <c r="C160" i="100"/>
  <c r="E76" i="100"/>
  <c r="H76" i="100"/>
  <c r="D4" i="100"/>
  <c r="B61" i="100"/>
  <c r="E61" i="100"/>
  <c r="H61" i="100"/>
  <c r="N75" i="100"/>
  <c r="Q75" i="100"/>
  <c r="T75" i="100"/>
  <c r="D76" i="100"/>
  <c r="G76" i="100"/>
  <c r="C77" i="100"/>
  <c r="C78" i="100"/>
  <c r="C79" i="100"/>
  <c r="C80" i="100"/>
  <c r="C81" i="100"/>
  <c r="C82" i="100"/>
  <c r="H111" i="100"/>
  <c r="H133" i="100"/>
  <c r="C155" i="100"/>
  <c r="G159" i="100"/>
  <c r="C113" i="100"/>
  <c r="C114" i="100"/>
  <c r="C115" i="100"/>
  <c r="C116" i="100"/>
  <c r="C117" i="100"/>
  <c r="C118" i="100"/>
  <c r="H183" i="100"/>
  <c r="E183" i="100"/>
  <c r="B183" i="100"/>
  <c r="I183" i="100"/>
  <c r="F183" i="100"/>
  <c r="C183" i="100"/>
  <c r="D61" i="100"/>
  <c r="P75" i="100"/>
  <c r="C76" i="100"/>
  <c r="F76" i="100"/>
  <c r="E111" i="100"/>
  <c r="E133" i="100"/>
  <c r="D159" i="100"/>
  <c r="D160" i="100"/>
  <c r="M160" i="100"/>
  <c r="E97" i="100"/>
  <c r="H97" i="100"/>
  <c r="P111" i="100"/>
  <c r="S111" i="100"/>
  <c r="B147" i="100"/>
  <c r="E147" i="100"/>
  <c r="H147" i="100"/>
  <c r="D202" i="100"/>
  <c r="G202" i="100"/>
  <c r="D204" i="100"/>
  <c r="G204" i="100"/>
  <c r="D97" i="100"/>
  <c r="D147" i="100"/>
  <c r="C204" i="100"/>
  <c r="F204" i="100"/>
  <c r="J118" i="99"/>
  <c r="J117" i="99"/>
  <c r="J116" i="99"/>
  <c r="J115" i="99"/>
  <c r="J114" i="99"/>
  <c r="J113" i="99"/>
  <c r="J82" i="99"/>
  <c r="J81" i="99"/>
  <c r="J80" i="99"/>
  <c r="D80" i="99" s="1"/>
  <c r="J79" i="99"/>
  <c r="D79" i="99" s="1"/>
  <c r="J78" i="99"/>
  <c r="D78" i="99" s="1"/>
  <c r="J77" i="99"/>
  <c r="D77" i="99" s="1"/>
  <c r="C4" i="99"/>
  <c r="F4" i="99"/>
  <c r="I4" i="99"/>
  <c r="D61" i="99"/>
  <c r="G61" i="99"/>
  <c r="P75" i="99"/>
  <c r="S75" i="99"/>
  <c r="M161" i="99"/>
  <c r="D161" i="99"/>
  <c r="A161" i="99"/>
  <c r="J162" i="99"/>
  <c r="H161" i="99"/>
  <c r="E161" i="99"/>
  <c r="B161" i="99"/>
  <c r="I161" i="99"/>
  <c r="F161" i="99"/>
  <c r="C161" i="99"/>
  <c r="B4" i="99"/>
  <c r="E4" i="99"/>
  <c r="H4" i="99"/>
  <c r="C61" i="99"/>
  <c r="F61" i="99"/>
  <c r="I61" i="99"/>
  <c r="O75" i="99"/>
  <c r="E76" i="99"/>
  <c r="D4" i="99"/>
  <c r="E111" i="99"/>
  <c r="H111" i="99"/>
  <c r="E133" i="99"/>
  <c r="H133" i="99"/>
  <c r="D159" i="99"/>
  <c r="G159" i="99"/>
  <c r="M160" i="99"/>
  <c r="D183" i="99"/>
  <c r="G183" i="99"/>
  <c r="B202" i="99"/>
  <c r="E202" i="99"/>
  <c r="H202" i="99"/>
  <c r="B204" i="99"/>
  <c r="E204" i="99"/>
  <c r="H204" i="99"/>
  <c r="E97" i="99"/>
  <c r="H97" i="99"/>
  <c r="D111" i="99"/>
  <c r="G111" i="99"/>
  <c r="P111" i="99"/>
  <c r="S111" i="99"/>
  <c r="D133" i="99"/>
  <c r="G133" i="99"/>
  <c r="B147" i="99"/>
  <c r="E147" i="99"/>
  <c r="H147" i="99"/>
  <c r="C159" i="99"/>
  <c r="F159" i="99"/>
  <c r="I159" i="99"/>
  <c r="C160" i="99"/>
  <c r="L160" i="99"/>
  <c r="C183" i="99"/>
  <c r="F183" i="99"/>
  <c r="I183" i="99"/>
  <c r="D202" i="99"/>
  <c r="G202" i="99"/>
  <c r="D204" i="99"/>
  <c r="G204" i="99"/>
  <c r="D97" i="99"/>
  <c r="C111" i="99"/>
  <c r="F111" i="99"/>
  <c r="C113" i="99"/>
  <c r="C114" i="99"/>
  <c r="C115" i="99"/>
  <c r="C116" i="99"/>
  <c r="C117" i="99"/>
  <c r="C118" i="99"/>
  <c r="C133" i="99"/>
  <c r="F133" i="99"/>
  <c r="D147" i="99"/>
  <c r="B159" i="99"/>
  <c r="E159" i="99"/>
  <c r="B160" i="99"/>
  <c r="K160" i="99"/>
  <c r="B183" i="99"/>
  <c r="E183" i="99"/>
  <c r="C202" i="99"/>
  <c r="C204" i="99"/>
  <c r="F204" i="99"/>
  <c r="I61" i="98"/>
  <c r="F61" i="98"/>
  <c r="C61" i="98"/>
  <c r="H61" i="98"/>
  <c r="E61" i="98"/>
  <c r="B61" i="98"/>
  <c r="R75" i="98"/>
  <c r="O75" i="98"/>
  <c r="T75" i="98"/>
  <c r="Q75" i="98"/>
  <c r="N75" i="98"/>
  <c r="C77" i="98"/>
  <c r="C78" i="98"/>
  <c r="C79" i="98"/>
  <c r="C80" i="98"/>
  <c r="C81" i="98"/>
  <c r="C82" i="98"/>
  <c r="J118" i="98"/>
  <c r="J115" i="98"/>
  <c r="J82" i="98"/>
  <c r="J81" i="98"/>
  <c r="J80" i="98"/>
  <c r="J79" i="98"/>
  <c r="J78" i="98"/>
  <c r="J77" i="98"/>
  <c r="J113" i="98"/>
  <c r="J117" i="98"/>
  <c r="J114" i="98"/>
  <c r="J116" i="98"/>
  <c r="D61" i="98"/>
  <c r="P75" i="98"/>
  <c r="I204" i="98"/>
  <c r="F204" i="98"/>
  <c r="C204" i="98"/>
  <c r="H204" i="98"/>
  <c r="E204" i="98"/>
  <c r="B204" i="98"/>
  <c r="R111" i="98"/>
  <c r="O111" i="98"/>
  <c r="T111" i="98"/>
  <c r="Q111" i="98"/>
  <c r="N111" i="98"/>
  <c r="D4" i="98"/>
  <c r="D19" i="98"/>
  <c r="D25" i="98" s="1"/>
  <c r="D76" i="98"/>
  <c r="G76" i="98"/>
  <c r="C160" i="98"/>
  <c r="D204" i="98"/>
  <c r="G97" i="98"/>
  <c r="D97" i="98"/>
  <c r="I97" i="98"/>
  <c r="F97" i="98"/>
  <c r="C97" i="98"/>
  <c r="J161" i="98"/>
  <c r="K160" i="98"/>
  <c r="B160" i="98"/>
  <c r="M160" i="98"/>
  <c r="D160" i="98"/>
  <c r="A160" i="98"/>
  <c r="F202" i="98"/>
  <c r="C202" i="98"/>
  <c r="H202" i="98"/>
  <c r="E202" i="98"/>
  <c r="B202" i="98"/>
  <c r="E76" i="98"/>
  <c r="H97" i="98"/>
  <c r="G204" i="98"/>
  <c r="E111" i="98"/>
  <c r="H111" i="98"/>
  <c r="E133" i="98"/>
  <c r="H133" i="98"/>
  <c r="D159" i="98"/>
  <c r="G159" i="98"/>
  <c r="D183" i="98"/>
  <c r="G183" i="98"/>
  <c r="C111" i="98"/>
  <c r="F111" i="98"/>
  <c r="C113" i="98"/>
  <c r="C114" i="98"/>
  <c r="C115" i="98"/>
  <c r="C116" i="98"/>
  <c r="C117" i="98"/>
  <c r="C118" i="98"/>
  <c r="C133" i="98"/>
  <c r="F133" i="98"/>
  <c r="D147" i="98"/>
  <c r="B159" i="98"/>
  <c r="E159" i="98"/>
  <c r="B183" i="98"/>
  <c r="E183" i="98"/>
  <c r="G151" i="98"/>
  <c r="G21" i="98" s="1"/>
  <c r="J118" i="97"/>
  <c r="J117" i="97"/>
  <c r="J116" i="97"/>
  <c r="J115" i="97"/>
  <c r="J114" i="97"/>
  <c r="J113" i="97"/>
  <c r="J82" i="97"/>
  <c r="J81" i="97"/>
  <c r="D81" i="97" s="1"/>
  <c r="J80" i="97"/>
  <c r="D80" i="97" s="1"/>
  <c r="J79" i="97"/>
  <c r="J78" i="97"/>
  <c r="D78" i="97" s="1"/>
  <c r="J77" i="97"/>
  <c r="D77" i="97" s="1"/>
  <c r="B4" i="97"/>
  <c r="E4" i="97"/>
  <c r="H4" i="97"/>
  <c r="C61" i="97"/>
  <c r="F61" i="97"/>
  <c r="I61" i="97"/>
  <c r="O75" i="97"/>
  <c r="R75" i="97"/>
  <c r="E76" i="97"/>
  <c r="A161" i="97"/>
  <c r="E161" i="97"/>
  <c r="F161" i="97"/>
  <c r="D4" i="97"/>
  <c r="G4" i="97"/>
  <c r="B61" i="97"/>
  <c r="E61" i="97"/>
  <c r="H61" i="97"/>
  <c r="C4" i="97"/>
  <c r="F4" i="97"/>
  <c r="D61" i="97"/>
  <c r="P75" i="97"/>
  <c r="E111" i="97"/>
  <c r="H111" i="97"/>
  <c r="E133" i="97"/>
  <c r="H133" i="97"/>
  <c r="D159" i="97"/>
  <c r="G159" i="97"/>
  <c r="M160" i="97"/>
  <c r="D183" i="97"/>
  <c r="G183" i="97"/>
  <c r="F151" i="97"/>
  <c r="F21" i="97" s="1"/>
  <c r="B202" i="97"/>
  <c r="E202" i="97"/>
  <c r="H202" i="97"/>
  <c r="B204" i="97"/>
  <c r="E204" i="97"/>
  <c r="H204" i="97"/>
  <c r="E97" i="97"/>
  <c r="H97" i="97"/>
  <c r="D111" i="97"/>
  <c r="G111" i="97"/>
  <c r="P111" i="97"/>
  <c r="S111" i="97"/>
  <c r="D133" i="97"/>
  <c r="G133" i="97"/>
  <c r="B147" i="97"/>
  <c r="E147" i="97"/>
  <c r="H147" i="97"/>
  <c r="C159" i="97"/>
  <c r="F159" i="97"/>
  <c r="I159" i="97"/>
  <c r="C160" i="97"/>
  <c r="L160" i="97"/>
  <c r="C183" i="97"/>
  <c r="F183" i="97"/>
  <c r="I183" i="97"/>
  <c r="D202" i="97"/>
  <c r="G202" i="97"/>
  <c r="D204" i="97"/>
  <c r="G204" i="97"/>
  <c r="D97" i="97"/>
  <c r="C111" i="97"/>
  <c r="F111" i="97"/>
  <c r="O111" i="97"/>
  <c r="C113" i="97"/>
  <c r="C114" i="97"/>
  <c r="C115" i="97"/>
  <c r="C116" i="97"/>
  <c r="C117" i="97"/>
  <c r="C118" i="97"/>
  <c r="C133" i="97"/>
  <c r="F133" i="97"/>
  <c r="D147" i="97"/>
  <c r="B159" i="97"/>
  <c r="E159" i="97"/>
  <c r="B160" i="97"/>
  <c r="K160" i="97"/>
  <c r="B183" i="97"/>
  <c r="E183" i="97"/>
  <c r="C202" i="97"/>
  <c r="C204" i="97"/>
  <c r="F204" i="97"/>
  <c r="J118" i="96"/>
  <c r="J117" i="96"/>
  <c r="J116" i="96"/>
  <c r="J115" i="96"/>
  <c r="J114" i="96"/>
  <c r="J113" i="96"/>
  <c r="J82" i="96"/>
  <c r="J81" i="96"/>
  <c r="J78" i="96"/>
  <c r="J80" i="96"/>
  <c r="J77" i="96"/>
  <c r="J79" i="96"/>
  <c r="I76" i="96"/>
  <c r="F76" i="96"/>
  <c r="C76" i="96"/>
  <c r="G76" i="96"/>
  <c r="D76" i="96"/>
  <c r="I111" i="96"/>
  <c r="F111" i="96"/>
  <c r="C111" i="96"/>
  <c r="G111" i="96"/>
  <c r="D111" i="96"/>
  <c r="C113" i="96"/>
  <c r="C114" i="96"/>
  <c r="C115" i="96"/>
  <c r="C116" i="96"/>
  <c r="C117" i="96"/>
  <c r="C118" i="96"/>
  <c r="H183" i="96"/>
  <c r="E183" i="96"/>
  <c r="B183" i="96"/>
  <c r="I183" i="96"/>
  <c r="F183" i="96"/>
  <c r="C183" i="96"/>
  <c r="H152" i="96"/>
  <c r="H22" i="96" s="1"/>
  <c r="F152" i="96"/>
  <c r="F22" i="96" s="1"/>
  <c r="D4" i="96"/>
  <c r="G4" i="96"/>
  <c r="D25" i="96"/>
  <c r="H150" i="96"/>
  <c r="H20" i="96" s="1"/>
  <c r="I133" i="96"/>
  <c r="F133" i="96"/>
  <c r="C133" i="96"/>
  <c r="G133" i="96"/>
  <c r="D133" i="96"/>
  <c r="H159" i="96"/>
  <c r="E159" i="96"/>
  <c r="B159" i="96"/>
  <c r="I159" i="96"/>
  <c r="F159" i="96"/>
  <c r="C159" i="96"/>
  <c r="J161" i="96"/>
  <c r="K160" i="96"/>
  <c r="B160" i="96"/>
  <c r="L160" i="96"/>
  <c r="C160" i="96"/>
  <c r="C4" i="96"/>
  <c r="F4" i="96"/>
  <c r="D61" i="96"/>
  <c r="P75" i="96"/>
  <c r="H111" i="96"/>
  <c r="D155" i="96"/>
  <c r="G183" i="96"/>
  <c r="E97" i="96"/>
  <c r="H97" i="96"/>
  <c r="P111" i="96"/>
  <c r="S111" i="96"/>
  <c r="B147" i="96"/>
  <c r="E147" i="96"/>
  <c r="H147" i="96"/>
  <c r="D202" i="96"/>
  <c r="G202" i="96"/>
  <c r="D204" i="96"/>
  <c r="G204" i="96"/>
  <c r="D97" i="96"/>
  <c r="O111" i="96"/>
  <c r="D147" i="96"/>
  <c r="C202" i="96"/>
  <c r="C204" i="96"/>
  <c r="F204" i="96"/>
  <c r="J118" i="95"/>
  <c r="J117" i="95"/>
  <c r="J116" i="95"/>
  <c r="J115" i="95"/>
  <c r="J114" i="95"/>
  <c r="J113" i="95"/>
  <c r="J82" i="95"/>
  <c r="J81" i="95"/>
  <c r="J80" i="95"/>
  <c r="J79" i="95"/>
  <c r="J78" i="95"/>
  <c r="J77" i="95"/>
  <c r="D4" i="95"/>
  <c r="B61" i="95"/>
  <c r="E61" i="95"/>
  <c r="H61" i="95"/>
  <c r="N75" i="95"/>
  <c r="Q75" i="95"/>
  <c r="T75" i="95"/>
  <c r="D76" i="95"/>
  <c r="G76" i="95"/>
  <c r="C77" i="95"/>
  <c r="C78" i="95"/>
  <c r="C79" i="95"/>
  <c r="C80" i="95"/>
  <c r="C81" i="95"/>
  <c r="C82" i="95"/>
  <c r="D61" i="95"/>
  <c r="G61" i="95"/>
  <c r="P75" i="95"/>
  <c r="S75" i="95"/>
  <c r="M161" i="95"/>
  <c r="G161" i="95"/>
  <c r="D161" i="95"/>
  <c r="A161" i="95"/>
  <c r="J162" i="95"/>
  <c r="K161" i="95"/>
  <c r="H161" i="95"/>
  <c r="E161" i="95"/>
  <c r="B161" i="95"/>
  <c r="L161" i="95"/>
  <c r="I161" i="95"/>
  <c r="F161" i="95"/>
  <c r="C161" i="95"/>
  <c r="C61" i="95"/>
  <c r="F61" i="95"/>
  <c r="O75" i="95"/>
  <c r="E76" i="95"/>
  <c r="E111" i="95"/>
  <c r="H111" i="95"/>
  <c r="E133" i="95"/>
  <c r="H133" i="95"/>
  <c r="D159" i="95"/>
  <c r="G159" i="95"/>
  <c r="M160" i="95"/>
  <c r="D183" i="95"/>
  <c r="G183" i="95"/>
  <c r="E97" i="95"/>
  <c r="H97" i="95"/>
  <c r="D111" i="95"/>
  <c r="G111" i="95"/>
  <c r="P111" i="95"/>
  <c r="S111" i="95"/>
  <c r="D133" i="95"/>
  <c r="G133" i="95"/>
  <c r="B147" i="95"/>
  <c r="E147" i="95"/>
  <c r="H147" i="95"/>
  <c r="C159" i="95"/>
  <c r="F159" i="95"/>
  <c r="I159" i="95"/>
  <c r="C160" i="95"/>
  <c r="L160" i="95"/>
  <c r="C183" i="95"/>
  <c r="F183" i="95"/>
  <c r="I183" i="95"/>
  <c r="D202" i="95"/>
  <c r="G202" i="95"/>
  <c r="D204" i="95"/>
  <c r="G204" i="95"/>
  <c r="D97" i="95"/>
  <c r="C111" i="95"/>
  <c r="F111" i="95"/>
  <c r="O111" i="95"/>
  <c r="C113" i="95"/>
  <c r="C114" i="95"/>
  <c r="C115" i="95"/>
  <c r="C116" i="95"/>
  <c r="C117" i="95"/>
  <c r="C118" i="95"/>
  <c r="C133" i="95"/>
  <c r="F133" i="95"/>
  <c r="D147" i="95"/>
  <c r="B159" i="95"/>
  <c r="E159" i="95"/>
  <c r="B160" i="95"/>
  <c r="K160" i="95"/>
  <c r="B183" i="95"/>
  <c r="E183" i="95"/>
  <c r="C204" i="95"/>
  <c r="F204" i="95"/>
  <c r="J118" i="94"/>
  <c r="J117" i="94"/>
  <c r="J116" i="94"/>
  <c r="J115" i="94"/>
  <c r="J114" i="94"/>
  <c r="J113" i="94"/>
  <c r="J82" i="94"/>
  <c r="D82" i="94" s="1"/>
  <c r="J81" i="94"/>
  <c r="D81" i="94" s="1"/>
  <c r="J80" i="94"/>
  <c r="D80" i="94" s="1"/>
  <c r="J79" i="94"/>
  <c r="D79" i="94" s="1"/>
  <c r="J78" i="94"/>
  <c r="D78" i="94" s="1"/>
  <c r="J77" i="94"/>
  <c r="D77" i="94" s="1"/>
  <c r="D4" i="94"/>
  <c r="G4" i="94"/>
  <c r="M161" i="94"/>
  <c r="G161" i="94"/>
  <c r="D161" i="94"/>
  <c r="A161" i="94"/>
  <c r="J162" i="94"/>
  <c r="K161" i="94"/>
  <c r="H161" i="94"/>
  <c r="E161" i="94"/>
  <c r="B161" i="94"/>
  <c r="L161" i="94"/>
  <c r="I161" i="94"/>
  <c r="F161" i="94"/>
  <c r="C161" i="94"/>
  <c r="C4" i="94"/>
  <c r="F4" i="94"/>
  <c r="I4" i="94"/>
  <c r="D61" i="94"/>
  <c r="G61" i="94"/>
  <c r="P75" i="94"/>
  <c r="S75" i="94"/>
  <c r="B4" i="94"/>
  <c r="E4" i="94"/>
  <c r="C61" i="94"/>
  <c r="F61" i="94"/>
  <c r="O75" i="94"/>
  <c r="E76" i="94"/>
  <c r="E111" i="94"/>
  <c r="H111" i="94"/>
  <c r="E133" i="94"/>
  <c r="H133" i="94"/>
  <c r="D159" i="94"/>
  <c r="G159" i="94"/>
  <c r="M160" i="94"/>
  <c r="D183" i="94"/>
  <c r="G183" i="94"/>
  <c r="B202" i="94"/>
  <c r="E202" i="94"/>
  <c r="H202" i="94"/>
  <c r="B204" i="94"/>
  <c r="E204" i="94"/>
  <c r="H204" i="94"/>
  <c r="E97" i="94"/>
  <c r="H97" i="94"/>
  <c r="D111" i="94"/>
  <c r="G111" i="94"/>
  <c r="P111" i="94"/>
  <c r="S111" i="94"/>
  <c r="D133" i="94"/>
  <c r="G133" i="94"/>
  <c r="B147" i="94"/>
  <c r="E147" i="94"/>
  <c r="H147" i="94"/>
  <c r="C159" i="94"/>
  <c r="F159" i="94"/>
  <c r="I159" i="94"/>
  <c r="C160" i="94"/>
  <c r="L160" i="94"/>
  <c r="C183" i="94"/>
  <c r="F183" i="94"/>
  <c r="I183" i="94"/>
  <c r="D202" i="94"/>
  <c r="G202" i="94"/>
  <c r="D204" i="94"/>
  <c r="G204" i="94"/>
  <c r="D97" i="94"/>
  <c r="C111" i="94"/>
  <c r="F111" i="94"/>
  <c r="O111" i="94"/>
  <c r="C113" i="94"/>
  <c r="C114" i="94"/>
  <c r="C115" i="94"/>
  <c r="C116" i="94"/>
  <c r="C117" i="94"/>
  <c r="C118" i="94"/>
  <c r="C133" i="94"/>
  <c r="F133" i="94"/>
  <c r="D147" i="94"/>
  <c r="B159" i="94"/>
  <c r="E159" i="94"/>
  <c r="B160" i="94"/>
  <c r="K160" i="94"/>
  <c r="B183" i="94"/>
  <c r="E183" i="94"/>
  <c r="C202" i="94"/>
  <c r="C204" i="94"/>
  <c r="F204" i="94"/>
  <c r="J118" i="93"/>
  <c r="J117" i="93"/>
  <c r="J116" i="93"/>
  <c r="J115" i="93"/>
  <c r="J114" i="93"/>
  <c r="J113" i="93"/>
  <c r="J82" i="93"/>
  <c r="J81" i="93"/>
  <c r="J80" i="93"/>
  <c r="D80" i="93" s="1"/>
  <c r="J79" i="93"/>
  <c r="J78" i="93"/>
  <c r="D78" i="93" s="1"/>
  <c r="J77" i="93"/>
  <c r="D77" i="93" s="1"/>
  <c r="B4" i="93"/>
  <c r="E4" i="93"/>
  <c r="H4" i="93"/>
  <c r="C61" i="93"/>
  <c r="F61" i="93"/>
  <c r="I61" i="93"/>
  <c r="O75" i="93"/>
  <c r="R75" i="93"/>
  <c r="E76" i="93"/>
  <c r="H76" i="93"/>
  <c r="D4" i="93"/>
  <c r="G4" i="93"/>
  <c r="B61" i="93"/>
  <c r="E61" i="93"/>
  <c r="H61" i="93"/>
  <c r="N75" i="93"/>
  <c r="Q75" i="93"/>
  <c r="T75" i="93"/>
  <c r="M161" i="93"/>
  <c r="D161" i="93"/>
  <c r="A161" i="93"/>
  <c r="J162" i="93"/>
  <c r="H161" i="93"/>
  <c r="E161" i="93"/>
  <c r="B161" i="93"/>
  <c r="I161" i="93"/>
  <c r="F161" i="93"/>
  <c r="C161" i="93"/>
  <c r="D61" i="93"/>
  <c r="P75" i="93"/>
  <c r="E111" i="93"/>
  <c r="H111" i="93"/>
  <c r="E133" i="93"/>
  <c r="H133" i="93"/>
  <c r="D159" i="93"/>
  <c r="G159" i="93"/>
  <c r="M160" i="93"/>
  <c r="D183" i="93"/>
  <c r="G183" i="93"/>
  <c r="H153" i="93"/>
  <c r="H23" i="93" s="1"/>
  <c r="B202" i="93"/>
  <c r="E202" i="93"/>
  <c r="H202" i="93"/>
  <c r="B204" i="93"/>
  <c r="E204" i="93"/>
  <c r="H204" i="93"/>
  <c r="E97" i="93"/>
  <c r="H97" i="93"/>
  <c r="D111" i="93"/>
  <c r="G111" i="93"/>
  <c r="P111" i="93"/>
  <c r="S111" i="93"/>
  <c r="D133" i="93"/>
  <c r="G133" i="93"/>
  <c r="B147" i="93"/>
  <c r="E147" i="93"/>
  <c r="H147" i="93"/>
  <c r="C159" i="93"/>
  <c r="F159" i="93"/>
  <c r="I159" i="93"/>
  <c r="C160" i="93"/>
  <c r="L160" i="93"/>
  <c r="C183" i="93"/>
  <c r="F183" i="93"/>
  <c r="I183" i="93"/>
  <c r="D202" i="93"/>
  <c r="G202" i="93"/>
  <c r="D204" i="93"/>
  <c r="G204" i="93"/>
  <c r="D97" i="93"/>
  <c r="C111" i="93"/>
  <c r="F111" i="93"/>
  <c r="O111" i="93"/>
  <c r="C113" i="93"/>
  <c r="C114" i="93"/>
  <c r="C115" i="93"/>
  <c r="C116" i="93"/>
  <c r="C117" i="93"/>
  <c r="C118" i="93"/>
  <c r="C133" i="93"/>
  <c r="F133" i="93"/>
  <c r="D147" i="93"/>
  <c r="B159" i="93"/>
  <c r="E159" i="93"/>
  <c r="B160" i="93"/>
  <c r="K160" i="93"/>
  <c r="B183" i="93"/>
  <c r="E183" i="93"/>
  <c r="E152" i="93"/>
  <c r="E22" i="93" s="1"/>
  <c r="H152" i="93"/>
  <c r="H22" i="93" s="1"/>
  <c r="C202" i="93"/>
  <c r="C204" i="93"/>
  <c r="F204" i="93"/>
  <c r="J117" i="92"/>
  <c r="J114" i="92"/>
  <c r="J118" i="92"/>
  <c r="J115" i="92"/>
  <c r="J116" i="92"/>
  <c r="J113" i="92"/>
  <c r="J82" i="92"/>
  <c r="D82" i="92" s="1"/>
  <c r="J81" i="92"/>
  <c r="D81" i="92" s="1"/>
  <c r="J80" i="92"/>
  <c r="D80" i="92" s="1"/>
  <c r="J79" i="92"/>
  <c r="D79" i="92" s="1"/>
  <c r="J78" i="92"/>
  <c r="D78" i="92" s="1"/>
  <c r="J77" i="92"/>
  <c r="D77" i="92" s="1"/>
  <c r="G97" i="92"/>
  <c r="D97" i="92"/>
  <c r="I97" i="92"/>
  <c r="F97" i="92"/>
  <c r="C97" i="92"/>
  <c r="J161" i="92"/>
  <c r="D161" i="92" s="1"/>
  <c r="K160" i="92"/>
  <c r="B160" i="92"/>
  <c r="L160" i="92"/>
  <c r="C160" i="92"/>
  <c r="M160" i="92"/>
  <c r="A160" i="92"/>
  <c r="B4" i="92"/>
  <c r="E4" i="92"/>
  <c r="H4" i="92"/>
  <c r="C61" i="92"/>
  <c r="F61" i="92"/>
  <c r="I61" i="92"/>
  <c r="O75" i="92"/>
  <c r="R75" i="92"/>
  <c r="E76" i="92"/>
  <c r="D4" i="92"/>
  <c r="G4" i="92"/>
  <c r="E61" i="92"/>
  <c r="H61" i="92"/>
  <c r="R111" i="92"/>
  <c r="O111" i="92"/>
  <c r="T111" i="92"/>
  <c r="Q111" i="92"/>
  <c r="N111" i="92"/>
  <c r="C4" i="92"/>
  <c r="F4" i="92"/>
  <c r="D61" i="92"/>
  <c r="P75" i="92"/>
  <c r="E97" i="92"/>
  <c r="E111" i="92"/>
  <c r="H111" i="92"/>
  <c r="E133" i="92"/>
  <c r="H133" i="92"/>
  <c r="D159" i="92"/>
  <c r="G159" i="92"/>
  <c r="D183" i="92"/>
  <c r="G183" i="92"/>
  <c r="H150" i="92"/>
  <c r="H20" i="92" s="1"/>
  <c r="I154" i="92"/>
  <c r="I24" i="92" s="1"/>
  <c r="B202" i="92"/>
  <c r="E202" i="92"/>
  <c r="H202" i="92"/>
  <c r="B204" i="92"/>
  <c r="E204" i="92"/>
  <c r="H204" i="92"/>
  <c r="D202" i="92"/>
  <c r="G202" i="92"/>
  <c r="D204" i="92"/>
  <c r="G204" i="92"/>
  <c r="C111" i="92"/>
  <c r="F111" i="92"/>
  <c r="C113" i="92"/>
  <c r="C114" i="92"/>
  <c r="C115" i="92"/>
  <c r="C116" i="92"/>
  <c r="C117" i="92"/>
  <c r="C118" i="92"/>
  <c r="C133" i="92"/>
  <c r="F133" i="92"/>
  <c r="D147" i="92"/>
  <c r="B159" i="92"/>
  <c r="E159" i="92"/>
  <c r="B183" i="92"/>
  <c r="E183" i="92"/>
  <c r="C202" i="92"/>
  <c r="C204" i="92"/>
  <c r="F204" i="92"/>
  <c r="J118" i="91"/>
  <c r="J117" i="91"/>
  <c r="J116" i="91"/>
  <c r="J115" i="91"/>
  <c r="J114" i="91"/>
  <c r="J113" i="91"/>
  <c r="J82" i="91"/>
  <c r="J81" i="91"/>
  <c r="J80" i="91"/>
  <c r="J79" i="91"/>
  <c r="J78" i="91"/>
  <c r="J77" i="91"/>
  <c r="B4" i="91"/>
  <c r="E4" i="91"/>
  <c r="H4" i="91"/>
  <c r="C61" i="91"/>
  <c r="F61" i="91"/>
  <c r="I61" i="91"/>
  <c r="O75" i="91"/>
  <c r="R75" i="91"/>
  <c r="E76" i="91"/>
  <c r="D4" i="91"/>
  <c r="B61" i="91"/>
  <c r="E61" i="91"/>
  <c r="H61" i="91"/>
  <c r="N75" i="91"/>
  <c r="Q75" i="91"/>
  <c r="T75" i="91"/>
  <c r="C77" i="91"/>
  <c r="C78" i="91"/>
  <c r="C79" i="91"/>
  <c r="C80" i="91"/>
  <c r="C81" i="91"/>
  <c r="C82" i="91"/>
  <c r="M161" i="91"/>
  <c r="G161" i="91"/>
  <c r="D161" i="91"/>
  <c r="A161" i="91"/>
  <c r="J162" i="91"/>
  <c r="K161" i="91"/>
  <c r="H161" i="91"/>
  <c r="E161" i="91"/>
  <c r="B161" i="91"/>
  <c r="L161" i="91"/>
  <c r="I161" i="91"/>
  <c r="F161" i="91"/>
  <c r="C161" i="91"/>
  <c r="D61" i="91"/>
  <c r="P75" i="91"/>
  <c r="E111" i="91"/>
  <c r="H111" i="91"/>
  <c r="E133" i="91"/>
  <c r="H133" i="91"/>
  <c r="D159" i="91"/>
  <c r="G159" i="91"/>
  <c r="M160" i="91"/>
  <c r="D183" i="91"/>
  <c r="G183" i="91"/>
  <c r="B202" i="91"/>
  <c r="E202" i="91"/>
  <c r="H202" i="91"/>
  <c r="B204" i="91"/>
  <c r="E204" i="91"/>
  <c r="H204" i="91"/>
  <c r="E97" i="91"/>
  <c r="H97" i="91"/>
  <c r="D111" i="91"/>
  <c r="G111" i="91"/>
  <c r="P111" i="91"/>
  <c r="S111" i="91"/>
  <c r="D133" i="91"/>
  <c r="G133" i="91"/>
  <c r="E147" i="91"/>
  <c r="H147" i="91"/>
  <c r="C159" i="91"/>
  <c r="F159" i="91"/>
  <c r="I159" i="91"/>
  <c r="C160" i="91"/>
  <c r="L160" i="91"/>
  <c r="C183" i="91"/>
  <c r="F183" i="91"/>
  <c r="I183" i="91"/>
  <c r="D202" i="91"/>
  <c r="G202" i="91"/>
  <c r="D204" i="91"/>
  <c r="G204" i="91"/>
  <c r="D97" i="91"/>
  <c r="C111" i="91"/>
  <c r="F111" i="91"/>
  <c r="O111" i="91"/>
  <c r="C113" i="91"/>
  <c r="C114" i="91"/>
  <c r="C115" i="91"/>
  <c r="C116" i="91"/>
  <c r="C117" i="91"/>
  <c r="C118" i="91"/>
  <c r="C133" i="91"/>
  <c r="F133" i="91"/>
  <c r="D147" i="91"/>
  <c r="B159" i="91"/>
  <c r="E159" i="91"/>
  <c r="B160" i="91"/>
  <c r="K160" i="91"/>
  <c r="B183" i="91"/>
  <c r="E183" i="91"/>
  <c r="E152" i="91"/>
  <c r="E22" i="91" s="1"/>
  <c r="C202" i="91"/>
  <c r="C204" i="91"/>
  <c r="F204" i="91"/>
  <c r="J118" i="90"/>
  <c r="J117" i="90"/>
  <c r="J116" i="90"/>
  <c r="J115" i="90"/>
  <c r="J114" i="90"/>
  <c r="J113" i="90"/>
  <c r="J82" i="90"/>
  <c r="J81" i="90"/>
  <c r="J80" i="90"/>
  <c r="J79" i="90"/>
  <c r="J78" i="90"/>
  <c r="J77" i="90"/>
  <c r="M161" i="90"/>
  <c r="G161" i="90"/>
  <c r="D161" i="90"/>
  <c r="A161" i="90"/>
  <c r="J162" i="90"/>
  <c r="K161" i="90"/>
  <c r="H161" i="90"/>
  <c r="E161" i="90"/>
  <c r="B161" i="90"/>
  <c r="L161" i="90"/>
  <c r="I161" i="90"/>
  <c r="F161" i="90"/>
  <c r="C161" i="90"/>
  <c r="D4" i="90"/>
  <c r="B61" i="90"/>
  <c r="E61" i="90"/>
  <c r="H61" i="90"/>
  <c r="N75" i="90"/>
  <c r="Q75" i="90"/>
  <c r="T75" i="90"/>
  <c r="D76" i="90"/>
  <c r="G76" i="90"/>
  <c r="C77" i="90"/>
  <c r="C78" i="90"/>
  <c r="C79" i="90"/>
  <c r="C80" i="90"/>
  <c r="C81" i="90"/>
  <c r="C82" i="90"/>
  <c r="D61" i="90"/>
  <c r="G61" i="90"/>
  <c r="P75" i="90"/>
  <c r="S75" i="90"/>
  <c r="C61" i="90"/>
  <c r="F61" i="90"/>
  <c r="O75" i="90"/>
  <c r="E76" i="90"/>
  <c r="E111" i="90"/>
  <c r="H111" i="90"/>
  <c r="E133" i="90"/>
  <c r="H133" i="90"/>
  <c r="D159" i="90"/>
  <c r="G159" i="90"/>
  <c r="M160" i="90"/>
  <c r="D183" i="90"/>
  <c r="G183" i="90"/>
  <c r="H150" i="90"/>
  <c r="H20" i="90" s="1"/>
  <c r="B202" i="90"/>
  <c r="E202" i="90"/>
  <c r="H202" i="90"/>
  <c r="B204" i="90"/>
  <c r="E204" i="90"/>
  <c r="H204" i="90"/>
  <c r="E97" i="90"/>
  <c r="H97" i="90"/>
  <c r="D111" i="90"/>
  <c r="G111" i="90"/>
  <c r="P111" i="90"/>
  <c r="S111" i="90"/>
  <c r="D133" i="90"/>
  <c r="G133" i="90"/>
  <c r="B147" i="90"/>
  <c r="E147" i="90"/>
  <c r="H147" i="90"/>
  <c r="C159" i="90"/>
  <c r="F159" i="90"/>
  <c r="I159" i="90"/>
  <c r="C160" i="90"/>
  <c r="L160" i="90"/>
  <c r="C183" i="90"/>
  <c r="F183" i="90"/>
  <c r="I183" i="90"/>
  <c r="D202" i="90"/>
  <c r="G202" i="90"/>
  <c r="D204" i="90"/>
  <c r="G204" i="90"/>
  <c r="D97" i="90"/>
  <c r="C111" i="90"/>
  <c r="F111" i="90"/>
  <c r="O111" i="90"/>
  <c r="C113" i="90"/>
  <c r="C114" i="90"/>
  <c r="C115" i="90"/>
  <c r="C116" i="90"/>
  <c r="C117" i="90"/>
  <c r="C118" i="90"/>
  <c r="C133" i="90"/>
  <c r="F133" i="90"/>
  <c r="D147" i="90"/>
  <c r="B159" i="90"/>
  <c r="E159" i="90"/>
  <c r="B160" i="90"/>
  <c r="K160" i="90"/>
  <c r="B183" i="90"/>
  <c r="E183" i="90"/>
  <c r="C202" i="90"/>
  <c r="C204" i="90"/>
  <c r="F204" i="90"/>
  <c r="J118" i="89"/>
  <c r="J117" i="89"/>
  <c r="J116" i="89"/>
  <c r="J115" i="89"/>
  <c r="J114" i="89"/>
  <c r="J113" i="89"/>
  <c r="J82" i="89"/>
  <c r="J81" i="89"/>
  <c r="J80" i="89"/>
  <c r="J79" i="89"/>
  <c r="J78" i="89"/>
  <c r="J77" i="89"/>
  <c r="D4" i="89"/>
  <c r="G4" i="89"/>
  <c r="B61" i="89"/>
  <c r="E61" i="89"/>
  <c r="H61" i="89"/>
  <c r="N75" i="89"/>
  <c r="Q75" i="89"/>
  <c r="T75" i="89"/>
  <c r="C77" i="89"/>
  <c r="C78" i="89"/>
  <c r="C79" i="89"/>
  <c r="C80" i="89"/>
  <c r="C81" i="89"/>
  <c r="C82" i="89"/>
  <c r="M161" i="89"/>
  <c r="G161" i="89"/>
  <c r="D161" i="89"/>
  <c r="A161" i="89"/>
  <c r="J162" i="89"/>
  <c r="K161" i="89"/>
  <c r="H161" i="89"/>
  <c r="E161" i="89"/>
  <c r="B161" i="89"/>
  <c r="L161" i="89"/>
  <c r="I161" i="89"/>
  <c r="F161" i="89"/>
  <c r="C161" i="89"/>
  <c r="D61" i="89"/>
  <c r="G61" i="89"/>
  <c r="P75" i="89"/>
  <c r="S75" i="89"/>
  <c r="B4" i="89"/>
  <c r="E4" i="89"/>
  <c r="C61" i="89"/>
  <c r="F61" i="89"/>
  <c r="O75" i="89"/>
  <c r="E76" i="89"/>
  <c r="E111" i="89"/>
  <c r="H111" i="89"/>
  <c r="E133" i="89"/>
  <c r="H133" i="89"/>
  <c r="D159" i="89"/>
  <c r="G159" i="89"/>
  <c r="M160" i="89"/>
  <c r="D183" i="89"/>
  <c r="G183" i="89"/>
  <c r="B202" i="89"/>
  <c r="E202" i="89"/>
  <c r="H202" i="89"/>
  <c r="B204" i="89"/>
  <c r="E204" i="89"/>
  <c r="H204" i="89"/>
  <c r="E97" i="89"/>
  <c r="H97" i="89"/>
  <c r="D111" i="89"/>
  <c r="G111" i="89"/>
  <c r="P111" i="89"/>
  <c r="S111" i="89"/>
  <c r="D133" i="89"/>
  <c r="G133" i="89"/>
  <c r="B147" i="89"/>
  <c r="E147" i="89"/>
  <c r="H147" i="89"/>
  <c r="C159" i="89"/>
  <c r="F159" i="89"/>
  <c r="I159" i="89"/>
  <c r="C160" i="89"/>
  <c r="L160" i="89"/>
  <c r="C183" i="89"/>
  <c r="F183" i="89"/>
  <c r="I183" i="89"/>
  <c r="D202" i="89"/>
  <c r="G202" i="89"/>
  <c r="D204" i="89"/>
  <c r="G204" i="89"/>
  <c r="D97" i="89"/>
  <c r="C111" i="89"/>
  <c r="F111" i="89"/>
  <c r="O111" i="89"/>
  <c r="C113" i="89"/>
  <c r="C114" i="89"/>
  <c r="C115" i="89"/>
  <c r="C116" i="89"/>
  <c r="C117" i="89"/>
  <c r="C118" i="89"/>
  <c r="C133" i="89"/>
  <c r="F133" i="89"/>
  <c r="D147" i="89"/>
  <c r="B159" i="89"/>
  <c r="E159" i="89"/>
  <c r="B160" i="89"/>
  <c r="K160" i="89"/>
  <c r="B183" i="89"/>
  <c r="E183" i="89"/>
  <c r="C202" i="89"/>
  <c r="C204" i="89"/>
  <c r="F204" i="89"/>
  <c r="J118" i="80"/>
  <c r="J117" i="80"/>
  <c r="J116" i="80"/>
  <c r="J115" i="80"/>
  <c r="J114" i="80"/>
  <c r="J113" i="80"/>
  <c r="J82" i="80"/>
  <c r="D82" i="80" s="1"/>
  <c r="J81" i="80"/>
  <c r="J80" i="80"/>
  <c r="D80" i="80" s="1"/>
  <c r="J79" i="80"/>
  <c r="D79" i="80" s="1"/>
  <c r="J78" i="80"/>
  <c r="J77" i="80"/>
  <c r="D77" i="80" s="1"/>
  <c r="J161" i="80"/>
  <c r="K160" i="80"/>
  <c r="B160" i="80"/>
  <c r="L160" i="80"/>
  <c r="C160" i="80"/>
  <c r="M160" i="80"/>
  <c r="D160" i="80"/>
  <c r="A160" i="80"/>
  <c r="B4" i="80"/>
  <c r="E4" i="80"/>
  <c r="H4" i="80"/>
  <c r="C61" i="80"/>
  <c r="F61" i="80"/>
  <c r="I61" i="80"/>
  <c r="O75" i="80"/>
  <c r="R75" i="80"/>
  <c r="E76" i="80"/>
  <c r="D4" i="80"/>
  <c r="G4" i="80"/>
  <c r="C4" i="80"/>
  <c r="F4" i="80"/>
  <c r="D61" i="80"/>
  <c r="P75" i="80"/>
  <c r="E111" i="80"/>
  <c r="H111" i="80"/>
  <c r="E133" i="80"/>
  <c r="H133" i="80"/>
  <c r="F147" i="80"/>
  <c r="I147" i="80"/>
  <c r="D159" i="80"/>
  <c r="G159" i="80"/>
  <c r="D183" i="80"/>
  <c r="G183" i="80"/>
  <c r="F154" i="80"/>
  <c r="F24" i="80" s="1"/>
  <c r="B202" i="80"/>
  <c r="E202" i="80"/>
  <c r="H202" i="80"/>
  <c r="B204" i="80"/>
  <c r="E204" i="80"/>
  <c r="H204" i="80"/>
  <c r="E97" i="80"/>
  <c r="H97" i="80"/>
  <c r="D111" i="80"/>
  <c r="G111" i="80"/>
  <c r="P111" i="80"/>
  <c r="S111" i="80"/>
  <c r="G133" i="80"/>
  <c r="D202" i="80"/>
  <c r="G202" i="80"/>
  <c r="D204" i="80"/>
  <c r="G204" i="80"/>
  <c r="D97" i="80"/>
  <c r="C111" i="80"/>
  <c r="F111" i="80"/>
  <c r="O111" i="80"/>
  <c r="C113" i="80"/>
  <c r="C114" i="80"/>
  <c r="C115" i="80"/>
  <c r="C116" i="80"/>
  <c r="C117" i="80"/>
  <c r="C118" i="80"/>
  <c r="F133" i="80"/>
  <c r="D147" i="80"/>
  <c r="B159" i="80"/>
  <c r="E159" i="80"/>
  <c r="B183" i="80"/>
  <c r="E183" i="80"/>
  <c r="C202" i="80"/>
  <c r="C204" i="80"/>
  <c r="F204" i="80"/>
  <c r="J118" i="79"/>
  <c r="J117" i="79"/>
  <c r="J116" i="79"/>
  <c r="J115" i="79"/>
  <c r="J114" i="79"/>
  <c r="J113" i="79"/>
  <c r="J82" i="79"/>
  <c r="J81" i="79"/>
  <c r="J80" i="79"/>
  <c r="J79" i="79"/>
  <c r="J78" i="79"/>
  <c r="J77" i="79"/>
  <c r="D61" i="79"/>
  <c r="G61" i="79"/>
  <c r="P75" i="79"/>
  <c r="S75" i="79"/>
  <c r="M161" i="79"/>
  <c r="G161" i="79"/>
  <c r="D161" i="79"/>
  <c r="A161" i="79"/>
  <c r="J162" i="79"/>
  <c r="K161" i="79"/>
  <c r="H161" i="79"/>
  <c r="E161" i="79"/>
  <c r="B161" i="79"/>
  <c r="L161" i="79"/>
  <c r="I161" i="79"/>
  <c r="F161" i="79"/>
  <c r="C161" i="79"/>
  <c r="B4" i="79"/>
  <c r="E4" i="79"/>
  <c r="H4" i="79"/>
  <c r="C61" i="79"/>
  <c r="F61" i="79"/>
  <c r="I61" i="79"/>
  <c r="O75" i="79"/>
  <c r="R75" i="79"/>
  <c r="E76" i="79"/>
  <c r="H76" i="79"/>
  <c r="D4" i="79"/>
  <c r="B61" i="79"/>
  <c r="E61" i="79"/>
  <c r="N75" i="79"/>
  <c r="Q75" i="79"/>
  <c r="D76" i="79"/>
  <c r="C77" i="79"/>
  <c r="C78" i="79"/>
  <c r="C79" i="79"/>
  <c r="C80" i="79"/>
  <c r="C81" i="79"/>
  <c r="C82" i="79"/>
  <c r="C97" i="79"/>
  <c r="F97" i="79"/>
  <c r="I97" i="79"/>
  <c r="E111" i="79"/>
  <c r="H111" i="79"/>
  <c r="N111" i="79"/>
  <c r="Q111" i="79"/>
  <c r="T111" i="79"/>
  <c r="E133" i="79"/>
  <c r="H133" i="79"/>
  <c r="D159" i="79"/>
  <c r="G159" i="79"/>
  <c r="M160" i="79"/>
  <c r="D183" i="79"/>
  <c r="G183" i="79"/>
  <c r="I151" i="79"/>
  <c r="I21" i="79" s="1"/>
  <c r="B202" i="79"/>
  <c r="E202" i="79"/>
  <c r="H202" i="79"/>
  <c r="B204" i="79"/>
  <c r="E204" i="79"/>
  <c r="H204" i="79"/>
  <c r="E97" i="79"/>
  <c r="H97" i="79"/>
  <c r="P111" i="79"/>
  <c r="S111" i="79"/>
  <c r="D133" i="79"/>
  <c r="G133" i="79"/>
  <c r="B147" i="79"/>
  <c r="E147" i="79"/>
  <c r="H147" i="79"/>
  <c r="C159" i="79"/>
  <c r="F159" i="79"/>
  <c r="I159" i="79"/>
  <c r="C160" i="79"/>
  <c r="L160" i="79"/>
  <c r="C183" i="79"/>
  <c r="F183" i="79"/>
  <c r="I183" i="79"/>
  <c r="G153" i="79"/>
  <c r="G23" i="79" s="1"/>
  <c r="D202" i="79"/>
  <c r="G202" i="79"/>
  <c r="D204" i="79"/>
  <c r="G204" i="79"/>
  <c r="D97" i="79"/>
  <c r="C111" i="79"/>
  <c r="F111" i="79"/>
  <c r="O111" i="79"/>
  <c r="C113" i="79"/>
  <c r="C114" i="79"/>
  <c r="C115" i="79"/>
  <c r="C116" i="79"/>
  <c r="C117" i="79"/>
  <c r="C118" i="79"/>
  <c r="C133" i="79"/>
  <c r="F133" i="79"/>
  <c r="D147" i="79"/>
  <c r="B159" i="79"/>
  <c r="E159" i="79"/>
  <c r="B160" i="79"/>
  <c r="K160" i="79"/>
  <c r="B183" i="79"/>
  <c r="E183" i="79"/>
  <c r="G151" i="79"/>
  <c r="G21" i="79" s="1"/>
  <c r="C202" i="79"/>
  <c r="C204" i="79"/>
  <c r="F204" i="79"/>
  <c r="J118" i="88"/>
  <c r="J117" i="88"/>
  <c r="J116" i="88"/>
  <c r="J115" i="88"/>
  <c r="J114" i="88"/>
  <c r="J113" i="88"/>
  <c r="J82" i="88"/>
  <c r="J81" i="88"/>
  <c r="J80" i="88"/>
  <c r="J79" i="88"/>
  <c r="J78" i="88"/>
  <c r="J77" i="88"/>
  <c r="D4" i="88"/>
  <c r="B61" i="88"/>
  <c r="E61" i="88"/>
  <c r="H61" i="88"/>
  <c r="N75" i="88"/>
  <c r="Q75" i="88"/>
  <c r="T75" i="88"/>
  <c r="D76" i="88"/>
  <c r="G76" i="88"/>
  <c r="C77" i="88"/>
  <c r="C78" i="88"/>
  <c r="C79" i="88"/>
  <c r="C80" i="88"/>
  <c r="C81" i="88"/>
  <c r="C82" i="88"/>
  <c r="M161" i="88"/>
  <c r="G161" i="88"/>
  <c r="D161" i="88"/>
  <c r="A161" i="88"/>
  <c r="J162" i="88"/>
  <c r="K161" i="88"/>
  <c r="H161" i="88"/>
  <c r="E161" i="88"/>
  <c r="B161" i="88"/>
  <c r="L161" i="88"/>
  <c r="I161" i="88"/>
  <c r="F161" i="88"/>
  <c r="C161" i="88"/>
  <c r="D61" i="88"/>
  <c r="G61" i="88"/>
  <c r="P75" i="88"/>
  <c r="S75" i="88"/>
  <c r="C61" i="88"/>
  <c r="F61" i="88"/>
  <c r="O75" i="88"/>
  <c r="E76" i="88"/>
  <c r="E111" i="88"/>
  <c r="H111" i="88"/>
  <c r="E133" i="88"/>
  <c r="H133" i="88"/>
  <c r="D159" i="88"/>
  <c r="G159" i="88"/>
  <c r="M160" i="88"/>
  <c r="D183" i="88"/>
  <c r="G183" i="88"/>
  <c r="H150" i="88"/>
  <c r="H20" i="88" s="1"/>
  <c r="G152" i="88"/>
  <c r="G22" i="88" s="1"/>
  <c r="B202" i="88"/>
  <c r="E202" i="88"/>
  <c r="H202" i="88"/>
  <c r="B204" i="88"/>
  <c r="E204" i="88"/>
  <c r="H204" i="88"/>
  <c r="E97" i="88"/>
  <c r="H97" i="88"/>
  <c r="D111" i="88"/>
  <c r="G111" i="88"/>
  <c r="P111" i="88"/>
  <c r="S111" i="88"/>
  <c r="D133" i="88"/>
  <c r="G133" i="88"/>
  <c r="B147" i="88"/>
  <c r="E147" i="88"/>
  <c r="H147" i="88"/>
  <c r="C159" i="88"/>
  <c r="F159" i="88"/>
  <c r="I159" i="88"/>
  <c r="C160" i="88"/>
  <c r="L160" i="88"/>
  <c r="C183" i="88"/>
  <c r="F183" i="88"/>
  <c r="I183" i="88"/>
  <c r="D202" i="88"/>
  <c r="G202" i="88"/>
  <c r="D204" i="88"/>
  <c r="G204" i="88"/>
  <c r="D97" i="88"/>
  <c r="C111" i="88"/>
  <c r="F111" i="88"/>
  <c r="O111" i="88"/>
  <c r="C113" i="88"/>
  <c r="C114" i="88"/>
  <c r="C115" i="88"/>
  <c r="C116" i="88"/>
  <c r="C117" i="88"/>
  <c r="C118" i="88"/>
  <c r="C133" i="88"/>
  <c r="F133" i="88"/>
  <c r="D147" i="88"/>
  <c r="B159" i="88"/>
  <c r="E159" i="88"/>
  <c r="B160" i="88"/>
  <c r="K160" i="88"/>
  <c r="B183" i="88"/>
  <c r="E183" i="88"/>
  <c r="C202" i="88"/>
  <c r="C204" i="88"/>
  <c r="F204" i="88"/>
  <c r="J118" i="87"/>
  <c r="J117" i="87"/>
  <c r="J116" i="87"/>
  <c r="J115" i="87"/>
  <c r="J114" i="87"/>
  <c r="J113" i="87"/>
  <c r="J82" i="87"/>
  <c r="J81" i="87"/>
  <c r="J80" i="87"/>
  <c r="J79" i="87"/>
  <c r="J78" i="87"/>
  <c r="J77" i="87"/>
  <c r="D4" i="87"/>
  <c r="G4" i="87"/>
  <c r="B61" i="87"/>
  <c r="E61" i="87"/>
  <c r="H61" i="87"/>
  <c r="N75" i="87"/>
  <c r="Q75" i="87"/>
  <c r="T75" i="87"/>
  <c r="C77" i="87"/>
  <c r="C78" i="87"/>
  <c r="C79" i="87"/>
  <c r="C80" i="87"/>
  <c r="C81" i="87"/>
  <c r="C82" i="87"/>
  <c r="D61" i="87"/>
  <c r="G61" i="87"/>
  <c r="P75" i="87"/>
  <c r="S75" i="87"/>
  <c r="M161" i="87"/>
  <c r="J162" i="87"/>
  <c r="K161" i="87"/>
  <c r="L161" i="87"/>
  <c r="F161" i="87"/>
  <c r="B4" i="87"/>
  <c r="E4" i="87"/>
  <c r="C61" i="87"/>
  <c r="F61" i="87"/>
  <c r="O75" i="87"/>
  <c r="E76" i="87"/>
  <c r="E111" i="87"/>
  <c r="H111" i="87"/>
  <c r="E133" i="87"/>
  <c r="H133" i="87"/>
  <c r="D159" i="87"/>
  <c r="G159" i="87"/>
  <c r="M160" i="87"/>
  <c r="D183" i="87"/>
  <c r="G183" i="87"/>
  <c r="B202" i="87"/>
  <c r="E202" i="87"/>
  <c r="H202" i="87"/>
  <c r="B204" i="87"/>
  <c r="E204" i="87"/>
  <c r="H204" i="87"/>
  <c r="E97" i="87"/>
  <c r="H97" i="87"/>
  <c r="D111" i="87"/>
  <c r="G111" i="87"/>
  <c r="P111" i="87"/>
  <c r="S111" i="87"/>
  <c r="D133" i="87"/>
  <c r="G133" i="87"/>
  <c r="B147" i="87"/>
  <c r="E147" i="87"/>
  <c r="H147" i="87"/>
  <c r="C159" i="87"/>
  <c r="F159" i="87"/>
  <c r="I159" i="87"/>
  <c r="C160" i="87"/>
  <c r="L160" i="87"/>
  <c r="C183" i="87"/>
  <c r="F183" i="87"/>
  <c r="I183" i="87"/>
  <c r="D202" i="87"/>
  <c r="G202" i="87"/>
  <c r="D204" i="87"/>
  <c r="G204" i="87"/>
  <c r="D97" i="87"/>
  <c r="C111" i="87"/>
  <c r="F111" i="87"/>
  <c r="O111" i="87"/>
  <c r="C113" i="87"/>
  <c r="C114" i="87"/>
  <c r="C115" i="87"/>
  <c r="C116" i="87"/>
  <c r="C117" i="87"/>
  <c r="C118" i="87"/>
  <c r="C133" i="87"/>
  <c r="F133" i="87"/>
  <c r="D147" i="87"/>
  <c r="B159" i="87"/>
  <c r="E159" i="87"/>
  <c r="B160" i="87"/>
  <c r="K160" i="87"/>
  <c r="B183" i="87"/>
  <c r="E183" i="87"/>
  <c r="C202" i="87"/>
  <c r="C204" i="87"/>
  <c r="F204" i="87"/>
  <c r="J118" i="86"/>
  <c r="J117" i="86"/>
  <c r="J116" i="86"/>
  <c r="J115" i="86"/>
  <c r="J114" i="86"/>
  <c r="J113" i="86"/>
  <c r="J82" i="86"/>
  <c r="J81" i="86"/>
  <c r="J80" i="86"/>
  <c r="J79" i="86"/>
  <c r="J78" i="86"/>
  <c r="J77" i="86"/>
  <c r="B4" i="86"/>
  <c r="E4" i="86"/>
  <c r="H4" i="86"/>
  <c r="C61" i="86"/>
  <c r="F61" i="86"/>
  <c r="I61" i="86"/>
  <c r="O75" i="86"/>
  <c r="R75" i="86"/>
  <c r="E76" i="86"/>
  <c r="H76" i="86"/>
  <c r="D4" i="86"/>
  <c r="B61" i="86"/>
  <c r="E61" i="86"/>
  <c r="H61" i="86"/>
  <c r="N75" i="86"/>
  <c r="Q75" i="86"/>
  <c r="T75" i="86"/>
  <c r="D76" i="86"/>
  <c r="C77" i="86"/>
  <c r="C78" i="86"/>
  <c r="C79" i="86"/>
  <c r="C80" i="86"/>
  <c r="C81" i="86"/>
  <c r="C82" i="86"/>
  <c r="M161" i="86"/>
  <c r="G161" i="86"/>
  <c r="D161" i="86"/>
  <c r="J162" i="86"/>
  <c r="K161" i="86"/>
  <c r="H161" i="86"/>
  <c r="E161" i="86"/>
  <c r="B161" i="86"/>
  <c r="L161" i="86"/>
  <c r="I161" i="86"/>
  <c r="F161" i="86"/>
  <c r="C161" i="86"/>
  <c r="D61" i="86"/>
  <c r="P75" i="86"/>
  <c r="E111" i="86"/>
  <c r="H111" i="86"/>
  <c r="E133" i="86"/>
  <c r="H133" i="86"/>
  <c r="D159" i="86"/>
  <c r="G159" i="86"/>
  <c r="M160" i="86"/>
  <c r="D183" i="86"/>
  <c r="G183" i="86"/>
  <c r="B202" i="86"/>
  <c r="E202" i="86"/>
  <c r="H202" i="86"/>
  <c r="B204" i="86"/>
  <c r="E204" i="86"/>
  <c r="H204" i="86"/>
  <c r="E97" i="86"/>
  <c r="H97" i="86"/>
  <c r="D111" i="86"/>
  <c r="G111" i="86"/>
  <c r="P111" i="86"/>
  <c r="S111" i="86"/>
  <c r="D133" i="86"/>
  <c r="G133" i="86"/>
  <c r="B147" i="86"/>
  <c r="E147" i="86"/>
  <c r="H147" i="86"/>
  <c r="C159" i="86"/>
  <c r="F159" i="86"/>
  <c r="I159" i="86"/>
  <c r="C160" i="86"/>
  <c r="L160" i="86"/>
  <c r="C183" i="86"/>
  <c r="F183" i="86"/>
  <c r="I183" i="86"/>
  <c r="D202" i="86"/>
  <c r="G202" i="86"/>
  <c r="D204" i="86"/>
  <c r="G204" i="86"/>
  <c r="D97" i="86"/>
  <c r="C111" i="86"/>
  <c r="F111" i="86"/>
  <c r="O111" i="86"/>
  <c r="C113" i="86"/>
  <c r="C114" i="86"/>
  <c r="C115" i="86"/>
  <c r="C116" i="86"/>
  <c r="C117" i="86"/>
  <c r="C118" i="86"/>
  <c r="C133" i="86"/>
  <c r="F133" i="86"/>
  <c r="D147" i="86"/>
  <c r="B159" i="86"/>
  <c r="E159" i="86"/>
  <c r="B160" i="86"/>
  <c r="K160" i="86"/>
  <c r="B183" i="86"/>
  <c r="E183" i="86"/>
  <c r="F150" i="86"/>
  <c r="F20" i="86" s="1"/>
  <c r="C202" i="86"/>
  <c r="C204" i="86"/>
  <c r="F204" i="86"/>
  <c r="J118" i="85"/>
  <c r="J117" i="85"/>
  <c r="J116" i="85"/>
  <c r="J115" i="85"/>
  <c r="J114" i="85"/>
  <c r="J113" i="85"/>
  <c r="J82" i="85"/>
  <c r="J81" i="85"/>
  <c r="J80" i="85"/>
  <c r="J79" i="85"/>
  <c r="J78" i="85"/>
  <c r="J77" i="85"/>
  <c r="D4" i="85"/>
  <c r="B61" i="85"/>
  <c r="E61" i="85"/>
  <c r="H61" i="85"/>
  <c r="N75" i="85"/>
  <c r="Q75" i="85"/>
  <c r="T75" i="85"/>
  <c r="D76" i="85"/>
  <c r="G76" i="85"/>
  <c r="C77" i="85"/>
  <c r="C78" i="85"/>
  <c r="C79" i="85"/>
  <c r="C80" i="85"/>
  <c r="C81" i="85"/>
  <c r="C82" i="85"/>
  <c r="C155" i="85"/>
  <c r="I111" i="85"/>
  <c r="F111" i="85"/>
  <c r="C111" i="85"/>
  <c r="G111" i="85"/>
  <c r="D111" i="85"/>
  <c r="C113" i="85"/>
  <c r="C114" i="85"/>
  <c r="C115" i="85"/>
  <c r="C116" i="85"/>
  <c r="C117" i="85"/>
  <c r="C118" i="85"/>
  <c r="H183" i="85"/>
  <c r="E183" i="85"/>
  <c r="B183" i="85"/>
  <c r="I183" i="85"/>
  <c r="F183" i="85"/>
  <c r="C183" i="85"/>
  <c r="C25" i="85"/>
  <c r="D61" i="85"/>
  <c r="G61" i="85"/>
  <c r="P75" i="85"/>
  <c r="S75" i="85"/>
  <c r="I133" i="85"/>
  <c r="F133" i="85"/>
  <c r="C133" i="85"/>
  <c r="G133" i="85"/>
  <c r="D133" i="85"/>
  <c r="H159" i="85"/>
  <c r="E159" i="85"/>
  <c r="B159" i="85"/>
  <c r="I159" i="85"/>
  <c r="F159" i="85"/>
  <c r="C159" i="85"/>
  <c r="J161" i="85"/>
  <c r="K160" i="85"/>
  <c r="B160" i="85"/>
  <c r="L160" i="85"/>
  <c r="C160" i="85"/>
  <c r="C61" i="85"/>
  <c r="F61" i="85"/>
  <c r="O75" i="85"/>
  <c r="E76" i="85"/>
  <c r="H111" i="85"/>
  <c r="D155" i="85"/>
  <c r="G183" i="85"/>
  <c r="E97" i="85"/>
  <c r="H97" i="85"/>
  <c r="P111" i="85"/>
  <c r="S111" i="85"/>
  <c r="B147" i="85"/>
  <c r="E147" i="85"/>
  <c r="H147" i="85"/>
  <c r="D234" i="85"/>
  <c r="G234" i="85"/>
  <c r="D236" i="85"/>
  <c r="G236" i="85"/>
  <c r="D97" i="85"/>
  <c r="O111" i="85"/>
  <c r="D147" i="85"/>
  <c r="C234" i="85"/>
  <c r="C236" i="85"/>
  <c r="F236" i="85"/>
  <c r="J118" i="84"/>
  <c r="J115" i="84"/>
  <c r="J116" i="84"/>
  <c r="J82" i="84"/>
  <c r="J81" i="84"/>
  <c r="J80" i="84"/>
  <c r="J78" i="84"/>
  <c r="J77" i="84"/>
  <c r="J117" i="84"/>
  <c r="J114" i="84"/>
  <c r="J113" i="84"/>
  <c r="J79" i="84"/>
  <c r="G97" i="84"/>
  <c r="D97" i="84"/>
  <c r="I97" i="84"/>
  <c r="F97" i="84"/>
  <c r="C97" i="84"/>
  <c r="R111" i="84"/>
  <c r="O111" i="84"/>
  <c r="T111" i="84"/>
  <c r="Q111" i="84"/>
  <c r="N111" i="84"/>
  <c r="E76" i="84"/>
  <c r="H76" i="84"/>
  <c r="D155" i="84"/>
  <c r="C4" i="84"/>
  <c r="F4" i="84"/>
  <c r="I4" i="84"/>
  <c r="D61" i="84"/>
  <c r="G61" i="84"/>
  <c r="P75" i="84"/>
  <c r="C76" i="84"/>
  <c r="F76" i="84"/>
  <c r="I76" i="84"/>
  <c r="E97" i="84"/>
  <c r="C160" i="84"/>
  <c r="I204" i="84"/>
  <c r="F204" i="84"/>
  <c r="C204" i="84"/>
  <c r="H204" i="84"/>
  <c r="E204" i="84"/>
  <c r="B204" i="84"/>
  <c r="J161" i="84"/>
  <c r="K160" i="84"/>
  <c r="B160" i="84"/>
  <c r="M160" i="84"/>
  <c r="D160" i="84"/>
  <c r="A160" i="84"/>
  <c r="F202" i="84"/>
  <c r="C202" i="84"/>
  <c r="H202" i="84"/>
  <c r="E202" i="84"/>
  <c r="B202" i="84"/>
  <c r="D4" i="84"/>
  <c r="B61" i="84"/>
  <c r="E61" i="84"/>
  <c r="D76" i="84"/>
  <c r="H97" i="84"/>
  <c r="G204" i="84"/>
  <c r="E111" i="84"/>
  <c r="H111" i="84"/>
  <c r="E133" i="84"/>
  <c r="H133" i="84"/>
  <c r="D159" i="84"/>
  <c r="G159" i="84"/>
  <c r="D183" i="84"/>
  <c r="G183" i="84"/>
  <c r="E153" i="84"/>
  <c r="E23" i="84" s="1"/>
  <c r="C111" i="84"/>
  <c r="F111" i="84"/>
  <c r="C113" i="84"/>
  <c r="C114" i="84"/>
  <c r="C115" i="84"/>
  <c r="C116" i="84"/>
  <c r="C117" i="84"/>
  <c r="C118" i="84"/>
  <c r="C133" i="84"/>
  <c r="F133" i="84"/>
  <c r="D147" i="84"/>
  <c r="B159" i="84"/>
  <c r="E159" i="84"/>
  <c r="B183" i="84"/>
  <c r="E183" i="84"/>
  <c r="J118" i="83"/>
  <c r="J117" i="83"/>
  <c r="J116" i="83"/>
  <c r="J115" i="83"/>
  <c r="J114" i="83"/>
  <c r="J113" i="83"/>
  <c r="J82" i="83"/>
  <c r="J81" i="83"/>
  <c r="J80" i="83"/>
  <c r="J79" i="83"/>
  <c r="J78" i="83"/>
  <c r="J77" i="83"/>
  <c r="B4" i="83"/>
  <c r="E4" i="83"/>
  <c r="H4" i="83"/>
  <c r="C61" i="83"/>
  <c r="F61" i="83"/>
  <c r="I61" i="83"/>
  <c r="O75" i="83"/>
  <c r="R75" i="83"/>
  <c r="E76" i="83"/>
  <c r="M161" i="83"/>
  <c r="G161" i="83"/>
  <c r="D161" i="83"/>
  <c r="A161" i="83"/>
  <c r="J162" i="83"/>
  <c r="K161" i="83"/>
  <c r="H161" i="83"/>
  <c r="E161" i="83"/>
  <c r="B161" i="83"/>
  <c r="L161" i="83"/>
  <c r="I161" i="83"/>
  <c r="F161" i="83"/>
  <c r="C161" i="83"/>
  <c r="D4" i="83"/>
  <c r="B61" i="83"/>
  <c r="E61" i="83"/>
  <c r="H61" i="83"/>
  <c r="N75" i="83"/>
  <c r="Q75" i="83"/>
  <c r="T75" i="83"/>
  <c r="C77" i="83"/>
  <c r="C78" i="83"/>
  <c r="C79" i="83"/>
  <c r="C80" i="83"/>
  <c r="C81" i="83"/>
  <c r="C82" i="83"/>
  <c r="D61" i="83"/>
  <c r="P75" i="83"/>
  <c r="E111" i="83"/>
  <c r="H111" i="83"/>
  <c r="E133" i="83"/>
  <c r="H133" i="83"/>
  <c r="D159" i="83"/>
  <c r="G159" i="83"/>
  <c r="M160" i="83"/>
  <c r="D183" i="83"/>
  <c r="G183" i="83"/>
  <c r="B202" i="83"/>
  <c r="E202" i="83"/>
  <c r="H202" i="83"/>
  <c r="B204" i="83"/>
  <c r="E204" i="83"/>
  <c r="H204" i="83"/>
  <c r="E97" i="83"/>
  <c r="H97" i="83"/>
  <c r="D111" i="83"/>
  <c r="G111" i="83"/>
  <c r="P111" i="83"/>
  <c r="S111" i="83"/>
  <c r="D133" i="83"/>
  <c r="G133" i="83"/>
  <c r="B147" i="83"/>
  <c r="E147" i="83"/>
  <c r="H147" i="83"/>
  <c r="C159" i="83"/>
  <c r="F159" i="83"/>
  <c r="I159" i="83"/>
  <c r="C160" i="83"/>
  <c r="L160" i="83"/>
  <c r="C183" i="83"/>
  <c r="F183" i="83"/>
  <c r="I183" i="83"/>
  <c r="I152" i="83"/>
  <c r="I22" i="83" s="1"/>
  <c r="D202" i="83"/>
  <c r="G202" i="83"/>
  <c r="D204" i="83"/>
  <c r="G204" i="83"/>
  <c r="D97" i="83"/>
  <c r="C111" i="83"/>
  <c r="F111" i="83"/>
  <c r="C113" i="83"/>
  <c r="C114" i="83"/>
  <c r="C115" i="83"/>
  <c r="C116" i="83"/>
  <c r="C117" i="83"/>
  <c r="C118" i="83"/>
  <c r="C133" i="83"/>
  <c r="F133" i="83"/>
  <c r="D147" i="83"/>
  <c r="B159" i="83"/>
  <c r="E159" i="83"/>
  <c r="B160" i="83"/>
  <c r="K160" i="83"/>
  <c r="B183" i="83"/>
  <c r="E183" i="83"/>
  <c r="G151" i="83"/>
  <c r="G21" i="83" s="1"/>
  <c r="C202" i="83"/>
  <c r="C204" i="83"/>
  <c r="F204" i="83"/>
  <c r="J118" i="82"/>
  <c r="J117" i="82"/>
  <c r="J116" i="82"/>
  <c r="J115" i="82"/>
  <c r="J114" i="82"/>
  <c r="J113" i="82"/>
  <c r="J82" i="82"/>
  <c r="J81" i="82"/>
  <c r="J80" i="82"/>
  <c r="J79" i="82"/>
  <c r="J78" i="82"/>
  <c r="J77" i="82"/>
  <c r="D61" i="82"/>
  <c r="G61" i="82"/>
  <c r="P75" i="82"/>
  <c r="S75" i="82"/>
  <c r="B4" i="82"/>
  <c r="E4" i="82"/>
  <c r="H4" i="82"/>
  <c r="C61" i="82"/>
  <c r="F61" i="82"/>
  <c r="I61" i="82"/>
  <c r="O75" i="82"/>
  <c r="R75" i="82"/>
  <c r="E76" i="82"/>
  <c r="H76" i="82"/>
  <c r="M161" i="82"/>
  <c r="G161" i="82"/>
  <c r="D161" i="82"/>
  <c r="A161" i="82"/>
  <c r="J162" i="82"/>
  <c r="K161" i="82"/>
  <c r="H161" i="82"/>
  <c r="E161" i="82"/>
  <c r="B161" i="82"/>
  <c r="L161" i="82"/>
  <c r="I161" i="82"/>
  <c r="F161" i="82"/>
  <c r="C161" i="82"/>
  <c r="D4" i="82"/>
  <c r="B61" i="82"/>
  <c r="E61" i="82"/>
  <c r="N75" i="82"/>
  <c r="Q75" i="82"/>
  <c r="D76" i="82"/>
  <c r="C77" i="82"/>
  <c r="C78" i="82"/>
  <c r="C79" i="82"/>
  <c r="C80" i="82"/>
  <c r="C81" i="82"/>
  <c r="C82" i="82"/>
  <c r="E111" i="82"/>
  <c r="H111" i="82"/>
  <c r="E133" i="82"/>
  <c r="H133" i="82"/>
  <c r="D159" i="82"/>
  <c r="G159" i="82"/>
  <c r="M160" i="82"/>
  <c r="D183" i="82"/>
  <c r="G183" i="82"/>
  <c r="B202" i="82"/>
  <c r="E202" i="82"/>
  <c r="H202" i="82"/>
  <c r="B204" i="82"/>
  <c r="E204" i="82"/>
  <c r="H204" i="82"/>
  <c r="E97" i="82"/>
  <c r="H97" i="82"/>
  <c r="D111" i="82"/>
  <c r="G111" i="82"/>
  <c r="P111" i="82"/>
  <c r="S111" i="82"/>
  <c r="D133" i="82"/>
  <c r="G133" i="82"/>
  <c r="B147" i="82"/>
  <c r="E147" i="82"/>
  <c r="H147" i="82"/>
  <c r="C159" i="82"/>
  <c r="F159" i="82"/>
  <c r="I159" i="82"/>
  <c r="C160" i="82"/>
  <c r="L160" i="82"/>
  <c r="C183" i="82"/>
  <c r="F183" i="82"/>
  <c r="I183" i="82"/>
  <c r="D202" i="82"/>
  <c r="G202" i="82"/>
  <c r="D204" i="82"/>
  <c r="G204" i="82"/>
  <c r="D97" i="82"/>
  <c r="C111" i="82"/>
  <c r="F111" i="82"/>
  <c r="O111" i="82"/>
  <c r="C113" i="82"/>
  <c r="C114" i="82"/>
  <c r="C115" i="82"/>
  <c r="C116" i="82"/>
  <c r="C117" i="82"/>
  <c r="C118" i="82"/>
  <c r="C133" i="82"/>
  <c r="F133" i="82"/>
  <c r="D147" i="82"/>
  <c r="B159" i="82"/>
  <c r="E159" i="82"/>
  <c r="B160" i="82"/>
  <c r="K160" i="82"/>
  <c r="B183" i="82"/>
  <c r="E183" i="82"/>
  <c r="C202" i="82"/>
  <c r="C204" i="82"/>
  <c r="F204" i="82"/>
  <c r="J118" i="81"/>
  <c r="J117" i="81"/>
  <c r="J116" i="81"/>
  <c r="J115" i="81"/>
  <c r="J114" i="81"/>
  <c r="J113" i="81"/>
  <c r="J82" i="81"/>
  <c r="D82" i="81" s="1"/>
  <c r="J81" i="81"/>
  <c r="D81" i="81" s="1"/>
  <c r="J80" i="81"/>
  <c r="D80" i="81" s="1"/>
  <c r="J79" i="81"/>
  <c r="D79" i="81" s="1"/>
  <c r="J78" i="81"/>
  <c r="D78" i="81" s="1"/>
  <c r="J77" i="81"/>
  <c r="D77" i="81" s="1"/>
  <c r="B4" i="81"/>
  <c r="E4" i="81"/>
  <c r="H4" i="81"/>
  <c r="C61" i="81"/>
  <c r="F61" i="81"/>
  <c r="I61" i="81"/>
  <c r="O75" i="81"/>
  <c r="R75" i="81"/>
  <c r="E76" i="81"/>
  <c r="M161" i="81"/>
  <c r="G161" i="81"/>
  <c r="D161" i="81"/>
  <c r="A161" i="81"/>
  <c r="J162" i="81"/>
  <c r="K161" i="81"/>
  <c r="H161" i="81"/>
  <c r="E161" i="81"/>
  <c r="B161" i="81"/>
  <c r="L161" i="81"/>
  <c r="I161" i="81"/>
  <c r="F161" i="81"/>
  <c r="C161" i="81"/>
  <c r="D4" i="81"/>
  <c r="G4" i="81"/>
  <c r="B61" i="81"/>
  <c r="E61" i="81"/>
  <c r="H61" i="81"/>
  <c r="N75" i="81"/>
  <c r="Q75" i="81"/>
  <c r="T75" i="81"/>
  <c r="D61" i="81"/>
  <c r="P75" i="81"/>
  <c r="E111" i="81"/>
  <c r="H111" i="81"/>
  <c r="E133" i="81"/>
  <c r="H133" i="81"/>
  <c r="D159" i="81"/>
  <c r="G159" i="81"/>
  <c r="M160" i="81"/>
  <c r="D183" i="81"/>
  <c r="G183" i="81"/>
  <c r="E153" i="81"/>
  <c r="E23" i="81" s="1"/>
  <c r="B202" i="81"/>
  <c r="E202" i="81"/>
  <c r="H202" i="81"/>
  <c r="B204" i="81"/>
  <c r="E204" i="81"/>
  <c r="H204" i="81"/>
  <c r="E97" i="81"/>
  <c r="H97" i="81"/>
  <c r="D111" i="81"/>
  <c r="G111" i="81"/>
  <c r="P111" i="81"/>
  <c r="S111" i="81"/>
  <c r="D133" i="81"/>
  <c r="G133" i="81"/>
  <c r="B147" i="81"/>
  <c r="E147" i="81"/>
  <c r="H147" i="81"/>
  <c r="C159" i="81"/>
  <c r="F159" i="81"/>
  <c r="I159" i="81"/>
  <c r="C160" i="81"/>
  <c r="L160" i="81"/>
  <c r="C183" i="81"/>
  <c r="F183" i="81"/>
  <c r="I183" i="81"/>
  <c r="E151" i="81"/>
  <c r="E21" i="81" s="1"/>
  <c r="D202" i="81"/>
  <c r="G202" i="81"/>
  <c r="D204" i="81"/>
  <c r="G204" i="81"/>
  <c r="D97" i="81"/>
  <c r="C111" i="81"/>
  <c r="F111" i="81"/>
  <c r="O111" i="81"/>
  <c r="C113" i="81"/>
  <c r="C114" i="81"/>
  <c r="C115" i="81"/>
  <c r="C116" i="81"/>
  <c r="C117" i="81"/>
  <c r="C118" i="81"/>
  <c r="C133" i="81"/>
  <c r="F133" i="81"/>
  <c r="D147" i="81"/>
  <c r="B159" i="81"/>
  <c r="E159" i="81"/>
  <c r="B160" i="81"/>
  <c r="K160" i="81"/>
  <c r="B183" i="81"/>
  <c r="E183" i="81"/>
  <c r="C202" i="81"/>
  <c r="C204" i="81"/>
  <c r="F204" i="81"/>
  <c r="J118" i="78"/>
  <c r="D118" i="78" s="1"/>
  <c r="J117" i="78"/>
  <c r="D117" i="78" s="1"/>
  <c r="J116" i="78"/>
  <c r="D116" i="78" s="1"/>
  <c r="J115" i="78"/>
  <c r="D115" i="78" s="1"/>
  <c r="J114" i="78"/>
  <c r="D114" i="78" s="1"/>
  <c r="J113" i="78"/>
  <c r="D113" i="78" s="1"/>
  <c r="J82" i="78"/>
  <c r="J81" i="78"/>
  <c r="J80" i="78"/>
  <c r="J79" i="78"/>
  <c r="J78" i="78"/>
  <c r="J77" i="78"/>
  <c r="C129" i="78" a="1"/>
  <c r="C129" i="78" s="1"/>
  <c r="C126" i="78" a="1"/>
  <c r="C126" i="78" s="1"/>
  <c r="C123" i="78" a="1"/>
  <c r="C123" i="78" s="1"/>
  <c r="C125" i="78" a="1"/>
  <c r="C125" i="78" s="1"/>
  <c r="C122" i="78" a="1"/>
  <c r="C122" i="78" s="1"/>
  <c r="H147" i="78"/>
  <c r="E147" i="78"/>
  <c r="B147" i="78"/>
  <c r="I147" i="78"/>
  <c r="F147" i="78"/>
  <c r="C147" i="78"/>
  <c r="B4" i="78"/>
  <c r="E4" i="78"/>
  <c r="H4" i="78"/>
  <c r="E76" i="78"/>
  <c r="H76" i="78"/>
  <c r="C127" i="78" a="1"/>
  <c r="C127" i="78" s="1"/>
  <c r="D4" i="78"/>
  <c r="G4" i="78"/>
  <c r="C4" i="78"/>
  <c r="F4" i="78"/>
  <c r="D61" i="78"/>
  <c r="P75" i="78"/>
  <c r="C76" i="78"/>
  <c r="F76" i="78"/>
  <c r="C124" i="78" a="1"/>
  <c r="C124" i="78" s="1"/>
  <c r="D147" i="78"/>
  <c r="D155" i="78"/>
  <c r="E111" i="78"/>
  <c r="H111" i="78"/>
  <c r="E133" i="78"/>
  <c r="H133" i="78"/>
  <c r="D159" i="78"/>
  <c r="G159" i="78"/>
  <c r="M160" i="78"/>
  <c r="C161" i="78"/>
  <c r="F161" i="78"/>
  <c r="I161" i="78"/>
  <c r="L161" i="78"/>
  <c r="D183" i="78"/>
  <c r="G183" i="78"/>
  <c r="E150" i="78"/>
  <c r="E20" i="78" s="1"/>
  <c r="E153" i="78"/>
  <c r="E23" i="78" s="1"/>
  <c r="I154" i="78"/>
  <c r="I24" i="78" s="1"/>
  <c r="B202" i="78"/>
  <c r="E202" i="78"/>
  <c r="H202" i="78"/>
  <c r="E204" i="78"/>
  <c r="H204" i="78"/>
  <c r="E97" i="78"/>
  <c r="D111" i="78"/>
  <c r="P111" i="78"/>
  <c r="D133" i="78"/>
  <c r="C159" i="78"/>
  <c r="F159" i="78"/>
  <c r="C160" i="78"/>
  <c r="B161" i="78"/>
  <c r="E161" i="78"/>
  <c r="H161" i="78"/>
  <c r="K161" i="78"/>
  <c r="J162" i="78"/>
  <c r="C183" i="78"/>
  <c r="F183" i="78"/>
  <c r="G153" i="78"/>
  <c r="G23" i="78" s="1"/>
  <c r="D202" i="78"/>
  <c r="D204" i="78"/>
  <c r="J118" i="77"/>
  <c r="J117" i="77"/>
  <c r="J116" i="77"/>
  <c r="J115" i="77"/>
  <c r="J114" i="77"/>
  <c r="J113" i="77"/>
  <c r="J82" i="77"/>
  <c r="J81" i="77"/>
  <c r="J80" i="77"/>
  <c r="J79" i="77"/>
  <c r="J78" i="77"/>
  <c r="J77" i="77"/>
  <c r="C114" i="77"/>
  <c r="I204" i="77"/>
  <c r="F204" i="77"/>
  <c r="C204" i="77"/>
  <c r="G204" i="77"/>
  <c r="B204" i="77"/>
  <c r="H204" i="77"/>
  <c r="D204" i="77"/>
  <c r="C77" i="77"/>
  <c r="C78" i="77"/>
  <c r="C79" i="77"/>
  <c r="C80" i="77"/>
  <c r="C81" i="77"/>
  <c r="C82" i="77"/>
  <c r="C115" i="77"/>
  <c r="C118" i="77"/>
  <c r="J161" i="77"/>
  <c r="K160" i="77"/>
  <c r="B160" i="77"/>
  <c r="A160" i="77"/>
  <c r="L160" i="77"/>
  <c r="C160" i="77"/>
  <c r="H183" i="77"/>
  <c r="E183" i="77"/>
  <c r="B183" i="77"/>
  <c r="G183" i="77"/>
  <c r="C183" i="77"/>
  <c r="I183" i="77"/>
  <c r="D183" i="77"/>
  <c r="C61" i="77"/>
  <c r="O75" i="77"/>
  <c r="E76" i="77"/>
  <c r="D160" i="77"/>
  <c r="G76" i="77"/>
  <c r="D76" i="77"/>
  <c r="C117" i="77"/>
  <c r="H61" i="77"/>
  <c r="E61" i="77"/>
  <c r="B61" i="77"/>
  <c r="T75" i="77"/>
  <c r="Q75" i="77"/>
  <c r="N75" i="77"/>
  <c r="G97" i="77"/>
  <c r="D97" i="77"/>
  <c r="H97" i="77"/>
  <c r="C97" i="77"/>
  <c r="I97" i="77"/>
  <c r="E97" i="77"/>
  <c r="C113" i="77"/>
  <c r="C116" i="77"/>
  <c r="F151" i="77"/>
  <c r="F21" i="77" s="1"/>
  <c r="F76" i="77"/>
  <c r="D25" i="77"/>
  <c r="F61" i="77"/>
  <c r="R75" i="77"/>
  <c r="C76" i="77"/>
  <c r="H76" i="77"/>
  <c r="E204" i="77"/>
  <c r="I111" i="77"/>
  <c r="F111" i="77"/>
  <c r="C111" i="77"/>
  <c r="F202" i="77"/>
  <c r="C202" i="77"/>
  <c r="R111" i="77"/>
  <c r="O111" i="77"/>
  <c r="I133" i="77"/>
  <c r="F133" i="77"/>
  <c r="C133" i="77"/>
  <c r="H159" i="77"/>
  <c r="E159" i="77"/>
  <c r="B159" i="77"/>
  <c r="G111" i="77"/>
  <c r="E202" i="77"/>
  <c r="D4" i="77"/>
  <c r="E111" i="77"/>
  <c r="Q111" i="77"/>
  <c r="G133" i="77"/>
  <c r="F159" i="77"/>
  <c r="D202" i="77"/>
  <c r="H202" i="77"/>
  <c r="D147" i="77"/>
  <c r="J118" i="76"/>
  <c r="J117" i="76"/>
  <c r="J116" i="76"/>
  <c r="J115" i="76"/>
  <c r="J114" i="76"/>
  <c r="J113" i="76"/>
  <c r="J82" i="76"/>
  <c r="J81" i="76"/>
  <c r="J80" i="76"/>
  <c r="J79" i="76"/>
  <c r="J78" i="76"/>
  <c r="J77" i="76"/>
  <c r="D4" i="76"/>
  <c r="B61" i="76"/>
  <c r="E61" i="76"/>
  <c r="H61" i="76"/>
  <c r="N75" i="76"/>
  <c r="Q75" i="76"/>
  <c r="T75" i="76"/>
  <c r="D76" i="76"/>
  <c r="G76" i="76"/>
  <c r="C77" i="76"/>
  <c r="C78" i="76"/>
  <c r="C79" i="76"/>
  <c r="C80" i="76"/>
  <c r="C81" i="76"/>
  <c r="C82" i="76"/>
  <c r="D61" i="76"/>
  <c r="G61" i="76"/>
  <c r="P75" i="76"/>
  <c r="S75" i="76"/>
  <c r="E161" i="76"/>
  <c r="C61" i="76"/>
  <c r="F61" i="76"/>
  <c r="O75" i="76"/>
  <c r="E76" i="76"/>
  <c r="E111" i="76"/>
  <c r="H111" i="76"/>
  <c r="E133" i="76"/>
  <c r="H133" i="76"/>
  <c r="D159" i="76"/>
  <c r="G159" i="76"/>
  <c r="M160" i="76"/>
  <c r="D183" i="76"/>
  <c r="G183" i="76"/>
  <c r="I154" i="76"/>
  <c r="I24" i="76" s="1"/>
  <c r="B202" i="76"/>
  <c r="E202" i="76"/>
  <c r="H202" i="76"/>
  <c r="B204" i="76"/>
  <c r="E204" i="76"/>
  <c r="H204" i="76"/>
  <c r="E97" i="76"/>
  <c r="H97" i="76"/>
  <c r="D111" i="76"/>
  <c r="G111" i="76"/>
  <c r="P111" i="76"/>
  <c r="S111" i="76"/>
  <c r="D133" i="76"/>
  <c r="G133" i="76"/>
  <c r="B147" i="76"/>
  <c r="E147" i="76"/>
  <c r="H147" i="76"/>
  <c r="C159" i="76"/>
  <c r="F159" i="76"/>
  <c r="I159" i="76"/>
  <c r="C160" i="76"/>
  <c r="L160" i="76"/>
  <c r="C183" i="76"/>
  <c r="F183" i="76"/>
  <c r="I183" i="76"/>
  <c r="D202" i="76"/>
  <c r="G202" i="76"/>
  <c r="D204" i="76"/>
  <c r="G204" i="76"/>
  <c r="D97" i="76"/>
  <c r="C111" i="76"/>
  <c r="F111" i="76"/>
  <c r="O111" i="76"/>
  <c r="C113" i="76"/>
  <c r="C114" i="76"/>
  <c r="C115" i="76"/>
  <c r="C116" i="76"/>
  <c r="C117" i="76"/>
  <c r="C118" i="76"/>
  <c r="C133" i="76"/>
  <c r="F133" i="76"/>
  <c r="D147" i="76"/>
  <c r="B159" i="76"/>
  <c r="E159" i="76"/>
  <c r="B160" i="76"/>
  <c r="K160" i="76"/>
  <c r="B183" i="76"/>
  <c r="E183" i="76"/>
  <c r="C202" i="76"/>
  <c r="C204" i="76"/>
  <c r="F204" i="76"/>
  <c r="J118" i="75"/>
  <c r="J117" i="75"/>
  <c r="J116" i="75"/>
  <c r="J115" i="75"/>
  <c r="J114" i="75"/>
  <c r="J113" i="75"/>
  <c r="J82" i="75"/>
  <c r="J81" i="75"/>
  <c r="J80" i="75"/>
  <c r="J79" i="75"/>
  <c r="J78" i="75"/>
  <c r="J77" i="75"/>
  <c r="D61" i="75"/>
  <c r="G61" i="75"/>
  <c r="P75" i="75"/>
  <c r="S75" i="75"/>
  <c r="B4" i="75"/>
  <c r="E4" i="75"/>
  <c r="H4" i="75"/>
  <c r="C61" i="75"/>
  <c r="F61" i="75"/>
  <c r="I61" i="75"/>
  <c r="O75" i="75"/>
  <c r="R75" i="75"/>
  <c r="E76" i="75"/>
  <c r="M161" i="75"/>
  <c r="G161" i="75"/>
  <c r="D161" i="75"/>
  <c r="A161" i="75"/>
  <c r="J162" i="75"/>
  <c r="K161" i="75"/>
  <c r="H161" i="75"/>
  <c r="E161" i="75"/>
  <c r="B161" i="75"/>
  <c r="L161" i="75"/>
  <c r="I161" i="75"/>
  <c r="F161" i="75"/>
  <c r="C161" i="75"/>
  <c r="D4" i="75"/>
  <c r="B61" i="75"/>
  <c r="E61" i="75"/>
  <c r="N75" i="75"/>
  <c r="Q75" i="75"/>
  <c r="C77" i="75"/>
  <c r="C78" i="75"/>
  <c r="C79" i="75"/>
  <c r="C80" i="75"/>
  <c r="C81" i="75"/>
  <c r="C82" i="75"/>
  <c r="E111" i="75"/>
  <c r="H111" i="75"/>
  <c r="E133" i="75"/>
  <c r="H133" i="75"/>
  <c r="D159" i="75"/>
  <c r="G159" i="75"/>
  <c r="M160" i="75"/>
  <c r="D183" i="75"/>
  <c r="G183" i="75"/>
  <c r="B202" i="75"/>
  <c r="E202" i="75"/>
  <c r="H202" i="75"/>
  <c r="E204" i="75"/>
  <c r="H204" i="75"/>
  <c r="E97" i="75"/>
  <c r="H97" i="75"/>
  <c r="D111" i="75"/>
  <c r="G111" i="75"/>
  <c r="P111" i="75"/>
  <c r="S111" i="75"/>
  <c r="D133" i="75"/>
  <c r="G133" i="75"/>
  <c r="B147" i="75"/>
  <c r="E147" i="75"/>
  <c r="H147" i="75"/>
  <c r="C159" i="75"/>
  <c r="F159" i="75"/>
  <c r="I159" i="75"/>
  <c r="C160" i="75"/>
  <c r="L160" i="75"/>
  <c r="C183" i="75"/>
  <c r="F183" i="75"/>
  <c r="I183" i="75"/>
  <c r="F152" i="75"/>
  <c r="F22" i="75" s="1"/>
  <c r="D202" i="75"/>
  <c r="G202" i="75"/>
  <c r="D204" i="75"/>
  <c r="G204" i="75"/>
  <c r="D97" i="75"/>
  <c r="C111" i="75"/>
  <c r="F111" i="75"/>
  <c r="O111" i="75"/>
  <c r="C113" i="75"/>
  <c r="C114" i="75"/>
  <c r="C115" i="75"/>
  <c r="C116" i="75"/>
  <c r="C117" i="75"/>
  <c r="C118" i="75"/>
  <c r="C133" i="75"/>
  <c r="F133" i="75"/>
  <c r="D147" i="75"/>
  <c r="B159" i="75"/>
  <c r="E159" i="75"/>
  <c r="B160" i="75"/>
  <c r="K160" i="75"/>
  <c r="B183" i="75"/>
  <c r="E183" i="75"/>
  <c r="C202" i="75"/>
  <c r="C204" i="75"/>
  <c r="F204" i="75"/>
  <c r="J118" i="74"/>
  <c r="J115" i="74"/>
  <c r="J117" i="74"/>
  <c r="J114" i="74"/>
  <c r="J116" i="74"/>
  <c r="J113" i="74"/>
  <c r="J82" i="74"/>
  <c r="J79" i="74"/>
  <c r="J81" i="74"/>
  <c r="J78" i="74"/>
  <c r="J80" i="74"/>
  <c r="J77" i="74"/>
  <c r="G76" i="74"/>
  <c r="D76" i="74"/>
  <c r="I76" i="74"/>
  <c r="F76" i="74"/>
  <c r="C76" i="74"/>
  <c r="D25" i="74"/>
  <c r="C7" i="7"/>
  <c r="C228" i="7"/>
  <c r="H76" i="74"/>
  <c r="E76" i="74"/>
  <c r="G97" i="74"/>
  <c r="D97" i="74"/>
  <c r="I97" i="74"/>
  <c r="F97" i="74"/>
  <c r="C97" i="74"/>
  <c r="R111" i="74"/>
  <c r="O111" i="74"/>
  <c r="T111" i="74"/>
  <c r="Q111" i="74"/>
  <c r="N111" i="74"/>
  <c r="C4" i="74"/>
  <c r="F4" i="74"/>
  <c r="I4" i="74"/>
  <c r="D61" i="74"/>
  <c r="P75" i="74"/>
  <c r="E97" i="74"/>
  <c r="C160" i="74"/>
  <c r="I204" i="74"/>
  <c r="F204" i="74"/>
  <c r="C204" i="74"/>
  <c r="H204" i="74"/>
  <c r="E204" i="74"/>
  <c r="B204" i="74"/>
  <c r="J161" i="74"/>
  <c r="K160" i="74"/>
  <c r="B160" i="74"/>
  <c r="M160" i="74"/>
  <c r="D160" i="74"/>
  <c r="A160" i="74"/>
  <c r="F202" i="74"/>
  <c r="C202" i="74"/>
  <c r="H202" i="74"/>
  <c r="E202" i="74"/>
  <c r="B202" i="74"/>
  <c r="D155" i="74"/>
  <c r="D4" i="74"/>
  <c r="H97" i="74"/>
  <c r="G204" i="74"/>
  <c r="E111" i="74"/>
  <c r="H111" i="74"/>
  <c r="E133" i="74"/>
  <c r="H133" i="74"/>
  <c r="D159" i="74"/>
  <c r="G159" i="74"/>
  <c r="D183" i="74"/>
  <c r="G183" i="74"/>
  <c r="C111" i="74"/>
  <c r="F111" i="74"/>
  <c r="C113" i="74"/>
  <c r="C114" i="74"/>
  <c r="C115" i="74"/>
  <c r="C116" i="74"/>
  <c r="C117" i="74"/>
  <c r="C118" i="74"/>
  <c r="C133" i="74"/>
  <c r="F133" i="74"/>
  <c r="D147" i="74"/>
  <c r="B159" i="74"/>
  <c r="E159" i="74"/>
  <c r="B183" i="74"/>
  <c r="E183" i="74"/>
  <c r="G151" i="74"/>
  <c r="G21" i="74" s="1"/>
  <c r="J118" i="73"/>
  <c r="J117" i="73"/>
  <c r="J116" i="73"/>
  <c r="J115" i="73"/>
  <c r="J114" i="73"/>
  <c r="J113" i="73"/>
  <c r="J82" i="73"/>
  <c r="J81" i="73"/>
  <c r="J80" i="73"/>
  <c r="J79" i="73"/>
  <c r="J78" i="73"/>
  <c r="J77" i="73"/>
  <c r="J161" i="73"/>
  <c r="K160" i="73"/>
  <c r="B160" i="73"/>
  <c r="L160" i="73"/>
  <c r="C160" i="73"/>
  <c r="M160" i="73"/>
  <c r="D160" i="73"/>
  <c r="A160" i="73"/>
  <c r="D61" i="73"/>
  <c r="G61" i="73"/>
  <c r="P75" i="73"/>
  <c r="S75" i="73"/>
  <c r="C61" i="73"/>
  <c r="F61" i="73"/>
  <c r="I61" i="73"/>
  <c r="O75" i="73"/>
  <c r="R75" i="73"/>
  <c r="E76" i="73"/>
  <c r="H76" i="73"/>
  <c r="D4" i="73"/>
  <c r="B61" i="73"/>
  <c r="E61" i="73"/>
  <c r="N75" i="73"/>
  <c r="Q75" i="73"/>
  <c r="D76" i="73"/>
  <c r="C77" i="73"/>
  <c r="C78" i="73"/>
  <c r="C79" i="73"/>
  <c r="C80" i="73"/>
  <c r="C81" i="73"/>
  <c r="C82" i="73"/>
  <c r="E111" i="73"/>
  <c r="H111" i="73"/>
  <c r="E133" i="73"/>
  <c r="H133" i="73"/>
  <c r="C147" i="73"/>
  <c r="F147" i="73"/>
  <c r="I147" i="73"/>
  <c r="D159" i="73"/>
  <c r="G159" i="73"/>
  <c r="D183" i="73"/>
  <c r="G183" i="73"/>
  <c r="B202" i="73"/>
  <c r="E202" i="73"/>
  <c r="H202" i="73"/>
  <c r="B204" i="73"/>
  <c r="E204" i="73"/>
  <c r="H204" i="73"/>
  <c r="E97" i="73"/>
  <c r="H97" i="73"/>
  <c r="D111" i="73"/>
  <c r="G111" i="73"/>
  <c r="P111" i="73"/>
  <c r="S111" i="73"/>
  <c r="D133" i="73"/>
  <c r="G133" i="73"/>
  <c r="B147" i="73"/>
  <c r="E147" i="73"/>
  <c r="H147" i="73"/>
  <c r="C159" i="73"/>
  <c r="F159" i="73"/>
  <c r="I159" i="73"/>
  <c r="C183" i="73"/>
  <c r="F183" i="73"/>
  <c r="I183" i="73"/>
  <c r="D202" i="73"/>
  <c r="G202" i="73"/>
  <c r="D204" i="73"/>
  <c r="G204" i="73"/>
  <c r="D97" i="73"/>
  <c r="C111" i="73"/>
  <c r="F111" i="73"/>
  <c r="O111" i="73"/>
  <c r="C113" i="73"/>
  <c r="C114" i="73"/>
  <c r="C115" i="73"/>
  <c r="C116" i="73"/>
  <c r="C117" i="73"/>
  <c r="C118" i="73"/>
  <c r="C133" i="73"/>
  <c r="F133" i="73"/>
  <c r="D147" i="73"/>
  <c r="B159" i="73"/>
  <c r="E159" i="73"/>
  <c r="B183" i="73"/>
  <c r="E183" i="73"/>
  <c r="C202" i="73"/>
  <c r="C204" i="73"/>
  <c r="F204" i="73"/>
  <c r="J118" i="72"/>
  <c r="J117" i="72"/>
  <c r="J116" i="72"/>
  <c r="J115" i="72"/>
  <c r="J114" i="72"/>
  <c r="J113" i="72"/>
  <c r="J82" i="72"/>
  <c r="J81" i="72"/>
  <c r="J80" i="72"/>
  <c r="J79" i="72"/>
  <c r="J78" i="72"/>
  <c r="J77" i="72"/>
  <c r="D4" i="72"/>
  <c r="B61" i="72"/>
  <c r="E61" i="72"/>
  <c r="H61" i="72"/>
  <c r="N75" i="72"/>
  <c r="Q75" i="72"/>
  <c r="T75" i="72"/>
  <c r="D76" i="72"/>
  <c r="G76" i="72"/>
  <c r="C77" i="72"/>
  <c r="C78" i="72"/>
  <c r="C79" i="72"/>
  <c r="C80" i="72"/>
  <c r="C81" i="72"/>
  <c r="C82" i="72"/>
  <c r="M161" i="72"/>
  <c r="J162" i="72"/>
  <c r="B161" i="72"/>
  <c r="C161" i="72"/>
  <c r="D61" i="72"/>
  <c r="G61" i="72"/>
  <c r="P75" i="72"/>
  <c r="S75" i="72"/>
  <c r="C61" i="72"/>
  <c r="F61" i="72"/>
  <c r="O75" i="72"/>
  <c r="E76" i="72"/>
  <c r="E111" i="72"/>
  <c r="H111" i="72"/>
  <c r="E133" i="72"/>
  <c r="H133" i="72"/>
  <c r="D159" i="72"/>
  <c r="G159" i="72"/>
  <c r="M160" i="72"/>
  <c r="D183" i="72"/>
  <c r="G183" i="72"/>
  <c r="B202" i="72"/>
  <c r="E202" i="72"/>
  <c r="H202" i="72"/>
  <c r="B204" i="72"/>
  <c r="E204" i="72"/>
  <c r="H204" i="72"/>
  <c r="E97" i="72"/>
  <c r="H97" i="72"/>
  <c r="D111" i="72"/>
  <c r="G111" i="72"/>
  <c r="P111" i="72"/>
  <c r="S111" i="72"/>
  <c r="D133" i="72"/>
  <c r="G133" i="72"/>
  <c r="B147" i="72"/>
  <c r="E147" i="72"/>
  <c r="H147" i="72"/>
  <c r="C159" i="72"/>
  <c r="F159" i="72"/>
  <c r="I159" i="72"/>
  <c r="C160" i="72"/>
  <c r="L160" i="72"/>
  <c r="C183" i="72"/>
  <c r="F183" i="72"/>
  <c r="I183" i="72"/>
  <c r="D202" i="72"/>
  <c r="G202" i="72"/>
  <c r="D204" i="72"/>
  <c r="G204" i="72"/>
  <c r="D97" i="72"/>
  <c r="C111" i="72"/>
  <c r="F111" i="72"/>
  <c r="C113" i="72"/>
  <c r="C114" i="72"/>
  <c r="C115" i="72"/>
  <c r="C116" i="72"/>
  <c r="C117" i="72"/>
  <c r="C118" i="72"/>
  <c r="C133" i="72"/>
  <c r="F133" i="72"/>
  <c r="D147" i="72"/>
  <c r="B159" i="72"/>
  <c r="E159" i="72"/>
  <c r="B160" i="72"/>
  <c r="K160" i="72"/>
  <c r="B183" i="72"/>
  <c r="E183" i="72"/>
  <c r="C202" i="72"/>
  <c r="C204" i="72"/>
  <c r="F204" i="72"/>
  <c r="J118" i="71"/>
  <c r="J117" i="71"/>
  <c r="J116" i="71"/>
  <c r="J115" i="71"/>
  <c r="J114" i="71"/>
  <c r="J113" i="71"/>
  <c r="J82" i="71"/>
  <c r="J81" i="71"/>
  <c r="J80" i="71"/>
  <c r="J79" i="71"/>
  <c r="J78" i="71"/>
  <c r="J77" i="71"/>
  <c r="D61" i="71"/>
  <c r="G61" i="71"/>
  <c r="P75" i="71"/>
  <c r="S75" i="71"/>
  <c r="C76" i="71"/>
  <c r="F76" i="71"/>
  <c r="I76" i="71"/>
  <c r="E76" i="71"/>
  <c r="H76" i="71"/>
  <c r="M161" i="71"/>
  <c r="G161" i="71"/>
  <c r="D161" i="71"/>
  <c r="A161" i="71"/>
  <c r="J162" i="71"/>
  <c r="K161" i="71"/>
  <c r="H161" i="71"/>
  <c r="E161" i="71"/>
  <c r="B161" i="71"/>
  <c r="L161" i="71"/>
  <c r="I161" i="71"/>
  <c r="F161" i="71"/>
  <c r="C161" i="71"/>
  <c r="D4" i="71"/>
  <c r="B61" i="71"/>
  <c r="E61" i="71"/>
  <c r="N75" i="71"/>
  <c r="Q75" i="71"/>
  <c r="D76" i="71"/>
  <c r="C77" i="71"/>
  <c r="C78" i="71"/>
  <c r="C87" i="71" s="1"/>
  <c r="C79" i="71"/>
  <c r="C88" i="71" s="1"/>
  <c r="C80" i="71"/>
  <c r="C89" i="71" s="1"/>
  <c r="C81" i="71"/>
  <c r="C90" i="71" s="1"/>
  <c r="C82" i="71"/>
  <c r="E111" i="71"/>
  <c r="H111" i="71"/>
  <c r="E133" i="71"/>
  <c r="H133" i="71"/>
  <c r="D159" i="71"/>
  <c r="G159" i="71"/>
  <c r="M160" i="71"/>
  <c r="D183" i="71"/>
  <c r="G183" i="71"/>
  <c r="B202" i="71"/>
  <c r="E202" i="71"/>
  <c r="H202" i="71"/>
  <c r="B204" i="71"/>
  <c r="E204" i="71"/>
  <c r="H204" i="71"/>
  <c r="E97" i="71"/>
  <c r="H97" i="71"/>
  <c r="D111" i="71"/>
  <c r="G111" i="71"/>
  <c r="P111" i="71"/>
  <c r="D133" i="71"/>
  <c r="G133" i="71"/>
  <c r="B147" i="71"/>
  <c r="E147" i="71"/>
  <c r="H147" i="71"/>
  <c r="C159" i="71"/>
  <c r="F159" i="71"/>
  <c r="I159" i="71"/>
  <c r="C160" i="71"/>
  <c r="L160" i="71"/>
  <c r="C183" i="71"/>
  <c r="F183" i="71"/>
  <c r="I183" i="71"/>
  <c r="I152" i="71"/>
  <c r="I22" i="71" s="1"/>
  <c r="D202" i="71"/>
  <c r="G202" i="71"/>
  <c r="D204" i="71"/>
  <c r="G204" i="71"/>
  <c r="D97" i="71"/>
  <c r="C111" i="71"/>
  <c r="F111" i="71"/>
  <c r="C113" i="71"/>
  <c r="C114" i="71"/>
  <c r="C115" i="71"/>
  <c r="C116" i="71"/>
  <c r="C117" i="71"/>
  <c r="C118" i="71"/>
  <c r="C133" i="71"/>
  <c r="F133" i="71"/>
  <c r="D147" i="71"/>
  <c r="B159" i="71"/>
  <c r="E159" i="71"/>
  <c r="B160" i="71"/>
  <c r="K160" i="71"/>
  <c r="B183" i="71"/>
  <c r="E183" i="71"/>
  <c r="C204" i="71"/>
  <c r="F204" i="71"/>
  <c r="J118" i="70"/>
  <c r="J117" i="70"/>
  <c r="J116" i="70"/>
  <c r="J115" i="70"/>
  <c r="J114" i="70"/>
  <c r="J113" i="70"/>
  <c r="J82" i="70"/>
  <c r="J80" i="70"/>
  <c r="J78" i="70"/>
  <c r="J81" i="70"/>
  <c r="J79" i="70"/>
  <c r="J77" i="70"/>
  <c r="M161" i="70"/>
  <c r="A161" i="70"/>
  <c r="J162" i="70"/>
  <c r="E161" i="70"/>
  <c r="B161" i="70"/>
  <c r="F161" i="70"/>
  <c r="C161" i="70"/>
  <c r="D4" i="70"/>
  <c r="B61" i="70"/>
  <c r="E61" i="70"/>
  <c r="H61" i="70"/>
  <c r="N75" i="70"/>
  <c r="Q75" i="70"/>
  <c r="T75" i="70"/>
  <c r="D76" i="70"/>
  <c r="G76" i="70"/>
  <c r="C77" i="70"/>
  <c r="C78" i="70"/>
  <c r="C87" i="70" s="1"/>
  <c r="C79" i="70"/>
  <c r="C88" i="70" s="1"/>
  <c r="C80" i="70"/>
  <c r="C89" i="70" s="1"/>
  <c r="C81" i="70"/>
  <c r="C90" i="70" s="1"/>
  <c r="C82" i="70"/>
  <c r="E76" i="70"/>
  <c r="H76" i="70"/>
  <c r="D61" i="70"/>
  <c r="P75" i="70"/>
  <c r="C76" i="70"/>
  <c r="F76" i="70"/>
  <c r="E111" i="70"/>
  <c r="H111" i="70"/>
  <c r="E133" i="70"/>
  <c r="H133" i="70"/>
  <c r="D159" i="70"/>
  <c r="G159" i="70"/>
  <c r="M160" i="70"/>
  <c r="D183" i="70"/>
  <c r="G183" i="70"/>
  <c r="B202" i="70"/>
  <c r="E202" i="70"/>
  <c r="H202" i="70"/>
  <c r="B204" i="70"/>
  <c r="E204" i="70"/>
  <c r="H204" i="70"/>
  <c r="E97" i="70"/>
  <c r="H97" i="70"/>
  <c r="D111" i="70"/>
  <c r="G111" i="70"/>
  <c r="P111" i="70"/>
  <c r="S111" i="70"/>
  <c r="D133" i="70"/>
  <c r="G133" i="70"/>
  <c r="B147" i="70"/>
  <c r="E147" i="70"/>
  <c r="H147" i="70"/>
  <c r="C159" i="70"/>
  <c r="F159" i="70"/>
  <c r="I159" i="70"/>
  <c r="C160" i="70"/>
  <c r="L160" i="70"/>
  <c r="C183" i="70"/>
  <c r="F183" i="70"/>
  <c r="I183" i="70"/>
  <c r="D202" i="70"/>
  <c r="G202" i="70"/>
  <c r="D204" i="70"/>
  <c r="G204" i="70"/>
  <c r="D97" i="70"/>
  <c r="C111" i="70"/>
  <c r="F111" i="70"/>
  <c r="O111" i="70"/>
  <c r="C113" i="70"/>
  <c r="C114" i="70"/>
  <c r="C115" i="70"/>
  <c r="C116" i="70"/>
  <c r="C117" i="70"/>
  <c r="C118" i="70"/>
  <c r="C133" i="70"/>
  <c r="F133" i="70"/>
  <c r="D147" i="70"/>
  <c r="B159" i="70"/>
  <c r="E159" i="70"/>
  <c r="B160" i="70"/>
  <c r="K160" i="70"/>
  <c r="B183" i="70"/>
  <c r="E183" i="70"/>
  <c r="I153" i="70"/>
  <c r="I23" i="70" s="1"/>
  <c r="C202" i="70"/>
  <c r="C204" i="70"/>
  <c r="F204" i="70"/>
  <c r="J118" i="69"/>
  <c r="J117" i="69"/>
  <c r="J116" i="69"/>
  <c r="J115" i="69"/>
  <c r="J114" i="69"/>
  <c r="J113" i="69"/>
  <c r="J82" i="69"/>
  <c r="J81" i="69"/>
  <c r="J80" i="69"/>
  <c r="J79" i="69"/>
  <c r="J78" i="69"/>
  <c r="J77" i="69"/>
  <c r="A161" i="69"/>
  <c r="E161" i="69"/>
  <c r="F161" i="69"/>
  <c r="D4" i="69"/>
  <c r="G4" i="69"/>
  <c r="B61" i="69"/>
  <c r="E61" i="69"/>
  <c r="H61" i="69"/>
  <c r="N75" i="69"/>
  <c r="Q75" i="69"/>
  <c r="T75" i="69"/>
  <c r="D76" i="69"/>
  <c r="G76" i="69"/>
  <c r="C77" i="69"/>
  <c r="C78" i="69"/>
  <c r="C87" i="69" s="1"/>
  <c r="C79" i="69"/>
  <c r="C88" i="69" s="1"/>
  <c r="C80" i="69"/>
  <c r="C89" i="69" s="1"/>
  <c r="C81" i="69"/>
  <c r="C90" i="69" s="1"/>
  <c r="C82" i="69"/>
  <c r="D61" i="69"/>
  <c r="G61" i="69"/>
  <c r="P75" i="69"/>
  <c r="S75" i="69"/>
  <c r="B4" i="69"/>
  <c r="E4" i="69"/>
  <c r="C61" i="69"/>
  <c r="F61" i="69"/>
  <c r="O75" i="69"/>
  <c r="E76" i="69"/>
  <c r="E111" i="69"/>
  <c r="H111" i="69"/>
  <c r="E133" i="69"/>
  <c r="H133" i="69"/>
  <c r="D159" i="69"/>
  <c r="G159" i="69"/>
  <c r="M160" i="69"/>
  <c r="D183" i="69"/>
  <c r="G183" i="69"/>
  <c r="E150" i="69"/>
  <c r="E20" i="69" s="1"/>
  <c r="E153" i="69"/>
  <c r="E23" i="69" s="1"/>
  <c r="B202" i="69"/>
  <c r="E202" i="69"/>
  <c r="H202" i="69"/>
  <c r="B204" i="69"/>
  <c r="E204" i="69"/>
  <c r="H204" i="69"/>
  <c r="E97" i="69"/>
  <c r="H97" i="69"/>
  <c r="D111" i="69"/>
  <c r="G111" i="69"/>
  <c r="P111" i="69"/>
  <c r="D133" i="69"/>
  <c r="G133" i="69"/>
  <c r="B147" i="69"/>
  <c r="E147" i="69"/>
  <c r="H147" i="69"/>
  <c r="C159" i="69"/>
  <c r="F159" i="69"/>
  <c r="I159" i="69"/>
  <c r="C160" i="69"/>
  <c r="L160" i="69"/>
  <c r="C183" i="69"/>
  <c r="F183" i="69"/>
  <c r="I183" i="69"/>
  <c r="D202" i="69"/>
  <c r="G202" i="69"/>
  <c r="D204" i="69"/>
  <c r="G204" i="69"/>
  <c r="D97" i="69"/>
  <c r="C111" i="69"/>
  <c r="F111" i="69"/>
  <c r="C113" i="69"/>
  <c r="C114" i="69"/>
  <c r="C115" i="69"/>
  <c r="C116" i="69"/>
  <c r="C117" i="69"/>
  <c r="C118" i="69"/>
  <c r="C133" i="69"/>
  <c r="F133" i="69"/>
  <c r="D147" i="69"/>
  <c r="B159" i="69"/>
  <c r="E159" i="69"/>
  <c r="B160" i="69"/>
  <c r="K160" i="69"/>
  <c r="B183" i="69"/>
  <c r="E183" i="69"/>
  <c r="C202" i="69"/>
  <c r="C204" i="69"/>
  <c r="F204" i="69"/>
  <c r="J118" i="68"/>
  <c r="J117" i="68"/>
  <c r="J116" i="68"/>
  <c r="J115" i="68"/>
  <c r="J114" i="68"/>
  <c r="J113" i="68"/>
  <c r="J82" i="68"/>
  <c r="J81" i="68"/>
  <c r="J80" i="68"/>
  <c r="J79" i="68"/>
  <c r="J78" i="68"/>
  <c r="J77" i="68"/>
  <c r="J161" i="68"/>
  <c r="K160" i="68"/>
  <c r="B160" i="68"/>
  <c r="L160" i="68"/>
  <c r="C160" i="68"/>
  <c r="M160" i="68"/>
  <c r="D160" i="68"/>
  <c r="A160" i="68"/>
  <c r="D4" i="68"/>
  <c r="G4" i="68"/>
  <c r="B61" i="68"/>
  <c r="E61" i="68"/>
  <c r="H61" i="68"/>
  <c r="N75" i="68"/>
  <c r="Q75" i="68"/>
  <c r="T75" i="68"/>
  <c r="C77" i="68"/>
  <c r="C78" i="68"/>
  <c r="C87" i="68" s="1"/>
  <c r="C79" i="68"/>
  <c r="C88" i="68" s="1"/>
  <c r="C80" i="68"/>
  <c r="C89" i="68" s="1"/>
  <c r="C81" i="68"/>
  <c r="C90" i="68" s="1"/>
  <c r="C82" i="68"/>
  <c r="D61" i="68"/>
  <c r="G61" i="68"/>
  <c r="P75" i="68"/>
  <c r="S75" i="68"/>
  <c r="B4" i="68"/>
  <c r="E4" i="68"/>
  <c r="C61" i="68"/>
  <c r="F61" i="68"/>
  <c r="O75" i="68"/>
  <c r="E76" i="68"/>
  <c r="E111" i="68"/>
  <c r="H111" i="68"/>
  <c r="E133" i="68"/>
  <c r="H133" i="68"/>
  <c r="F147" i="68"/>
  <c r="I147" i="68"/>
  <c r="D159" i="68"/>
  <c r="G159" i="68"/>
  <c r="D183" i="68"/>
  <c r="G183" i="68"/>
  <c r="B202" i="68"/>
  <c r="E202" i="68"/>
  <c r="H202" i="68"/>
  <c r="B204" i="68"/>
  <c r="E204" i="68"/>
  <c r="H204" i="68"/>
  <c r="E97" i="68"/>
  <c r="H97" i="68"/>
  <c r="D111" i="68"/>
  <c r="G111" i="68"/>
  <c r="P111" i="68"/>
  <c r="S111" i="68"/>
  <c r="D133" i="68"/>
  <c r="G133" i="68"/>
  <c r="B147" i="68"/>
  <c r="E147" i="68"/>
  <c r="H147" i="68"/>
  <c r="C159" i="68"/>
  <c r="F159" i="68"/>
  <c r="I159" i="68"/>
  <c r="D202" i="68"/>
  <c r="G202" i="68"/>
  <c r="D204" i="68"/>
  <c r="G204" i="68"/>
  <c r="D97" i="68"/>
  <c r="C111" i="68"/>
  <c r="F111" i="68"/>
  <c r="O111" i="68"/>
  <c r="C113" i="68"/>
  <c r="C114" i="68"/>
  <c r="C115" i="68"/>
  <c r="C116" i="68"/>
  <c r="C117" i="68"/>
  <c r="C118" i="68"/>
  <c r="C133" i="68"/>
  <c r="F133" i="68"/>
  <c r="D147" i="68"/>
  <c r="B159" i="68"/>
  <c r="E159" i="68"/>
  <c r="B183" i="68"/>
  <c r="E183" i="68"/>
  <c r="C202" i="68"/>
  <c r="C204" i="68"/>
  <c r="F204" i="68"/>
  <c r="J118" i="67"/>
  <c r="J117" i="67"/>
  <c r="J116" i="67"/>
  <c r="J115" i="67"/>
  <c r="J114" i="67"/>
  <c r="J113" i="67"/>
  <c r="J82" i="67"/>
  <c r="J81" i="67"/>
  <c r="J80" i="67"/>
  <c r="J79" i="67"/>
  <c r="J78" i="67"/>
  <c r="J77" i="67"/>
  <c r="B4" i="67"/>
  <c r="E4" i="67"/>
  <c r="H4" i="67"/>
  <c r="C61" i="67"/>
  <c r="F61" i="67"/>
  <c r="I61" i="67"/>
  <c r="O75" i="67"/>
  <c r="R75" i="67"/>
  <c r="E76" i="67"/>
  <c r="H76" i="67"/>
  <c r="D4" i="67"/>
  <c r="B61" i="67"/>
  <c r="E61" i="67"/>
  <c r="H61" i="67"/>
  <c r="N75" i="67"/>
  <c r="Q75" i="67"/>
  <c r="T75" i="67"/>
  <c r="D76" i="67"/>
  <c r="C78" i="67"/>
  <c r="C87" i="67" s="1"/>
  <c r="C79" i="67"/>
  <c r="C88" i="67" s="1"/>
  <c r="C80" i="67"/>
  <c r="C89" i="67" s="1"/>
  <c r="C81" i="67"/>
  <c r="C90" i="67" s="1"/>
  <c r="C82" i="67"/>
  <c r="C91" i="67" s="1"/>
  <c r="C161" i="67"/>
  <c r="D61" i="67"/>
  <c r="P75" i="67"/>
  <c r="E111" i="67"/>
  <c r="H111" i="67"/>
  <c r="E133" i="67"/>
  <c r="H133" i="67"/>
  <c r="D159" i="67"/>
  <c r="G159" i="67"/>
  <c r="M160" i="67"/>
  <c r="D183" i="67"/>
  <c r="G183" i="67"/>
  <c r="B203" i="67"/>
  <c r="E203" i="67"/>
  <c r="H203" i="67"/>
  <c r="B205" i="67"/>
  <c r="E205" i="67"/>
  <c r="H205" i="67"/>
  <c r="E97" i="67"/>
  <c r="H97" i="67"/>
  <c r="D111" i="67"/>
  <c r="G111" i="67"/>
  <c r="P111" i="67"/>
  <c r="D133" i="67"/>
  <c r="G133" i="67"/>
  <c r="B147" i="67"/>
  <c r="E147" i="67"/>
  <c r="H147" i="67"/>
  <c r="C159" i="67"/>
  <c r="F159" i="67"/>
  <c r="I159" i="67"/>
  <c r="C160" i="67"/>
  <c r="L160" i="67"/>
  <c r="C183" i="67"/>
  <c r="F183" i="67"/>
  <c r="I183" i="67"/>
  <c r="D203" i="67"/>
  <c r="G203" i="67"/>
  <c r="D205" i="67"/>
  <c r="G205" i="67"/>
  <c r="D97" i="67"/>
  <c r="C111" i="67"/>
  <c r="F111" i="67"/>
  <c r="C113" i="67"/>
  <c r="C114" i="67"/>
  <c r="C115" i="67"/>
  <c r="C116" i="67"/>
  <c r="C117" i="67"/>
  <c r="C118" i="67"/>
  <c r="C133" i="67"/>
  <c r="F133" i="67"/>
  <c r="D147" i="67"/>
  <c r="B159" i="67"/>
  <c r="E159" i="67"/>
  <c r="B160" i="67"/>
  <c r="K160" i="67"/>
  <c r="B183" i="67"/>
  <c r="E183" i="67"/>
  <c r="C205" i="67"/>
  <c r="F205" i="67"/>
  <c r="B24" i="114"/>
  <c r="C24" i="114" s="1"/>
  <c r="A33" i="114"/>
  <c r="D5" i="114"/>
  <c r="G5" i="114"/>
  <c r="J5" i="114"/>
  <c r="F5" i="114"/>
  <c r="I5" i="114"/>
  <c r="E5" i="114"/>
  <c r="B25" i="113"/>
  <c r="C25" i="113" s="1"/>
  <c r="A34" i="113"/>
  <c r="D5" i="113"/>
  <c r="G5" i="113"/>
  <c r="J5" i="113"/>
  <c r="F5" i="113"/>
  <c r="I5" i="113"/>
  <c r="A34" i="7"/>
  <c r="B25" i="7"/>
  <c r="A255" i="7"/>
  <c r="B246" i="7"/>
  <c r="G5" i="7"/>
  <c r="J5" i="7"/>
  <c r="B16" i="7"/>
  <c r="E224" i="7"/>
  <c r="B83" i="63" s="1"/>
  <c r="H224" i="7"/>
  <c r="E83" i="63" s="1"/>
  <c r="K224" i="7"/>
  <c r="H83" i="63" s="1"/>
  <c r="B237" i="7"/>
  <c r="F599" i="7"/>
  <c r="F5" i="7"/>
  <c r="I5" i="7"/>
  <c r="D224" i="7"/>
  <c r="D599" i="7" s="1"/>
  <c r="I599" i="7" l="1"/>
  <c r="B161" i="67"/>
  <c r="I161" i="69"/>
  <c r="H161" i="69"/>
  <c r="D161" i="69"/>
  <c r="F161" i="72"/>
  <c r="E161" i="72"/>
  <c r="A161" i="72"/>
  <c r="A161" i="76"/>
  <c r="I161" i="97"/>
  <c r="H161" i="97"/>
  <c r="D161" i="97"/>
  <c r="L161" i="39"/>
  <c r="K161" i="39"/>
  <c r="G161" i="39"/>
  <c r="F161" i="45"/>
  <c r="E161" i="45"/>
  <c r="A161" i="45"/>
  <c r="G568" i="105"/>
  <c r="E568" i="105"/>
  <c r="K516" i="130"/>
  <c r="J162" i="67"/>
  <c r="L161" i="69"/>
  <c r="K161" i="69"/>
  <c r="G161" i="69"/>
  <c r="I161" i="72"/>
  <c r="H161" i="72"/>
  <c r="D161" i="72"/>
  <c r="L161" i="97"/>
  <c r="K161" i="97"/>
  <c r="G161" i="97"/>
  <c r="C161" i="39"/>
  <c r="B161" i="39"/>
  <c r="J162" i="39"/>
  <c r="M161" i="39"/>
  <c r="I161" i="45"/>
  <c r="H161" i="45"/>
  <c r="D161" i="45"/>
  <c r="M161" i="67"/>
  <c r="C161" i="69"/>
  <c r="B161" i="69"/>
  <c r="J162" i="69"/>
  <c r="L161" i="72"/>
  <c r="K161" i="72"/>
  <c r="F161" i="76"/>
  <c r="C161" i="97"/>
  <c r="B161" i="97"/>
  <c r="J162" i="97"/>
  <c r="F161" i="39"/>
  <c r="E161" i="39"/>
  <c r="L161" i="45"/>
  <c r="K161" i="45"/>
  <c r="E516" i="130"/>
  <c r="C94" i="96"/>
  <c r="C94" i="81"/>
  <c r="C94" i="53"/>
  <c r="C94" i="40"/>
  <c r="C94" i="49"/>
  <c r="C91" i="68"/>
  <c r="C91" i="69"/>
  <c r="C91" i="70"/>
  <c r="C91" i="71"/>
  <c r="C94" i="80"/>
  <c r="C94" i="101"/>
  <c r="C94" i="93"/>
  <c r="C94" i="99"/>
  <c r="C94" i="74"/>
  <c r="C94" i="50"/>
  <c r="C94" i="46"/>
  <c r="D91" i="46"/>
  <c r="D92" i="46" s="1" a="1"/>
  <c r="D92" i="46" s="1"/>
  <c r="C91" i="59"/>
  <c r="C92" i="59" s="1" a="1"/>
  <c r="C92" i="59" s="1"/>
  <c r="C93" i="59"/>
  <c r="C93" i="39"/>
  <c r="C91" i="39"/>
  <c r="C92" i="39" s="1" a="1"/>
  <c r="C92" i="39" s="1"/>
  <c r="C91" i="45"/>
  <c r="C92" i="45" s="1" a="1"/>
  <c r="C92" i="45" s="1"/>
  <c r="C93" i="45"/>
  <c r="C93" i="54"/>
  <c r="C91" i="54"/>
  <c r="C92" i="54" s="1" a="1"/>
  <c r="C92" i="54" s="1"/>
  <c r="C93" i="51"/>
  <c r="C91" i="51"/>
  <c r="C92" i="51" s="1" a="1"/>
  <c r="C92" i="51" s="1"/>
  <c r="D93" i="56"/>
  <c r="D91" i="56"/>
  <c r="D92" i="56" s="1" a="1"/>
  <c r="D92" i="56" s="1"/>
  <c r="C93" i="38"/>
  <c r="C91" i="38"/>
  <c r="C92" i="38" s="1" a="1"/>
  <c r="C92" i="38" s="1"/>
  <c r="C93" i="42"/>
  <c r="C91" i="42"/>
  <c r="C92" i="42" s="1" a="1"/>
  <c r="C92" i="42" s="1"/>
  <c r="C93" i="47"/>
  <c r="C91" i="47"/>
  <c r="C92" i="47" s="1" a="1"/>
  <c r="C92" i="47" s="1"/>
  <c r="C93" i="57"/>
  <c r="C91" i="57"/>
  <c r="C92" i="57" s="1" a="1"/>
  <c r="C92" i="57" s="1"/>
  <c r="C93" i="43"/>
  <c r="C91" i="43"/>
  <c r="C92" i="43" s="1" a="1"/>
  <c r="C92" i="43" s="1"/>
  <c r="C91" i="55"/>
  <c r="C92" i="55" s="1" a="1"/>
  <c r="C92" i="55" s="1"/>
  <c r="C93" i="55"/>
  <c r="C93" i="41"/>
  <c r="C91" i="41"/>
  <c r="C92" i="41" s="1" a="1"/>
  <c r="C92" i="41" s="1"/>
  <c r="C93" i="48"/>
  <c r="C91" i="48"/>
  <c r="C92" i="48" s="1" a="1"/>
  <c r="C92" i="48" s="1"/>
  <c r="C93" i="52"/>
  <c r="C91" i="52"/>
  <c r="C92" i="52" s="1" a="1"/>
  <c r="C92" i="52" s="1"/>
  <c r="C91" i="58"/>
  <c r="C92" i="58" s="1" a="1"/>
  <c r="C92" i="58" s="1"/>
  <c r="C93" i="58"/>
  <c r="C91" i="60"/>
  <c r="C92" i="60" s="1" a="1"/>
  <c r="C92" i="60" s="1"/>
  <c r="C93" i="60"/>
  <c r="C94" i="56"/>
  <c r="C91" i="75"/>
  <c r="C92" i="75" s="1" a="1"/>
  <c r="C92" i="75" s="1"/>
  <c r="C93" i="75"/>
  <c r="C91" i="87"/>
  <c r="C92" i="87" s="1" a="1"/>
  <c r="C92" i="87" s="1"/>
  <c r="C93" i="87"/>
  <c r="D91" i="93"/>
  <c r="D92" i="93" s="1" a="1"/>
  <c r="D92" i="93" s="1"/>
  <c r="D93" i="94"/>
  <c r="D91" i="94"/>
  <c r="D92" i="94" s="1" a="1"/>
  <c r="D92" i="94" s="1"/>
  <c r="C91" i="98"/>
  <c r="C92" i="98" s="1" a="1"/>
  <c r="C92" i="98" s="1"/>
  <c r="C93" i="98"/>
  <c r="C91" i="108"/>
  <c r="C92" i="108" s="1" a="1"/>
  <c r="C92" i="108" s="1"/>
  <c r="C93" i="108"/>
  <c r="C91" i="84"/>
  <c r="C92" i="84" s="1" a="1"/>
  <c r="C92" i="84" s="1"/>
  <c r="C93" i="84"/>
  <c r="D93" i="81"/>
  <c r="D91" i="81"/>
  <c r="D92" i="81" s="1" a="1"/>
  <c r="D92" i="81" s="1"/>
  <c r="C93" i="100"/>
  <c r="C91" i="100"/>
  <c r="C92" i="100" s="1" a="1"/>
  <c r="C92" i="100" s="1"/>
  <c r="C93" i="77"/>
  <c r="C91" i="77"/>
  <c r="C92" i="77" s="1" a="1"/>
  <c r="C92" i="77" s="1"/>
  <c r="C91" i="83"/>
  <c r="C92" i="83" s="1" a="1"/>
  <c r="C92" i="83" s="1"/>
  <c r="C93" i="83"/>
  <c r="C93" i="86"/>
  <c r="C91" i="86"/>
  <c r="C92" i="86" s="1" a="1"/>
  <c r="C92" i="86" s="1"/>
  <c r="C93" i="88"/>
  <c r="C91" i="88"/>
  <c r="C92" i="88" s="1" a="1"/>
  <c r="C92" i="88" s="1"/>
  <c r="C91" i="91"/>
  <c r="C92" i="91" s="1" a="1"/>
  <c r="C92" i="91" s="1"/>
  <c r="C93" i="91"/>
  <c r="D91" i="97"/>
  <c r="D92" i="97" s="1" a="1"/>
  <c r="D92" i="97" s="1"/>
  <c r="D91" i="99"/>
  <c r="D92" i="99" s="1" a="1"/>
  <c r="D92" i="99" s="1"/>
  <c r="D91" i="101"/>
  <c r="D92" i="101" s="1" a="1"/>
  <c r="D92" i="101" s="1"/>
  <c r="C93" i="128"/>
  <c r="C91" i="128"/>
  <c r="C92" i="128" s="1" a="1"/>
  <c r="C92" i="128" s="1"/>
  <c r="C94" i="94"/>
  <c r="C91" i="72"/>
  <c r="C92" i="72" s="1" a="1"/>
  <c r="C92" i="72" s="1"/>
  <c r="C93" i="72"/>
  <c r="C93" i="90"/>
  <c r="C91" i="90"/>
  <c r="C92" i="90" s="1" a="1"/>
  <c r="C92" i="90" s="1"/>
  <c r="C93" i="102"/>
  <c r="C91" i="102"/>
  <c r="C92" i="102" s="1" a="1"/>
  <c r="C92" i="102" s="1"/>
  <c r="C91" i="73"/>
  <c r="C92" i="73" s="1" a="1"/>
  <c r="C92" i="73" s="1"/>
  <c r="C93" i="73"/>
  <c r="C93" i="76"/>
  <c r="C91" i="76"/>
  <c r="C92" i="76" s="1" a="1"/>
  <c r="C92" i="76" s="1"/>
  <c r="C91" i="82"/>
  <c r="C92" i="82" s="1" a="1"/>
  <c r="C92" i="82" s="1"/>
  <c r="C93" i="82"/>
  <c r="C91" i="85"/>
  <c r="C92" i="85" s="1" a="1"/>
  <c r="C92" i="85" s="1"/>
  <c r="C93" i="85"/>
  <c r="C91" i="79"/>
  <c r="C92" i="79" s="1" a="1"/>
  <c r="C92" i="79" s="1"/>
  <c r="C93" i="79"/>
  <c r="C91" i="89"/>
  <c r="C92" i="89" s="1" a="1"/>
  <c r="C92" i="89" s="1"/>
  <c r="C93" i="89"/>
  <c r="D93" i="92"/>
  <c r="D91" i="92"/>
  <c r="D92" i="92" s="1" a="1"/>
  <c r="D92" i="92" s="1"/>
  <c r="C93" i="95"/>
  <c r="C91" i="95"/>
  <c r="C92" i="95" s="1" a="1"/>
  <c r="C92" i="95" s="1"/>
  <c r="C91" i="109"/>
  <c r="C92" i="109" s="1" a="1"/>
  <c r="C92" i="109" s="1"/>
  <c r="C93" i="109"/>
  <c r="C91" i="127"/>
  <c r="C92" i="127" s="1" a="1"/>
  <c r="C92" i="127" s="1"/>
  <c r="C93" i="127"/>
  <c r="C91" i="129"/>
  <c r="C92" i="129" s="1" a="1"/>
  <c r="C92" i="129" s="1"/>
  <c r="C93" i="129"/>
  <c r="C94" i="97"/>
  <c r="C94" i="78"/>
  <c r="C94" i="92"/>
  <c r="C93" i="71"/>
  <c r="C86" i="71"/>
  <c r="C93" i="70"/>
  <c r="C86" i="70"/>
  <c r="C92" i="70" s="1" a="1"/>
  <c r="C92" i="70" s="1"/>
  <c r="C86" i="69"/>
  <c r="C93" i="69"/>
  <c r="C93" i="68"/>
  <c r="C86" i="68"/>
  <c r="C92" i="67" a="1"/>
  <c r="C92" i="67" s="1"/>
  <c r="C93" i="67"/>
  <c r="C93" i="32"/>
  <c r="C91" i="32"/>
  <c r="K396" i="130"/>
  <c r="K424" i="130"/>
  <c r="K237" i="130"/>
  <c r="K239" i="130" s="1"/>
  <c r="E237" i="130"/>
  <c r="E239" i="130" s="1"/>
  <c r="I385" i="130"/>
  <c r="I387" i="130" s="1"/>
  <c r="F385" i="130"/>
  <c r="F387" i="130" s="1"/>
  <c r="K525" i="130"/>
  <c r="K562" i="130"/>
  <c r="H525" i="130"/>
  <c r="H562" i="130" s="1"/>
  <c r="G433" i="130"/>
  <c r="G516" i="130" s="1"/>
  <c r="J396" i="130"/>
  <c r="D237" i="130"/>
  <c r="D239" i="130" s="1"/>
  <c r="H396" i="130"/>
  <c r="H424" i="130" s="1"/>
  <c r="K385" i="130"/>
  <c r="K387" i="130" s="1"/>
  <c r="E385" i="130"/>
  <c r="E387" i="130" s="1"/>
  <c r="G525" i="130"/>
  <c r="I525" i="130"/>
  <c r="E396" i="130"/>
  <c r="E424" i="130" s="1"/>
  <c r="J237" i="130"/>
  <c r="J239" i="130" s="1"/>
  <c r="H237" i="130"/>
  <c r="H239" i="130" s="1"/>
  <c r="D396" i="130"/>
  <c r="F396" i="130"/>
  <c r="F424" i="130"/>
  <c r="J525" i="130"/>
  <c r="E525" i="130"/>
  <c r="E562" i="130" s="1"/>
  <c r="D433" i="130"/>
  <c r="D516" i="130" s="1"/>
  <c r="G396" i="130"/>
  <c r="F237" i="130"/>
  <c r="F239" i="130" s="1"/>
  <c r="I237" i="130"/>
  <c r="I239" i="130" s="1"/>
  <c r="G237" i="130"/>
  <c r="G239" i="130" s="1"/>
  <c r="H385" i="130"/>
  <c r="H387" i="130"/>
  <c r="I396" i="130"/>
  <c r="I424" i="130" s="1"/>
  <c r="J385" i="130"/>
  <c r="J387" i="130" s="1"/>
  <c r="D525" i="130"/>
  <c r="D562" i="130" s="1"/>
  <c r="F562" i="130"/>
  <c r="A161" i="85"/>
  <c r="J162" i="85"/>
  <c r="G347" i="130"/>
  <c r="G376" i="130" s="1"/>
  <c r="J347" i="130"/>
  <c r="D347" i="130"/>
  <c r="G311" i="130"/>
  <c r="K311" i="130"/>
  <c r="K376" i="130" s="1"/>
  <c r="E311" i="130"/>
  <c r="E376" i="130" s="1"/>
  <c r="F311" i="130"/>
  <c r="F376" i="130" s="1"/>
  <c r="I311" i="130"/>
  <c r="I376" i="130" s="1"/>
  <c r="J311" i="130"/>
  <c r="J376" i="130" s="1"/>
  <c r="H311" i="130"/>
  <c r="H376" i="130" s="1"/>
  <c r="D311" i="130"/>
  <c r="D376" i="130" s="1"/>
  <c r="D568" i="105"/>
  <c r="K568" i="105"/>
  <c r="G615" i="105"/>
  <c r="F568" i="105"/>
  <c r="E615" i="105"/>
  <c r="J568" i="105"/>
  <c r="H568" i="105"/>
  <c r="F615" i="105"/>
  <c r="H248" i="130"/>
  <c r="D615" i="105"/>
  <c r="K615" i="105"/>
  <c r="J615" i="105"/>
  <c r="H615" i="105"/>
  <c r="I429" i="105"/>
  <c r="I615" i="105"/>
  <c r="F429" i="105"/>
  <c r="G429" i="105"/>
  <c r="H429" i="105"/>
  <c r="E429" i="105"/>
  <c r="J248" i="130"/>
  <c r="J429" i="105"/>
  <c r="K429" i="105"/>
  <c r="D385" i="130"/>
  <c r="D387" i="130" s="1"/>
  <c r="F248" i="130"/>
  <c r="G385" i="130"/>
  <c r="G387" i="130" s="1"/>
  <c r="E248" i="130"/>
  <c r="E306" i="105"/>
  <c r="D380" i="105"/>
  <c r="D306" i="105"/>
  <c r="K306" i="105"/>
  <c r="I306" i="105"/>
  <c r="H306" i="105"/>
  <c r="F306" i="105"/>
  <c r="G306" i="105"/>
  <c r="J306" i="105"/>
  <c r="I248" i="130"/>
  <c r="J380" i="105"/>
  <c r="K248" i="130"/>
  <c r="I380" i="105"/>
  <c r="E380" i="105"/>
  <c r="G380" i="105"/>
  <c r="H380" i="105"/>
  <c r="F380" i="105"/>
  <c r="K380" i="105"/>
  <c r="J28" i="131"/>
  <c r="D248" i="130"/>
  <c r="K28" i="131"/>
  <c r="J48" i="131"/>
  <c r="D118" i="128"/>
  <c r="E118" i="128" s="1"/>
  <c r="F118" i="128" s="1"/>
  <c r="G118" i="128" s="1"/>
  <c r="H118" i="128" s="1"/>
  <c r="I118" i="128" s="1"/>
  <c r="D117" i="128"/>
  <c r="E117" i="128" s="1"/>
  <c r="F117" i="128" s="1"/>
  <c r="G117" i="128" s="1"/>
  <c r="H117" i="128" s="1"/>
  <c r="I117" i="128" s="1"/>
  <c r="D116" i="128"/>
  <c r="E116" i="128" s="1"/>
  <c r="F116" i="128" s="1"/>
  <c r="G116" i="128" s="1"/>
  <c r="H116" i="128" s="1"/>
  <c r="I116" i="128" s="1"/>
  <c r="D115" i="128"/>
  <c r="E115" i="128" s="1"/>
  <c r="F115" i="128" s="1"/>
  <c r="G115" i="128" s="1"/>
  <c r="H115" i="128" s="1"/>
  <c r="I115" i="128" s="1"/>
  <c r="D114" i="128"/>
  <c r="E114" i="128" s="1"/>
  <c r="F114" i="128" s="1"/>
  <c r="G114" i="128" s="1"/>
  <c r="H114" i="128" s="1"/>
  <c r="I114" i="128" s="1"/>
  <c r="D113" i="128"/>
  <c r="E113" i="128" s="1"/>
  <c r="D607" i="130"/>
  <c r="G248" i="130"/>
  <c r="H579" i="130"/>
  <c r="G48" i="131" s="1"/>
  <c r="J542" i="130"/>
  <c r="D542" i="130"/>
  <c r="D300" i="130"/>
  <c r="K579" i="130"/>
  <c r="K48" i="131" s="1"/>
  <c r="E579" i="130"/>
  <c r="D48" i="131" s="1"/>
  <c r="G542" i="130"/>
  <c r="G562" i="130" s="1"/>
  <c r="J300" i="130"/>
  <c r="I579" i="130"/>
  <c r="H48" i="131" s="1"/>
  <c r="I542" i="130"/>
  <c r="J607" i="130"/>
  <c r="G607" i="130"/>
  <c r="F607" i="130"/>
  <c r="G404" i="130"/>
  <c r="D404" i="130"/>
  <c r="J404" i="130"/>
  <c r="G275" i="130"/>
  <c r="D117" i="109"/>
  <c r="E117" i="109" s="1"/>
  <c r="F117" i="109" s="1"/>
  <c r="G117" i="109" s="1"/>
  <c r="H117" i="109" s="1"/>
  <c r="I117" i="109" s="1"/>
  <c r="D117" i="52"/>
  <c r="E117" i="52" s="1"/>
  <c r="F117" i="52" s="1"/>
  <c r="G117" i="52" s="1"/>
  <c r="H117" i="52" s="1"/>
  <c r="I117" i="52" s="1"/>
  <c r="D114" i="69"/>
  <c r="E114" i="69" s="1"/>
  <c r="F114" i="69" s="1"/>
  <c r="G114" i="69" s="1"/>
  <c r="H114" i="69" s="1"/>
  <c r="I114" i="69" s="1"/>
  <c r="D81" i="84"/>
  <c r="E81" i="84" s="1"/>
  <c r="F81" i="84" s="1"/>
  <c r="D79" i="72"/>
  <c r="E79" i="72" s="1"/>
  <c r="F79" i="72" s="1"/>
  <c r="D118" i="77"/>
  <c r="E118" i="77" s="1"/>
  <c r="F118" i="77" s="1"/>
  <c r="G118" i="77" s="1"/>
  <c r="H118" i="77" s="1"/>
  <c r="I118" i="77" s="1"/>
  <c r="I161" i="76"/>
  <c r="H161" i="76"/>
  <c r="D161" i="76"/>
  <c r="D114" i="86"/>
  <c r="E114" i="86" s="1"/>
  <c r="F114" i="86" s="1"/>
  <c r="G114" i="86" s="1"/>
  <c r="H114" i="86" s="1"/>
  <c r="I114" i="86" s="1"/>
  <c r="D161" i="87"/>
  <c r="H161" i="87"/>
  <c r="I161" i="87"/>
  <c r="I161" i="70"/>
  <c r="H161" i="70"/>
  <c r="D161" i="70"/>
  <c r="L161" i="76"/>
  <c r="K161" i="76"/>
  <c r="G161" i="76"/>
  <c r="A161" i="87"/>
  <c r="F161" i="67"/>
  <c r="E161" i="67"/>
  <c r="A161" i="67"/>
  <c r="I161" i="67"/>
  <c r="H161" i="67"/>
  <c r="D161" i="67"/>
  <c r="B161" i="87"/>
  <c r="L161" i="67"/>
  <c r="K161" i="67"/>
  <c r="L161" i="70"/>
  <c r="K161" i="70"/>
  <c r="C161" i="76"/>
  <c r="B161" i="76"/>
  <c r="J162" i="76"/>
  <c r="C161" i="87"/>
  <c r="E161" i="87"/>
  <c r="G161" i="87"/>
  <c r="D80" i="55"/>
  <c r="E80" i="55" s="1"/>
  <c r="D161" i="127"/>
  <c r="H161" i="127"/>
  <c r="I161" i="127"/>
  <c r="D117" i="86"/>
  <c r="E117" i="86" s="1"/>
  <c r="F117" i="86" s="1"/>
  <c r="G117" i="86" s="1"/>
  <c r="H117" i="86" s="1"/>
  <c r="I117" i="86" s="1"/>
  <c r="D116" i="89"/>
  <c r="E116" i="89" s="1"/>
  <c r="F116" i="89" s="1"/>
  <c r="G116" i="89" s="1"/>
  <c r="H116" i="89" s="1"/>
  <c r="I116" i="89" s="1"/>
  <c r="L161" i="93"/>
  <c r="K161" i="93"/>
  <c r="L161" i="99"/>
  <c r="K161" i="99"/>
  <c r="D116" i="100"/>
  <c r="E116" i="100" s="1"/>
  <c r="F116" i="100" s="1"/>
  <c r="G116" i="100" s="1"/>
  <c r="H116" i="100" s="1"/>
  <c r="I116" i="100" s="1"/>
  <c r="L161" i="38"/>
  <c r="K161" i="38"/>
  <c r="L161" i="41"/>
  <c r="K161" i="41"/>
  <c r="I161" i="56"/>
  <c r="H161" i="56"/>
  <c r="D77" i="41"/>
  <c r="D77" i="39"/>
  <c r="D114" i="109"/>
  <c r="E114" i="109" s="1"/>
  <c r="F114" i="109" s="1"/>
  <c r="G114" i="109" s="1"/>
  <c r="H114" i="109" s="1"/>
  <c r="I114" i="109" s="1"/>
  <c r="D117" i="69"/>
  <c r="E117" i="69" s="1"/>
  <c r="F117" i="69" s="1"/>
  <c r="G117" i="69" s="1"/>
  <c r="H117" i="69" s="1"/>
  <c r="I117" i="69" s="1"/>
  <c r="D81" i="60"/>
  <c r="E81" i="60" s="1"/>
  <c r="D113" i="59"/>
  <c r="E113" i="59" s="1"/>
  <c r="D80" i="84"/>
  <c r="E80" i="84" s="1"/>
  <c r="F80" i="84" s="1"/>
  <c r="D79" i="84"/>
  <c r="E79" i="84" s="1"/>
  <c r="C25" i="74"/>
  <c r="J25" i="109"/>
  <c r="D82" i="84"/>
  <c r="D78" i="84"/>
  <c r="E78" i="84" s="1"/>
  <c r="D114" i="67"/>
  <c r="E114" i="67" s="1"/>
  <c r="F114" i="67" s="1"/>
  <c r="G114" i="67" s="1"/>
  <c r="H114" i="67" s="1"/>
  <c r="I114" i="67" s="1"/>
  <c r="D77" i="84"/>
  <c r="D80" i="67"/>
  <c r="D89" i="67" s="1"/>
  <c r="D77" i="89"/>
  <c r="D79" i="86"/>
  <c r="E79" i="86" s="1"/>
  <c r="D80" i="73"/>
  <c r="D116" i="81"/>
  <c r="E116" i="81" s="1"/>
  <c r="F116" i="81" s="1"/>
  <c r="G116" i="81" s="1"/>
  <c r="H116" i="81" s="1"/>
  <c r="I116" i="81" s="1"/>
  <c r="D116" i="50"/>
  <c r="E116" i="50" s="1"/>
  <c r="F116" i="50" s="1"/>
  <c r="G116" i="50" s="1"/>
  <c r="H116" i="50" s="1"/>
  <c r="I116" i="50" s="1"/>
  <c r="H33" i="131"/>
  <c r="D77" i="90"/>
  <c r="D81" i="58"/>
  <c r="E81" i="58" s="1"/>
  <c r="D118" i="45"/>
  <c r="E118" i="45" s="1"/>
  <c r="F118" i="45" s="1"/>
  <c r="G118" i="45" s="1"/>
  <c r="H118" i="45" s="1"/>
  <c r="I118" i="45" s="1"/>
  <c r="D115" i="45"/>
  <c r="E115" i="45" s="1"/>
  <c r="F115" i="45" s="1"/>
  <c r="G115" i="45" s="1"/>
  <c r="H115" i="45" s="1"/>
  <c r="I115" i="45" s="1"/>
  <c r="D113" i="91"/>
  <c r="E113" i="91" s="1"/>
  <c r="D117" i="83"/>
  <c r="E117" i="83" s="1"/>
  <c r="F117" i="83" s="1"/>
  <c r="G117" i="83" s="1"/>
  <c r="H117" i="83" s="1"/>
  <c r="I117" i="83" s="1"/>
  <c r="D114" i="83"/>
  <c r="E114" i="83" s="1"/>
  <c r="F114" i="83" s="1"/>
  <c r="G114" i="83" s="1"/>
  <c r="H114" i="83" s="1"/>
  <c r="I114" i="83" s="1"/>
  <c r="D117" i="41"/>
  <c r="E117" i="41" s="1"/>
  <c r="F117" i="41" s="1"/>
  <c r="G117" i="41" s="1"/>
  <c r="H117" i="41" s="1"/>
  <c r="I117" i="41" s="1"/>
  <c r="D114" i="41"/>
  <c r="E114" i="41" s="1"/>
  <c r="F114" i="41" s="1"/>
  <c r="G114" i="41" s="1"/>
  <c r="H114" i="41" s="1"/>
  <c r="I114" i="41" s="1"/>
  <c r="D116" i="47"/>
  <c r="E116" i="47" s="1"/>
  <c r="F116" i="47" s="1"/>
  <c r="G116" i="47" s="1"/>
  <c r="H116" i="47" s="1"/>
  <c r="I116" i="47" s="1"/>
  <c r="D113" i="47"/>
  <c r="E113" i="47" s="1"/>
  <c r="D116" i="70"/>
  <c r="E116" i="70" s="1"/>
  <c r="F116" i="70" s="1"/>
  <c r="G116" i="70" s="1"/>
  <c r="H116" i="70" s="1"/>
  <c r="I116" i="70" s="1"/>
  <c r="D118" i="73"/>
  <c r="E118" i="73" s="1"/>
  <c r="F118" i="73" s="1"/>
  <c r="G118" i="73" s="1"/>
  <c r="H118" i="73" s="1"/>
  <c r="I118" i="73" s="1"/>
  <c r="D115" i="73"/>
  <c r="E115" i="73" s="1"/>
  <c r="F115" i="73" s="1"/>
  <c r="G115" i="73" s="1"/>
  <c r="H115" i="73" s="1"/>
  <c r="I115" i="73" s="1"/>
  <c r="D117" i="87"/>
  <c r="E117" i="87" s="1"/>
  <c r="F117" i="87" s="1"/>
  <c r="G117" i="87" s="1"/>
  <c r="H117" i="87" s="1"/>
  <c r="I117" i="87" s="1"/>
  <c r="D117" i="32"/>
  <c r="E117" i="32" s="1"/>
  <c r="F117" i="32" s="1"/>
  <c r="G117" i="32" s="1"/>
  <c r="H117" i="32" s="1"/>
  <c r="I117" i="32" s="1"/>
  <c r="D114" i="32"/>
  <c r="E114" i="32" s="1"/>
  <c r="F114" i="32" s="1"/>
  <c r="G114" i="32" s="1"/>
  <c r="H114" i="32" s="1"/>
  <c r="I114" i="32" s="1"/>
  <c r="D116" i="53"/>
  <c r="E116" i="53" s="1"/>
  <c r="F116" i="53" s="1"/>
  <c r="G116" i="53" s="1"/>
  <c r="H116" i="53" s="1"/>
  <c r="I116" i="53" s="1"/>
  <c r="D114" i="96"/>
  <c r="E114" i="96" s="1"/>
  <c r="F114" i="96" s="1"/>
  <c r="G114" i="96" s="1"/>
  <c r="H114" i="96" s="1"/>
  <c r="I114" i="96" s="1"/>
  <c r="C19" i="104"/>
  <c r="C25" i="104" s="1"/>
  <c r="C19" i="63"/>
  <c r="C25" i="63" s="1"/>
  <c r="C131" i="63" s="1"/>
  <c r="D19" i="63"/>
  <c r="D25" i="63" s="1"/>
  <c r="D131" i="63" s="1"/>
  <c r="D25" i="89"/>
  <c r="D19" i="104"/>
  <c r="D25" i="104" s="1"/>
  <c r="D114" i="87"/>
  <c r="E114" i="87" s="1"/>
  <c r="F114" i="87" s="1"/>
  <c r="G114" i="87" s="1"/>
  <c r="H114" i="87" s="1"/>
  <c r="I114" i="87" s="1"/>
  <c r="D117" i="54"/>
  <c r="E117" i="54" s="1"/>
  <c r="F117" i="54" s="1"/>
  <c r="G117" i="54" s="1"/>
  <c r="H117" i="54" s="1"/>
  <c r="I117" i="54" s="1"/>
  <c r="D114" i="54"/>
  <c r="E114" i="54" s="1"/>
  <c r="F114" i="54" s="1"/>
  <c r="G114" i="54" s="1"/>
  <c r="H114" i="54" s="1"/>
  <c r="I114" i="54" s="1"/>
  <c r="D118" i="90"/>
  <c r="E118" i="90" s="1"/>
  <c r="F118" i="90" s="1"/>
  <c r="G118" i="90" s="1"/>
  <c r="H118" i="90" s="1"/>
  <c r="I118" i="90" s="1"/>
  <c r="D115" i="90"/>
  <c r="E115" i="90" s="1"/>
  <c r="F115" i="90" s="1"/>
  <c r="G115" i="90" s="1"/>
  <c r="H115" i="90" s="1"/>
  <c r="I115" i="90" s="1"/>
  <c r="D113" i="93"/>
  <c r="E113" i="93" s="1"/>
  <c r="D117" i="38"/>
  <c r="E117" i="38" s="1"/>
  <c r="F117" i="38" s="1"/>
  <c r="G117" i="38" s="1"/>
  <c r="H117" i="38" s="1"/>
  <c r="I117" i="38" s="1"/>
  <c r="D114" i="38"/>
  <c r="E114" i="38" s="1"/>
  <c r="F114" i="38" s="1"/>
  <c r="G114" i="38" s="1"/>
  <c r="H114" i="38" s="1"/>
  <c r="I114" i="38" s="1"/>
  <c r="D117" i="76"/>
  <c r="E117" i="76" s="1"/>
  <c r="F117" i="76" s="1"/>
  <c r="G117" i="76" s="1"/>
  <c r="H117" i="76" s="1"/>
  <c r="I117" i="76" s="1"/>
  <c r="D114" i="76"/>
  <c r="E114" i="76" s="1"/>
  <c r="F114" i="76" s="1"/>
  <c r="G114" i="76" s="1"/>
  <c r="H114" i="76" s="1"/>
  <c r="I114" i="76" s="1"/>
  <c r="D118" i="95"/>
  <c r="E118" i="95" s="1"/>
  <c r="F118" i="95" s="1"/>
  <c r="G118" i="95" s="1"/>
  <c r="H118" i="95" s="1"/>
  <c r="I118" i="95" s="1"/>
  <c r="D115" i="95"/>
  <c r="E115" i="95" s="1"/>
  <c r="F115" i="95" s="1"/>
  <c r="G115" i="95" s="1"/>
  <c r="H115" i="95" s="1"/>
  <c r="I115" i="95" s="1"/>
  <c r="D116" i="102"/>
  <c r="E116" i="102" s="1"/>
  <c r="F116" i="102" s="1"/>
  <c r="G116" i="102" s="1"/>
  <c r="H116" i="102" s="1"/>
  <c r="I116" i="102" s="1"/>
  <c r="D116" i="108"/>
  <c r="E116" i="108" s="1"/>
  <c r="F116" i="108" s="1"/>
  <c r="G116" i="108" s="1"/>
  <c r="H116" i="108" s="1"/>
  <c r="I116" i="108" s="1"/>
  <c r="D113" i="108"/>
  <c r="E113" i="108" s="1"/>
  <c r="D117" i="57"/>
  <c r="E117" i="57" s="1"/>
  <c r="F117" i="57" s="1"/>
  <c r="G117" i="57" s="1"/>
  <c r="H117" i="57" s="1"/>
  <c r="I117" i="57" s="1"/>
  <c r="D114" i="57"/>
  <c r="E114" i="57" s="1"/>
  <c r="F114" i="57" s="1"/>
  <c r="G114" i="57" s="1"/>
  <c r="H114" i="57" s="1"/>
  <c r="I114" i="57" s="1"/>
  <c r="D117" i="101"/>
  <c r="D114" i="101"/>
  <c r="E114" i="101" s="1"/>
  <c r="F114" i="101" s="1"/>
  <c r="G114" i="101" s="1"/>
  <c r="H114" i="101" s="1"/>
  <c r="I114" i="101" s="1"/>
  <c r="D117" i="108"/>
  <c r="E117" i="108" s="1"/>
  <c r="F117" i="108" s="1"/>
  <c r="G117" i="108" s="1"/>
  <c r="H117" i="108" s="1"/>
  <c r="I117" i="108" s="1"/>
  <c r="D114" i="108"/>
  <c r="D113" i="53"/>
  <c r="E113" i="53" s="1"/>
  <c r="F113" i="53" s="1"/>
  <c r="D116" i="58"/>
  <c r="E116" i="58" s="1"/>
  <c r="F116" i="58" s="1"/>
  <c r="G116" i="58" s="1"/>
  <c r="H116" i="58" s="1"/>
  <c r="I116" i="58" s="1"/>
  <c r="D114" i="100"/>
  <c r="D116" i="127"/>
  <c r="E116" i="127" s="1"/>
  <c r="F116" i="127" s="1"/>
  <c r="G116" i="127" s="1"/>
  <c r="H116" i="127" s="1"/>
  <c r="I116" i="127" s="1"/>
  <c r="D117" i="75"/>
  <c r="E117" i="75" s="1"/>
  <c r="F117" i="75" s="1"/>
  <c r="G117" i="75" s="1"/>
  <c r="H117" i="75" s="1"/>
  <c r="I117" i="75" s="1"/>
  <c r="D114" i="75"/>
  <c r="E114" i="75" s="1"/>
  <c r="F114" i="75" s="1"/>
  <c r="G114" i="75" s="1"/>
  <c r="H114" i="75" s="1"/>
  <c r="I114" i="75" s="1"/>
  <c r="D114" i="77"/>
  <c r="E114" i="77" s="1"/>
  <c r="F114" i="77" s="1"/>
  <c r="G114" i="77" s="1"/>
  <c r="H114" i="77" s="1"/>
  <c r="I114" i="77" s="1"/>
  <c r="D116" i="85"/>
  <c r="E116" i="85" s="1"/>
  <c r="F116" i="85" s="1"/>
  <c r="G116" i="85" s="1"/>
  <c r="H116" i="85" s="1"/>
  <c r="I116" i="85" s="1"/>
  <c r="D113" i="85"/>
  <c r="E113" i="85" s="1"/>
  <c r="D118" i="86"/>
  <c r="E118" i="86" s="1"/>
  <c r="F118" i="86" s="1"/>
  <c r="G118" i="86" s="1"/>
  <c r="H118" i="86" s="1"/>
  <c r="I118" i="86" s="1"/>
  <c r="D115" i="86"/>
  <c r="E115" i="86" s="1"/>
  <c r="F115" i="86" s="1"/>
  <c r="G115" i="86" s="1"/>
  <c r="H115" i="86" s="1"/>
  <c r="I115" i="86" s="1"/>
  <c r="D117" i="93"/>
  <c r="E117" i="93" s="1"/>
  <c r="F117" i="93" s="1"/>
  <c r="G117" i="93" s="1"/>
  <c r="H117" i="93" s="1"/>
  <c r="I117" i="93" s="1"/>
  <c r="D114" i="93"/>
  <c r="D80" i="32"/>
  <c r="D118" i="39"/>
  <c r="E118" i="39" s="1"/>
  <c r="F118" i="39" s="1"/>
  <c r="G118" i="39" s="1"/>
  <c r="H118" i="39" s="1"/>
  <c r="I118" i="39" s="1"/>
  <c r="D115" i="39"/>
  <c r="D117" i="42"/>
  <c r="E117" i="42" s="1"/>
  <c r="F117" i="42" s="1"/>
  <c r="G117" i="42" s="1"/>
  <c r="H117" i="42" s="1"/>
  <c r="I117" i="42" s="1"/>
  <c r="D114" i="42"/>
  <c r="E114" i="42" s="1"/>
  <c r="F114" i="42" s="1"/>
  <c r="G114" i="42" s="1"/>
  <c r="H114" i="42" s="1"/>
  <c r="I114" i="42" s="1"/>
  <c r="D117" i="47"/>
  <c r="E117" i="47" s="1"/>
  <c r="F117" i="47" s="1"/>
  <c r="G117" i="47" s="1"/>
  <c r="H117" i="47" s="1"/>
  <c r="I117" i="47" s="1"/>
  <c r="D114" i="48"/>
  <c r="E114" i="48" s="1"/>
  <c r="F114" i="48" s="1"/>
  <c r="G114" i="48" s="1"/>
  <c r="H114" i="48" s="1"/>
  <c r="I114" i="48" s="1"/>
  <c r="D116" i="51"/>
  <c r="E116" i="51" s="1"/>
  <c r="F116" i="51" s="1"/>
  <c r="G116" i="51" s="1"/>
  <c r="H116" i="51" s="1"/>
  <c r="I116" i="51" s="1"/>
  <c r="D115" i="53"/>
  <c r="D113" i="58"/>
  <c r="E113" i="58" s="1"/>
  <c r="D116" i="101"/>
  <c r="E116" i="101" s="1"/>
  <c r="F116" i="101" s="1"/>
  <c r="G116" i="101" s="1"/>
  <c r="H116" i="101" s="1"/>
  <c r="I116" i="101" s="1"/>
  <c r="D113" i="101"/>
  <c r="E113" i="101" s="1"/>
  <c r="D118" i="44"/>
  <c r="E118" i="44" s="1"/>
  <c r="F118" i="44" s="1"/>
  <c r="G118" i="44" s="1"/>
  <c r="H118" i="44" s="1"/>
  <c r="I118" i="44" s="1"/>
  <c r="D118" i="47"/>
  <c r="E118" i="47" s="1"/>
  <c r="F118" i="47" s="1"/>
  <c r="G118" i="47" s="1"/>
  <c r="H118" i="47" s="1"/>
  <c r="I118" i="47" s="1"/>
  <c r="D116" i="72"/>
  <c r="E116" i="72" s="1"/>
  <c r="F116" i="72" s="1"/>
  <c r="G116" i="72" s="1"/>
  <c r="H116" i="72" s="1"/>
  <c r="I116" i="72" s="1"/>
  <c r="D116" i="82"/>
  <c r="E116" i="82" s="1"/>
  <c r="F116" i="82" s="1"/>
  <c r="G116" i="82" s="1"/>
  <c r="H116" i="82" s="1"/>
  <c r="I116" i="82" s="1"/>
  <c r="D115" i="83"/>
  <c r="E115" i="83" s="1"/>
  <c r="F115" i="83" s="1"/>
  <c r="G115" i="83" s="1"/>
  <c r="H115" i="83" s="1"/>
  <c r="I115" i="83" s="1"/>
  <c r="D118" i="85"/>
  <c r="D116" i="87"/>
  <c r="E116" i="87" s="1"/>
  <c r="F116" i="87" s="1"/>
  <c r="G116" i="87" s="1"/>
  <c r="H116" i="87" s="1"/>
  <c r="I116" i="87" s="1"/>
  <c r="D113" i="87"/>
  <c r="E113" i="87" s="1"/>
  <c r="D118" i="80"/>
  <c r="E118" i="80" s="1"/>
  <c r="F118" i="80" s="1"/>
  <c r="G118" i="80" s="1"/>
  <c r="H118" i="80" s="1"/>
  <c r="I118" i="80" s="1"/>
  <c r="D115" i="80"/>
  <c r="E115" i="80" s="1"/>
  <c r="F115" i="80" s="1"/>
  <c r="G115" i="80" s="1"/>
  <c r="H115" i="80" s="1"/>
  <c r="I115" i="80" s="1"/>
  <c r="D117" i="90"/>
  <c r="D114" i="90"/>
  <c r="E114" i="90" s="1"/>
  <c r="F114" i="90" s="1"/>
  <c r="G114" i="90" s="1"/>
  <c r="H114" i="90" s="1"/>
  <c r="I114" i="90" s="1"/>
  <c r="D116" i="94"/>
  <c r="E116" i="94" s="1"/>
  <c r="F116" i="94" s="1"/>
  <c r="G116" i="94" s="1"/>
  <c r="H116" i="94" s="1"/>
  <c r="I116" i="94" s="1"/>
  <c r="D117" i="95"/>
  <c r="E117" i="95" s="1"/>
  <c r="F117" i="95" s="1"/>
  <c r="G117" i="95" s="1"/>
  <c r="H117" i="95" s="1"/>
  <c r="I117" i="95" s="1"/>
  <c r="D114" i="95"/>
  <c r="E114" i="95" s="1"/>
  <c r="F114" i="95" s="1"/>
  <c r="G114" i="95" s="1"/>
  <c r="H114" i="95" s="1"/>
  <c r="I114" i="95" s="1"/>
  <c r="D116" i="99"/>
  <c r="E116" i="99" s="1"/>
  <c r="F116" i="99" s="1"/>
  <c r="G116" i="99" s="1"/>
  <c r="H116" i="99" s="1"/>
  <c r="I116" i="99" s="1"/>
  <c r="D118" i="100"/>
  <c r="E118" i="100" s="1"/>
  <c r="F118" i="100" s="1"/>
  <c r="G118" i="100" s="1"/>
  <c r="H118" i="100" s="1"/>
  <c r="I118" i="100" s="1"/>
  <c r="D117" i="102"/>
  <c r="E117" i="102" s="1"/>
  <c r="F117" i="102" s="1"/>
  <c r="G117" i="102" s="1"/>
  <c r="H117" i="102" s="1"/>
  <c r="I117" i="102" s="1"/>
  <c r="D114" i="102"/>
  <c r="E114" i="102" s="1"/>
  <c r="F114" i="102" s="1"/>
  <c r="G114" i="102" s="1"/>
  <c r="H114" i="102" s="1"/>
  <c r="I114" i="102" s="1"/>
  <c r="D116" i="129"/>
  <c r="E116" i="129" s="1"/>
  <c r="F116" i="129" s="1"/>
  <c r="G116" i="129" s="1"/>
  <c r="H116" i="129" s="1"/>
  <c r="I116" i="129" s="1"/>
  <c r="D118" i="42"/>
  <c r="E118" i="42" s="1"/>
  <c r="F118" i="42" s="1"/>
  <c r="G118" i="42" s="1"/>
  <c r="H118" i="42" s="1"/>
  <c r="I118" i="42" s="1"/>
  <c r="D115" i="42"/>
  <c r="E115" i="42" s="1"/>
  <c r="F115" i="42" s="1"/>
  <c r="G115" i="42" s="1"/>
  <c r="H115" i="42" s="1"/>
  <c r="I115" i="42" s="1"/>
  <c r="D116" i="45"/>
  <c r="E116" i="45" s="1"/>
  <c r="F116" i="45" s="1"/>
  <c r="G116" i="45" s="1"/>
  <c r="H116" i="45" s="1"/>
  <c r="I116" i="45" s="1"/>
  <c r="D118" i="50"/>
  <c r="E118" i="50" s="1"/>
  <c r="F118" i="50" s="1"/>
  <c r="G118" i="50" s="1"/>
  <c r="H118" i="50" s="1"/>
  <c r="I118" i="50" s="1"/>
  <c r="D115" i="50"/>
  <c r="E115" i="50" s="1"/>
  <c r="F115" i="50" s="1"/>
  <c r="G115" i="50" s="1"/>
  <c r="H115" i="50" s="1"/>
  <c r="I115" i="50" s="1"/>
  <c r="D114" i="51"/>
  <c r="E114" i="51" s="1"/>
  <c r="F114" i="51" s="1"/>
  <c r="G114" i="51" s="1"/>
  <c r="H114" i="51" s="1"/>
  <c r="I114" i="51" s="1"/>
  <c r="D116" i="55"/>
  <c r="E116" i="55" s="1"/>
  <c r="F116" i="55" s="1"/>
  <c r="G116" i="55" s="1"/>
  <c r="H116" i="55" s="1"/>
  <c r="I116" i="55" s="1"/>
  <c r="D118" i="70"/>
  <c r="E118" i="70" s="1"/>
  <c r="F118" i="70" s="1"/>
  <c r="G118" i="70" s="1"/>
  <c r="H118" i="70" s="1"/>
  <c r="I118" i="70" s="1"/>
  <c r="D115" i="70"/>
  <c r="E115" i="70" s="1"/>
  <c r="F115" i="70" s="1"/>
  <c r="G115" i="70" s="1"/>
  <c r="H115" i="70" s="1"/>
  <c r="I115" i="70" s="1"/>
  <c r="D117" i="72"/>
  <c r="E117" i="72" s="1"/>
  <c r="F117" i="72" s="1"/>
  <c r="G117" i="72" s="1"/>
  <c r="H117" i="72" s="1"/>
  <c r="I117" i="72" s="1"/>
  <c r="D114" i="72"/>
  <c r="E114" i="72" s="1"/>
  <c r="F114" i="72" s="1"/>
  <c r="G114" i="72" s="1"/>
  <c r="H114" i="72" s="1"/>
  <c r="I114" i="72" s="1"/>
  <c r="D116" i="76"/>
  <c r="E116" i="76" s="1"/>
  <c r="F116" i="76" s="1"/>
  <c r="G116" i="76" s="1"/>
  <c r="H116" i="76" s="1"/>
  <c r="I116" i="76" s="1"/>
  <c r="D116" i="77"/>
  <c r="E116" i="77" s="1"/>
  <c r="F116" i="77" s="1"/>
  <c r="G116" i="77" s="1"/>
  <c r="H116" i="77" s="1"/>
  <c r="I116" i="77" s="1"/>
  <c r="D118" i="88"/>
  <c r="E118" i="88" s="1"/>
  <c r="F118" i="88" s="1"/>
  <c r="G118" i="88" s="1"/>
  <c r="H118" i="88" s="1"/>
  <c r="I118" i="88" s="1"/>
  <c r="D115" i="88"/>
  <c r="E115" i="88" s="1"/>
  <c r="F115" i="88" s="1"/>
  <c r="G115" i="88" s="1"/>
  <c r="H115" i="88" s="1"/>
  <c r="I115" i="88" s="1"/>
  <c r="D116" i="80"/>
  <c r="E116" i="80" s="1"/>
  <c r="F116" i="80" s="1"/>
  <c r="G116" i="80" s="1"/>
  <c r="H116" i="80" s="1"/>
  <c r="I116" i="80" s="1"/>
  <c r="D117" i="99"/>
  <c r="E117" i="99" s="1"/>
  <c r="F117" i="99" s="1"/>
  <c r="G117" i="99" s="1"/>
  <c r="H117" i="99" s="1"/>
  <c r="I117" i="99" s="1"/>
  <c r="D114" i="99"/>
  <c r="E114" i="99" s="1"/>
  <c r="F114" i="99" s="1"/>
  <c r="G114" i="99" s="1"/>
  <c r="H114" i="99" s="1"/>
  <c r="I114" i="99" s="1"/>
  <c r="D116" i="39"/>
  <c r="E116" i="39" s="1"/>
  <c r="F116" i="39" s="1"/>
  <c r="G116" i="39" s="1"/>
  <c r="H116" i="39" s="1"/>
  <c r="I116" i="39" s="1"/>
  <c r="D113" i="39"/>
  <c r="E113" i="39" s="1"/>
  <c r="D116" i="41"/>
  <c r="E116" i="41" s="1"/>
  <c r="F116" i="41" s="1"/>
  <c r="G116" i="41" s="1"/>
  <c r="H116" i="41" s="1"/>
  <c r="I116" i="41" s="1"/>
  <c r="D116" i="57"/>
  <c r="E116" i="57" s="1"/>
  <c r="F116" i="57" s="1"/>
  <c r="G116" i="57" s="1"/>
  <c r="H116" i="57" s="1"/>
  <c r="I116" i="57" s="1"/>
  <c r="D116" i="60"/>
  <c r="E116" i="60" s="1"/>
  <c r="F116" i="60" s="1"/>
  <c r="G116" i="60" s="1"/>
  <c r="H116" i="60" s="1"/>
  <c r="I116" i="60" s="1"/>
  <c r="D117" i="68"/>
  <c r="E117" i="68" s="1"/>
  <c r="F117" i="68" s="1"/>
  <c r="G117" i="68" s="1"/>
  <c r="H117" i="68" s="1"/>
  <c r="I117" i="68" s="1"/>
  <c r="D114" i="68"/>
  <c r="E114" i="68" s="1"/>
  <c r="F114" i="68" s="1"/>
  <c r="G114" i="68" s="1"/>
  <c r="H114" i="68" s="1"/>
  <c r="I114" i="68" s="1"/>
  <c r="D117" i="71"/>
  <c r="E117" i="71" s="1"/>
  <c r="F117" i="71" s="1"/>
  <c r="G117" i="71" s="1"/>
  <c r="H117" i="71" s="1"/>
  <c r="I117" i="71" s="1"/>
  <c r="D114" i="71"/>
  <c r="E114" i="71" s="1"/>
  <c r="F114" i="71" s="1"/>
  <c r="G114" i="71" s="1"/>
  <c r="H114" i="71" s="1"/>
  <c r="I114" i="71" s="1"/>
  <c r="D116" i="73"/>
  <c r="E116" i="73" s="1"/>
  <c r="F116" i="73" s="1"/>
  <c r="G116" i="73" s="1"/>
  <c r="H116" i="73" s="1"/>
  <c r="I116" i="73" s="1"/>
  <c r="D113" i="73"/>
  <c r="E113" i="73" s="1"/>
  <c r="D118" i="75"/>
  <c r="E118" i="75" s="1"/>
  <c r="F118" i="75" s="1"/>
  <c r="G118" i="75" s="1"/>
  <c r="H118" i="75" s="1"/>
  <c r="I118" i="75" s="1"/>
  <c r="D115" i="75"/>
  <c r="E115" i="75" s="1"/>
  <c r="F115" i="75" s="1"/>
  <c r="G115" i="75" s="1"/>
  <c r="H115" i="75" s="1"/>
  <c r="I115" i="75" s="1"/>
  <c r="D117" i="81"/>
  <c r="E117" i="81" s="1"/>
  <c r="F117" i="81" s="1"/>
  <c r="G117" i="81" s="1"/>
  <c r="H117" i="81" s="1"/>
  <c r="I117" i="81" s="1"/>
  <c r="D114" i="81"/>
  <c r="E114" i="81" s="1"/>
  <c r="F114" i="81" s="1"/>
  <c r="G114" i="81" s="1"/>
  <c r="H114" i="81" s="1"/>
  <c r="I114" i="81" s="1"/>
  <c r="D80" i="83"/>
  <c r="D117" i="85"/>
  <c r="E117" i="85" s="1"/>
  <c r="F117" i="85" s="1"/>
  <c r="G117" i="85" s="1"/>
  <c r="H117" i="85" s="1"/>
  <c r="I117" i="85" s="1"/>
  <c r="D118" i="89"/>
  <c r="E118" i="89" s="1"/>
  <c r="F118" i="89" s="1"/>
  <c r="G118" i="89" s="1"/>
  <c r="H118" i="89" s="1"/>
  <c r="I118" i="89" s="1"/>
  <c r="D115" i="89"/>
  <c r="E115" i="89" s="1"/>
  <c r="F115" i="89" s="1"/>
  <c r="G115" i="89" s="1"/>
  <c r="H115" i="89" s="1"/>
  <c r="I115" i="89" s="1"/>
  <c r="D117" i="91"/>
  <c r="E117" i="91" s="1"/>
  <c r="F117" i="91" s="1"/>
  <c r="G117" i="91" s="1"/>
  <c r="H117" i="91" s="1"/>
  <c r="I117" i="91" s="1"/>
  <c r="D118" i="94"/>
  <c r="E118" i="94" s="1"/>
  <c r="F118" i="94" s="1"/>
  <c r="G118" i="94" s="1"/>
  <c r="H118" i="94" s="1"/>
  <c r="I118" i="94" s="1"/>
  <c r="D115" i="94"/>
  <c r="E115" i="94" s="1"/>
  <c r="F115" i="94" s="1"/>
  <c r="G115" i="94" s="1"/>
  <c r="H115" i="94" s="1"/>
  <c r="I115" i="94" s="1"/>
  <c r="D118" i="96"/>
  <c r="E118" i="96" s="1"/>
  <c r="F118" i="96" s="1"/>
  <c r="G118" i="96" s="1"/>
  <c r="H118" i="96" s="1"/>
  <c r="I118" i="96" s="1"/>
  <c r="D115" i="96"/>
  <c r="E115" i="96" s="1"/>
  <c r="F115" i="96" s="1"/>
  <c r="G115" i="96" s="1"/>
  <c r="H115" i="96" s="1"/>
  <c r="I115" i="96" s="1"/>
  <c r="D115" i="43"/>
  <c r="E115" i="43" s="1"/>
  <c r="F115" i="43" s="1"/>
  <c r="G115" i="43" s="1"/>
  <c r="H115" i="43" s="1"/>
  <c r="I115" i="43" s="1"/>
  <c r="D115" i="47"/>
  <c r="E115" i="47" s="1"/>
  <c r="F115" i="47" s="1"/>
  <c r="G115" i="47" s="1"/>
  <c r="H115" i="47" s="1"/>
  <c r="I115" i="47" s="1"/>
  <c r="D114" i="47"/>
  <c r="E114" i="47" s="1"/>
  <c r="F114" i="47" s="1"/>
  <c r="G114" i="47" s="1"/>
  <c r="H114" i="47" s="1"/>
  <c r="I114" i="47" s="1"/>
  <c r="D118" i="53"/>
  <c r="E118" i="53" s="1"/>
  <c r="F118" i="53" s="1"/>
  <c r="G118" i="53" s="1"/>
  <c r="H118" i="53" s="1"/>
  <c r="I118" i="53" s="1"/>
  <c r="I40" i="131"/>
  <c r="D77" i="83"/>
  <c r="D82" i="83"/>
  <c r="D79" i="83"/>
  <c r="D81" i="83"/>
  <c r="D78" i="83"/>
  <c r="E78" i="83" s="1"/>
  <c r="D115" i="87"/>
  <c r="D113" i="90"/>
  <c r="E113" i="90" s="1"/>
  <c r="D117" i="100"/>
  <c r="E117" i="100" s="1"/>
  <c r="F117" i="100" s="1"/>
  <c r="G117" i="100" s="1"/>
  <c r="H117" i="100" s="1"/>
  <c r="I117" i="100" s="1"/>
  <c r="D114" i="43"/>
  <c r="E114" i="43" s="1"/>
  <c r="F114" i="43" s="1"/>
  <c r="G114" i="43" s="1"/>
  <c r="H114" i="43" s="1"/>
  <c r="I114" i="43" s="1"/>
  <c r="D117" i="43"/>
  <c r="E117" i="43" s="1"/>
  <c r="F117" i="43" s="1"/>
  <c r="G117" i="43" s="1"/>
  <c r="H117" i="43" s="1"/>
  <c r="I117" i="43" s="1"/>
  <c r="D116" i="44"/>
  <c r="E116" i="44" s="1"/>
  <c r="F116" i="44" s="1"/>
  <c r="G116" i="44" s="1"/>
  <c r="H116" i="44" s="1"/>
  <c r="I116" i="44" s="1"/>
  <c r="D118" i="48"/>
  <c r="E118" i="48" s="1"/>
  <c r="F118" i="48" s="1"/>
  <c r="G118" i="48" s="1"/>
  <c r="H118" i="48" s="1"/>
  <c r="I118" i="48" s="1"/>
  <c r="D115" i="48"/>
  <c r="E115" i="48" s="1"/>
  <c r="F115" i="48" s="1"/>
  <c r="G115" i="48" s="1"/>
  <c r="H115" i="48" s="1"/>
  <c r="I115" i="48" s="1"/>
  <c r="D118" i="51"/>
  <c r="E118" i="51" s="1"/>
  <c r="F118" i="51" s="1"/>
  <c r="G118" i="51" s="1"/>
  <c r="H118" i="51" s="1"/>
  <c r="I118" i="51" s="1"/>
  <c r="D115" i="58"/>
  <c r="E115" i="58" s="1"/>
  <c r="F115" i="58" s="1"/>
  <c r="G115" i="58" s="1"/>
  <c r="H115" i="58" s="1"/>
  <c r="I115" i="58" s="1"/>
  <c r="I26" i="131"/>
  <c r="E97" i="130"/>
  <c r="D116" i="71"/>
  <c r="E116" i="71" s="1"/>
  <c r="F116" i="71" s="1"/>
  <c r="G116" i="71" s="1"/>
  <c r="H116" i="71" s="1"/>
  <c r="I116" i="71" s="1"/>
  <c r="D115" i="77"/>
  <c r="E115" i="77" s="1"/>
  <c r="F115" i="77" s="1"/>
  <c r="G115" i="77" s="1"/>
  <c r="H115" i="77" s="1"/>
  <c r="I115" i="77" s="1"/>
  <c r="D113" i="55"/>
  <c r="E113" i="55" s="1"/>
  <c r="D118" i="83"/>
  <c r="E118" i="83" s="1"/>
  <c r="F118" i="83" s="1"/>
  <c r="G118" i="83" s="1"/>
  <c r="H118" i="83" s="1"/>
  <c r="I118" i="83" s="1"/>
  <c r="D118" i="127"/>
  <c r="E118" i="127" s="1"/>
  <c r="F118" i="127" s="1"/>
  <c r="G118" i="127" s="1"/>
  <c r="H118" i="127" s="1"/>
  <c r="I118" i="127" s="1"/>
  <c r="D115" i="127"/>
  <c r="E115" i="127" s="1"/>
  <c r="F115" i="127" s="1"/>
  <c r="G115" i="127" s="1"/>
  <c r="H115" i="127" s="1"/>
  <c r="I115" i="127" s="1"/>
  <c r="D118" i="129"/>
  <c r="E118" i="129" s="1"/>
  <c r="F118" i="129" s="1"/>
  <c r="G118" i="129" s="1"/>
  <c r="H118" i="129" s="1"/>
  <c r="I118" i="129" s="1"/>
  <c r="D115" i="129"/>
  <c r="E115" i="129" s="1"/>
  <c r="F115" i="129" s="1"/>
  <c r="G115" i="129" s="1"/>
  <c r="H115" i="129" s="1"/>
  <c r="I115" i="129" s="1"/>
  <c r="D116" i="38"/>
  <c r="E116" i="38" s="1"/>
  <c r="F116" i="38" s="1"/>
  <c r="G116" i="38" s="1"/>
  <c r="H116" i="38" s="1"/>
  <c r="I116" i="38" s="1"/>
  <c r="D117" i="48"/>
  <c r="E117" i="48" s="1"/>
  <c r="F117" i="48" s="1"/>
  <c r="G117" i="48" s="1"/>
  <c r="H117" i="48" s="1"/>
  <c r="I117" i="48" s="1"/>
  <c r="D115" i="51"/>
  <c r="E115" i="51" s="1"/>
  <c r="F115" i="51" s="1"/>
  <c r="G115" i="51" s="1"/>
  <c r="H115" i="51" s="1"/>
  <c r="I115" i="51" s="1"/>
  <c r="D114" i="52"/>
  <c r="E114" i="52" s="1"/>
  <c r="F114" i="52" s="1"/>
  <c r="G114" i="52" s="1"/>
  <c r="H114" i="52" s="1"/>
  <c r="I114" i="52" s="1"/>
  <c r="D114" i="53"/>
  <c r="D117" i="53"/>
  <c r="E117" i="53" s="1"/>
  <c r="F117" i="53" s="1"/>
  <c r="G117" i="53" s="1"/>
  <c r="H117" i="53" s="1"/>
  <c r="I117" i="53" s="1"/>
  <c r="D116" i="54"/>
  <c r="E116" i="54" s="1"/>
  <c r="F116" i="54" s="1"/>
  <c r="G116" i="54" s="1"/>
  <c r="H116" i="54" s="1"/>
  <c r="I116" i="54" s="1"/>
  <c r="D114" i="55"/>
  <c r="E114" i="55" s="1"/>
  <c r="F114" i="55" s="1"/>
  <c r="G114" i="55" s="1"/>
  <c r="H114" i="55" s="1"/>
  <c r="I114" i="55" s="1"/>
  <c r="I225" i="105"/>
  <c r="G225" i="105"/>
  <c r="I31" i="131"/>
  <c r="K225" i="130"/>
  <c r="I23" i="131"/>
  <c r="D114" i="85"/>
  <c r="E114" i="85" s="1"/>
  <c r="F114" i="85" s="1"/>
  <c r="G114" i="85" s="1"/>
  <c r="H114" i="85" s="1"/>
  <c r="I114" i="85" s="1"/>
  <c r="D118" i="67"/>
  <c r="E118" i="67" s="1"/>
  <c r="F118" i="67" s="1"/>
  <c r="G118" i="67" s="1"/>
  <c r="H118" i="67" s="1"/>
  <c r="I118" i="67" s="1"/>
  <c r="D115" i="67"/>
  <c r="E115" i="67" s="1"/>
  <c r="F115" i="67" s="1"/>
  <c r="G115" i="67" s="1"/>
  <c r="H115" i="67" s="1"/>
  <c r="I115" i="67" s="1"/>
  <c r="D117" i="67"/>
  <c r="E117" i="67" s="1"/>
  <c r="F117" i="67" s="1"/>
  <c r="G117" i="67" s="1"/>
  <c r="H117" i="67" s="1"/>
  <c r="I117" i="67" s="1"/>
  <c r="D117" i="82"/>
  <c r="E117" i="82" s="1"/>
  <c r="F117" i="82" s="1"/>
  <c r="G117" i="82" s="1"/>
  <c r="H117" i="82" s="1"/>
  <c r="I117" i="82" s="1"/>
  <c r="D114" i="82"/>
  <c r="E114" i="82" s="1"/>
  <c r="F114" i="82" s="1"/>
  <c r="G114" i="82" s="1"/>
  <c r="H114" i="82" s="1"/>
  <c r="I114" i="82" s="1"/>
  <c r="D115" i="85"/>
  <c r="E115" i="85" s="1"/>
  <c r="F115" i="85" s="1"/>
  <c r="G115" i="85" s="1"/>
  <c r="H115" i="85" s="1"/>
  <c r="I115" i="85" s="1"/>
  <c r="D116" i="86"/>
  <c r="E116" i="86" s="1"/>
  <c r="F116" i="86" s="1"/>
  <c r="G116" i="86" s="1"/>
  <c r="H116" i="86" s="1"/>
  <c r="I116" i="86" s="1"/>
  <c r="D118" i="87"/>
  <c r="E118" i="87" s="1"/>
  <c r="F118" i="87" s="1"/>
  <c r="G118" i="87" s="1"/>
  <c r="H118" i="87" s="1"/>
  <c r="I118" i="87" s="1"/>
  <c r="D117" i="88"/>
  <c r="E117" i="88" s="1"/>
  <c r="F117" i="88" s="1"/>
  <c r="G117" i="88" s="1"/>
  <c r="H117" i="88" s="1"/>
  <c r="I117" i="88" s="1"/>
  <c r="D114" i="88"/>
  <c r="E114" i="88" s="1"/>
  <c r="F114" i="88" s="1"/>
  <c r="G114" i="88" s="1"/>
  <c r="H114" i="88" s="1"/>
  <c r="I114" i="88" s="1"/>
  <c r="D117" i="80"/>
  <c r="E117" i="80" s="1"/>
  <c r="F117" i="80" s="1"/>
  <c r="G117" i="80" s="1"/>
  <c r="H117" i="80" s="1"/>
  <c r="I117" i="80" s="1"/>
  <c r="D114" i="80"/>
  <c r="E114" i="80" s="1"/>
  <c r="F114" i="80" s="1"/>
  <c r="G114" i="80" s="1"/>
  <c r="H114" i="80" s="1"/>
  <c r="I114" i="80" s="1"/>
  <c r="D116" i="90"/>
  <c r="E116" i="90" s="1"/>
  <c r="F116" i="90" s="1"/>
  <c r="G116" i="90" s="1"/>
  <c r="H116" i="90" s="1"/>
  <c r="I116" i="90" s="1"/>
  <c r="D114" i="91"/>
  <c r="E114" i="91" s="1"/>
  <c r="F114" i="91" s="1"/>
  <c r="G114" i="91" s="1"/>
  <c r="H114" i="91" s="1"/>
  <c r="I114" i="91" s="1"/>
  <c r="D116" i="91"/>
  <c r="E116" i="91" s="1"/>
  <c r="F116" i="91" s="1"/>
  <c r="G116" i="91" s="1"/>
  <c r="H116" i="91" s="1"/>
  <c r="I116" i="91" s="1"/>
  <c r="D116" i="96"/>
  <c r="E116" i="96" s="1"/>
  <c r="F116" i="96" s="1"/>
  <c r="G116" i="96" s="1"/>
  <c r="H116" i="96" s="1"/>
  <c r="I116" i="96" s="1"/>
  <c r="D117" i="96"/>
  <c r="E117" i="96" s="1"/>
  <c r="F117" i="96" s="1"/>
  <c r="G117" i="96" s="1"/>
  <c r="H117" i="96" s="1"/>
  <c r="I117" i="96" s="1"/>
  <c r="D118" i="97"/>
  <c r="E118" i="97" s="1"/>
  <c r="F118" i="97" s="1"/>
  <c r="G118" i="97" s="1"/>
  <c r="H118" i="97" s="1"/>
  <c r="I118" i="97" s="1"/>
  <c r="D115" i="97"/>
  <c r="E115" i="97" s="1"/>
  <c r="F115" i="97" s="1"/>
  <c r="G115" i="97" s="1"/>
  <c r="H115" i="97" s="1"/>
  <c r="I115" i="97" s="1"/>
  <c r="D115" i="100"/>
  <c r="E115" i="100" s="1"/>
  <c r="F115" i="100" s="1"/>
  <c r="G115" i="100" s="1"/>
  <c r="H115" i="100" s="1"/>
  <c r="I115" i="100" s="1"/>
  <c r="D113" i="100"/>
  <c r="E113" i="100" s="1"/>
  <c r="F113" i="100" s="1"/>
  <c r="D118" i="108"/>
  <c r="E118" i="108" s="1"/>
  <c r="F118" i="108" s="1"/>
  <c r="G118" i="108" s="1"/>
  <c r="H118" i="108" s="1"/>
  <c r="I118" i="108" s="1"/>
  <c r="D115" i="108"/>
  <c r="E115" i="108" s="1"/>
  <c r="F115" i="108" s="1"/>
  <c r="G115" i="108" s="1"/>
  <c r="H115" i="108" s="1"/>
  <c r="I115" i="108" s="1"/>
  <c r="D117" i="127"/>
  <c r="E117" i="127" s="1"/>
  <c r="F117" i="127" s="1"/>
  <c r="G117" i="127" s="1"/>
  <c r="H117" i="127" s="1"/>
  <c r="I117" i="127" s="1"/>
  <c r="D114" i="127"/>
  <c r="E114" i="127" s="1"/>
  <c r="F114" i="127" s="1"/>
  <c r="G114" i="127" s="1"/>
  <c r="H114" i="127" s="1"/>
  <c r="I114" i="127" s="1"/>
  <c r="D117" i="129"/>
  <c r="E117" i="129" s="1"/>
  <c r="F117" i="129" s="1"/>
  <c r="G117" i="129" s="1"/>
  <c r="H117" i="129" s="1"/>
  <c r="I117" i="129" s="1"/>
  <c r="D114" i="129"/>
  <c r="E114" i="129" s="1"/>
  <c r="F114" i="129" s="1"/>
  <c r="G114" i="129" s="1"/>
  <c r="H114" i="129" s="1"/>
  <c r="I114" i="129" s="1"/>
  <c r="D116" i="32"/>
  <c r="E116" i="32" s="1"/>
  <c r="F116" i="32" s="1"/>
  <c r="G116" i="32" s="1"/>
  <c r="H116" i="32" s="1"/>
  <c r="I116" i="32" s="1"/>
  <c r="D118" i="38"/>
  <c r="E118" i="38" s="1"/>
  <c r="F118" i="38" s="1"/>
  <c r="G118" i="38" s="1"/>
  <c r="H118" i="38" s="1"/>
  <c r="I118" i="38" s="1"/>
  <c r="D115" i="38"/>
  <c r="E115" i="38" s="1"/>
  <c r="F115" i="38" s="1"/>
  <c r="G115" i="38" s="1"/>
  <c r="H115" i="38" s="1"/>
  <c r="I115" i="38" s="1"/>
  <c r="D117" i="39"/>
  <c r="D114" i="39"/>
  <c r="E114" i="39" s="1"/>
  <c r="F114" i="39" s="1"/>
  <c r="G114" i="39" s="1"/>
  <c r="H114" i="39" s="1"/>
  <c r="I114" i="39" s="1"/>
  <c r="D117" i="45"/>
  <c r="E117" i="45" s="1"/>
  <c r="F117" i="45" s="1"/>
  <c r="G117" i="45" s="1"/>
  <c r="H117" i="45" s="1"/>
  <c r="I117" i="45" s="1"/>
  <c r="D114" i="45"/>
  <c r="E114" i="45" s="1"/>
  <c r="F114" i="45" s="1"/>
  <c r="G114" i="45" s="1"/>
  <c r="H114" i="45" s="1"/>
  <c r="I114" i="45" s="1"/>
  <c r="D116" i="52"/>
  <c r="E116" i="52" s="1"/>
  <c r="F116" i="52" s="1"/>
  <c r="G116" i="52" s="1"/>
  <c r="H116" i="52" s="1"/>
  <c r="I116" i="52" s="1"/>
  <c r="D118" i="57"/>
  <c r="E118" i="57" s="1"/>
  <c r="F118" i="57" s="1"/>
  <c r="G118" i="57" s="1"/>
  <c r="H118" i="57" s="1"/>
  <c r="I118" i="57" s="1"/>
  <c r="D115" i="57"/>
  <c r="E115" i="57" s="1"/>
  <c r="F115" i="57" s="1"/>
  <c r="G115" i="57" s="1"/>
  <c r="H115" i="57" s="1"/>
  <c r="I115" i="57" s="1"/>
  <c r="D118" i="58"/>
  <c r="E118" i="58" s="1"/>
  <c r="F118" i="58" s="1"/>
  <c r="G118" i="58" s="1"/>
  <c r="H118" i="58" s="1"/>
  <c r="I118" i="58" s="1"/>
  <c r="D114" i="59"/>
  <c r="E114" i="59" s="1"/>
  <c r="F114" i="59" s="1"/>
  <c r="G114" i="59" s="1"/>
  <c r="H114" i="59" s="1"/>
  <c r="I114" i="59" s="1"/>
  <c r="I35" i="131"/>
  <c r="I225" i="130"/>
  <c r="I16" i="131"/>
  <c r="I43" i="131"/>
  <c r="I48" i="131" s="1"/>
  <c r="D118" i="68"/>
  <c r="E118" i="68" s="1"/>
  <c r="F118" i="68" s="1"/>
  <c r="G118" i="68" s="1"/>
  <c r="H118" i="68" s="1"/>
  <c r="I118" i="68" s="1"/>
  <c r="D115" i="68"/>
  <c r="E115" i="68" s="1"/>
  <c r="F115" i="68" s="1"/>
  <c r="G115" i="68" s="1"/>
  <c r="H115" i="68" s="1"/>
  <c r="I115" i="68" s="1"/>
  <c r="D118" i="69"/>
  <c r="E118" i="69" s="1"/>
  <c r="F118" i="69" s="1"/>
  <c r="G118" i="69" s="1"/>
  <c r="H118" i="69" s="1"/>
  <c r="I118" i="69" s="1"/>
  <c r="D115" i="69"/>
  <c r="E115" i="69" s="1"/>
  <c r="F115" i="69" s="1"/>
  <c r="G115" i="69" s="1"/>
  <c r="H115" i="69" s="1"/>
  <c r="I115" i="69" s="1"/>
  <c r="D118" i="71"/>
  <c r="D115" i="71"/>
  <c r="D113" i="71"/>
  <c r="D115" i="82"/>
  <c r="E115" i="82" s="1"/>
  <c r="F115" i="82" s="1"/>
  <c r="G115" i="82" s="1"/>
  <c r="H115" i="82" s="1"/>
  <c r="I115" i="82" s="1"/>
  <c r="D118" i="82"/>
  <c r="E118" i="82" s="1"/>
  <c r="F118" i="82" s="1"/>
  <c r="G118" i="82" s="1"/>
  <c r="H118" i="82" s="1"/>
  <c r="I118" i="82" s="1"/>
  <c r="D117" i="89"/>
  <c r="E117" i="89" s="1"/>
  <c r="F117" i="89" s="1"/>
  <c r="G117" i="89" s="1"/>
  <c r="H117" i="89" s="1"/>
  <c r="I117" i="89" s="1"/>
  <c r="D114" i="89"/>
  <c r="E114" i="89" s="1"/>
  <c r="F114" i="89" s="1"/>
  <c r="G114" i="89" s="1"/>
  <c r="H114" i="89" s="1"/>
  <c r="I114" i="89" s="1"/>
  <c r="D118" i="93"/>
  <c r="E118" i="93" s="1"/>
  <c r="F118" i="93" s="1"/>
  <c r="G118" i="93" s="1"/>
  <c r="H118" i="93" s="1"/>
  <c r="I118" i="93" s="1"/>
  <c r="D115" i="93"/>
  <c r="E115" i="93" s="1"/>
  <c r="F115" i="93" s="1"/>
  <c r="G115" i="93" s="1"/>
  <c r="H115" i="93" s="1"/>
  <c r="I115" i="93" s="1"/>
  <c r="D116" i="93"/>
  <c r="E116" i="93" s="1"/>
  <c r="F116" i="93" s="1"/>
  <c r="G116" i="93" s="1"/>
  <c r="H116" i="93" s="1"/>
  <c r="I116" i="93" s="1"/>
  <c r="D117" i="94"/>
  <c r="E117" i="94" s="1"/>
  <c r="F117" i="94" s="1"/>
  <c r="G117" i="94" s="1"/>
  <c r="H117" i="94" s="1"/>
  <c r="I117" i="94" s="1"/>
  <c r="D114" i="94"/>
  <c r="E114" i="94" s="1"/>
  <c r="F114" i="94" s="1"/>
  <c r="G114" i="94" s="1"/>
  <c r="H114" i="94" s="1"/>
  <c r="I114" i="94" s="1"/>
  <c r="D116" i="95"/>
  <c r="E116" i="95" s="1"/>
  <c r="F116" i="95" s="1"/>
  <c r="G116" i="95" s="1"/>
  <c r="H116" i="95" s="1"/>
  <c r="I116" i="95" s="1"/>
  <c r="D118" i="109"/>
  <c r="E118" i="109" s="1"/>
  <c r="F118" i="109" s="1"/>
  <c r="G118" i="109" s="1"/>
  <c r="H118" i="109" s="1"/>
  <c r="I118" i="109" s="1"/>
  <c r="D115" i="109"/>
  <c r="E115" i="109" s="1"/>
  <c r="F115" i="109" s="1"/>
  <c r="G115" i="109" s="1"/>
  <c r="H115" i="109" s="1"/>
  <c r="I115" i="109" s="1"/>
  <c r="D113" i="51"/>
  <c r="D117" i="51"/>
  <c r="E117" i="51" s="1"/>
  <c r="F117" i="51" s="1"/>
  <c r="G117" i="51" s="1"/>
  <c r="H117" i="51" s="1"/>
  <c r="I117" i="51" s="1"/>
  <c r="D118" i="60"/>
  <c r="E118" i="60" s="1"/>
  <c r="F118" i="60" s="1"/>
  <c r="G118" i="60" s="1"/>
  <c r="H118" i="60" s="1"/>
  <c r="I118" i="60" s="1"/>
  <c r="D115" i="60"/>
  <c r="E115" i="60" s="1"/>
  <c r="F115" i="60" s="1"/>
  <c r="G115" i="60" s="1"/>
  <c r="H115" i="60" s="1"/>
  <c r="I115" i="60" s="1"/>
  <c r="D80" i="51"/>
  <c r="D77" i="51"/>
  <c r="F33" i="131"/>
  <c r="H97" i="130"/>
  <c r="D117" i="70"/>
  <c r="E117" i="70" s="1"/>
  <c r="F117" i="70" s="1"/>
  <c r="G117" i="70" s="1"/>
  <c r="H117" i="70" s="1"/>
  <c r="I117" i="70" s="1"/>
  <c r="D114" i="70"/>
  <c r="E114" i="70" s="1"/>
  <c r="F114" i="70" s="1"/>
  <c r="G114" i="70" s="1"/>
  <c r="H114" i="70" s="1"/>
  <c r="I114" i="70" s="1"/>
  <c r="D117" i="73"/>
  <c r="D114" i="73"/>
  <c r="E114" i="73" s="1"/>
  <c r="F114" i="73" s="1"/>
  <c r="G114" i="73" s="1"/>
  <c r="H114" i="73" s="1"/>
  <c r="I114" i="73" s="1"/>
  <c r="D118" i="81"/>
  <c r="E118" i="81" s="1"/>
  <c r="F118" i="81" s="1"/>
  <c r="G118" i="81" s="1"/>
  <c r="H118" i="81" s="1"/>
  <c r="I118" i="81" s="1"/>
  <c r="D115" i="81"/>
  <c r="E115" i="81" s="1"/>
  <c r="F115" i="81" s="1"/>
  <c r="G115" i="81" s="1"/>
  <c r="H115" i="81" s="1"/>
  <c r="I115" i="81" s="1"/>
  <c r="D116" i="88"/>
  <c r="E116" i="88" s="1"/>
  <c r="F116" i="88" s="1"/>
  <c r="G116" i="88" s="1"/>
  <c r="H116" i="88" s="1"/>
  <c r="I116" i="88" s="1"/>
  <c r="D117" i="97"/>
  <c r="E117" i="97" s="1"/>
  <c r="F117" i="97" s="1"/>
  <c r="G117" i="97" s="1"/>
  <c r="H117" i="97" s="1"/>
  <c r="I117" i="97" s="1"/>
  <c r="D114" i="97"/>
  <c r="E114" i="97" s="1"/>
  <c r="F114" i="97" s="1"/>
  <c r="G114" i="97" s="1"/>
  <c r="H114" i="97" s="1"/>
  <c r="I114" i="97" s="1"/>
  <c r="D118" i="101"/>
  <c r="E118" i="101" s="1"/>
  <c r="F118" i="101" s="1"/>
  <c r="G118" i="101" s="1"/>
  <c r="H118" i="101" s="1"/>
  <c r="I118" i="101" s="1"/>
  <c r="D115" i="101"/>
  <c r="E115" i="101" s="1"/>
  <c r="F115" i="101" s="1"/>
  <c r="G115" i="101" s="1"/>
  <c r="H115" i="101" s="1"/>
  <c r="I115" i="101" s="1"/>
  <c r="D118" i="102"/>
  <c r="E118" i="102" s="1"/>
  <c r="F118" i="102" s="1"/>
  <c r="G118" i="102" s="1"/>
  <c r="H118" i="102" s="1"/>
  <c r="I118" i="102" s="1"/>
  <c r="D115" i="102"/>
  <c r="E115" i="102" s="1"/>
  <c r="F115" i="102" s="1"/>
  <c r="G115" i="102" s="1"/>
  <c r="H115" i="102" s="1"/>
  <c r="I115" i="102" s="1"/>
  <c r="D116" i="109"/>
  <c r="E116" i="109" s="1"/>
  <c r="F116" i="109" s="1"/>
  <c r="G116" i="109" s="1"/>
  <c r="H116" i="109" s="1"/>
  <c r="I116" i="109" s="1"/>
  <c r="D118" i="32"/>
  <c r="E118" i="32" s="1"/>
  <c r="F118" i="32" s="1"/>
  <c r="G118" i="32" s="1"/>
  <c r="H118" i="32" s="1"/>
  <c r="I118" i="32" s="1"/>
  <c r="D115" i="32"/>
  <c r="E115" i="32" s="1"/>
  <c r="F115" i="32" s="1"/>
  <c r="G115" i="32" s="1"/>
  <c r="H115" i="32" s="1"/>
  <c r="I115" i="32" s="1"/>
  <c r="D118" i="41"/>
  <c r="E118" i="41" s="1"/>
  <c r="F118" i="41" s="1"/>
  <c r="G118" i="41" s="1"/>
  <c r="H118" i="41" s="1"/>
  <c r="I118" i="41" s="1"/>
  <c r="D115" i="41"/>
  <c r="E115" i="41" s="1"/>
  <c r="F115" i="41" s="1"/>
  <c r="G115" i="41" s="1"/>
  <c r="H115" i="41" s="1"/>
  <c r="I115" i="41" s="1"/>
  <c r="D116" i="42"/>
  <c r="E116" i="42" s="1"/>
  <c r="F116" i="42" s="1"/>
  <c r="G116" i="42" s="1"/>
  <c r="H116" i="42" s="1"/>
  <c r="I116" i="42" s="1"/>
  <c r="D117" i="44"/>
  <c r="E117" i="44" s="1"/>
  <c r="F117" i="44" s="1"/>
  <c r="G117" i="44" s="1"/>
  <c r="H117" i="44" s="1"/>
  <c r="I117" i="44" s="1"/>
  <c r="D113" i="48"/>
  <c r="D117" i="50"/>
  <c r="E117" i="50" s="1"/>
  <c r="F117" i="50" s="1"/>
  <c r="G117" i="50" s="1"/>
  <c r="H117" i="50" s="1"/>
  <c r="I117" i="50" s="1"/>
  <c r="D114" i="50"/>
  <c r="E114" i="50" s="1"/>
  <c r="F114" i="50" s="1"/>
  <c r="G114" i="50" s="1"/>
  <c r="H114" i="50" s="1"/>
  <c r="I114" i="50" s="1"/>
  <c r="D118" i="54"/>
  <c r="E118" i="54" s="1"/>
  <c r="F118" i="54" s="1"/>
  <c r="G118" i="54" s="1"/>
  <c r="H118" i="54" s="1"/>
  <c r="I118" i="54" s="1"/>
  <c r="D115" i="54"/>
  <c r="E115" i="54" s="1"/>
  <c r="F115" i="54" s="1"/>
  <c r="G115" i="54" s="1"/>
  <c r="H115" i="54" s="1"/>
  <c r="I115" i="54" s="1"/>
  <c r="D117" i="60"/>
  <c r="E117" i="60" s="1"/>
  <c r="F117" i="60" s="1"/>
  <c r="G117" i="60" s="1"/>
  <c r="H117" i="60" s="1"/>
  <c r="I117" i="60" s="1"/>
  <c r="D114" i="60"/>
  <c r="E114" i="60" s="1"/>
  <c r="F114" i="60" s="1"/>
  <c r="G114" i="60" s="1"/>
  <c r="H114" i="60" s="1"/>
  <c r="I114" i="60" s="1"/>
  <c r="F225" i="105"/>
  <c r="D225" i="105"/>
  <c r="E225" i="105"/>
  <c r="J225" i="130"/>
  <c r="I27" i="131"/>
  <c r="F28" i="131"/>
  <c r="I21" i="131"/>
  <c r="I25" i="131"/>
  <c r="I24" i="131"/>
  <c r="I22" i="131"/>
  <c r="G33" i="131"/>
  <c r="E33" i="131"/>
  <c r="H225" i="105"/>
  <c r="J97" i="105"/>
  <c r="D225" i="130"/>
  <c r="H28" i="131"/>
  <c r="I30" i="131"/>
  <c r="I13" i="131"/>
  <c r="G28" i="131"/>
  <c r="D116" i="67"/>
  <c r="E116" i="67" s="1"/>
  <c r="F116" i="67" s="1"/>
  <c r="G116" i="67" s="1"/>
  <c r="H116" i="67" s="1"/>
  <c r="I116" i="67" s="1"/>
  <c r="D116" i="68"/>
  <c r="E116" i="68" s="1"/>
  <c r="F116" i="68" s="1"/>
  <c r="G116" i="68" s="1"/>
  <c r="H116" i="68" s="1"/>
  <c r="I116" i="68" s="1"/>
  <c r="D116" i="69"/>
  <c r="E116" i="69" s="1"/>
  <c r="F116" i="69" s="1"/>
  <c r="G116" i="69" s="1"/>
  <c r="H116" i="69" s="1"/>
  <c r="I116" i="69" s="1"/>
  <c r="D118" i="72"/>
  <c r="E118" i="72" s="1"/>
  <c r="F118" i="72" s="1"/>
  <c r="G118" i="72" s="1"/>
  <c r="H118" i="72" s="1"/>
  <c r="I118" i="72" s="1"/>
  <c r="D115" i="72"/>
  <c r="E115" i="72" s="1"/>
  <c r="F115" i="72" s="1"/>
  <c r="G115" i="72" s="1"/>
  <c r="H115" i="72" s="1"/>
  <c r="I115" i="72" s="1"/>
  <c r="D116" i="75"/>
  <c r="E116" i="75" s="1"/>
  <c r="F116" i="75" s="1"/>
  <c r="G116" i="75" s="1"/>
  <c r="H116" i="75" s="1"/>
  <c r="I116" i="75" s="1"/>
  <c r="D118" i="76"/>
  <c r="E118" i="76" s="1"/>
  <c r="F118" i="76" s="1"/>
  <c r="G118" i="76" s="1"/>
  <c r="H118" i="76" s="1"/>
  <c r="I118" i="76" s="1"/>
  <c r="D115" i="76"/>
  <c r="E115" i="76" s="1"/>
  <c r="F115" i="76" s="1"/>
  <c r="G115" i="76" s="1"/>
  <c r="H115" i="76" s="1"/>
  <c r="I115" i="76" s="1"/>
  <c r="D117" i="77"/>
  <c r="E117" i="77" s="1"/>
  <c r="F117" i="77" s="1"/>
  <c r="G117" i="77" s="1"/>
  <c r="H117" i="77" s="1"/>
  <c r="I117" i="77" s="1"/>
  <c r="D118" i="43"/>
  <c r="E118" i="43" s="1"/>
  <c r="F118" i="43" s="1"/>
  <c r="G118" i="43" s="1"/>
  <c r="H118" i="43" s="1"/>
  <c r="I118" i="43" s="1"/>
  <c r="D116" i="48"/>
  <c r="E116" i="48" s="1"/>
  <c r="F116" i="48" s="1"/>
  <c r="G116" i="48" s="1"/>
  <c r="H116" i="48" s="1"/>
  <c r="I116" i="48" s="1"/>
  <c r="D118" i="52"/>
  <c r="E118" i="52" s="1"/>
  <c r="F118" i="52" s="1"/>
  <c r="G118" i="52" s="1"/>
  <c r="H118" i="52" s="1"/>
  <c r="I118" i="52" s="1"/>
  <c r="D115" i="52"/>
  <c r="E115" i="52" s="1"/>
  <c r="F115" i="52" s="1"/>
  <c r="G115" i="52" s="1"/>
  <c r="H115" i="52" s="1"/>
  <c r="I115" i="52" s="1"/>
  <c r="D117" i="55"/>
  <c r="E117" i="55" s="1"/>
  <c r="F117" i="55" s="1"/>
  <c r="G117" i="55" s="1"/>
  <c r="H117" i="55" s="1"/>
  <c r="I117" i="55" s="1"/>
  <c r="J225" i="105"/>
  <c r="K225" i="105"/>
  <c r="G225" i="130"/>
  <c r="E225" i="130"/>
  <c r="H225" i="130"/>
  <c r="D97" i="130"/>
  <c r="J97" i="130"/>
  <c r="D28" i="131"/>
  <c r="E28" i="131"/>
  <c r="I17" i="131"/>
  <c r="D80" i="76"/>
  <c r="D78" i="89"/>
  <c r="D78" i="52"/>
  <c r="E78" i="52" s="1"/>
  <c r="F78" i="52" s="1"/>
  <c r="D77" i="55"/>
  <c r="D79" i="87"/>
  <c r="E79" i="87" s="1"/>
  <c r="D78" i="69"/>
  <c r="D87" i="69" s="1"/>
  <c r="D82" i="87"/>
  <c r="D82" i="89"/>
  <c r="D79" i="52"/>
  <c r="D82" i="52"/>
  <c r="D81" i="48"/>
  <c r="D79" i="48"/>
  <c r="E79" i="48" s="1"/>
  <c r="D82" i="48"/>
  <c r="E82" i="48" s="1"/>
  <c r="D80" i="108"/>
  <c r="D77" i="69"/>
  <c r="D78" i="51"/>
  <c r="D79" i="54"/>
  <c r="D78" i="39"/>
  <c r="E78" i="39" s="1"/>
  <c r="F78" i="39" s="1"/>
  <c r="D82" i="41"/>
  <c r="D79" i="68"/>
  <c r="D88" i="68" s="1"/>
  <c r="D77" i="108"/>
  <c r="D78" i="108"/>
  <c r="E78" i="108" s="1"/>
  <c r="D78" i="129"/>
  <c r="D78" i="76"/>
  <c r="E78" i="76" s="1"/>
  <c r="D78" i="95"/>
  <c r="E78" i="95" s="1"/>
  <c r="D82" i="98"/>
  <c r="D78" i="87"/>
  <c r="E78" i="87" s="1"/>
  <c r="D79" i="39"/>
  <c r="E79" i="39" s="1"/>
  <c r="D79" i="45"/>
  <c r="D80" i="48"/>
  <c r="D80" i="69"/>
  <c r="D89" i="69" s="1"/>
  <c r="D82" i="85"/>
  <c r="D81" i="87"/>
  <c r="D81" i="108"/>
  <c r="D80" i="127"/>
  <c r="D77" i="127"/>
  <c r="D81" i="69"/>
  <c r="D90" i="69" s="1"/>
  <c r="D77" i="87"/>
  <c r="D81" i="89"/>
  <c r="D81" i="129"/>
  <c r="D77" i="129"/>
  <c r="D81" i="32"/>
  <c r="D79" i="41"/>
  <c r="D81" i="43"/>
  <c r="D78" i="43"/>
  <c r="E78" i="43" s="1"/>
  <c r="F78" i="43" s="1"/>
  <c r="G78" i="43" s="1"/>
  <c r="D82" i="68"/>
  <c r="D80" i="39"/>
  <c r="D77" i="54"/>
  <c r="D80" i="54"/>
  <c r="D80" i="72"/>
  <c r="D78" i="72"/>
  <c r="E78" i="72" s="1"/>
  <c r="D80" i="41"/>
  <c r="D77" i="48"/>
  <c r="D82" i="54"/>
  <c r="D77" i="68"/>
  <c r="D80" i="68"/>
  <c r="D89" i="68" s="1"/>
  <c r="D80" i="82"/>
  <c r="D79" i="85"/>
  <c r="D78" i="90"/>
  <c r="D82" i="90"/>
  <c r="D82" i="51"/>
  <c r="D81" i="55"/>
  <c r="D77" i="57"/>
  <c r="D80" i="57"/>
  <c r="E80" i="57" s="1"/>
  <c r="D80" i="60"/>
  <c r="D79" i="69"/>
  <c r="D88" i="69" s="1"/>
  <c r="D82" i="69"/>
  <c r="D81" i="72"/>
  <c r="D80" i="87"/>
  <c r="D82" i="38"/>
  <c r="D78" i="88"/>
  <c r="E78" i="88" s="1"/>
  <c r="D81" i="90"/>
  <c r="D79" i="129"/>
  <c r="D82" i="129"/>
  <c r="D78" i="41"/>
  <c r="D81" i="41"/>
  <c r="D81" i="52"/>
  <c r="D77" i="52"/>
  <c r="D80" i="52"/>
  <c r="D81" i="76"/>
  <c r="D77" i="76"/>
  <c r="D81" i="88"/>
  <c r="D82" i="79"/>
  <c r="D80" i="89"/>
  <c r="D79" i="108"/>
  <c r="D79" i="57"/>
  <c r="D82" i="57"/>
  <c r="D80" i="58"/>
  <c r="D82" i="88"/>
  <c r="D81" i="95"/>
  <c r="D80" i="95"/>
  <c r="D77" i="95"/>
  <c r="D79" i="95"/>
  <c r="D82" i="95"/>
  <c r="D80" i="128"/>
  <c r="D77" i="128"/>
  <c r="D81" i="54"/>
  <c r="D78" i="54"/>
  <c r="E78" i="54" s="1"/>
  <c r="F78" i="54" s="1"/>
  <c r="D78" i="55"/>
  <c r="D81" i="57"/>
  <c r="D78" i="57"/>
  <c r="D81" i="68"/>
  <c r="D90" i="68" s="1"/>
  <c r="D78" i="68"/>
  <c r="D87" i="68" s="1"/>
  <c r="D79" i="88"/>
  <c r="D80" i="129"/>
  <c r="D82" i="42"/>
  <c r="D82" i="43"/>
  <c r="D79" i="51"/>
  <c r="E79" i="51" s="1"/>
  <c r="D82" i="58"/>
  <c r="D79" i="58"/>
  <c r="E79" i="58" s="1"/>
  <c r="D78" i="59"/>
  <c r="D77" i="38"/>
  <c r="D82" i="76"/>
  <c r="D79" i="76"/>
  <c r="D80" i="77"/>
  <c r="D79" i="89"/>
  <c r="D79" i="67"/>
  <c r="D88" i="67" s="1"/>
  <c r="D78" i="38"/>
  <c r="E78" i="38" s="1"/>
  <c r="D79" i="55"/>
  <c r="D81" i="59"/>
  <c r="D82" i="67"/>
  <c r="D78" i="75"/>
  <c r="E78" i="75" s="1"/>
  <c r="F78" i="75" s="1"/>
  <c r="D82" i="39"/>
  <c r="D78" i="42"/>
  <c r="E78" i="42" s="1"/>
  <c r="F78" i="42" s="1"/>
  <c r="G78" i="42" s="1"/>
  <c r="D78" i="73"/>
  <c r="E78" i="73" s="1"/>
  <c r="D81" i="75"/>
  <c r="D80" i="88"/>
  <c r="D78" i="48"/>
  <c r="D81" i="51"/>
  <c r="I20" i="104"/>
  <c r="F25" i="69"/>
  <c r="F25" i="91"/>
  <c r="H21" i="104"/>
  <c r="F25" i="56"/>
  <c r="F20" i="104"/>
  <c r="F21" i="104"/>
  <c r="G20" i="104"/>
  <c r="I21" i="104"/>
  <c r="E20" i="104"/>
  <c r="G21" i="104"/>
  <c r="E21" i="104"/>
  <c r="H20" i="104"/>
  <c r="F25" i="76"/>
  <c r="F25" i="39"/>
  <c r="I25" i="41"/>
  <c r="I191" i="46"/>
  <c r="I160" i="46" s="1"/>
  <c r="I155" i="80"/>
  <c r="F25" i="101"/>
  <c r="F25" i="57"/>
  <c r="G97" i="130"/>
  <c r="I97" i="130"/>
  <c r="F97" i="130"/>
  <c r="K97" i="130"/>
  <c r="B19" i="135"/>
  <c r="B16" i="130"/>
  <c r="B328" i="135"/>
  <c r="B250" i="130"/>
  <c r="C7" i="135"/>
  <c r="C7" i="130"/>
  <c r="B316" i="135"/>
  <c r="B241" i="130"/>
  <c r="B31" i="135"/>
  <c r="B25" i="130"/>
  <c r="C302" i="135"/>
  <c r="C230" i="130"/>
  <c r="F225" i="130"/>
  <c r="B19" i="106"/>
  <c r="B22" i="111"/>
  <c r="B328" i="106"/>
  <c r="B407" i="111"/>
  <c r="C302" i="106"/>
  <c r="C375" i="111"/>
  <c r="B316" i="106"/>
  <c r="B392" i="111"/>
  <c r="B31" i="106"/>
  <c r="B37" i="111"/>
  <c r="C7" i="106"/>
  <c r="C7" i="111"/>
  <c r="B16" i="105"/>
  <c r="C246" i="7"/>
  <c r="C250" i="130" s="1"/>
  <c r="B250" i="105"/>
  <c r="C7" i="105"/>
  <c r="D97" i="105"/>
  <c r="F97" i="105"/>
  <c r="H97" i="105"/>
  <c r="I97" i="105"/>
  <c r="B241" i="105"/>
  <c r="C25" i="7"/>
  <c r="C25" i="130" s="1"/>
  <c r="B25" i="105"/>
  <c r="G97" i="105"/>
  <c r="K97" i="105"/>
  <c r="C230" i="105"/>
  <c r="E97" i="105"/>
  <c r="E191" i="60"/>
  <c r="E160" i="60" s="1"/>
  <c r="E149" i="60"/>
  <c r="G191" i="60"/>
  <c r="G160" i="60" s="1"/>
  <c r="G149" i="60"/>
  <c r="D82" i="60"/>
  <c r="D79" i="60"/>
  <c r="H191" i="60"/>
  <c r="H160" i="60" s="1"/>
  <c r="H149" i="60"/>
  <c r="C127" i="60" a="1"/>
  <c r="C127" i="60" s="1"/>
  <c r="C124" i="60" a="1"/>
  <c r="C124" i="60" s="1"/>
  <c r="C129" i="60" a="1"/>
  <c r="C129" i="60" s="1"/>
  <c r="C126" i="60" a="1"/>
  <c r="C126" i="60" s="1"/>
  <c r="C123" i="60" a="1"/>
  <c r="C123" i="60" s="1"/>
  <c r="C125" i="60" a="1"/>
  <c r="C125" i="60" s="1"/>
  <c r="C122" i="60" a="1"/>
  <c r="C122" i="60" s="1"/>
  <c r="F191" i="60"/>
  <c r="F160" i="60" s="1"/>
  <c r="F149" i="60"/>
  <c r="D113" i="60"/>
  <c r="D78" i="60"/>
  <c r="I191" i="60"/>
  <c r="I160" i="60" s="1"/>
  <c r="I149" i="60"/>
  <c r="L162" i="60"/>
  <c r="I162" i="60"/>
  <c r="F162" i="60"/>
  <c r="C162" i="60"/>
  <c r="M162" i="60"/>
  <c r="G162" i="60"/>
  <c r="D162" i="60"/>
  <c r="A162" i="60"/>
  <c r="J163" i="60"/>
  <c r="K162" i="60"/>
  <c r="H162" i="60"/>
  <c r="E162" i="60"/>
  <c r="B162" i="60"/>
  <c r="D77" i="60"/>
  <c r="E191" i="59"/>
  <c r="E160" i="59" s="1"/>
  <c r="E149" i="59"/>
  <c r="L162" i="59"/>
  <c r="I162" i="59"/>
  <c r="F162" i="59"/>
  <c r="C162" i="59"/>
  <c r="M162" i="59"/>
  <c r="G162" i="59"/>
  <c r="D162" i="59"/>
  <c r="A162" i="59"/>
  <c r="J163" i="59"/>
  <c r="K162" i="59"/>
  <c r="H162" i="59"/>
  <c r="E162" i="59"/>
  <c r="B162" i="59"/>
  <c r="D116" i="59"/>
  <c r="E116" i="59" s="1"/>
  <c r="F116" i="59" s="1"/>
  <c r="G116" i="59" s="1"/>
  <c r="H116" i="59" s="1"/>
  <c r="I116" i="59" s="1"/>
  <c r="H191" i="59"/>
  <c r="H160" i="59" s="1"/>
  <c r="H149" i="59"/>
  <c r="F191" i="59"/>
  <c r="F160" i="59" s="1"/>
  <c r="F149" i="59"/>
  <c r="C127" i="59" a="1"/>
  <c r="C127" i="59" s="1"/>
  <c r="C124" i="59" a="1"/>
  <c r="C124" i="59" s="1"/>
  <c r="C129" i="59" a="1"/>
  <c r="C129" i="59" s="1"/>
  <c r="C123" i="59" a="1"/>
  <c r="C123" i="59" s="1"/>
  <c r="C122" i="59" a="1"/>
  <c r="C122" i="59" s="1"/>
  <c r="C126" i="59" a="1"/>
  <c r="C126" i="59" s="1"/>
  <c r="C125" i="59" a="1"/>
  <c r="C125" i="59" s="1"/>
  <c r="D115" i="59"/>
  <c r="E115" i="59" s="1"/>
  <c r="F115" i="59" s="1"/>
  <c r="G115" i="59" s="1"/>
  <c r="H115" i="59" s="1"/>
  <c r="I115" i="59" s="1"/>
  <c r="D118" i="59"/>
  <c r="E118" i="59" s="1"/>
  <c r="F118" i="59" s="1"/>
  <c r="G118" i="59" s="1"/>
  <c r="H118" i="59" s="1"/>
  <c r="I118" i="59" s="1"/>
  <c r="I191" i="59"/>
  <c r="I160" i="59" s="1"/>
  <c r="I149" i="59"/>
  <c r="G191" i="59"/>
  <c r="G160" i="59" s="1"/>
  <c r="G149" i="59"/>
  <c r="D117" i="59"/>
  <c r="E117" i="59" s="1"/>
  <c r="F117" i="59" s="1"/>
  <c r="G117" i="59" s="1"/>
  <c r="H117" i="59" s="1"/>
  <c r="I117" i="59" s="1"/>
  <c r="D80" i="59"/>
  <c r="D77" i="59"/>
  <c r="D82" i="59"/>
  <c r="D79" i="59"/>
  <c r="E191" i="58"/>
  <c r="E160" i="58" s="1"/>
  <c r="E149" i="58"/>
  <c r="I155" i="58"/>
  <c r="I19" i="58"/>
  <c r="M161" i="58"/>
  <c r="G161" i="58"/>
  <c r="D161" i="58"/>
  <c r="A161" i="58"/>
  <c r="K161" i="58"/>
  <c r="F161" i="58"/>
  <c r="B161" i="58"/>
  <c r="L161" i="58"/>
  <c r="H161" i="58"/>
  <c r="C161" i="58"/>
  <c r="E161" i="58"/>
  <c r="J162" i="58"/>
  <c r="I161" i="58"/>
  <c r="D78" i="58"/>
  <c r="F191" i="58"/>
  <c r="F160" i="58" s="1"/>
  <c r="F149" i="58"/>
  <c r="D77" i="58"/>
  <c r="G191" i="58"/>
  <c r="G160" i="58" s="1"/>
  <c r="G149" i="58"/>
  <c r="H191" i="58"/>
  <c r="H160" i="58" s="1"/>
  <c r="H149" i="58"/>
  <c r="C127" i="58" a="1"/>
  <c r="C127" i="58" s="1"/>
  <c r="C124" i="58" a="1"/>
  <c r="C124" i="58" s="1"/>
  <c r="C129" i="58" a="1"/>
  <c r="C129" i="58" s="1"/>
  <c r="C123" i="58" a="1"/>
  <c r="C123" i="58" s="1"/>
  <c r="C122" i="58" a="1"/>
  <c r="C122" i="58" s="1"/>
  <c r="C126" i="58" a="1"/>
  <c r="C126" i="58" s="1"/>
  <c r="C125" i="58" a="1"/>
  <c r="C125" i="58" s="1"/>
  <c r="D117" i="58"/>
  <c r="E117" i="58" s="1"/>
  <c r="F117" i="58" s="1"/>
  <c r="G117" i="58" s="1"/>
  <c r="H117" i="58" s="1"/>
  <c r="I117" i="58" s="1"/>
  <c r="D114" i="58"/>
  <c r="I191" i="58"/>
  <c r="I160" i="58" s="1"/>
  <c r="H191" i="57"/>
  <c r="H160" i="57" s="1"/>
  <c r="H149" i="57"/>
  <c r="C127" i="57" a="1"/>
  <c r="C127" i="57" s="1"/>
  <c r="C124" i="57" a="1"/>
  <c r="C124" i="57" s="1"/>
  <c r="C129" i="57" a="1"/>
  <c r="C129" i="57" s="1"/>
  <c r="C126" i="57" a="1"/>
  <c r="C126" i="57" s="1"/>
  <c r="C123" i="57" a="1"/>
  <c r="C123" i="57" s="1"/>
  <c r="C125" i="57" a="1"/>
  <c r="C125" i="57" s="1"/>
  <c r="C122" i="57" a="1"/>
  <c r="C122" i="57" s="1"/>
  <c r="L162" i="57"/>
  <c r="I162" i="57"/>
  <c r="F162" i="57"/>
  <c r="C162" i="57"/>
  <c r="M162" i="57"/>
  <c r="G162" i="57"/>
  <c r="D162" i="57"/>
  <c r="A162" i="57"/>
  <c r="J163" i="57"/>
  <c r="K162" i="57"/>
  <c r="H162" i="57"/>
  <c r="E162" i="57"/>
  <c r="B162" i="57"/>
  <c r="I191" i="57"/>
  <c r="I160" i="57" s="1"/>
  <c r="F155" i="57"/>
  <c r="G191" i="57"/>
  <c r="G160" i="57" s="1"/>
  <c r="G149" i="57"/>
  <c r="I155" i="57"/>
  <c r="I25" i="57"/>
  <c r="E191" i="57"/>
  <c r="E160" i="57" s="1"/>
  <c r="E149" i="57"/>
  <c r="D113" i="57"/>
  <c r="F191" i="57"/>
  <c r="F160" i="57" s="1"/>
  <c r="E191" i="56"/>
  <c r="E160" i="56" s="1"/>
  <c r="E149" i="56"/>
  <c r="L162" i="56"/>
  <c r="I162" i="56"/>
  <c r="F162" i="56"/>
  <c r="C162" i="56"/>
  <c r="M162" i="56"/>
  <c r="G162" i="56"/>
  <c r="D162" i="56"/>
  <c r="A162" i="56"/>
  <c r="J163" i="56"/>
  <c r="K162" i="56"/>
  <c r="H162" i="56"/>
  <c r="E162" i="56"/>
  <c r="B162" i="56"/>
  <c r="E79" i="56"/>
  <c r="E82" i="56"/>
  <c r="D115" i="56"/>
  <c r="E115" i="56" s="1"/>
  <c r="F115" i="56" s="1"/>
  <c r="G115" i="56" s="1"/>
  <c r="H115" i="56" s="1"/>
  <c r="I115" i="56" s="1"/>
  <c r="D118" i="56"/>
  <c r="E118" i="56" s="1"/>
  <c r="F118" i="56" s="1"/>
  <c r="G118" i="56" s="1"/>
  <c r="H118" i="56" s="1"/>
  <c r="I118" i="56" s="1"/>
  <c r="I155" i="56"/>
  <c r="I25" i="56"/>
  <c r="I191" i="56"/>
  <c r="I160" i="56" s="1"/>
  <c r="H191" i="56"/>
  <c r="H160" i="56" s="1"/>
  <c r="H149" i="56"/>
  <c r="C127" i="56" a="1"/>
  <c r="C127" i="56" s="1"/>
  <c r="C124" i="56" a="1"/>
  <c r="C124" i="56" s="1"/>
  <c r="C129" i="56" a="1"/>
  <c r="C129" i="56" s="1"/>
  <c r="C126" i="56" a="1"/>
  <c r="C126" i="56" s="1"/>
  <c r="C123" i="56" a="1"/>
  <c r="C123" i="56" s="1"/>
  <c r="C125" i="56" a="1"/>
  <c r="C125" i="56" s="1"/>
  <c r="C122" i="56" a="1"/>
  <c r="C122" i="56" s="1"/>
  <c r="E78" i="56"/>
  <c r="E81" i="56"/>
  <c r="D114" i="56"/>
  <c r="E114" i="56" s="1"/>
  <c r="F114" i="56" s="1"/>
  <c r="G114" i="56" s="1"/>
  <c r="H114" i="56" s="1"/>
  <c r="I114" i="56" s="1"/>
  <c r="D117" i="56"/>
  <c r="E117" i="56" s="1"/>
  <c r="F117" i="56" s="1"/>
  <c r="G117" i="56" s="1"/>
  <c r="H117" i="56" s="1"/>
  <c r="I117" i="56" s="1"/>
  <c r="G191" i="56"/>
  <c r="G160" i="56" s="1"/>
  <c r="G149" i="56"/>
  <c r="E77" i="56"/>
  <c r="E80" i="56"/>
  <c r="D113" i="56"/>
  <c r="D116" i="56"/>
  <c r="E116" i="56" s="1"/>
  <c r="F116" i="56" s="1"/>
  <c r="G116" i="56" s="1"/>
  <c r="H116" i="56" s="1"/>
  <c r="I116" i="56" s="1"/>
  <c r="F191" i="56"/>
  <c r="F160" i="56" s="1"/>
  <c r="F155" i="56"/>
  <c r="H149" i="55"/>
  <c r="F149" i="55"/>
  <c r="G149" i="55"/>
  <c r="E149" i="55"/>
  <c r="L162" i="55"/>
  <c r="I162" i="55"/>
  <c r="F162" i="55"/>
  <c r="C162" i="55"/>
  <c r="M162" i="55"/>
  <c r="G162" i="55"/>
  <c r="D162" i="55"/>
  <c r="A162" i="55"/>
  <c r="J163" i="55"/>
  <c r="K162" i="55"/>
  <c r="H162" i="55"/>
  <c r="E162" i="55"/>
  <c r="B162" i="55"/>
  <c r="D82" i="55"/>
  <c r="I149" i="55"/>
  <c r="C127" i="55" a="1"/>
  <c r="C127" i="55" s="1"/>
  <c r="C124" i="55" a="1"/>
  <c r="C124" i="55" s="1"/>
  <c r="C129" i="55" a="1"/>
  <c r="C129" i="55" s="1"/>
  <c r="C126" i="55" a="1"/>
  <c r="C126" i="55" s="1"/>
  <c r="C123" i="55" a="1"/>
  <c r="C123" i="55" s="1"/>
  <c r="C125" i="55" a="1"/>
  <c r="C125" i="55" s="1"/>
  <c r="C122" i="55" a="1"/>
  <c r="C122" i="55" s="1"/>
  <c r="D118" i="55"/>
  <c r="E118" i="55" s="1"/>
  <c r="F118" i="55" s="1"/>
  <c r="G118" i="55" s="1"/>
  <c r="H118" i="55" s="1"/>
  <c r="I118" i="55" s="1"/>
  <c r="D115" i="55"/>
  <c r="E191" i="54"/>
  <c r="E160" i="54" s="1"/>
  <c r="E149" i="54"/>
  <c r="G191" i="54"/>
  <c r="G160" i="54" s="1"/>
  <c r="G149" i="54"/>
  <c r="H191" i="54"/>
  <c r="H160" i="54" s="1"/>
  <c r="H149" i="54"/>
  <c r="C127" i="54" a="1"/>
  <c r="C127" i="54" s="1"/>
  <c r="C124" i="54" a="1"/>
  <c r="C124" i="54" s="1"/>
  <c r="C129" i="54" a="1"/>
  <c r="C129" i="54" s="1"/>
  <c r="C126" i="54" a="1"/>
  <c r="C126" i="54" s="1"/>
  <c r="C123" i="54" a="1"/>
  <c r="C123" i="54" s="1"/>
  <c r="C125" i="54" a="1"/>
  <c r="C125" i="54" s="1"/>
  <c r="C122" i="54" a="1"/>
  <c r="C122" i="54" s="1"/>
  <c r="F191" i="54"/>
  <c r="F160" i="54" s="1"/>
  <c r="F149" i="54"/>
  <c r="D113" i="54"/>
  <c r="E113" i="54" s="1"/>
  <c r="I191" i="54"/>
  <c r="I160" i="54" s="1"/>
  <c r="I149" i="54"/>
  <c r="L162" i="54"/>
  <c r="I162" i="54"/>
  <c r="F162" i="54"/>
  <c r="C162" i="54"/>
  <c r="M162" i="54"/>
  <c r="G162" i="54"/>
  <c r="D162" i="54"/>
  <c r="A162" i="54"/>
  <c r="J163" i="54"/>
  <c r="K162" i="54"/>
  <c r="H162" i="54"/>
  <c r="E162" i="54"/>
  <c r="B162" i="54"/>
  <c r="J162" i="53"/>
  <c r="K161" i="53"/>
  <c r="H161" i="53"/>
  <c r="E161" i="53"/>
  <c r="B161" i="53"/>
  <c r="M161" i="53"/>
  <c r="I161" i="53"/>
  <c r="D161" i="53"/>
  <c r="F161" i="53"/>
  <c r="A161" i="53"/>
  <c r="G161" i="53"/>
  <c r="L161" i="53"/>
  <c r="C161" i="53"/>
  <c r="D78" i="53"/>
  <c r="D80" i="53"/>
  <c r="I149" i="53"/>
  <c r="I191" i="53"/>
  <c r="I160" i="53" s="1"/>
  <c r="C129" i="53" a="1"/>
  <c r="C129" i="53" s="1"/>
  <c r="C126" i="53" a="1"/>
  <c r="C126" i="53" s="1"/>
  <c r="C123" i="53" a="1"/>
  <c r="C123" i="53" s="1"/>
  <c r="C125" i="53" a="1"/>
  <c r="C125" i="53" s="1"/>
  <c r="C124" i="53" a="1"/>
  <c r="C124" i="53" s="1"/>
  <c r="C127" i="53" a="1"/>
  <c r="C127" i="53" s="1"/>
  <c r="C122" i="53" a="1"/>
  <c r="C122" i="53" s="1"/>
  <c r="D82" i="53"/>
  <c r="D77" i="53"/>
  <c r="G191" i="53"/>
  <c r="G160" i="53" s="1"/>
  <c r="H149" i="53"/>
  <c r="H191" i="53"/>
  <c r="H160" i="53" s="1"/>
  <c r="F191" i="53"/>
  <c r="F160" i="53" s="1"/>
  <c r="F149" i="53"/>
  <c r="E149" i="53"/>
  <c r="E191" i="53"/>
  <c r="E160" i="53" s="1"/>
  <c r="G155" i="53"/>
  <c r="G19" i="53"/>
  <c r="D79" i="53"/>
  <c r="D81" i="53"/>
  <c r="C127" i="52" a="1"/>
  <c r="C127" i="52" s="1"/>
  <c r="C124" i="52" a="1"/>
  <c r="C124" i="52" s="1"/>
  <c r="C129" i="52" a="1"/>
  <c r="C129" i="52" s="1"/>
  <c r="C126" i="52" a="1"/>
  <c r="C126" i="52" s="1"/>
  <c r="C123" i="52" a="1"/>
  <c r="C123" i="52" s="1"/>
  <c r="C125" i="52" a="1"/>
  <c r="C125" i="52" s="1"/>
  <c r="C122" i="52" a="1"/>
  <c r="C122" i="52" s="1"/>
  <c r="E149" i="52"/>
  <c r="G149" i="52"/>
  <c r="M161" i="52"/>
  <c r="G161" i="52"/>
  <c r="D161" i="52"/>
  <c r="A161" i="52"/>
  <c r="J162" i="52"/>
  <c r="K161" i="52"/>
  <c r="H161" i="52"/>
  <c r="E161" i="52"/>
  <c r="B161" i="52"/>
  <c r="L161" i="52"/>
  <c r="I161" i="52"/>
  <c r="F161" i="52"/>
  <c r="C161" i="52"/>
  <c r="H149" i="52"/>
  <c r="D113" i="52"/>
  <c r="F191" i="51"/>
  <c r="F160" i="51" s="1"/>
  <c r="F149" i="51"/>
  <c r="G191" i="51"/>
  <c r="G160" i="51" s="1"/>
  <c r="G149" i="51"/>
  <c r="H191" i="51"/>
  <c r="H160" i="51" s="1"/>
  <c r="H149" i="51"/>
  <c r="C127" i="51" a="1"/>
  <c r="C127" i="51" s="1"/>
  <c r="C124" i="51" a="1"/>
  <c r="C124" i="51" s="1"/>
  <c r="C129" i="51" a="1"/>
  <c r="C129" i="51" s="1"/>
  <c r="C123" i="51" a="1"/>
  <c r="C123" i="51" s="1"/>
  <c r="C122" i="51" a="1"/>
  <c r="C122" i="51" s="1"/>
  <c r="C126" i="51" a="1"/>
  <c r="C126" i="51" s="1"/>
  <c r="C125" i="51" a="1"/>
  <c r="C125" i="51" s="1"/>
  <c r="I191" i="51"/>
  <c r="I160" i="51" s="1"/>
  <c r="I149" i="51"/>
  <c r="M161" i="51"/>
  <c r="G161" i="51"/>
  <c r="D161" i="51"/>
  <c r="A161" i="51"/>
  <c r="K161" i="51"/>
  <c r="F161" i="51"/>
  <c r="B161" i="51"/>
  <c r="L161" i="51"/>
  <c r="H161" i="51"/>
  <c r="C161" i="51"/>
  <c r="E161" i="51"/>
  <c r="J162" i="51"/>
  <c r="I161" i="51"/>
  <c r="E191" i="51"/>
  <c r="E160" i="51" s="1"/>
  <c r="E149" i="51"/>
  <c r="H191" i="50"/>
  <c r="H160" i="50" s="1"/>
  <c r="H149" i="50"/>
  <c r="C127" i="50" a="1"/>
  <c r="C127" i="50" s="1"/>
  <c r="C124" i="50" a="1"/>
  <c r="C124" i="50" s="1"/>
  <c r="C129" i="50" a="1"/>
  <c r="C129" i="50" s="1"/>
  <c r="C126" i="50" a="1"/>
  <c r="C126" i="50" s="1"/>
  <c r="C123" i="50" a="1"/>
  <c r="C123" i="50" s="1"/>
  <c r="C125" i="50" a="1"/>
  <c r="C125" i="50" s="1"/>
  <c r="C122" i="50" a="1"/>
  <c r="C122" i="50" s="1"/>
  <c r="F191" i="50"/>
  <c r="F160" i="50" s="1"/>
  <c r="F149" i="50"/>
  <c r="L162" i="50"/>
  <c r="I162" i="50"/>
  <c r="F162" i="50"/>
  <c r="C162" i="50"/>
  <c r="M162" i="50"/>
  <c r="G162" i="50"/>
  <c r="D162" i="50"/>
  <c r="A162" i="50"/>
  <c r="J163" i="50"/>
  <c r="K162" i="50"/>
  <c r="H162" i="50"/>
  <c r="E162" i="50"/>
  <c r="B162" i="50"/>
  <c r="D77" i="50"/>
  <c r="D80" i="50"/>
  <c r="D113" i="50"/>
  <c r="E113" i="50" s="1"/>
  <c r="I191" i="50"/>
  <c r="I160" i="50" s="1"/>
  <c r="I149" i="50"/>
  <c r="D79" i="50"/>
  <c r="D82" i="50"/>
  <c r="E191" i="50"/>
  <c r="E160" i="50" s="1"/>
  <c r="E149" i="50"/>
  <c r="G191" i="50"/>
  <c r="G160" i="50" s="1"/>
  <c r="G149" i="50"/>
  <c r="D78" i="50"/>
  <c r="E78" i="50" s="1"/>
  <c r="D81" i="50"/>
  <c r="H191" i="49"/>
  <c r="H160" i="49" s="1"/>
  <c r="H149" i="49"/>
  <c r="M161" i="49"/>
  <c r="G161" i="49"/>
  <c r="D161" i="49"/>
  <c r="A161" i="49"/>
  <c r="L161" i="49"/>
  <c r="I161" i="49"/>
  <c r="F161" i="49"/>
  <c r="C161" i="49"/>
  <c r="K161" i="49"/>
  <c r="B161" i="49"/>
  <c r="J162" i="49"/>
  <c r="E161" i="49"/>
  <c r="H161" i="49"/>
  <c r="D117" i="49"/>
  <c r="E117" i="49" s="1"/>
  <c r="F117" i="49" s="1"/>
  <c r="G117" i="49" s="1"/>
  <c r="H117" i="49" s="1"/>
  <c r="I117" i="49" s="1"/>
  <c r="D79" i="49"/>
  <c r="D82" i="49"/>
  <c r="D115" i="49"/>
  <c r="E115" i="49" s="1"/>
  <c r="F115" i="49" s="1"/>
  <c r="G115" i="49" s="1"/>
  <c r="H115" i="49" s="1"/>
  <c r="I115" i="49" s="1"/>
  <c r="I191" i="49"/>
  <c r="I160" i="49" s="1"/>
  <c r="F191" i="49"/>
  <c r="F160" i="49" s="1"/>
  <c r="C127" i="49" a="1"/>
  <c r="C127" i="49" s="1"/>
  <c r="C124" i="49" a="1"/>
  <c r="C124" i="49" s="1"/>
  <c r="C125" i="49" a="1"/>
  <c r="C125" i="49" s="1"/>
  <c r="C122" i="49" a="1"/>
  <c r="C122" i="49" s="1"/>
  <c r="C126" i="49" a="1"/>
  <c r="C126" i="49" s="1"/>
  <c r="C123" i="49" a="1"/>
  <c r="C123" i="49" s="1"/>
  <c r="C129" i="49" a="1"/>
  <c r="C129" i="49" s="1"/>
  <c r="G191" i="49"/>
  <c r="G160" i="49" s="1"/>
  <c r="G149" i="49"/>
  <c r="I155" i="49"/>
  <c r="I19" i="49"/>
  <c r="F155" i="49"/>
  <c r="F19" i="49"/>
  <c r="D114" i="49"/>
  <c r="E114" i="49" s="1"/>
  <c r="F114" i="49" s="1"/>
  <c r="G114" i="49" s="1"/>
  <c r="H114" i="49" s="1"/>
  <c r="I114" i="49" s="1"/>
  <c r="D78" i="49"/>
  <c r="E78" i="49" s="1"/>
  <c r="F78" i="49" s="1"/>
  <c r="D81" i="49"/>
  <c r="D116" i="49"/>
  <c r="E116" i="49" s="1"/>
  <c r="F116" i="49" s="1"/>
  <c r="G116" i="49" s="1"/>
  <c r="H116" i="49" s="1"/>
  <c r="I116" i="49" s="1"/>
  <c r="E191" i="49"/>
  <c r="E160" i="49" s="1"/>
  <c r="E149" i="49"/>
  <c r="D77" i="49"/>
  <c r="D80" i="49"/>
  <c r="D113" i="49"/>
  <c r="E113" i="49" s="1"/>
  <c r="D118" i="49"/>
  <c r="E118" i="49" s="1"/>
  <c r="F118" i="49" s="1"/>
  <c r="G118" i="49" s="1"/>
  <c r="H118" i="49" s="1"/>
  <c r="I118" i="49" s="1"/>
  <c r="F149" i="48"/>
  <c r="G149" i="48"/>
  <c r="H149" i="48"/>
  <c r="C127" i="48" a="1"/>
  <c r="C127" i="48" s="1"/>
  <c r="C124" i="48" a="1"/>
  <c r="C124" i="48" s="1"/>
  <c r="C129" i="48" a="1"/>
  <c r="C129" i="48" s="1"/>
  <c r="C126" i="48" a="1"/>
  <c r="C126" i="48" s="1"/>
  <c r="C123" i="48" a="1"/>
  <c r="C123" i="48" s="1"/>
  <c r="C125" i="48" a="1"/>
  <c r="C125" i="48" s="1"/>
  <c r="C122" i="48" a="1"/>
  <c r="C122" i="48" s="1"/>
  <c r="M161" i="48"/>
  <c r="G161" i="48"/>
  <c r="D161" i="48"/>
  <c r="A161" i="48"/>
  <c r="J162" i="48"/>
  <c r="K161" i="48"/>
  <c r="H161" i="48"/>
  <c r="E161" i="48"/>
  <c r="B161" i="48"/>
  <c r="F161" i="48"/>
  <c r="I161" i="48"/>
  <c r="L161" i="48"/>
  <c r="C161" i="48"/>
  <c r="I149" i="48"/>
  <c r="E149" i="48"/>
  <c r="E191" i="47"/>
  <c r="E160" i="47" s="1"/>
  <c r="E149" i="47"/>
  <c r="G191" i="47"/>
  <c r="G160" i="47" s="1"/>
  <c r="G149" i="47"/>
  <c r="D81" i="47"/>
  <c r="E81" i="47" s="1"/>
  <c r="D78" i="47"/>
  <c r="E78" i="47" s="1"/>
  <c r="H191" i="47"/>
  <c r="H160" i="47" s="1"/>
  <c r="H149" i="47"/>
  <c r="F191" i="47"/>
  <c r="F160" i="47" s="1"/>
  <c r="F149" i="47"/>
  <c r="D80" i="47"/>
  <c r="D77" i="47"/>
  <c r="I191" i="47"/>
  <c r="I160" i="47" s="1"/>
  <c r="I149" i="47"/>
  <c r="C127" i="47" a="1"/>
  <c r="C127" i="47" s="1"/>
  <c r="C124" i="47" a="1"/>
  <c r="C124" i="47" s="1"/>
  <c r="C129" i="47" a="1"/>
  <c r="C129" i="47" s="1"/>
  <c r="C126" i="47" a="1"/>
  <c r="C126" i="47" s="1"/>
  <c r="C123" i="47" a="1"/>
  <c r="C123" i="47" s="1"/>
  <c r="C125" i="47" a="1"/>
  <c r="C125" i="47" s="1"/>
  <c r="C122" i="47" a="1"/>
  <c r="C122" i="47" s="1"/>
  <c r="L162" i="47"/>
  <c r="I162" i="47"/>
  <c r="F162" i="47"/>
  <c r="C162" i="47"/>
  <c r="M162" i="47"/>
  <c r="G162" i="47"/>
  <c r="D162" i="47"/>
  <c r="A162" i="47"/>
  <c r="J163" i="47"/>
  <c r="K162" i="47"/>
  <c r="H162" i="47"/>
  <c r="E162" i="47"/>
  <c r="B162" i="47"/>
  <c r="E80" i="47"/>
  <c r="D82" i="47"/>
  <c r="D79" i="47"/>
  <c r="C127" i="46" a="1"/>
  <c r="C127" i="46" s="1"/>
  <c r="C124" i="46" a="1"/>
  <c r="C124" i="46" s="1"/>
  <c r="C125" i="46" a="1"/>
  <c r="C125" i="46" s="1"/>
  <c r="C122" i="46" a="1"/>
  <c r="C122" i="46" s="1"/>
  <c r="C126" i="46" a="1"/>
  <c r="C126" i="46" s="1"/>
  <c r="C123" i="46" a="1"/>
  <c r="C123" i="46" s="1"/>
  <c r="C129" i="46" a="1"/>
  <c r="C129" i="46" s="1"/>
  <c r="G191" i="46"/>
  <c r="G160" i="46" s="1"/>
  <c r="G149" i="46"/>
  <c r="I155" i="46"/>
  <c r="I19" i="46"/>
  <c r="F155" i="46"/>
  <c r="F19" i="46"/>
  <c r="E79" i="46"/>
  <c r="E82" i="46"/>
  <c r="F82" i="46" s="1"/>
  <c r="D115" i="46"/>
  <c r="E115" i="46" s="1"/>
  <c r="F115" i="46" s="1"/>
  <c r="G115" i="46" s="1"/>
  <c r="H115" i="46" s="1"/>
  <c r="I115" i="46" s="1"/>
  <c r="E191" i="46"/>
  <c r="E160" i="46" s="1"/>
  <c r="E149" i="46"/>
  <c r="E78" i="46"/>
  <c r="E81" i="46"/>
  <c r="D117" i="46"/>
  <c r="E117" i="46" s="1"/>
  <c r="F117" i="46" s="1"/>
  <c r="G117" i="46" s="1"/>
  <c r="H117" i="46" s="1"/>
  <c r="I117" i="46" s="1"/>
  <c r="D80" i="46"/>
  <c r="D93" i="46" s="1"/>
  <c r="H191" i="46"/>
  <c r="H160" i="46" s="1"/>
  <c r="H149" i="46"/>
  <c r="M161" i="46"/>
  <c r="G161" i="46"/>
  <c r="D161" i="46"/>
  <c r="A161" i="46"/>
  <c r="L161" i="46"/>
  <c r="I161" i="46"/>
  <c r="F161" i="46"/>
  <c r="C161" i="46"/>
  <c r="K161" i="46"/>
  <c r="B161" i="46"/>
  <c r="H161" i="46"/>
  <c r="J162" i="46"/>
  <c r="E161" i="46"/>
  <c r="E77" i="46"/>
  <c r="D114" i="46"/>
  <c r="E114" i="46" s="1"/>
  <c r="F114" i="46" s="1"/>
  <c r="G114" i="46" s="1"/>
  <c r="H114" i="46" s="1"/>
  <c r="I114" i="46" s="1"/>
  <c r="D118" i="46"/>
  <c r="E118" i="46" s="1"/>
  <c r="F118" i="46" s="1"/>
  <c r="G118" i="46" s="1"/>
  <c r="H118" i="46" s="1"/>
  <c r="I118" i="46" s="1"/>
  <c r="D113" i="46"/>
  <c r="F191" i="46"/>
  <c r="F160" i="46" s="1"/>
  <c r="E191" i="45"/>
  <c r="E160" i="45" s="1"/>
  <c r="E149" i="45"/>
  <c r="G191" i="45"/>
  <c r="G160" i="45" s="1"/>
  <c r="G149" i="45"/>
  <c r="D81" i="45"/>
  <c r="D78" i="45"/>
  <c r="E78" i="45" s="1"/>
  <c r="H191" i="45"/>
  <c r="H160" i="45" s="1"/>
  <c r="H149" i="45"/>
  <c r="C127" i="45" a="1"/>
  <c r="C127" i="45" s="1"/>
  <c r="C124" i="45" a="1"/>
  <c r="C124" i="45" s="1"/>
  <c r="C129" i="45" a="1"/>
  <c r="C129" i="45" s="1"/>
  <c r="C126" i="45" a="1"/>
  <c r="C126" i="45" s="1"/>
  <c r="C123" i="45" a="1"/>
  <c r="C123" i="45" s="1"/>
  <c r="C125" i="45" a="1"/>
  <c r="C125" i="45" s="1"/>
  <c r="C122" i="45" a="1"/>
  <c r="C122" i="45" s="1"/>
  <c r="F191" i="45"/>
  <c r="F160" i="45" s="1"/>
  <c r="F149" i="45"/>
  <c r="L162" i="45"/>
  <c r="I162" i="45"/>
  <c r="F162" i="45"/>
  <c r="C162" i="45"/>
  <c r="M162" i="45"/>
  <c r="G162" i="45"/>
  <c r="D162" i="45"/>
  <c r="A162" i="45"/>
  <c r="J163" i="45"/>
  <c r="K162" i="45"/>
  <c r="H162" i="45"/>
  <c r="E162" i="45"/>
  <c r="B162" i="45"/>
  <c r="D113" i="45"/>
  <c r="E113" i="45" s="1"/>
  <c r="D80" i="45"/>
  <c r="D77" i="45"/>
  <c r="I191" i="45"/>
  <c r="I160" i="45" s="1"/>
  <c r="I149" i="45"/>
  <c r="D82" i="45"/>
  <c r="I191" i="44"/>
  <c r="I160" i="44" s="1"/>
  <c r="I149" i="44"/>
  <c r="D79" i="44"/>
  <c r="H191" i="44"/>
  <c r="H160" i="44" s="1"/>
  <c r="H149" i="44"/>
  <c r="C127" i="44" a="1"/>
  <c r="C127" i="44" s="1"/>
  <c r="C124" i="44" a="1"/>
  <c r="C124" i="44" s="1"/>
  <c r="C129" i="44" a="1"/>
  <c r="C129" i="44" s="1"/>
  <c r="C126" i="44" a="1"/>
  <c r="C126" i="44" s="1"/>
  <c r="C123" i="44" a="1"/>
  <c r="C123" i="44" s="1"/>
  <c r="C125" i="44" a="1"/>
  <c r="C125" i="44" s="1"/>
  <c r="C122" i="44" a="1"/>
  <c r="C122" i="44" s="1"/>
  <c r="F191" i="44"/>
  <c r="F160" i="44" s="1"/>
  <c r="F149" i="44"/>
  <c r="L162" i="44"/>
  <c r="I162" i="44"/>
  <c r="F162" i="44"/>
  <c r="C162" i="44"/>
  <c r="M162" i="44"/>
  <c r="G162" i="44"/>
  <c r="D162" i="44"/>
  <c r="A162" i="44"/>
  <c r="J163" i="44"/>
  <c r="K162" i="44"/>
  <c r="H162" i="44"/>
  <c r="E162" i="44"/>
  <c r="B162" i="44"/>
  <c r="E78" i="44"/>
  <c r="D82" i="44"/>
  <c r="D113" i="44"/>
  <c r="D80" i="44"/>
  <c r="E191" i="44"/>
  <c r="E160" i="44" s="1"/>
  <c r="E149" i="44"/>
  <c r="G191" i="44"/>
  <c r="G160" i="44" s="1"/>
  <c r="G149" i="44"/>
  <c r="E81" i="44"/>
  <c r="D77" i="44"/>
  <c r="D115" i="44"/>
  <c r="E115" i="44" s="1"/>
  <c r="F115" i="44" s="1"/>
  <c r="G115" i="44" s="1"/>
  <c r="H115" i="44" s="1"/>
  <c r="I115" i="44" s="1"/>
  <c r="D114" i="44"/>
  <c r="E114" i="44" s="1"/>
  <c r="F114" i="44" s="1"/>
  <c r="G114" i="44" s="1"/>
  <c r="H114" i="44" s="1"/>
  <c r="I114" i="44" s="1"/>
  <c r="D116" i="43"/>
  <c r="E116" i="43" s="1"/>
  <c r="F116" i="43" s="1"/>
  <c r="G116" i="43" s="1"/>
  <c r="H116" i="43" s="1"/>
  <c r="I116" i="43" s="1"/>
  <c r="D113" i="43"/>
  <c r="D80" i="43"/>
  <c r="D77" i="43"/>
  <c r="M161" i="43"/>
  <c r="G161" i="43"/>
  <c r="D161" i="43"/>
  <c r="A161" i="43"/>
  <c r="J162" i="43"/>
  <c r="K161" i="43"/>
  <c r="H161" i="43"/>
  <c r="E161" i="43"/>
  <c r="B161" i="43"/>
  <c r="F161" i="43"/>
  <c r="I161" i="43"/>
  <c r="L161" i="43"/>
  <c r="C161" i="43"/>
  <c r="C127" i="43" a="1"/>
  <c r="C127" i="43" s="1"/>
  <c r="C124" i="43" a="1"/>
  <c r="C124" i="43" s="1"/>
  <c r="C129" i="43" a="1"/>
  <c r="C129" i="43" s="1"/>
  <c r="C126" i="43" a="1"/>
  <c r="C126" i="43" s="1"/>
  <c r="C123" i="43" a="1"/>
  <c r="C123" i="43" s="1"/>
  <c r="C122" i="43" a="1"/>
  <c r="C122" i="43" s="1"/>
  <c r="C125" i="43" a="1"/>
  <c r="C125" i="43" s="1"/>
  <c r="D79" i="43"/>
  <c r="L162" i="42"/>
  <c r="I162" i="42"/>
  <c r="F162" i="42"/>
  <c r="C162" i="42"/>
  <c r="M162" i="42"/>
  <c r="G162" i="42"/>
  <c r="D162" i="42"/>
  <c r="A162" i="42"/>
  <c r="J163" i="42"/>
  <c r="K162" i="42"/>
  <c r="H162" i="42"/>
  <c r="E162" i="42"/>
  <c r="B162" i="42"/>
  <c r="I191" i="42"/>
  <c r="I160" i="42" s="1"/>
  <c r="I149" i="42"/>
  <c r="D80" i="42"/>
  <c r="D81" i="42"/>
  <c r="E191" i="42"/>
  <c r="E160" i="42" s="1"/>
  <c r="E149" i="42"/>
  <c r="G191" i="42"/>
  <c r="G160" i="42" s="1"/>
  <c r="G149" i="42"/>
  <c r="H191" i="42"/>
  <c r="H160" i="42" s="1"/>
  <c r="H149" i="42"/>
  <c r="C127" i="42" a="1"/>
  <c r="C127" i="42" s="1"/>
  <c r="C124" i="42" a="1"/>
  <c r="C124" i="42" s="1"/>
  <c r="C129" i="42" a="1"/>
  <c r="C129" i="42" s="1"/>
  <c r="C126" i="42" a="1"/>
  <c r="C126" i="42" s="1"/>
  <c r="C123" i="42" a="1"/>
  <c r="C123" i="42" s="1"/>
  <c r="C125" i="42" a="1"/>
  <c r="C125" i="42" s="1"/>
  <c r="C122" i="42" a="1"/>
  <c r="C122" i="42" s="1"/>
  <c r="F191" i="42"/>
  <c r="F160" i="42" s="1"/>
  <c r="F149" i="42"/>
  <c r="D77" i="42"/>
  <c r="D113" i="42"/>
  <c r="D79" i="42"/>
  <c r="H191" i="41"/>
  <c r="H160" i="41" s="1"/>
  <c r="H149" i="41"/>
  <c r="C127" i="41" a="1"/>
  <c r="C127" i="41" s="1"/>
  <c r="C124" i="41" a="1"/>
  <c r="C124" i="41" s="1"/>
  <c r="C129" i="41" a="1"/>
  <c r="C129" i="41" s="1"/>
  <c r="C126" i="41" a="1"/>
  <c r="C126" i="41" s="1"/>
  <c r="C123" i="41" a="1"/>
  <c r="C123" i="41" s="1"/>
  <c r="C125" i="41" a="1"/>
  <c r="C125" i="41" s="1"/>
  <c r="C122" i="41" a="1"/>
  <c r="C122" i="41" s="1"/>
  <c r="L162" i="41"/>
  <c r="I162" i="41"/>
  <c r="F162" i="41"/>
  <c r="C162" i="41"/>
  <c r="M162" i="41"/>
  <c r="G162" i="41"/>
  <c r="D162" i="41"/>
  <c r="A162" i="41"/>
  <c r="J163" i="41"/>
  <c r="K162" i="41"/>
  <c r="H162" i="41"/>
  <c r="E162" i="41"/>
  <c r="B162" i="41"/>
  <c r="I191" i="41"/>
  <c r="I160" i="41" s="1"/>
  <c r="G191" i="41"/>
  <c r="G160" i="41" s="1"/>
  <c r="G149" i="41"/>
  <c r="F25" i="41"/>
  <c r="I155" i="41"/>
  <c r="E191" i="41"/>
  <c r="E160" i="41" s="1"/>
  <c r="E149" i="41"/>
  <c r="D113" i="41"/>
  <c r="F155" i="41"/>
  <c r="F191" i="41"/>
  <c r="F160" i="41" s="1"/>
  <c r="C125" i="40" a="1"/>
  <c r="C125" i="40" s="1"/>
  <c r="C122" i="40" a="1"/>
  <c r="C122" i="40" s="1"/>
  <c r="C127" i="40" a="1"/>
  <c r="C127" i="40" s="1"/>
  <c r="C124" i="40" a="1"/>
  <c r="C124" i="40" s="1"/>
  <c r="C126" i="40" a="1"/>
  <c r="C126" i="40" s="1"/>
  <c r="C123" i="40" a="1"/>
  <c r="C123" i="40" s="1"/>
  <c r="C129" i="40" a="1"/>
  <c r="C129" i="40" s="1"/>
  <c r="D79" i="40"/>
  <c r="D82" i="40"/>
  <c r="D113" i="40"/>
  <c r="E113" i="40" s="1"/>
  <c r="D118" i="40"/>
  <c r="E118" i="40" s="1"/>
  <c r="F118" i="40" s="1"/>
  <c r="G118" i="40" s="1"/>
  <c r="H118" i="40" s="1"/>
  <c r="I118" i="40" s="1"/>
  <c r="D78" i="40"/>
  <c r="E78" i="40" s="1"/>
  <c r="D81" i="40"/>
  <c r="D117" i="40"/>
  <c r="E117" i="40" s="1"/>
  <c r="F117" i="40" s="1"/>
  <c r="G117" i="40" s="1"/>
  <c r="H117" i="40" s="1"/>
  <c r="I117" i="40" s="1"/>
  <c r="D115" i="40"/>
  <c r="E115" i="40" s="1"/>
  <c r="F115" i="40" s="1"/>
  <c r="G115" i="40" s="1"/>
  <c r="H115" i="40" s="1"/>
  <c r="I115" i="40" s="1"/>
  <c r="G161" i="40"/>
  <c r="D161" i="40"/>
  <c r="A161" i="40"/>
  <c r="J162" i="40"/>
  <c r="H161" i="40"/>
  <c r="E161" i="40"/>
  <c r="B161" i="40"/>
  <c r="L161" i="40"/>
  <c r="C161" i="40"/>
  <c r="F161" i="40"/>
  <c r="I161" i="40"/>
  <c r="M161" i="40"/>
  <c r="D77" i="40"/>
  <c r="D80" i="40"/>
  <c r="D114" i="40"/>
  <c r="E114" i="40" s="1"/>
  <c r="F114" i="40" s="1"/>
  <c r="G114" i="40" s="1"/>
  <c r="H114" i="40" s="1"/>
  <c r="I114" i="40" s="1"/>
  <c r="D116" i="40"/>
  <c r="E116" i="40" s="1"/>
  <c r="F116" i="40" s="1"/>
  <c r="G116" i="40" s="1"/>
  <c r="H116" i="40" s="1"/>
  <c r="I116" i="40" s="1"/>
  <c r="L162" i="39"/>
  <c r="I162" i="39"/>
  <c r="F162" i="39"/>
  <c r="C162" i="39"/>
  <c r="M162" i="39"/>
  <c r="G162" i="39"/>
  <c r="D162" i="39"/>
  <c r="A162" i="39"/>
  <c r="J163" i="39"/>
  <c r="K162" i="39"/>
  <c r="H162" i="39"/>
  <c r="E162" i="39"/>
  <c r="B162" i="39"/>
  <c r="F155" i="39"/>
  <c r="D81" i="39"/>
  <c r="I155" i="39"/>
  <c r="E191" i="39"/>
  <c r="E160" i="39" s="1"/>
  <c r="E149" i="39"/>
  <c r="F191" i="39"/>
  <c r="F160" i="39" s="1"/>
  <c r="I191" i="39"/>
  <c r="I160" i="39" s="1"/>
  <c r="I25" i="39"/>
  <c r="H191" i="39"/>
  <c r="H160" i="39" s="1"/>
  <c r="H149" i="39"/>
  <c r="C127" i="39" a="1"/>
  <c r="C127" i="39" s="1"/>
  <c r="C124" i="39" a="1"/>
  <c r="C124" i="39" s="1"/>
  <c r="C129" i="39" a="1"/>
  <c r="C129" i="39" s="1"/>
  <c r="C126" i="39" a="1"/>
  <c r="C126" i="39" s="1"/>
  <c r="C123" i="39" a="1"/>
  <c r="C123" i="39" s="1"/>
  <c r="C125" i="39" a="1"/>
  <c r="C125" i="39" s="1"/>
  <c r="C122" i="39" a="1"/>
  <c r="C122" i="39" s="1"/>
  <c r="G191" i="39"/>
  <c r="G160" i="39" s="1"/>
  <c r="G149" i="39"/>
  <c r="E191" i="38"/>
  <c r="E160" i="38" s="1"/>
  <c r="E149" i="38"/>
  <c r="I191" i="38"/>
  <c r="I160" i="38" s="1"/>
  <c r="I149" i="38"/>
  <c r="D81" i="38"/>
  <c r="H191" i="38"/>
  <c r="H160" i="38" s="1"/>
  <c r="H149" i="38"/>
  <c r="C127" i="38" a="1"/>
  <c r="C127" i="38" s="1"/>
  <c r="C124" i="38" a="1"/>
  <c r="C124" i="38" s="1"/>
  <c r="C129" i="38" a="1"/>
  <c r="C129" i="38" s="1"/>
  <c r="C126" i="38" a="1"/>
  <c r="C126" i="38" s="1"/>
  <c r="C123" i="38" a="1"/>
  <c r="C123" i="38" s="1"/>
  <c r="C125" i="38" a="1"/>
  <c r="C125" i="38" s="1"/>
  <c r="C122" i="38" a="1"/>
  <c r="C122" i="38" s="1"/>
  <c r="G191" i="38"/>
  <c r="G160" i="38" s="1"/>
  <c r="G149" i="38"/>
  <c r="L162" i="38"/>
  <c r="I162" i="38"/>
  <c r="F162" i="38"/>
  <c r="C162" i="38"/>
  <c r="M162" i="38"/>
  <c r="G162" i="38"/>
  <c r="D162" i="38"/>
  <c r="A162" i="38"/>
  <c r="J163" i="38"/>
  <c r="K162" i="38"/>
  <c r="H162" i="38"/>
  <c r="E162" i="38"/>
  <c r="B162" i="38"/>
  <c r="D80" i="38"/>
  <c r="F191" i="38"/>
  <c r="F160" i="38" s="1"/>
  <c r="F149" i="38"/>
  <c r="D113" i="38"/>
  <c r="D79" i="38"/>
  <c r="E191" i="32"/>
  <c r="E160" i="32" s="1"/>
  <c r="E149" i="32"/>
  <c r="G191" i="32"/>
  <c r="G160" i="32" s="1"/>
  <c r="G149" i="32"/>
  <c r="D82" i="32"/>
  <c r="D79" i="32"/>
  <c r="H191" i="32"/>
  <c r="H160" i="32" s="1"/>
  <c r="H149" i="32"/>
  <c r="C127" i="32" a="1"/>
  <c r="C127" i="32" s="1"/>
  <c r="C124" i="32" a="1"/>
  <c r="C124" i="32" s="1"/>
  <c r="C129" i="32" a="1"/>
  <c r="C129" i="32" s="1"/>
  <c r="C126" i="32" a="1"/>
  <c r="C126" i="32" s="1"/>
  <c r="C123" i="32" a="1"/>
  <c r="C123" i="32" s="1"/>
  <c r="C125" i="32" a="1"/>
  <c r="C125" i="32" s="1"/>
  <c r="C122" i="32" a="1"/>
  <c r="C122" i="32" s="1"/>
  <c r="F191" i="32"/>
  <c r="F160" i="32" s="1"/>
  <c r="F149" i="32"/>
  <c r="D113" i="32"/>
  <c r="D78" i="32"/>
  <c r="I191" i="32"/>
  <c r="I160" i="32" s="1"/>
  <c r="I149" i="32"/>
  <c r="L162" i="32"/>
  <c r="I162" i="32"/>
  <c r="F162" i="32"/>
  <c r="C162" i="32"/>
  <c r="M162" i="32"/>
  <c r="G162" i="32"/>
  <c r="D162" i="32"/>
  <c r="A162" i="32"/>
  <c r="J163" i="32"/>
  <c r="K162" i="32"/>
  <c r="H162" i="32"/>
  <c r="E162" i="32"/>
  <c r="B162" i="32"/>
  <c r="D77" i="32"/>
  <c r="E191" i="129"/>
  <c r="E160" i="129" s="1"/>
  <c r="E149" i="129"/>
  <c r="I191" i="129"/>
  <c r="I160" i="129" s="1"/>
  <c r="I149" i="129"/>
  <c r="H191" i="129"/>
  <c r="H160" i="129" s="1"/>
  <c r="H149" i="129"/>
  <c r="C127" i="129" a="1"/>
  <c r="C127" i="129" s="1"/>
  <c r="C124" i="129" a="1"/>
  <c r="C124" i="129" s="1"/>
  <c r="C129" i="129" a="1"/>
  <c r="C129" i="129" s="1"/>
  <c r="C126" i="129" a="1"/>
  <c r="C126" i="129" s="1"/>
  <c r="C123" i="129" a="1"/>
  <c r="C123" i="129" s="1"/>
  <c r="C125" i="129" a="1"/>
  <c r="C125" i="129" s="1"/>
  <c r="C122" i="129" a="1"/>
  <c r="C122" i="129" s="1"/>
  <c r="L162" i="129"/>
  <c r="I162" i="129"/>
  <c r="F162" i="129"/>
  <c r="C162" i="129"/>
  <c r="M162" i="129"/>
  <c r="G162" i="129"/>
  <c r="D162" i="129"/>
  <c r="A162" i="129"/>
  <c r="J163" i="129"/>
  <c r="K162" i="129"/>
  <c r="H162" i="129"/>
  <c r="E162" i="129"/>
  <c r="B162" i="129"/>
  <c r="F191" i="129"/>
  <c r="F160" i="129" s="1"/>
  <c r="F149" i="129"/>
  <c r="G191" i="129"/>
  <c r="G160" i="129" s="1"/>
  <c r="G149" i="129"/>
  <c r="D113" i="129"/>
  <c r="M161" i="128"/>
  <c r="G161" i="128"/>
  <c r="D161" i="128"/>
  <c r="A161" i="128"/>
  <c r="J162" i="128"/>
  <c r="K161" i="128"/>
  <c r="H161" i="128"/>
  <c r="E161" i="128"/>
  <c r="B161" i="128"/>
  <c r="L161" i="128"/>
  <c r="I161" i="128"/>
  <c r="F161" i="128"/>
  <c r="C161" i="128"/>
  <c r="J25" i="128"/>
  <c r="D82" i="128"/>
  <c r="D79" i="128"/>
  <c r="D81" i="128"/>
  <c r="D78" i="128"/>
  <c r="C127" i="128" a="1"/>
  <c r="C127" i="128" s="1"/>
  <c r="C124" i="128" a="1"/>
  <c r="C124" i="128" s="1"/>
  <c r="C129" i="128" a="1"/>
  <c r="C129" i="128" s="1"/>
  <c r="C126" i="128" a="1"/>
  <c r="C126" i="128" s="1"/>
  <c r="C125" i="128" a="1"/>
  <c r="C125" i="128" s="1"/>
  <c r="C122" i="128" a="1"/>
  <c r="C122" i="128" s="1"/>
  <c r="C123" i="128" a="1"/>
  <c r="C123" i="128" s="1"/>
  <c r="I191" i="127"/>
  <c r="I160" i="127" s="1"/>
  <c r="I149" i="127"/>
  <c r="L162" i="127"/>
  <c r="I162" i="127"/>
  <c r="F162" i="127"/>
  <c r="C162" i="127"/>
  <c r="M162" i="127"/>
  <c r="G162" i="127"/>
  <c r="D162" i="127"/>
  <c r="A162" i="127"/>
  <c r="J163" i="127"/>
  <c r="K162" i="127"/>
  <c r="H162" i="127"/>
  <c r="E162" i="127"/>
  <c r="B162" i="127"/>
  <c r="D81" i="127"/>
  <c r="D78" i="127"/>
  <c r="E191" i="127"/>
  <c r="E160" i="127" s="1"/>
  <c r="E149" i="127"/>
  <c r="G191" i="127"/>
  <c r="G160" i="127" s="1"/>
  <c r="G149" i="127"/>
  <c r="H191" i="127"/>
  <c r="H160" i="127" s="1"/>
  <c r="H149" i="127"/>
  <c r="C127" i="127" a="1"/>
  <c r="C127" i="127" s="1"/>
  <c r="C124" i="127" a="1"/>
  <c r="C124" i="127" s="1"/>
  <c r="C129" i="127" a="1"/>
  <c r="C129" i="127" s="1"/>
  <c r="C126" i="127" a="1"/>
  <c r="C126" i="127" s="1"/>
  <c r="C123" i="127" a="1"/>
  <c r="C123" i="127" s="1"/>
  <c r="C125" i="127" a="1"/>
  <c r="C125" i="127" s="1"/>
  <c r="C122" i="127" a="1"/>
  <c r="C122" i="127" s="1"/>
  <c r="F191" i="127"/>
  <c r="F160" i="127" s="1"/>
  <c r="F149" i="127"/>
  <c r="D82" i="127"/>
  <c r="D113" i="127"/>
  <c r="D79" i="127"/>
  <c r="D82" i="109"/>
  <c r="D79" i="109"/>
  <c r="E79" i="109" s="1"/>
  <c r="C125" i="109" a="1"/>
  <c r="C125" i="109" s="1"/>
  <c r="C122" i="109" a="1"/>
  <c r="C122" i="109" s="1"/>
  <c r="C127" i="109" a="1"/>
  <c r="C127" i="109" s="1"/>
  <c r="C124" i="109" a="1"/>
  <c r="C124" i="109" s="1"/>
  <c r="C129" i="109" a="1"/>
  <c r="C129" i="109" s="1"/>
  <c r="C126" i="109" a="1"/>
  <c r="C126" i="109" s="1"/>
  <c r="C123" i="109" a="1"/>
  <c r="C123" i="109" s="1"/>
  <c r="D113" i="109"/>
  <c r="D81" i="109"/>
  <c r="D78" i="109"/>
  <c r="L161" i="109"/>
  <c r="I161" i="109"/>
  <c r="F161" i="109"/>
  <c r="C161" i="109"/>
  <c r="M161" i="109"/>
  <c r="G161" i="109"/>
  <c r="D161" i="109"/>
  <c r="A161" i="109"/>
  <c r="J162" i="109"/>
  <c r="K161" i="109"/>
  <c r="H161" i="109"/>
  <c r="E161" i="109"/>
  <c r="B161" i="109"/>
  <c r="D80" i="109"/>
  <c r="D77" i="109"/>
  <c r="E191" i="108"/>
  <c r="E160" i="108" s="1"/>
  <c r="E149" i="108"/>
  <c r="I191" i="108"/>
  <c r="I160" i="108" s="1"/>
  <c r="I149" i="108"/>
  <c r="D82" i="108"/>
  <c r="H191" i="108"/>
  <c r="H160" i="108" s="1"/>
  <c r="H149" i="108"/>
  <c r="C127" i="108" a="1"/>
  <c r="C127" i="108" s="1"/>
  <c r="C124" i="108" a="1"/>
  <c r="C124" i="108" s="1"/>
  <c r="C129" i="108" a="1"/>
  <c r="C129" i="108" s="1"/>
  <c r="C126" i="108" a="1"/>
  <c r="C126" i="108" s="1"/>
  <c r="C123" i="108" a="1"/>
  <c r="C123" i="108" s="1"/>
  <c r="C125" i="108" a="1"/>
  <c r="C125" i="108" s="1"/>
  <c r="C122" i="108" a="1"/>
  <c r="C122" i="108" s="1"/>
  <c r="L162" i="108"/>
  <c r="I162" i="108"/>
  <c r="F162" i="108"/>
  <c r="C162" i="108"/>
  <c r="M162" i="108"/>
  <c r="G162" i="108"/>
  <c r="D162" i="108"/>
  <c r="A162" i="108"/>
  <c r="J163" i="108"/>
  <c r="K162" i="108"/>
  <c r="H162" i="108"/>
  <c r="E162" i="108"/>
  <c r="B162" i="108"/>
  <c r="F191" i="108"/>
  <c r="F160" i="108" s="1"/>
  <c r="F149" i="108"/>
  <c r="G191" i="108"/>
  <c r="G160" i="108" s="1"/>
  <c r="G149" i="108"/>
  <c r="E191" i="102"/>
  <c r="E160" i="102" s="1"/>
  <c r="E149" i="102"/>
  <c r="F191" i="102"/>
  <c r="F160" i="102" s="1"/>
  <c r="I191" i="102"/>
  <c r="I160" i="102" s="1"/>
  <c r="D82" i="102"/>
  <c r="D79" i="102"/>
  <c r="F25" i="102"/>
  <c r="H191" i="102"/>
  <c r="H160" i="102" s="1"/>
  <c r="H149" i="102"/>
  <c r="C127" i="102" a="1"/>
  <c r="C127" i="102" s="1"/>
  <c r="C124" i="102" a="1"/>
  <c r="C124" i="102" s="1"/>
  <c r="C129" i="102" a="1"/>
  <c r="C129" i="102" s="1"/>
  <c r="C126" i="102" a="1"/>
  <c r="C126" i="102" s="1"/>
  <c r="C123" i="102" a="1"/>
  <c r="C123" i="102" s="1"/>
  <c r="C125" i="102" a="1"/>
  <c r="C125" i="102" s="1"/>
  <c r="C122" i="102" a="1"/>
  <c r="C122" i="102" s="1"/>
  <c r="G191" i="102"/>
  <c r="G160" i="102" s="1"/>
  <c r="G149" i="102"/>
  <c r="D81" i="102"/>
  <c r="D78" i="102"/>
  <c r="L162" i="102"/>
  <c r="I162" i="102"/>
  <c r="F162" i="102"/>
  <c r="C162" i="102"/>
  <c r="M162" i="102"/>
  <c r="G162" i="102"/>
  <c r="D162" i="102"/>
  <c r="A162" i="102"/>
  <c r="J163" i="102"/>
  <c r="K162" i="102"/>
  <c r="H162" i="102"/>
  <c r="E162" i="102"/>
  <c r="B162" i="102"/>
  <c r="D113" i="102"/>
  <c r="F155" i="102"/>
  <c r="I155" i="102"/>
  <c r="D80" i="102"/>
  <c r="D77" i="102"/>
  <c r="I25" i="102"/>
  <c r="G191" i="101"/>
  <c r="G160" i="101" s="1"/>
  <c r="G149" i="101"/>
  <c r="E77" i="101"/>
  <c r="D80" i="101"/>
  <c r="F155" i="101"/>
  <c r="I155" i="101"/>
  <c r="E191" i="101"/>
  <c r="E160" i="101" s="1"/>
  <c r="E149" i="101"/>
  <c r="D79" i="101"/>
  <c r="D82" i="101"/>
  <c r="F191" i="101"/>
  <c r="F160" i="101" s="1"/>
  <c r="H191" i="101"/>
  <c r="H160" i="101" s="1"/>
  <c r="H149" i="101"/>
  <c r="C127" i="101" a="1"/>
  <c r="C127" i="101" s="1"/>
  <c r="C124" i="101" a="1"/>
  <c r="C124" i="101" s="1"/>
  <c r="C129" i="101" a="1"/>
  <c r="C129" i="101" s="1"/>
  <c r="C126" i="101" a="1"/>
  <c r="C126" i="101" s="1"/>
  <c r="C123" i="101" a="1"/>
  <c r="C123" i="101" s="1"/>
  <c r="C125" i="101" a="1"/>
  <c r="C125" i="101" s="1"/>
  <c r="C122" i="101" a="1"/>
  <c r="C122" i="101" s="1"/>
  <c r="L162" i="101"/>
  <c r="I162" i="101"/>
  <c r="F162" i="101"/>
  <c r="C162" i="101"/>
  <c r="M162" i="101"/>
  <c r="G162" i="101"/>
  <c r="D162" i="101"/>
  <c r="A162" i="101"/>
  <c r="J163" i="101"/>
  <c r="K162" i="101"/>
  <c r="H162" i="101"/>
  <c r="E162" i="101"/>
  <c r="B162" i="101"/>
  <c r="E78" i="101"/>
  <c r="D81" i="101"/>
  <c r="I191" i="101"/>
  <c r="I160" i="101" s="1"/>
  <c r="I25" i="101"/>
  <c r="I191" i="100"/>
  <c r="I160" i="100" s="1"/>
  <c r="I149" i="100"/>
  <c r="E149" i="100"/>
  <c r="E191" i="100"/>
  <c r="E160" i="100" s="1"/>
  <c r="G155" i="100"/>
  <c r="G19" i="100"/>
  <c r="D78" i="100"/>
  <c r="D81" i="100"/>
  <c r="F191" i="100"/>
  <c r="F160" i="100" s="1"/>
  <c r="F149" i="100"/>
  <c r="D77" i="100"/>
  <c r="D80" i="100"/>
  <c r="H149" i="100"/>
  <c r="H191" i="100"/>
  <c r="H160" i="100" s="1"/>
  <c r="C127" i="100" a="1"/>
  <c r="C127" i="100" s="1"/>
  <c r="C124" i="100" a="1"/>
  <c r="C124" i="100" s="1"/>
  <c r="C129" i="100" a="1"/>
  <c r="C129" i="100" s="1"/>
  <c r="C126" i="100" a="1"/>
  <c r="C126" i="100" s="1"/>
  <c r="C123" i="100" a="1"/>
  <c r="C123" i="100" s="1"/>
  <c r="C125" i="100" a="1"/>
  <c r="C125" i="100" s="1"/>
  <c r="C122" i="100" a="1"/>
  <c r="C122" i="100" s="1"/>
  <c r="M161" i="100"/>
  <c r="G161" i="100"/>
  <c r="D161" i="100"/>
  <c r="A161" i="100"/>
  <c r="J162" i="100"/>
  <c r="K161" i="100"/>
  <c r="H161" i="100"/>
  <c r="E161" i="100"/>
  <c r="B161" i="100"/>
  <c r="I161" i="100"/>
  <c r="L161" i="100"/>
  <c r="C161" i="100"/>
  <c r="F161" i="100"/>
  <c r="D79" i="100"/>
  <c r="D82" i="100"/>
  <c r="G191" i="100"/>
  <c r="G160" i="100" s="1"/>
  <c r="H191" i="99"/>
  <c r="H160" i="99" s="1"/>
  <c r="H149" i="99"/>
  <c r="C127" i="99" a="1"/>
  <c r="C127" i="99" s="1"/>
  <c r="C124" i="99" a="1"/>
  <c r="C124" i="99" s="1"/>
  <c r="C129" i="99" a="1"/>
  <c r="C129" i="99" s="1"/>
  <c r="C126" i="99" a="1"/>
  <c r="C126" i="99" s="1"/>
  <c r="C123" i="99" a="1"/>
  <c r="C123" i="99" s="1"/>
  <c r="C125" i="99" a="1"/>
  <c r="C125" i="99" s="1"/>
  <c r="C122" i="99" a="1"/>
  <c r="C122" i="99" s="1"/>
  <c r="G191" i="99"/>
  <c r="G160" i="99" s="1"/>
  <c r="G149" i="99"/>
  <c r="E79" i="99"/>
  <c r="D82" i="99"/>
  <c r="F191" i="99"/>
  <c r="F160" i="99" s="1"/>
  <c r="F149" i="99"/>
  <c r="L162" i="99"/>
  <c r="I162" i="99"/>
  <c r="F162" i="99"/>
  <c r="C162" i="99"/>
  <c r="M162" i="99"/>
  <c r="G162" i="99"/>
  <c r="D162" i="99"/>
  <c r="A162" i="99"/>
  <c r="J163" i="99"/>
  <c r="K162" i="99"/>
  <c r="H162" i="99"/>
  <c r="E162" i="99"/>
  <c r="B162" i="99"/>
  <c r="E78" i="99"/>
  <c r="D81" i="99"/>
  <c r="D113" i="99"/>
  <c r="E191" i="99"/>
  <c r="E160" i="99" s="1"/>
  <c r="E149" i="99"/>
  <c r="I191" i="99"/>
  <c r="I160" i="99" s="1"/>
  <c r="I149" i="99"/>
  <c r="E77" i="99"/>
  <c r="E80" i="99"/>
  <c r="D118" i="99"/>
  <c r="E118" i="99" s="1"/>
  <c r="F118" i="99" s="1"/>
  <c r="G118" i="99" s="1"/>
  <c r="H118" i="99" s="1"/>
  <c r="I118" i="99" s="1"/>
  <c r="D115" i="99"/>
  <c r="E115" i="99" s="1"/>
  <c r="F115" i="99" s="1"/>
  <c r="G115" i="99" s="1"/>
  <c r="H115" i="99" s="1"/>
  <c r="I115" i="99" s="1"/>
  <c r="D116" i="98"/>
  <c r="E116" i="98" s="1"/>
  <c r="F116" i="98" s="1"/>
  <c r="G116" i="98" s="1"/>
  <c r="H116" i="98" s="1"/>
  <c r="I116" i="98" s="1"/>
  <c r="C127" i="98" a="1"/>
  <c r="C127" i="98" s="1"/>
  <c r="C124" i="98" a="1"/>
  <c r="C124" i="98" s="1"/>
  <c r="C125" i="98" a="1"/>
  <c r="C125" i="98" s="1"/>
  <c r="C122" i="98" a="1"/>
  <c r="C122" i="98" s="1"/>
  <c r="C126" i="98" a="1"/>
  <c r="C126" i="98" s="1"/>
  <c r="C129" i="98" a="1"/>
  <c r="C129" i="98" s="1"/>
  <c r="C123" i="98" a="1"/>
  <c r="C123" i="98" s="1"/>
  <c r="G191" i="98"/>
  <c r="G160" i="98" s="1"/>
  <c r="G149" i="98"/>
  <c r="M161" i="98"/>
  <c r="G161" i="98"/>
  <c r="D161" i="98"/>
  <c r="A161" i="98"/>
  <c r="L161" i="98"/>
  <c r="I161" i="98"/>
  <c r="F161" i="98"/>
  <c r="C161" i="98"/>
  <c r="K161" i="98"/>
  <c r="B161" i="98"/>
  <c r="J162" i="98"/>
  <c r="E161" i="98"/>
  <c r="H161" i="98"/>
  <c r="F155" i="98"/>
  <c r="F19" i="98"/>
  <c r="D114" i="98"/>
  <c r="E114" i="98" s="1"/>
  <c r="F114" i="98" s="1"/>
  <c r="G114" i="98" s="1"/>
  <c r="H114" i="98" s="1"/>
  <c r="I114" i="98" s="1"/>
  <c r="D115" i="98"/>
  <c r="E115" i="98" s="1"/>
  <c r="F115" i="98" s="1"/>
  <c r="G115" i="98" s="1"/>
  <c r="H115" i="98" s="1"/>
  <c r="I115" i="98" s="1"/>
  <c r="D81" i="98"/>
  <c r="D78" i="98"/>
  <c r="E78" i="98" s="1"/>
  <c r="I191" i="98"/>
  <c r="I160" i="98" s="1"/>
  <c r="D79" i="98"/>
  <c r="E191" i="98"/>
  <c r="E160" i="98" s="1"/>
  <c r="E149" i="98"/>
  <c r="I155" i="98"/>
  <c r="I19" i="98"/>
  <c r="D113" i="98"/>
  <c r="E113" i="98" s="1"/>
  <c r="H191" i="98"/>
  <c r="H160" i="98" s="1"/>
  <c r="H149" i="98"/>
  <c r="D117" i="98"/>
  <c r="E117" i="98" s="1"/>
  <c r="F117" i="98" s="1"/>
  <c r="G117" i="98" s="1"/>
  <c r="H117" i="98" s="1"/>
  <c r="I117" i="98" s="1"/>
  <c r="D118" i="98"/>
  <c r="E118" i="98" s="1"/>
  <c r="F118" i="98" s="1"/>
  <c r="G118" i="98" s="1"/>
  <c r="H118" i="98" s="1"/>
  <c r="I118" i="98" s="1"/>
  <c r="F191" i="98"/>
  <c r="F160" i="98" s="1"/>
  <c r="D80" i="98"/>
  <c r="D77" i="98"/>
  <c r="I191" i="97"/>
  <c r="I160" i="97" s="1"/>
  <c r="I149" i="97"/>
  <c r="E77" i="97"/>
  <c r="E80" i="97"/>
  <c r="E191" i="97"/>
  <c r="E160" i="97" s="1"/>
  <c r="E149" i="97"/>
  <c r="G191" i="97"/>
  <c r="G160" i="97" s="1"/>
  <c r="G149" i="97"/>
  <c r="H191" i="97"/>
  <c r="H160" i="97" s="1"/>
  <c r="H149" i="97"/>
  <c r="C127" i="97" a="1"/>
  <c r="C127" i="97" s="1"/>
  <c r="C124" i="97" a="1"/>
  <c r="C124" i="97" s="1"/>
  <c r="C129" i="97" a="1"/>
  <c r="C129" i="97" s="1"/>
  <c r="C126" i="97" a="1"/>
  <c r="C126" i="97" s="1"/>
  <c r="C123" i="97" a="1"/>
  <c r="C123" i="97" s="1"/>
  <c r="C125" i="97" a="1"/>
  <c r="C125" i="97" s="1"/>
  <c r="C122" i="97" a="1"/>
  <c r="C122" i="97" s="1"/>
  <c r="F191" i="97"/>
  <c r="F160" i="97" s="1"/>
  <c r="F149" i="97"/>
  <c r="L162" i="97"/>
  <c r="I162" i="97"/>
  <c r="F162" i="97"/>
  <c r="C162" i="97"/>
  <c r="M162" i="97"/>
  <c r="G162" i="97"/>
  <c r="D162" i="97"/>
  <c r="A162" i="97"/>
  <c r="J163" i="97"/>
  <c r="K162" i="97"/>
  <c r="H162" i="97"/>
  <c r="E162" i="97"/>
  <c r="B162" i="97"/>
  <c r="E78" i="97"/>
  <c r="E81" i="97"/>
  <c r="D116" i="97"/>
  <c r="E116" i="97" s="1"/>
  <c r="F116" i="97" s="1"/>
  <c r="G116" i="97" s="1"/>
  <c r="H116" i="97" s="1"/>
  <c r="I116" i="97" s="1"/>
  <c r="D113" i="97"/>
  <c r="E113" i="97" s="1"/>
  <c r="D82" i="97"/>
  <c r="D79" i="97"/>
  <c r="M161" i="96"/>
  <c r="G161" i="96"/>
  <c r="D161" i="96"/>
  <c r="A161" i="96"/>
  <c r="J162" i="96"/>
  <c r="K161" i="96"/>
  <c r="H161" i="96"/>
  <c r="E161" i="96"/>
  <c r="B161" i="96"/>
  <c r="F161" i="96"/>
  <c r="L161" i="96"/>
  <c r="I161" i="96"/>
  <c r="C161" i="96"/>
  <c r="G155" i="96"/>
  <c r="G19" i="96"/>
  <c r="H191" i="96"/>
  <c r="H160" i="96" s="1"/>
  <c r="H149" i="96"/>
  <c r="C127" i="96" a="1"/>
  <c r="C127" i="96" s="1"/>
  <c r="C124" i="96" a="1"/>
  <c r="C124" i="96" s="1"/>
  <c r="C129" i="96" a="1"/>
  <c r="C129" i="96" s="1"/>
  <c r="C126" i="96" a="1"/>
  <c r="C126" i="96" s="1"/>
  <c r="C123" i="96" a="1"/>
  <c r="C123" i="96" s="1"/>
  <c r="C122" i="96" a="1"/>
  <c r="C122" i="96" s="1"/>
  <c r="C125" i="96" a="1"/>
  <c r="C125" i="96" s="1"/>
  <c r="D80" i="96"/>
  <c r="D82" i="96"/>
  <c r="I191" i="96"/>
  <c r="I160" i="96" s="1"/>
  <c r="I149" i="96"/>
  <c r="E149" i="96"/>
  <c r="E191" i="96"/>
  <c r="E160" i="96" s="1"/>
  <c r="D77" i="96"/>
  <c r="D81" i="96"/>
  <c r="F191" i="96"/>
  <c r="F160" i="96" s="1"/>
  <c r="F149" i="96"/>
  <c r="D79" i="96"/>
  <c r="D78" i="96"/>
  <c r="E78" i="96" s="1"/>
  <c r="G191" i="96"/>
  <c r="G160" i="96" s="1"/>
  <c r="D113" i="96"/>
  <c r="E113" i="96" s="1"/>
  <c r="I191" i="95"/>
  <c r="I160" i="95" s="1"/>
  <c r="I149" i="95"/>
  <c r="E191" i="95"/>
  <c r="E160" i="95" s="1"/>
  <c r="E149" i="95"/>
  <c r="G191" i="95"/>
  <c r="G160" i="95" s="1"/>
  <c r="G149" i="95"/>
  <c r="L162" i="95"/>
  <c r="I162" i="95"/>
  <c r="F162" i="95"/>
  <c r="C162" i="95"/>
  <c r="M162" i="95"/>
  <c r="G162" i="95"/>
  <c r="D162" i="95"/>
  <c r="A162" i="95"/>
  <c r="J163" i="95"/>
  <c r="K162" i="95"/>
  <c r="H162" i="95"/>
  <c r="E162" i="95"/>
  <c r="B162" i="95"/>
  <c r="H191" i="95"/>
  <c r="H160" i="95" s="1"/>
  <c r="H149" i="95"/>
  <c r="C127" i="95" a="1"/>
  <c r="C127" i="95" s="1"/>
  <c r="C124" i="95" a="1"/>
  <c r="C124" i="95" s="1"/>
  <c r="C129" i="95" a="1"/>
  <c r="C129" i="95" s="1"/>
  <c r="C126" i="95" a="1"/>
  <c r="C126" i="95" s="1"/>
  <c r="C123" i="95" a="1"/>
  <c r="C123" i="95" s="1"/>
  <c r="C125" i="95" a="1"/>
  <c r="C125" i="95" s="1"/>
  <c r="C122" i="95" a="1"/>
  <c r="C122" i="95" s="1"/>
  <c r="F191" i="95"/>
  <c r="F160" i="95" s="1"/>
  <c r="F149" i="95"/>
  <c r="D113" i="95"/>
  <c r="E113" i="95" s="1"/>
  <c r="E191" i="94"/>
  <c r="E160" i="94" s="1"/>
  <c r="E149" i="94"/>
  <c r="G191" i="94"/>
  <c r="G160" i="94" s="1"/>
  <c r="G149" i="94"/>
  <c r="E77" i="94"/>
  <c r="E80" i="94"/>
  <c r="H191" i="94"/>
  <c r="H160" i="94" s="1"/>
  <c r="H149" i="94"/>
  <c r="C127" i="94" a="1"/>
  <c r="C127" i="94" s="1"/>
  <c r="C124" i="94" a="1"/>
  <c r="C124" i="94" s="1"/>
  <c r="C129" i="94" a="1"/>
  <c r="C129" i="94" s="1"/>
  <c r="C126" i="94" a="1"/>
  <c r="C126" i="94" s="1"/>
  <c r="C123" i="94" a="1"/>
  <c r="C123" i="94" s="1"/>
  <c r="C125" i="94" a="1"/>
  <c r="C125" i="94" s="1"/>
  <c r="C122" i="94" a="1"/>
  <c r="C122" i="94" s="1"/>
  <c r="F191" i="94"/>
  <c r="F160" i="94" s="1"/>
  <c r="F149" i="94"/>
  <c r="L162" i="94"/>
  <c r="I162" i="94"/>
  <c r="F162" i="94"/>
  <c r="C162" i="94"/>
  <c r="M162" i="94"/>
  <c r="G162" i="94"/>
  <c r="D162" i="94"/>
  <c r="A162" i="94"/>
  <c r="J163" i="94"/>
  <c r="K162" i="94"/>
  <c r="H162" i="94"/>
  <c r="E162" i="94"/>
  <c r="B162" i="94"/>
  <c r="E79" i="94"/>
  <c r="E82" i="94"/>
  <c r="D113" i="94"/>
  <c r="E113" i="94" s="1"/>
  <c r="I191" i="94"/>
  <c r="I160" i="94" s="1"/>
  <c r="I149" i="94"/>
  <c r="E78" i="94"/>
  <c r="E81" i="94"/>
  <c r="H191" i="93"/>
  <c r="H160" i="93" s="1"/>
  <c r="H149" i="93"/>
  <c r="C127" i="93" a="1"/>
  <c r="C127" i="93" s="1"/>
  <c r="C124" i="93" a="1"/>
  <c r="C124" i="93" s="1"/>
  <c r="C129" i="93" a="1"/>
  <c r="C129" i="93" s="1"/>
  <c r="C126" i="93" a="1"/>
  <c r="C126" i="93" s="1"/>
  <c r="C123" i="93" a="1"/>
  <c r="C123" i="93" s="1"/>
  <c r="C125" i="93" a="1"/>
  <c r="C125" i="93" s="1"/>
  <c r="C122" i="93" a="1"/>
  <c r="C122" i="93" s="1"/>
  <c r="G191" i="93"/>
  <c r="G160" i="93" s="1"/>
  <c r="G149" i="93"/>
  <c r="E77" i="93"/>
  <c r="E80" i="93"/>
  <c r="I191" i="93"/>
  <c r="I160" i="93" s="1"/>
  <c r="F25" i="93"/>
  <c r="D82" i="93"/>
  <c r="F155" i="93"/>
  <c r="E191" i="93"/>
  <c r="E160" i="93" s="1"/>
  <c r="E149" i="93"/>
  <c r="L162" i="93"/>
  <c r="I162" i="93"/>
  <c r="F162" i="93"/>
  <c r="C162" i="93"/>
  <c r="M162" i="93"/>
  <c r="G162" i="93"/>
  <c r="D162" i="93"/>
  <c r="A162" i="93"/>
  <c r="J163" i="93"/>
  <c r="K162" i="93"/>
  <c r="H162" i="93"/>
  <c r="E162" i="93"/>
  <c r="B162" i="93"/>
  <c r="E78" i="93"/>
  <c r="D81" i="93"/>
  <c r="F191" i="93"/>
  <c r="F160" i="93" s="1"/>
  <c r="I155" i="93"/>
  <c r="D79" i="93"/>
  <c r="I25" i="93"/>
  <c r="H191" i="92"/>
  <c r="H160" i="92" s="1"/>
  <c r="H149" i="92"/>
  <c r="I155" i="92"/>
  <c r="I19" i="92"/>
  <c r="E78" i="92"/>
  <c r="F78" i="92" s="1"/>
  <c r="E81" i="92"/>
  <c r="D116" i="92"/>
  <c r="E116" i="92" s="1"/>
  <c r="F116" i="92" s="1"/>
  <c r="G116" i="92" s="1"/>
  <c r="H116" i="92" s="1"/>
  <c r="I116" i="92" s="1"/>
  <c r="D114" i="92"/>
  <c r="E114" i="92" s="1"/>
  <c r="F114" i="92" s="1"/>
  <c r="G114" i="92" s="1"/>
  <c r="H114" i="92" s="1"/>
  <c r="I114" i="92" s="1"/>
  <c r="G191" i="92"/>
  <c r="G160" i="92" s="1"/>
  <c r="G149" i="92"/>
  <c r="M161" i="92"/>
  <c r="G161" i="92"/>
  <c r="A161" i="92"/>
  <c r="J162" i="92"/>
  <c r="K161" i="92"/>
  <c r="H161" i="92"/>
  <c r="E161" i="92"/>
  <c r="B161" i="92"/>
  <c r="L161" i="92"/>
  <c r="I161" i="92"/>
  <c r="F161" i="92"/>
  <c r="C161" i="92"/>
  <c r="E77" i="92"/>
  <c r="E80" i="92"/>
  <c r="D113" i="92"/>
  <c r="E113" i="92" s="1"/>
  <c r="D118" i="92"/>
  <c r="E118" i="92" s="1"/>
  <c r="F118" i="92" s="1"/>
  <c r="G118" i="92" s="1"/>
  <c r="H118" i="92" s="1"/>
  <c r="I118" i="92" s="1"/>
  <c r="F191" i="92"/>
  <c r="F160" i="92" s="1"/>
  <c r="I191" i="92"/>
  <c r="I160" i="92" s="1"/>
  <c r="E191" i="92"/>
  <c r="E160" i="92" s="1"/>
  <c r="E149" i="92"/>
  <c r="F155" i="92"/>
  <c r="F19" i="92"/>
  <c r="C127" i="92" a="1"/>
  <c r="C127" i="92" s="1"/>
  <c r="C124" i="92" a="1"/>
  <c r="C124" i="92" s="1"/>
  <c r="C125" i="92" a="1"/>
  <c r="C125" i="92" s="1"/>
  <c r="C122" i="92" a="1"/>
  <c r="C122" i="92" s="1"/>
  <c r="C129" i="92" a="1"/>
  <c r="C129" i="92" s="1"/>
  <c r="C126" i="92" a="1"/>
  <c r="C126" i="92" s="1"/>
  <c r="C123" i="92" a="1"/>
  <c r="C123" i="92" s="1"/>
  <c r="E79" i="92"/>
  <c r="E82" i="92"/>
  <c r="D115" i="92"/>
  <c r="E115" i="92" s="1"/>
  <c r="F115" i="92" s="1"/>
  <c r="G115" i="92" s="1"/>
  <c r="H115" i="92" s="1"/>
  <c r="I115" i="92" s="1"/>
  <c r="D117" i="92"/>
  <c r="E117" i="92" s="1"/>
  <c r="F117" i="92" s="1"/>
  <c r="G117" i="92" s="1"/>
  <c r="H117" i="92" s="1"/>
  <c r="I117" i="92" s="1"/>
  <c r="E191" i="91"/>
  <c r="E160" i="91" s="1"/>
  <c r="E149" i="91"/>
  <c r="I191" i="91"/>
  <c r="I160" i="91" s="1"/>
  <c r="D80" i="91"/>
  <c r="F155" i="91"/>
  <c r="D82" i="91"/>
  <c r="D79" i="91"/>
  <c r="I25" i="91"/>
  <c r="G191" i="91"/>
  <c r="G160" i="91" s="1"/>
  <c r="G149" i="91"/>
  <c r="H191" i="91"/>
  <c r="H160" i="91" s="1"/>
  <c r="H149" i="91"/>
  <c r="C127" i="91" a="1"/>
  <c r="C127" i="91" s="1"/>
  <c r="C124" i="91" a="1"/>
  <c r="C124" i="91" s="1"/>
  <c r="C129" i="91" a="1"/>
  <c r="C129" i="91" s="1"/>
  <c r="C126" i="91" a="1"/>
  <c r="C126" i="91" s="1"/>
  <c r="C123" i="91" a="1"/>
  <c r="C123" i="91" s="1"/>
  <c r="C125" i="91" a="1"/>
  <c r="C125" i="91" s="1"/>
  <c r="C122" i="91" a="1"/>
  <c r="C122" i="91" s="1"/>
  <c r="L162" i="91"/>
  <c r="I162" i="91"/>
  <c r="F162" i="91"/>
  <c r="C162" i="91"/>
  <c r="M162" i="91"/>
  <c r="G162" i="91"/>
  <c r="D162" i="91"/>
  <c r="A162" i="91"/>
  <c r="J163" i="91"/>
  <c r="K162" i="91"/>
  <c r="H162" i="91"/>
  <c r="E162" i="91"/>
  <c r="B162" i="91"/>
  <c r="D77" i="91"/>
  <c r="D118" i="91"/>
  <c r="E118" i="91" s="1"/>
  <c r="F118" i="91" s="1"/>
  <c r="G118" i="91" s="1"/>
  <c r="H118" i="91" s="1"/>
  <c r="I118" i="91" s="1"/>
  <c r="D115" i="91"/>
  <c r="F191" i="91"/>
  <c r="F160" i="91" s="1"/>
  <c r="I155" i="91"/>
  <c r="D81" i="91"/>
  <c r="D78" i="91"/>
  <c r="G191" i="90"/>
  <c r="G160" i="90" s="1"/>
  <c r="G149" i="90"/>
  <c r="D80" i="90"/>
  <c r="I155" i="90"/>
  <c r="E191" i="90"/>
  <c r="E160" i="90" s="1"/>
  <c r="E149" i="90"/>
  <c r="F155" i="90"/>
  <c r="F191" i="90"/>
  <c r="F160" i="90" s="1"/>
  <c r="F25" i="90"/>
  <c r="H191" i="90"/>
  <c r="H160" i="90" s="1"/>
  <c r="H149" i="90"/>
  <c r="C127" i="90" a="1"/>
  <c r="C127" i="90" s="1"/>
  <c r="C124" i="90" a="1"/>
  <c r="C124" i="90" s="1"/>
  <c r="C129" i="90" a="1"/>
  <c r="C129" i="90" s="1"/>
  <c r="C126" i="90" a="1"/>
  <c r="C126" i="90" s="1"/>
  <c r="C123" i="90" a="1"/>
  <c r="C123" i="90" s="1"/>
  <c r="C125" i="90" a="1"/>
  <c r="C125" i="90" s="1"/>
  <c r="C122" i="90" a="1"/>
  <c r="C122" i="90" s="1"/>
  <c r="L162" i="90"/>
  <c r="I162" i="90"/>
  <c r="F162" i="90"/>
  <c r="C162" i="90"/>
  <c r="M162" i="90"/>
  <c r="G162" i="90"/>
  <c r="D162" i="90"/>
  <c r="A162" i="90"/>
  <c r="J163" i="90"/>
  <c r="K162" i="90"/>
  <c r="H162" i="90"/>
  <c r="E162" i="90"/>
  <c r="B162" i="90"/>
  <c r="I191" i="90"/>
  <c r="I160" i="90" s="1"/>
  <c r="D79" i="90"/>
  <c r="I25" i="90"/>
  <c r="H191" i="89"/>
  <c r="H160" i="89" s="1"/>
  <c r="H149" i="89"/>
  <c r="C127" i="89" a="1"/>
  <c r="C127" i="89" s="1"/>
  <c r="C124" i="89" a="1"/>
  <c r="C124" i="89" s="1"/>
  <c r="C129" i="89" a="1"/>
  <c r="C129" i="89" s="1"/>
  <c r="C126" i="89" a="1"/>
  <c r="C126" i="89" s="1"/>
  <c r="C123" i="89" a="1"/>
  <c r="C123" i="89" s="1"/>
  <c r="C125" i="89" a="1"/>
  <c r="C125" i="89" s="1"/>
  <c r="C122" i="89" a="1"/>
  <c r="C122" i="89" s="1"/>
  <c r="F191" i="89"/>
  <c r="F160" i="89" s="1"/>
  <c r="F149" i="89"/>
  <c r="D113" i="89"/>
  <c r="I191" i="89"/>
  <c r="I160" i="89" s="1"/>
  <c r="I149" i="89"/>
  <c r="E191" i="89"/>
  <c r="E160" i="89" s="1"/>
  <c r="E149" i="89"/>
  <c r="G191" i="89"/>
  <c r="G160" i="89" s="1"/>
  <c r="G149" i="89"/>
  <c r="L162" i="89"/>
  <c r="I162" i="89"/>
  <c r="F162" i="89"/>
  <c r="C162" i="89"/>
  <c r="M162" i="89"/>
  <c r="G162" i="89"/>
  <c r="D162" i="89"/>
  <c r="A162" i="89"/>
  <c r="J163" i="89"/>
  <c r="K162" i="89"/>
  <c r="H162" i="89"/>
  <c r="E162" i="89"/>
  <c r="B162" i="89"/>
  <c r="H191" i="80"/>
  <c r="H160" i="80" s="1"/>
  <c r="H149" i="80"/>
  <c r="M161" i="80"/>
  <c r="G161" i="80"/>
  <c r="D161" i="80"/>
  <c r="A161" i="80"/>
  <c r="J162" i="80"/>
  <c r="K161" i="80"/>
  <c r="H161" i="80"/>
  <c r="E161" i="80"/>
  <c r="B161" i="80"/>
  <c r="L161" i="80"/>
  <c r="I161" i="80"/>
  <c r="F161" i="80"/>
  <c r="C161" i="80"/>
  <c r="E79" i="80"/>
  <c r="F79" i="80" s="1"/>
  <c r="E82" i="80"/>
  <c r="I25" i="80"/>
  <c r="G191" i="80"/>
  <c r="G160" i="80" s="1"/>
  <c r="G149" i="80"/>
  <c r="F155" i="80"/>
  <c r="I191" i="80"/>
  <c r="I160" i="80" s="1"/>
  <c r="F25" i="80"/>
  <c r="E191" i="80"/>
  <c r="E160" i="80" s="1"/>
  <c r="E149" i="80"/>
  <c r="C127" i="80" a="1"/>
  <c r="C127" i="80" s="1"/>
  <c r="C124" i="80" a="1"/>
  <c r="C124" i="80" s="1"/>
  <c r="C129" i="80" a="1"/>
  <c r="C129" i="80" s="1"/>
  <c r="C126" i="80" a="1"/>
  <c r="C126" i="80" s="1"/>
  <c r="C123" i="80" a="1"/>
  <c r="C123" i="80" s="1"/>
  <c r="C125" i="80" a="1"/>
  <c r="C125" i="80" s="1"/>
  <c r="C122" i="80" a="1"/>
  <c r="C122" i="80" s="1"/>
  <c r="E77" i="80"/>
  <c r="E80" i="80"/>
  <c r="D113" i="80"/>
  <c r="F191" i="80"/>
  <c r="F160" i="80" s="1"/>
  <c r="D81" i="80"/>
  <c r="D78" i="80"/>
  <c r="H191" i="79"/>
  <c r="H160" i="79" s="1"/>
  <c r="H149" i="79"/>
  <c r="C127" i="79" a="1"/>
  <c r="C127" i="79" s="1"/>
  <c r="C124" i="79" a="1"/>
  <c r="C124" i="79" s="1"/>
  <c r="C129" i="79" a="1"/>
  <c r="C129" i="79" s="1"/>
  <c r="C126" i="79" a="1"/>
  <c r="C126" i="79" s="1"/>
  <c r="C123" i="79" a="1"/>
  <c r="C123" i="79" s="1"/>
  <c r="C125" i="79" a="1"/>
  <c r="C125" i="79" s="1"/>
  <c r="C122" i="79" a="1"/>
  <c r="C122" i="79" s="1"/>
  <c r="F191" i="79"/>
  <c r="F160" i="79" s="1"/>
  <c r="F149" i="79"/>
  <c r="G191" i="79"/>
  <c r="G160" i="79" s="1"/>
  <c r="G149" i="79"/>
  <c r="D115" i="79"/>
  <c r="E115" i="79" s="1"/>
  <c r="F115" i="79" s="1"/>
  <c r="G115" i="79" s="1"/>
  <c r="H115" i="79" s="1"/>
  <c r="I115" i="79" s="1"/>
  <c r="D118" i="79"/>
  <c r="E118" i="79" s="1"/>
  <c r="F118" i="79" s="1"/>
  <c r="G118" i="79" s="1"/>
  <c r="H118" i="79" s="1"/>
  <c r="I118" i="79" s="1"/>
  <c r="D81" i="79"/>
  <c r="D78" i="79"/>
  <c r="E78" i="79" s="1"/>
  <c r="I191" i="79"/>
  <c r="I160" i="79" s="1"/>
  <c r="I149" i="79"/>
  <c r="L162" i="79"/>
  <c r="I162" i="79"/>
  <c r="F162" i="79"/>
  <c r="C162" i="79"/>
  <c r="M162" i="79"/>
  <c r="G162" i="79"/>
  <c r="D162" i="79"/>
  <c r="A162" i="79"/>
  <c r="J163" i="79"/>
  <c r="K162" i="79"/>
  <c r="H162" i="79"/>
  <c r="E162" i="79"/>
  <c r="B162" i="79"/>
  <c r="D114" i="79"/>
  <c r="E114" i="79" s="1"/>
  <c r="F114" i="79" s="1"/>
  <c r="G114" i="79" s="1"/>
  <c r="H114" i="79" s="1"/>
  <c r="I114" i="79" s="1"/>
  <c r="D117" i="79"/>
  <c r="E117" i="79" s="1"/>
  <c r="F117" i="79" s="1"/>
  <c r="G117" i="79" s="1"/>
  <c r="H117" i="79" s="1"/>
  <c r="I117" i="79" s="1"/>
  <c r="D80" i="79"/>
  <c r="D77" i="79"/>
  <c r="E191" i="79"/>
  <c r="E160" i="79" s="1"/>
  <c r="E149" i="79"/>
  <c r="D113" i="79"/>
  <c r="E113" i="79" s="1"/>
  <c r="D116" i="79"/>
  <c r="E116" i="79" s="1"/>
  <c r="F116" i="79" s="1"/>
  <c r="G116" i="79" s="1"/>
  <c r="H116" i="79" s="1"/>
  <c r="I116" i="79" s="1"/>
  <c r="D79" i="79"/>
  <c r="E191" i="88"/>
  <c r="E160" i="88" s="1"/>
  <c r="E149" i="88"/>
  <c r="G191" i="88"/>
  <c r="G160" i="88" s="1"/>
  <c r="G149" i="88"/>
  <c r="L162" i="88"/>
  <c r="I162" i="88"/>
  <c r="F162" i="88"/>
  <c r="C162" i="88"/>
  <c r="M162" i="88"/>
  <c r="G162" i="88"/>
  <c r="D162" i="88"/>
  <c r="A162" i="88"/>
  <c r="J163" i="88"/>
  <c r="K162" i="88"/>
  <c r="H162" i="88"/>
  <c r="E162" i="88"/>
  <c r="B162" i="88"/>
  <c r="D77" i="88"/>
  <c r="E77" i="88" s="1"/>
  <c r="H191" i="88"/>
  <c r="H160" i="88" s="1"/>
  <c r="H149" i="88"/>
  <c r="C127" i="88" a="1"/>
  <c r="C127" i="88" s="1"/>
  <c r="C124" i="88" a="1"/>
  <c r="C124" i="88" s="1"/>
  <c r="C129" i="88" a="1"/>
  <c r="C129" i="88" s="1"/>
  <c r="C126" i="88" a="1"/>
  <c r="C126" i="88" s="1"/>
  <c r="C123" i="88" a="1"/>
  <c r="C123" i="88" s="1"/>
  <c r="C125" i="88" a="1"/>
  <c r="C125" i="88" s="1"/>
  <c r="C122" i="88" a="1"/>
  <c r="C122" i="88" s="1"/>
  <c r="F191" i="88"/>
  <c r="F160" i="88" s="1"/>
  <c r="F149" i="88"/>
  <c r="D113" i="88"/>
  <c r="I191" i="88"/>
  <c r="I160" i="88" s="1"/>
  <c r="I149" i="88"/>
  <c r="F155" i="87"/>
  <c r="F25" i="87"/>
  <c r="E191" i="87"/>
  <c r="E160" i="87" s="1"/>
  <c r="E149" i="87"/>
  <c r="L162" i="87"/>
  <c r="I162" i="87"/>
  <c r="F162" i="87"/>
  <c r="C162" i="87"/>
  <c r="M162" i="87"/>
  <c r="G162" i="87"/>
  <c r="D162" i="87"/>
  <c r="A162" i="87"/>
  <c r="J163" i="87"/>
  <c r="K162" i="87"/>
  <c r="H162" i="87"/>
  <c r="E162" i="87"/>
  <c r="B162" i="87"/>
  <c r="F191" i="87"/>
  <c r="F160" i="87" s="1"/>
  <c r="I155" i="87"/>
  <c r="I25" i="87"/>
  <c r="H191" i="87"/>
  <c r="H160" i="87" s="1"/>
  <c r="H149" i="87"/>
  <c r="C127" i="87" a="1"/>
  <c r="C127" i="87" s="1"/>
  <c r="C124" i="87" a="1"/>
  <c r="C124" i="87" s="1"/>
  <c r="C129" i="87" a="1"/>
  <c r="C129" i="87" s="1"/>
  <c r="C126" i="87" a="1"/>
  <c r="C126" i="87" s="1"/>
  <c r="C123" i="87" a="1"/>
  <c r="C123" i="87" s="1"/>
  <c r="C125" i="87" a="1"/>
  <c r="C125" i="87" s="1"/>
  <c r="C122" i="87" a="1"/>
  <c r="C122" i="87" s="1"/>
  <c r="G191" i="87"/>
  <c r="G160" i="87" s="1"/>
  <c r="G149" i="87"/>
  <c r="I191" i="87"/>
  <c r="I160" i="87" s="1"/>
  <c r="H149" i="86"/>
  <c r="C127" i="86" a="1"/>
  <c r="C127" i="86" s="1"/>
  <c r="C124" i="86" a="1"/>
  <c r="C124" i="86" s="1"/>
  <c r="C129" i="86" a="1"/>
  <c r="C129" i="86" s="1"/>
  <c r="C126" i="86" a="1"/>
  <c r="C126" i="86" s="1"/>
  <c r="C123" i="86" a="1"/>
  <c r="C123" i="86" s="1"/>
  <c r="C125" i="86" a="1"/>
  <c r="C125" i="86" s="1"/>
  <c r="C122" i="86" a="1"/>
  <c r="C122" i="86" s="1"/>
  <c r="G149" i="86"/>
  <c r="L162" i="86"/>
  <c r="I162" i="86"/>
  <c r="F162" i="86"/>
  <c r="C162" i="86"/>
  <c r="M162" i="86"/>
  <c r="G162" i="86"/>
  <c r="D162" i="86"/>
  <c r="A162" i="86"/>
  <c r="J163" i="86"/>
  <c r="K162" i="86"/>
  <c r="H162" i="86"/>
  <c r="E162" i="86"/>
  <c r="B162" i="86"/>
  <c r="D81" i="86"/>
  <c r="D78" i="86"/>
  <c r="E78" i="86" s="1"/>
  <c r="D113" i="86"/>
  <c r="E113" i="86" s="1"/>
  <c r="D80" i="86"/>
  <c r="D77" i="86"/>
  <c r="E149" i="86"/>
  <c r="D82" i="86"/>
  <c r="H149" i="85"/>
  <c r="M161" i="85"/>
  <c r="D161" i="85"/>
  <c r="K161" i="85"/>
  <c r="B161" i="85"/>
  <c r="L161" i="85"/>
  <c r="C161" i="85"/>
  <c r="F149" i="85"/>
  <c r="G149" i="85"/>
  <c r="D81" i="85"/>
  <c r="D78" i="85"/>
  <c r="C127" i="85" a="1"/>
  <c r="C127" i="85" s="1"/>
  <c r="C124" i="85" a="1"/>
  <c r="C124" i="85" s="1"/>
  <c r="C129" i="85" a="1"/>
  <c r="C129" i="85" s="1"/>
  <c r="C126" i="85" a="1"/>
  <c r="C126" i="85" s="1"/>
  <c r="C123" i="85" a="1"/>
  <c r="C123" i="85" s="1"/>
  <c r="C125" i="85" a="1"/>
  <c r="C125" i="85" s="1"/>
  <c r="C122" i="85" a="1"/>
  <c r="C122" i="85" s="1"/>
  <c r="I149" i="85"/>
  <c r="E149" i="85"/>
  <c r="D80" i="85"/>
  <c r="D77" i="85"/>
  <c r="E191" i="84"/>
  <c r="E160" i="84" s="1"/>
  <c r="E149" i="84"/>
  <c r="I155" i="84"/>
  <c r="I19" i="84"/>
  <c r="D117" i="84"/>
  <c r="E117" i="84" s="1"/>
  <c r="F117" i="84" s="1"/>
  <c r="G117" i="84" s="1"/>
  <c r="H117" i="84" s="1"/>
  <c r="I117" i="84" s="1"/>
  <c r="D116" i="84"/>
  <c r="H191" i="84"/>
  <c r="H160" i="84" s="1"/>
  <c r="H149" i="84"/>
  <c r="D114" i="84"/>
  <c r="E114" i="84" s="1"/>
  <c r="F114" i="84" s="1"/>
  <c r="G114" i="84" s="1"/>
  <c r="D118" i="84"/>
  <c r="F191" i="84"/>
  <c r="F160" i="84" s="1"/>
  <c r="C127" i="84" a="1"/>
  <c r="C127" i="84" s="1"/>
  <c r="C124" i="84" a="1"/>
  <c r="C124" i="84" s="1"/>
  <c r="C125" i="84" a="1"/>
  <c r="C125" i="84" s="1"/>
  <c r="C122" i="84" a="1"/>
  <c r="C122" i="84" s="1"/>
  <c r="C126" i="84" a="1"/>
  <c r="C126" i="84" s="1"/>
  <c r="C129" i="84" a="1"/>
  <c r="C129" i="84" s="1"/>
  <c r="C123" i="84" a="1"/>
  <c r="C123" i="84" s="1"/>
  <c r="G191" i="84"/>
  <c r="G160" i="84" s="1"/>
  <c r="G149" i="84"/>
  <c r="M161" i="84"/>
  <c r="G161" i="84"/>
  <c r="D161" i="84"/>
  <c r="A161" i="84"/>
  <c r="L161" i="84"/>
  <c r="I161" i="84"/>
  <c r="F161" i="84"/>
  <c r="C161" i="84"/>
  <c r="K161" i="84"/>
  <c r="B161" i="84"/>
  <c r="J162" i="84"/>
  <c r="E161" i="84"/>
  <c r="H161" i="84"/>
  <c r="F155" i="84"/>
  <c r="F19" i="84"/>
  <c r="D113" i="84"/>
  <c r="E113" i="84" s="1"/>
  <c r="D115" i="84"/>
  <c r="E115" i="84" s="1"/>
  <c r="F115" i="84" s="1"/>
  <c r="G115" i="84" s="1"/>
  <c r="H115" i="84" s="1"/>
  <c r="I115" i="84" s="1"/>
  <c r="I191" i="84"/>
  <c r="I160" i="84" s="1"/>
  <c r="G191" i="83"/>
  <c r="G160" i="83" s="1"/>
  <c r="G149" i="83"/>
  <c r="F191" i="83"/>
  <c r="F160" i="83" s="1"/>
  <c r="F149" i="83"/>
  <c r="D116" i="83"/>
  <c r="E116" i="83" s="1"/>
  <c r="D113" i="83"/>
  <c r="E113" i="83" s="1"/>
  <c r="H191" i="83"/>
  <c r="H160" i="83" s="1"/>
  <c r="H149" i="83"/>
  <c r="C127" i="83" a="1"/>
  <c r="C127" i="83" s="1"/>
  <c r="C124" i="83" a="1"/>
  <c r="C124" i="83" s="1"/>
  <c r="C129" i="83" a="1"/>
  <c r="C129" i="83" s="1"/>
  <c r="C126" i="83" a="1"/>
  <c r="C126" i="83" s="1"/>
  <c r="C123" i="83" a="1"/>
  <c r="C123" i="83" s="1"/>
  <c r="C125" i="83" a="1"/>
  <c r="C125" i="83" s="1"/>
  <c r="C122" i="83" a="1"/>
  <c r="C122" i="83" s="1"/>
  <c r="E191" i="83"/>
  <c r="E160" i="83" s="1"/>
  <c r="E149" i="83"/>
  <c r="I191" i="83"/>
  <c r="I160" i="83" s="1"/>
  <c r="I149" i="83"/>
  <c r="L162" i="83"/>
  <c r="I162" i="83"/>
  <c r="F162" i="83"/>
  <c r="C162" i="83"/>
  <c r="M162" i="83"/>
  <c r="G162" i="83"/>
  <c r="D162" i="83"/>
  <c r="A162" i="83"/>
  <c r="J163" i="83"/>
  <c r="K162" i="83"/>
  <c r="H162" i="83"/>
  <c r="E162" i="83"/>
  <c r="B162" i="83"/>
  <c r="H191" i="82"/>
  <c r="H160" i="82" s="1"/>
  <c r="H149" i="82"/>
  <c r="C127" i="82" a="1"/>
  <c r="C127" i="82" s="1"/>
  <c r="C124" i="82" a="1"/>
  <c r="C124" i="82" s="1"/>
  <c r="C129" i="82" a="1"/>
  <c r="C129" i="82" s="1"/>
  <c r="C126" i="82" a="1"/>
  <c r="C126" i="82" s="1"/>
  <c r="C123" i="82" a="1"/>
  <c r="C123" i="82" s="1"/>
  <c r="C125" i="82" a="1"/>
  <c r="C125" i="82" s="1"/>
  <c r="C122" i="82" a="1"/>
  <c r="C122" i="82" s="1"/>
  <c r="G191" i="82"/>
  <c r="G160" i="82" s="1"/>
  <c r="G149" i="82"/>
  <c r="L162" i="82"/>
  <c r="I162" i="82"/>
  <c r="F162" i="82"/>
  <c r="C162" i="82"/>
  <c r="M162" i="82"/>
  <c r="G162" i="82"/>
  <c r="D162" i="82"/>
  <c r="A162" i="82"/>
  <c r="J163" i="82"/>
  <c r="K162" i="82"/>
  <c r="H162" i="82"/>
  <c r="E162" i="82"/>
  <c r="B162" i="82"/>
  <c r="I155" i="82"/>
  <c r="D82" i="82"/>
  <c r="D79" i="82"/>
  <c r="D113" i="82"/>
  <c r="E113" i="82" s="1"/>
  <c r="F155" i="82"/>
  <c r="I191" i="82"/>
  <c r="I160" i="82" s="1"/>
  <c r="D81" i="82"/>
  <c r="D78" i="82"/>
  <c r="F25" i="82"/>
  <c r="E191" i="82"/>
  <c r="E160" i="82" s="1"/>
  <c r="E149" i="82"/>
  <c r="F191" i="82"/>
  <c r="F160" i="82" s="1"/>
  <c r="D77" i="82"/>
  <c r="I25" i="82"/>
  <c r="E191" i="81"/>
  <c r="E160" i="81" s="1"/>
  <c r="E149" i="81"/>
  <c r="G191" i="81"/>
  <c r="G160" i="81" s="1"/>
  <c r="G149" i="81"/>
  <c r="E79" i="81"/>
  <c r="E82" i="81"/>
  <c r="H191" i="81"/>
  <c r="H160" i="81" s="1"/>
  <c r="H149" i="81"/>
  <c r="C127" i="81" a="1"/>
  <c r="C127" i="81" s="1"/>
  <c r="C124" i="81" a="1"/>
  <c r="C124" i="81" s="1"/>
  <c r="C129" i="81" a="1"/>
  <c r="C129" i="81" s="1"/>
  <c r="C126" i="81" a="1"/>
  <c r="C126" i="81" s="1"/>
  <c r="C123" i="81" a="1"/>
  <c r="C123" i="81" s="1"/>
  <c r="C125" i="81" a="1"/>
  <c r="C125" i="81" s="1"/>
  <c r="C122" i="81" a="1"/>
  <c r="C122" i="81" s="1"/>
  <c r="F191" i="81"/>
  <c r="F160" i="81" s="1"/>
  <c r="F149" i="81"/>
  <c r="E78" i="81"/>
  <c r="F78" i="81" s="1"/>
  <c r="G78" i="81" s="1"/>
  <c r="E81" i="81"/>
  <c r="D113" i="81"/>
  <c r="E113" i="81" s="1"/>
  <c r="I191" i="81"/>
  <c r="I160" i="81" s="1"/>
  <c r="I149" i="81"/>
  <c r="L162" i="81"/>
  <c r="I162" i="81"/>
  <c r="F162" i="81"/>
  <c r="C162" i="81"/>
  <c r="M162" i="81"/>
  <c r="G162" i="81"/>
  <c r="D162" i="81"/>
  <c r="A162" i="81"/>
  <c r="J163" i="81"/>
  <c r="K162" i="81"/>
  <c r="H162" i="81"/>
  <c r="E162" i="81"/>
  <c r="B162" i="81"/>
  <c r="E77" i="81"/>
  <c r="E80" i="81"/>
  <c r="D125" i="78" a="1"/>
  <c r="D125" i="78" s="1"/>
  <c r="D122" i="78" a="1"/>
  <c r="D122" i="78" s="1"/>
  <c r="D127" i="78" a="1"/>
  <c r="D127" i="78" s="1"/>
  <c r="D124" i="78" a="1"/>
  <c r="D124" i="78" s="1"/>
  <c r="D129" i="78" a="1"/>
  <c r="D129" i="78" s="1"/>
  <c r="D126" i="78" a="1"/>
  <c r="D126" i="78" s="1"/>
  <c r="D123" i="78" a="1"/>
  <c r="D123" i="78" s="1"/>
  <c r="G191" i="78"/>
  <c r="G160" i="78" s="1"/>
  <c r="G149" i="78"/>
  <c r="D78" i="78"/>
  <c r="E78" i="78" s="1"/>
  <c r="D81" i="78"/>
  <c r="E114" i="78"/>
  <c r="F114" i="78" s="1"/>
  <c r="G114" i="78" s="1"/>
  <c r="H114" i="78" s="1"/>
  <c r="I114" i="78" s="1"/>
  <c r="E117" i="78"/>
  <c r="F117" i="78" s="1"/>
  <c r="G117" i="78" s="1"/>
  <c r="H117" i="78" s="1"/>
  <c r="I117" i="78" s="1"/>
  <c r="H191" i="78"/>
  <c r="H160" i="78" s="1"/>
  <c r="C128" i="78" a="1"/>
  <c r="C128" i="78" s="1"/>
  <c r="C130" i="78" s="1"/>
  <c r="F191" i="78"/>
  <c r="F160" i="78" s="1"/>
  <c r="F149" i="78"/>
  <c r="L162" i="78"/>
  <c r="I162" i="78"/>
  <c r="F162" i="78"/>
  <c r="C162" i="78"/>
  <c r="M162" i="78"/>
  <c r="G162" i="78"/>
  <c r="D162" i="78"/>
  <c r="A162" i="78"/>
  <c r="J163" i="78"/>
  <c r="K162" i="78"/>
  <c r="H162" i="78"/>
  <c r="E162" i="78"/>
  <c r="B162" i="78"/>
  <c r="E155" i="78"/>
  <c r="E19" i="78"/>
  <c r="D77" i="78"/>
  <c r="D80" i="78"/>
  <c r="E113" i="78"/>
  <c r="F113" i="78" s="1"/>
  <c r="E116" i="78"/>
  <c r="F116" i="78" s="1"/>
  <c r="G116" i="78" s="1"/>
  <c r="H116" i="78" s="1"/>
  <c r="I116" i="78" s="1"/>
  <c r="I191" i="78"/>
  <c r="I160" i="78" s="1"/>
  <c r="I149" i="78"/>
  <c r="H155" i="78"/>
  <c r="H19" i="78"/>
  <c r="D79" i="78"/>
  <c r="D82" i="78"/>
  <c r="E115" i="78"/>
  <c r="F115" i="78" s="1"/>
  <c r="G115" i="78" s="1"/>
  <c r="H115" i="78" s="1"/>
  <c r="I115" i="78" s="1"/>
  <c r="E118" i="78"/>
  <c r="F118" i="78" s="1"/>
  <c r="G118" i="78" s="1"/>
  <c r="H118" i="78" s="1"/>
  <c r="I118" i="78" s="1"/>
  <c r="E191" i="78"/>
  <c r="E160" i="78" s="1"/>
  <c r="G191" i="77"/>
  <c r="G160" i="77" s="1"/>
  <c r="G149" i="77"/>
  <c r="H191" i="77"/>
  <c r="H160" i="77" s="1"/>
  <c r="H149" i="77"/>
  <c r="C127" i="77" a="1"/>
  <c r="C127" i="77" s="1"/>
  <c r="C124" i="77" a="1"/>
  <c r="C124" i="77" s="1"/>
  <c r="C129" i="77" a="1"/>
  <c r="C129" i="77" s="1"/>
  <c r="C123" i="77" a="1"/>
  <c r="C123" i="77" s="1"/>
  <c r="C122" i="77" a="1"/>
  <c r="C122" i="77" s="1"/>
  <c r="C126" i="77" a="1"/>
  <c r="C126" i="77" s="1"/>
  <c r="C125" i="77" a="1"/>
  <c r="C125" i="77" s="1"/>
  <c r="E191" i="77"/>
  <c r="E160" i="77" s="1"/>
  <c r="E149" i="77"/>
  <c r="D82" i="77"/>
  <c r="D79" i="77"/>
  <c r="F191" i="77"/>
  <c r="F160" i="77" s="1"/>
  <c r="F149" i="77"/>
  <c r="I191" i="77"/>
  <c r="I160" i="77" s="1"/>
  <c r="I149" i="77"/>
  <c r="M161" i="77"/>
  <c r="G161" i="77"/>
  <c r="D161" i="77"/>
  <c r="A161" i="77"/>
  <c r="K161" i="77"/>
  <c r="F161" i="77"/>
  <c r="B161" i="77"/>
  <c r="L161" i="77"/>
  <c r="H161" i="77"/>
  <c r="C161" i="77"/>
  <c r="J162" i="77"/>
  <c r="I161" i="77"/>
  <c r="E161" i="77"/>
  <c r="D77" i="77"/>
  <c r="D113" i="77"/>
  <c r="D81" i="77"/>
  <c r="D78" i="77"/>
  <c r="H191" i="76"/>
  <c r="H160" i="76" s="1"/>
  <c r="H149" i="76"/>
  <c r="C127" i="76" a="1"/>
  <c r="C127" i="76" s="1"/>
  <c r="C124" i="76" a="1"/>
  <c r="C124" i="76" s="1"/>
  <c r="C129" i="76" a="1"/>
  <c r="C129" i="76" s="1"/>
  <c r="C126" i="76" a="1"/>
  <c r="C126" i="76" s="1"/>
  <c r="C123" i="76" a="1"/>
  <c r="C123" i="76" s="1"/>
  <c r="C125" i="76" a="1"/>
  <c r="C125" i="76" s="1"/>
  <c r="C122" i="76" a="1"/>
  <c r="C122" i="76" s="1"/>
  <c r="G191" i="76"/>
  <c r="G160" i="76" s="1"/>
  <c r="G149" i="76"/>
  <c r="L162" i="76"/>
  <c r="I162" i="76"/>
  <c r="F162" i="76"/>
  <c r="C162" i="76"/>
  <c r="M162" i="76"/>
  <c r="G162" i="76"/>
  <c r="D162" i="76"/>
  <c r="A162" i="76"/>
  <c r="J163" i="76"/>
  <c r="K162" i="76"/>
  <c r="H162" i="76"/>
  <c r="E162" i="76"/>
  <c r="B162" i="76"/>
  <c r="D113" i="76"/>
  <c r="F155" i="76"/>
  <c r="I155" i="76"/>
  <c r="E191" i="76"/>
  <c r="E160" i="76" s="1"/>
  <c r="E149" i="76"/>
  <c r="F191" i="76"/>
  <c r="F160" i="76" s="1"/>
  <c r="I191" i="76"/>
  <c r="I160" i="76" s="1"/>
  <c r="I25" i="76"/>
  <c r="I191" i="75"/>
  <c r="I160" i="75" s="1"/>
  <c r="I149" i="75"/>
  <c r="E191" i="75"/>
  <c r="E160" i="75" s="1"/>
  <c r="E149" i="75"/>
  <c r="L162" i="75"/>
  <c r="I162" i="75"/>
  <c r="F162" i="75"/>
  <c r="C162" i="75"/>
  <c r="M162" i="75"/>
  <c r="G162" i="75"/>
  <c r="D162" i="75"/>
  <c r="A162" i="75"/>
  <c r="J163" i="75"/>
  <c r="K162" i="75"/>
  <c r="H162" i="75"/>
  <c r="E162" i="75"/>
  <c r="B162" i="75"/>
  <c r="D80" i="75"/>
  <c r="D77" i="75"/>
  <c r="H191" i="75"/>
  <c r="H160" i="75" s="1"/>
  <c r="H149" i="75"/>
  <c r="C127" i="75" a="1"/>
  <c r="C127" i="75" s="1"/>
  <c r="C124" i="75" a="1"/>
  <c r="C124" i="75" s="1"/>
  <c r="C129" i="75" a="1"/>
  <c r="C129" i="75" s="1"/>
  <c r="C126" i="75" a="1"/>
  <c r="C126" i="75" s="1"/>
  <c r="C123" i="75" a="1"/>
  <c r="C123" i="75" s="1"/>
  <c r="C125" i="75" a="1"/>
  <c r="C125" i="75" s="1"/>
  <c r="C122" i="75" a="1"/>
  <c r="C122" i="75" s="1"/>
  <c r="F191" i="75"/>
  <c r="F160" i="75" s="1"/>
  <c r="F149" i="75"/>
  <c r="G191" i="75"/>
  <c r="G160" i="75" s="1"/>
  <c r="G149" i="75"/>
  <c r="D113" i="75"/>
  <c r="D82" i="75"/>
  <c r="D79" i="75"/>
  <c r="E191" i="74"/>
  <c r="E160" i="74" s="1"/>
  <c r="E149" i="74"/>
  <c r="M161" i="74"/>
  <c r="G161" i="74"/>
  <c r="D161" i="74"/>
  <c r="A161" i="74"/>
  <c r="L161" i="74"/>
  <c r="I161" i="74"/>
  <c r="F161" i="74"/>
  <c r="C161" i="74"/>
  <c r="K161" i="74"/>
  <c r="B161" i="74"/>
  <c r="J162" i="74"/>
  <c r="E161" i="74"/>
  <c r="H161" i="74"/>
  <c r="F155" i="74"/>
  <c r="F19" i="74"/>
  <c r="D78" i="74"/>
  <c r="D82" i="74"/>
  <c r="D114" i="74"/>
  <c r="E114" i="74" s="1"/>
  <c r="F114" i="74" s="1"/>
  <c r="G114" i="74" s="1"/>
  <c r="H114" i="74" s="1"/>
  <c r="I114" i="74" s="1"/>
  <c r="D118" i="74"/>
  <c r="E118" i="74" s="1"/>
  <c r="F118" i="74" s="1"/>
  <c r="G118" i="74" s="1"/>
  <c r="H118" i="74" s="1"/>
  <c r="I118" i="74" s="1"/>
  <c r="I191" i="74"/>
  <c r="I160" i="74" s="1"/>
  <c r="H191" i="74"/>
  <c r="H160" i="74" s="1"/>
  <c r="H149" i="74"/>
  <c r="I155" i="74"/>
  <c r="I19" i="74"/>
  <c r="D80" i="74"/>
  <c r="D79" i="74"/>
  <c r="D116" i="74"/>
  <c r="E116" i="74" s="1"/>
  <c r="F116" i="74" s="1"/>
  <c r="G116" i="74" s="1"/>
  <c r="H116" i="74" s="1"/>
  <c r="I116" i="74" s="1"/>
  <c r="D115" i="74"/>
  <c r="E115" i="74" s="1"/>
  <c r="F115" i="74" s="1"/>
  <c r="G115" i="74" s="1"/>
  <c r="H115" i="74" s="1"/>
  <c r="I115" i="74" s="1"/>
  <c r="C127" i="74" a="1"/>
  <c r="C127" i="74" s="1"/>
  <c r="C124" i="74" a="1"/>
  <c r="C124" i="74" s="1"/>
  <c r="C125" i="74" a="1"/>
  <c r="C125" i="74" s="1"/>
  <c r="C122" i="74" a="1"/>
  <c r="C122" i="74" s="1"/>
  <c r="C126" i="74" a="1"/>
  <c r="C126" i="74" s="1"/>
  <c r="C129" i="74" a="1"/>
  <c r="C129" i="74" s="1"/>
  <c r="C123" i="74" a="1"/>
  <c r="C123" i="74" s="1"/>
  <c r="G191" i="74"/>
  <c r="G160" i="74" s="1"/>
  <c r="G149" i="74"/>
  <c r="D77" i="74"/>
  <c r="D81" i="74"/>
  <c r="D113" i="74"/>
  <c r="E113" i="74" s="1"/>
  <c r="D117" i="74"/>
  <c r="E117" i="74" s="1"/>
  <c r="F117" i="74" s="1"/>
  <c r="G117" i="74" s="1"/>
  <c r="H117" i="74" s="1"/>
  <c r="I117" i="74" s="1"/>
  <c r="F191" i="74"/>
  <c r="F160" i="74" s="1"/>
  <c r="E191" i="73"/>
  <c r="E160" i="73" s="1"/>
  <c r="E149" i="73"/>
  <c r="G191" i="73"/>
  <c r="G160" i="73" s="1"/>
  <c r="G149" i="73"/>
  <c r="M161" i="73"/>
  <c r="G161" i="73"/>
  <c r="D161" i="73"/>
  <c r="A161" i="73"/>
  <c r="J162" i="73"/>
  <c r="K161" i="73"/>
  <c r="H161" i="73"/>
  <c r="E161" i="73"/>
  <c r="B161" i="73"/>
  <c r="L161" i="73"/>
  <c r="I161" i="73"/>
  <c r="F161" i="73"/>
  <c r="C161" i="73"/>
  <c r="F191" i="73"/>
  <c r="F160" i="73" s="1"/>
  <c r="I155" i="73"/>
  <c r="D82" i="73"/>
  <c r="D79" i="73"/>
  <c r="I25" i="73"/>
  <c r="F25" i="73"/>
  <c r="H191" i="73"/>
  <c r="H160" i="73" s="1"/>
  <c r="H149" i="73"/>
  <c r="I191" i="73"/>
  <c r="I160" i="73" s="1"/>
  <c r="D81" i="73"/>
  <c r="C127" i="73" a="1"/>
  <c r="C127" i="73" s="1"/>
  <c r="C124" i="73" a="1"/>
  <c r="C124" i="73" s="1"/>
  <c r="C129" i="73" a="1"/>
  <c r="C129" i="73" s="1"/>
  <c r="C126" i="73" a="1"/>
  <c r="C126" i="73" s="1"/>
  <c r="C123" i="73" a="1"/>
  <c r="C123" i="73" s="1"/>
  <c r="C125" i="73" a="1"/>
  <c r="C125" i="73" s="1"/>
  <c r="C122" i="73" a="1"/>
  <c r="C122" i="73" s="1"/>
  <c r="F155" i="73"/>
  <c r="D77" i="73"/>
  <c r="E191" i="72"/>
  <c r="E160" i="72" s="1"/>
  <c r="E149" i="72"/>
  <c r="I191" i="72"/>
  <c r="I160" i="72" s="1"/>
  <c r="I149" i="72"/>
  <c r="L162" i="72"/>
  <c r="I162" i="72"/>
  <c r="F162" i="72"/>
  <c r="C162" i="72"/>
  <c r="M162" i="72"/>
  <c r="G162" i="72"/>
  <c r="D162" i="72"/>
  <c r="A162" i="72"/>
  <c r="J163" i="72"/>
  <c r="K162" i="72"/>
  <c r="H162" i="72"/>
  <c r="E162" i="72"/>
  <c r="B162" i="72"/>
  <c r="H191" i="72"/>
  <c r="H160" i="72" s="1"/>
  <c r="H149" i="72"/>
  <c r="C127" i="72" a="1"/>
  <c r="C127" i="72" s="1"/>
  <c r="C124" i="72" a="1"/>
  <c r="C124" i="72" s="1"/>
  <c r="C129" i="72" a="1"/>
  <c r="C129" i="72" s="1"/>
  <c r="C126" i="72" a="1"/>
  <c r="C126" i="72" s="1"/>
  <c r="C123" i="72" a="1"/>
  <c r="C123" i="72" s="1"/>
  <c r="C125" i="72" a="1"/>
  <c r="C125" i="72" s="1"/>
  <c r="C122" i="72" a="1"/>
  <c r="C122" i="72" s="1"/>
  <c r="G191" i="72"/>
  <c r="G160" i="72" s="1"/>
  <c r="G149" i="72"/>
  <c r="D82" i="72"/>
  <c r="F191" i="72"/>
  <c r="F160" i="72" s="1"/>
  <c r="F149" i="72"/>
  <c r="D113" i="72"/>
  <c r="E113" i="72" s="1"/>
  <c r="D77" i="72"/>
  <c r="F191" i="71"/>
  <c r="F160" i="71" s="1"/>
  <c r="F149" i="71"/>
  <c r="G191" i="71"/>
  <c r="G160" i="71" s="1"/>
  <c r="G149" i="71"/>
  <c r="D77" i="71"/>
  <c r="D80" i="71"/>
  <c r="D89" i="71" s="1"/>
  <c r="E191" i="71"/>
  <c r="E160" i="71" s="1"/>
  <c r="E149" i="71"/>
  <c r="I191" i="71"/>
  <c r="I160" i="71" s="1"/>
  <c r="I149" i="71"/>
  <c r="D79" i="71"/>
  <c r="D88" i="71" s="1"/>
  <c r="D82" i="71"/>
  <c r="H191" i="71"/>
  <c r="H160" i="71" s="1"/>
  <c r="H149" i="71"/>
  <c r="C127" i="71" a="1"/>
  <c r="C127" i="71" s="1"/>
  <c r="C124" i="71" a="1"/>
  <c r="C124" i="71" s="1"/>
  <c r="C129" i="71" a="1"/>
  <c r="C129" i="71" s="1"/>
  <c r="C126" i="71" a="1"/>
  <c r="C126" i="71" s="1"/>
  <c r="C123" i="71" a="1"/>
  <c r="C123" i="71" s="1"/>
  <c r="C125" i="71" a="1"/>
  <c r="C125" i="71" s="1"/>
  <c r="C122" i="71" a="1"/>
  <c r="C122" i="71" s="1"/>
  <c r="L162" i="71"/>
  <c r="I162" i="71"/>
  <c r="F162" i="71"/>
  <c r="C162" i="71"/>
  <c r="M162" i="71"/>
  <c r="G162" i="71"/>
  <c r="D162" i="71"/>
  <c r="A162" i="71"/>
  <c r="J163" i="71"/>
  <c r="K162" i="71"/>
  <c r="H162" i="71"/>
  <c r="E162" i="71"/>
  <c r="B162" i="71"/>
  <c r="D78" i="71"/>
  <c r="D87" i="71" s="1"/>
  <c r="D81" i="71"/>
  <c r="D90" i="71" s="1"/>
  <c r="I191" i="70"/>
  <c r="I160" i="70" s="1"/>
  <c r="I149" i="70"/>
  <c r="L162" i="70"/>
  <c r="I162" i="70"/>
  <c r="F162" i="70"/>
  <c r="C162" i="70"/>
  <c r="M162" i="70"/>
  <c r="G162" i="70"/>
  <c r="D162" i="70"/>
  <c r="A162" i="70"/>
  <c r="J163" i="70"/>
  <c r="K162" i="70"/>
  <c r="H162" i="70"/>
  <c r="E162" i="70"/>
  <c r="B162" i="70"/>
  <c r="D79" i="70"/>
  <c r="D88" i="70" s="1"/>
  <c r="D80" i="70"/>
  <c r="D89" i="70" s="1"/>
  <c r="E191" i="70"/>
  <c r="E160" i="70" s="1"/>
  <c r="E149" i="70"/>
  <c r="G191" i="70"/>
  <c r="G160" i="70" s="1"/>
  <c r="G149" i="70"/>
  <c r="D77" i="70"/>
  <c r="D78" i="70"/>
  <c r="D87" i="70" s="1"/>
  <c r="H191" i="70"/>
  <c r="H160" i="70" s="1"/>
  <c r="H149" i="70"/>
  <c r="C127" i="70" a="1"/>
  <c r="C127" i="70" s="1"/>
  <c r="C124" i="70" a="1"/>
  <c r="C124" i="70" s="1"/>
  <c r="C129" i="70" a="1"/>
  <c r="C129" i="70" s="1"/>
  <c r="C126" i="70" a="1"/>
  <c r="C126" i="70" s="1"/>
  <c r="C123" i="70" a="1"/>
  <c r="C123" i="70" s="1"/>
  <c r="C125" i="70" a="1"/>
  <c r="C125" i="70" s="1"/>
  <c r="C122" i="70" a="1"/>
  <c r="C122" i="70" s="1"/>
  <c r="F191" i="70"/>
  <c r="F160" i="70" s="1"/>
  <c r="F149" i="70"/>
  <c r="D81" i="70"/>
  <c r="D90" i="70" s="1"/>
  <c r="D82" i="70"/>
  <c r="D113" i="70"/>
  <c r="E113" i="70" s="1"/>
  <c r="E191" i="69"/>
  <c r="E160" i="69" s="1"/>
  <c r="E149" i="69"/>
  <c r="I191" i="69"/>
  <c r="I160" i="69" s="1"/>
  <c r="F191" i="69"/>
  <c r="F160" i="69" s="1"/>
  <c r="H191" i="69"/>
  <c r="H160" i="69" s="1"/>
  <c r="H149" i="69"/>
  <c r="C127" i="69" a="1"/>
  <c r="C127" i="69" s="1"/>
  <c r="C124" i="69" a="1"/>
  <c r="C124" i="69" s="1"/>
  <c r="C129" i="69" a="1"/>
  <c r="C129" i="69" s="1"/>
  <c r="C126" i="69" a="1"/>
  <c r="C126" i="69" s="1"/>
  <c r="C123" i="69" a="1"/>
  <c r="C123" i="69" s="1"/>
  <c r="C125" i="69" a="1"/>
  <c r="C125" i="69" s="1"/>
  <c r="C122" i="69" a="1"/>
  <c r="C122" i="69" s="1"/>
  <c r="G191" i="69"/>
  <c r="G160" i="69" s="1"/>
  <c r="G149" i="69"/>
  <c r="D113" i="69"/>
  <c r="E113" i="69" s="1"/>
  <c r="I25" i="69"/>
  <c r="L162" i="69"/>
  <c r="I162" i="69"/>
  <c r="F162" i="69"/>
  <c r="C162" i="69"/>
  <c r="M162" i="69"/>
  <c r="G162" i="69"/>
  <c r="D162" i="69"/>
  <c r="A162" i="69"/>
  <c r="J163" i="69"/>
  <c r="K162" i="69"/>
  <c r="H162" i="69"/>
  <c r="E162" i="69"/>
  <c r="B162" i="69"/>
  <c r="F155" i="69"/>
  <c r="I155" i="69"/>
  <c r="C127" i="68" a="1"/>
  <c r="C127" i="68" s="1"/>
  <c r="C124" i="68" a="1"/>
  <c r="C124" i="68" s="1"/>
  <c r="C129" i="68" a="1"/>
  <c r="C129" i="68" s="1"/>
  <c r="C126" i="68" a="1"/>
  <c r="C126" i="68" s="1"/>
  <c r="C123" i="68" a="1"/>
  <c r="C123" i="68" s="1"/>
  <c r="C125" i="68" a="1"/>
  <c r="C125" i="68" s="1"/>
  <c r="C122" i="68" a="1"/>
  <c r="C122" i="68" s="1"/>
  <c r="M161" i="68"/>
  <c r="G161" i="68"/>
  <c r="D161" i="68"/>
  <c r="A161" i="68"/>
  <c r="J162" i="68"/>
  <c r="K161" i="68"/>
  <c r="H161" i="68"/>
  <c r="E161" i="68"/>
  <c r="B161" i="68"/>
  <c r="L161" i="68"/>
  <c r="I161" i="68"/>
  <c r="F161" i="68"/>
  <c r="C161" i="68"/>
  <c r="F25" i="68"/>
  <c r="I25" i="68"/>
  <c r="E191" i="68"/>
  <c r="E160" i="68" s="1"/>
  <c r="E149" i="68"/>
  <c r="G191" i="68"/>
  <c r="G160" i="68" s="1"/>
  <c r="G149" i="68"/>
  <c r="F155" i="68"/>
  <c r="I155" i="68"/>
  <c r="H191" i="68"/>
  <c r="H160" i="68" s="1"/>
  <c r="H149" i="68"/>
  <c r="D113" i="68"/>
  <c r="F191" i="68"/>
  <c r="F160" i="68" s="1"/>
  <c r="I191" i="68"/>
  <c r="I160" i="68" s="1"/>
  <c r="H191" i="67"/>
  <c r="H160" i="67" s="1"/>
  <c r="H149" i="67"/>
  <c r="C127" i="67" a="1"/>
  <c r="C127" i="67" s="1"/>
  <c r="C124" i="67" a="1"/>
  <c r="C124" i="67" s="1"/>
  <c r="C129" i="67" a="1"/>
  <c r="C129" i="67" s="1"/>
  <c r="C126" i="67" a="1"/>
  <c r="C126" i="67" s="1"/>
  <c r="C123" i="67" a="1"/>
  <c r="C123" i="67" s="1"/>
  <c r="C125" i="67" a="1"/>
  <c r="C125" i="67" s="1"/>
  <c r="C122" i="67" a="1"/>
  <c r="C122" i="67" s="1"/>
  <c r="L162" i="67"/>
  <c r="I162" i="67"/>
  <c r="F162" i="67"/>
  <c r="C162" i="67"/>
  <c r="M162" i="67"/>
  <c r="G162" i="67"/>
  <c r="D162" i="67"/>
  <c r="A162" i="67"/>
  <c r="J163" i="67"/>
  <c r="K162" i="67"/>
  <c r="H162" i="67"/>
  <c r="E162" i="67"/>
  <c r="B162" i="67"/>
  <c r="F191" i="67"/>
  <c r="F160" i="67" s="1"/>
  <c r="F149" i="67"/>
  <c r="G191" i="67"/>
  <c r="G160" i="67" s="1"/>
  <c r="G149" i="67"/>
  <c r="D113" i="67"/>
  <c r="E113" i="67" s="1"/>
  <c r="D81" i="67"/>
  <c r="D90" i="67" s="1"/>
  <c r="D78" i="67"/>
  <c r="D87" i="67" s="1"/>
  <c r="E191" i="67"/>
  <c r="E160" i="67" s="1"/>
  <c r="E149" i="67"/>
  <c r="I191" i="67"/>
  <c r="I160" i="67" s="1"/>
  <c r="I149" i="67"/>
  <c r="D77" i="67"/>
  <c r="A42" i="114"/>
  <c r="B33" i="114"/>
  <c r="C33" i="114" s="1"/>
  <c r="B34" i="113"/>
  <c r="C34" i="113" s="1"/>
  <c r="A43" i="113"/>
  <c r="A264" i="7"/>
  <c r="B255" i="7"/>
  <c r="A43" i="7"/>
  <c r="B34" i="7"/>
  <c r="H599" i="7"/>
  <c r="G599" i="7"/>
  <c r="C16" i="7"/>
  <c r="K599" i="7"/>
  <c r="J599" i="7"/>
  <c r="C237" i="7"/>
  <c r="E599" i="7"/>
  <c r="C92" i="71" l="1" a="1"/>
  <c r="C92" i="71" s="1"/>
  <c r="C94" i="71" s="1"/>
  <c r="C94" i="57"/>
  <c r="C94" i="42"/>
  <c r="J562" i="130"/>
  <c r="C94" i="77"/>
  <c r="D94" i="81"/>
  <c r="C94" i="52"/>
  <c r="C94" i="41"/>
  <c r="C94" i="75"/>
  <c r="D94" i="56"/>
  <c r="I562" i="130"/>
  <c r="J424" i="130"/>
  <c r="G424" i="130"/>
  <c r="D424" i="130"/>
  <c r="C92" i="68" a="1"/>
  <c r="C92" i="68" s="1"/>
  <c r="C94" i="68" s="1"/>
  <c r="D93" i="97"/>
  <c r="D94" i="97" s="1"/>
  <c r="C92" i="69" a="1"/>
  <c r="C92" i="69" s="1"/>
  <c r="C94" i="69" s="1"/>
  <c r="D94" i="92"/>
  <c r="C94" i="90"/>
  <c r="D91" i="68"/>
  <c r="C94" i="85"/>
  <c r="D91" i="70"/>
  <c r="D91" i="71"/>
  <c r="D91" i="67"/>
  <c r="C94" i="70"/>
  <c r="C94" i="129"/>
  <c r="C94" i="128"/>
  <c r="C94" i="83"/>
  <c r="C94" i="84"/>
  <c r="C94" i="98"/>
  <c r="D91" i="69"/>
  <c r="C94" i="95"/>
  <c r="C94" i="43"/>
  <c r="C94" i="51"/>
  <c r="C94" i="54"/>
  <c r="C94" i="48"/>
  <c r="C94" i="47"/>
  <c r="C94" i="39"/>
  <c r="C94" i="38"/>
  <c r="E77" i="57"/>
  <c r="F77" i="57" s="1"/>
  <c r="D91" i="57"/>
  <c r="D92" i="57" s="1" a="1"/>
  <c r="D92" i="57" s="1"/>
  <c r="D93" i="57"/>
  <c r="E77" i="53"/>
  <c r="F77" i="53" s="1"/>
  <c r="D93" i="53"/>
  <c r="D91" i="53"/>
  <c r="D92" i="53" s="1" a="1"/>
  <c r="D92" i="53" s="1"/>
  <c r="E77" i="52"/>
  <c r="F77" i="52" s="1"/>
  <c r="D93" i="52"/>
  <c r="D91" i="52"/>
  <c r="D92" i="52" s="1" a="1"/>
  <c r="D92" i="52" s="1"/>
  <c r="C94" i="60"/>
  <c r="C94" i="45"/>
  <c r="C94" i="59"/>
  <c r="E77" i="40"/>
  <c r="D93" i="40"/>
  <c r="D91" i="40"/>
  <c r="D92" i="40" s="1" a="1"/>
  <c r="D92" i="40" s="1"/>
  <c r="D93" i="43"/>
  <c r="D91" i="43"/>
  <c r="D92" i="43" s="1" a="1"/>
  <c r="D92" i="43" s="1"/>
  <c r="D93" i="42"/>
  <c r="D91" i="42"/>
  <c r="D92" i="42" s="1" a="1"/>
  <c r="D92" i="42" s="1"/>
  <c r="E77" i="44"/>
  <c r="F77" i="44" s="1"/>
  <c r="D93" i="44"/>
  <c r="D91" i="44"/>
  <c r="D92" i="44" s="1" a="1"/>
  <c r="D92" i="44" s="1"/>
  <c r="E77" i="45"/>
  <c r="F77" i="45" s="1"/>
  <c r="D91" i="45"/>
  <c r="D92" i="45" s="1" a="1"/>
  <c r="D92" i="45" s="1"/>
  <c r="D93" i="45"/>
  <c r="E77" i="47"/>
  <c r="F77" i="47" s="1"/>
  <c r="D91" i="47"/>
  <c r="D92" i="47" s="1" a="1"/>
  <c r="D92" i="47" s="1"/>
  <c r="D93" i="47"/>
  <c r="E77" i="49"/>
  <c r="D91" i="49"/>
  <c r="D92" i="49" s="1" a="1"/>
  <c r="D92" i="49" s="1"/>
  <c r="D93" i="49"/>
  <c r="E77" i="59"/>
  <c r="D91" i="59"/>
  <c r="D92" i="59" s="1" a="1"/>
  <c r="D92" i="59" s="1"/>
  <c r="D93" i="59"/>
  <c r="D91" i="60"/>
  <c r="D92" i="60" s="1" a="1"/>
  <c r="D92" i="60" s="1"/>
  <c r="D93" i="60"/>
  <c r="D91" i="48"/>
  <c r="D92" i="48" s="1" a="1"/>
  <c r="D92" i="48" s="1"/>
  <c r="D93" i="48"/>
  <c r="E77" i="39"/>
  <c r="F77" i="39" s="1"/>
  <c r="D93" i="39"/>
  <c r="D91" i="39"/>
  <c r="D92" i="39" s="1" a="1"/>
  <c r="D92" i="39" s="1"/>
  <c r="E91" i="46"/>
  <c r="E92" i="46" s="1" a="1"/>
  <c r="E92" i="46" s="1"/>
  <c r="E77" i="50"/>
  <c r="D93" i="50"/>
  <c r="D91" i="50"/>
  <c r="D92" i="50" s="1" a="1"/>
  <c r="D92" i="50" s="1"/>
  <c r="F77" i="56"/>
  <c r="G77" i="56" s="1"/>
  <c r="E91" i="56"/>
  <c r="E92" i="56" s="1" a="1"/>
  <c r="E92" i="56" s="1"/>
  <c r="E93" i="56"/>
  <c r="D93" i="58"/>
  <c r="D91" i="58"/>
  <c r="D92" i="58" s="1" a="1"/>
  <c r="D92" i="58" s="1"/>
  <c r="E77" i="38"/>
  <c r="F77" i="38" s="1"/>
  <c r="D91" i="38"/>
  <c r="D92" i="38" s="1" a="1"/>
  <c r="D92" i="38" s="1"/>
  <c r="D93" i="38"/>
  <c r="E77" i="54"/>
  <c r="F77" i="54" s="1"/>
  <c r="D91" i="54"/>
  <c r="D92" i="54" s="1" a="1"/>
  <c r="D92" i="54" s="1"/>
  <c r="D93" i="54"/>
  <c r="D93" i="55"/>
  <c r="D91" i="55"/>
  <c r="D92" i="55" s="1" a="1"/>
  <c r="D92" i="55" s="1"/>
  <c r="E77" i="51"/>
  <c r="D93" i="51"/>
  <c r="D91" i="51"/>
  <c r="D92" i="51" s="1" a="1"/>
  <c r="D92" i="51" s="1"/>
  <c r="E77" i="41"/>
  <c r="F77" i="41" s="1"/>
  <c r="D91" i="41"/>
  <c r="D92" i="41" s="1" a="1"/>
  <c r="D92" i="41" s="1"/>
  <c r="D93" i="41"/>
  <c r="C94" i="58"/>
  <c r="C94" i="55"/>
  <c r="D94" i="46"/>
  <c r="C94" i="109"/>
  <c r="D93" i="101"/>
  <c r="D94" i="101" s="1"/>
  <c r="D93" i="99"/>
  <c r="D94" i="94"/>
  <c r="D93" i="93"/>
  <c r="D94" i="93" s="1"/>
  <c r="D93" i="80"/>
  <c r="C94" i="86"/>
  <c r="C94" i="76"/>
  <c r="C94" i="72"/>
  <c r="D93" i="77"/>
  <c r="D91" i="77"/>
  <c r="D92" i="77" s="1" a="1"/>
  <c r="D92" i="77" s="1"/>
  <c r="E77" i="82"/>
  <c r="F77" i="82" s="1"/>
  <c r="D93" i="82"/>
  <c r="D91" i="82"/>
  <c r="D92" i="82" s="1" a="1"/>
  <c r="D92" i="82" s="1"/>
  <c r="D93" i="79"/>
  <c r="D91" i="79"/>
  <c r="D92" i="79" s="1" a="1"/>
  <c r="D92" i="79" s="1"/>
  <c r="F77" i="97"/>
  <c r="G77" i="97" s="1"/>
  <c r="E91" i="97"/>
  <c r="E92" i="97" s="1" a="1"/>
  <c r="E92" i="97" s="1"/>
  <c r="E91" i="101"/>
  <c r="E92" i="101" s="1" a="1"/>
  <c r="E92" i="101" s="1"/>
  <c r="D91" i="102"/>
  <c r="D92" i="102" s="1" a="1"/>
  <c r="D92" i="102" s="1"/>
  <c r="D93" i="102"/>
  <c r="D91" i="87"/>
  <c r="D92" i="87" s="1" a="1"/>
  <c r="D92" i="87" s="1"/>
  <c r="D93" i="87"/>
  <c r="D93" i="83"/>
  <c r="D91" i="83"/>
  <c r="D92" i="83" s="1" a="1"/>
  <c r="D92" i="83" s="1"/>
  <c r="C94" i="127"/>
  <c r="C94" i="89"/>
  <c r="C94" i="79"/>
  <c r="C94" i="82"/>
  <c r="C94" i="73"/>
  <c r="D94" i="99"/>
  <c r="F77" i="81"/>
  <c r="G77" i="81" s="1"/>
  <c r="E93" i="81"/>
  <c r="E91" i="81"/>
  <c r="E92" i="81" s="1" a="1"/>
  <c r="E92" i="81" s="1"/>
  <c r="E77" i="85"/>
  <c r="F77" i="85" s="1"/>
  <c r="D91" i="85"/>
  <c r="D92" i="85" s="1" a="1"/>
  <c r="D92" i="85" s="1"/>
  <c r="D93" i="85"/>
  <c r="D93" i="72"/>
  <c r="D91" i="72"/>
  <c r="D92" i="72" s="1" a="1"/>
  <c r="D92" i="72" s="1"/>
  <c r="D93" i="78"/>
  <c r="D91" i="78"/>
  <c r="D92" i="78" s="1" a="1"/>
  <c r="D92" i="78" s="1"/>
  <c r="E91" i="88"/>
  <c r="E92" i="88" s="1" a="1"/>
  <c r="E92" i="88" s="1"/>
  <c r="D91" i="88"/>
  <c r="D92" i="88" s="1" a="1"/>
  <c r="D92" i="88" s="1"/>
  <c r="D93" i="88"/>
  <c r="F77" i="80"/>
  <c r="G77" i="80" s="1"/>
  <c r="D93" i="91"/>
  <c r="D91" i="91"/>
  <c r="D92" i="91" s="1" a="1"/>
  <c r="D92" i="91" s="1"/>
  <c r="F77" i="99"/>
  <c r="G77" i="99" s="1"/>
  <c r="E91" i="99"/>
  <c r="E92" i="99" s="1" a="1"/>
  <c r="E92" i="99" s="1"/>
  <c r="D91" i="109"/>
  <c r="D92" i="109" s="1" a="1"/>
  <c r="D92" i="109" s="1"/>
  <c r="D93" i="109"/>
  <c r="D93" i="76"/>
  <c r="D91" i="76"/>
  <c r="D92" i="76" s="1" a="1"/>
  <c r="D92" i="76" s="1"/>
  <c r="D93" i="129"/>
  <c r="D91" i="129"/>
  <c r="D92" i="129" s="1" a="1"/>
  <c r="D92" i="129" s="1"/>
  <c r="D93" i="108"/>
  <c r="D91" i="108"/>
  <c r="D92" i="108" s="1" a="1"/>
  <c r="D92" i="108" s="1"/>
  <c r="D91" i="90"/>
  <c r="D92" i="90" s="1" a="1"/>
  <c r="D92" i="90" s="1"/>
  <c r="D93" i="90"/>
  <c r="E77" i="84"/>
  <c r="F77" i="84" s="1"/>
  <c r="D91" i="84"/>
  <c r="D92" i="84" s="1" a="1"/>
  <c r="D92" i="84" s="1"/>
  <c r="D93" i="84"/>
  <c r="D91" i="80"/>
  <c r="D92" i="80" s="1" a="1"/>
  <c r="D92" i="80" s="1"/>
  <c r="C94" i="102"/>
  <c r="C94" i="91"/>
  <c r="C94" i="108"/>
  <c r="C94" i="87"/>
  <c r="E77" i="86"/>
  <c r="F77" i="86" s="1"/>
  <c r="D91" i="86"/>
  <c r="D92" i="86" s="1" a="1"/>
  <c r="D92" i="86" s="1"/>
  <c r="D93" i="86"/>
  <c r="D91" i="73"/>
  <c r="D92" i="73" s="1" a="1"/>
  <c r="D92" i="73" s="1"/>
  <c r="D93" i="73"/>
  <c r="D91" i="74"/>
  <c r="D92" i="74" s="1" a="1"/>
  <c r="D92" i="74" s="1"/>
  <c r="D93" i="74"/>
  <c r="D91" i="75"/>
  <c r="D92" i="75" s="1" a="1"/>
  <c r="D92" i="75" s="1"/>
  <c r="D93" i="75"/>
  <c r="F77" i="92"/>
  <c r="G77" i="92" s="1"/>
  <c r="E93" i="92"/>
  <c r="E91" i="92"/>
  <c r="E92" i="92" s="1" a="1"/>
  <c r="E92" i="92" s="1"/>
  <c r="D91" i="96"/>
  <c r="D92" i="96" s="1" a="1"/>
  <c r="D92" i="96" s="1"/>
  <c r="D93" i="96"/>
  <c r="D93" i="128"/>
  <c r="D91" i="128"/>
  <c r="D92" i="128" s="1" a="1"/>
  <c r="D92" i="128" s="1"/>
  <c r="E77" i="95"/>
  <c r="F77" i="95" s="1"/>
  <c r="D91" i="95"/>
  <c r="D92" i="95" s="1" a="1"/>
  <c r="D92" i="95" s="1"/>
  <c r="D93" i="95"/>
  <c r="D93" i="127"/>
  <c r="D91" i="127"/>
  <c r="D92" i="127" s="1" a="1"/>
  <c r="D92" i="127" s="1"/>
  <c r="C94" i="88"/>
  <c r="C94" i="100"/>
  <c r="F77" i="93"/>
  <c r="E91" i="93"/>
  <c r="E92" i="93" s="1" a="1"/>
  <c r="E92" i="93" s="1"/>
  <c r="F77" i="94"/>
  <c r="E91" i="94"/>
  <c r="E92" i="94" s="1" a="1"/>
  <c r="E92" i="94" s="1"/>
  <c r="E93" i="94"/>
  <c r="D91" i="98"/>
  <c r="D92" i="98" s="1" a="1"/>
  <c r="D92" i="98" s="1"/>
  <c r="D93" i="98"/>
  <c r="D91" i="100"/>
  <c r="D92" i="100" s="1" a="1"/>
  <c r="D92" i="100" s="1"/>
  <c r="D93" i="100"/>
  <c r="E77" i="89"/>
  <c r="F77" i="89" s="1"/>
  <c r="D93" i="89"/>
  <c r="D91" i="89"/>
  <c r="D92" i="89" s="1" a="1"/>
  <c r="D92" i="89" s="1"/>
  <c r="E77" i="71"/>
  <c r="D93" i="71"/>
  <c r="D86" i="71"/>
  <c r="D93" i="70"/>
  <c r="D86" i="70"/>
  <c r="E77" i="69"/>
  <c r="D93" i="69"/>
  <c r="D86" i="69"/>
  <c r="E77" i="68"/>
  <c r="F77" i="68" s="1"/>
  <c r="D93" i="68"/>
  <c r="D86" i="68"/>
  <c r="D93" i="67"/>
  <c r="D86" i="67"/>
  <c r="C94" i="67"/>
  <c r="D91" i="32"/>
  <c r="D93" i="32"/>
  <c r="A162" i="85"/>
  <c r="L162" i="85"/>
  <c r="D162" i="85"/>
  <c r="J163" i="85"/>
  <c r="B162" i="85"/>
  <c r="M162" i="85"/>
  <c r="K162" i="85"/>
  <c r="C162" i="85"/>
  <c r="J19" i="131"/>
  <c r="K19" i="131"/>
  <c r="D125" i="128" a="1"/>
  <c r="D125" i="128" s="1"/>
  <c r="D129" i="128" a="1"/>
  <c r="D129" i="128" s="1"/>
  <c r="D126" i="128" a="1"/>
  <c r="D126" i="128" s="1"/>
  <c r="D122" i="128" a="1"/>
  <c r="D122" i="128" s="1"/>
  <c r="D127" i="128" a="1"/>
  <c r="D127" i="128" s="1"/>
  <c r="D123" i="128" a="1"/>
  <c r="D123" i="128" s="1"/>
  <c r="D124" i="128" a="1"/>
  <c r="D124" i="128" s="1"/>
  <c r="F113" i="128"/>
  <c r="E126" i="128" a="1"/>
  <c r="E126" i="128" s="1"/>
  <c r="E122" i="128" a="1"/>
  <c r="E122" i="128" s="1"/>
  <c r="E124" i="128" a="1"/>
  <c r="E124" i="128" s="1"/>
  <c r="E129" i="128" a="1"/>
  <c r="E129" i="128" s="1"/>
  <c r="E125" i="128" a="1"/>
  <c r="E125" i="128" s="1"/>
  <c r="E123" i="128" a="1"/>
  <c r="E123" i="128" s="1"/>
  <c r="E127" i="128" a="1"/>
  <c r="E127" i="128" s="1"/>
  <c r="H607" i="130"/>
  <c r="J226" i="105"/>
  <c r="E607" i="130"/>
  <c r="I607" i="130"/>
  <c r="K607" i="130"/>
  <c r="I226" i="130"/>
  <c r="E226" i="130"/>
  <c r="H226" i="130"/>
  <c r="F19" i="131"/>
  <c r="C139" i="104"/>
  <c r="E19" i="131"/>
  <c r="D226" i="105"/>
  <c r="E82" i="84"/>
  <c r="F82" i="84" s="1"/>
  <c r="G82" i="84" s="1"/>
  <c r="E77" i="90"/>
  <c r="E80" i="73"/>
  <c r="K226" i="105"/>
  <c r="F226" i="105"/>
  <c r="F79" i="84"/>
  <c r="F78" i="84"/>
  <c r="G78" i="84" s="1"/>
  <c r="G81" i="84"/>
  <c r="G80" i="84"/>
  <c r="D125" i="100" a="1"/>
  <c r="D125" i="100" s="1"/>
  <c r="D124" i="90" a="1"/>
  <c r="D124" i="90" s="1"/>
  <c r="D123" i="71" a="1"/>
  <c r="D123" i="71" s="1"/>
  <c r="D124" i="53" a="1"/>
  <c r="D124" i="53" s="1"/>
  <c r="D127" i="39" a="1"/>
  <c r="D127" i="39" s="1"/>
  <c r="D125" i="108" a="1"/>
  <c r="D125" i="108" s="1"/>
  <c r="E114" i="53"/>
  <c r="F114" i="53" s="1"/>
  <c r="G114" i="53" s="1"/>
  <c r="H114" i="53" s="1"/>
  <c r="I114" i="53" s="1"/>
  <c r="E118" i="71"/>
  <c r="F118" i="71" s="1"/>
  <c r="G118" i="71" s="1"/>
  <c r="H118" i="71" s="1"/>
  <c r="I118" i="71" s="1"/>
  <c r="D124" i="71" a="1"/>
  <c r="D124" i="71" s="1"/>
  <c r="D129" i="73" a="1"/>
  <c r="D129" i="73" s="1"/>
  <c r="D129" i="90" a="1"/>
  <c r="D129" i="90" s="1"/>
  <c r="D123" i="87" a="1"/>
  <c r="D123" i="87" s="1"/>
  <c r="D124" i="100" a="1"/>
  <c r="D124" i="100" s="1"/>
  <c r="D122" i="101" a="1"/>
  <c r="D122" i="101" s="1"/>
  <c r="E80" i="67"/>
  <c r="E79" i="69"/>
  <c r="E88" i="69" s="1"/>
  <c r="D122" i="73" a="1"/>
  <c r="D122" i="73" s="1"/>
  <c r="D127" i="87" a="1"/>
  <c r="D127" i="87" s="1"/>
  <c r="D125" i="90" a="1"/>
  <c r="D125" i="90" s="1"/>
  <c r="E117" i="90"/>
  <c r="F117" i="90" s="1"/>
  <c r="G117" i="90" s="1"/>
  <c r="H117" i="90" s="1"/>
  <c r="I117" i="90" s="1"/>
  <c r="D129" i="100" a="1"/>
  <c r="D129" i="100" s="1"/>
  <c r="E114" i="100"/>
  <c r="F114" i="100" s="1"/>
  <c r="G114" i="100" s="1"/>
  <c r="H114" i="100" s="1"/>
  <c r="I114" i="100" s="1"/>
  <c r="D122" i="51" a="1"/>
  <c r="D122" i="51" s="1"/>
  <c r="E115" i="71"/>
  <c r="F115" i="71" s="1"/>
  <c r="G115" i="71" s="1"/>
  <c r="H115" i="71" s="1"/>
  <c r="I115" i="71" s="1"/>
  <c r="D124" i="85" a="1"/>
  <c r="D124" i="85" s="1"/>
  <c r="E80" i="32"/>
  <c r="D125" i="53" a="1"/>
  <c r="D125" i="53" s="1"/>
  <c r="E78" i="58"/>
  <c r="F78" i="58" s="1"/>
  <c r="G78" i="58" s="1"/>
  <c r="F78" i="86"/>
  <c r="E81" i="38"/>
  <c r="F81" i="46"/>
  <c r="F82" i="56"/>
  <c r="E80" i="88"/>
  <c r="H78" i="42"/>
  <c r="I78" i="42" s="1"/>
  <c r="F78" i="38"/>
  <c r="F79" i="51"/>
  <c r="E82" i="79"/>
  <c r="E81" i="76"/>
  <c r="F80" i="57"/>
  <c r="E82" i="51"/>
  <c r="E80" i="41"/>
  <c r="E79" i="41"/>
  <c r="E77" i="87"/>
  <c r="F78" i="87"/>
  <c r="F78" i="76"/>
  <c r="F78" i="108"/>
  <c r="E78" i="51"/>
  <c r="F79" i="48"/>
  <c r="E82" i="52"/>
  <c r="G78" i="52"/>
  <c r="H78" i="52" s="1"/>
  <c r="E81" i="83"/>
  <c r="E80" i="83"/>
  <c r="E77" i="74"/>
  <c r="H78" i="81"/>
  <c r="E81" i="71"/>
  <c r="E90" i="71" s="1"/>
  <c r="G79" i="72"/>
  <c r="F82" i="81"/>
  <c r="F78" i="79"/>
  <c r="G78" i="92"/>
  <c r="F80" i="93"/>
  <c r="F81" i="94"/>
  <c r="F79" i="94"/>
  <c r="F80" i="97"/>
  <c r="F80" i="99"/>
  <c r="F78" i="101"/>
  <c r="E79" i="43"/>
  <c r="F81" i="44"/>
  <c r="F78" i="44"/>
  <c r="F81" i="47"/>
  <c r="F80" i="55"/>
  <c r="F78" i="56"/>
  <c r="F81" i="60"/>
  <c r="F78" i="73"/>
  <c r="G78" i="75"/>
  <c r="H78" i="75" s="1"/>
  <c r="E79" i="76"/>
  <c r="E80" i="128"/>
  <c r="E79" i="95"/>
  <c r="E81" i="95"/>
  <c r="E81" i="89"/>
  <c r="F78" i="95"/>
  <c r="G78" i="39"/>
  <c r="E82" i="77"/>
  <c r="D125" i="47" a="1"/>
  <c r="D125" i="47" s="1"/>
  <c r="D126" i="53" a="1"/>
  <c r="D126" i="53" s="1"/>
  <c r="G226" i="130"/>
  <c r="E77" i="75"/>
  <c r="F79" i="99"/>
  <c r="E82" i="72"/>
  <c r="G79" i="80"/>
  <c r="H79" i="80" s="1"/>
  <c r="F81" i="92"/>
  <c r="F78" i="93"/>
  <c r="F82" i="94"/>
  <c r="F80" i="94"/>
  <c r="F81" i="97"/>
  <c r="E77" i="100"/>
  <c r="E77" i="109"/>
  <c r="F78" i="45"/>
  <c r="G82" i="46"/>
  <c r="F80" i="47"/>
  <c r="F78" i="47"/>
  <c r="F82" i="48"/>
  <c r="F81" i="56"/>
  <c r="F79" i="56"/>
  <c r="F81" i="58"/>
  <c r="F79" i="58"/>
  <c r="E82" i="57"/>
  <c r="E79" i="108"/>
  <c r="F78" i="88"/>
  <c r="E82" i="90"/>
  <c r="E80" i="82"/>
  <c r="F78" i="72"/>
  <c r="G78" i="72" s="1"/>
  <c r="H78" i="43"/>
  <c r="E81" i="69"/>
  <c r="E90" i="69" s="1"/>
  <c r="E81" i="108"/>
  <c r="E79" i="45"/>
  <c r="E82" i="98"/>
  <c r="E79" i="83"/>
  <c r="I39" i="131"/>
  <c r="D139" i="104"/>
  <c r="D125" i="73" a="1"/>
  <c r="D125" i="73" s="1"/>
  <c r="D129" i="53" a="1"/>
  <c r="D129" i="53" s="1"/>
  <c r="D123" i="39" a="1"/>
  <c r="D123" i="39" s="1"/>
  <c r="D122" i="93" a="1"/>
  <c r="D122" i="93" s="1"/>
  <c r="D129" i="108" a="1"/>
  <c r="D129" i="108" s="1"/>
  <c r="D126" i="101" a="1"/>
  <c r="D126" i="101" s="1"/>
  <c r="D124" i="48" a="1"/>
  <c r="D124" i="48" s="1"/>
  <c r="D129" i="71" a="1"/>
  <c r="D129" i="71" s="1"/>
  <c r="D126" i="87" a="1"/>
  <c r="D126" i="87" s="1"/>
  <c r="E78" i="68"/>
  <c r="E87" i="68" s="1"/>
  <c r="E82" i="89"/>
  <c r="E82" i="42"/>
  <c r="E82" i="87"/>
  <c r="D124" i="87" a="1"/>
  <c r="D124" i="87" s="1"/>
  <c r="D125" i="87" a="1"/>
  <c r="D125" i="87" s="1"/>
  <c r="D129" i="87" a="1"/>
  <c r="D129" i="87" s="1"/>
  <c r="E114" i="93"/>
  <c r="F114" i="93" s="1"/>
  <c r="G114" i="93" s="1"/>
  <c r="H114" i="93" s="1"/>
  <c r="I114" i="93" s="1"/>
  <c r="D126" i="93" a="1"/>
  <c r="D126" i="93" s="1"/>
  <c r="D122" i="100" a="1"/>
  <c r="D122" i="100" s="1"/>
  <c r="D126" i="100" a="1"/>
  <c r="D126" i="100" s="1"/>
  <c r="E117" i="101"/>
  <c r="F117" i="101" s="1"/>
  <c r="G117" i="101" s="1"/>
  <c r="H117" i="101" s="1"/>
  <c r="I117" i="101" s="1"/>
  <c r="D124" i="108" a="1"/>
  <c r="D124" i="108" s="1"/>
  <c r="E114" i="108"/>
  <c r="F114" i="108" s="1"/>
  <c r="G114" i="108" s="1"/>
  <c r="H114" i="108" s="1"/>
  <c r="I114" i="108" s="1"/>
  <c r="E115" i="39"/>
  <c r="F115" i="39" s="1"/>
  <c r="G115" i="39" s="1"/>
  <c r="H115" i="39" s="1"/>
  <c r="I115" i="39" s="1"/>
  <c r="D124" i="47" a="1"/>
  <c r="D124" i="47" s="1"/>
  <c r="D123" i="48" a="1"/>
  <c r="D123" i="48" s="1"/>
  <c r="D129" i="51" a="1"/>
  <c r="D129" i="51" s="1"/>
  <c r="E115" i="53"/>
  <c r="F115" i="53" s="1"/>
  <c r="G115" i="53" s="1"/>
  <c r="H115" i="53" s="1"/>
  <c r="I115" i="53" s="1"/>
  <c r="D123" i="53" a="1"/>
  <c r="D123" i="53" s="1"/>
  <c r="D122" i="53" a="1"/>
  <c r="D122" i="53" s="1"/>
  <c r="E79" i="54"/>
  <c r="D123" i="51" a="1"/>
  <c r="D123" i="51" s="1"/>
  <c r="D125" i="71" a="1"/>
  <c r="D125" i="71" s="1"/>
  <c r="D124" i="73" a="1"/>
  <c r="D124" i="73" s="1"/>
  <c r="D126" i="73" a="1"/>
  <c r="D126" i="73" s="1"/>
  <c r="E113" i="71"/>
  <c r="D127" i="71" a="1"/>
  <c r="D127" i="71" s="1"/>
  <c r="D123" i="85" a="1"/>
  <c r="D123" i="85" s="1"/>
  <c r="E115" i="87"/>
  <c r="F115" i="87" s="1"/>
  <c r="G115" i="87" s="1"/>
  <c r="H115" i="87" s="1"/>
  <c r="I115" i="87" s="1"/>
  <c r="D122" i="87" a="1"/>
  <c r="D122" i="87" s="1"/>
  <c r="D127" i="100" a="1"/>
  <c r="D127" i="100" s="1"/>
  <c r="D123" i="100" a="1"/>
  <c r="D123" i="100" s="1"/>
  <c r="E80" i="108"/>
  <c r="D129" i="47" a="1"/>
  <c r="D129" i="47" s="1"/>
  <c r="D125" i="51" a="1"/>
  <c r="D125" i="51" s="1"/>
  <c r="D127" i="53" a="1"/>
  <c r="D127" i="53" s="1"/>
  <c r="E82" i="83"/>
  <c r="E80" i="90"/>
  <c r="E82" i="41"/>
  <c r="E80" i="51"/>
  <c r="D123" i="73" a="1"/>
  <c r="D123" i="73" s="1"/>
  <c r="D129" i="93" a="1"/>
  <c r="D129" i="93" s="1"/>
  <c r="D126" i="39" a="1"/>
  <c r="D126" i="39" s="1"/>
  <c r="D123" i="108" a="1"/>
  <c r="D123" i="108" s="1"/>
  <c r="D123" i="90" a="1"/>
  <c r="D123" i="90" s="1"/>
  <c r="D126" i="71" a="1"/>
  <c r="D126" i="71" s="1"/>
  <c r="D126" i="85" a="1"/>
  <c r="D126" i="85" s="1"/>
  <c r="D129" i="101" a="1"/>
  <c r="D129" i="101" s="1"/>
  <c r="D126" i="48" a="1"/>
  <c r="D126" i="48" s="1"/>
  <c r="D127" i="85" a="1"/>
  <c r="D127" i="85" s="1"/>
  <c r="D125" i="85" a="1"/>
  <c r="D125" i="85" s="1"/>
  <c r="D129" i="85" a="1"/>
  <c r="D129" i="85" s="1"/>
  <c r="E79" i="88"/>
  <c r="D122" i="90" a="1"/>
  <c r="D122" i="90" s="1"/>
  <c r="D126" i="90" a="1"/>
  <c r="D126" i="90" s="1"/>
  <c r="D127" i="93" a="1"/>
  <c r="D127" i="93" s="1"/>
  <c r="D123" i="93" a="1"/>
  <c r="D123" i="93" s="1"/>
  <c r="D127" i="101" a="1"/>
  <c r="D127" i="101" s="1"/>
  <c r="D123" i="101" a="1"/>
  <c r="D123" i="101" s="1"/>
  <c r="D122" i="108" a="1"/>
  <c r="D122" i="108" s="1"/>
  <c r="D126" i="108" a="1"/>
  <c r="D126" i="108" s="1"/>
  <c r="E77" i="127"/>
  <c r="E117" i="39"/>
  <c r="F117" i="39" s="1"/>
  <c r="G117" i="39" s="1"/>
  <c r="H117" i="39" s="1"/>
  <c r="I117" i="39" s="1"/>
  <c r="D124" i="39" a="1"/>
  <c r="D124" i="39" s="1"/>
  <c r="D125" i="39" a="1"/>
  <c r="D125" i="39" s="1"/>
  <c r="D129" i="39" a="1"/>
  <c r="D129" i="39" s="1"/>
  <c r="D122" i="47" a="1"/>
  <c r="D122" i="47" s="1"/>
  <c r="D126" i="47" a="1"/>
  <c r="D126" i="47" s="1"/>
  <c r="D127" i="48" a="1"/>
  <c r="D127" i="48" s="1"/>
  <c r="D125" i="48" a="1"/>
  <c r="D125" i="48" s="1"/>
  <c r="D129" i="48" a="1"/>
  <c r="D129" i="48" s="1"/>
  <c r="E113" i="51"/>
  <c r="E129" i="51" s="1" a="1"/>
  <c r="E129" i="51" s="1"/>
  <c r="D124" i="51" a="1"/>
  <c r="D124" i="51" s="1"/>
  <c r="D126" i="51" a="1"/>
  <c r="D126" i="51" s="1"/>
  <c r="C128" i="59" a="1"/>
  <c r="C128" i="59" s="1"/>
  <c r="C130" i="59" s="1"/>
  <c r="H226" i="105"/>
  <c r="E118" i="85"/>
  <c r="F118" i="85" s="1"/>
  <c r="G118" i="85" s="1"/>
  <c r="H118" i="85" s="1"/>
  <c r="I118" i="85" s="1"/>
  <c r="E77" i="83"/>
  <c r="E80" i="68"/>
  <c r="E89" i="68" s="1"/>
  <c r="E82" i="69"/>
  <c r="D122" i="71" a="1"/>
  <c r="D122" i="71" s="1"/>
  <c r="E80" i="72"/>
  <c r="E117" i="73"/>
  <c r="F117" i="73" s="1"/>
  <c r="G117" i="73" s="1"/>
  <c r="H117" i="73" s="1"/>
  <c r="I117" i="73" s="1"/>
  <c r="D127" i="73" a="1"/>
  <c r="D127" i="73" s="1"/>
  <c r="D122" i="85" a="1"/>
  <c r="D122" i="85" s="1"/>
  <c r="D127" i="90" a="1"/>
  <c r="D127" i="90" s="1"/>
  <c r="E81" i="90"/>
  <c r="D124" i="93" a="1"/>
  <c r="D124" i="93" s="1"/>
  <c r="D125" i="93" a="1"/>
  <c r="D125" i="93" s="1"/>
  <c r="D124" i="101" a="1"/>
  <c r="D124" i="101" s="1"/>
  <c r="D125" i="101" a="1"/>
  <c r="D125" i="101" s="1"/>
  <c r="D127" i="108" a="1"/>
  <c r="D127" i="108" s="1"/>
  <c r="E77" i="129"/>
  <c r="E80" i="39"/>
  <c r="D122" i="39" a="1"/>
  <c r="D122" i="39" s="1"/>
  <c r="D127" i="47" a="1"/>
  <c r="D127" i="47" s="1"/>
  <c r="D123" i="47" a="1"/>
  <c r="D123" i="47" s="1"/>
  <c r="E113" i="48"/>
  <c r="E127" i="48" s="1" a="1"/>
  <c r="E127" i="48" s="1"/>
  <c r="D122" i="48" a="1"/>
  <c r="D122" i="48" s="1"/>
  <c r="D127" i="51" a="1"/>
  <c r="D127" i="51" s="1"/>
  <c r="E80" i="60"/>
  <c r="F226" i="130"/>
  <c r="I36" i="131"/>
  <c r="F41" i="131"/>
  <c r="C128" i="76" a="1"/>
  <c r="C128" i="76" s="1"/>
  <c r="C130" i="76" s="1"/>
  <c r="F78" i="83"/>
  <c r="C128" i="94" a="1"/>
  <c r="C128" i="94" s="1"/>
  <c r="C130" i="94" s="1"/>
  <c r="D126" i="55" a="1"/>
  <c r="D126" i="55" s="1"/>
  <c r="C128" i="87" a="1"/>
  <c r="C128" i="87" s="1"/>
  <c r="C130" i="87" s="1"/>
  <c r="E78" i="129"/>
  <c r="E81" i="68"/>
  <c r="E90" i="68" s="1"/>
  <c r="E82" i="68"/>
  <c r="E77" i="76"/>
  <c r="E80" i="69"/>
  <c r="E89" i="69" s="1"/>
  <c r="E80" i="89"/>
  <c r="E77" i="108"/>
  <c r="E80" i="127"/>
  <c r="E81" i="32"/>
  <c r="E82" i="67"/>
  <c r="E80" i="76"/>
  <c r="E78" i="89"/>
  <c r="E77" i="128"/>
  <c r="E79" i="129"/>
  <c r="E80" i="48"/>
  <c r="E81" i="48"/>
  <c r="E79" i="57"/>
  <c r="D124" i="55" a="1"/>
  <c r="D124" i="55" s="1"/>
  <c r="I15" i="131"/>
  <c r="C128" i="129" a="1"/>
  <c r="C128" i="129" s="1"/>
  <c r="C130" i="129" s="1"/>
  <c r="C128" i="41" a="1"/>
  <c r="C128" i="41" s="1"/>
  <c r="C130" i="41" s="1"/>
  <c r="C128" i="55" a="1"/>
  <c r="C128" i="55" s="1"/>
  <c r="C130" i="55" s="1"/>
  <c r="J226" i="130"/>
  <c r="I37" i="131"/>
  <c r="C128" i="77" a="1"/>
  <c r="C128" i="77" s="1"/>
  <c r="C130" i="77" s="1"/>
  <c r="C128" i="89" a="1"/>
  <c r="C128" i="89" s="1"/>
  <c r="C130" i="89" s="1"/>
  <c r="C128" i="39" a="1"/>
  <c r="C128" i="39" s="1"/>
  <c r="C130" i="39" s="1"/>
  <c r="C128" i="47" a="1"/>
  <c r="C128" i="47" s="1"/>
  <c r="C130" i="47" s="1"/>
  <c r="H19" i="131"/>
  <c r="I12" i="131"/>
  <c r="D19" i="131"/>
  <c r="C128" i="70" a="1"/>
  <c r="C128" i="70" s="1"/>
  <c r="C130" i="70" s="1"/>
  <c r="C128" i="69" a="1"/>
  <c r="C128" i="69" s="1"/>
  <c r="C130" i="69" s="1"/>
  <c r="C128" i="81" a="1"/>
  <c r="C128" i="81" s="1"/>
  <c r="C130" i="81" s="1"/>
  <c r="D129" i="91" a="1"/>
  <c r="D129" i="91" s="1"/>
  <c r="C128" i="97" a="1"/>
  <c r="C128" i="97" s="1"/>
  <c r="C130" i="97" s="1"/>
  <c r="C128" i="52" a="1"/>
  <c r="C128" i="52" s="1"/>
  <c r="C130" i="52" s="1"/>
  <c r="E77" i="55"/>
  <c r="D129" i="55" a="1"/>
  <c r="D129" i="55" s="1"/>
  <c r="D129" i="58" a="1"/>
  <c r="D129" i="58" s="1"/>
  <c r="C128" i="60" a="1"/>
  <c r="C128" i="60" s="1"/>
  <c r="C130" i="60" s="1"/>
  <c r="D226" i="130"/>
  <c r="I38" i="131"/>
  <c r="E41" i="131"/>
  <c r="D41" i="131"/>
  <c r="I32" i="131"/>
  <c r="I33" i="131" s="1"/>
  <c r="D33" i="131"/>
  <c r="C128" i="43" a="1"/>
  <c r="C128" i="43" s="1"/>
  <c r="C130" i="43" s="1"/>
  <c r="C128" i="44" a="1"/>
  <c r="C128" i="44" s="1"/>
  <c r="C130" i="44" s="1"/>
  <c r="C128" i="49" a="1"/>
  <c r="C128" i="49" s="1"/>
  <c r="C130" i="49" s="1"/>
  <c r="D125" i="55" a="1"/>
  <c r="D125" i="55" s="1"/>
  <c r="I14" i="131"/>
  <c r="H41" i="131"/>
  <c r="C128" i="73" a="1"/>
  <c r="C128" i="73" s="1"/>
  <c r="C130" i="73" s="1"/>
  <c r="C128" i="85" a="1"/>
  <c r="C128" i="85" s="1"/>
  <c r="C130" i="85" s="1"/>
  <c r="C128" i="93" a="1"/>
  <c r="C128" i="93" s="1"/>
  <c r="C130" i="93" s="1"/>
  <c r="C128" i="108" a="1"/>
  <c r="C128" i="108" s="1"/>
  <c r="C130" i="108" s="1"/>
  <c r="C128" i="128" a="1"/>
  <c r="C128" i="128" s="1"/>
  <c r="C130" i="128" s="1"/>
  <c r="I28" i="131"/>
  <c r="G19" i="131"/>
  <c r="G41" i="131"/>
  <c r="E79" i="67"/>
  <c r="E88" i="67" s="1"/>
  <c r="E81" i="41"/>
  <c r="E82" i="54"/>
  <c r="E78" i="69"/>
  <c r="E87" i="69" s="1"/>
  <c r="E81" i="72"/>
  <c r="E79" i="52"/>
  <c r="F79" i="52" s="1"/>
  <c r="E80" i="52"/>
  <c r="E78" i="59"/>
  <c r="E82" i="39"/>
  <c r="E80" i="77"/>
  <c r="E82" i="85"/>
  <c r="E79" i="85"/>
  <c r="E82" i="95"/>
  <c r="E80" i="95"/>
  <c r="E82" i="129"/>
  <c r="E80" i="54"/>
  <c r="E78" i="55"/>
  <c r="E80" i="87"/>
  <c r="E81" i="52"/>
  <c r="E79" i="68"/>
  <c r="E88" i="68" s="1"/>
  <c r="E80" i="129"/>
  <c r="E81" i="129"/>
  <c r="E78" i="57"/>
  <c r="E81" i="75"/>
  <c r="E79" i="55"/>
  <c r="E80" i="58"/>
  <c r="E81" i="59"/>
  <c r="E82" i="60"/>
  <c r="E81" i="87"/>
  <c r="E82" i="88"/>
  <c r="E79" i="89"/>
  <c r="E81" i="43"/>
  <c r="E82" i="32"/>
  <c r="E77" i="48"/>
  <c r="E81" i="51"/>
  <c r="F81" i="51" s="1"/>
  <c r="E78" i="85"/>
  <c r="E82" i="100"/>
  <c r="E79" i="128"/>
  <c r="E80" i="75"/>
  <c r="E79" i="32"/>
  <c r="E80" i="42"/>
  <c r="E81" i="85"/>
  <c r="E82" i="71"/>
  <c r="E82" i="73"/>
  <c r="E82" i="76"/>
  <c r="E81" i="86"/>
  <c r="E81" i="88"/>
  <c r="E78" i="90"/>
  <c r="E82" i="109"/>
  <c r="E78" i="41"/>
  <c r="E82" i="43"/>
  <c r="E81" i="45"/>
  <c r="E81" i="54"/>
  <c r="E81" i="55"/>
  <c r="E81" i="57"/>
  <c r="E80" i="91"/>
  <c r="E81" i="99"/>
  <c r="E80" i="102"/>
  <c r="E82" i="38"/>
  <c r="E78" i="48"/>
  <c r="E82" i="58"/>
  <c r="E81" i="79"/>
  <c r="E78" i="74"/>
  <c r="E79" i="91"/>
  <c r="F82" i="92"/>
  <c r="E78" i="128"/>
  <c r="E80" i="79"/>
  <c r="F80" i="80"/>
  <c r="F79" i="92"/>
  <c r="E82" i="74"/>
  <c r="E79" i="70"/>
  <c r="E88" i="70" s="1"/>
  <c r="E82" i="127"/>
  <c r="E81" i="128"/>
  <c r="E81" i="49"/>
  <c r="F78" i="78"/>
  <c r="E81" i="70"/>
  <c r="E90" i="70" s="1"/>
  <c r="E79" i="73"/>
  <c r="E80" i="86"/>
  <c r="E79" i="90"/>
  <c r="F82" i="80"/>
  <c r="E82" i="93"/>
  <c r="E82" i="96"/>
  <c r="E80" i="40"/>
  <c r="E82" i="49"/>
  <c r="E82" i="55"/>
  <c r="E80" i="78"/>
  <c r="F80" i="78" s="1"/>
  <c r="E77" i="78"/>
  <c r="E81" i="78"/>
  <c r="E79" i="82"/>
  <c r="F78" i="98"/>
  <c r="E80" i="100"/>
  <c r="E80" i="101"/>
  <c r="E81" i="40"/>
  <c r="E80" i="43"/>
  <c r="E80" i="44"/>
  <c r="E79" i="44"/>
  <c r="E80" i="49"/>
  <c r="E79" i="49"/>
  <c r="F79" i="49" s="1"/>
  <c r="E81" i="50"/>
  <c r="E81" i="53"/>
  <c r="C316" i="135"/>
  <c r="C398" i="135" s="1"/>
  <c r="C241" i="130"/>
  <c r="B43" i="135"/>
  <c r="B34" i="130"/>
  <c r="K226" i="130"/>
  <c r="C19" i="135"/>
  <c r="C16" i="130"/>
  <c r="B340" i="135"/>
  <c r="B259" i="130"/>
  <c r="C37" i="111"/>
  <c r="C31" i="135"/>
  <c r="C407" i="111"/>
  <c r="C328" i="135"/>
  <c r="B340" i="106"/>
  <c r="B422" i="111"/>
  <c r="C19" i="106"/>
  <c r="C22" i="111"/>
  <c r="B43" i="106"/>
  <c r="B52" i="111"/>
  <c r="C316" i="106"/>
  <c r="C392" i="111"/>
  <c r="C25" i="105"/>
  <c r="C31" i="106"/>
  <c r="C250" i="105"/>
  <c r="C328" i="106"/>
  <c r="C241" i="105"/>
  <c r="C255" i="7"/>
  <c r="C259" i="130" s="1"/>
  <c r="B259" i="105"/>
  <c r="I226" i="105"/>
  <c r="E226" i="105"/>
  <c r="G226" i="105"/>
  <c r="C16" i="105"/>
  <c r="C34" i="7"/>
  <c r="C34" i="130" s="1"/>
  <c r="B34" i="105"/>
  <c r="E79" i="60"/>
  <c r="G155" i="60"/>
  <c r="G19" i="60"/>
  <c r="J164" i="60"/>
  <c r="K163" i="60"/>
  <c r="H163" i="60"/>
  <c r="E163" i="60"/>
  <c r="B163" i="60"/>
  <c r="L163" i="60"/>
  <c r="I163" i="60"/>
  <c r="F163" i="60"/>
  <c r="C163" i="60"/>
  <c r="M163" i="60"/>
  <c r="G163" i="60"/>
  <c r="D163" i="60"/>
  <c r="A163" i="60"/>
  <c r="I155" i="60"/>
  <c r="I19" i="60"/>
  <c r="D129" i="60" a="1"/>
  <c r="D129" i="60" s="1"/>
  <c r="D126" i="60" a="1"/>
  <c r="D126" i="60" s="1"/>
  <c r="D123" i="60" a="1"/>
  <c r="D123" i="60" s="1"/>
  <c r="D125" i="60" a="1"/>
  <c r="D125" i="60" s="1"/>
  <c r="D122" i="60" a="1"/>
  <c r="D122" i="60" s="1"/>
  <c r="D127" i="60" a="1"/>
  <c r="D127" i="60" s="1"/>
  <c r="D124" i="60" a="1"/>
  <c r="D124" i="60" s="1"/>
  <c r="F155" i="60"/>
  <c r="F19" i="60"/>
  <c r="H155" i="60"/>
  <c r="H19" i="60"/>
  <c r="E155" i="60"/>
  <c r="E19" i="60"/>
  <c r="E113" i="60"/>
  <c r="E77" i="60"/>
  <c r="E78" i="60"/>
  <c r="E125" i="59" a="1"/>
  <c r="E125" i="59" s="1"/>
  <c r="E122" i="59" a="1"/>
  <c r="E122" i="59" s="1"/>
  <c r="E129" i="59" a="1"/>
  <c r="E129" i="59" s="1"/>
  <c r="E124" i="59" a="1"/>
  <c r="E124" i="59" s="1"/>
  <c r="E123" i="59" a="1"/>
  <c r="E123" i="59" s="1"/>
  <c r="E127" i="59" a="1"/>
  <c r="E127" i="59" s="1"/>
  <c r="E126" i="59" a="1"/>
  <c r="E126" i="59" s="1"/>
  <c r="F113" i="59"/>
  <c r="I155" i="59"/>
  <c r="I19" i="59"/>
  <c r="J164" i="59"/>
  <c r="K163" i="59"/>
  <c r="H163" i="59"/>
  <c r="E163" i="59"/>
  <c r="B163" i="59"/>
  <c r="L163" i="59"/>
  <c r="I163" i="59"/>
  <c r="F163" i="59"/>
  <c r="C163" i="59"/>
  <c r="M163" i="59"/>
  <c r="G163" i="59"/>
  <c r="D163" i="59"/>
  <c r="A163" i="59"/>
  <c r="E79" i="59"/>
  <c r="D127" i="59" a="1"/>
  <c r="D127" i="59" s="1"/>
  <c r="D123" i="59" a="1"/>
  <c r="D123" i="59" s="1"/>
  <c r="H19" i="59"/>
  <c r="H155" i="59"/>
  <c r="D122" i="59" a="1"/>
  <c r="D122" i="59" s="1"/>
  <c r="D125" i="59" a="1"/>
  <c r="D125" i="59" s="1"/>
  <c r="D129" i="59" a="1"/>
  <c r="D129" i="59" s="1"/>
  <c r="G155" i="59"/>
  <c r="G19" i="59"/>
  <c r="F155" i="59"/>
  <c r="F19" i="59"/>
  <c r="E155" i="59"/>
  <c r="E19" i="59"/>
  <c r="E82" i="59"/>
  <c r="E80" i="59"/>
  <c r="D124" i="59" a="1"/>
  <c r="D124" i="59" s="1"/>
  <c r="D126" i="59" a="1"/>
  <c r="D126" i="59" s="1"/>
  <c r="F113" i="58"/>
  <c r="H155" i="58"/>
  <c r="H19" i="58"/>
  <c r="L162" i="58"/>
  <c r="I162" i="58"/>
  <c r="F162" i="58"/>
  <c r="C162" i="58"/>
  <c r="K162" i="58"/>
  <c r="G162" i="58"/>
  <c r="B162" i="58"/>
  <c r="M162" i="58"/>
  <c r="H162" i="58"/>
  <c r="D162" i="58"/>
  <c r="A162" i="58"/>
  <c r="E162" i="58"/>
  <c r="J163" i="58"/>
  <c r="I25" i="58"/>
  <c r="E155" i="58"/>
  <c r="E19" i="58"/>
  <c r="G155" i="58"/>
  <c r="G19" i="58"/>
  <c r="F155" i="58"/>
  <c r="F19" i="58"/>
  <c r="E77" i="58"/>
  <c r="D124" i="58" a="1"/>
  <c r="D124" i="58" s="1"/>
  <c r="D126" i="58" a="1"/>
  <c r="D126" i="58" s="1"/>
  <c r="E114" i="58"/>
  <c r="F114" i="58" s="1"/>
  <c r="G114" i="58" s="1"/>
  <c r="H114" i="58" s="1"/>
  <c r="I114" i="58" s="1"/>
  <c r="C128" i="58" a="1"/>
  <c r="C128" i="58" s="1"/>
  <c r="C130" i="58" s="1"/>
  <c r="D127" i="58" a="1"/>
  <c r="D127" i="58" s="1"/>
  <c r="D123" i="58" a="1"/>
  <c r="D123" i="58" s="1"/>
  <c r="D122" i="58" a="1"/>
  <c r="D122" i="58" s="1"/>
  <c r="D125" i="58" a="1"/>
  <c r="D125" i="58" s="1"/>
  <c r="J164" i="57"/>
  <c r="K163" i="57"/>
  <c r="H163" i="57"/>
  <c r="E163" i="57"/>
  <c r="B163" i="57"/>
  <c r="L163" i="57"/>
  <c r="I163" i="57"/>
  <c r="F163" i="57"/>
  <c r="C163" i="57"/>
  <c r="M163" i="57"/>
  <c r="G163" i="57"/>
  <c r="D163" i="57"/>
  <c r="A163" i="57"/>
  <c r="D129" i="57" a="1"/>
  <c r="D129" i="57" s="1"/>
  <c r="D126" i="57" a="1"/>
  <c r="D126" i="57" s="1"/>
  <c r="D123" i="57" a="1"/>
  <c r="D123" i="57" s="1"/>
  <c r="D125" i="57" a="1"/>
  <c r="D125" i="57" s="1"/>
  <c r="D122" i="57" a="1"/>
  <c r="D122" i="57" s="1"/>
  <c r="D127" i="57" a="1"/>
  <c r="D127" i="57" s="1"/>
  <c r="D124" i="57" a="1"/>
  <c r="D124" i="57" s="1"/>
  <c r="E155" i="57"/>
  <c r="E19" i="57"/>
  <c r="H155" i="57"/>
  <c r="H19" i="57"/>
  <c r="G155" i="57"/>
  <c r="G19" i="57"/>
  <c r="E113" i="57"/>
  <c r="C128" i="57" a="1"/>
  <c r="C128" i="57" s="1"/>
  <c r="C130" i="57" s="1"/>
  <c r="D129" i="56" a="1"/>
  <c r="D129" i="56" s="1"/>
  <c r="D126" i="56" a="1"/>
  <c r="D126" i="56" s="1"/>
  <c r="D123" i="56" a="1"/>
  <c r="D123" i="56" s="1"/>
  <c r="D125" i="56" a="1"/>
  <c r="D125" i="56" s="1"/>
  <c r="D122" i="56" a="1"/>
  <c r="D122" i="56" s="1"/>
  <c r="D127" i="56" a="1"/>
  <c r="D127" i="56" s="1"/>
  <c r="D124" i="56" a="1"/>
  <c r="D124" i="56" s="1"/>
  <c r="G155" i="56"/>
  <c r="G19" i="56"/>
  <c r="E155" i="56"/>
  <c r="E19" i="56"/>
  <c r="H155" i="56"/>
  <c r="H19" i="56"/>
  <c r="J164" i="56"/>
  <c r="K163" i="56"/>
  <c r="H163" i="56"/>
  <c r="E163" i="56"/>
  <c r="B163" i="56"/>
  <c r="L163" i="56"/>
  <c r="I163" i="56"/>
  <c r="F163" i="56"/>
  <c r="C163" i="56"/>
  <c r="M163" i="56"/>
  <c r="G163" i="56"/>
  <c r="D163" i="56"/>
  <c r="A163" i="56"/>
  <c r="F80" i="56"/>
  <c r="E113" i="56"/>
  <c r="C128" i="56" a="1"/>
  <c r="C128" i="56" s="1"/>
  <c r="C130" i="56" s="1"/>
  <c r="J164" i="55"/>
  <c r="K163" i="55"/>
  <c r="H163" i="55"/>
  <c r="E163" i="55"/>
  <c r="B163" i="55"/>
  <c r="L163" i="55"/>
  <c r="I163" i="55"/>
  <c r="F163" i="55"/>
  <c r="C163" i="55"/>
  <c r="M163" i="55"/>
  <c r="G163" i="55"/>
  <c r="D163" i="55"/>
  <c r="A163" i="55"/>
  <c r="F113" i="55"/>
  <c r="I19" i="55"/>
  <c r="E19" i="55"/>
  <c r="F19" i="55"/>
  <c r="D127" i="55" a="1"/>
  <c r="D127" i="55" s="1"/>
  <c r="D123" i="55" a="1"/>
  <c r="D123" i="55" s="1"/>
  <c r="E115" i="55"/>
  <c r="F115" i="55" s="1"/>
  <c r="G115" i="55" s="1"/>
  <c r="H115" i="55" s="1"/>
  <c r="I115" i="55" s="1"/>
  <c r="G19" i="55"/>
  <c r="H19" i="55"/>
  <c r="D122" i="55" a="1"/>
  <c r="D122" i="55" s="1"/>
  <c r="E125" i="54" a="1"/>
  <c r="E125" i="54" s="1"/>
  <c r="E122" i="54" a="1"/>
  <c r="E122" i="54" s="1"/>
  <c r="E127" i="54" a="1"/>
  <c r="E127" i="54" s="1"/>
  <c r="E124" i="54" a="1"/>
  <c r="E124" i="54" s="1"/>
  <c r="E129" i="54" a="1"/>
  <c r="E129" i="54" s="1"/>
  <c r="E126" i="54" a="1"/>
  <c r="E126" i="54" s="1"/>
  <c r="E123" i="54" a="1"/>
  <c r="E123" i="54" s="1"/>
  <c r="F113" i="54"/>
  <c r="I155" i="54"/>
  <c r="I19" i="54"/>
  <c r="C128" i="54" a="1"/>
  <c r="C128" i="54" s="1"/>
  <c r="C130" i="54" s="1"/>
  <c r="G78" i="54"/>
  <c r="F155" i="54"/>
  <c r="F19" i="54"/>
  <c r="E155" i="54"/>
  <c r="E19" i="54"/>
  <c r="J164" i="54"/>
  <c r="K163" i="54"/>
  <c r="H163" i="54"/>
  <c r="E163" i="54"/>
  <c r="B163" i="54"/>
  <c r="L163" i="54"/>
  <c r="I163" i="54"/>
  <c r="F163" i="54"/>
  <c r="C163" i="54"/>
  <c r="M163" i="54"/>
  <c r="G163" i="54"/>
  <c r="D163" i="54"/>
  <c r="A163" i="54"/>
  <c r="D129" i="54" a="1"/>
  <c r="D129" i="54" s="1"/>
  <c r="D126" i="54" a="1"/>
  <c r="D126" i="54" s="1"/>
  <c r="D123" i="54" a="1"/>
  <c r="D123" i="54" s="1"/>
  <c r="D125" i="54" a="1"/>
  <c r="D125" i="54" s="1"/>
  <c r="D122" i="54" a="1"/>
  <c r="D122" i="54" s="1"/>
  <c r="D127" i="54" a="1"/>
  <c r="D127" i="54" s="1"/>
  <c r="D124" i="54" a="1"/>
  <c r="D124" i="54" s="1"/>
  <c r="H155" i="54"/>
  <c r="H19" i="54"/>
  <c r="G155" i="54"/>
  <c r="G19" i="54"/>
  <c r="G113" i="53"/>
  <c r="G25" i="53"/>
  <c r="F155" i="53"/>
  <c r="F19" i="53"/>
  <c r="H155" i="53"/>
  <c r="H19" i="53"/>
  <c r="E82" i="53"/>
  <c r="E80" i="53"/>
  <c r="E78" i="53"/>
  <c r="E19" i="53"/>
  <c r="E155" i="53"/>
  <c r="M162" i="53"/>
  <c r="G162" i="53"/>
  <c r="D162" i="53"/>
  <c r="A162" i="53"/>
  <c r="J163" i="53"/>
  <c r="I162" i="53"/>
  <c r="E162" i="53"/>
  <c r="K162" i="53"/>
  <c r="F162" i="53"/>
  <c r="B162" i="53"/>
  <c r="H162" i="53"/>
  <c r="L162" i="53"/>
  <c r="C162" i="53"/>
  <c r="C128" i="53" a="1"/>
  <c r="C128" i="53" s="1"/>
  <c r="C130" i="53" s="1"/>
  <c r="I155" i="53"/>
  <c r="I19" i="53"/>
  <c r="E79" i="53"/>
  <c r="D129" i="52" a="1"/>
  <c r="D129" i="52" s="1"/>
  <c r="D126" i="52" a="1"/>
  <c r="D126" i="52" s="1"/>
  <c r="D123" i="52" a="1"/>
  <c r="D123" i="52" s="1"/>
  <c r="D125" i="52" a="1"/>
  <c r="D125" i="52" s="1"/>
  <c r="D122" i="52" a="1"/>
  <c r="D122" i="52" s="1"/>
  <c r="D127" i="52" a="1"/>
  <c r="D127" i="52" s="1"/>
  <c r="D124" i="52" a="1"/>
  <c r="D124" i="52" s="1"/>
  <c r="L162" i="52"/>
  <c r="I162" i="52"/>
  <c r="F162" i="52"/>
  <c r="C162" i="52"/>
  <c r="M162" i="52"/>
  <c r="G162" i="52"/>
  <c r="D162" i="52"/>
  <c r="A162" i="52"/>
  <c r="J163" i="52"/>
  <c r="K162" i="52"/>
  <c r="H162" i="52"/>
  <c r="E162" i="52"/>
  <c r="B162" i="52"/>
  <c r="G19" i="52"/>
  <c r="E113" i="52"/>
  <c r="H19" i="52"/>
  <c r="E19" i="52"/>
  <c r="E155" i="51"/>
  <c r="E19" i="51"/>
  <c r="L162" i="51"/>
  <c r="I162" i="51"/>
  <c r="F162" i="51"/>
  <c r="C162" i="51"/>
  <c r="K162" i="51"/>
  <c r="G162" i="51"/>
  <c r="B162" i="51"/>
  <c r="M162" i="51"/>
  <c r="H162" i="51"/>
  <c r="D162" i="51"/>
  <c r="A162" i="51"/>
  <c r="E162" i="51"/>
  <c r="J163" i="51"/>
  <c r="I155" i="51"/>
  <c r="I19" i="51"/>
  <c r="H155" i="51"/>
  <c r="H19" i="51"/>
  <c r="G155" i="51"/>
  <c r="G19" i="51"/>
  <c r="F155" i="51"/>
  <c r="F19" i="51"/>
  <c r="C128" i="51" a="1"/>
  <c r="C128" i="51" s="1"/>
  <c r="C130" i="51" s="1"/>
  <c r="E125" i="50" a="1"/>
  <c r="E125" i="50" s="1"/>
  <c r="E122" i="50" a="1"/>
  <c r="E122" i="50" s="1"/>
  <c r="E127" i="50" a="1"/>
  <c r="E127" i="50" s="1"/>
  <c r="E124" i="50" a="1"/>
  <c r="E124" i="50" s="1"/>
  <c r="E129" i="50" a="1"/>
  <c r="E129" i="50" s="1"/>
  <c r="E126" i="50" a="1"/>
  <c r="E126" i="50" s="1"/>
  <c r="E123" i="50" a="1"/>
  <c r="E123" i="50" s="1"/>
  <c r="F113" i="50"/>
  <c r="G155" i="50"/>
  <c r="G19" i="50"/>
  <c r="D129" i="50" a="1"/>
  <c r="D129" i="50" s="1"/>
  <c r="D126" i="50" a="1"/>
  <c r="D126" i="50" s="1"/>
  <c r="D123" i="50" a="1"/>
  <c r="D123" i="50" s="1"/>
  <c r="D125" i="50" a="1"/>
  <c r="D125" i="50" s="1"/>
  <c r="D122" i="50" a="1"/>
  <c r="D122" i="50" s="1"/>
  <c r="D127" i="50" a="1"/>
  <c r="D127" i="50" s="1"/>
  <c r="D124" i="50" a="1"/>
  <c r="D124" i="50" s="1"/>
  <c r="J164" i="50"/>
  <c r="K163" i="50"/>
  <c r="H163" i="50"/>
  <c r="E163" i="50"/>
  <c r="B163" i="50"/>
  <c r="L163" i="50"/>
  <c r="I163" i="50"/>
  <c r="F163" i="50"/>
  <c r="C163" i="50"/>
  <c r="M163" i="50"/>
  <c r="G163" i="50"/>
  <c r="D163" i="50"/>
  <c r="A163" i="50"/>
  <c r="F155" i="50"/>
  <c r="F19" i="50"/>
  <c r="H155" i="50"/>
  <c r="H19" i="50"/>
  <c r="F78" i="50"/>
  <c r="E82" i="50"/>
  <c r="E79" i="50"/>
  <c r="E80" i="50"/>
  <c r="E155" i="50"/>
  <c r="E19" i="50"/>
  <c r="I155" i="50"/>
  <c r="I19" i="50"/>
  <c r="C128" i="50" a="1"/>
  <c r="C128" i="50" s="1"/>
  <c r="C130" i="50" s="1"/>
  <c r="E125" i="49" a="1"/>
  <c r="E125" i="49" s="1"/>
  <c r="E122" i="49" a="1"/>
  <c r="E122" i="49" s="1"/>
  <c r="E129" i="49" a="1"/>
  <c r="E129" i="49" s="1"/>
  <c r="E126" i="49" a="1"/>
  <c r="E126" i="49" s="1"/>
  <c r="E123" i="49" a="1"/>
  <c r="E123" i="49" s="1"/>
  <c r="E127" i="49" a="1"/>
  <c r="E127" i="49" s="1"/>
  <c r="E124" i="49" a="1"/>
  <c r="E124" i="49" s="1"/>
  <c r="F113" i="49"/>
  <c r="G19" i="49"/>
  <c r="G155" i="49"/>
  <c r="L162" i="49"/>
  <c r="I162" i="49"/>
  <c r="F162" i="49"/>
  <c r="C162" i="49"/>
  <c r="J163" i="49"/>
  <c r="K162" i="49"/>
  <c r="H162" i="49"/>
  <c r="E162" i="49"/>
  <c r="B162" i="49"/>
  <c r="G162" i="49"/>
  <c r="A162" i="49"/>
  <c r="M162" i="49"/>
  <c r="D162" i="49"/>
  <c r="E155" i="49"/>
  <c r="E19" i="49"/>
  <c r="F25" i="49"/>
  <c r="H155" i="49"/>
  <c r="H19" i="49"/>
  <c r="D129" i="49" a="1"/>
  <c r="D129" i="49" s="1"/>
  <c r="D126" i="49" a="1"/>
  <c r="D126" i="49" s="1"/>
  <c r="D123" i="49" a="1"/>
  <c r="D123" i="49" s="1"/>
  <c r="D127" i="49" a="1"/>
  <c r="D127" i="49" s="1"/>
  <c r="D124" i="49" a="1"/>
  <c r="D124" i="49" s="1"/>
  <c r="D122" i="49" a="1"/>
  <c r="D122" i="49" s="1"/>
  <c r="D125" i="49" a="1"/>
  <c r="D125" i="49" s="1"/>
  <c r="I25" i="49"/>
  <c r="G78" i="49"/>
  <c r="L162" i="48"/>
  <c r="I162" i="48"/>
  <c r="F162" i="48"/>
  <c r="C162" i="48"/>
  <c r="M162" i="48"/>
  <c r="G162" i="48"/>
  <c r="D162" i="48"/>
  <c r="A162" i="48"/>
  <c r="K162" i="48"/>
  <c r="B162" i="48"/>
  <c r="J163" i="48"/>
  <c r="E162" i="48"/>
  <c r="H162" i="48"/>
  <c r="H19" i="48"/>
  <c r="G19" i="48"/>
  <c r="E19" i="48"/>
  <c r="I19" i="48"/>
  <c r="F19" i="48"/>
  <c r="C128" i="48" a="1"/>
  <c r="C128" i="48" s="1"/>
  <c r="C130" i="48" s="1"/>
  <c r="J164" i="47"/>
  <c r="K163" i="47"/>
  <c r="H163" i="47"/>
  <c r="E163" i="47"/>
  <c r="B163" i="47"/>
  <c r="L163" i="47"/>
  <c r="I163" i="47"/>
  <c r="F163" i="47"/>
  <c r="C163" i="47"/>
  <c r="M163" i="47"/>
  <c r="G163" i="47"/>
  <c r="D163" i="47"/>
  <c r="A163" i="47"/>
  <c r="E155" i="47"/>
  <c r="E19" i="47"/>
  <c r="E79" i="47"/>
  <c r="E125" i="47" a="1"/>
  <c r="E125" i="47" s="1"/>
  <c r="E122" i="47" a="1"/>
  <c r="E122" i="47" s="1"/>
  <c r="E127" i="47" a="1"/>
  <c r="E127" i="47" s="1"/>
  <c r="E124" i="47" a="1"/>
  <c r="E124" i="47" s="1"/>
  <c r="E129" i="47" a="1"/>
  <c r="E129" i="47" s="1"/>
  <c r="E126" i="47" a="1"/>
  <c r="E126" i="47" s="1"/>
  <c r="E123" i="47" a="1"/>
  <c r="E123" i="47" s="1"/>
  <c r="F113" i="47"/>
  <c r="F155" i="47"/>
  <c r="F19" i="47"/>
  <c r="H155" i="47"/>
  <c r="H19" i="47"/>
  <c r="I155" i="47"/>
  <c r="I19" i="47"/>
  <c r="G155" i="47"/>
  <c r="G19" i="47"/>
  <c r="E82" i="47"/>
  <c r="L162" i="46"/>
  <c r="I162" i="46"/>
  <c r="F162" i="46"/>
  <c r="C162" i="46"/>
  <c r="J163" i="46"/>
  <c r="K162" i="46"/>
  <c r="H162" i="46"/>
  <c r="E162" i="46"/>
  <c r="B162" i="46"/>
  <c r="G162" i="46"/>
  <c r="A162" i="46"/>
  <c r="M162" i="46"/>
  <c r="D162" i="46"/>
  <c r="H155" i="46"/>
  <c r="H19" i="46"/>
  <c r="E155" i="46"/>
  <c r="E19" i="46"/>
  <c r="I25" i="46"/>
  <c r="F78" i="46"/>
  <c r="F79" i="46"/>
  <c r="D129" i="46" a="1"/>
  <c r="D129" i="46" s="1"/>
  <c r="D126" i="46" a="1"/>
  <c r="D126" i="46" s="1"/>
  <c r="D123" i="46" a="1"/>
  <c r="D123" i="46" s="1"/>
  <c r="D127" i="46" a="1"/>
  <c r="D127" i="46" s="1"/>
  <c r="D124" i="46" a="1"/>
  <c r="D124" i="46" s="1"/>
  <c r="D122" i="46" a="1"/>
  <c r="D122" i="46" s="1"/>
  <c r="D125" i="46" a="1"/>
  <c r="D125" i="46" s="1"/>
  <c r="G155" i="46"/>
  <c r="G19" i="46"/>
  <c r="F25" i="46"/>
  <c r="E113" i="46"/>
  <c r="E80" i="46"/>
  <c r="E93" i="46" s="1"/>
  <c r="F77" i="46"/>
  <c r="C128" i="46" a="1"/>
  <c r="C128" i="46" s="1"/>
  <c r="C130" i="46" s="1"/>
  <c r="E155" i="45"/>
  <c r="E19" i="45"/>
  <c r="C128" i="45" a="1"/>
  <c r="C128" i="45" s="1"/>
  <c r="C130" i="45" s="1"/>
  <c r="E125" i="45" a="1"/>
  <c r="E125" i="45" s="1"/>
  <c r="E122" i="45" a="1"/>
  <c r="E122" i="45" s="1"/>
  <c r="E127" i="45" a="1"/>
  <c r="E127" i="45" s="1"/>
  <c r="E124" i="45" a="1"/>
  <c r="E124" i="45" s="1"/>
  <c r="E129" i="45" a="1"/>
  <c r="E129" i="45" s="1"/>
  <c r="E126" i="45" a="1"/>
  <c r="E126" i="45" s="1"/>
  <c r="E123" i="45" a="1"/>
  <c r="E123" i="45" s="1"/>
  <c r="F113" i="45"/>
  <c r="F155" i="45"/>
  <c r="F19" i="45"/>
  <c r="G155" i="45"/>
  <c r="G19" i="45"/>
  <c r="I155" i="45"/>
  <c r="I19" i="45"/>
  <c r="D129" i="45" a="1"/>
  <c r="D129" i="45" s="1"/>
  <c r="D126" i="45" a="1"/>
  <c r="D126" i="45" s="1"/>
  <c r="D123" i="45" a="1"/>
  <c r="D123" i="45" s="1"/>
  <c r="D125" i="45" a="1"/>
  <c r="D125" i="45" s="1"/>
  <c r="D122" i="45" a="1"/>
  <c r="D122" i="45" s="1"/>
  <c r="D127" i="45" a="1"/>
  <c r="D127" i="45" s="1"/>
  <c r="D124" i="45" a="1"/>
  <c r="D124" i="45" s="1"/>
  <c r="J164" i="45"/>
  <c r="K163" i="45"/>
  <c r="H163" i="45"/>
  <c r="E163" i="45"/>
  <c r="B163" i="45"/>
  <c r="L163" i="45"/>
  <c r="I163" i="45"/>
  <c r="F163" i="45"/>
  <c r="C163" i="45"/>
  <c r="M163" i="45"/>
  <c r="G163" i="45"/>
  <c r="D163" i="45"/>
  <c r="A163" i="45"/>
  <c r="H155" i="45"/>
  <c r="H19" i="45"/>
  <c r="E80" i="45"/>
  <c r="E82" i="45"/>
  <c r="D129" i="44" a="1"/>
  <c r="D129" i="44" s="1"/>
  <c r="D126" i="44" a="1"/>
  <c r="D126" i="44" s="1"/>
  <c r="D123" i="44" a="1"/>
  <c r="D123" i="44" s="1"/>
  <c r="D125" i="44" a="1"/>
  <c r="D125" i="44" s="1"/>
  <c r="D122" i="44" a="1"/>
  <c r="D122" i="44" s="1"/>
  <c r="D127" i="44" a="1"/>
  <c r="D127" i="44" s="1"/>
  <c r="D124" i="44" a="1"/>
  <c r="D124" i="44" s="1"/>
  <c r="J164" i="44"/>
  <c r="K163" i="44"/>
  <c r="H163" i="44"/>
  <c r="E163" i="44"/>
  <c r="B163" i="44"/>
  <c r="L163" i="44"/>
  <c r="I163" i="44"/>
  <c r="F163" i="44"/>
  <c r="C163" i="44"/>
  <c r="M163" i="44"/>
  <c r="G163" i="44"/>
  <c r="D163" i="44"/>
  <c r="A163" i="44"/>
  <c r="F155" i="44"/>
  <c r="F19" i="44"/>
  <c r="H155" i="44"/>
  <c r="H19" i="44"/>
  <c r="I155" i="44"/>
  <c r="I19" i="44"/>
  <c r="E82" i="44"/>
  <c r="G155" i="44"/>
  <c r="G19" i="44"/>
  <c r="E155" i="44"/>
  <c r="E19" i="44"/>
  <c r="E113" i="44"/>
  <c r="L162" i="43"/>
  <c r="I162" i="43"/>
  <c r="F162" i="43"/>
  <c r="C162" i="43"/>
  <c r="M162" i="43"/>
  <c r="G162" i="43"/>
  <c r="D162" i="43"/>
  <c r="A162" i="43"/>
  <c r="K162" i="43"/>
  <c r="B162" i="43"/>
  <c r="J163" i="43"/>
  <c r="E162" i="43"/>
  <c r="H162" i="43"/>
  <c r="D129" i="43" a="1"/>
  <c r="D129" i="43" s="1"/>
  <c r="D126" i="43" a="1"/>
  <c r="D126" i="43" s="1"/>
  <c r="D123" i="43" a="1"/>
  <c r="D123" i="43" s="1"/>
  <c r="D125" i="43" a="1"/>
  <c r="D125" i="43" s="1"/>
  <c r="D122" i="43" a="1"/>
  <c r="D122" i="43" s="1"/>
  <c r="D124" i="43" a="1"/>
  <c r="D124" i="43" s="1"/>
  <c r="D127" i="43" a="1"/>
  <c r="D127" i="43" s="1"/>
  <c r="E113" i="43"/>
  <c r="E77" i="43"/>
  <c r="F155" i="42"/>
  <c r="F19" i="42"/>
  <c r="D129" i="42" a="1"/>
  <c r="D129" i="42" s="1"/>
  <c r="D126" i="42" a="1"/>
  <c r="D126" i="42" s="1"/>
  <c r="D123" i="42" a="1"/>
  <c r="D123" i="42" s="1"/>
  <c r="D125" i="42" a="1"/>
  <c r="D125" i="42" s="1"/>
  <c r="D122" i="42" a="1"/>
  <c r="D122" i="42" s="1"/>
  <c r="D127" i="42" a="1"/>
  <c r="D127" i="42" s="1"/>
  <c r="D124" i="42" a="1"/>
  <c r="D124" i="42" s="1"/>
  <c r="I155" i="42"/>
  <c r="I19" i="42"/>
  <c r="E113" i="42"/>
  <c r="E81" i="42"/>
  <c r="H155" i="42"/>
  <c r="H19" i="42"/>
  <c r="G155" i="42"/>
  <c r="G19" i="42"/>
  <c r="E155" i="42"/>
  <c r="E19" i="42"/>
  <c r="J164" i="42"/>
  <c r="K163" i="42"/>
  <c r="H163" i="42"/>
  <c r="E163" i="42"/>
  <c r="B163" i="42"/>
  <c r="L163" i="42"/>
  <c r="I163" i="42"/>
  <c r="F163" i="42"/>
  <c r="C163" i="42"/>
  <c r="M163" i="42"/>
  <c r="G163" i="42"/>
  <c r="D163" i="42"/>
  <c r="A163" i="42"/>
  <c r="E77" i="42"/>
  <c r="C128" i="42" a="1"/>
  <c r="C128" i="42" s="1"/>
  <c r="C130" i="42" s="1"/>
  <c r="E79" i="42"/>
  <c r="D129" i="41" a="1"/>
  <c r="D129" i="41" s="1"/>
  <c r="D126" i="41" a="1"/>
  <c r="D126" i="41" s="1"/>
  <c r="D123" i="41" a="1"/>
  <c r="D123" i="41" s="1"/>
  <c r="D125" i="41" a="1"/>
  <c r="D125" i="41" s="1"/>
  <c r="D122" i="41" a="1"/>
  <c r="D122" i="41" s="1"/>
  <c r="D127" i="41" a="1"/>
  <c r="D127" i="41" s="1"/>
  <c r="D124" i="41" a="1"/>
  <c r="D124" i="41" s="1"/>
  <c r="E155" i="41"/>
  <c r="E19" i="41"/>
  <c r="H155" i="41"/>
  <c r="H19" i="41"/>
  <c r="G155" i="41"/>
  <c r="G19" i="41"/>
  <c r="J164" i="41"/>
  <c r="K163" i="41"/>
  <c r="H163" i="41"/>
  <c r="E163" i="41"/>
  <c r="B163" i="41"/>
  <c r="L163" i="41"/>
  <c r="I163" i="41"/>
  <c r="F163" i="41"/>
  <c r="C163" i="41"/>
  <c r="M163" i="41"/>
  <c r="G163" i="41"/>
  <c r="D163" i="41"/>
  <c r="A163" i="41"/>
  <c r="E113" i="41"/>
  <c r="E129" i="40" a="1"/>
  <c r="E129" i="40" s="1"/>
  <c r="E126" i="40" a="1"/>
  <c r="E126" i="40" s="1"/>
  <c r="E123" i="40" a="1"/>
  <c r="E123" i="40" s="1"/>
  <c r="E125" i="40" a="1"/>
  <c r="E125" i="40" s="1"/>
  <c r="E122" i="40" a="1"/>
  <c r="E122" i="40" s="1"/>
  <c r="E127" i="40" a="1"/>
  <c r="E127" i="40" s="1"/>
  <c r="E124" i="40" a="1"/>
  <c r="E124" i="40" s="1"/>
  <c r="F113" i="40"/>
  <c r="F78" i="40"/>
  <c r="E82" i="40"/>
  <c r="E79" i="40"/>
  <c r="L162" i="40"/>
  <c r="I162" i="40"/>
  <c r="F162" i="40"/>
  <c r="C162" i="40"/>
  <c r="M162" i="40"/>
  <c r="G162" i="40"/>
  <c r="D162" i="40"/>
  <c r="A162" i="40"/>
  <c r="K162" i="40"/>
  <c r="B162" i="40"/>
  <c r="J163" i="40"/>
  <c r="E162" i="40"/>
  <c r="H162" i="40"/>
  <c r="D127" i="40" a="1"/>
  <c r="D127" i="40" s="1"/>
  <c r="D124" i="40" a="1"/>
  <c r="D124" i="40" s="1"/>
  <c r="D129" i="40" a="1"/>
  <c r="D129" i="40" s="1"/>
  <c r="D126" i="40" a="1"/>
  <c r="D126" i="40" s="1"/>
  <c r="D123" i="40" a="1"/>
  <c r="D123" i="40" s="1"/>
  <c r="D122" i="40" a="1"/>
  <c r="D122" i="40" s="1"/>
  <c r="D125" i="40" a="1"/>
  <c r="D125" i="40" s="1"/>
  <c r="C128" i="40" a="1"/>
  <c r="C128" i="40" s="1"/>
  <c r="C130" i="40" s="1"/>
  <c r="F79" i="39"/>
  <c r="G155" i="39"/>
  <c r="G19" i="39"/>
  <c r="H155" i="39"/>
  <c r="H19" i="39"/>
  <c r="E81" i="39"/>
  <c r="F113" i="39"/>
  <c r="E155" i="39"/>
  <c r="E19" i="39"/>
  <c r="J164" i="39"/>
  <c r="K163" i="39"/>
  <c r="H163" i="39"/>
  <c r="E163" i="39"/>
  <c r="B163" i="39"/>
  <c r="L163" i="39"/>
  <c r="I163" i="39"/>
  <c r="F163" i="39"/>
  <c r="C163" i="39"/>
  <c r="M163" i="39"/>
  <c r="G163" i="39"/>
  <c r="D163" i="39"/>
  <c r="A163" i="39"/>
  <c r="F155" i="38"/>
  <c r="F19" i="38"/>
  <c r="J164" i="38"/>
  <c r="K163" i="38"/>
  <c r="H163" i="38"/>
  <c r="E163" i="38"/>
  <c r="B163" i="38"/>
  <c r="L163" i="38"/>
  <c r="I163" i="38"/>
  <c r="F163" i="38"/>
  <c r="C163" i="38"/>
  <c r="M163" i="38"/>
  <c r="G163" i="38"/>
  <c r="D163" i="38"/>
  <c r="A163" i="38"/>
  <c r="G155" i="38"/>
  <c r="G19" i="38"/>
  <c r="I155" i="38"/>
  <c r="I19" i="38"/>
  <c r="E80" i="38"/>
  <c r="D129" i="38" a="1"/>
  <c r="D129" i="38" s="1"/>
  <c r="D126" i="38" a="1"/>
  <c r="D126" i="38" s="1"/>
  <c r="D123" i="38" a="1"/>
  <c r="D123" i="38" s="1"/>
  <c r="D125" i="38" a="1"/>
  <c r="D125" i="38" s="1"/>
  <c r="D122" i="38" a="1"/>
  <c r="D122" i="38" s="1"/>
  <c r="D127" i="38" a="1"/>
  <c r="D127" i="38" s="1"/>
  <c r="D124" i="38" a="1"/>
  <c r="D124" i="38" s="1"/>
  <c r="H155" i="38"/>
  <c r="H19" i="38"/>
  <c r="E155" i="38"/>
  <c r="E19" i="38"/>
  <c r="E79" i="38"/>
  <c r="C128" i="38" a="1"/>
  <c r="C128" i="38" s="1"/>
  <c r="C130" i="38" s="1"/>
  <c r="E113" i="38"/>
  <c r="E122" i="38" s="1" a="1"/>
  <c r="E122" i="38" s="1"/>
  <c r="I155" i="32"/>
  <c r="I19" i="32"/>
  <c r="C92" i="32" a="1"/>
  <c r="C92" i="32" s="1"/>
  <c r="C94" i="32" s="1"/>
  <c r="F155" i="32"/>
  <c r="F19" i="32"/>
  <c r="E77" i="32"/>
  <c r="D129" i="32" a="1"/>
  <c r="D129" i="32" s="1"/>
  <c r="D126" i="32" a="1"/>
  <c r="D126" i="32" s="1"/>
  <c r="D123" i="32" a="1"/>
  <c r="D123" i="32" s="1"/>
  <c r="D125" i="32" a="1"/>
  <c r="D125" i="32" s="1"/>
  <c r="D122" i="32" a="1"/>
  <c r="D122" i="32" s="1"/>
  <c r="D127" i="32" a="1"/>
  <c r="D127" i="32" s="1"/>
  <c r="D124" i="32" a="1"/>
  <c r="D124" i="32" s="1"/>
  <c r="H155" i="32"/>
  <c r="H19" i="32"/>
  <c r="E155" i="32"/>
  <c r="E19" i="32"/>
  <c r="E113" i="32"/>
  <c r="E78" i="32"/>
  <c r="J164" i="32"/>
  <c r="K163" i="32"/>
  <c r="H163" i="32"/>
  <c r="E163" i="32"/>
  <c r="B163" i="32"/>
  <c r="L163" i="32"/>
  <c r="I163" i="32"/>
  <c r="F163" i="32"/>
  <c r="C163" i="32"/>
  <c r="M163" i="32"/>
  <c r="G163" i="32"/>
  <c r="D163" i="32"/>
  <c r="A163" i="32"/>
  <c r="G155" i="32"/>
  <c r="G19" i="32"/>
  <c r="C128" i="32" a="1"/>
  <c r="C128" i="32" s="1"/>
  <c r="C130" i="32" s="1"/>
  <c r="D129" i="129" a="1"/>
  <c r="D129" i="129" s="1"/>
  <c r="D126" i="129" a="1"/>
  <c r="D126" i="129" s="1"/>
  <c r="D123" i="129" a="1"/>
  <c r="D123" i="129" s="1"/>
  <c r="D125" i="129" a="1"/>
  <c r="D125" i="129" s="1"/>
  <c r="D122" i="129" a="1"/>
  <c r="D122" i="129" s="1"/>
  <c r="D127" i="129" a="1"/>
  <c r="D127" i="129" s="1"/>
  <c r="D124" i="129" a="1"/>
  <c r="D124" i="129" s="1"/>
  <c r="G155" i="129"/>
  <c r="G19" i="129"/>
  <c r="J164" i="129"/>
  <c r="K163" i="129"/>
  <c r="H163" i="129"/>
  <c r="E163" i="129"/>
  <c r="B163" i="129"/>
  <c r="L163" i="129"/>
  <c r="I163" i="129"/>
  <c r="F163" i="129"/>
  <c r="C163" i="129"/>
  <c r="M163" i="129"/>
  <c r="G163" i="129"/>
  <c r="D163" i="129"/>
  <c r="A163" i="129"/>
  <c r="I155" i="129"/>
  <c r="I19" i="129"/>
  <c r="F155" i="129"/>
  <c r="F19" i="129"/>
  <c r="E155" i="129"/>
  <c r="E19" i="129"/>
  <c r="H155" i="129"/>
  <c r="H19" i="129"/>
  <c r="E113" i="129"/>
  <c r="L162" i="128"/>
  <c r="I162" i="128"/>
  <c r="F162" i="128"/>
  <c r="C162" i="128"/>
  <c r="M162" i="128"/>
  <c r="G162" i="128"/>
  <c r="D162" i="128"/>
  <c r="A162" i="128"/>
  <c r="J163" i="128"/>
  <c r="K162" i="128"/>
  <c r="H162" i="128"/>
  <c r="E162" i="128"/>
  <c r="B162" i="128"/>
  <c r="E82" i="128"/>
  <c r="F155" i="127"/>
  <c r="F19" i="127"/>
  <c r="H155" i="127"/>
  <c r="H19" i="127"/>
  <c r="E155" i="127"/>
  <c r="E19" i="127"/>
  <c r="E79" i="127"/>
  <c r="E78" i="127"/>
  <c r="C128" i="127" a="1"/>
  <c r="C128" i="127" s="1"/>
  <c r="C130" i="127" s="1"/>
  <c r="D129" i="127" a="1"/>
  <c r="D129" i="127" s="1"/>
  <c r="D126" i="127" a="1"/>
  <c r="D126" i="127" s="1"/>
  <c r="D123" i="127" a="1"/>
  <c r="D123" i="127" s="1"/>
  <c r="D125" i="127" a="1"/>
  <c r="D125" i="127" s="1"/>
  <c r="D122" i="127" a="1"/>
  <c r="D122" i="127" s="1"/>
  <c r="D127" i="127" a="1"/>
  <c r="D127" i="127" s="1"/>
  <c r="D124" i="127" a="1"/>
  <c r="D124" i="127" s="1"/>
  <c r="G155" i="127"/>
  <c r="G19" i="127"/>
  <c r="J164" i="127"/>
  <c r="K163" i="127"/>
  <c r="H163" i="127"/>
  <c r="E163" i="127"/>
  <c r="B163" i="127"/>
  <c r="L163" i="127"/>
  <c r="I163" i="127"/>
  <c r="F163" i="127"/>
  <c r="C163" i="127"/>
  <c r="M163" i="127"/>
  <c r="G163" i="127"/>
  <c r="D163" i="127"/>
  <c r="A163" i="127"/>
  <c r="I155" i="127"/>
  <c r="I19" i="127"/>
  <c r="E113" i="127"/>
  <c r="E81" i="127"/>
  <c r="E80" i="109"/>
  <c r="F79" i="109"/>
  <c r="E81" i="109"/>
  <c r="J163" i="109"/>
  <c r="K162" i="109"/>
  <c r="H162" i="109"/>
  <c r="E162" i="109"/>
  <c r="B162" i="109"/>
  <c r="L162" i="109"/>
  <c r="I162" i="109"/>
  <c r="F162" i="109"/>
  <c r="C162" i="109"/>
  <c r="M162" i="109"/>
  <c r="G162" i="109"/>
  <c r="D162" i="109"/>
  <c r="A162" i="109"/>
  <c r="D127" i="109" a="1"/>
  <c r="D127" i="109" s="1"/>
  <c r="D124" i="109" a="1"/>
  <c r="D124" i="109" s="1"/>
  <c r="D129" i="109" a="1"/>
  <c r="D129" i="109" s="1"/>
  <c r="D126" i="109" a="1"/>
  <c r="D126" i="109" s="1"/>
  <c r="D123" i="109" a="1"/>
  <c r="D123" i="109" s="1"/>
  <c r="D125" i="109" a="1"/>
  <c r="D125" i="109" s="1"/>
  <c r="D122" i="109" a="1"/>
  <c r="D122" i="109" s="1"/>
  <c r="E113" i="109"/>
  <c r="C128" i="109" a="1"/>
  <c r="C128" i="109" s="1"/>
  <c r="C130" i="109" s="1"/>
  <c r="E78" i="109"/>
  <c r="J164" i="108"/>
  <c r="K163" i="108"/>
  <c r="H163" i="108"/>
  <c r="E163" i="108"/>
  <c r="B163" i="108"/>
  <c r="L163" i="108"/>
  <c r="I163" i="108"/>
  <c r="F163" i="108"/>
  <c r="C163" i="108"/>
  <c r="M163" i="108"/>
  <c r="G163" i="108"/>
  <c r="D163" i="108"/>
  <c r="A163" i="108"/>
  <c r="H155" i="108"/>
  <c r="H19" i="108"/>
  <c r="I155" i="108"/>
  <c r="I19" i="108"/>
  <c r="E82" i="108"/>
  <c r="F113" i="108"/>
  <c r="E155" i="108"/>
  <c r="E19" i="108"/>
  <c r="G155" i="108"/>
  <c r="G19" i="108"/>
  <c r="F155" i="108"/>
  <c r="F19" i="108"/>
  <c r="G155" i="102"/>
  <c r="G19" i="102"/>
  <c r="H155" i="102"/>
  <c r="H19" i="102"/>
  <c r="E82" i="102"/>
  <c r="J164" i="102"/>
  <c r="K163" i="102"/>
  <c r="H163" i="102"/>
  <c r="E163" i="102"/>
  <c r="B163" i="102"/>
  <c r="L163" i="102"/>
  <c r="I163" i="102"/>
  <c r="F163" i="102"/>
  <c r="C163" i="102"/>
  <c r="M163" i="102"/>
  <c r="G163" i="102"/>
  <c r="D163" i="102"/>
  <c r="A163" i="102"/>
  <c r="E77" i="102"/>
  <c r="E81" i="102"/>
  <c r="C128" i="102" a="1"/>
  <c r="C128" i="102" s="1"/>
  <c r="C130" i="102" s="1"/>
  <c r="E79" i="102"/>
  <c r="D129" i="102" a="1"/>
  <c r="D129" i="102" s="1"/>
  <c r="D126" i="102" a="1"/>
  <c r="D126" i="102" s="1"/>
  <c r="D123" i="102" a="1"/>
  <c r="D123" i="102" s="1"/>
  <c r="D125" i="102" a="1"/>
  <c r="D125" i="102" s="1"/>
  <c r="D122" i="102" a="1"/>
  <c r="D122" i="102" s="1"/>
  <c r="D127" i="102" a="1"/>
  <c r="D127" i="102" s="1"/>
  <c r="D124" i="102" a="1"/>
  <c r="D124" i="102" s="1"/>
  <c r="E155" i="102"/>
  <c r="E19" i="102"/>
  <c r="E113" i="102"/>
  <c r="E78" i="102"/>
  <c r="F113" i="101"/>
  <c r="E81" i="101"/>
  <c r="E82" i="101"/>
  <c r="E79" i="101"/>
  <c r="J164" i="101"/>
  <c r="K163" i="101"/>
  <c r="H163" i="101"/>
  <c r="E163" i="101"/>
  <c r="B163" i="101"/>
  <c r="L163" i="101"/>
  <c r="I163" i="101"/>
  <c r="F163" i="101"/>
  <c r="C163" i="101"/>
  <c r="M163" i="101"/>
  <c r="G163" i="101"/>
  <c r="D163" i="101"/>
  <c r="A163" i="101"/>
  <c r="H155" i="101"/>
  <c r="H19" i="101"/>
  <c r="G155" i="101"/>
  <c r="G19" i="101"/>
  <c r="E155" i="101"/>
  <c r="E19" i="101"/>
  <c r="C128" i="101" a="1"/>
  <c r="C128" i="101" s="1"/>
  <c r="C130" i="101" s="1"/>
  <c r="F77" i="101"/>
  <c r="H155" i="100"/>
  <c r="H19" i="100"/>
  <c r="F155" i="100"/>
  <c r="F19" i="100"/>
  <c r="G25" i="100"/>
  <c r="I155" i="100"/>
  <c r="I19" i="100"/>
  <c r="E79" i="100"/>
  <c r="E81" i="100"/>
  <c r="E155" i="100"/>
  <c r="E19" i="100"/>
  <c r="G113" i="100"/>
  <c r="C128" i="100" a="1"/>
  <c r="C128" i="100" s="1"/>
  <c r="C130" i="100" s="1"/>
  <c r="L162" i="100"/>
  <c r="I162" i="100"/>
  <c r="F162" i="100"/>
  <c r="C162" i="100"/>
  <c r="M162" i="100"/>
  <c r="G162" i="100"/>
  <c r="D162" i="100"/>
  <c r="A162" i="100"/>
  <c r="J163" i="100"/>
  <c r="E162" i="100"/>
  <c r="H162" i="100"/>
  <c r="K162" i="100"/>
  <c r="B162" i="100"/>
  <c r="E78" i="100"/>
  <c r="I155" i="99"/>
  <c r="I19" i="99"/>
  <c r="G155" i="99"/>
  <c r="G19" i="99"/>
  <c r="E155" i="99"/>
  <c r="E19" i="99"/>
  <c r="D129" i="99" a="1"/>
  <c r="D129" i="99" s="1"/>
  <c r="D126" i="99" a="1"/>
  <c r="D126" i="99" s="1"/>
  <c r="D123" i="99" a="1"/>
  <c r="D123" i="99" s="1"/>
  <c r="D125" i="99" a="1"/>
  <c r="D125" i="99" s="1"/>
  <c r="D122" i="99" a="1"/>
  <c r="D122" i="99" s="1"/>
  <c r="D127" i="99" a="1"/>
  <c r="D127" i="99" s="1"/>
  <c r="D124" i="99" a="1"/>
  <c r="D124" i="99" s="1"/>
  <c r="J164" i="99"/>
  <c r="K163" i="99"/>
  <c r="H163" i="99"/>
  <c r="E163" i="99"/>
  <c r="B163" i="99"/>
  <c r="L163" i="99"/>
  <c r="I163" i="99"/>
  <c r="F163" i="99"/>
  <c r="C163" i="99"/>
  <c r="M163" i="99"/>
  <c r="G163" i="99"/>
  <c r="D163" i="99"/>
  <c r="A163" i="99"/>
  <c r="F155" i="99"/>
  <c r="F19" i="99"/>
  <c r="F78" i="99"/>
  <c r="C128" i="99" a="1"/>
  <c r="C128" i="99" s="1"/>
  <c r="C130" i="99" s="1"/>
  <c r="H155" i="99"/>
  <c r="H19" i="99"/>
  <c r="E113" i="99"/>
  <c r="E82" i="99"/>
  <c r="D129" i="98" a="1"/>
  <c r="D129" i="98" s="1"/>
  <c r="D126" i="98" a="1"/>
  <c r="D126" i="98" s="1"/>
  <c r="D123" i="98" a="1"/>
  <c r="D123" i="98" s="1"/>
  <c r="D127" i="98" a="1"/>
  <c r="D127" i="98" s="1"/>
  <c r="D124" i="98" a="1"/>
  <c r="D124" i="98" s="1"/>
  <c r="D122" i="98" a="1"/>
  <c r="D122" i="98" s="1"/>
  <c r="D125" i="98" a="1"/>
  <c r="D125" i="98" s="1"/>
  <c r="E81" i="98"/>
  <c r="F25" i="98"/>
  <c r="L162" i="98"/>
  <c r="I162" i="98"/>
  <c r="F162" i="98"/>
  <c r="C162" i="98"/>
  <c r="J163" i="98"/>
  <c r="K162" i="98"/>
  <c r="H162" i="98"/>
  <c r="E162" i="98"/>
  <c r="B162" i="98"/>
  <c r="G162" i="98"/>
  <c r="M162" i="98"/>
  <c r="D162" i="98"/>
  <c r="A162" i="98"/>
  <c r="E77" i="98"/>
  <c r="E155" i="98"/>
  <c r="E19" i="98"/>
  <c r="E80" i="98"/>
  <c r="H155" i="98"/>
  <c r="H19" i="98"/>
  <c r="E125" i="98" a="1"/>
  <c r="E125" i="98" s="1"/>
  <c r="E122" i="98" a="1"/>
  <c r="E122" i="98" s="1"/>
  <c r="E129" i="98" a="1"/>
  <c r="E129" i="98" s="1"/>
  <c r="E126" i="98" a="1"/>
  <c r="E126" i="98" s="1"/>
  <c r="E123" i="98" a="1"/>
  <c r="E123" i="98" s="1"/>
  <c r="E127" i="98" a="1"/>
  <c r="E127" i="98" s="1"/>
  <c r="E124" i="98" a="1"/>
  <c r="E124" i="98" s="1"/>
  <c r="F113" i="98"/>
  <c r="I25" i="98"/>
  <c r="E79" i="98"/>
  <c r="G155" i="98"/>
  <c r="G19" i="98"/>
  <c r="C128" i="98" a="1"/>
  <c r="C128" i="98" s="1"/>
  <c r="C130" i="98" s="1"/>
  <c r="E125" i="97" a="1"/>
  <c r="E125" i="97" s="1"/>
  <c r="E122" i="97" a="1"/>
  <c r="E122" i="97" s="1"/>
  <c r="E127" i="97" a="1"/>
  <c r="E127" i="97" s="1"/>
  <c r="E124" i="97" a="1"/>
  <c r="E124" i="97" s="1"/>
  <c r="E129" i="97" a="1"/>
  <c r="E129" i="97" s="1"/>
  <c r="E126" i="97" a="1"/>
  <c r="E126" i="97" s="1"/>
  <c r="E123" i="97" a="1"/>
  <c r="E123" i="97" s="1"/>
  <c r="F113" i="97"/>
  <c r="H155" i="97"/>
  <c r="H19" i="97"/>
  <c r="G155" i="97"/>
  <c r="G19" i="97"/>
  <c r="E155" i="97"/>
  <c r="E19" i="97"/>
  <c r="F78" i="97"/>
  <c r="E79" i="97"/>
  <c r="J164" i="97"/>
  <c r="K163" i="97"/>
  <c r="H163" i="97"/>
  <c r="E163" i="97"/>
  <c r="B163" i="97"/>
  <c r="L163" i="97"/>
  <c r="I163" i="97"/>
  <c r="F163" i="97"/>
  <c r="C163" i="97"/>
  <c r="M163" i="97"/>
  <c r="G163" i="97"/>
  <c r="D163" i="97"/>
  <c r="A163" i="97"/>
  <c r="I155" i="97"/>
  <c r="I19" i="97"/>
  <c r="E82" i="97"/>
  <c r="D129" i="97" a="1"/>
  <c r="D129" i="97" s="1"/>
  <c r="D126" i="97" a="1"/>
  <c r="D126" i="97" s="1"/>
  <c r="D123" i="97" a="1"/>
  <c r="D123" i="97" s="1"/>
  <c r="D125" i="97" a="1"/>
  <c r="D125" i="97" s="1"/>
  <c r="D122" i="97" a="1"/>
  <c r="D122" i="97" s="1"/>
  <c r="D127" i="97" a="1"/>
  <c r="D127" i="97" s="1"/>
  <c r="D124" i="97" a="1"/>
  <c r="D124" i="97" s="1"/>
  <c r="F155" i="97"/>
  <c r="F19" i="97"/>
  <c r="F78" i="96"/>
  <c r="E125" i="96" a="1"/>
  <c r="E125" i="96" s="1"/>
  <c r="E122" i="96" a="1"/>
  <c r="E122" i="96" s="1"/>
  <c r="E127" i="96" a="1"/>
  <c r="E127" i="96" s="1"/>
  <c r="E124" i="96" a="1"/>
  <c r="E124" i="96" s="1"/>
  <c r="E129" i="96" a="1"/>
  <c r="E129" i="96" s="1"/>
  <c r="E126" i="96" a="1"/>
  <c r="E126" i="96" s="1"/>
  <c r="E123" i="96" a="1"/>
  <c r="E123" i="96" s="1"/>
  <c r="F113" i="96"/>
  <c r="E155" i="96"/>
  <c r="E19" i="96"/>
  <c r="H155" i="96"/>
  <c r="H19" i="96"/>
  <c r="G25" i="96"/>
  <c r="F155" i="96"/>
  <c r="F19" i="96"/>
  <c r="E79" i="96"/>
  <c r="E80" i="96"/>
  <c r="D129" i="96" a="1"/>
  <c r="D129" i="96" s="1"/>
  <c r="D126" i="96" a="1"/>
  <c r="D126" i="96" s="1"/>
  <c r="D123" i="96" a="1"/>
  <c r="D123" i="96" s="1"/>
  <c r="D125" i="96" a="1"/>
  <c r="D125" i="96" s="1"/>
  <c r="D122" i="96" a="1"/>
  <c r="D122" i="96" s="1"/>
  <c r="D124" i="96" a="1"/>
  <c r="D124" i="96" s="1"/>
  <c r="D127" i="96" a="1"/>
  <c r="D127" i="96" s="1"/>
  <c r="I155" i="96"/>
  <c r="I19" i="96"/>
  <c r="L162" i="96"/>
  <c r="I162" i="96"/>
  <c r="F162" i="96"/>
  <c r="C162" i="96"/>
  <c r="M162" i="96"/>
  <c r="G162" i="96"/>
  <c r="D162" i="96"/>
  <c r="A162" i="96"/>
  <c r="K162" i="96"/>
  <c r="B162" i="96"/>
  <c r="J163" i="96"/>
  <c r="E162" i="96"/>
  <c r="H162" i="96"/>
  <c r="E81" i="96"/>
  <c r="E77" i="96"/>
  <c r="C128" i="96" a="1"/>
  <c r="C128" i="96" s="1"/>
  <c r="C130" i="96" s="1"/>
  <c r="E125" i="95" a="1"/>
  <c r="E125" i="95" s="1"/>
  <c r="E122" i="95" a="1"/>
  <c r="E122" i="95" s="1"/>
  <c r="E127" i="95" a="1"/>
  <c r="E127" i="95" s="1"/>
  <c r="E124" i="95" a="1"/>
  <c r="E124" i="95" s="1"/>
  <c r="E129" i="95" a="1"/>
  <c r="E129" i="95" s="1"/>
  <c r="E126" i="95" a="1"/>
  <c r="E126" i="95" s="1"/>
  <c r="E123" i="95" a="1"/>
  <c r="E123" i="95" s="1"/>
  <c r="F113" i="95"/>
  <c r="J164" i="95"/>
  <c r="K163" i="95"/>
  <c r="H163" i="95"/>
  <c r="E163" i="95"/>
  <c r="B163" i="95"/>
  <c r="L163" i="95"/>
  <c r="I163" i="95"/>
  <c r="F163" i="95"/>
  <c r="C163" i="95"/>
  <c r="M163" i="95"/>
  <c r="G163" i="95"/>
  <c r="D163" i="95"/>
  <c r="A163" i="95"/>
  <c r="F155" i="95"/>
  <c r="F19" i="95"/>
  <c r="H155" i="95"/>
  <c r="H19" i="95"/>
  <c r="E155" i="95"/>
  <c r="E19" i="95"/>
  <c r="I155" i="95"/>
  <c r="I19" i="95"/>
  <c r="D129" i="95" a="1"/>
  <c r="D129" i="95" s="1"/>
  <c r="D126" i="95" a="1"/>
  <c r="D126" i="95" s="1"/>
  <c r="D123" i="95" a="1"/>
  <c r="D123" i="95" s="1"/>
  <c r="D125" i="95" a="1"/>
  <c r="D125" i="95" s="1"/>
  <c r="D122" i="95" a="1"/>
  <c r="D122" i="95" s="1"/>
  <c r="D127" i="95" a="1"/>
  <c r="D127" i="95" s="1"/>
  <c r="D124" i="95" a="1"/>
  <c r="D124" i="95" s="1"/>
  <c r="G155" i="95"/>
  <c r="G19" i="95"/>
  <c r="C128" i="95" a="1"/>
  <c r="C128" i="95" s="1"/>
  <c r="C130" i="95" s="1"/>
  <c r="E125" i="94" a="1"/>
  <c r="E125" i="94" s="1"/>
  <c r="E122" i="94" a="1"/>
  <c r="E122" i="94" s="1"/>
  <c r="E127" i="94" a="1"/>
  <c r="E127" i="94" s="1"/>
  <c r="E124" i="94" a="1"/>
  <c r="E124" i="94" s="1"/>
  <c r="E129" i="94" a="1"/>
  <c r="E129" i="94" s="1"/>
  <c r="E126" i="94" a="1"/>
  <c r="E126" i="94" s="1"/>
  <c r="E123" i="94" a="1"/>
  <c r="E123" i="94" s="1"/>
  <c r="F113" i="94"/>
  <c r="G77" i="94"/>
  <c r="H155" i="94"/>
  <c r="H19" i="94"/>
  <c r="E155" i="94"/>
  <c r="E19" i="94"/>
  <c r="F78" i="94"/>
  <c r="D129" i="94" a="1"/>
  <c r="D129" i="94" s="1"/>
  <c r="D126" i="94" a="1"/>
  <c r="D126" i="94" s="1"/>
  <c r="D123" i="94" a="1"/>
  <c r="D123" i="94" s="1"/>
  <c r="D125" i="94" a="1"/>
  <c r="D125" i="94" s="1"/>
  <c r="D122" i="94" a="1"/>
  <c r="D122" i="94" s="1"/>
  <c r="D127" i="94" a="1"/>
  <c r="D127" i="94" s="1"/>
  <c r="D124" i="94" a="1"/>
  <c r="D124" i="94" s="1"/>
  <c r="J164" i="94"/>
  <c r="K163" i="94"/>
  <c r="H163" i="94"/>
  <c r="E163" i="94"/>
  <c r="B163" i="94"/>
  <c r="L163" i="94"/>
  <c r="I163" i="94"/>
  <c r="F163" i="94"/>
  <c r="C163" i="94"/>
  <c r="M163" i="94"/>
  <c r="G163" i="94"/>
  <c r="D163" i="94"/>
  <c r="A163" i="94"/>
  <c r="G155" i="94"/>
  <c r="G19" i="94"/>
  <c r="I155" i="94"/>
  <c r="I19" i="94"/>
  <c r="F155" i="94"/>
  <c r="F19" i="94"/>
  <c r="J164" i="93"/>
  <c r="K163" i="93"/>
  <c r="H163" i="93"/>
  <c r="E163" i="93"/>
  <c r="B163" i="93"/>
  <c r="L163" i="93"/>
  <c r="I163" i="93"/>
  <c r="F163" i="93"/>
  <c r="C163" i="93"/>
  <c r="M163" i="93"/>
  <c r="G163" i="93"/>
  <c r="D163" i="93"/>
  <c r="A163" i="93"/>
  <c r="E155" i="93"/>
  <c r="E19" i="93"/>
  <c r="G155" i="93"/>
  <c r="G19" i="93"/>
  <c r="H155" i="93"/>
  <c r="H19" i="93"/>
  <c r="E81" i="93"/>
  <c r="F113" i="93"/>
  <c r="E79" i="93"/>
  <c r="E155" i="92"/>
  <c r="E19" i="92"/>
  <c r="D129" i="92" a="1"/>
  <c r="D129" i="92" s="1"/>
  <c r="D126" i="92" a="1"/>
  <c r="D126" i="92" s="1"/>
  <c r="D123" i="92" a="1"/>
  <c r="D123" i="92" s="1"/>
  <c r="D127" i="92" a="1"/>
  <c r="D127" i="92" s="1"/>
  <c r="D124" i="92" a="1"/>
  <c r="D124" i="92" s="1"/>
  <c r="D125" i="92" a="1"/>
  <c r="D125" i="92" s="1"/>
  <c r="D122" i="92" a="1"/>
  <c r="D122" i="92" s="1"/>
  <c r="I25" i="92"/>
  <c r="C128" i="92" a="1"/>
  <c r="C128" i="92" s="1"/>
  <c r="C130" i="92" s="1"/>
  <c r="F80" i="92"/>
  <c r="G155" i="92"/>
  <c r="G19" i="92"/>
  <c r="H155" i="92"/>
  <c r="H19" i="92"/>
  <c r="F25" i="92"/>
  <c r="E125" i="92" a="1"/>
  <c r="E125" i="92" s="1"/>
  <c r="E122" i="92" a="1"/>
  <c r="E122" i="92" s="1"/>
  <c r="E129" i="92" a="1"/>
  <c r="E129" i="92" s="1"/>
  <c r="E126" i="92" a="1"/>
  <c r="E126" i="92" s="1"/>
  <c r="E123" i="92" a="1"/>
  <c r="E123" i="92" s="1"/>
  <c r="E127" i="92" a="1"/>
  <c r="E127" i="92" s="1"/>
  <c r="E124" i="92" a="1"/>
  <c r="E124" i="92" s="1"/>
  <c r="F113" i="92"/>
  <c r="L162" i="92"/>
  <c r="I162" i="92"/>
  <c r="F162" i="92"/>
  <c r="C162" i="92"/>
  <c r="M162" i="92"/>
  <c r="G162" i="92"/>
  <c r="D162" i="92"/>
  <c r="A162" i="92"/>
  <c r="J163" i="92"/>
  <c r="K162" i="92"/>
  <c r="H162" i="92"/>
  <c r="E162" i="92"/>
  <c r="B162" i="92"/>
  <c r="H155" i="91"/>
  <c r="H19" i="91"/>
  <c r="E115" i="91"/>
  <c r="F115" i="91" s="1"/>
  <c r="G115" i="91" s="1"/>
  <c r="H115" i="91" s="1"/>
  <c r="I115" i="91" s="1"/>
  <c r="E78" i="91"/>
  <c r="D122" i="91" a="1"/>
  <c r="D122" i="91" s="1"/>
  <c r="D126" i="91" a="1"/>
  <c r="D126" i="91" s="1"/>
  <c r="E82" i="91"/>
  <c r="J164" i="91"/>
  <c r="K163" i="91"/>
  <c r="H163" i="91"/>
  <c r="E163" i="91"/>
  <c r="B163" i="91"/>
  <c r="L163" i="91"/>
  <c r="I163" i="91"/>
  <c r="F163" i="91"/>
  <c r="C163" i="91"/>
  <c r="M163" i="91"/>
  <c r="G163" i="91"/>
  <c r="D163" i="91"/>
  <c r="A163" i="91"/>
  <c r="E155" i="91"/>
  <c r="E19" i="91"/>
  <c r="E77" i="91"/>
  <c r="C128" i="91" a="1"/>
  <c r="C128" i="91" s="1"/>
  <c r="C130" i="91" s="1"/>
  <c r="D127" i="91" a="1"/>
  <c r="D127" i="91" s="1"/>
  <c r="D123" i="91" a="1"/>
  <c r="D123" i="91" s="1"/>
  <c r="F113" i="91"/>
  <c r="G155" i="91"/>
  <c r="G19" i="91"/>
  <c r="E81" i="91"/>
  <c r="D124" i="91" a="1"/>
  <c r="D124" i="91" s="1"/>
  <c r="D125" i="91" a="1"/>
  <c r="D125" i="91" s="1"/>
  <c r="J164" i="90"/>
  <c r="K163" i="90"/>
  <c r="H163" i="90"/>
  <c r="E163" i="90"/>
  <c r="B163" i="90"/>
  <c r="L163" i="90"/>
  <c r="I163" i="90"/>
  <c r="F163" i="90"/>
  <c r="C163" i="90"/>
  <c r="M163" i="90"/>
  <c r="G163" i="90"/>
  <c r="D163" i="90"/>
  <c r="A163" i="90"/>
  <c r="C128" i="90" a="1"/>
  <c r="C128" i="90" s="1"/>
  <c r="C130" i="90" s="1"/>
  <c r="E155" i="90"/>
  <c r="E19" i="90"/>
  <c r="H155" i="90"/>
  <c r="H19" i="90"/>
  <c r="F113" i="90"/>
  <c r="G155" i="90"/>
  <c r="G19" i="90"/>
  <c r="H155" i="89"/>
  <c r="H19" i="89"/>
  <c r="E155" i="89"/>
  <c r="E19" i="89"/>
  <c r="J164" i="89"/>
  <c r="K163" i="89"/>
  <c r="H163" i="89"/>
  <c r="E163" i="89"/>
  <c r="B163" i="89"/>
  <c r="L163" i="89"/>
  <c r="I163" i="89"/>
  <c r="F163" i="89"/>
  <c r="C163" i="89"/>
  <c r="M163" i="89"/>
  <c r="G163" i="89"/>
  <c r="D163" i="89"/>
  <c r="A163" i="89"/>
  <c r="G155" i="89"/>
  <c r="G19" i="89"/>
  <c r="I155" i="89"/>
  <c r="I19" i="89"/>
  <c r="D129" i="89" a="1"/>
  <c r="D129" i="89" s="1"/>
  <c r="D126" i="89" a="1"/>
  <c r="D126" i="89" s="1"/>
  <c r="D123" i="89" a="1"/>
  <c r="D123" i="89" s="1"/>
  <c r="D125" i="89" a="1"/>
  <c r="D125" i="89" s="1"/>
  <c r="D122" i="89" a="1"/>
  <c r="D122" i="89" s="1"/>
  <c r="D127" i="89" a="1"/>
  <c r="D127" i="89" s="1"/>
  <c r="D124" i="89" a="1"/>
  <c r="D124" i="89" s="1"/>
  <c r="F155" i="89"/>
  <c r="F19" i="89"/>
  <c r="E113" i="89"/>
  <c r="D129" i="80" a="1"/>
  <c r="D129" i="80" s="1"/>
  <c r="D126" i="80" a="1"/>
  <c r="D126" i="80" s="1"/>
  <c r="D123" i="80" a="1"/>
  <c r="D123" i="80" s="1"/>
  <c r="D125" i="80" a="1"/>
  <c r="D125" i="80" s="1"/>
  <c r="D122" i="80" a="1"/>
  <c r="D122" i="80" s="1"/>
  <c r="D127" i="80" a="1"/>
  <c r="D127" i="80" s="1"/>
  <c r="D124" i="80" a="1"/>
  <c r="D124" i="80" s="1"/>
  <c r="G155" i="80"/>
  <c r="G19" i="80"/>
  <c r="C128" i="80" a="1"/>
  <c r="C128" i="80" s="1"/>
  <c r="C130" i="80" s="1"/>
  <c r="E78" i="80"/>
  <c r="E91" i="80" s="1"/>
  <c r="E92" i="80" s="1" a="1"/>
  <c r="E92" i="80" s="1"/>
  <c r="E81" i="80"/>
  <c r="E155" i="80"/>
  <c r="E19" i="80"/>
  <c r="L162" i="80"/>
  <c r="I162" i="80"/>
  <c r="F162" i="80"/>
  <c r="C162" i="80"/>
  <c r="M162" i="80"/>
  <c r="G162" i="80"/>
  <c r="D162" i="80"/>
  <c r="A162" i="80"/>
  <c r="J163" i="80"/>
  <c r="K162" i="80"/>
  <c r="H162" i="80"/>
  <c r="E162" i="80"/>
  <c r="B162" i="80"/>
  <c r="H155" i="80"/>
  <c r="H19" i="80"/>
  <c r="E113" i="80"/>
  <c r="J164" i="79"/>
  <c r="K163" i="79"/>
  <c r="H163" i="79"/>
  <c r="E163" i="79"/>
  <c r="B163" i="79"/>
  <c r="L163" i="79"/>
  <c r="I163" i="79"/>
  <c r="F163" i="79"/>
  <c r="C163" i="79"/>
  <c r="M163" i="79"/>
  <c r="G163" i="79"/>
  <c r="D163" i="79"/>
  <c r="A163" i="79"/>
  <c r="I155" i="79"/>
  <c r="I19" i="79"/>
  <c r="G155" i="79"/>
  <c r="G19" i="79"/>
  <c r="C128" i="79" a="1"/>
  <c r="C128" i="79" s="1"/>
  <c r="C130" i="79" s="1"/>
  <c r="E125" i="79" a="1"/>
  <c r="E125" i="79" s="1"/>
  <c r="E122" i="79" a="1"/>
  <c r="E122" i="79" s="1"/>
  <c r="E127" i="79" a="1"/>
  <c r="E127" i="79" s="1"/>
  <c r="E124" i="79" a="1"/>
  <c r="E124" i="79" s="1"/>
  <c r="E129" i="79" a="1"/>
  <c r="E129" i="79" s="1"/>
  <c r="E126" i="79" a="1"/>
  <c r="E126" i="79" s="1"/>
  <c r="E123" i="79" a="1"/>
  <c r="E123" i="79" s="1"/>
  <c r="F113" i="79"/>
  <c r="F155" i="79"/>
  <c r="F19" i="79"/>
  <c r="D129" i="79" a="1"/>
  <c r="D129" i="79" s="1"/>
  <c r="D126" i="79" a="1"/>
  <c r="D126" i="79" s="1"/>
  <c r="D123" i="79" a="1"/>
  <c r="D123" i="79" s="1"/>
  <c r="D125" i="79" a="1"/>
  <c r="D125" i="79" s="1"/>
  <c r="D122" i="79" a="1"/>
  <c r="D122" i="79" s="1"/>
  <c r="D127" i="79" a="1"/>
  <c r="D127" i="79" s="1"/>
  <c r="D124" i="79" a="1"/>
  <c r="D124" i="79" s="1"/>
  <c r="E155" i="79"/>
  <c r="E19" i="79"/>
  <c r="H155" i="79"/>
  <c r="H19" i="79"/>
  <c r="E77" i="79"/>
  <c r="E79" i="79"/>
  <c r="H155" i="88"/>
  <c r="H19" i="88"/>
  <c r="J164" i="88"/>
  <c r="K163" i="88"/>
  <c r="H163" i="88"/>
  <c r="E163" i="88"/>
  <c r="B163" i="88"/>
  <c r="L163" i="88"/>
  <c r="I163" i="88"/>
  <c r="F163" i="88"/>
  <c r="C163" i="88"/>
  <c r="M163" i="88"/>
  <c r="G163" i="88"/>
  <c r="D163" i="88"/>
  <c r="A163" i="88"/>
  <c r="E155" i="88"/>
  <c r="E19" i="88"/>
  <c r="F77" i="88"/>
  <c r="G155" i="88"/>
  <c r="G19" i="88"/>
  <c r="C128" i="88" a="1"/>
  <c r="C128" i="88" s="1"/>
  <c r="C130" i="88" s="1"/>
  <c r="I155" i="88"/>
  <c r="I19" i="88"/>
  <c r="D129" i="88" a="1"/>
  <c r="D129" i="88" s="1"/>
  <c r="D126" i="88" a="1"/>
  <c r="D126" i="88" s="1"/>
  <c r="D123" i="88" a="1"/>
  <c r="D123" i="88" s="1"/>
  <c r="D125" i="88" a="1"/>
  <c r="D125" i="88" s="1"/>
  <c r="D122" i="88" a="1"/>
  <c r="D122" i="88" s="1"/>
  <c r="D127" i="88" a="1"/>
  <c r="D127" i="88" s="1"/>
  <c r="D124" i="88" a="1"/>
  <c r="D124" i="88" s="1"/>
  <c r="F155" i="88"/>
  <c r="F19" i="88"/>
  <c r="E113" i="88"/>
  <c r="G155" i="87"/>
  <c r="G19" i="87"/>
  <c r="H155" i="87"/>
  <c r="H19" i="87"/>
  <c r="F79" i="87"/>
  <c r="J164" i="87"/>
  <c r="K163" i="87"/>
  <c r="H163" i="87"/>
  <c r="E163" i="87"/>
  <c r="B163" i="87"/>
  <c r="L163" i="87"/>
  <c r="I163" i="87"/>
  <c r="F163" i="87"/>
  <c r="C163" i="87"/>
  <c r="M163" i="87"/>
  <c r="G163" i="87"/>
  <c r="D163" i="87"/>
  <c r="A163" i="87"/>
  <c r="E155" i="87"/>
  <c r="E19" i="87"/>
  <c r="F113" i="87"/>
  <c r="E82" i="86"/>
  <c r="C128" i="86" a="1"/>
  <c r="C128" i="86" s="1"/>
  <c r="C130" i="86" s="1"/>
  <c r="E125" i="86" a="1"/>
  <c r="E125" i="86" s="1"/>
  <c r="E122" i="86" a="1"/>
  <c r="E122" i="86" s="1"/>
  <c r="E127" i="86" a="1"/>
  <c r="E127" i="86" s="1"/>
  <c r="E124" i="86" a="1"/>
  <c r="E124" i="86" s="1"/>
  <c r="E129" i="86" a="1"/>
  <c r="E129" i="86" s="1"/>
  <c r="E126" i="86" a="1"/>
  <c r="E126" i="86" s="1"/>
  <c r="E123" i="86" a="1"/>
  <c r="E123" i="86" s="1"/>
  <c r="F113" i="86"/>
  <c r="E19" i="86"/>
  <c r="F79" i="86"/>
  <c r="D129" i="86" a="1"/>
  <c r="D129" i="86" s="1"/>
  <c r="D126" i="86" a="1"/>
  <c r="D126" i="86" s="1"/>
  <c r="D123" i="86" a="1"/>
  <c r="D123" i="86" s="1"/>
  <c r="D125" i="86" a="1"/>
  <c r="D125" i="86" s="1"/>
  <c r="D122" i="86" a="1"/>
  <c r="D122" i="86" s="1"/>
  <c r="D127" i="86" a="1"/>
  <c r="D127" i="86" s="1"/>
  <c r="D124" i="86" a="1"/>
  <c r="D124" i="86" s="1"/>
  <c r="J164" i="86"/>
  <c r="K163" i="86"/>
  <c r="H163" i="86"/>
  <c r="E163" i="86"/>
  <c r="B163" i="86"/>
  <c r="L163" i="86"/>
  <c r="I163" i="86"/>
  <c r="F163" i="86"/>
  <c r="C163" i="86"/>
  <c r="M163" i="86"/>
  <c r="G163" i="86"/>
  <c r="D163" i="86"/>
  <c r="A163" i="86"/>
  <c r="G19" i="86"/>
  <c r="H19" i="86"/>
  <c r="E19" i="85"/>
  <c r="I19" i="85"/>
  <c r="F19" i="85"/>
  <c r="G19" i="85"/>
  <c r="H19" i="85"/>
  <c r="F113" i="85"/>
  <c r="E80" i="85"/>
  <c r="D129" i="84" a="1"/>
  <c r="D129" i="84" s="1"/>
  <c r="D126" i="84" a="1"/>
  <c r="D126" i="84" s="1"/>
  <c r="D123" i="84" a="1"/>
  <c r="D123" i="84" s="1"/>
  <c r="D127" i="84" a="1"/>
  <c r="D127" i="84" s="1"/>
  <c r="D124" i="84" a="1"/>
  <c r="D124" i="84" s="1"/>
  <c r="D122" i="84" a="1"/>
  <c r="D122" i="84" s="1"/>
  <c r="D125" i="84" a="1"/>
  <c r="D125" i="84" s="1"/>
  <c r="E155" i="84"/>
  <c r="E19" i="84"/>
  <c r="C128" i="84" a="1"/>
  <c r="C128" i="84" s="1"/>
  <c r="C130" i="84" s="1"/>
  <c r="E118" i="84"/>
  <c r="E116" i="84"/>
  <c r="F113" i="84"/>
  <c r="L162" i="84"/>
  <c r="I162" i="84"/>
  <c r="F162" i="84"/>
  <c r="C162" i="84"/>
  <c r="J163" i="84"/>
  <c r="K162" i="84"/>
  <c r="H162" i="84"/>
  <c r="E162" i="84"/>
  <c r="B162" i="84"/>
  <c r="G162" i="84"/>
  <c r="A162" i="84"/>
  <c r="M162" i="84"/>
  <c r="D162" i="84"/>
  <c r="H114" i="84"/>
  <c r="F25" i="84"/>
  <c r="G19" i="84"/>
  <c r="G155" i="84"/>
  <c r="H155" i="84"/>
  <c r="H19" i="84"/>
  <c r="I25" i="84"/>
  <c r="F116" i="83"/>
  <c r="G116" i="83" s="1"/>
  <c r="H116" i="83" s="1"/>
  <c r="I116" i="83" s="1"/>
  <c r="J164" i="83"/>
  <c r="K163" i="83"/>
  <c r="H163" i="83"/>
  <c r="E163" i="83"/>
  <c r="B163" i="83"/>
  <c r="L163" i="83"/>
  <c r="I163" i="83"/>
  <c r="F163" i="83"/>
  <c r="C163" i="83"/>
  <c r="M163" i="83"/>
  <c r="G163" i="83"/>
  <c r="D163" i="83"/>
  <c r="A163" i="83"/>
  <c r="I155" i="83"/>
  <c r="I19" i="83"/>
  <c r="E125" i="83" a="1"/>
  <c r="E125" i="83" s="1"/>
  <c r="E122" i="83" a="1"/>
  <c r="E122" i="83" s="1"/>
  <c r="E127" i="83" a="1"/>
  <c r="E127" i="83" s="1"/>
  <c r="E124" i="83" a="1"/>
  <c r="E124" i="83" s="1"/>
  <c r="E129" i="83" a="1"/>
  <c r="E129" i="83" s="1"/>
  <c r="E126" i="83" a="1"/>
  <c r="E126" i="83" s="1"/>
  <c r="E123" i="83" a="1"/>
  <c r="E123" i="83" s="1"/>
  <c r="H155" i="83"/>
  <c r="H19" i="83"/>
  <c r="D129" i="83" a="1"/>
  <c r="D129" i="83" s="1"/>
  <c r="D126" i="83" a="1"/>
  <c r="D126" i="83" s="1"/>
  <c r="D123" i="83" a="1"/>
  <c r="D123" i="83" s="1"/>
  <c r="D125" i="83" a="1"/>
  <c r="D125" i="83" s="1"/>
  <c r="D122" i="83" a="1"/>
  <c r="D122" i="83" s="1"/>
  <c r="D127" i="83" a="1"/>
  <c r="D127" i="83" s="1"/>
  <c r="D124" i="83" a="1"/>
  <c r="D124" i="83" s="1"/>
  <c r="C128" i="83" a="1"/>
  <c r="C128" i="83" s="1"/>
  <c r="C130" i="83" s="1"/>
  <c r="F113" i="83"/>
  <c r="E155" i="83"/>
  <c r="E19" i="83"/>
  <c r="F155" i="83"/>
  <c r="F19" i="83"/>
  <c r="G155" i="83"/>
  <c r="G19" i="83"/>
  <c r="E125" i="82" a="1"/>
  <c r="E125" i="82" s="1"/>
  <c r="E122" i="82" a="1"/>
  <c r="E122" i="82" s="1"/>
  <c r="E127" i="82" a="1"/>
  <c r="E127" i="82" s="1"/>
  <c r="E124" i="82" a="1"/>
  <c r="E124" i="82" s="1"/>
  <c r="E129" i="82" a="1"/>
  <c r="E129" i="82" s="1"/>
  <c r="E126" i="82" a="1"/>
  <c r="E126" i="82" s="1"/>
  <c r="E123" i="82" a="1"/>
  <c r="E123" i="82" s="1"/>
  <c r="F113" i="82"/>
  <c r="E155" i="82"/>
  <c r="E19" i="82"/>
  <c r="J164" i="82"/>
  <c r="K163" i="82"/>
  <c r="H163" i="82"/>
  <c r="E163" i="82"/>
  <c r="B163" i="82"/>
  <c r="L163" i="82"/>
  <c r="I163" i="82"/>
  <c r="F163" i="82"/>
  <c r="C163" i="82"/>
  <c r="M163" i="82"/>
  <c r="G163" i="82"/>
  <c r="D163" i="82"/>
  <c r="A163" i="82"/>
  <c r="G155" i="82"/>
  <c r="G19" i="82"/>
  <c r="H155" i="82"/>
  <c r="H19" i="82"/>
  <c r="E78" i="82"/>
  <c r="E82" i="82"/>
  <c r="C128" i="82" a="1"/>
  <c r="C128" i="82" s="1"/>
  <c r="C130" i="82" s="1"/>
  <c r="D129" i="82" a="1"/>
  <c r="D129" i="82" s="1"/>
  <c r="D126" i="82" a="1"/>
  <c r="D126" i="82" s="1"/>
  <c r="D123" i="82" a="1"/>
  <c r="D123" i="82" s="1"/>
  <c r="D125" i="82" a="1"/>
  <c r="D125" i="82" s="1"/>
  <c r="D122" i="82" a="1"/>
  <c r="D122" i="82" s="1"/>
  <c r="D127" i="82" a="1"/>
  <c r="D127" i="82" s="1"/>
  <c r="D124" i="82" a="1"/>
  <c r="D124" i="82" s="1"/>
  <c r="E81" i="82"/>
  <c r="J164" i="81"/>
  <c r="K163" i="81"/>
  <c r="H163" i="81"/>
  <c r="E163" i="81"/>
  <c r="B163" i="81"/>
  <c r="L163" i="81"/>
  <c r="I163" i="81"/>
  <c r="F163" i="81"/>
  <c r="C163" i="81"/>
  <c r="M163" i="81"/>
  <c r="G163" i="81"/>
  <c r="D163" i="81"/>
  <c r="A163" i="81"/>
  <c r="I155" i="81"/>
  <c r="I19" i="81"/>
  <c r="F80" i="81"/>
  <c r="F81" i="81"/>
  <c r="F79" i="81"/>
  <c r="H155" i="81"/>
  <c r="H19" i="81"/>
  <c r="E125" i="81" a="1"/>
  <c r="E125" i="81" s="1"/>
  <c r="E122" i="81" a="1"/>
  <c r="E122" i="81" s="1"/>
  <c r="E127" i="81" a="1"/>
  <c r="E127" i="81" s="1"/>
  <c r="E124" i="81" a="1"/>
  <c r="E124" i="81" s="1"/>
  <c r="E129" i="81" a="1"/>
  <c r="E129" i="81" s="1"/>
  <c r="E126" i="81" a="1"/>
  <c r="E126" i="81" s="1"/>
  <c r="E123" i="81" a="1"/>
  <c r="E123" i="81" s="1"/>
  <c r="F113" i="81"/>
  <c r="D129" i="81" a="1"/>
  <c r="D129" i="81" s="1"/>
  <c r="D126" i="81" a="1"/>
  <c r="D126" i="81" s="1"/>
  <c r="D123" i="81" a="1"/>
  <c r="D123" i="81" s="1"/>
  <c r="D125" i="81" a="1"/>
  <c r="D125" i="81" s="1"/>
  <c r="D122" i="81" a="1"/>
  <c r="D122" i="81" s="1"/>
  <c r="D127" i="81" a="1"/>
  <c r="D127" i="81" s="1"/>
  <c r="D124" i="81" a="1"/>
  <c r="D124" i="81" s="1"/>
  <c r="F155" i="81"/>
  <c r="F19" i="81"/>
  <c r="G155" i="81"/>
  <c r="G19" i="81"/>
  <c r="E155" i="81"/>
  <c r="E19" i="81"/>
  <c r="F129" i="78" a="1"/>
  <c r="F129" i="78" s="1"/>
  <c r="F126" i="78" a="1"/>
  <c r="F126" i="78" s="1"/>
  <c r="F123" i="78" a="1"/>
  <c r="F123" i="78" s="1"/>
  <c r="F125" i="78" a="1"/>
  <c r="F125" i="78" s="1"/>
  <c r="F122" i="78" a="1"/>
  <c r="F122" i="78" s="1"/>
  <c r="F127" i="78" a="1"/>
  <c r="F127" i="78" s="1"/>
  <c r="F124" i="78" a="1"/>
  <c r="F124" i="78" s="1"/>
  <c r="G113" i="78"/>
  <c r="E82" i="78"/>
  <c r="E79" i="78"/>
  <c r="D128" i="78" a="1"/>
  <c r="D128" i="78" s="1"/>
  <c r="D130" i="78" s="1"/>
  <c r="H25" i="78"/>
  <c r="I155" i="78"/>
  <c r="I19" i="78"/>
  <c r="E127" i="78" a="1"/>
  <c r="E127" i="78" s="1"/>
  <c r="E124" i="78" a="1"/>
  <c r="E124" i="78" s="1"/>
  <c r="E129" i="78" a="1"/>
  <c r="E129" i="78" s="1"/>
  <c r="E126" i="78" a="1"/>
  <c r="E126" i="78" s="1"/>
  <c r="E123" i="78" a="1"/>
  <c r="E123" i="78" s="1"/>
  <c r="E125" i="78" a="1"/>
  <c r="E125" i="78" s="1"/>
  <c r="E122" i="78" a="1"/>
  <c r="E122" i="78" s="1"/>
  <c r="E25" i="78"/>
  <c r="J164" i="78"/>
  <c r="K163" i="78"/>
  <c r="H163" i="78"/>
  <c r="E163" i="78"/>
  <c r="B163" i="78"/>
  <c r="L163" i="78"/>
  <c r="I163" i="78"/>
  <c r="F163" i="78"/>
  <c r="C163" i="78"/>
  <c r="M163" i="78"/>
  <c r="G163" i="78"/>
  <c r="D163" i="78"/>
  <c r="A163" i="78"/>
  <c r="F155" i="78"/>
  <c r="F19" i="78"/>
  <c r="G155" i="78"/>
  <c r="G19" i="78"/>
  <c r="I155" i="77"/>
  <c r="I19" i="77"/>
  <c r="E155" i="77"/>
  <c r="E19" i="77"/>
  <c r="H155" i="77"/>
  <c r="H19" i="77"/>
  <c r="E81" i="77"/>
  <c r="D129" i="77" a="1"/>
  <c r="D129" i="77" s="1"/>
  <c r="D126" i="77" a="1"/>
  <c r="D126" i="77" s="1"/>
  <c r="D123" i="77" a="1"/>
  <c r="D123" i="77" s="1"/>
  <c r="D125" i="77" a="1"/>
  <c r="D125" i="77" s="1"/>
  <c r="D124" i="77" a="1"/>
  <c r="D124" i="77" s="1"/>
  <c r="D127" i="77" a="1"/>
  <c r="D127" i="77" s="1"/>
  <c r="D122" i="77" a="1"/>
  <c r="D122" i="77" s="1"/>
  <c r="E113" i="77"/>
  <c r="F155" i="77"/>
  <c r="F19" i="77"/>
  <c r="G155" i="77"/>
  <c r="G19" i="77"/>
  <c r="E78" i="77"/>
  <c r="E77" i="77"/>
  <c r="L162" i="77"/>
  <c r="I162" i="77"/>
  <c r="F162" i="77"/>
  <c r="C162" i="77"/>
  <c r="K162" i="77"/>
  <c r="G162" i="77"/>
  <c r="B162" i="77"/>
  <c r="M162" i="77"/>
  <c r="H162" i="77"/>
  <c r="D162" i="77"/>
  <c r="A162" i="77"/>
  <c r="J163" i="77"/>
  <c r="E162" i="77"/>
  <c r="E79" i="77"/>
  <c r="E155" i="76"/>
  <c r="E19" i="76"/>
  <c r="G155" i="76"/>
  <c r="G19" i="76"/>
  <c r="H155" i="76"/>
  <c r="H19" i="76"/>
  <c r="D129" i="76" a="1"/>
  <c r="D129" i="76" s="1"/>
  <c r="D126" i="76" a="1"/>
  <c r="D126" i="76" s="1"/>
  <c r="D123" i="76" a="1"/>
  <c r="D123" i="76" s="1"/>
  <c r="D125" i="76" a="1"/>
  <c r="D125" i="76" s="1"/>
  <c r="D122" i="76" a="1"/>
  <c r="D122" i="76" s="1"/>
  <c r="D127" i="76" a="1"/>
  <c r="D127" i="76" s="1"/>
  <c r="D124" i="76" a="1"/>
  <c r="D124" i="76" s="1"/>
  <c r="J164" i="76"/>
  <c r="K163" i="76"/>
  <c r="H163" i="76"/>
  <c r="E163" i="76"/>
  <c r="B163" i="76"/>
  <c r="L163" i="76"/>
  <c r="I163" i="76"/>
  <c r="F163" i="76"/>
  <c r="C163" i="76"/>
  <c r="M163" i="76"/>
  <c r="G163" i="76"/>
  <c r="D163" i="76"/>
  <c r="A163" i="76"/>
  <c r="E113" i="76"/>
  <c r="D129" i="75" a="1"/>
  <c r="D129" i="75" s="1"/>
  <c r="D126" i="75" a="1"/>
  <c r="D126" i="75" s="1"/>
  <c r="D123" i="75" a="1"/>
  <c r="D123" i="75" s="1"/>
  <c r="D125" i="75" a="1"/>
  <c r="D125" i="75" s="1"/>
  <c r="D122" i="75" a="1"/>
  <c r="D122" i="75" s="1"/>
  <c r="D127" i="75" a="1"/>
  <c r="D127" i="75" s="1"/>
  <c r="D124" i="75" a="1"/>
  <c r="D124" i="75" s="1"/>
  <c r="G155" i="75"/>
  <c r="G19" i="75"/>
  <c r="H155" i="75"/>
  <c r="H19" i="75"/>
  <c r="F155" i="75"/>
  <c r="F19" i="75"/>
  <c r="C128" i="75" a="1"/>
  <c r="C128" i="75" s="1"/>
  <c r="C130" i="75" s="1"/>
  <c r="E82" i="75"/>
  <c r="J164" i="75"/>
  <c r="K163" i="75"/>
  <c r="H163" i="75"/>
  <c r="E163" i="75"/>
  <c r="B163" i="75"/>
  <c r="L163" i="75"/>
  <c r="I163" i="75"/>
  <c r="F163" i="75"/>
  <c r="C163" i="75"/>
  <c r="M163" i="75"/>
  <c r="G163" i="75"/>
  <c r="D163" i="75"/>
  <c r="A163" i="75"/>
  <c r="E155" i="75"/>
  <c r="E19" i="75"/>
  <c r="I155" i="75"/>
  <c r="I19" i="75"/>
  <c r="E113" i="75"/>
  <c r="E79" i="75"/>
  <c r="E125" i="74" a="1"/>
  <c r="E125" i="74" s="1"/>
  <c r="E122" i="74" a="1"/>
  <c r="E122" i="74" s="1"/>
  <c r="E129" i="74" a="1"/>
  <c r="E129" i="74" s="1"/>
  <c r="E126" i="74" a="1"/>
  <c r="E126" i="74" s="1"/>
  <c r="E123" i="74" a="1"/>
  <c r="E123" i="74" s="1"/>
  <c r="E127" i="74" a="1"/>
  <c r="E127" i="74" s="1"/>
  <c r="E124" i="74" a="1"/>
  <c r="E124" i="74" s="1"/>
  <c r="F113" i="74"/>
  <c r="H155" i="74"/>
  <c r="H19" i="74"/>
  <c r="F25" i="74"/>
  <c r="E155" i="74"/>
  <c r="E19" i="74"/>
  <c r="G19" i="74"/>
  <c r="G155" i="74"/>
  <c r="D129" i="74" a="1"/>
  <c r="D129" i="74" s="1"/>
  <c r="D126" i="74" a="1"/>
  <c r="D126" i="74" s="1"/>
  <c r="D123" i="74" a="1"/>
  <c r="D123" i="74" s="1"/>
  <c r="D127" i="74" a="1"/>
  <c r="D127" i="74" s="1"/>
  <c r="D124" i="74" a="1"/>
  <c r="D124" i="74" s="1"/>
  <c r="D122" i="74" a="1"/>
  <c r="D122" i="74" s="1"/>
  <c r="D125" i="74" a="1"/>
  <c r="D125" i="74" s="1"/>
  <c r="I25" i="74"/>
  <c r="L162" i="74"/>
  <c r="I162" i="74"/>
  <c r="F162" i="74"/>
  <c r="C162" i="74"/>
  <c r="J163" i="74"/>
  <c r="K162" i="74"/>
  <c r="H162" i="74"/>
  <c r="E162" i="74"/>
  <c r="B162" i="74"/>
  <c r="G162" i="74"/>
  <c r="M162" i="74"/>
  <c r="D162" i="74"/>
  <c r="A162" i="74"/>
  <c r="E81" i="74"/>
  <c r="C128" i="74" a="1"/>
  <c r="C128" i="74" s="1"/>
  <c r="C130" i="74" s="1"/>
  <c r="E79" i="74"/>
  <c r="E80" i="74"/>
  <c r="G155" i="73"/>
  <c r="G19" i="73"/>
  <c r="H155" i="73"/>
  <c r="H19" i="73"/>
  <c r="E155" i="73"/>
  <c r="E19" i="73"/>
  <c r="E77" i="73"/>
  <c r="F113" i="73"/>
  <c r="L162" i="73"/>
  <c r="I162" i="73"/>
  <c r="F162" i="73"/>
  <c r="C162" i="73"/>
  <c r="M162" i="73"/>
  <c r="G162" i="73"/>
  <c r="D162" i="73"/>
  <c r="A162" i="73"/>
  <c r="J163" i="73"/>
  <c r="K162" i="73"/>
  <c r="H162" i="73"/>
  <c r="E162" i="73"/>
  <c r="B162" i="73"/>
  <c r="E81" i="73"/>
  <c r="E125" i="72" a="1"/>
  <c r="E125" i="72" s="1"/>
  <c r="E122" i="72" a="1"/>
  <c r="E122" i="72" s="1"/>
  <c r="E127" i="72" a="1"/>
  <c r="E127" i="72" s="1"/>
  <c r="E124" i="72" a="1"/>
  <c r="E124" i="72" s="1"/>
  <c r="E129" i="72" a="1"/>
  <c r="E129" i="72" s="1"/>
  <c r="E126" i="72" a="1"/>
  <c r="E126" i="72" s="1"/>
  <c r="E123" i="72" a="1"/>
  <c r="E123" i="72" s="1"/>
  <c r="F113" i="72"/>
  <c r="C128" i="72" a="1"/>
  <c r="C128" i="72" s="1"/>
  <c r="C130" i="72" s="1"/>
  <c r="D129" i="72" a="1"/>
  <c r="D129" i="72" s="1"/>
  <c r="D126" i="72" a="1"/>
  <c r="D126" i="72" s="1"/>
  <c r="D123" i="72" a="1"/>
  <c r="D123" i="72" s="1"/>
  <c r="D125" i="72" a="1"/>
  <c r="D125" i="72" s="1"/>
  <c r="D122" i="72" a="1"/>
  <c r="D122" i="72" s="1"/>
  <c r="D127" i="72" a="1"/>
  <c r="D127" i="72" s="1"/>
  <c r="D124" i="72" a="1"/>
  <c r="D124" i="72" s="1"/>
  <c r="F155" i="72"/>
  <c r="F19" i="72"/>
  <c r="J164" i="72"/>
  <c r="K163" i="72"/>
  <c r="H163" i="72"/>
  <c r="E163" i="72"/>
  <c r="B163" i="72"/>
  <c r="L163" i="72"/>
  <c r="I163" i="72"/>
  <c r="F163" i="72"/>
  <c r="C163" i="72"/>
  <c r="M163" i="72"/>
  <c r="G163" i="72"/>
  <c r="D163" i="72"/>
  <c r="A163" i="72"/>
  <c r="I155" i="72"/>
  <c r="I19" i="72"/>
  <c r="G155" i="72"/>
  <c r="G19" i="72"/>
  <c r="H155" i="72"/>
  <c r="H19" i="72"/>
  <c r="E155" i="72"/>
  <c r="E19" i="72"/>
  <c r="E77" i="72"/>
  <c r="J164" i="71"/>
  <c r="K163" i="71"/>
  <c r="H163" i="71"/>
  <c r="E163" i="71"/>
  <c r="B163" i="71"/>
  <c r="L163" i="71"/>
  <c r="I163" i="71"/>
  <c r="F163" i="71"/>
  <c r="C163" i="71"/>
  <c r="M163" i="71"/>
  <c r="G163" i="71"/>
  <c r="D163" i="71"/>
  <c r="A163" i="71"/>
  <c r="C128" i="71" a="1"/>
  <c r="C128" i="71" s="1"/>
  <c r="C130" i="71" s="1"/>
  <c r="E79" i="71"/>
  <c r="E88" i="71" s="1"/>
  <c r="I155" i="71"/>
  <c r="I19" i="71"/>
  <c r="E78" i="71"/>
  <c r="E87" i="71" s="1"/>
  <c r="H155" i="71"/>
  <c r="H19" i="71"/>
  <c r="E155" i="71"/>
  <c r="E19" i="71"/>
  <c r="G155" i="71"/>
  <c r="G19" i="71"/>
  <c r="F155" i="71"/>
  <c r="F19" i="71"/>
  <c r="E80" i="71"/>
  <c r="E89" i="71" s="1"/>
  <c r="E125" i="70" a="1"/>
  <c r="E125" i="70" s="1"/>
  <c r="E122" i="70" a="1"/>
  <c r="E122" i="70" s="1"/>
  <c r="E127" i="70" a="1"/>
  <c r="E127" i="70" s="1"/>
  <c r="E124" i="70" a="1"/>
  <c r="E124" i="70" s="1"/>
  <c r="E129" i="70" a="1"/>
  <c r="E129" i="70" s="1"/>
  <c r="E126" i="70" a="1"/>
  <c r="E126" i="70" s="1"/>
  <c r="E123" i="70" a="1"/>
  <c r="E123" i="70" s="1"/>
  <c r="F113" i="70"/>
  <c r="E155" i="70"/>
  <c r="E19" i="70"/>
  <c r="J164" i="70"/>
  <c r="K163" i="70"/>
  <c r="H163" i="70"/>
  <c r="E163" i="70"/>
  <c r="B163" i="70"/>
  <c r="L163" i="70"/>
  <c r="I163" i="70"/>
  <c r="F163" i="70"/>
  <c r="C163" i="70"/>
  <c r="M163" i="70"/>
  <c r="G163" i="70"/>
  <c r="D163" i="70"/>
  <c r="A163" i="70"/>
  <c r="I155" i="70"/>
  <c r="I19" i="70"/>
  <c r="E82" i="70"/>
  <c r="E77" i="70"/>
  <c r="E80" i="70"/>
  <c r="E89" i="70" s="1"/>
  <c r="D129" i="70" a="1"/>
  <c r="D129" i="70" s="1"/>
  <c r="D126" i="70" a="1"/>
  <c r="D126" i="70" s="1"/>
  <c r="D123" i="70" a="1"/>
  <c r="D123" i="70" s="1"/>
  <c r="D125" i="70" a="1"/>
  <c r="D125" i="70" s="1"/>
  <c r="D122" i="70" a="1"/>
  <c r="D122" i="70" s="1"/>
  <c r="D127" i="70" a="1"/>
  <c r="D127" i="70" s="1"/>
  <c r="D124" i="70" a="1"/>
  <c r="D124" i="70" s="1"/>
  <c r="F155" i="70"/>
  <c r="F19" i="70"/>
  <c r="H155" i="70"/>
  <c r="H19" i="70"/>
  <c r="G155" i="70"/>
  <c r="G19" i="70"/>
  <c r="E78" i="70"/>
  <c r="E87" i="70" s="1"/>
  <c r="E125" i="69" a="1"/>
  <c r="E125" i="69" s="1"/>
  <c r="E122" i="69" a="1"/>
  <c r="E122" i="69" s="1"/>
  <c r="E127" i="69" a="1"/>
  <c r="E127" i="69" s="1"/>
  <c r="E124" i="69" a="1"/>
  <c r="E124" i="69" s="1"/>
  <c r="E129" i="69" a="1"/>
  <c r="E129" i="69" s="1"/>
  <c r="E126" i="69" a="1"/>
  <c r="E126" i="69" s="1"/>
  <c r="E123" i="69" a="1"/>
  <c r="E123" i="69" s="1"/>
  <c r="F113" i="69"/>
  <c r="H155" i="69"/>
  <c r="H19" i="69"/>
  <c r="J164" i="69"/>
  <c r="K163" i="69"/>
  <c r="H163" i="69"/>
  <c r="E163" i="69"/>
  <c r="B163" i="69"/>
  <c r="L163" i="69"/>
  <c r="I163" i="69"/>
  <c r="F163" i="69"/>
  <c r="C163" i="69"/>
  <c r="M163" i="69"/>
  <c r="G163" i="69"/>
  <c r="D163" i="69"/>
  <c r="A163" i="69"/>
  <c r="D129" i="69" a="1"/>
  <c r="D129" i="69" s="1"/>
  <c r="D126" i="69" a="1"/>
  <c r="D126" i="69" s="1"/>
  <c r="D123" i="69" a="1"/>
  <c r="D123" i="69" s="1"/>
  <c r="D125" i="69" a="1"/>
  <c r="D125" i="69" s="1"/>
  <c r="D122" i="69" a="1"/>
  <c r="D122" i="69" s="1"/>
  <c r="D127" i="69" a="1"/>
  <c r="D127" i="69" s="1"/>
  <c r="D124" i="69" a="1"/>
  <c r="D124" i="69" s="1"/>
  <c r="G155" i="69"/>
  <c r="G19" i="69"/>
  <c r="E155" i="69"/>
  <c r="E19" i="69"/>
  <c r="D129" i="68" a="1"/>
  <c r="D129" i="68" s="1"/>
  <c r="D126" i="68" a="1"/>
  <c r="D126" i="68" s="1"/>
  <c r="D123" i="68" a="1"/>
  <c r="D123" i="68" s="1"/>
  <c r="D125" i="68" a="1"/>
  <c r="D125" i="68" s="1"/>
  <c r="D122" i="68" a="1"/>
  <c r="D122" i="68" s="1"/>
  <c r="D127" i="68" a="1"/>
  <c r="D127" i="68" s="1"/>
  <c r="D124" i="68" a="1"/>
  <c r="D124" i="68" s="1"/>
  <c r="G155" i="68"/>
  <c r="G19" i="68"/>
  <c r="H155" i="68"/>
  <c r="H19" i="68"/>
  <c r="E155" i="68"/>
  <c r="E19" i="68"/>
  <c r="L162" i="68"/>
  <c r="I162" i="68"/>
  <c r="F162" i="68"/>
  <c r="C162" i="68"/>
  <c r="M162" i="68"/>
  <c r="G162" i="68"/>
  <c r="D162" i="68"/>
  <c r="A162" i="68"/>
  <c r="J163" i="68"/>
  <c r="K162" i="68"/>
  <c r="H162" i="68"/>
  <c r="E162" i="68"/>
  <c r="B162" i="68"/>
  <c r="E113" i="68"/>
  <c r="C128" i="68" a="1"/>
  <c r="C128" i="68" s="1"/>
  <c r="C130" i="68" s="1"/>
  <c r="E125" i="67" a="1"/>
  <c r="E125" i="67" s="1"/>
  <c r="E122" i="67" a="1"/>
  <c r="E122" i="67" s="1"/>
  <c r="E124" i="67" a="1"/>
  <c r="E124" i="67" s="1"/>
  <c r="E129" i="67" a="1"/>
  <c r="E129" i="67" s="1"/>
  <c r="E126" i="67" a="1"/>
  <c r="E126" i="67" s="1"/>
  <c r="E123" i="67" a="1"/>
  <c r="E123" i="67" s="1"/>
  <c r="F113" i="67"/>
  <c r="E155" i="67"/>
  <c r="E19" i="67"/>
  <c r="J164" i="67"/>
  <c r="K163" i="67"/>
  <c r="H163" i="67"/>
  <c r="E163" i="67"/>
  <c r="B163" i="67"/>
  <c r="L163" i="67"/>
  <c r="I163" i="67"/>
  <c r="F163" i="67"/>
  <c r="C163" i="67"/>
  <c r="M163" i="67"/>
  <c r="G163" i="67"/>
  <c r="D163" i="67"/>
  <c r="A163" i="67"/>
  <c r="E78" i="67"/>
  <c r="E87" i="67" s="1"/>
  <c r="C128" i="67" a="1"/>
  <c r="C128" i="67" s="1"/>
  <c r="C130" i="67" s="1"/>
  <c r="G155" i="67"/>
  <c r="G19" i="67"/>
  <c r="I155" i="67"/>
  <c r="I19" i="67"/>
  <c r="D129" i="67" a="1"/>
  <c r="D129" i="67" s="1"/>
  <c r="D126" i="67" a="1"/>
  <c r="D126" i="67" s="1"/>
  <c r="D123" i="67" a="1"/>
  <c r="D123" i="67" s="1"/>
  <c r="D125" i="67" a="1"/>
  <c r="D125" i="67" s="1"/>
  <c r="D122" i="67" a="1"/>
  <c r="D122" i="67" s="1"/>
  <c r="D127" i="67" a="1"/>
  <c r="D127" i="67" s="1"/>
  <c r="D124" i="67" a="1"/>
  <c r="D124" i="67" s="1"/>
  <c r="F155" i="67"/>
  <c r="F19" i="67"/>
  <c r="H155" i="67"/>
  <c r="H19" i="67"/>
  <c r="E77" i="67"/>
  <c r="E81" i="67"/>
  <c r="E90" i="67" s="1"/>
  <c r="B42" i="114"/>
  <c r="C42" i="114" s="1"/>
  <c r="A51" i="114"/>
  <c r="B43" i="113"/>
  <c r="C43" i="113" s="1"/>
  <c r="A52" i="113"/>
  <c r="B264" i="7"/>
  <c r="A273" i="7"/>
  <c r="A52" i="7"/>
  <c r="B43" i="7"/>
  <c r="E91" i="68" l="1"/>
  <c r="D92" i="68" a="1"/>
  <c r="D92" i="68" s="1"/>
  <c r="D94" i="68" s="1"/>
  <c r="D92" i="71" a="1"/>
  <c r="D92" i="71" s="1"/>
  <c r="D94" i="71" s="1"/>
  <c r="D92" i="70" a="1"/>
  <c r="D92" i="70" s="1"/>
  <c r="D94" i="70" s="1"/>
  <c r="D92" i="69" a="1"/>
  <c r="D92" i="69" s="1"/>
  <c r="D94" i="69" s="1"/>
  <c r="D94" i="80"/>
  <c r="E94" i="56"/>
  <c r="D94" i="73"/>
  <c r="D94" i="57"/>
  <c r="D94" i="100"/>
  <c r="D94" i="54"/>
  <c r="D92" i="67" a="1"/>
  <c r="D92" i="67" s="1"/>
  <c r="D94" i="67" s="1"/>
  <c r="D94" i="109"/>
  <c r="E94" i="81"/>
  <c r="D94" i="87"/>
  <c r="D94" i="51"/>
  <c r="D94" i="50"/>
  <c r="E91" i="70"/>
  <c r="E93" i="101"/>
  <c r="E94" i="101" s="1"/>
  <c r="E91" i="67"/>
  <c r="D94" i="95"/>
  <c r="D94" i="74"/>
  <c r="D94" i="108"/>
  <c r="D94" i="76"/>
  <c r="D94" i="78"/>
  <c r="D94" i="83"/>
  <c r="D94" i="38"/>
  <c r="E93" i="97"/>
  <c r="E94" i="97" s="1"/>
  <c r="D94" i="89"/>
  <c r="D94" i="77"/>
  <c r="D94" i="53"/>
  <c r="E91" i="69"/>
  <c r="D94" i="98"/>
  <c r="D94" i="90"/>
  <c r="D94" i="91"/>
  <c r="D94" i="55"/>
  <c r="D94" i="49"/>
  <c r="D94" i="48"/>
  <c r="D94" i="45"/>
  <c r="D94" i="41"/>
  <c r="F91" i="38"/>
  <c r="F92" i="38" s="1" a="1"/>
  <c r="F92" i="38" s="1"/>
  <c r="F91" i="39"/>
  <c r="F92" i="39" s="1" a="1"/>
  <c r="F92" i="39" s="1"/>
  <c r="E93" i="51"/>
  <c r="E91" i="51"/>
  <c r="E92" i="51" s="1" a="1"/>
  <c r="E92" i="51" s="1"/>
  <c r="E91" i="50"/>
  <c r="E92" i="50" s="1" a="1"/>
  <c r="E92" i="50" s="1"/>
  <c r="E93" i="50"/>
  <c r="E93" i="59"/>
  <c r="E91" i="59"/>
  <c r="E92" i="59" s="1" a="1"/>
  <c r="E92" i="59" s="1"/>
  <c r="E93" i="44"/>
  <c r="E91" i="44"/>
  <c r="E92" i="44" s="1" a="1"/>
  <c r="E92" i="44" s="1"/>
  <c r="E93" i="42"/>
  <c r="E91" i="42"/>
  <c r="E92" i="42" s="1" a="1"/>
  <c r="E92" i="42" s="1"/>
  <c r="F91" i="54"/>
  <c r="F92" i="54" s="1" a="1"/>
  <c r="F92" i="54" s="1"/>
  <c r="E91" i="60"/>
  <c r="E92" i="60" s="1" a="1"/>
  <c r="E92" i="60" s="1"/>
  <c r="E93" i="60"/>
  <c r="E91" i="41"/>
  <c r="E92" i="41" s="1" a="1"/>
  <c r="E92" i="41" s="1"/>
  <c r="E93" i="41"/>
  <c r="E91" i="54"/>
  <c r="E92" i="54" s="1" a="1"/>
  <c r="E92" i="54" s="1"/>
  <c r="E93" i="54"/>
  <c r="D94" i="58"/>
  <c r="F93" i="56"/>
  <c r="F91" i="56"/>
  <c r="F92" i="56" s="1" a="1"/>
  <c r="F92" i="56" s="1"/>
  <c r="E93" i="39"/>
  <c r="E91" i="39"/>
  <c r="E92" i="39" s="1" a="1"/>
  <c r="E92" i="39" s="1"/>
  <c r="D94" i="60"/>
  <c r="D94" i="47"/>
  <c r="E93" i="45"/>
  <c r="E91" i="45"/>
  <c r="E92" i="45" s="1" a="1"/>
  <c r="E92" i="45" s="1"/>
  <c r="D94" i="42"/>
  <c r="D94" i="40"/>
  <c r="E93" i="52"/>
  <c r="E91" i="52"/>
  <c r="E92" i="52" s="1" a="1"/>
  <c r="E92" i="52" s="1"/>
  <c r="F91" i="46"/>
  <c r="F92" i="46" s="1" a="1"/>
  <c r="F92" i="46" s="1"/>
  <c r="E91" i="38"/>
  <c r="E92" i="38" s="1" a="1"/>
  <c r="E92" i="38" s="1"/>
  <c r="E93" i="38"/>
  <c r="E93" i="53"/>
  <c r="E91" i="53"/>
  <c r="E92" i="53" s="1" a="1"/>
  <c r="E92" i="53" s="1"/>
  <c r="E91" i="43"/>
  <c r="E92" i="43" s="1" a="1"/>
  <c r="E92" i="43" s="1"/>
  <c r="E93" i="43"/>
  <c r="F91" i="45"/>
  <c r="F92" i="45" s="1" a="1"/>
  <c r="F92" i="45" s="1"/>
  <c r="F91" i="47"/>
  <c r="F92" i="47" s="1" a="1"/>
  <c r="F92" i="47" s="1"/>
  <c r="F91" i="52"/>
  <c r="F92" i="52" s="1" a="1"/>
  <c r="F92" i="52" s="1"/>
  <c r="E93" i="58"/>
  <c r="E91" i="58"/>
  <c r="E92" i="58" s="1" a="1"/>
  <c r="E92" i="58" s="1"/>
  <c r="E93" i="48"/>
  <c r="E91" i="48"/>
  <c r="E92" i="48" s="1" a="1"/>
  <c r="E92" i="48" s="1"/>
  <c r="E94" i="46"/>
  <c r="E91" i="47"/>
  <c r="E92" i="47" s="1" a="1"/>
  <c r="E92" i="47" s="1"/>
  <c r="E93" i="47"/>
  <c r="D94" i="44"/>
  <c r="F91" i="44"/>
  <c r="F92" i="44" s="1" a="1"/>
  <c r="F92" i="44" s="1"/>
  <c r="F77" i="50"/>
  <c r="F77" i="51"/>
  <c r="G77" i="51" s="1"/>
  <c r="F77" i="59"/>
  <c r="G77" i="59" s="1"/>
  <c r="F77" i="55"/>
  <c r="G77" i="55" s="1"/>
  <c r="E91" i="55"/>
  <c r="E92" i="55" s="1" a="1"/>
  <c r="E92" i="55" s="1"/>
  <c r="E93" i="55"/>
  <c r="D94" i="39"/>
  <c r="D94" i="59"/>
  <c r="F77" i="49"/>
  <c r="E91" i="49"/>
  <c r="E92" i="49" s="1" a="1"/>
  <c r="E92" i="49" s="1"/>
  <c r="E93" i="49"/>
  <c r="D94" i="43"/>
  <c r="F77" i="40"/>
  <c r="E91" i="40"/>
  <c r="E92" i="40" s="1" a="1"/>
  <c r="E92" i="40" s="1"/>
  <c r="E93" i="40"/>
  <c r="D94" i="52"/>
  <c r="E93" i="57"/>
  <c r="E91" i="57"/>
  <c r="E92" i="57" s="1" a="1"/>
  <c r="E92" i="57" s="1"/>
  <c r="D94" i="128"/>
  <c r="E93" i="99"/>
  <c r="E94" i="99" s="1"/>
  <c r="E94" i="94"/>
  <c r="E93" i="93"/>
  <c r="E94" i="93" s="1"/>
  <c r="D94" i="79"/>
  <c r="E93" i="88"/>
  <c r="D94" i="86"/>
  <c r="D94" i="82"/>
  <c r="D94" i="75"/>
  <c r="E91" i="77"/>
  <c r="E92" i="77" s="1" a="1"/>
  <c r="E92" i="77" s="1"/>
  <c r="E93" i="77"/>
  <c r="F91" i="86"/>
  <c r="F92" i="86" s="1" a="1"/>
  <c r="F92" i="86" s="1"/>
  <c r="E91" i="79"/>
  <c r="E92" i="79" s="1" a="1"/>
  <c r="E92" i="79" s="1"/>
  <c r="E93" i="79"/>
  <c r="G91" i="92"/>
  <c r="G92" i="92" s="1" a="1"/>
  <c r="G92" i="92" s="1"/>
  <c r="E91" i="108"/>
  <c r="E92" i="108" s="1" a="1"/>
  <c r="E92" i="108" s="1"/>
  <c r="E93" i="108"/>
  <c r="E93" i="74"/>
  <c r="E91" i="74"/>
  <c r="E92" i="74" s="1" a="1"/>
  <c r="E92" i="74" s="1"/>
  <c r="E91" i="89"/>
  <c r="E92" i="89" s="1" a="1"/>
  <c r="E92" i="89" s="1"/>
  <c r="E93" i="89"/>
  <c r="E94" i="92"/>
  <c r="D94" i="129"/>
  <c r="F91" i="99"/>
  <c r="F92" i="99" s="1" a="1"/>
  <c r="F92" i="99" s="1"/>
  <c r="E93" i="80"/>
  <c r="E94" i="80" s="1"/>
  <c r="D94" i="72"/>
  <c r="E91" i="85"/>
  <c r="E92" i="85" s="1" a="1"/>
  <c r="E92" i="85" s="1"/>
  <c r="E93" i="85"/>
  <c r="F91" i="97"/>
  <c r="F92" i="97" s="1" a="1"/>
  <c r="F92" i="97" s="1"/>
  <c r="G91" i="81"/>
  <c r="G92" i="81" s="1" a="1"/>
  <c r="G92" i="81" s="1"/>
  <c r="F91" i="88"/>
  <c r="F92" i="88" s="1" a="1"/>
  <c r="F92" i="88" s="1"/>
  <c r="E91" i="91"/>
  <c r="E92" i="91" s="1" a="1"/>
  <c r="E92" i="91" s="1"/>
  <c r="E93" i="91"/>
  <c r="F91" i="95"/>
  <c r="F92" i="95" s="1" a="1"/>
  <c r="F92" i="95" s="1"/>
  <c r="E93" i="98"/>
  <c r="E91" i="98"/>
  <c r="E92" i="98" s="1" a="1"/>
  <c r="E92" i="98" s="1"/>
  <c r="E93" i="102"/>
  <c r="E91" i="102"/>
  <c r="E92" i="102" s="1" a="1"/>
  <c r="E92" i="102" s="1"/>
  <c r="E93" i="109"/>
  <c r="E91" i="109"/>
  <c r="E92" i="109" s="1" a="1"/>
  <c r="E92" i="109" s="1"/>
  <c r="F91" i="84"/>
  <c r="F92" i="84" s="1" a="1"/>
  <c r="F92" i="84" s="1"/>
  <c r="F93" i="84"/>
  <c r="F77" i="90"/>
  <c r="E93" i="90"/>
  <c r="E91" i="90"/>
  <c r="E92" i="90" s="1" a="1"/>
  <c r="E92" i="90" s="1"/>
  <c r="E94" i="88"/>
  <c r="E93" i="82"/>
  <c r="E91" i="82"/>
  <c r="E92" i="82" s="1" a="1"/>
  <c r="E92" i="82" s="1"/>
  <c r="E93" i="73"/>
  <c r="E91" i="73"/>
  <c r="E92" i="73" s="1" a="1"/>
  <c r="E92" i="73" s="1"/>
  <c r="F91" i="101"/>
  <c r="F92" i="101" s="1" a="1"/>
  <c r="F92" i="101" s="1"/>
  <c r="E93" i="128"/>
  <c r="E91" i="128"/>
  <c r="E92" i="128" s="1" a="1"/>
  <c r="E92" i="128" s="1"/>
  <c r="F77" i="83"/>
  <c r="G77" i="83" s="1"/>
  <c r="E93" i="83"/>
  <c r="E91" i="83"/>
  <c r="E92" i="83" s="1" a="1"/>
  <c r="E92" i="83" s="1"/>
  <c r="E91" i="127"/>
  <c r="E92" i="127" s="1" a="1"/>
  <c r="E92" i="127" s="1"/>
  <c r="E93" i="127"/>
  <c r="E93" i="100"/>
  <c r="E91" i="100"/>
  <c r="E92" i="100" s="1" a="1"/>
  <c r="E92" i="100" s="1"/>
  <c r="E91" i="87"/>
  <c r="E92" i="87" s="1" a="1"/>
  <c r="E92" i="87" s="1"/>
  <c r="E93" i="87"/>
  <c r="G77" i="93"/>
  <c r="F91" i="93"/>
  <c r="F92" i="93" s="1" a="1"/>
  <c r="F92" i="93" s="1"/>
  <c r="F93" i="92"/>
  <c r="F91" i="92"/>
  <c r="F92" i="92" s="1" a="1"/>
  <c r="F92" i="92" s="1"/>
  <c r="D94" i="84"/>
  <c r="E91" i="72"/>
  <c r="E92" i="72" s="1" a="1"/>
  <c r="E92" i="72" s="1"/>
  <c r="E93" i="72"/>
  <c r="E93" i="96"/>
  <c r="E91" i="96"/>
  <c r="E92" i="96" s="1" a="1"/>
  <c r="E92" i="96" s="1"/>
  <c r="E93" i="78"/>
  <c r="E91" i="78"/>
  <c r="E92" i="78" s="1" a="1"/>
  <c r="E92" i="78" s="1"/>
  <c r="E93" i="76"/>
  <c r="E91" i="76"/>
  <c r="E92" i="76" s="1" a="1"/>
  <c r="E92" i="76" s="1"/>
  <c r="E93" i="129"/>
  <c r="E91" i="129"/>
  <c r="E92" i="129" s="1" a="1"/>
  <c r="E92" i="129" s="1"/>
  <c r="E93" i="75"/>
  <c r="E91" i="75"/>
  <c r="E92" i="75" s="1" a="1"/>
  <c r="E92" i="75" s="1"/>
  <c r="F93" i="94"/>
  <c r="F91" i="94"/>
  <c r="F92" i="94" s="1" a="1"/>
  <c r="F92" i="94" s="1"/>
  <c r="D94" i="127"/>
  <c r="E93" i="95"/>
  <c r="E91" i="95"/>
  <c r="E92" i="95" s="1" a="1"/>
  <c r="E92" i="95" s="1"/>
  <c r="D94" i="96"/>
  <c r="E93" i="86"/>
  <c r="E91" i="86"/>
  <c r="E92" i="86" s="1" a="1"/>
  <c r="E92" i="86" s="1"/>
  <c r="E93" i="84"/>
  <c r="E91" i="84"/>
  <c r="E92" i="84" s="1" a="1"/>
  <c r="E92" i="84" s="1"/>
  <c r="D94" i="88"/>
  <c r="D94" i="85"/>
  <c r="F93" i="81"/>
  <c r="F91" i="81"/>
  <c r="F92" i="81" s="1" a="1"/>
  <c r="F92" i="81" s="1"/>
  <c r="D94" i="102"/>
  <c r="F82" i="71"/>
  <c r="E91" i="71"/>
  <c r="F77" i="71"/>
  <c r="E86" i="71"/>
  <c r="E93" i="71"/>
  <c r="E86" i="70"/>
  <c r="E93" i="70"/>
  <c r="E93" i="69"/>
  <c r="E86" i="69"/>
  <c r="F77" i="69"/>
  <c r="F86" i="68"/>
  <c r="E86" i="68"/>
  <c r="E93" i="68"/>
  <c r="F80" i="67"/>
  <c r="F89" i="67" s="1"/>
  <c r="E89" i="67"/>
  <c r="E93" i="67"/>
  <c r="E86" i="67"/>
  <c r="E93" i="32"/>
  <c r="E91" i="32"/>
  <c r="D163" i="85"/>
  <c r="A163" i="85"/>
  <c r="C163" i="85"/>
  <c r="F163" i="85"/>
  <c r="H163" i="85"/>
  <c r="E163" i="85"/>
  <c r="G163" i="85"/>
  <c r="L163" i="85"/>
  <c r="I163" i="85"/>
  <c r="K163" i="85"/>
  <c r="J164" i="85"/>
  <c r="M163" i="85"/>
  <c r="B163" i="85"/>
  <c r="H51" i="131"/>
  <c r="E128" i="128" a="1"/>
  <c r="E128" i="128" s="1"/>
  <c r="E130" i="128" s="1"/>
  <c r="D128" i="128" a="1"/>
  <c r="D128" i="128" s="1"/>
  <c r="D130" i="128" s="1"/>
  <c r="E123" i="73" a="1"/>
  <c r="E123" i="73" s="1"/>
  <c r="F126" i="128" a="1"/>
  <c r="F126" i="128" s="1"/>
  <c r="F127" i="128" a="1"/>
  <c r="F127" i="128" s="1"/>
  <c r="F123" i="128" a="1"/>
  <c r="F123" i="128" s="1"/>
  <c r="F124" i="128" a="1"/>
  <c r="F124" i="128" s="1"/>
  <c r="F125" i="128" a="1"/>
  <c r="F125" i="128" s="1"/>
  <c r="G113" i="128"/>
  <c r="F129" i="128" a="1"/>
  <c r="F129" i="128" s="1"/>
  <c r="F122" i="128" a="1"/>
  <c r="F122" i="128" s="1"/>
  <c r="E51" i="131"/>
  <c r="F49" i="131"/>
  <c r="E127" i="93" a="1"/>
  <c r="E127" i="93" s="1"/>
  <c r="E125" i="108" a="1"/>
  <c r="E125" i="108" s="1"/>
  <c r="E123" i="48" a="1"/>
  <c r="E123" i="48" s="1"/>
  <c r="G79" i="84"/>
  <c r="H79" i="84" s="1"/>
  <c r="F77" i="75"/>
  <c r="F82" i="52"/>
  <c r="G82" i="52" s="1"/>
  <c r="F80" i="73"/>
  <c r="F77" i="87"/>
  <c r="F51" i="131"/>
  <c r="F77" i="76"/>
  <c r="H82" i="46"/>
  <c r="F79" i="69"/>
  <c r="F88" i="69" s="1"/>
  <c r="E129" i="90" a="1"/>
  <c r="E129" i="90" s="1"/>
  <c r="E126" i="93" a="1"/>
  <c r="E126" i="93" s="1"/>
  <c r="E124" i="108" a="1"/>
  <c r="E124" i="108" s="1"/>
  <c r="H78" i="84"/>
  <c r="I78" i="84" s="1"/>
  <c r="G81" i="44"/>
  <c r="H81" i="44" s="1"/>
  <c r="E126" i="87" a="1"/>
  <c r="E126" i="87" s="1"/>
  <c r="H78" i="92"/>
  <c r="I78" i="92" s="1"/>
  <c r="F77" i="100"/>
  <c r="G79" i="94"/>
  <c r="F127" i="100" a="1"/>
  <c r="F127" i="100" s="1"/>
  <c r="F80" i="32"/>
  <c r="F79" i="43"/>
  <c r="G77" i="84"/>
  <c r="F79" i="76"/>
  <c r="G79" i="76" s="1"/>
  <c r="I78" i="81"/>
  <c r="H81" i="84"/>
  <c r="H80" i="84"/>
  <c r="H82" i="84"/>
  <c r="E129" i="85" a="1"/>
  <c r="E129" i="85" s="1"/>
  <c r="E127" i="87" a="1"/>
  <c r="E127" i="87" s="1"/>
  <c r="E122" i="90" a="1"/>
  <c r="E122" i="90" s="1"/>
  <c r="E123" i="108" a="1"/>
  <c r="E123" i="108" s="1"/>
  <c r="E123" i="87" a="1"/>
  <c r="E123" i="87" s="1"/>
  <c r="E124" i="87" a="1"/>
  <c r="E124" i="87" s="1"/>
  <c r="E125" i="87" a="1"/>
  <c r="E125" i="87" s="1"/>
  <c r="E127" i="73" a="1"/>
  <c r="E127" i="73" s="1"/>
  <c r="E125" i="85" a="1"/>
  <c r="E125" i="85" s="1"/>
  <c r="E129" i="87" a="1"/>
  <c r="E129" i="87" s="1"/>
  <c r="E122" i="87" a="1"/>
  <c r="E122" i="87" s="1"/>
  <c r="E122" i="53" a="1"/>
  <c r="E122" i="53" s="1"/>
  <c r="F126" i="53" a="1"/>
  <c r="F126" i="53" s="1"/>
  <c r="E126" i="90" a="1"/>
  <c r="E126" i="90" s="1"/>
  <c r="E127" i="90" a="1"/>
  <c r="E127" i="90" s="1"/>
  <c r="E123" i="93" a="1"/>
  <c r="E123" i="93" s="1"/>
  <c r="E124" i="93" a="1"/>
  <c r="E124" i="93" s="1"/>
  <c r="E125" i="93" a="1"/>
  <c r="E125" i="93" s="1"/>
  <c r="E129" i="108" a="1"/>
  <c r="E129" i="108" s="1"/>
  <c r="E122" i="108" a="1"/>
  <c r="E122" i="108" s="1"/>
  <c r="E125" i="48" a="1"/>
  <c r="E125" i="48" s="1"/>
  <c r="E123" i="90" a="1"/>
  <c r="E123" i="90" s="1"/>
  <c r="E124" i="90" a="1"/>
  <c r="E124" i="90" s="1"/>
  <c r="E125" i="90" a="1"/>
  <c r="E125" i="90" s="1"/>
  <c r="E129" i="93" a="1"/>
  <c r="E129" i="93" s="1"/>
  <c r="E122" i="93" a="1"/>
  <c r="E122" i="93" s="1"/>
  <c r="E126" i="108" a="1"/>
  <c r="E126" i="108" s="1"/>
  <c r="E127" i="108" a="1"/>
  <c r="E127" i="108" s="1"/>
  <c r="E124" i="48" a="1"/>
  <c r="E124" i="48" s="1"/>
  <c r="E126" i="71" a="1"/>
  <c r="E126" i="71" s="1"/>
  <c r="E127" i="71" a="1"/>
  <c r="E127" i="71" s="1"/>
  <c r="E126" i="100" a="1"/>
  <c r="E126" i="100" s="1"/>
  <c r="F125" i="100" a="1"/>
  <c r="F125" i="100" s="1"/>
  <c r="E129" i="101" a="1"/>
  <c r="E129" i="101" s="1"/>
  <c r="F113" i="51"/>
  <c r="F127" i="51" s="1" a="1"/>
  <c r="F127" i="51" s="1"/>
  <c r="E125" i="53" a="1"/>
  <c r="E125" i="53" s="1"/>
  <c r="F126" i="100" a="1"/>
  <c r="F126" i="100" s="1"/>
  <c r="E124" i="100" a="1"/>
  <c r="E124" i="100" s="1"/>
  <c r="E127" i="53" a="1"/>
  <c r="E127" i="53" s="1"/>
  <c r="F125" i="53" a="1"/>
  <c r="F125" i="53" s="1"/>
  <c r="E123" i="100" a="1"/>
  <c r="E123" i="100" s="1"/>
  <c r="E122" i="100" a="1"/>
  <c r="E122" i="100" s="1"/>
  <c r="F123" i="100" a="1"/>
  <c r="F123" i="100" s="1"/>
  <c r="F124" i="100" a="1"/>
  <c r="F124" i="100" s="1"/>
  <c r="E125" i="100" a="1"/>
  <c r="E125" i="100" s="1"/>
  <c r="E127" i="100" a="1"/>
  <c r="E127" i="100" s="1"/>
  <c r="F122" i="100" a="1"/>
  <c r="F122" i="100" s="1"/>
  <c r="F129" i="100" a="1"/>
  <c r="F129" i="100" s="1"/>
  <c r="E129" i="100" a="1"/>
  <c r="E129" i="100" s="1"/>
  <c r="E122" i="101" a="1"/>
  <c r="E122" i="101" s="1"/>
  <c r="E124" i="39" a="1"/>
  <c r="E124" i="39" s="1"/>
  <c r="E124" i="51" a="1"/>
  <c r="E124" i="51" s="1"/>
  <c r="D128" i="87" a="1"/>
  <c r="D128" i="87" s="1"/>
  <c r="D130" i="87" s="1"/>
  <c r="D128" i="71" a="1"/>
  <c r="D128" i="71" s="1"/>
  <c r="D130" i="71" s="1"/>
  <c r="E122" i="71" a="1"/>
  <c r="E122" i="71" s="1"/>
  <c r="F80" i="128"/>
  <c r="F82" i="98"/>
  <c r="G82" i="94"/>
  <c r="F77" i="109"/>
  <c r="G80" i="99"/>
  <c r="H78" i="39"/>
  <c r="F80" i="44"/>
  <c r="F80" i="100"/>
  <c r="G80" i="78"/>
  <c r="F82" i="55"/>
  <c r="F82" i="96"/>
  <c r="G82" i="80"/>
  <c r="F81" i="70"/>
  <c r="F90" i="70" s="1"/>
  <c r="F81" i="49"/>
  <c r="F82" i="127"/>
  <c r="F79" i="70"/>
  <c r="F88" i="70" s="1"/>
  <c r="F81" i="79"/>
  <c r="F81" i="57"/>
  <c r="F78" i="41"/>
  <c r="F91" i="41" s="1"/>
  <c r="F92" i="41" s="1" a="1"/>
  <c r="F92" i="41" s="1"/>
  <c r="F78" i="90"/>
  <c r="F81" i="88"/>
  <c r="F80" i="42"/>
  <c r="F79" i="32"/>
  <c r="F82" i="100"/>
  <c r="G81" i="51"/>
  <c r="F81" i="43"/>
  <c r="F81" i="87"/>
  <c r="F82" i="60"/>
  <c r="F80" i="58"/>
  <c r="F81" i="129"/>
  <c r="F81" i="52"/>
  <c r="F78" i="55"/>
  <c r="F82" i="95"/>
  <c r="F82" i="85"/>
  <c r="F80" i="52"/>
  <c r="F81" i="72"/>
  <c r="F82" i="54"/>
  <c r="F80" i="48"/>
  <c r="F78" i="89"/>
  <c r="F91" i="89" s="1"/>
  <c r="F92" i="89" s="1" a="1"/>
  <c r="F92" i="89" s="1"/>
  <c r="F81" i="32"/>
  <c r="F80" i="89"/>
  <c r="F80" i="39"/>
  <c r="F82" i="69"/>
  <c r="F82" i="41"/>
  <c r="F79" i="54"/>
  <c r="F78" i="68"/>
  <c r="F87" i="68" s="1"/>
  <c r="F79" i="45"/>
  <c r="I78" i="43"/>
  <c r="F82" i="90"/>
  <c r="F82" i="57"/>
  <c r="G81" i="56"/>
  <c r="G78" i="47"/>
  <c r="G81" i="97"/>
  <c r="G78" i="93"/>
  <c r="F82" i="72"/>
  <c r="G79" i="99"/>
  <c r="F82" i="77"/>
  <c r="F81" i="89"/>
  <c r="G78" i="73"/>
  <c r="G80" i="93"/>
  <c r="G82" i="81"/>
  <c r="F81" i="71"/>
  <c r="F90" i="71" s="1"/>
  <c r="F80" i="83"/>
  <c r="G78" i="108"/>
  <c r="F82" i="51"/>
  <c r="F82" i="79"/>
  <c r="G78" i="86"/>
  <c r="F79" i="44"/>
  <c r="F79" i="82"/>
  <c r="F77" i="78"/>
  <c r="F82" i="93"/>
  <c r="G82" i="92"/>
  <c r="F82" i="58"/>
  <c r="F78" i="48"/>
  <c r="F81" i="99"/>
  <c r="F80" i="91"/>
  <c r="F82" i="73"/>
  <c r="F81" i="85"/>
  <c r="F82" i="32"/>
  <c r="F79" i="89"/>
  <c r="F82" i="88"/>
  <c r="F78" i="57"/>
  <c r="F91" i="57" s="1"/>
  <c r="F92" i="57" s="1" a="1"/>
  <c r="F92" i="57" s="1"/>
  <c r="F80" i="87"/>
  <c r="F80" i="95"/>
  <c r="F79" i="85"/>
  <c r="F78" i="59"/>
  <c r="F78" i="69"/>
  <c r="F87" i="69" s="1"/>
  <c r="F79" i="67"/>
  <c r="F88" i="67" s="1"/>
  <c r="F81" i="48"/>
  <c r="F82" i="67"/>
  <c r="F77" i="108"/>
  <c r="F81" i="68"/>
  <c r="F90" i="68" s="1"/>
  <c r="F80" i="60"/>
  <c r="F77" i="127"/>
  <c r="F79" i="88"/>
  <c r="F80" i="51"/>
  <c r="F80" i="90"/>
  <c r="F80" i="108"/>
  <c r="F82" i="89"/>
  <c r="F79" i="83"/>
  <c r="F81" i="108"/>
  <c r="H78" i="72"/>
  <c r="G78" i="88"/>
  <c r="G79" i="58"/>
  <c r="G81" i="58"/>
  <c r="G78" i="45"/>
  <c r="G80" i="94"/>
  <c r="G81" i="92"/>
  <c r="F81" i="95"/>
  <c r="G81" i="60"/>
  <c r="G81" i="47"/>
  <c r="F81" i="83"/>
  <c r="G79" i="48"/>
  <c r="G78" i="76"/>
  <c r="F79" i="41"/>
  <c r="G80" i="57"/>
  <c r="G79" i="51"/>
  <c r="G81" i="46"/>
  <c r="F80" i="43"/>
  <c r="G78" i="98"/>
  <c r="F81" i="78"/>
  <c r="F80" i="86"/>
  <c r="F82" i="74"/>
  <c r="G82" i="74" s="1"/>
  <c r="F80" i="79"/>
  <c r="F78" i="74"/>
  <c r="F82" i="38"/>
  <c r="F80" i="102"/>
  <c r="F81" i="55"/>
  <c r="F81" i="54"/>
  <c r="F81" i="45"/>
  <c r="F81" i="86"/>
  <c r="F82" i="76"/>
  <c r="F80" i="75"/>
  <c r="F78" i="85"/>
  <c r="F91" i="85" s="1"/>
  <c r="F92" i="85" s="1" a="1"/>
  <c r="F92" i="85" s="1"/>
  <c r="F77" i="48"/>
  <c r="F81" i="59"/>
  <c r="F79" i="55"/>
  <c r="F81" i="75"/>
  <c r="F80" i="129"/>
  <c r="F80" i="54"/>
  <c r="F82" i="129"/>
  <c r="F80" i="77"/>
  <c r="F82" i="39"/>
  <c r="F81" i="41"/>
  <c r="F79" i="57"/>
  <c r="F79" i="129"/>
  <c r="F80" i="76"/>
  <c r="F80" i="127"/>
  <c r="F80" i="69"/>
  <c r="F89" i="69" s="1"/>
  <c r="F82" i="68"/>
  <c r="F78" i="129"/>
  <c r="F77" i="129"/>
  <c r="F81" i="90"/>
  <c r="F80" i="72"/>
  <c r="F80" i="68"/>
  <c r="F89" i="68" s="1"/>
  <c r="F82" i="83"/>
  <c r="F82" i="42"/>
  <c r="F81" i="69"/>
  <c r="F90" i="69" s="1"/>
  <c r="F80" i="82"/>
  <c r="F79" i="108"/>
  <c r="G79" i="56"/>
  <c r="G82" i="48"/>
  <c r="G80" i="47"/>
  <c r="G80" i="67"/>
  <c r="G89" i="67" s="1"/>
  <c r="G78" i="95"/>
  <c r="F79" i="95"/>
  <c r="I78" i="75"/>
  <c r="G78" i="56"/>
  <c r="G80" i="55"/>
  <c r="G78" i="44"/>
  <c r="G78" i="101"/>
  <c r="G80" i="97"/>
  <c r="G81" i="94"/>
  <c r="G78" i="79"/>
  <c r="H79" i="72"/>
  <c r="F77" i="74"/>
  <c r="I78" i="52"/>
  <c r="F78" i="51"/>
  <c r="G78" i="87"/>
  <c r="F80" i="41"/>
  <c r="F81" i="76"/>
  <c r="G78" i="38"/>
  <c r="F80" i="88"/>
  <c r="G82" i="56"/>
  <c r="F81" i="38"/>
  <c r="D128" i="73" a="1"/>
  <c r="D128" i="73" s="1"/>
  <c r="D130" i="73" s="1"/>
  <c r="E124" i="73" a="1"/>
  <c r="E124" i="73" s="1"/>
  <c r="E123" i="85" a="1"/>
  <c r="E123" i="85" s="1"/>
  <c r="E122" i="85" a="1"/>
  <c r="E122" i="85" s="1"/>
  <c r="E126" i="101" a="1"/>
  <c r="E126" i="101" s="1"/>
  <c r="E127" i="101" a="1"/>
  <c r="E127" i="101" s="1"/>
  <c r="E126" i="39" a="1"/>
  <c r="E126" i="39" s="1"/>
  <c r="E125" i="39" a="1"/>
  <c r="E125" i="39" s="1"/>
  <c r="E123" i="51" a="1"/>
  <c r="E123" i="51" s="1"/>
  <c r="E125" i="51" a="1"/>
  <c r="E125" i="51" s="1"/>
  <c r="D128" i="39" a="1"/>
  <c r="D128" i="39" s="1"/>
  <c r="D130" i="39" s="1"/>
  <c r="D128" i="51" a="1"/>
  <c r="D128" i="51" s="1"/>
  <c r="D130" i="51" s="1"/>
  <c r="D128" i="48" a="1"/>
  <c r="D128" i="48" s="1"/>
  <c r="D130" i="48" s="1"/>
  <c r="D128" i="90" a="1"/>
  <c r="D128" i="90" s="1"/>
  <c r="D130" i="90" s="1"/>
  <c r="D128" i="53" a="1"/>
  <c r="D128" i="53" s="1"/>
  <c r="D130" i="53" s="1"/>
  <c r="D128" i="100" a="1"/>
  <c r="D128" i="100" s="1"/>
  <c r="D130" i="100" s="1"/>
  <c r="E126" i="73" a="1"/>
  <c r="E126" i="73" s="1"/>
  <c r="E125" i="73" a="1"/>
  <c r="E125" i="73" s="1"/>
  <c r="E124" i="85" a="1"/>
  <c r="E124" i="85" s="1"/>
  <c r="E123" i="101" a="1"/>
  <c r="E123" i="101" s="1"/>
  <c r="E124" i="101" a="1"/>
  <c r="E124" i="101" s="1"/>
  <c r="E125" i="101" a="1"/>
  <c r="E125" i="101" s="1"/>
  <c r="E123" i="39" a="1"/>
  <c r="E123" i="39" s="1"/>
  <c r="E127" i="39" a="1"/>
  <c r="E127" i="39" s="1"/>
  <c r="E126" i="51" a="1"/>
  <c r="E126" i="51" s="1"/>
  <c r="E122" i="51" a="1"/>
  <c r="E122" i="51" s="1"/>
  <c r="E123" i="71" a="1"/>
  <c r="E123" i="71" s="1"/>
  <c r="E124" i="71" a="1"/>
  <c r="E124" i="71" s="1"/>
  <c r="E125" i="71" a="1"/>
  <c r="E125" i="71" s="1"/>
  <c r="F82" i="87"/>
  <c r="G82" i="87" s="1"/>
  <c r="F113" i="48"/>
  <c r="F129" i="48" s="1" a="1"/>
  <c r="F129" i="48" s="1"/>
  <c r="E129" i="48" a="1"/>
  <c r="E129" i="48" s="1"/>
  <c r="E122" i="48" a="1"/>
  <c r="E122" i="48" s="1"/>
  <c r="E129" i="53" a="1"/>
  <c r="E129" i="53" s="1"/>
  <c r="E124" i="53" a="1"/>
  <c r="E124" i="53" s="1"/>
  <c r="F124" i="53" a="1"/>
  <c r="F124" i="53" s="1"/>
  <c r="F123" i="53" a="1"/>
  <c r="F123" i="53" s="1"/>
  <c r="F113" i="71"/>
  <c r="F124" i="71" s="1" a="1"/>
  <c r="F124" i="71" s="1"/>
  <c r="E129" i="71" a="1"/>
  <c r="E129" i="71" s="1"/>
  <c r="E129" i="91" a="1"/>
  <c r="E129" i="91" s="1"/>
  <c r="E126" i="48" a="1"/>
  <c r="E126" i="48" s="1"/>
  <c r="E123" i="53" a="1"/>
  <c r="E123" i="53" s="1"/>
  <c r="E126" i="53" a="1"/>
  <c r="E126" i="53" s="1"/>
  <c r="F127" i="53" a="1"/>
  <c r="F127" i="53" s="1"/>
  <c r="F122" i="53" a="1"/>
  <c r="F122" i="53" s="1"/>
  <c r="F129" i="53" a="1"/>
  <c r="F129" i="53" s="1"/>
  <c r="D128" i="101" a="1"/>
  <c r="D128" i="101" s="1"/>
  <c r="D130" i="101" s="1"/>
  <c r="D128" i="93" a="1"/>
  <c r="D128" i="93" s="1"/>
  <c r="D130" i="93" s="1"/>
  <c r="D128" i="85" a="1"/>
  <c r="D128" i="85" s="1"/>
  <c r="D130" i="85" s="1"/>
  <c r="D128" i="47" a="1"/>
  <c r="D128" i="47" s="1"/>
  <c r="D130" i="47" s="1"/>
  <c r="D128" i="108" a="1"/>
  <c r="D128" i="108" s="1"/>
  <c r="D130" i="108" s="1"/>
  <c r="D128" i="77" a="1"/>
  <c r="D128" i="77" s="1"/>
  <c r="D130" i="77" s="1"/>
  <c r="F77" i="128"/>
  <c r="E129" i="73" a="1"/>
  <c r="E129" i="73" s="1"/>
  <c r="E122" i="73" a="1"/>
  <c r="E122" i="73" s="1"/>
  <c r="E126" i="85" a="1"/>
  <c r="E126" i="85" s="1"/>
  <c r="E127" i="85" a="1"/>
  <c r="E127" i="85" s="1"/>
  <c r="E122" i="91" a="1"/>
  <c r="E122" i="91" s="1"/>
  <c r="E129" i="39" a="1"/>
  <c r="E129" i="39" s="1"/>
  <c r="E122" i="39" a="1"/>
  <c r="E122" i="39" s="1"/>
  <c r="E127" i="51" a="1"/>
  <c r="E127" i="51" s="1"/>
  <c r="E125" i="84" a="1"/>
  <c r="E125" i="84" s="1"/>
  <c r="E128" i="79" a="1"/>
  <c r="E128" i="79" s="1"/>
  <c r="E130" i="79" s="1"/>
  <c r="G78" i="83"/>
  <c r="E126" i="91" a="1"/>
  <c r="E126" i="91" s="1"/>
  <c r="E127" i="91" a="1"/>
  <c r="E127" i="91" s="1"/>
  <c r="I41" i="131"/>
  <c r="E123" i="91" a="1"/>
  <c r="E123" i="91" s="1"/>
  <c r="E124" i="91" a="1"/>
  <c r="E124" i="91" s="1"/>
  <c r="E125" i="91" a="1"/>
  <c r="E125" i="91" s="1"/>
  <c r="D128" i="54" a="1"/>
  <c r="D128" i="54" s="1"/>
  <c r="D130" i="54" s="1"/>
  <c r="E128" i="78" a="1"/>
  <c r="E128" i="78" s="1"/>
  <c r="E130" i="78" s="1"/>
  <c r="D128" i="97" a="1"/>
  <c r="D128" i="97" s="1"/>
  <c r="D130" i="97" s="1"/>
  <c r="D128" i="58" a="1"/>
  <c r="D128" i="58" s="1"/>
  <c r="D130" i="58" s="1"/>
  <c r="F79" i="73"/>
  <c r="G49" i="131"/>
  <c r="G51" i="131"/>
  <c r="D128" i="74" a="1"/>
  <c r="D128" i="74" s="1"/>
  <c r="D130" i="74" s="1"/>
  <c r="D128" i="76" a="1"/>
  <c r="D128" i="76" s="1"/>
  <c r="D130" i="76" s="1"/>
  <c r="D128" i="82" a="1"/>
  <c r="D128" i="82" s="1"/>
  <c r="D130" i="82" s="1"/>
  <c r="E123" i="84" a="1"/>
  <c r="E123" i="84" s="1"/>
  <c r="E128" i="86" a="1"/>
  <c r="E128" i="86" s="1"/>
  <c r="E130" i="86" s="1"/>
  <c r="D128" i="50" a="1"/>
  <c r="D128" i="50" s="1"/>
  <c r="D130" i="50" s="1"/>
  <c r="E123" i="55" a="1"/>
  <c r="E123" i="55" s="1"/>
  <c r="I19" i="131"/>
  <c r="D49" i="131"/>
  <c r="D51" i="131"/>
  <c r="E125" i="55" a="1"/>
  <c r="E125" i="55" s="1"/>
  <c r="H49" i="131"/>
  <c r="E128" i="69" a="1"/>
  <c r="E128" i="69" s="1"/>
  <c r="E130" i="69" s="1"/>
  <c r="E122" i="84" a="1"/>
  <c r="E122" i="84" s="1"/>
  <c r="D128" i="94" a="1"/>
  <c r="D128" i="94" s="1"/>
  <c r="D130" i="94" s="1"/>
  <c r="E124" i="55" a="1"/>
  <c r="E124" i="55" s="1"/>
  <c r="E49" i="131"/>
  <c r="G78" i="78"/>
  <c r="G80" i="80"/>
  <c r="F80" i="49"/>
  <c r="F80" i="40"/>
  <c r="F82" i="109"/>
  <c r="F79" i="68"/>
  <c r="F88" i="68" s="1"/>
  <c r="F78" i="128"/>
  <c r="F80" i="101"/>
  <c r="F81" i="40"/>
  <c r="F79" i="90"/>
  <c r="F81" i="128"/>
  <c r="F79" i="128"/>
  <c r="F82" i="43"/>
  <c r="F79" i="91"/>
  <c r="F81" i="50"/>
  <c r="G79" i="92"/>
  <c r="F82" i="49"/>
  <c r="F81" i="53"/>
  <c r="E19" i="104"/>
  <c r="H19" i="104"/>
  <c r="F19" i="104"/>
  <c r="I19" i="104"/>
  <c r="G19" i="104"/>
  <c r="B55" i="135"/>
  <c r="B43" i="130"/>
  <c r="B352" i="135"/>
  <c r="B268" i="130"/>
  <c r="C422" i="111"/>
  <c r="C340" i="135"/>
  <c r="C52" i="111"/>
  <c r="C43" i="135"/>
  <c r="B55" i="106"/>
  <c r="B67" i="111"/>
  <c r="B351" i="106"/>
  <c r="B437" i="111"/>
  <c r="C259" i="105"/>
  <c r="C340" i="106"/>
  <c r="C34" i="105"/>
  <c r="C43" i="106"/>
  <c r="C43" i="7"/>
  <c r="B43" i="105"/>
  <c r="C264" i="7"/>
  <c r="C268" i="130" s="1"/>
  <c r="B268" i="105"/>
  <c r="F77" i="60"/>
  <c r="E25" i="60"/>
  <c r="F25" i="60"/>
  <c r="I25" i="60"/>
  <c r="F79" i="60"/>
  <c r="E125" i="60" a="1"/>
  <c r="E125" i="60" s="1"/>
  <c r="E122" i="60" a="1"/>
  <c r="E122" i="60" s="1"/>
  <c r="E127" i="60" a="1"/>
  <c r="E127" i="60" s="1"/>
  <c r="E124" i="60" a="1"/>
  <c r="E124" i="60" s="1"/>
  <c r="E129" i="60" a="1"/>
  <c r="E129" i="60" s="1"/>
  <c r="E126" i="60" a="1"/>
  <c r="E126" i="60" s="1"/>
  <c r="E123" i="60" a="1"/>
  <c r="E123" i="60" s="1"/>
  <c r="F113" i="60"/>
  <c r="M164" i="60"/>
  <c r="G164" i="60"/>
  <c r="D164" i="60"/>
  <c r="A164" i="60"/>
  <c r="J165" i="60"/>
  <c r="K164" i="60"/>
  <c r="H164" i="60"/>
  <c r="E164" i="60"/>
  <c r="B164" i="60"/>
  <c r="L164" i="60"/>
  <c r="I164" i="60"/>
  <c r="F164" i="60"/>
  <c r="C164" i="60"/>
  <c r="F78" i="60"/>
  <c r="H25" i="60"/>
  <c r="G25" i="60"/>
  <c r="D128" i="60" a="1"/>
  <c r="D128" i="60" s="1"/>
  <c r="D130" i="60" s="1"/>
  <c r="F82" i="59"/>
  <c r="F79" i="59"/>
  <c r="M164" i="59"/>
  <c r="G164" i="59"/>
  <c r="D164" i="59"/>
  <c r="A164" i="59"/>
  <c r="J165" i="59"/>
  <c r="K164" i="59"/>
  <c r="H164" i="59"/>
  <c r="E164" i="59"/>
  <c r="B164" i="59"/>
  <c r="L164" i="59"/>
  <c r="I164" i="59"/>
  <c r="F164" i="59"/>
  <c r="C164" i="59"/>
  <c r="F80" i="59"/>
  <c r="F25" i="59"/>
  <c r="I25" i="59"/>
  <c r="E25" i="59"/>
  <c r="G25" i="59"/>
  <c r="H25" i="59"/>
  <c r="F127" i="59" a="1"/>
  <c r="F127" i="59" s="1"/>
  <c r="F124" i="59" a="1"/>
  <c r="F124" i="59" s="1"/>
  <c r="F126" i="59" a="1"/>
  <c r="F126" i="59" s="1"/>
  <c r="F125" i="59" a="1"/>
  <c r="F125" i="59" s="1"/>
  <c r="F129" i="59" a="1"/>
  <c r="F129" i="59" s="1"/>
  <c r="F123" i="59" a="1"/>
  <c r="F123" i="59" s="1"/>
  <c r="F122" i="59" a="1"/>
  <c r="F122" i="59" s="1"/>
  <c r="G113" i="59"/>
  <c r="D128" i="59" a="1"/>
  <c r="D128" i="59" s="1"/>
  <c r="D130" i="59" s="1"/>
  <c r="E128" i="59" a="1"/>
  <c r="E128" i="59" s="1"/>
  <c r="E130" i="59" s="1"/>
  <c r="G25" i="58"/>
  <c r="J164" i="58"/>
  <c r="K163" i="58"/>
  <c r="H163" i="58"/>
  <c r="E163" i="58"/>
  <c r="B163" i="58"/>
  <c r="L163" i="58"/>
  <c r="G163" i="58"/>
  <c r="C163" i="58"/>
  <c r="M163" i="58"/>
  <c r="I163" i="58"/>
  <c r="D163" i="58"/>
  <c r="A163" i="58"/>
  <c r="F163" i="58"/>
  <c r="F127" i="58" a="1"/>
  <c r="F127" i="58" s="1"/>
  <c r="F124" i="58" a="1"/>
  <c r="F124" i="58" s="1"/>
  <c r="F126" i="58" a="1"/>
  <c r="F126" i="58" s="1"/>
  <c r="F125" i="58" a="1"/>
  <c r="F125" i="58" s="1"/>
  <c r="F129" i="58" a="1"/>
  <c r="F129" i="58" s="1"/>
  <c r="F123" i="58" a="1"/>
  <c r="F123" i="58" s="1"/>
  <c r="F122" i="58" a="1"/>
  <c r="F122" i="58" s="1"/>
  <c r="G113" i="58"/>
  <c r="E123" i="58" a="1"/>
  <c r="E123" i="58" s="1"/>
  <c r="E122" i="58" a="1"/>
  <c r="E122" i="58" s="1"/>
  <c r="F77" i="58"/>
  <c r="E25" i="58"/>
  <c r="E127" i="58" a="1"/>
  <c r="E127" i="58" s="1"/>
  <c r="E129" i="58" a="1"/>
  <c r="E129" i="58" s="1"/>
  <c r="H78" i="58"/>
  <c r="F25" i="58"/>
  <c r="H25" i="58"/>
  <c r="E126" i="58" a="1"/>
  <c r="E126" i="58" s="1"/>
  <c r="E124" i="58" a="1"/>
  <c r="E124" i="58" s="1"/>
  <c r="E125" i="58" a="1"/>
  <c r="E125" i="58" s="1"/>
  <c r="H25" i="57"/>
  <c r="E25" i="57"/>
  <c r="G77" i="57"/>
  <c r="D128" i="57" a="1"/>
  <c r="D128" i="57" s="1"/>
  <c r="D130" i="57" s="1"/>
  <c r="E125" i="57" a="1"/>
  <c r="E125" i="57" s="1"/>
  <c r="E122" i="57" a="1"/>
  <c r="E122" i="57" s="1"/>
  <c r="E127" i="57" a="1"/>
  <c r="E127" i="57" s="1"/>
  <c r="E124" i="57" a="1"/>
  <c r="E124" i="57" s="1"/>
  <c r="E129" i="57" a="1"/>
  <c r="E129" i="57" s="1"/>
  <c r="E126" i="57" a="1"/>
  <c r="E126" i="57" s="1"/>
  <c r="E123" i="57" a="1"/>
  <c r="E123" i="57" s="1"/>
  <c r="F113" i="57"/>
  <c r="G25" i="57"/>
  <c r="M164" i="57"/>
  <c r="G164" i="57"/>
  <c r="D164" i="57"/>
  <c r="A164" i="57"/>
  <c r="J165" i="57"/>
  <c r="K164" i="57"/>
  <c r="H164" i="57"/>
  <c r="E164" i="57"/>
  <c r="B164" i="57"/>
  <c r="L164" i="57"/>
  <c r="I164" i="57"/>
  <c r="F164" i="57"/>
  <c r="C164" i="57"/>
  <c r="E125" i="56" a="1"/>
  <c r="E125" i="56" s="1"/>
  <c r="E122" i="56" a="1"/>
  <c r="E122" i="56" s="1"/>
  <c r="E127" i="56" a="1"/>
  <c r="E127" i="56" s="1"/>
  <c r="E124" i="56" a="1"/>
  <c r="E124" i="56" s="1"/>
  <c r="E129" i="56" a="1"/>
  <c r="E129" i="56" s="1"/>
  <c r="E126" i="56" a="1"/>
  <c r="E126" i="56" s="1"/>
  <c r="E123" i="56" a="1"/>
  <c r="E123" i="56" s="1"/>
  <c r="F113" i="56"/>
  <c r="H25" i="56"/>
  <c r="E25" i="56"/>
  <c r="D128" i="56" a="1"/>
  <c r="D128" i="56" s="1"/>
  <c r="D130" i="56" s="1"/>
  <c r="G80" i="56"/>
  <c r="M164" i="56"/>
  <c r="G164" i="56"/>
  <c r="D164" i="56"/>
  <c r="A164" i="56"/>
  <c r="J165" i="56"/>
  <c r="K164" i="56"/>
  <c r="H164" i="56"/>
  <c r="E164" i="56"/>
  <c r="B164" i="56"/>
  <c r="L164" i="56"/>
  <c r="I164" i="56"/>
  <c r="F164" i="56"/>
  <c r="C164" i="56"/>
  <c r="G25" i="56"/>
  <c r="H77" i="56"/>
  <c r="M164" i="55"/>
  <c r="G164" i="55"/>
  <c r="D164" i="55"/>
  <c r="A164" i="55"/>
  <c r="J165" i="55"/>
  <c r="K164" i="55"/>
  <c r="H164" i="55"/>
  <c r="E164" i="55"/>
  <c r="B164" i="55"/>
  <c r="L164" i="55"/>
  <c r="I164" i="55"/>
  <c r="F164" i="55"/>
  <c r="C164" i="55"/>
  <c r="D128" i="55" a="1"/>
  <c r="D128" i="55" s="1"/>
  <c r="D130" i="55" s="1"/>
  <c r="E126" i="55" a="1"/>
  <c r="E126" i="55" s="1"/>
  <c r="E127" i="55" a="1"/>
  <c r="E127" i="55" s="1"/>
  <c r="F127" i="55" a="1"/>
  <c r="F127" i="55" s="1"/>
  <c r="F124" i="55" a="1"/>
  <c r="F124" i="55" s="1"/>
  <c r="F129" i="55" a="1"/>
  <c r="F129" i="55" s="1"/>
  <c r="F126" i="55" a="1"/>
  <c r="F126" i="55" s="1"/>
  <c r="F123" i="55" a="1"/>
  <c r="F123" i="55" s="1"/>
  <c r="F125" i="55" a="1"/>
  <c r="F125" i="55" s="1"/>
  <c r="F122" i="55" a="1"/>
  <c r="F122" i="55" s="1"/>
  <c r="G113" i="55"/>
  <c r="E129" i="55" a="1"/>
  <c r="E129" i="55" s="1"/>
  <c r="E122" i="55" a="1"/>
  <c r="E122" i="55" s="1"/>
  <c r="H25" i="54"/>
  <c r="M164" i="54"/>
  <c r="G164" i="54"/>
  <c r="D164" i="54"/>
  <c r="A164" i="54"/>
  <c r="J165" i="54"/>
  <c r="K164" i="54"/>
  <c r="H164" i="54"/>
  <c r="E164" i="54"/>
  <c r="B164" i="54"/>
  <c r="L164" i="54"/>
  <c r="I164" i="54"/>
  <c r="F164" i="54"/>
  <c r="C164" i="54"/>
  <c r="F25" i="54"/>
  <c r="H78" i="54"/>
  <c r="F127" i="54" a="1"/>
  <c r="F127" i="54" s="1"/>
  <c r="F124" i="54" a="1"/>
  <c r="F124" i="54" s="1"/>
  <c r="F129" i="54" a="1"/>
  <c r="F129" i="54" s="1"/>
  <c r="F126" i="54" a="1"/>
  <c r="F126" i="54" s="1"/>
  <c r="F123" i="54" a="1"/>
  <c r="F123" i="54" s="1"/>
  <c r="F125" i="54" a="1"/>
  <c r="F125" i="54" s="1"/>
  <c r="F122" i="54" a="1"/>
  <c r="F122" i="54" s="1"/>
  <c r="G113" i="54"/>
  <c r="E128" i="54" a="1"/>
  <c r="E128" i="54" s="1"/>
  <c r="E130" i="54" s="1"/>
  <c r="G25" i="54"/>
  <c r="G77" i="54"/>
  <c r="E25" i="54"/>
  <c r="I25" i="54"/>
  <c r="F79" i="53"/>
  <c r="H25" i="53"/>
  <c r="G77" i="53"/>
  <c r="E25" i="53"/>
  <c r="F80" i="53"/>
  <c r="F25" i="53"/>
  <c r="G125" i="53" a="1"/>
  <c r="G125" i="53" s="1"/>
  <c r="G122" i="53" a="1"/>
  <c r="G122" i="53" s="1"/>
  <c r="G127" i="53" a="1"/>
  <c r="G127" i="53" s="1"/>
  <c r="G126" i="53" a="1"/>
  <c r="G126" i="53" s="1"/>
  <c r="G129" i="53" a="1"/>
  <c r="G129" i="53" s="1"/>
  <c r="G124" i="53" a="1"/>
  <c r="G124" i="53" s="1"/>
  <c r="G123" i="53" a="1"/>
  <c r="G123" i="53" s="1"/>
  <c r="H113" i="53"/>
  <c r="I25" i="53"/>
  <c r="L163" i="53"/>
  <c r="I163" i="53"/>
  <c r="F163" i="53"/>
  <c r="C163" i="53"/>
  <c r="J164" i="53"/>
  <c r="E163" i="53"/>
  <c r="A163" i="53"/>
  <c r="K163" i="53"/>
  <c r="G163" i="53"/>
  <c r="B163" i="53"/>
  <c r="H163" i="53"/>
  <c r="M163" i="53"/>
  <c r="D163" i="53"/>
  <c r="F78" i="53"/>
  <c r="F82" i="53"/>
  <c r="E125" i="52" a="1"/>
  <c r="E125" i="52" s="1"/>
  <c r="E122" i="52" a="1"/>
  <c r="E122" i="52" s="1"/>
  <c r="E127" i="52" a="1"/>
  <c r="E127" i="52" s="1"/>
  <c r="E124" i="52" a="1"/>
  <c r="E124" i="52" s="1"/>
  <c r="E129" i="52" a="1"/>
  <c r="E129" i="52" s="1"/>
  <c r="E126" i="52" a="1"/>
  <c r="E126" i="52" s="1"/>
  <c r="E123" i="52" a="1"/>
  <c r="E123" i="52" s="1"/>
  <c r="F113" i="52"/>
  <c r="G77" i="52"/>
  <c r="G79" i="52"/>
  <c r="D128" i="52" a="1"/>
  <c r="D128" i="52" s="1"/>
  <c r="D130" i="52" s="1"/>
  <c r="J164" i="52"/>
  <c r="K163" i="52"/>
  <c r="H163" i="52"/>
  <c r="E163" i="52"/>
  <c r="B163" i="52"/>
  <c r="L163" i="52"/>
  <c r="I163" i="52"/>
  <c r="F163" i="52"/>
  <c r="C163" i="52"/>
  <c r="M163" i="52"/>
  <c r="G163" i="52"/>
  <c r="D163" i="52"/>
  <c r="A163" i="52"/>
  <c r="G25" i="51"/>
  <c r="H25" i="51"/>
  <c r="J164" i="51"/>
  <c r="K163" i="51"/>
  <c r="H163" i="51"/>
  <c r="E163" i="51"/>
  <c r="B163" i="51"/>
  <c r="L163" i="51"/>
  <c r="G163" i="51"/>
  <c r="C163" i="51"/>
  <c r="M163" i="51"/>
  <c r="I163" i="51"/>
  <c r="D163" i="51"/>
  <c r="A163" i="51"/>
  <c r="F163" i="51"/>
  <c r="F25" i="51"/>
  <c r="I25" i="51"/>
  <c r="E25" i="51"/>
  <c r="I25" i="50"/>
  <c r="F79" i="50"/>
  <c r="G78" i="50"/>
  <c r="M164" i="50"/>
  <c r="G164" i="50"/>
  <c r="D164" i="50"/>
  <c r="A164" i="50"/>
  <c r="J165" i="50"/>
  <c r="K164" i="50"/>
  <c r="H164" i="50"/>
  <c r="E164" i="50"/>
  <c r="B164" i="50"/>
  <c r="L164" i="50"/>
  <c r="I164" i="50"/>
  <c r="F164" i="50"/>
  <c r="C164" i="50"/>
  <c r="F127" i="50" a="1"/>
  <c r="F127" i="50" s="1"/>
  <c r="F124" i="50" a="1"/>
  <c r="F124" i="50" s="1"/>
  <c r="F129" i="50" a="1"/>
  <c r="F129" i="50" s="1"/>
  <c r="F126" i="50" a="1"/>
  <c r="F126" i="50" s="1"/>
  <c r="F123" i="50" a="1"/>
  <c r="F123" i="50" s="1"/>
  <c r="F125" i="50" a="1"/>
  <c r="F125" i="50" s="1"/>
  <c r="F122" i="50" a="1"/>
  <c r="F122" i="50" s="1"/>
  <c r="G113" i="50"/>
  <c r="E128" i="50" a="1"/>
  <c r="E128" i="50" s="1"/>
  <c r="E130" i="50" s="1"/>
  <c r="E25" i="50"/>
  <c r="H25" i="50"/>
  <c r="G25" i="50"/>
  <c r="F80" i="50"/>
  <c r="F82" i="50"/>
  <c r="F25" i="50"/>
  <c r="E25" i="49"/>
  <c r="J164" i="49"/>
  <c r="K163" i="49"/>
  <c r="H163" i="49"/>
  <c r="E163" i="49"/>
  <c r="B163" i="49"/>
  <c r="M163" i="49"/>
  <c r="G163" i="49"/>
  <c r="D163" i="49"/>
  <c r="A163" i="49"/>
  <c r="L163" i="49"/>
  <c r="C163" i="49"/>
  <c r="F163" i="49"/>
  <c r="I163" i="49"/>
  <c r="G25" i="49"/>
  <c r="D128" i="49" a="1"/>
  <c r="D128" i="49" s="1"/>
  <c r="D130" i="49" s="1"/>
  <c r="H25" i="49"/>
  <c r="G79" i="49"/>
  <c r="F127" i="49" a="1"/>
  <c r="F127" i="49" s="1"/>
  <c r="F124" i="49" a="1"/>
  <c r="F124" i="49" s="1"/>
  <c r="F125" i="49" a="1"/>
  <c r="F125" i="49" s="1"/>
  <c r="F122" i="49" a="1"/>
  <c r="F122" i="49" s="1"/>
  <c r="F123" i="49" a="1"/>
  <c r="F123" i="49" s="1"/>
  <c r="F129" i="49" a="1"/>
  <c r="F129" i="49" s="1"/>
  <c r="F126" i="49" a="1"/>
  <c r="F126" i="49" s="1"/>
  <c r="G113" i="49"/>
  <c r="E128" i="49" a="1"/>
  <c r="E128" i="49" s="1"/>
  <c r="E130" i="49" s="1"/>
  <c r="H78" i="49"/>
  <c r="J164" i="48"/>
  <c r="K163" i="48"/>
  <c r="H163" i="48"/>
  <c r="E163" i="48"/>
  <c r="B163" i="48"/>
  <c r="L163" i="48"/>
  <c r="I163" i="48"/>
  <c r="F163" i="48"/>
  <c r="C163" i="48"/>
  <c r="G163" i="48"/>
  <c r="A163" i="48"/>
  <c r="M163" i="48"/>
  <c r="D163" i="48"/>
  <c r="F82" i="47"/>
  <c r="I25" i="47"/>
  <c r="H25" i="47"/>
  <c r="F25" i="47"/>
  <c r="F127" i="47" a="1"/>
  <c r="F127" i="47" s="1"/>
  <c r="F124" i="47" a="1"/>
  <c r="F124" i="47" s="1"/>
  <c r="F129" i="47" a="1"/>
  <c r="F129" i="47" s="1"/>
  <c r="F126" i="47" a="1"/>
  <c r="F126" i="47" s="1"/>
  <c r="F123" i="47" a="1"/>
  <c r="F123" i="47" s="1"/>
  <c r="F125" i="47" a="1"/>
  <c r="F125" i="47" s="1"/>
  <c r="F122" i="47" a="1"/>
  <c r="F122" i="47" s="1"/>
  <c r="G113" i="47"/>
  <c r="E25" i="47"/>
  <c r="G77" i="47"/>
  <c r="E128" i="47" a="1"/>
  <c r="E128" i="47" s="1"/>
  <c r="E130" i="47" s="1"/>
  <c r="G25" i="47"/>
  <c r="F79" i="47"/>
  <c r="M164" i="47"/>
  <c r="G164" i="47"/>
  <c r="D164" i="47"/>
  <c r="A164" i="47"/>
  <c r="J165" i="47"/>
  <c r="K164" i="47"/>
  <c r="H164" i="47"/>
  <c r="E164" i="47"/>
  <c r="B164" i="47"/>
  <c r="L164" i="47"/>
  <c r="I164" i="47"/>
  <c r="F164" i="47"/>
  <c r="C164" i="47"/>
  <c r="F80" i="46"/>
  <c r="F93" i="46" s="1"/>
  <c r="G79" i="46"/>
  <c r="E25" i="46"/>
  <c r="J164" i="46"/>
  <c r="K163" i="46"/>
  <c r="H163" i="46"/>
  <c r="E163" i="46"/>
  <c r="B163" i="46"/>
  <c r="M163" i="46"/>
  <c r="G163" i="46"/>
  <c r="D163" i="46"/>
  <c r="A163" i="46"/>
  <c r="L163" i="46"/>
  <c r="C163" i="46"/>
  <c r="F163" i="46"/>
  <c r="I163" i="46"/>
  <c r="G77" i="46"/>
  <c r="H25" i="46"/>
  <c r="D128" i="46" a="1"/>
  <c r="D128" i="46" s="1"/>
  <c r="D130" i="46" s="1"/>
  <c r="E125" i="46" a="1"/>
  <c r="E125" i="46" s="1"/>
  <c r="E122" i="46" a="1"/>
  <c r="E122" i="46" s="1"/>
  <c r="E129" i="46" a="1"/>
  <c r="E129" i="46" s="1"/>
  <c r="E126" i="46" a="1"/>
  <c r="E126" i="46" s="1"/>
  <c r="E123" i="46" a="1"/>
  <c r="E123" i="46" s="1"/>
  <c r="E127" i="46" a="1"/>
  <c r="E127" i="46" s="1"/>
  <c r="E124" i="46" a="1"/>
  <c r="E124" i="46" s="1"/>
  <c r="F113" i="46"/>
  <c r="G25" i="46"/>
  <c r="G78" i="46"/>
  <c r="F82" i="45"/>
  <c r="F127" i="45" a="1"/>
  <c r="F127" i="45" s="1"/>
  <c r="F124" i="45" a="1"/>
  <c r="F124" i="45" s="1"/>
  <c r="F129" i="45" a="1"/>
  <c r="F129" i="45" s="1"/>
  <c r="F126" i="45" a="1"/>
  <c r="F126" i="45" s="1"/>
  <c r="F123" i="45" a="1"/>
  <c r="F123" i="45" s="1"/>
  <c r="F125" i="45" a="1"/>
  <c r="F125" i="45" s="1"/>
  <c r="F122" i="45" a="1"/>
  <c r="F122" i="45" s="1"/>
  <c r="G113" i="45"/>
  <c r="E25" i="45"/>
  <c r="D128" i="45" a="1"/>
  <c r="D128" i="45" s="1"/>
  <c r="D130" i="45" s="1"/>
  <c r="E128" i="45" a="1"/>
  <c r="E128" i="45" s="1"/>
  <c r="E130" i="45" s="1"/>
  <c r="H25" i="45"/>
  <c r="I25" i="45"/>
  <c r="G25" i="45"/>
  <c r="G77" i="45"/>
  <c r="F80" i="45"/>
  <c r="M164" i="45"/>
  <c r="G164" i="45"/>
  <c r="D164" i="45"/>
  <c r="A164" i="45"/>
  <c r="J165" i="45"/>
  <c r="K164" i="45"/>
  <c r="H164" i="45"/>
  <c r="E164" i="45"/>
  <c r="B164" i="45"/>
  <c r="L164" i="45"/>
  <c r="I164" i="45"/>
  <c r="F164" i="45"/>
  <c r="C164" i="45"/>
  <c r="F25" i="45"/>
  <c r="E125" i="44" a="1"/>
  <c r="E125" i="44" s="1"/>
  <c r="E122" i="44" a="1"/>
  <c r="E122" i="44" s="1"/>
  <c r="E127" i="44" a="1"/>
  <c r="E127" i="44" s="1"/>
  <c r="E124" i="44" a="1"/>
  <c r="E124" i="44" s="1"/>
  <c r="E129" i="44" a="1"/>
  <c r="E129" i="44" s="1"/>
  <c r="E126" i="44" a="1"/>
  <c r="E126" i="44" s="1"/>
  <c r="E123" i="44" a="1"/>
  <c r="E123" i="44" s="1"/>
  <c r="F113" i="44"/>
  <c r="E25" i="44"/>
  <c r="G25" i="44"/>
  <c r="F82" i="44"/>
  <c r="I25" i="44"/>
  <c r="M164" i="44"/>
  <c r="G164" i="44"/>
  <c r="D164" i="44"/>
  <c r="A164" i="44"/>
  <c r="J165" i="44"/>
  <c r="K164" i="44"/>
  <c r="H164" i="44"/>
  <c r="E164" i="44"/>
  <c r="B164" i="44"/>
  <c r="L164" i="44"/>
  <c r="I164" i="44"/>
  <c r="F164" i="44"/>
  <c r="C164" i="44"/>
  <c r="D128" i="44" a="1"/>
  <c r="D128" i="44" s="1"/>
  <c r="D130" i="44" s="1"/>
  <c r="H25" i="44"/>
  <c r="G77" i="44"/>
  <c r="F25" i="44"/>
  <c r="E125" i="43" a="1"/>
  <c r="E125" i="43" s="1"/>
  <c r="E122" i="43" a="1"/>
  <c r="E122" i="43" s="1"/>
  <c r="E127" i="43" a="1"/>
  <c r="E127" i="43" s="1"/>
  <c r="E124" i="43" a="1"/>
  <c r="E124" i="43" s="1"/>
  <c r="E129" i="43" a="1"/>
  <c r="E129" i="43" s="1"/>
  <c r="E126" i="43" a="1"/>
  <c r="E126" i="43" s="1"/>
  <c r="E123" i="43" a="1"/>
  <c r="E123" i="43" s="1"/>
  <c r="F113" i="43"/>
  <c r="F77" i="43"/>
  <c r="J164" i="43"/>
  <c r="K163" i="43"/>
  <c r="H163" i="43"/>
  <c r="E163" i="43"/>
  <c r="B163" i="43"/>
  <c r="L163" i="43"/>
  <c r="I163" i="43"/>
  <c r="F163" i="43"/>
  <c r="C163" i="43"/>
  <c r="G163" i="43"/>
  <c r="A163" i="43"/>
  <c r="M163" i="43"/>
  <c r="D163" i="43"/>
  <c r="G79" i="43"/>
  <c r="D128" i="43" a="1"/>
  <c r="D128" i="43" s="1"/>
  <c r="D130" i="43" s="1"/>
  <c r="H25" i="42"/>
  <c r="I25" i="42"/>
  <c r="M164" i="42"/>
  <c r="G164" i="42"/>
  <c r="D164" i="42"/>
  <c r="A164" i="42"/>
  <c r="J165" i="42"/>
  <c r="K164" i="42"/>
  <c r="H164" i="42"/>
  <c r="E164" i="42"/>
  <c r="B164" i="42"/>
  <c r="L164" i="42"/>
  <c r="I164" i="42"/>
  <c r="F164" i="42"/>
  <c r="C164" i="42"/>
  <c r="G25" i="42"/>
  <c r="F81" i="42"/>
  <c r="D128" i="42" a="1"/>
  <c r="D128" i="42" s="1"/>
  <c r="D130" i="42" s="1"/>
  <c r="F79" i="42"/>
  <c r="F77" i="42"/>
  <c r="E25" i="42"/>
  <c r="E125" i="42" a="1"/>
  <c r="E125" i="42" s="1"/>
  <c r="E122" i="42" a="1"/>
  <c r="E122" i="42" s="1"/>
  <c r="E127" i="42" a="1"/>
  <c r="E127" i="42" s="1"/>
  <c r="E124" i="42" a="1"/>
  <c r="E124" i="42" s="1"/>
  <c r="E129" i="42" a="1"/>
  <c r="E129" i="42" s="1"/>
  <c r="E126" i="42" a="1"/>
  <c r="E126" i="42" s="1"/>
  <c r="E123" i="42" a="1"/>
  <c r="E123" i="42" s="1"/>
  <c r="F113" i="42"/>
  <c r="F25" i="42"/>
  <c r="E125" i="41" a="1"/>
  <c r="E125" i="41" s="1"/>
  <c r="E122" i="41" a="1"/>
  <c r="E122" i="41" s="1"/>
  <c r="E127" i="41" a="1"/>
  <c r="E127" i="41" s="1"/>
  <c r="E124" i="41" a="1"/>
  <c r="E124" i="41" s="1"/>
  <c r="E129" i="41" a="1"/>
  <c r="E129" i="41" s="1"/>
  <c r="E126" i="41" a="1"/>
  <c r="E126" i="41" s="1"/>
  <c r="E123" i="41" a="1"/>
  <c r="E123" i="41" s="1"/>
  <c r="F113" i="41"/>
  <c r="G25" i="41"/>
  <c r="E25" i="41"/>
  <c r="D128" i="41" a="1"/>
  <c r="D128" i="41" s="1"/>
  <c r="D130" i="41" s="1"/>
  <c r="M164" i="41"/>
  <c r="G164" i="41"/>
  <c r="D164" i="41"/>
  <c r="A164" i="41"/>
  <c r="J165" i="41"/>
  <c r="K164" i="41"/>
  <c r="H164" i="41"/>
  <c r="E164" i="41"/>
  <c r="B164" i="41"/>
  <c r="L164" i="41"/>
  <c r="I164" i="41"/>
  <c r="F164" i="41"/>
  <c r="C164" i="41"/>
  <c r="G77" i="41"/>
  <c r="H25" i="41"/>
  <c r="J164" i="40"/>
  <c r="K163" i="40"/>
  <c r="H163" i="40"/>
  <c r="E163" i="40"/>
  <c r="B163" i="40"/>
  <c r="L163" i="40"/>
  <c r="I163" i="40"/>
  <c r="F163" i="40"/>
  <c r="C163" i="40"/>
  <c r="G163" i="40"/>
  <c r="A163" i="40"/>
  <c r="M163" i="40"/>
  <c r="D163" i="40"/>
  <c r="F82" i="40"/>
  <c r="F79" i="40"/>
  <c r="G78" i="40"/>
  <c r="F125" i="40" a="1"/>
  <c r="F125" i="40" s="1"/>
  <c r="F122" i="40" a="1"/>
  <c r="F122" i="40" s="1"/>
  <c r="F127" i="40" a="1"/>
  <c r="F127" i="40" s="1"/>
  <c r="F124" i="40" a="1"/>
  <c r="F124" i="40" s="1"/>
  <c r="F123" i="40" a="1"/>
  <c r="F123" i="40" s="1"/>
  <c r="F129" i="40" a="1"/>
  <c r="F129" i="40" s="1"/>
  <c r="F126" i="40" a="1"/>
  <c r="F126" i="40" s="1"/>
  <c r="G113" i="40"/>
  <c r="E128" i="40" a="1"/>
  <c r="E128" i="40" s="1"/>
  <c r="E130" i="40" s="1"/>
  <c r="D128" i="40" a="1"/>
  <c r="D128" i="40" s="1"/>
  <c r="D130" i="40" s="1"/>
  <c r="M164" i="39"/>
  <c r="G164" i="39"/>
  <c r="D164" i="39"/>
  <c r="A164" i="39"/>
  <c r="J165" i="39"/>
  <c r="K164" i="39"/>
  <c r="H164" i="39"/>
  <c r="E164" i="39"/>
  <c r="B164" i="39"/>
  <c r="L164" i="39"/>
  <c r="I164" i="39"/>
  <c r="F164" i="39"/>
  <c r="C164" i="39"/>
  <c r="F127" i="39" a="1"/>
  <c r="F127" i="39" s="1"/>
  <c r="F124" i="39" a="1"/>
  <c r="F124" i="39" s="1"/>
  <c r="F129" i="39" a="1"/>
  <c r="F129" i="39" s="1"/>
  <c r="F126" i="39" a="1"/>
  <c r="F126" i="39" s="1"/>
  <c r="F123" i="39" a="1"/>
  <c r="F123" i="39" s="1"/>
  <c r="F125" i="39" a="1"/>
  <c r="F125" i="39" s="1"/>
  <c r="F122" i="39" a="1"/>
  <c r="F122" i="39" s="1"/>
  <c r="G113" i="39"/>
  <c r="G77" i="39"/>
  <c r="H25" i="39"/>
  <c r="G79" i="39"/>
  <c r="E25" i="39"/>
  <c r="F81" i="39"/>
  <c r="G25" i="39"/>
  <c r="E25" i="38"/>
  <c r="H25" i="38"/>
  <c r="G25" i="38"/>
  <c r="M164" i="38"/>
  <c r="G164" i="38"/>
  <c r="D164" i="38"/>
  <c r="A164" i="38"/>
  <c r="J165" i="38"/>
  <c r="K164" i="38"/>
  <c r="H164" i="38"/>
  <c r="E164" i="38"/>
  <c r="B164" i="38"/>
  <c r="L164" i="38"/>
  <c r="I164" i="38"/>
  <c r="F164" i="38"/>
  <c r="C164" i="38"/>
  <c r="F25" i="38"/>
  <c r="E125" i="38" a="1"/>
  <c r="E125" i="38" s="1"/>
  <c r="E127" i="38" a="1"/>
  <c r="E127" i="38" s="1"/>
  <c r="E124" i="38" a="1"/>
  <c r="E124" i="38" s="1"/>
  <c r="E129" i="38" a="1"/>
  <c r="E129" i="38" s="1"/>
  <c r="E126" i="38" a="1"/>
  <c r="E126" i="38" s="1"/>
  <c r="E123" i="38" a="1"/>
  <c r="E123" i="38" s="1"/>
  <c r="F113" i="38"/>
  <c r="F79" i="38"/>
  <c r="G77" i="38"/>
  <c r="F80" i="38"/>
  <c r="I25" i="38"/>
  <c r="D128" i="38" a="1"/>
  <c r="D128" i="38" s="1"/>
  <c r="D130" i="38" s="1"/>
  <c r="G25" i="32"/>
  <c r="E25" i="32"/>
  <c r="I25" i="32"/>
  <c r="D128" i="32" a="1"/>
  <c r="D128" i="32" s="1"/>
  <c r="D130" i="32" s="1"/>
  <c r="M164" i="32"/>
  <c r="G164" i="32"/>
  <c r="D164" i="32"/>
  <c r="A164" i="32"/>
  <c r="J165" i="32"/>
  <c r="K164" i="32"/>
  <c r="H164" i="32"/>
  <c r="E164" i="32"/>
  <c r="B164" i="32"/>
  <c r="L164" i="32"/>
  <c r="I164" i="32"/>
  <c r="F164" i="32"/>
  <c r="C164" i="32"/>
  <c r="E125" i="32" a="1"/>
  <c r="E125" i="32" s="1"/>
  <c r="E122" i="32" a="1"/>
  <c r="E122" i="32" s="1"/>
  <c r="E127" i="32" a="1"/>
  <c r="E127" i="32" s="1"/>
  <c r="E124" i="32" a="1"/>
  <c r="E124" i="32" s="1"/>
  <c r="E129" i="32" a="1"/>
  <c r="E129" i="32" s="1"/>
  <c r="E126" i="32" a="1"/>
  <c r="E126" i="32" s="1"/>
  <c r="E123" i="32" a="1"/>
  <c r="E123" i="32" s="1"/>
  <c r="F113" i="32"/>
  <c r="H25" i="32"/>
  <c r="F77" i="32"/>
  <c r="F25" i="32"/>
  <c r="D92" i="32" a="1"/>
  <c r="D92" i="32" s="1"/>
  <c r="D94" i="32" s="1"/>
  <c r="F78" i="32"/>
  <c r="I25" i="129"/>
  <c r="G25" i="129"/>
  <c r="E125" i="129" a="1"/>
  <c r="E125" i="129" s="1"/>
  <c r="E122" i="129" a="1"/>
  <c r="E122" i="129" s="1"/>
  <c r="E127" i="129" a="1"/>
  <c r="E127" i="129" s="1"/>
  <c r="E124" i="129" a="1"/>
  <c r="E124" i="129" s="1"/>
  <c r="E129" i="129" a="1"/>
  <c r="E129" i="129" s="1"/>
  <c r="E126" i="129" a="1"/>
  <c r="E126" i="129" s="1"/>
  <c r="E123" i="129" a="1"/>
  <c r="E123" i="129" s="1"/>
  <c r="F113" i="129"/>
  <c r="H25" i="129"/>
  <c r="F25" i="129"/>
  <c r="M164" i="129"/>
  <c r="G164" i="129"/>
  <c r="D164" i="129"/>
  <c r="A164" i="129"/>
  <c r="J165" i="129"/>
  <c r="K164" i="129"/>
  <c r="H164" i="129"/>
  <c r="E164" i="129"/>
  <c r="B164" i="129"/>
  <c r="L164" i="129"/>
  <c r="I164" i="129"/>
  <c r="F164" i="129"/>
  <c r="C164" i="129"/>
  <c r="E25" i="129"/>
  <c r="D128" i="129" a="1"/>
  <c r="D128" i="129" s="1"/>
  <c r="D130" i="129" s="1"/>
  <c r="F82" i="128"/>
  <c r="J164" i="128"/>
  <c r="K163" i="128"/>
  <c r="H163" i="128"/>
  <c r="E163" i="128"/>
  <c r="B163" i="128"/>
  <c r="L163" i="128"/>
  <c r="I163" i="128"/>
  <c r="F163" i="128"/>
  <c r="C163" i="128"/>
  <c r="M163" i="128"/>
  <c r="G163" i="128"/>
  <c r="D163" i="128"/>
  <c r="A163" i="128"/>
  <c r="E125" i="127" a="1"/>
  <c r="E125" i="127" s="1"/>
  <c r="E122" i="127" a="1"/>
  <c r="E122" i="127" s="1"/>
  <c r="E127" i="127" a="1"/>
  <c r="E127" i="127" s="1"/>
  <c r="E124" i="127" a="1"/>
  <c r="E124" i="127" s="1"/>
  <c r="E129" i="127" a="1"/>
  <c r="E129" i="127" s="1"/>
  <c r="E126" i="127" a="1"/>
  <c r="E126" i="127" s="1"/>
  <c r="E123" i="127" a="1"/>
  <c r="E123" i="127" s="1"/>
  <c r="F113" i="127"/>
  <c r="M164" i="127"/>
  <c r="G164" i="127"/>
  <c r="D164" i="127"/>
  <c r="A164" i="127"/>
  <c r="J165" i="127"/>
  <c r="K164" i="127"/>
  <c r="H164" i="127"/>
  <c r="E164" i="127"/>
  <c r="B164" i="127"/>
  <c r="L164" i="127"/>
  <c r="I164" i="127"/>
  <c r="F164" i="127"/>
  <c r="C164" i="127"/>
  <c r="E25" i="127"/>
  <c r="F79" i="127"/>
  <c r="H25" i="127"/>
  <c r="D128" i="127" a="1"/>
  <c r="D128" i="127" s="1"/>
  <c r="D130" i="127" s="1"/>
  <c r="F81" i="127"/>
  <c r="I25" i="127"/>
  <c r="G25" i="127"/>
  <c r="F78" i="127"/>
  <c r="F25" i="127"/>
  <c r="M163" i="109"/>
  <c r="G163" i="109"/>
  <c r="D163" i="109"/>
  <c r="A163" i="109"/>
  <c r="J164" i="109"/>
  <c r="K163" i="109"/>
  <c r="H163" i="109"/>
  <c r="E163" i="109"/>
  <c r="B163" i="109"/>
  <c r="L163" i="109"/>
  <c r="I163" i="109"/>
  <c r="F163" i="109"/>
  <c r="C163" i="109"/>
  <c r="F81" i="109"/>
  <c r="F80" i="109"/>
  <c r="D128" i="109" a="1"/>
  <c r="D128" i="109" s="1"/>
  <c r="D130" i="109" s="1"/>
  <c r="F78" i="109"/>
  <c r="E129" i="109" a="1"/>
  <c r="E129" i="109" s="1"/>
  <c r="E126" i="109" a="1"/>
  <c r="E126" i="109" s="1"/>
  <c r="E123" i="109" a="1"/>
  <c r="E123" i="109" s="1"/>
  <c r="E125" i="109" a="1"/>
  <c r="E125" i="109" s="1"/>
  <c r="E122" i="109" a="1"/>
  <c r="E122" i="109" s="1"/>
  <c r="E127" i="109" a="1"/>
  <c r="E127" i="109" s="1"/>
  <c r="E124" i="109" a="1"/>
  <c r="E124" i="109" s="1"/>
  <c r="F113" i="109"/>
  <c r="G79" i="109"/>
  <c r="G25" i="108"/>
  <c r="I25" i="108"/>
  <c r="E25" i="108"/>
  <c r="H25" i="108"/>
  <c r="F25" i="108"/>
  <c r="F127" i="108" a="1"/>
  <c r="F127" i="108" s="1"/>
  <c r="F124" i="108" a="1"/>
  <c r="F124" i="108" s="1"/>
  <c r="F129" i="108" a="1"/>
  <c r="F129" i="108" s="1"/>
  <c r="F126" i="108" a="1"/>
  <c r="F126" i="108" s="1"/>
  <c r="F123" i="108" a="1"/>
  <c r="F123" i="108" s="1"/>
  <c r="F125" i="108" a="1"/>
  <c r="F125" i="108" s="1"/>
  <c r="F122" i="108" a="1"/>
  <c r="F122" i="108" s="1"/>
  <c r="G113" i="108"/>
  <c r="F82" i="108"/>
  <c r="M164" i="108"/>
  <c r="G164" i="108"/>
  <c r="D164" i="108"/>
  <c r="A164" i="108"/>
  <c r="J165" i="108"/>
  <c r="K164" i="108"/>
  <c r="H164" i="108"/>
  <c r="E164" i="108"/>
  <c r="B164" i="108"/>
  <c r="L164" i="108"/>
  <c r="I164" i="108"/>
  <c r="F164" i="108"/>
  <c r="C164" i="108"/>
  <c r="F78" i="102"/>
  <c r="F77" i="102"/>
  <c r="H25" i="102"/>
  <c r="E25" i="102"/>
  <c r="F79" i="102"/>
  <c r="F81" i="102"/>
  <c r="F82" i="102"/>
  <c r="G25" i="102"/>
  <c r="E125" i="102" a="1"/>
  <c r="E125" i="102" s="1"/>
  <c r="E122" i="102" a="1"/>
  <c r="E122" i="102" s="1"/>
  <c r="E127" i="102" a="1"/>
  <c r="E127" i="102" s="1"/>
  <c r="E124" i="102" a="1"/>
  <c r="E124" i="102" s="1"/>
  <c r="E129" i="102" a="1"/>
  <c r="E129" i="102" s="1"/>
  <c r="E126" i="102" a="1"/>
  <c r="E126" i="102" s="1"/>
  <c r="E123" i="102" a="1"/>
  <c r="E123" i="102" s="1"/>
  <c r="F113" i="102"/>
  <c r="M164" i="102"/>
  <c r="G164" i="102"/>
  <c r="D164" i="102"/>
  <c r="A164" i="102"/>
  <c r="J165" i="102"/>
  <c r="K164" i="102"/>
  <c r="H164" i="102"/>
  <c r="E164" i="102"/>
  <c r="B164" i="102"/>
  <c r="L164" i="102"/>
  <c r="I164" i="102"/>
  <c r="F164" i="102"/>
  <c r="C164" i="102"/>
  <c r="D128" i="102" a="1"/>
  <c r="D128" i="102" s="1"/>
  <c r="D130" i="102" s="1"/>
  <c r="G25" i="101"/>
  <c r="M164" i="101"/>
  <c r="G164" i="101"/>
  <c r="D164" i="101"/>
  <c r="A164" i="101"/>
  <c r="J165" i="101"/>
  <c r="K164" i="101"/>
  <c r="H164" i="101"/>
  <c r="E164" i="101"/>
  <c r="B164" i="101"/>
  <c r="L164" i="101"/>
  <c r="I164" i="101"/>
  <c r="F164" i="101"/>
  <c r="C164" i="101"/>
  <c r="F81" i="101"/>
  <c r="G77" i="101"/>
  <c r="H25" i="101"/>
  <c r="F82" i="101"/>
  <c r="F127" i="101" a="1"/>
  <c r="F127" i="101" s="1"/>
  <c r="F124" i="101" a="1"/>
  <c r="F124" i="101" s="1"/>
  <c r="F129" i="101" a="1"/>
  <c r="F129" i="101" s="1"/>
  <c r="F126" i="101" a="1"/>
  <c r="F126" i="101" s="1"/>
  <c r="F123" i="101" a="1"/>
  <c r="F123" i="101" s="1"/>
  <c r="F125" i="101" a="1"/>
  <c r="F125" i="101" s="1"/>
  <c r="F122" i="101" a="1"/>
  <c r="F122" i="101" s="1"/>
  <c r="G113" i="101"/>
  <c r="E25" i="101"/>
  <c r="F79" i="101"/>
  <c r="F78" i="100"/>
  <c r="E25" i="100"/>
  <c r="F81" i="100"/>
  <c r="F79" i="100"/>
  <c r="F25" i="100"/>
  <c r="H25" i="100"/>
  <c r="J164" i="100"/>
  <c r="K163" i="100"/>
  <c r="H163" i="100"/>
  <c r="E163" i="100"/>
  <c r="B163" i="100"/>
  <c r="L163" i="100"/>
  <c r="I163" i="100"/>
  <c r="F163" i="100"/>
  <c r="C163" i="100"/>
  <c r="A163" i="100"/>
  <c r="M163" i="100"/>
  <c r="D163" i="100"/>
  <c r="G163" i="100"/>
  <c r="G129" i="100" a="1"/>
  <c r="G129" i="100" s="1"/>
  <c r="G126" i="100" a="1"/>
  <c r="G126" i="100" s="1"/>
  <c r="G123" i="100" a="1"/>
  <c r="G123" i="100" s="1"/>
  <c r="G125" i="100" a="1"/>
  <c r="G125" i="100" s="1"/>
  <c r="G122" i="100" a="1"/>
  <c r="G122" i="100" s="1"/>
  <c r="G127" i="100" a="1"/>
  <c r="G127" i="100" s="1"/>
  <c r="G124" i="100" a="1"/>
  <c r="G124" i="100" s="1"/>
  <c r="H113" i="100"/>
  <c r="I25" i="100"/>
  <c r="E125" i="99" a="1"/>
  <c r="E125" i="99" s="1"/>
  <c r="E122" i="99" a="1"/>
  <c r="E122" i="99" s="1"/>
  <c r="E127" i="99" a="1"/>
  <c r="E127" i="99" s="1"/>
  <c r="E124" i="99" a="1"/>
  <c r="E124" i="99" s="1"/>
  <c r="E129" i="99" a="1"/>
  <c r="E129" i="99" s="1"/>
  <c r="E126" i="99" a="1"/>
  <c r="E126" i="99" s="1"/>
  <c r="E123" i="99" a="1"/>
  <c r="E123" i="99" s="1"/>
  <c r="F113" i="99"/>
  <c r="G78" i="99"/>
  <c r="G91" i="99" s="1"/>
  <c r="G92" i="99" s="1" a="1"/>
  <c r="G92" i="99" s="1"/>
  <c r="M164" i="99"/>
  <c r="G164" i="99"/>
  <c r="D164" i="99"/>
  <c r="A164" i="99"/>
  <c r="J165" i="99"/>
  <c r="K164" i="99"/>
  <c r="H164" i="99"/>
  <c r="E164" i="99"/>
  <c r="B164" i="99"/>
  <c r="L164" i="99"/>
  <c r="I164" i="99"/>
  <c r="F164" i="99"/>
  <c r="C164" i="99"/>
  <c r="I25" i="99"/>
  <c r="H80" i="99"/>
  <c r="D128" i="99" a="1"/>
  <c r="D128" i="99" s="1"/>
  <c r="D130" i="99" s="1"/>
  <c r="H25" i="99"/>
  <c r="E25" i="99"/>
  <c r="F82" i="99"/>
  <c r="F25" i="99"/>
  <c r="G25" i="99"/>
  <c r="H77" i="99"/>
  <c r="G25" i="98"/>
  <c r="F127" i="98" a="1"/>
  <c r="F127" i="98" s="1"/>
  <c r="F124" i="98" a="1"/>
  <c r="F124" i="98" s="1"/>
  <c r="F125" i="98" a="1"/>
  <c r="F125" i="98" s="1"/>
  <c r="F122" i="98" a="1"/>
  <c r="F122" i="98" s="1"/>
  <c r="F123" i="98" a="1"/>
  <c r="F123" i="98" s="1"/>
  <c r="F126" i="98" a="1"/>
  <c r="F126" i="98" s="1"/>
  <c r="F129" i="98" a="1"/>
  <c r="F129" i="98" s="1"/>
  <c r="G113" i="98"/>
  <c r="H25" i="98"/>
  <c r="F80" i="98"/>
  <c r="F77" i="98"/>
  <c r="F81" i="98"/>
  <c r="E128" i="98" a="1"/>
  <c r="E128" i="98" s="1"/>
  <c r="E130" i="98" s="1"/>
  <c r="D128" i="98" a="1"/>
  <c r="D128" i="98" s="1"/>
  <c r="D130" i="98" s="1"/>
  <c r="E25" i="98"/>
  <c r="F79" i="98"/>
  <c r="J164" i="98"/>
  <c r="K163" i="98"/>
  <c r="H163" i="98"/>
  <c r="E163" i="98"/>
  <c r="B163" i="98"/>
  <c r="M163" i="98"/>
  <c r="G163" i="98"/>
  <c r="D163" i="98"/>
  <c r="A163" i="98"/>
  <c r="L163" i="98"/>
  <c r="C163" i="98"/>
  <c r="F163" i="98"/>
  <c r="I163" i="98"/>
  <c r="F82" i="97"/>
  <c r="F79" i="97"/>
  <c r="H77" i="97"/>
  <c r="I25" i="97"/>
  <c r="E25" i="97"/>
  <c r="H25" i="97"/>
  <c r="F127" i="97" a="1"/>
  <c r="F127" i="97" s="1"/>
  <c r="F124" i="97" a="1"/>
  <c r="F124" i="97" s="1"/>
  <c r="F129" i="97" a="1"/>
  <c r="F129" i="97" s="1"/>
  <c r="F126" i="97" a="1"/>
  <c r="F126" i="97" s="1"/>
  <c r="F123" i="97" a="1"/>
  <c r="F123" i="97" s="1"/>
  <c r="F125" i="97" a="1"/>
  <c r="F125" i="97" s="1"/>
  <c r="F122" i="97" a="1"/>
  <c r="F122" i="97" s="1"/>
  <c r="G113" i="97"/>
  <c r="E128" i="97" a="1"/>
  <c r="E128" i="97" s="1"/>
  <c r="E130" i="97" s="1"/>
  <c r="F25" i="97"/>
  <c r="M164" i="97"/>
  <c r="G164" i="97"/>
  <c r="D164" i="97"/>
  <c r="A164" i="97"/>
  <c r="J165" i="97"/>
  <c r="K164" i="97"/>
  <c r="H164" i="97"/>
  <c r="E164" i="97"/>
  <c r="B164" i="97"/>
  <c r="L164" i="97"/>
  <c r="I164" i="97"/>
  <c r="F164" i="97"/>
  <c r="C164" i="97"/>
  <c r="G78" i="97"/>
  <c r="G25" i="97"/>
  <c r="F80" i="96"/>
  <c r="F79" i="96"/>
  <c r="H25" i="96"/>
  <c r="F81" i="96"/>
  <c r="J164" i="96"/>
  <c r="K163" i="96"/>
  <c r="H163" i="96"/>
  <c r="E163" i="96"/>
  <c r="B163" i="96"/>
  <c r="L163" i="96"/>
  <c r="I163" i="96"/>
  <c r="F163" i="96"/>
  <c r="C163" i="96"/>
  <c r="G163" i="96"/>
  <c r="M163" i="96"/>
  <c r="D163" i="96"/>
  <c r="A163" i="96"/>
  <c r="F25" i="96"/>
  <c r="E25" i="96"/>
  <c r="G78" i="96"/>
  <c r="D128" i="96" a="1"/>
  <c r="D128" i="96" s="1"/>
  <c r="D130" i="96" s="1"/>
  <c r="F77" i="96"/>
  <c r="I25" i="96"/>
  <c r="F127" i="96" a="1"/>
  <c r="F127" i="96" s="1"/>
  <c r="F124" i="96" a="1"/>
  <c r="F124" i="96" s="1"/>
  <c r="F129" i="96" a="1"/>
  <c r="F129" i="96" s="1"/>
  <c r="F126" i="96" a="1"/>
  <c r="F126" i="96" s="1"/>
  <c r="F123" i="96" a="1"/>
  <c r="F123" i="96" s="1"/>
  <c r="F125" i="96" a="1"/>
  <c r="F125" i="96" s="1"/>
  <c r="F122" i="96" a="1"/>
  <c r="F122" i="96" s="1"/>
  <c r="G113" i="96"/>
  <c r="E128" i="96" a="1"/>
  <c r="E128" i="96" s="1"/>
  <c r="E130" i="96" s="1"/>
  <c r="E25" i="95"/>
  <c r="H25" i="95"/>
  <c r="G77" i="95"/>
  <c r="F127" i="95" a="1"/>
  <c r="F127" i="95" s="1"/>
  <c r="F124" i="95" a="1"/>
  <c r="F124" i="95" s="1"/>
  <c r="F129" i="95" a="1"/>
  <c r="F129" i="95" s="1"/>
  <c r="F126" i="95" a="1"/>
  <c r="F126" i="95" s="1"/>
  <c r="F123" i="95" a="1"/>
  <c r="F123" i="95" s="1"/>
  <c r="F125" i="95" a="1"/>
  <c r="F125" i="95" s="1"/>
  <c r="F122" i="95" a="1"/>
  <c r="F122" i="95" s="1"/>
  <c r="G113" i="95"/>
  <c r="D128" i="95" a="1"/>
  <c r="D128" i="95" s="1"/>
  <c r="D130" i="95" s="1"/>
  <c r="E128" i="95" a="1"/>
  <c r="E128" i="95" s="1"/>
  <c r="E130" i="95" s="1"/>
  <c r="G25" i="95"/>
  <c r="I25" i="95"/>
  <c r="F25" i="95"/>
  <c r="M164" i="95"/>
  <c r="G164" i="95"/>
  <c r="D164" i="95"/>
  <c r="A164" i="95"/>
  <c r="J165" i="95"/>
  <c r="K164" i="95"/>
  <c r="H164" i="95"/>
  <c r="E164" i="95"/>
  <c r="B164" i="95"/>
  <c r="L164" i="95"/>
  <c r="I164" i="95"/>
  <c r="F164" i="95"/>
  <c r="C164" i="95"/>
  <c r="F25" i="94"/>
  <c r="M164" i="94"/>
  <c r="G164" i="94"/>
  <c r="D164" i="94"/>
  <c r="A164" i="94"/>
  <c r="J165" i="94"/>
  <c r="K164" i="94"/>
  <c r="H164" i="94"/>
  <c r="E164" i="94"/>
  <c r="B164" i="94"/>
  <c r="L164" i="94"/>
  <c r="I164" i="94"/>
  <c r="F164" i="94"/>
  <c r="C164" i="94"/>
  <c r="E25" i="94"/>
  <c r="F127" i="94" a="1"/>
  <c r="F127" i="94" s="1"/>
  <c r="F124" i="94" a="1"/>
  <c r="F124" i="94" s="1"/>
  <c r="F129" i="94" a="1"/>
  <c r="F129" i="94" s="1"/>
  <c r="F126" i="94" a="1"/>
  <c r="F126" i="94" s="1"/>
  <c r="F123" i="94" a="1"/>
  <c r="F123" i="94" s="1"/>
  <c r="F125" i="94" a="1"/>
  <c r="F125" i="94" s="1"/>
  <c r="F122" i="94" a="1"/>
  <c r="F122" i="94" s="1"/>
  <c r="G113" i="94"/>
  <c r="E128" i="94" a="1"/>
  <c r="E128" i="94" s="1"/>
  <c r="E130" i="94" s="1"/>
  <c r="I25" i="94"/>
  <c r="G78" i="94"/>
  <c r="H25" i="94"/>
  <c r="G25" i="94"/>
  <c r="H77" i="94"/>
  <c r="F79" i="93"/>
  <c r="F127" i="93" a="1"/>
  <c r="F127" i="93" s="1"/>
  <c r="F124" i="93" a="1"/>
  <c r="F124" i="93" s="1"/>
  <c r="F129" i="93" a="1"/>
  <c r="F129" i="93" s="1"/>
  <c r="F126" i="93" a="1"/>
  <c r="F126" i="93" s="1"/>
  <c r="F123" i="93" a="1"/>
  <c r="F123" i="93" s="1"/>
  <c r="F125" i="93" a="1"/>
  <c r="F125" i="93" s="1"/>
  <c r="F122" i="93" a="1"/>
  <c r="F122" i="93" s="1"/>
  <c r="G113" i="93"/>
  <c r="F81" i="93"/>
  <c r="H25" i="93"/>
  <c r="E25" i="93"/>
  <c r="G25" i="93"/>
  <c r="M164" i="93"/>
  <c r="G164" i="93"/>
  <c r="D164" i="93"/>
  <c r="A164" i="93"/>
  <c r="J165" i="93"/>
  <c r="K164" i="93"/>
  <c r="H164" i="93"/>
  <c r="E164" i="93"/>
  <c r="B164" i="93"/>
  <c r="L164" i="93"/>
  <c r="I164" i="93"/>
  <c r="F164" i="93"/>
  <c r="C164" i="93"/>
  <c r="H25" i="92"/>
  <c r="G80" i="92"/>
  <c r="D128" i="92" a="1"/>
  <c r="D128" i="92" s="1"/>
  <c r="D130" i="92" s="1"/>
  <c r="F127" i="92" a="1"/>
  <c r="F127" i="92" s="1"/>
  <c r="F124" i="92" a="1"/>
  <c r="F124" i="92" s="1"/>
  <c r="F125" i="92" a="1"/>
  <c r="F125" i="92" s="1"/>
  <c r="F122" i="92" a="1"/>
  <c r="F122" i="92" s="1"/>
  <c r="F126" i="92" a="1"/>
  <c r="F126" i="92" s="1"/>
  <c r="F123" i="92" a="1"/>
  <c r="F123" i="92" s="1"/>
  <c r="F129" i="92" a="1"/>
  <c r="F129" i="92" s="1"/>
  <c r="G113" i="92"/>
  <c r="G25" i="92"/>
  <c r="E128" i="92" a="1"/>
  <c r="E128" i="92" s="1"/>
  <c r="E130" i="92" s="1"/>
  <c r="H77" i="92"/>
  <c r="J164" i="92"/>
  <c r="K163" i="92"/>
  <c r="H163" i="92"/>
  <c r="E163" i="92"/>
  <c r="B163" i="92"/>
  <c r="L163" i="92"/>
  <c r="I163" i="92"/>
  <c r="F163" i="92"/>
  <c r="C163" i="92"/>
  <c r="M163" i="92"/>
  <c r="G163" i="92"/>
  <c r="D163" i="92"/>
  <c r="A163" i="92"/>
  <c r="E25" i="92"/>
  <c r="F77" i="91"/>
  <c r="E25" i="91"/>
  <c r="F82" i="91"/>
  <c r="D128" i="91" a="1"/>
  <c r="D128" i="91" s="1"/>
  <c r="D130" i="91" s="1"/>
  <c r="F81" i="91"/>
  <c r="F127" i="91" a="1"/>
  <c r="F127" i="91" s="1"/>
  <c r="F124" i="91" a="1"/>
  <c r="F124" i="91" s="1"/>
  <c r="F129" i="91" a="1"/>
  <c r="F129" i="91" s="1"/>
  <c r="F126" i="91" a="1"/>
  <c r="F126" i="91" s="1"/>
  <c r="F123" i="91" a="1"/>
  <c r="F123" i="91" s="1"/>
  <c r="F125" i="91" a="1"/>
  <c r="F125" i="91" s="1"/>
  <c r="F122" i="91" a="1"/>
  <c r="F122" i="91" s="1"/>
  <c r="G113" i="91"/>
  <c r="M164" i="91"/>
  <c r="G164" i="91"/>
  <c r="D164" i="91"/>
  <c r="A164" i="91"/>
  <c r="J165" i="91"/>
  <c r="K164" i="91"/>
  <c r="H164" i="91"/>
  <c r="E164" i="91"/>
  <c r="B164" i="91"/>
  <c r="L164" i="91"/>
  <c r="I164" i="91"/>
  <c r="F164" i="91"/>
  <c r="C164" i="91"/>
  <c r="G25" i="91"/>
  <c r="F78" i="91"/>
  <c r="H25" i="91"/>
  <c r="G25" i="90"/>
  <c r="M164" i="90"/>
  <c r="G164" i="90"/>
  <c r="D164" i="90"/>
  <c r="A164" i="90"/>
  <c r="J165" i="90"/>
  <c r="K164" i="90"/>
  <c r="H164" i="90"/>
  <c r="E164" i="90"/>
  <c r="B164" i="90"/>
  <c r="L164" i="90"/>
  <c r="I164" i="90"/>
  <c r="F164" i="90"/>
  <c r="C164" i="90"/>
  <c r="F127" i="90" a="1"/>
  <c r="F127" i="90" s="1"/>
  <c r="F124" i="90" a="1"/>
  <c r="F124" i="90" s="1"/>
  <c r="F129" i="90" a="1"/>
  <c r="F129" i="90" s="1"/>
  <c r="F126" i="90" a="1"/>
  <c r="F126" i="90" s="1"/>
  <c r="F123" i="90" a="1"/>
  <c r="F123" i="90" s="1"/>
  <c r="F125" i="90" a="1"/>
  <c r="F125" i="90" s="1"/>
  <c r="F122" i="90" a="1"/>
  <c r="F122" i="90" s="1"/>
  <c r="G113" i="90"/>
  <c r="E25" i="90"/>
  <c r="H25" i="90"/>
  <c r="I25" i="89"/>
  <c r="E25" i="89"/>
  <c r="M164" i="89"/>
  <c r="G164" i="89"/>
  <c r="D164" i="89"/>
  <c r="A164" i="89"/>
  <c r="J165" i="89"/>
  <c r="K164" i="89"/>
  <c r="H164" i="89"/>
  <c r="E164" i="89"/>
  <c r="B164" i="89"/>
  <c r="L164" i="89"/>
  <c r="I164" i="89"/>
  <c r="F164" i="89"/>
  <c r="C164" i="89"/>
  <c r="G77" i="89"/>
  <c r="D128" i="89" a="1"/>
  <c r="D128" i="89" s="1"/>
  <c r="D130" i="89" s="1"/>
  <c r="F25" i="89"/>
  <c r="E125" i="89" a="1"/>
  <c r="E125" i="89" s="1"/>
  <c r="E122" i="89" a="1"/>
  <c r="E122" i="89" s="1"/>
  <c r="E127" i="89" a="1"/>
  <c r="E127" i="89" s="1"/>
  <c r="E124" i="89" a="1"/>
  <c r="E124" i="89" s="1"/>
  <c r="E129" i="89" a="1"/>
  <c r="E129" i="89" s="1"/>
  <c r="E126" i="89" a="1"/>
  <c r="E126" i="89" s="1"/>
  <c r="E123" i="89" a="1"/>
  <c r="E123" i="89" s="1"/>
  <c r="F113" i="89"/>
  <c r="G25" i="89"/>
  <c r="H25" i="89"/>
  <c r="E125" i="80" a="1"/>
  <c r="E125" i="80" s="1"/>
  <c r="E122" i="80" a="1"/>
  <c r="E122" i="80" s="1"/>
  <c r="E127" i="80" a="1"/>
  <c r="E127" i="80" s="1"/>
  <c r="E124" i="80" a="1"/>
  <c r="E124" i="80" s="1"/>
  <c r="E129" i="80" a="1"/>
  <c r="E129" i="80" s="1"/>
  <c r="E126" i="80" a="1"/>
  <c r="E126" i="80" s="1"/>
  <c r="E123" i="80" a="1"/>
  <c r="E123" i="80" s="1"/>
  <c r="F113" i="80"/>
  <c r="F81" i="80"/>
  <c r="H25" i="80"/>
  <c r="J164" i="80"/>
  <c r="K163" i="80"/>
  <c r="H163" i="80"/>
  <c r="E163" i="80"/>
  <c r="B163" i="80"/>
  <c r="L163" i="80"/>
  <c r="I163" i="80"/>
  <c r="F163" i="80"/>
  <c r="C163" i="80"/>
  <c r="M163" i="80"/>
  <c r="G163" i="80"/>
  <c r="D163" i="80"/>
  <c r="A163" i="80"/>
  <c r="E25" i="80"/>
  <c r="H77" i="80"/>
  <c r="I79" i="80"/>
  <c r="F78" i="80"/>
  <c r="F91" i="80" s="1"/>
  <c r="F92" i="80" s="1" a="1"/>
  <c r="F92" i="80" s="1"/>
  <c r="G25" i="80"/>
  <c r="D128" i="80" a="1"/>
  <c r="D128" i="80" s="1"/>
  <c r="D130" i="80" s="1"/>
  <c r="F77" i="79"/>
  <c r="M164" i="79"/>
  <c r="G164" i="79"/>
  <c r="D164" i="79"/>
  <c r="A164" i="79"/>
  <c r="J165" i="79"/>
  <c r="K164" i="79"/>
  <c r="H164" i="79"/>
  <c r="E164" i="79"/>
  <c r="B164" i="79"/>
  <c r="L164" i="79"/>
  <c r="I164" i="79"/>
  <c r="F164" i="79"/>
  <c r="C164" i="79"/>
  <c r="D128" i="79" a="1"/>
  <c r="D128" i="79" s="1"/>
  <c r="D130" i="79" s="1"/>
  <c r="F79" i="79"/>
  <c r="H25" i="79"/>
  <c r="F127" i="79" a="1"/>
  <c r="F127" i="79" s="1"/>
  <c r="F124" i="79" a="1"/>
  <c r="F124" i="79" s="1"/>
  <c r="F129" i="79" a="1"/>
  <c r="F129" i="79" s="1"/>
  <c r="F126" i="79" a="1"/>
  <c r="F126" i="79" s="1"/>
  <c r="F123" i="79" a="1"/>
  <c r="F123" i="79" s="1"/>
  <c r="F125" i="79" a="1"/>
  <c r="F125" i="79" s="1"/>
  <c r="F122" i="79" a="1"/>
  <c r="F122" i="79" s="1"/>
  <c r="G113" i="79"/>
  <c r="G25" i="79"/>
  <c r="I25" i="79"/>
  <c r="E25" i="79"/>
  <c r="F25" i="79"/>
  <c r="E125" i="88" a="1"/>
  <c r="E125" i="88" s="1"/>
  <c r="E122" i="88" a="1"/>
  <c r="E122" i="88" s="1"/>
  <c r="E127" i="88" a="1"/>
  <c r="E127" i="88" s="1"/>
  <c r="E124" i="88" a="1"/>
  <c r="E124" i="88" s="1"/>
  <c r="E129" i="88" a="1"/>
  <c r="E129" i="88" s="1"/>
  <c r="E126" i="88" a="1"/>
  <c r="E126" i="88" s="1"/>
  <c r="E123" i="88" a="1"/>
  <c r="E123" i="88" s="1"/>
  <c r="F113" i="88"/>
  <c r="M164" i="88"/>
  <c r="G164" i="88"/>
  <c r="D164" i="88"/>
  <c r="A164" i="88"/>
  <c r="J165" i="88"/>
  <c r="K164" i="88"/>
  <c r="H164" i="88"/>
  <c r="E164" i="88"/>
  <c r="B164" i="88"/>
  <c r="L164" i="88"/>
  <c r="I164" i="88"/>
  <c r="F164" i="88"/>
  <c r="C164" i="88"/>
  <c r="G25" i="88"/>
  <c r="G77" i="88"/>
  <c r="D128" i="88" a="1"/>
  <c r="D128" i="88" s="1"/>
  <c r="D130" i="88" s="1"/>
  <c r="F25" i="88"/>
  <c r="I25" i="88"/>
  <c r="E25" i="88"/>
  <c r="H25" i="88"/>
  <c r="M164" i="87"/>
  <c r="G164" i="87"/>
  <c r="D164" i="87"/>
  <c r="A164" i="87"/>
  <c r="J165" i="87"/>
  <c r="K164" i="87"/>
  <c r="H164" i="87"/>
  <c r="E164" i="87"/>
  <c r="B164" i="87"/>
  <c r="L164" i="87"/>
  <c r="I164" i="87"/>
  <c r="F164" i="87"/>
  <c r="C164" i="87"/>
  <c r="H25" i="87"/>
  <c r="F127" i="87" a="1"/>
  <c r="F127" i="87" s="1"/>
  <c r="F124" i="87" a="1"/>
  <c r="F124" i="87" s="1"/>
  <c r="F129" i="87" a="1"/>
  <c r="F129" i="87" s="1"/>
  <c r="F126" i="87" a="1"/>
  <c r="F126" i="87" s="1"/>
  <c r="F123" i="87" a="1"/>
  <c r="F123" i="87" s="1"/>
  <c r="F125" i="87" a="1"/>
  <c r="F125" i="87" s="1"/>
  <c r="F122" i="87" a="1"/>
  <c r="F122" i="87" s="1"/>
  <c r="G113" i="87"/>
  <c r="G79" i="87"/>
  <c r="G25" i="87"/>
  <c r="E25" i="87"/>
  <c r="M164" i="86"/>
  <c r="G164" i="86"/>
  <c r="D164" i="86"/>
  <c r="A164" i="86"/>
  <c r="J165" i="86"/>
  <c r="K164" i="86"/>
  <c r="H164" i="86"/>
  <c r="E164" i="86"/>
  <c r="B164" i="86"/>
  <c r="L164" i="86"/>
  <c r="I164" i="86"/>
  <c r="F164" i="86"/>
  <c r="C164" i="86"/>
  <c r="F82" i="86"/>
  <c r="D128" i="86" a="1"/>
  <c r="D128" i="86" s="1"/>
  <c r="D130" i="86" s="1"/>
  <c r="G79" i="86"/>
  <c r="F127" i="86" a="1"/>
  <c r="F127" i="86" s="1"/>
  <c r="F124" i="86" a="1"/>
  <c r="F124" i="86" s="1"/>
  <c r="F129" i="86" a="1"/>
  <c r="F129" i="86" s="1"/>
  <c r="F126" i="86" a="1"/>
  <c r="F126" i="86" s="1"/>
  <c r="F123" i="86" a="1"/>
  <c r="F123" i="86" s="1"/>
  <c r="F125" i="86" a="1"/>
  <c r="F125" i="86" s="1"/>
  <c r="F122" i="86" a="1"/>
  <c r="F122" i="86" s="1"/>
  <c r="G113" i="86"/>
  <c r="G77" i="86"/>
  <c r="F80" i="85"/>
  <c r="F127" i="85" a="1"/>
  <c r="F127" i="85" s="1"/>
  <c r="F124" i="85" a="1"/>
  <c r="F124" i="85" s="1"/>
  <c r="F129" i="85" a="1"/>
  <c r="F129" i="85" s="1"/>
  <c r="F126" i="85" a="1"/>
  <c r="F126" i="85" s="1"/>
  <c r="F123" i="85" a="1"/>
  <c r="F123" i="85" s="1"/>
  <c r="F125" i="85" a="1"/>
  <c r="F125" i="85" s="1"/>
  <c r="F122" i="85" a="1"/>
  <c r="F122" i="85" s="1"/>
  <c r="G113" i="85"/>
  <c r="G77" i="85"/>
  <c r="I114" i="84"/>
  <c r="J164" i="84"/>
  <c r="K163" i="84"/>
  <c r="H163" i="84"/>
  <c r="E163" i="84"/>
  <c r="B163" i="84"/>
  <c r="M163" i="84"/>
  <c r="G163" i="84"/>
  <c r="D163" i="84"/>
  <c r="A163" i="84"/>
  <c r="L163" i="84"/>
  <c r="C163" i="84"/>
  <c r="F163" i="84"/>
  <c r="I163" i="84"/>
  <c r="E124" i="84" a="1"/>
  <c r="E124" i="84" s="1"/>
  <c r="E126" i="84" a="1"/>
  <c r="E126" i="84" s="1"/>
  <c r="D128" i="84" a="1"/>
  <c r="D128" i="84" s="1"/>
  <c r="D130" i="84" s="1"/>
  <c r="H25" i="84"/>
  <c r="G25" i="84"/>
  <c r="G113" i="84"/>
  <c r="F116" i="84"/>
  <c r="E25" i="84"/>
  <c r="F118" i="84"/>
  <c r="E127" i="84" a="1"/>
  <c r="E127" i="84" s="1"/>
  <c r="E129" i="84" a="1"/>
  <c r="E129" i="84" s="1"/>
  <c r="H25" i="83"/>
  <c r="I25" i="83"/>
  <c r="F25" i="83"/>
  <c r="F127" i="83" a="1"/>
  <c r="F127" i="83" s="1"/>
  <c r="F124" i="83" a="1"/>
  <c r="F124" i="83" s="1"/>
  <c r="F129" i="83" a="1"/>
  <c r="F129" i="83" s="1"/>
  <c r="F126" i="83" a="1"/>
  <c r="F126" i="83" s="1"/>
  <c r="F123" i="83" a="1"/>
  <c r="F123" i="83" s="1"/>
  <c r="F125" i="83" a="1"/>
  <c r="F125" i="83" s="1"/>
  <c r="F122" i="83" a="1"/>
  <c r="F122" i="83" s="1"/>
  <c r="G113" i="83"/>
  <c r="M164" i="83"/>
  <c r="G164" i="83"/>
  <c r="D164" i="83"/>
  <c r="A164" i="83"/>
  <c r="J165" i="83"/>
  <c r="K164" i="83"/>
  <c r="H164" i="83"/>
  <c r="E164" i="83"/>
  <c r="B164" i="83"/>
  <c r="L164" i="83"/>
  <c r="I164" i="83"/>
  <c r="F164" i="83"/>
  <c r="C164" i="83"/>
  <c r="G25" i="83"/>
  <c r="E25" i="83"/>
  <c r="D128" i="83" a="1"/>
  <c r="D128" i="83" s="1"/>
  <c r="D130" i="83" s="1"/>
  <c r="E128" i="83" a="1"/>
  <c r="E128" i="83" s="1"/>
  <c r="E130" i="83" s="1"/>
  <c r="F78" i="82"/>
  <c r="F91" i="82" s="1"/>
  <c r="F92" i="82" s="1" a="1"/>
  <c r="F92" i="82" s="1"/>
  <c r="G25" i="82"/>
  <c r="F82" i="82"/>
  <c r="M164" i="82"/>
  <c r="G164" i="82"/>
  <c r="D164" i="82"/>
  <c r="A164" i="82"/>
  <c r="J165" i="82"/>
  <c r="K164" i="82"/>
  <c r="H164" i="82"/>
  <c r="E164" i="82"/>
  <c r="B164" i="82"/>
  <c r="L164" i="82"/>
  <c r="I164" i="82"/>
  <c r="F164" i="82"/>
  <c r="C164" i="82"/>
  <c r="F127" i="82" a="1"/>
  <c r="F127" i="82" s="1"/>
  <c r="F124" i="82" a="1"/>
  <c r="F124" i="82" s="1"/>
  <c r="F129" i="82" a="1"/>
  <c r="F129" i="82" s="1"/>
  <c r="F126" i="82" a="1"/>
  <c r="F126" i="82" s="1"/>
  <c r="F123" i="82" a="1"/>
  <c r="F123" i="82" s="1"/>
  <c r="F125" i="82" a="1"/>
  <c r="F125" i="82" s="1"/>
  <c r="F122" i="82" a="1"/>
  <c r="F122" i="82" s="1"/>
  <c r="G113" i="82"/>
  <c r="E128" i="82" a="1"/>
  <c r="E128" i="82" s="1"/>
  <c r="E130" i="82" s="1"/>
  <c r="F81" i="82"/>
  <c r="G77" i="82"/>
  <c r="H25" i="82"/>
  <c r="E25" i="82"/>
  <c r="F25" i="81"/>
  <c r="H77" i="81"/>
  <c r="G81" i="81"/>
  <c r="E25" i="81"/>
  <c r="F127" i="81" a="1"/>
  <c r="F127" i="81" s="1"/>
  <c r="F124" i="81" a="1"/>
  <c r="F124" i="81" s="1"/>
  <c r="F129" i="81" a="1"/>
  <c r="F129" i="81" s="1"/>
  <c r="F126" i="81" a="1"/>
  <c r="F126" i="81" s="1"/>
  <c r="F123" i="81" a="1"/>
  <c r="F123" i="81" s="1"/>
  <c r="F125" i="81" a="1"/>
  <c r="F125" i="81" s="1"/>
  <c r="F122" i="81" a="1"/>
  <c r="F122" i="81" s="1"/>
  <c r="G113" i="81"/>
  <c r="I25" i="81"/>
  <c r="E128" i="81" a="1"/>
  <c r="E128" i="81" s="1"/>
  <c r="E130" i="81" s="1"/>
  <c r="G25" i="81"/>
  <c r="H25" i="81"/>
  <c r="G79" i="81"/>
  <c r="G80" i="81"/>
  <c r="M164" i="81"/>
  <c r="G164" i="81"/>
  <c r="D164" i="81"/>
  <c r="A164" i="81"/>
  <c r="J165" i="81"/>
  <c r="K164" i="81"/>
  <c r="H164" i="81"/>
  <c r="E164" i="81"/>
  <c r="B164" i="81"/>
  <c r="L164" i="81"/>
  <c r="I164" i="81"/>
  <c r="F164" i="81"/>
  <c r="C164" i="81"/>
  <c r="D128" i="81" a="1"/>
  <c r="D128" i="81" s="1"/>
  <c r="D130" i="81" s="1"/>
  <c r="M164" i="78"/>
  <c r="G164" i="78"/>
  <c r="D164" i="78"/>
  <c r="A164" i="78"/>
  <c r="J165" i="78"/>
  <c r="K164" i="78"/>
  <c r="H164" i="78"/>
  <c r="E164" i="78"/>
  <c r="B164" i="78"/>
  <c r="L164" i="78"/>
  <c r="I164" i="78"/>
  <c r="F164" i="78"/>
  <c r="C164" i="78"/>
  <c r="F82" i="78"/>
  <c r="G25" i="78"/>
  <c r="F79" i="78"/>
  <c r="G125" i="78" a="1"/>
  <c r="G125" i="78" s="1"/>
  <c r="G122" i="78" a="1"/>
  <c r="G122" i="78" s="1"/>
  <c r="G127" i="78" a="1"/>
  <c r="G127" i="78" s="1"/>
  <c r="G124" i="78" a="1"/>
  <c r="G124" i="78" s="1"/>
  <c r="G126" i="78" a="1"/>
  <c r="G126" i="78" s="1"/>
  <c r="G123" i="78" a="1"/>
  <c r="G123" i="78" s="1"/>
  <c r="G129" i="78" a="1"/>
  <c r="G129" i="78" s="1"/>
  <c r="H113" i="78"/>
  <c r="F128" i="78" a="1"/>
  <c r="F128" i="78" s="1"/>
  <c r="F130" i="78" s="1"/>
  <c r="F25" i="78"/>
  <c r="I25" i="78"/>
  <c r="F77" i="77"/>
  <c r="G25" i="77"/>
  <c r="F25" i="77"/>
  <c r="F78" i="77"/>
  <c r="H25" i="77"/>
  <c r="F79" i="77"/>
  <c r="E25" i="77"/>
  <c r="J164" i="77"/>
  <c r="K163" i="77"/>
  <c r="H163" i="77"/>
  <c r="E163" i="77"/>
  <c r="B163" i="77"/>
  <c r="L163" i="77"/>
  <c r="G163" i="77"/>
  <c r="C163" i="77"/>
  <c r="M163" i="77"/>
  <c r="I163" i="77"/>
  <c r="D163" i="77"/>
  <c r="A163" i="77"/>
  <c r="F163" i="77"/>
  <c r="E125" i="77" a="1"/>
  <c r="E125" i="77" s="1"/>
  <c r="E122" i="77" a="1"/>
  <c r="E122" i="77" s="1"/>
  <c r="E129" i="77" a="1"/>
  <c r="E129" i="77" s="1"/>
  <c r="E124" i="77" a="1"/>
  <c r="E124" i="77" s="1"/>
  <c r="E123" i="77" a="1"/>
  <c r="E123" i="77" s="1"/>
  <c r="E127" i="77" a="1"/>
  <c r="E127" i="77" s="1"/>
  <c r="E126" i="77" a="1"/>
  <c r="E126" i="77" s="1"/>
  <c r="F113" i="77"/>
  <c r="F81" i="77"/>
  <c r="I25" i="77"/>
  <c r="E125" i="76" a="1"/>
  <c r="E125" i="76" s="1"/>
  <c r="E122" i="76" a="1"/>
  <c r="E122" i="76" s="1"/>
  <c r="E127" i="76" a="1"/>
  <c r="E127" i="76" s="1"/>
  <c r="E124" i="76" a="1"/>
  <c r="E124" i="76" s="1"/>
  <c r="E129" i="76" a="1"/>
  <c r="E129" i="76" s="1"/>
  <c r="E126" i="76" a="1"/>
  <c r="E126" i="76" s="1"/>
  <c r="E123" i="76" a="1"/>
  <c r="E123" i="76" s="1"/>
  <c r="F113" i="76"/>
  <c r="M164" i="76"/>
  <c r="G164" i="76"/>
  <c r="D164" i="76"/>
  <c r="A164" i="76"/>
  <c r="J165" i="76"/>
  <c r="K164" i="76"/>
  <c r="H164" i="76"/>
  <c r="E164" i="76"/>
  <c r="B164" i="76"/>
  <c r="L164" i="76"/>
  <c r="I164" i="76"/>
  <c r="F164" i="76"/>
  <c r="C164" i="76"/>
  <c r="G25" i="76"/>
  <c r="E25" i="76"/>
  <c r="H25" i="76"/>
  <c r="I25" i="75"/>
  <c r="G25" i="75"/>
  <c r="F79" i="75"/>
  <c r="E125" i="75" a="1"/>
  <c r="E125" i="75" s="1"/>
  <c r="E122" i="75" a="1"/>
  <c r="E122" i="75" s="1"/>
  <c r="E127" i="75" a="1"/>
  <c r="E127" i="75" s="1"/>
  <c r="E124" i="75" a="1"/>
  <c r="E124" i="75" s="1"/>
  <c r="E129" i="75" a="1"/>
  <c r="E129" i="75" s="1"/>
  <c r="E126" i="75" a="1"/>
  <c r="E126" i="75" s="1"/>
  <c r="E123" i="75" a="1"/>
  <c r="E123" i="75" s="1"/>
  <c r="F113" i="75"/>
  <c r="E25" i="75"/>
  <c r="F82" i="75"/>
  <c r="F25" i="75"/>
  <c r="M164" i="75"/>
  <c r="G164" i="75"/>
  <c r="D164" i="75"/>
  <c r="A164" i="75"/>
  <c r="J165" i="75"/>
  <c r="K164" i="75"/>
  <c r="H164" i="75"/>
  <c r="E164" i="75"/>
  <c r="B164" i="75"/>
  <c r="L164" i="75"/>
  <c r="I164" i="75"/>
  <c r="F164" i="75"/>
  <c r="C164" i="75"/>
  <c r="H25" i="75"/>
  <c r="D128" i="75" a="1"/>
  <c r="D128" i="75" s="1"/>
  <c r="D130" i="75" s="1"/>
  <c r="F80" i="74"/>
  <c r="G25" i="74"/>
  <c r="H25" i="74"/>
  <c r="J164" i="74"/>
  <c r="K163" i="74"/>
  <c r="H163" i="74"/>
  <c r="E163" i="74"/>
  <c r="B163" i="74"/>
  <c r="M163" i="74"/>
  <c r="G163" i="74"/>
  <c r="D163" i="74"/>
  <c r="A163" i="74"/>
  <c r="L163" i="74"/>
  <c r="C163" i="74"/>
  <c r="I163" i="74"/>
  <c r="F163" i="74"/>
  <c r="E25" i="74"/>
  <c r="F127" i="74" a="1"/>
  <c r="F127" i="74" s="1"/>
  <c r="F124" i="74" a="1"/>
  <c r="F124" i="74" s="1"/>
  <c r="F125" i="74" a="1"/>
  <c r="F125" i="74" s="1"/>
  <c r="F122" i="74" a="1"/>
  <c r="F122" i="74" s="1"/>
  <c r="F123" i="74" a="1"/>
  <c r="F123" i="74" s="1"/>
  <c r="F126" i="74" a="1"/>
  <c r="F126" i="74" s="1"/>
  <c r="F129" i="74" a="1"/>
  <c r="F129" i="74" s="1"/>
  <c r="G113" i="74"/>
  <c r="E128" i="74" a="1"/>
  <c r="E128" i="74" s="1"/>
  <c r="E130" i="74" s="1"/>
  <c r="F79" i="74"/>
  <c r="F81" i="74"/>
  <c r="J164" i="73"/>
  <c r="K163" i="73"/>
  <c r="H163" i="73"/>
  <c r="E163" i="73"/>
  <c r="B163" i="73"/>
  <c r="L163" i="73"/>
  <c r="I163" i="73"/>
  <c r="F163" i="73"/>
  <c r="C163" i="73"/>
  <c r="M163" i="73"/>
  <c r="G163" i="73"/>
  <c r="D163" i="73"/>
  <c r="A163" i="73"/>
  <c r="F127" i="73" a="1"/>
  <c r="F127" i="73" s="1"/>
  <c r="F124" i="73" a="1"/>
  <c r="F124" i="73" s="1"/>
  <c r="F129" i="73" a="1"/>
  <c r="F129" i="73" s="1"/>
  <c r="F126" i="73" a="1"/>
  <c r="F126" i="73" s="1"/>
  <c r="F123" i="73" a="1"/>
  <c r="F123" i="73" s="1"/>
  <c r="F125" i="73" a="1"/>
  <c r="F125" i="73" s="1"/>
  <c r="F122" i="73" a="1"/>
  <c r="F122" i="73" s="1"/>
  <c r="G113" i="73"/>
  <c r="E25" i="73"/>
  <c r="F81" i="73"/>
  <c r="H25" i="73"/>
  <c r="F77" i="73"/>
  <c r="G25" i="73"/>
  <c r="F77" i="72"/>
  <c r="H25" i="72"/>
  <c r="I25" i="72"/>
  <c r="F127" i="72" a="1"/>
  <c r="F127" i="72" s="1"/>
  <c r="F124" i="72" a="1"/>
  <c r="F124" i="72" s="1"/>
  <c r="F129" i="72" a="1"/>
  <c r="F129" i="72" s="1"/>
  <c r="F126" i="72" a="1"/>
  <c r="F126" i="72" s="1"/>
  <c r="F123" i="72" a="1"/>
  <c r="F123" i="72" s="1"/>
  <c r="F125" i="72" a="1"/>
  <c r="F125" i="72" s="1"/>
  <c r="F122" i="72" a="1"/>
  <c r="F122" i="72" s="1"/>
  <c r="G113" i="72"/>
  <c r="E128" i="72" a="1"/>
  <c r="E128" i="72" s="1"/>
  <c r="E130" i="72" s="1"/>
  <c r="G25" i="72"/>
  <c r="M164" i="72"/>
  <c r="G164" i="72"/>
  <c r="D164" i="72"/>
  <c r="A164" i="72"/>
  <c r="J165" i="72"/>
  <c r="K164" i="72"/>
  <c r="H164" i="72"/>
  <c r="E164" i="72"/>
  <c r="B164" i="72"/>
  <c r="L164" i="72"/>
  <c r="I164" i="72"/>
  <c r="F164" i="72"/>
  <c r="C164" i="72"/>
  <c r="D128" i="72" a="1"/>
  <c r="D128" i="72" s="1"/>
  <c r="D130" i="72" s="1"/>
  <c r="E25" i="72"/>
  <c r="F25" i="72"/>
  <c r="F80" i="71"/>
  <c r="F89" i="71" s="1"/>
  <c r="G25" i="71"/>
  <c r="F78" i="71"/>
  <c r="F87" i="71" s="1"/>
  <c r="F25" i="71"/>
  <c r="E25" i="71"/>
  <c r="I25" i="71"/>
  <c r="M164" i="71"/>
  <c r="G164" i="71"/>
  <c r="D164" i="71"/>
  <c r="A164" i="71"/>
  <c r="J165" i="71"/>
  <c r="K164" i="71"/>
  <c r="H164" i="71"/>
  <c r="E164" i="71"/>
  <c r="B164" i="71"/>
  <c r="L164" i="71"/>
  <c r="I164" i="71"/>
  <c r="F164" i="71"/>
  <c r="C164" i="71"/>
  <c r="H25" i="71"/>
  <c r="F79" i="71"/>
  <c r="F88" i="71" s="1"/>
  <c r="F78" i="70"/>
  <c r="F87" i="70" s="1"/>
  <c r="G25" i="70"/>
  <c r="F80" i="70"/>
  <c r="F89" i="70" s="1"/>
  <c r="F127" i="70" a="1"/>
  <c r="F127" i="70" s="1"/>
  <c r="F124" i="70" a="1"/>
  <c r="F124" i="70" s="1"/>
  <c r="F129" i="70" a="1"/>
  <c r="F129" i="70" s="1"/>
  <c r="F126" i="70" a="1"/>
  <c r="F126" i="70" s="1"/>
  <c r="F123" i="70" a="1"/>
  <c r="F123" i="70" s="1"/>
  <c r="F125" i="70" a="1"/>
  <c r="F125" i="70" s="1"/>
  <c r="F122" i="70" a="1"/>
  <c r="F122" i="70" s="1"/>
  <c r="G113" i="70"/>
  <c r="E128" i="70" a="1"/>
  <c r="E128" i="70" s="1"/>
  <c r="E130" i="70" s="1"/>
  <c r="F25" i="70"/>
  <c r="M164" i="70"/>
  <c r="G164" i="70"/>
  <c r="D164" i="70"/>
  <c r="A164" i="70"/>
  <c r="J165" i="70"/>
  <c r="K164" i="70"/>
  <c r="H164" i="70"/>
  <c r="E164" i="70"/>
  <c r="B164" i="70"/>
  <c r="L164" i="70"/>
  <c r="I164" i="70"/>
  <c r="F164" i="70"/>
  <c r="C164" i="70"/>
  <c r="H25" i="70"/>
  <c r="F77" i="70"/>
  <c r="F82" i="70"/>
  <c r="I25" i="70"/>
  <c r="E25" i="70"/>
  <c r="D128" i="70" a="1"/>
  <c r="D128" i="70" s="1"/>
  <c r="D130" i="70" s="1"/>
  <c r="M164" i="69"/>
  <c r="G164" i="69"/>
  <c r="D164" i="69"/>
  <c r="A164" i="69"/>
  <c r="J165" i="69"/>
  <c r="K164" i="69"/>
  <c r="H164" i="69"/>
  <c r="E164" i="69"/>
  <c r="B164" i="69"/>
  <c r="L164" i="69"/>
  <c r="I164" i="69"/>
  <c r="F164" i="69"/>
  <c r="C164" i="69"/>
  <c r="F127" i="69" a="1"/>
  <c r="F127" i="69" s="1"/>
  <c r="F124" i="69" a="1"/>
  <c r="F124" i="69" s="1"/>
  <c r="F129" i="69" a="1"/>
  <c r="F129" i="69" s="1"/>
  <c r="F126" i="69" a="1"/>
  <c r="F126" i="69" s="1"/>
  <c r="F123" i="69" a="1"/>
  <c r="F123" i="69" s="1"/>
  <c r="F125" i="69" a="1"/>
  <c r="F125" i="69" s="1"/>
  <c r="F122" i="69" a="1"/>
  <c r="F122" i="69" s="1"/>
  <c r="G113" i="69"/>
  <c r="G77" i="69"/>
  <c r="E25" i="69"/>
  <c r="G25" i="69"/>
  <c r="H25" i="69"/>
  <c r="D128" i="69" a="1"/>
  <c r="D128" i="69" s="1"/>
  <c r="D130" i="69" s="1"/>
  <c r="J164" i="68"/>
  <c r="K163" i="68"/>
  <c r="H163" i="68"/>
  <c r="E163" i="68"/>
  <c r="B163" i="68"/>
  <c r="L163" i="68"/>
  <c r="I163" i="68"/>
  <c r="F163" i="68"/>
  <c r="C163" i="68"/>
  <c r="M163" i="68"/>
  <c r="G163" i="68"/>
  <c r="D163" i="68"/>
  <c r="A163" i="68"/>
  <c r="G77" i="68"/>
  <c r="E125" i="68" a="1"/>
  <c r="E125" i="68" s="1"/>
  <c r="E122" i="68" a="1"/>
  <c r="E122" i="68" s="1"/>
  <c r="E127" i="68" a="1"/>
  <c r="E127" i="68" s="1"/>
  <c r="E124" i="68" a="1"/>
  <c r="E124" i="68" s="1"/>
  <c r="E129" i="68" a="1"/>
  <c r="E129" i="68" s="1"/>
  <c r="E126" i="68" a="1"/>
  <c r="E126" i="68" s="1"/>
  <c r="E123" i="68" a="1"/>
  <c r="E123" i="68" s="1"/>
  <c r="F113" i="68"/>
  <c r="E25" i="68"/>
  <c r="H25" i="68"/>
  <c r="G25" i="68"/>
  <c r="D128" i="68" a="1"/>
  <c r="D128" i="68" s="1"/>
  <c r="D130" i="68" s="1"/>
  <c r="F81" i="67"/>
  <c r="F90" i="67" s="1"/>
  <c r="H25" i="67"/>
  <c r="F78" i="67"/>
  <c r="F87" i="67" s="1"/>
  <c r="E25" i="67"/>
  <c r="F127" i="67" a="1"/>
  <c r="F127" i="67" s="1"/>
  <c r="F124" i="67" a="1"/>
  <c r="F124" i="67" s="1"/>
  <c r="F129" i="67" a="1"/>
  <c r="F129" i="67" s="1"/>
  <c r="F126" i="67" a="1"/>
  <c r="F126" i="67" s="1"/>
  <c r="F123" i="67" a="1"/>
  <c r="F123" i="67" s="1"/>
  <c r="F125" i="67" a="1"/>
  <c r="F125" i="67" s="1"/>
  <c r="F122" i="67" a="1"/>
  <c r="F122" i="67" s="1"/>
  <c r="G113" i="67"/>
  <c r="D128" i="67" a="1"/>
  <c r="D128" i="67" s="1"/>
  <c r="D130" i="67" s="1"/>
  <c r="E128" i="67" a="1"/>
  <c r="E128" i="67" s="1"/>
  <c r="E130" i="67" s="1"/>
  <c r="F77" i="67"/>
  <c r="F25" i="67"/>
  <c r="I25" i="67"/>
  <c r="G25" i="67"/>
  <c r="M164" i="67"/>
  <c r="G164" i="67"/>
  <c r="D164" i="67"/>
  <c r="A164" i="67"/>
  <c r="J165" i="67"/>
  <c r="K164" i="67"/>
  <c r="H164" i="67"/>
  <c r="E164" i="67"/>
  <c r="B164" i="67"/>
  <c r="L164" i="67"/>
  <c r="I164" i="67"/>
  <c r="F164" i="67"/>
  <c r="C164" i="67"/>
  <c r="B51" i="114"/>
  <c r="C51" i="114" s="1"/>
  <c r="A60" i="114"/>
  <c r="B52" i="113"/>
  <c r="C52" i="113" s="1"/>
  <c r="A61" i="113"/>
  <c r="A282" i="7"/>
  <c r="B273" i="7"/>
  <c r="A61" i="7"/>
  <c r="B52" i="7"/>
  <c r="F93" i="47" l="1"/>
  <c r="F94" i="47" s="1"/>
  <c r="E92" i="68" a="1"/>
  <c r="E92" i="68" s="1"/>
  <c r="E94" i="68" s="1"/>
  <c r="E94" i="55"/>
  <c r="E92" i="70" a="1"/>
  <c r="E92" i="70" s="1"/>
  <c r="E94" i="70" s="1"/>
  <c r="E92" i="69" a="1"/>
  <c r="E92" i="69" s="1"/>
  <c r="E94" i="69" s="1"/>
  <c r="G93" i="94"/>
  <c r="E94" i="41"/>
  <c r="F93" i="97"/>
  <c r="F94" i="97" s="1"/>
  <c r="F93" i="41"/>
  <c r="F94" i="41" s="1"/>
  <c r="E94" i="44"/>
  <c r="E94" i="87"/>
  <c r="E94" i="127"/>
  <c r="E94" i="43"/>
  <c r="E94" i="38"/>
  <c r="F91" i="68"/>
  <c r="F92" i="68" s="1" a="1"/>
  <c r="F92" i="68" s="1"/>
  <c r="E94" i="91"/>
  <c r="E94" i="89"/>
  <c r="F91" i="70"/>
  <c r="E94" i="73"/>
  <c r="E94" i="74"/>
  <c r="E94" i="42"/>
  <c r="E94" i="51"/>
  <c r="F91" i="69"/>
  <c r="F94" i="94"/>
  <c r="E94" i="129"/>
  <c r="E94" i="78"/>
  <c r="F93" i="101"/>
  <c r="F94" i="101" s="1"/>
  <c r="F91" i="67"/>
  <c r="E94" i="95"/>
  <c r="F94" i="92"/>
  <c r="E94" i="108"/>
  <c r="E94" i="40"/>
  <c r="E94" i="49"/>
  <c r="E94" i="53"/>
  <c r="F91" i="71"/>
  <c r="E94" i="59"/>
  <c r="F94" i="56"/>
  <c r="G93" i="56"/>
  <c r="F93" i="54"/>
  <c r="F94" i="54" s="1"/>
  <c r="F93" i="53"/>
  <c r="F93" i="52"/>
  <c r="F94" i="52" s="1"/>
  <c r="E94" i="50"/>
  <c r="E94" i="48"/>
  <c r="E94" i="47"/>
  <c r="F93" i="45"/>
  <c r="F94" i="45" s="1"/>
  <c r="F93" i="44"/>
  <c r="F94" i="44" s="1"/>
  <c r="F93" i="39"/>
  <c r="F94" i="39" s="1"/>
  <c r="F93" i="38"/>
  <c r="F94" i="38" s="1"/>
  <c r="F93" i="49"/>
  <c r="F91" i="49"/>
  <c r="F92" i="49" s="1" a="1"/>
  <c r="F92" i="49" s="1"/>
  <c r="G77" i="49"/>
  <c r="F93" i="60"/>
  <c r="F91" i="60"/>
  <c r="F92" i="60" s="1" a="1"/>
  <c r="F92" i="60" s="1"/>
  <c r="F93" i="48"/>
  <c r="F91" i="48"/>
  <c r="F92" i="48" s="1" a="1"/>
  <c r="F92" i="48" s="1"/>
  <c r="F91" i="55"/>
  <c r="F92" i="55" s="1" a="1"/>
  <c r="F92" i="55" s="1"/>
  <c r="F93" i="55"/>
  <c r="F94" i="46"/>
  <c r="E94" i="54"/>
  <c r="E94" i="60"/>
  <c r="G91" i="56"/>
  <c r="G92" i="56" s="1" a="1"/>
  <c r="G92" i="56" s="1"/>
  <c r="F91" i="53"/>
  <c r="F92" i="53" s="1" a="1"/>
  <c r="F92" i="53" s="1"/>
  <c r="G91" i="44"/>
  <c r="G92" i="44" s="1" a="1"/>
  <c r="G92" i="44" s="1"/>
  <c r="G91" i="47"/>
  <c r="G92" i="47" s="1" a="1"/>
  <c r="G92" i="47" s="1"/>
  <c r="G91" i="39"/>
  <c r="G92" i="39" s="1" a="1"/>
  <c r="G92" i="39" s="1"/>
  <c r="F93" i="43"/>
  <c r="F91" i="43"/>
  <c r="F92" i="43" s="1" a="1"/>
  <c r="F92" i="43" s="1"/>
  <c r="G91" i="52"/>
  <c r="G92" i="52" s="1" a="1"/>
  <c r="G92" i="52" s="1"/>
  <c r="F91" i="59"/>
  <c r="F92" i="59" s="1" a="1"/>
  <c r="F92" i="59" s="1"/>
  <c r="F93" i="59"/>
  <c r="F93" i="57"/>
  <c r="F94" i="57" s="1"/>
  <c r="F93" i="40"/>
  <c r="F91" i="40"/>
  <c r="F92" i="40" s="1" a="1"/>
  <c r="F92" i="40" s="1"/>
  <c r="G77" i="40"/>
  <c r="F93" i="50"/>
  <c r="F91" i="50"/>
  <c r="F92" i="50" s="1" a="1"/>
  <c r="F92" i="50" s="1"/>
  <c r="G91" i="38"/>
  <c r="G92" i="38" s="1" a="1"/>
  <c r="G92" i="38" s="1"/>
  <c r="F91" i="42"/>
  <c r="F92" i="42" s="1" a="1"/>
  <c r="F92" i="42" s="1"/>
  <c r="F93" i="42"/>
  <c r="G91" i="45"/>
  <c r="G92" i="45" s="1" a="1"/>
  <c r="G92" i="45" s="1"/>
  <c r="G91" i="46"/>
  <c r="G92" i="46" s="1" a="1"/>
  <c r="G92" i="46" s="1"/>
  <c r="G77" i="50"/>
  <c r="G91" i="54"/>
  <c r="G92" i="54" s="1" a="1"/>
  <c r="G92" i="54" s="1"/>
  <c r="F93" i="58"/>
  <c r="F91" i="58"/>
  <c r="F92" i="58" s="1" a="1"/>
  <c r="F92" i="58" s="1"/>
  <c r="E94" i="57"/>
  <c r="F93" i="51"/>
  <c r="F91" i="51"/>
  <c r="F92" i="51" s="1" a="1"/>
  <c r="F92" i="51" s="1"/>
  <c r="E94" i="58"/>
  <c r="E94" i="52"/>
  <c r="E94" i="45"/>
  <c r="E94" i="39"/>
  <c r="E94" i="102"/>
  <c r="E94" i="100"/>
  <c r="F93" i="99"/>
  <c r="F94" i="99" s="1"/>
  <c r="F93" i="95"/>
  <c r="F94" i="95" s="1"/>
  <c r="G91" i="94"/>
  <c r="G92" i="94" s="1" a="1"/>
  <c r="G92" i="94" s="1"/>
  <c r="F93" i="93"/>
  <c r="F94" i="93" s="1"/>
  <c r="G93" i="92"/>
  <c r="G94" i="92" s="1"/>
  <c r="F93" i="89"/>
  <c r="F94" i="89" s="1"/>
  <c r="E94" i="79"/>
  <c r="F93" i="88"/>
  <c r="F94" i="88" s="1"/>
  <c r="F93" i="86"/>
  <c r="F94" i="86" s="1"/>
  <c r="E94" i="85"/>
  <c r="E94" i="84"/>
  <c r="E94" i="83"/>
  <c r="F93" i="82"/>
  <c r="F94" i="82" s="1"/>
  <c r="F94" i="81"/>
  <c r="G93" i="81"/>
  <c r="G94" i="81" s="1"/>
  <c r="E94" i="77"/>
  <c r="G91" i="83"/>
  <c r="G92" i="83" s="1" a="1"/>
  <c r="G92" i="83" s="1"/>
  <c r="F93" i="80"/>
  <c r="F94" i="80" s="1"/>
  <c r="F91" i="72"/>
  <c r="F92" i="72" s="1" a="1"/>
  <c r="F92" i="72" s="1"/>
  <c r="F93" i="72"/>
  <c r="G91" i="88"/>
  <c r="G92" i="88" s="1" a="1"/>
  <c r="G92" i="88" s="1"/>
  <c r="H91" i="92"/>
  <c r="H92" i="92" s="1" a="1"/>
  <c r="H92" i="92" s="1"/>
  <c r="G91" i="95"/>
  <c r="G92" i="95" s="1" a="1"/>
  <c r="G92" i="95" s="1"/>
  <c r="F93" i="98"/>
  <c r="F91" i="98"/>
  <c r="F92" i="98" s="1" a="1"/>
  <c r="F92" i="98" s="1"/>
  <c r="F91" i="109"/>
  <c r="F92" i="109" s="1" a="1"/>
  <c r="F92" i="109" s="1"/>
  <c r="F93" i="109"/>
  <c r="G91" i="84"/>
  <c r="G92" i="84" s="1" a="1"/>
  <c r="G92" i="84" s="1"/>
  <c r="G93" i="84"/>
  <c r="E94" i="86"/>
  <c r="E94" i="75"/>
  <c r="E94" i="76"/>
  <c r="E94" i="96"/>
  <c r="F93" i="83"/>
  <c r="F91" i="83"/>
  <c r="F92" i="83" s="1" a="1"/>
  <c r="F92" i="83" s="1"/>
  <c r="G91" i="97"/>
  <c r="G92" i="97" s="1" a="1"/>
  <c r="G92" i="97" s="1"/>
  <c r="E94" i="90"/>
  <c r="F94" i="84"/>
  <c r="F93" i="85"/>
  <c r="F94" i="85" s="1"/>
  <c r="F93" i="77"/>
  <c r="F91" i="77"/>
  <c r="F92" i="77" s="1" a="1"/>
  <c r="F92" i="77" s="1"/>
  <c r="G91" i="86"/>
  <c r="G92" i="86" s="1" a="1"/>
  <c r="G92" i="86" s="1"/>
  <c r="F93" i="91"/>
  <c r="F91" i="91"/>
  <c r="F92" i="91" s="1" a="1"/>
  <c r="F92" i="91" s="1"/>
  <c r="F91" i="96"/>
  <c r="F92" i="96" s="1" a="1"/>
  <c r="F92" i="96" s="1"/>
  <c r="F93" i="96"/>
  <c r="F91" i="128"/>
  <c r="F92" i="128" s="1" a="1"/>
  <c r="F92" i="128" s="1"/>
  <c r="F93" i="128"/>
  <c r="F93" i="127"/>
  <c r="F91" i="127"/>
  <c r="F92" i="127" s="1" a="1"/>
  <c r="F92" i="127" s="1"/>
  <c r="F93" i="108"/>
  <c r="F91" i="108"/>
  <c r="F92" i="108" s="1" a="1"/>
  <c r="F92" i="108" s="1"/>
  <c r="F91" i="100"/>
  <c r="F92" i="100" s="1" a="1"/>
  <c r="F92" i="100" s="1"/>
  <c r="F93" i="100"/>
  <c r="F93" i="87"/>
  <c r="F91" i="87"/>
  <c r="F92" i="87" s="1" a="1"/>
  <c r="F92" i="87" s="1"/>
  <c r="G77" i="75"/>
  <c r="H77" i="75" s="1"/>
  <c r="F91" i="75"/>
  <c r="F92" i="75" s="1" a="1"/>
  <c r="F92" i="75" s="1"/>
  <c r="F93" i="75"/>
  <c r="E94" i="128"/>
  <c r="E94" i="82"/>
  <c r="E94" i="109"/>
  <c r="E94" i="98"/>
  <c r="F91" i="73"/>
  <c r="F92" i="73" s="1" a="1"/>
  <c r="F92" i="73" s="1"/>
  <c r="F93" i="73"/>
  <c r="F93" i="78"/>
  <c r="F91" i="78"/>
  <c r="F92" i="78" s="1" a="1"/>
  <c r="F92" i="78" s="1"/>
  <c r="G77" i="90"/>
  <c r="F91" i="90"/>
  <c r="F92" i="90" s="1" a="1"/>
  <c r="F92" i="90" s="1"/>
  <c r="F93" i="90"/>
  <c r="H91" i="81"/>
  <c r="H92" i="81" s="1" a="1"/>
  <c r="H92" i="81" s="1"/>
  <c r="F91" i="79"/>
  <c r="F92" i="79" s="1" a="1"/>
  <c r="F92" i="79" s="1"/>
  <c r="F93" i="79"/>
  <c r="G91" i="101"/>
  <c r="G92" i="101" s="1" a="1"/>
  <c r="G92" i="101" s="1"/>
  <c r="F91" i="102"/>
  <c r="F92" i="102" s="1" a="1"/>
  <c r="F92" i="102" s="1"/>
  <c r="F93" i="102"/>
  <c r="F93" i="74"/>
  <c r="F91" i="74"/>
  <c r="F92" i="74" s="1" a="1"/>
  <c r="F92" i="74" s="1"/>
  <c r="F93" i="129"/>
  <c r="F91" i="129"/>
  <c r="F92" i="129" s="1" a="1"/>
  <c r="F92" i="129" s="1"/>
  <c r="G77" i="76"/>
  <c r="H77" i="76" s="1"/>
  <c r="F93" i="76"/>
  <c r="F91" i="76"/>
  <c r="F92" i="76" s="1" a="1"/>
  <c r="F92" i="76" s="1"/>
  <c r="E94" i="72"/>
  <c r="G91" i="93"/>
  <c r="G92" i="93" s="1" a="1"/>
  <c r="G92" i="93" s="1"/>
  <c r="H77" i="93"/>
  <c r="E92" i="71" a="1"/>
  <c r="E92" i="71" s="1"/>
  <c r="E94" i="71" s="1"/>
  <c r="G82" i="71"/>
  <c r="G77" i="71"/>
  <c r="F86" i="71"/>
  <c r="F93" i="71"/>
  <c r="F86" i="70"/>
  <c r="F93" i="70"/>
  <c r="F86" i="69"/>
  <c r="F93" i="69"/>
  <c r="G86" i="69"/>
  <c r="G86" i="68"/>
  <c r="F93" i="68"/>
  <c r="E92" i="67" a="1"/>
  <c r="E92" i="67" s="1"/>
  <c r="E94" i="67" s="1"/>
  <c r="F86" i="67"/>
  <c r="F93" i="67"/>
  <c r="F93" i="32"/>
  <c r="F91" i="32"/>
  <c r="C164" i="85"/>
  <c r="D164" i="85"/>
  <c r="A164" i="85"/>
  <c r="B164" i="85"/>
  <c r="G164" i="85"/>
  <c r="H164" i="85"/>
  <c r="E164" i="85"/>
  <c r="K164" i="85"/>
  <c r="L164" i="85"/>
  <c r="I164" i="85"/>
  <c r="J165" i="85"/>
  <c r="F164" i="85"/>
  <c r="M164" i="85"/>
  <c r="G113" i="51"/>
  <c r="G129" i="51" s="1" a="1"/>
  <c r="G129" i="51" s="1"/>
  <c r="C43" i="130"/>
  <c r="F128" i="128" a="1"/>
  <c r="F128" i="128" s="1"/>
  <c r="F130" i="128" s="1"/>
  <c r="H113" i="128"/>
  <c r="G125" i="128" a="1"/>
  <c r="G125" i="128" s="1"/>
  <c r="G126" i="128" a="1"/>
  <c r="G126" i="128" s="1"/>
  <c r="G124" i="128" a="1"/>
  <c r="G124" i="128" s="1"/>
  <c r="G122" i="128" a="1"/>
  <c r="G122" i="128" s="1"/>
  <c r="G127" i="128" a="1"/>
  <c r="G127" i="128" s="1"/>
  <c r="G129" i="128" a="1"/>
  <c r="G129" i="128" s="1"/>
  <c r="G123" i="128" a="1"/>
  <c r="G123" i="128" s="1"/>
  <c r="F129" i="51" a="1"/>
  <c r="F129" i="51" s="1"/>
  <c r="F126" i="51" a="1"/>
  <c r="F126" i="51" s="1"/>
  <c r="G81" i="43"/>
  <c r="H81" i="43" s="1"/>
  <c r="G79" i="69"/>
  <c r="G88" i="69" s="1"/>
  <c r="G82" i="76"/>
  <c r="G77" i="87"/>
  <c r="G82" i="68"/>
  <c r="G77" i="127"/>
  <c r="G80" i="128"/>
  <c r="G80" i="73"/>
  <c r="G82" i="38"/>
  <c r="H78" i="98"/>
  <c r="I78" i="98" s="1"/>
  <c r="G77" i="100"/>
  <c r="I82" i="46"/>
  <c r="F123" i="51" a="1"/>
  <c r="F123" i="51" s="1"/>
  <c r="F124" i="51" a="1"/>
  <c r="F124" i="51" s="1"/>
  <c r="H82" i="71"/>
  <c r="G80" i="32"/>
  <c r="H79" i="94"/>
  <c r="I79" i="94" s="1"/>
  <c r="G82" i="88"/>
  <c r="H82" i="88" s="1"/>
  <c r="H77" i="84"/>
  <c r="G82" i="98"/>
  <c r="J25" i="42"/>
  <c r="I80" i="84"/>
  <c r="I79" i="84"/>
  <c r="I82" i="84"/>
  <c r="I81" i="84"/>
  <c r="E128" i="87" a="1"/>
  <c r="E128" i="87" s="1"/>
  <c r="E130" i="87" s="1"/>
  <c r="F125" i="71" a="1"/>
  <c r="F125" i="71" s="1"/>
  <c r="F122" i="51" a="1"/>
  <c r="F122" i="51" s="1"/>
  <c r="F125" i="51" a="1"/>
  <c r="F125" i="51" s="1"/>
  <c r="E128" i="108" a="1"/>
  <c r="E128" i="108" s="1"/>
  <c r="E130" i="108" s="1"/>
  <c r="E128" i="90" a="1"/>
  <c r="E128" i="90" s="1"/>
  <c r="E130" i="90" s="1"/>
  <c r="E128" i="93" a="1"/>
  <c r="E128" i="93" s="1"/>
  <c r="E130" i="93" s="1"/>
  <c r="F129" i="71" a="1"/>
  <c r="F129" i="71" s="1"/>
  <c r="F122" i="48" a="1"/>
  <c r="F122" i="48" s="1"/>
  <c r="F126" i="48" a="1"/>
  <c r="F126" i="48" s="1"/>
  <c r="E128" i="100" a="1"/>
  <c r="E128" i="100" s="1"/>
  <c r="E130" i="100" s="1"/>
  <c r="F128" i="100" a="1"/>
  <c r="F128" i="100" s="1"/>
  <c r="F130" i="100" s="1"/>
  <c r="E128" i="101" a="1"/>
  <c r="E128" i="101" s="1"/>
  <c r="E130" i="101" s="1"/>
  <c r="E128" i="48" a="1"/>
  <c r="E128" i="48" s="1"/>
  <c r="E130" i="48" s="1"/>
  <c r="F127" i="48" a="1"/>
  <c r="F127" i="48" s="1"/>
  <c r="E128" i="73" a="1"/>
  <c r="E128" i="73" s="1"/>
  <c r="E130" i="73" s="1"/>
  <c r="E128" i="51" a="1"/>
  <c r="E128" i="51" s="1"/>
  <c r="E130" i="51" s="1"/>
  <c r="G80" i="43"/>
  <c r="G81" i="70"/>
  <c r="G81" i="54"/>
  <c r="G80" i="44"/>
  <c r="H80" i="44" s="1"/>
  <c r="G79" i="70"/>
  <c r="G88" i="70" s="1"/>
  <c r="G82" i="69"/>
  <c r="G77" i="48"/>
  <c r="G82" i="73"/>
  <c r="H82" i="73" s="1"/>
  <c r="H82" i="94"/>
  <c r="G81" i="78"/>
  <c r="G82" i="67"/>
  <c r="G77" i="109"/>
  <c r="G82" i="55"/>
  <c r="G77" i="108"/>
  <c r="G77" i="129"/>
  <c r="H82" i="92"/>
  <c r="G81" i="129"/>
  <c r="I78" i="39"/>
  <c r="H82" i="80"/>
  <c r="G79" i="82"/>
  <c r="G82" i="39"/>
  <c r="G78" i="129"/>
  <c r="G80" i="40"/>
  <c r="H78" i="78"/>
  <c r="G77" i="128"/>
  <c r="H82" i="56"/>
  <c r="G81" i="76"/>
  <c r="G78" i="51"/>
  <c r="G91" i="51" s="1"/>
  <c r="G92" i="51" s="1" a="1"/>
  <c r="G92" i="51" s="1"/>
  <c r="I79" i="72"/>
  <c r="H80" i="97"/>
  <c r="H80" i="55"/>
  <c r="G79" i="95"/>
  <c r="H80" i="47"/>
  <c r="G79" i="108"/>
  <c r="G82" i="42"/>
  <c r="G80" i="72"/>
  <c r="G80" i="127"/>
  <c r="G79" i="57"/>
  <c r="G82" i="129"/>
  <c r="G80" i="129"/>
  <c r="G78" i="85"/>
  <c r="G91" i="85" s="1"/>
  <c r="G92" i="85" s="1" a="1"/>
  <c r="G92" i="85" s="1"/>
  <c r="G80" i="102"/>
  <c r="G80" i="79"/>
  <c r="H79" i="51"/>
  <c r="H78" i="76"/>
  <c r="H81" i="47"/>
  <c r="H78" i="45"/>
  <c r="H78" i="88"/>
  <c r="G79" i="83"/>
  <c r="G80" i="90"/>
  <c r="G81" i="68"/>
  <c r="G90" i="68" s="1"/>
  <c r="G81" i="48"/>
  <c r="G78" i="59"/>
  <c r="G91" i="59" s="1"/>
  <c r="G92" i="59" s="1" a="1"/>
  <c r="G92" i="59" s="1"/>
  <c r="G80" i="87"/>
  <c r="G81" i="85"/>
  <c r="G81" i="99"/>
  <c r="G79" i="44"/>
  <c r="G82" i="79"/>
  <c r="G80" i="83"/>
  <c r="H80" i="93"/>
  <c r="G82" i="77"/>
  <c r="H78" i="93"/>
  <c r="H81" i="56"/>
  <c r="G79" i="54"/>
  <c r="G82" i="41"/>
  <c r="G80" i="89"/>
  <c r="G80" i="48"/>
  <c r="G80" i="52"/>
  <c r="G82" i="85"/>
  <c r="G81" i="52"/>
  <c r="G82" i="60"/>
  <c r="H81" i="51"/>
  <c r="G82" i="100"/>
  <c r="G78" i="41"/>
  <c r="H80" i="80"/>
  <c r="G79" i="73"/>
  <c r="G80" i="88"/>
  <c r="G80" i="41"/>
  <c r="H78" i="79"/>
  <c r="H78" i="101"/>
  <c r="H78" i="56"/>
  <c r="H78" i="95"/>
  <c r="H82" i="48"/>
  <c r="G80" i="82"/>
  <c r="G82" i="83"/>
  <c r="G81" i="90"/>
  <c r="G80" i="76"/>
  <c r="G80" i="54"/>
  <c r="G81" i="75"/>
  <c r="G81" i="55"/>
  <c r="H80" i="57"/>
  <c r="H79" i="48"/>
  <c r="H81" i="60"/>
  <c r="H81" i="92"/>
  <c r="H81" i="58"/>
  <c r="I78" i="72"/>
  <c r="G82" i="89"/>
  <c r="G80" i="51"/>
  <c r="H77" i="83"/>
  <c r="G79" i="67"/>
  <c r="G88" i="67" s="1"/>
  <c r="G79" i="85"/>
  <c r="G78" i="57"/>
  <c r="G82" i="32"/>
  <c r="G78" i="48"/>
  <c r="G77" i="78"/>
  <c r="G82" i="51"/>
  <c r="G81" i="71"/>
  <c r="G90" i="71" s="1"/>
  <c r="H78" i="73"/>
  <c r="H79" i="99"/>
  <c r="H81" i="97"/>
  <c r="G82" i="57"/>
  <c r="G79" i="45"/>
  <c r="G81" i="32"/>
  <c r="G82" i="54"/>
  <c r="G82" i="95"/>
  <c r="G81" i="87"/>
  <c r="G79" i="32"/>
  <c r="G81" i="88"/>
  <c r="G81" i="57"/>
  <c r="G81" i="79"/>
  <c r="G82" i="127"/>
  <c r="H80" i="78"/>
  <c r="G80" i="101"/>
  <c r="G78" i="128"/>
  <c r="G81" i="38"/>
  <c r="H78" i="38"/>
  <c r="H78" i="87"/>
  <c r="G77" i="74"/>
  <c r="H81" i="94"/>
  <c r="H78" i="44"/>
  <c r="H80" i="67"/>
  <c r="H89" i="67" s="1"/>
  <c r="H79" i="56"/>
  <c r="G81" i="69"/>
  <c r="G90" i="69" s="1"/>
  <c r="G80" i="68"/>
  <c r="G89" i="68" s="1"/>
  <c r="G80" i="69"/>
  <c r="G89" i="69" s="1"/>
  <c r="G79" i="129"/>
  <c r="G81" i="41"/>
  <c r="G80" i="77"/>
  <c r="G79" i="55"/>
  <c r="G81" i="59"/>
  <c r="G80" i="75"/>
  <c r="G81" i="86"/>
  <c r="G81" i="45"/>
  <c r="G78" i="74"/>
  <c r="G80" i="86"/>
  <c r="H81" i="46"/>
  <c r="G79" i="41"/>
  <c r="G81" i="83"/>
  <c r="G81" i="95"/>
  <c r="H80" i="94"/>
  <c r="H79" i="58"/>
  <c r="G81" i="108"/>
  <c r="G80" i="108"/>
  <c r="G79" i="88"/>
  <c r="G80" i="60"/>
  <c r="G78" i="69"/>
  <c r="G87" i="69" s="1"/>
  <c r="G80" i="95"/>
  <c r="G79" i="89"/>
  <c r="G80" i="91"/>
  <c r="G82" i="58"/>
  <c r="G82" i="93"/>
  <c r="H78" i="86"/>
  <c r="H78" i="108"/>
  <c r="H82" i="81"/>
  <c r="G81" i="89"/>
  <c r="G82" i="72"/>
  <c r="H78" i="47"/>
  <c r="G82" i="90"/>
  <c r="G78" i="68"/>
  <c r="G87" i="68" s="1"/>
  <c r="G80" i="39"/>
  <c r="G78" i="89"/>
  <c r="G81" i="72"/>
  <c r="G78" i="55"/>
  <c r="G91" i="55" s="1"/>
  <c r="G92" i="55" s="1" a="1"/>
  <c r="G92" i="55" s="1"/>
  <c r="G80" i="58"/>
  <c r="G80" i="42"/>
  <c r="G78" i="90"/>
  <c r="G81" i="49"/>
  <c r="G82" i="96"/>
  <c r="G80" i="100"/>
  <c r="E128" i="85" a="1"/>
  <c r="E128" i="85" s="1"/>
  <c r="E130" i="85" s="1"/>
  <c r="F128" i="53" a="1"/>
  <c r="F128" i="53" s="1"/>
  <c r="F130" i="53" s="1"/>
  <c r="E128" i="39" a="1"/>
  <c r="E128" i="39" s="1"/>
  <c r="E130" i="39" s="1"/>
  <c r="F122" i="71" a="1"/>
  <c r="F122" i="71" s="1"/>
  <c r="F126" i="71" a="1"/>
  <c r="F126" i="71" s="1"/>
  <c r="F127" i="71" a="1"/>
  <c r="F127" i="71" s="1"/>
  <c r="I49" i="131"/>
  <c r="E128" i="91" a="1"/>
  <c r="E128" i="91" s="1"/>
  <c r="E130" i="91" s="1"/>
  <c r="G113" i="71"/>
  <c r="G126" i="71" s="1" a="1"/>
  <c r="G126" i="71" s="1"/>
  <c r="F123" i="71" a="1"/>
  <c r="F123" i="71" s="1"/>
  <c r="E128" i="53" a="1"/>
  <c r="E128" i="53" s="1"/>
  <c r="E130" i="53" s="1"/>
  <c r="E128" i="71" a="1"/>
  <c r="E128" i="71" s="1"/>
  <c r="E130" i="71" s="1"/>
  <c r="G113" i="48"/>
  <c r="G129" i="48" s="1" a="1"/>
  <c r="G129" i="48" s="1"/>
  <c r="F123" i="48" a="1"/>
  <c r="F123" i="48" s="1"/>
  <c r="F124" i="48" a="1"/>
  <c r="F124" i="48" s="1"/>
  <c r="F125" i="48" a="1"/>
  <c r="F125" i="48" s="1"/>
  <c r="H78" i="83"/>
  <c r="F128" i="96" a="1"/>
  <c r="F128" i="96" s="1"/>
  <c r="F130" i="96" s="1"/>
  <c r="F128" i="97" a="1"/>
  <c r="F128" i="97" s="1"/>
  <c r="F130" i="97" s="1"/>
  <c r="G80" i="49"/>
  <c r="G79" i="68"/>
  <c r="G88" i="68" s="1"/>
  <c r="G82" i="109"/>
  <c r="G79" i="90"/>
  <c r="F128" i="82" a="1"/>
  <c r="F128" i="82" s="1"/>
  <c r="F130" i="82" s="1"/>
  <c r="F128" i="79" a="1"/>
  <c r="F128" i="79" s="1"/>
  <c r="F130" i="79" s="1"/>
  <c r="E128" i="89" a="1"/>
  <c r="E128" i="89" s="1"/>
  <c r="E130" i="89" s="1"/>
  <c r="F128" i="47" a="1"/>
  <c r="F128" i="47" s="1"/>
  <c r="F130" i="47" s="1"/>
  <c r="F128" i="54" a="1"/>
  <c r="F128" i="54" s="1"/>
  <c r="F130" i="54" s="1"/>
  <c r="F128" i="69" a="1"/>
  <c r="F128" i="69" s="1"/>
  <c r="F130" i="69" s="1"/>
  <c r="F127" i="84" a="1"/>
  <c r="F127" i="84" s="1"/>
  <c r="F128" i="87" a="1"/>
  <c r="F128" i="87" s="1"/>
  <c r="F130" i="87" s="1"/>
  <c r="F128" i="93" a="1"/>
  <c r="F128" i="93" s="1"/>
  <c r="F130" i="93" s="1"/>
  <c r="E128" i="52" a="1"/>
  <c r="E128" i="52" s="1"/>
  <c r="E130" i="52" s="1"/>
  <c r="E128" i="55" a="1"/>
  <c r="E128" i="55" s="1"/>
  <c r="E130" i="55" s="1"/>
  <c r="J25" i="38"/>
  <c r="G81" i="50"/>
  <c r="F128" i="72" a="1"/>
  <c r="F128" i="72" s="1"/>
  <c r="F130" i="72" s="1"/>
  <c r="E128" i="75" a="1"/>
  <c r="E128" i="75" s="1"/>
  <c r="E130" i="75" s="1"/>
  <c r="F128" i="81" a="1"/>
  <c r="F128" i="81" s="1"/>
  <c r="F130" i="81" s="1"/>
  <c r="F128" i="83" a="1"/>
  <c r="F128" i="83" s="1"/>
  <c r="F130" i="83" s="1"/>
  <c r="E128" i="84" a="1"/>
  <c r="E128" i="84" s="1"/>
  <c r="E130" i="84" s="1"/>
  <c r="F129" i="84" a="1"/>
  <c r="F129" i="84" s="1"/>
  <c r="F128" i="85" a="1"/>
  <c r="F128" i="85" s="1"/>
  <c r="F130" i="85" s="1"/>
  <c r="E128" i="43" a="1"/>
  <c r="E128" i="43" s="1"/>
  <c r="E130" i="43" s="1"/>
  <c r="F128" i="55" a="1"/>
  <c r="F128" i="55" s="1"/>
  <c r="F130" i="55" s="1"/>
  <c r="F128" i="73" a="1"/>
  <c r="F128" i="73" s="1"/>
  <c r="F130" i="73" s="1"/>
  <c r="F122" i="84" a="1"/>
  <c r="F122" i="84" s="1"/>
  <c r="F124" i="84" a="1"/>
  <c r="F124" i="84" s="1"/>
  <c r="F128" i="45" a="1"/>
  <c r="F128" i="45" s="1"/>
  <c r="F130" i="45" s="1"/>
  <c r="F128" i="50" a="1"/>
  <c r="F128" i="50" s="1"/>
  <c r="F130" i="50" s="1"/>
  <c r="F128" i="59" a="1"/>
  <c r="F128" i="59" s="1"/>
  <c r="F130" i="59" s="1"/>
  <c r="F123" i="84" a="1"/>
  <c r="F123" i="84" s="1"/>
  <c r="J25" i="84"/>
  <c r="J25" i="41"/>
  <c r="G81" i="40"/>
  <c r="G81" i="128"/>
  <c r="G79" i="128"/>
  <c r="G82" i="43"/>
  <c r="G79" i="91"/>
  <c r="H79" i="92"/>
  <c r="G82" i="49"/>
  <c r="G81" i="53"/>
  <c r="J25" i="57"/>
  <c r="J25" i="45"/>
  <c r="J25" i="73"/>
  <c r="J25" i="100"/>
  <c r="J25" i="46"/>
  <c r="J25" i="78"/>
  <c r="J25" i="91"/>
  <c r="J25" i="98"/>
  <c r="J25" i="94"/>
  <c r="J25" i="108"/>
  <c r="J25" i="32"/>
  <c r="J25" i="39"/>
  <c r="J25" i="60"/>
  <c r="J25" i="70"/>
  <c r="J25" i="71"/>
  <c r="J25" i="69"/>
  <c r="J25" i="81"/>
  <c r="J25" i="51"/>
  <c r="J25" i="88"/>
  <c r="J25" i="89"/>
  <c r="J25" i="90"/>
  <c r="J25" i="95"/>
  <c r="J25" i="96"/>
  <c r="J25" i="127"/>
  <c r="J25" i="75"/>
  <c r="J25" i="44"/>
  <c r="J25" i="53"/>
  <c r="J25" i="59"/>
  <c r="B67" i="135"/>
  <c r="B52" i="130"/>
  <c r="B364" i="135"/>
  <c r="B277" i="130"/>
  <c r="C67" i="111"/>
  <c r="C55" i="135"/>
  <c r="C437" i="111"/>
  <c r="C352" i="135"/>
  <c r="B67" i="106"/>
  <c r="B82" i="111"/>
  <c r="B363" i="106"/>
  <c r="B452" i="111"/>
  <c r="C43" i="105"/>
  <c r="C55" i="106"/>
  <c r="C268" i="105"/>
  <c r="C351" i="106"/>
  <c r="C273" i="7"/>
  <c r="C277" i="130" s="1"/>
  <c r="B277" i="105"/>
  <c r="C52" i="7"/>
  <c r="C52" i="130" s="1"/>
  <c r="B52" i="105"/>
  <c r="G78" i="60"/>
  <c r="F127" i="60" a="1"/>
  <c r="F127" i="60" s="1"/>
  <c r="F124" i="60" a="1"/>
  <c r="F124" i="60" s="1"/>
  <c r="F129" i="60" a="1"/>
  <c r="F129" i="60" s="1"/>
  <c r="F126" i="60" a="1"/>
  <c r="F126" i="60" s="1"/>
  <c r="F123" i="60" a="1"/>
  <c r="F123" i="60" s="1"/>
  <c r="F125" i="60" a="1"/>
  <c r="F125" i="60" s="1"/>
  <c r="F122" i="60" a="1"/>
  <c r="F122" i="60" s="1"/>
  <c r="G113" i="60"/>
  <c r="G79" i="60"/>
  <c r="G77" i="60"/>
  <c r="E128" i="60" a="1"/>
  <c r="E128" i="60" s="1"/>
  <c r="E130" i="60" s="1"/>
  <c r="L165" i="60"/>
  <c r="I165" i="60"/>
  <c r="F165" i="60"/>
  <c r="C165" i="60"/>
  <c r="M165" i="60"/>
  <c r="G165" i="60"/>
  <c r="D165" i="60"/>
  <c r="A165" i="60"/>
  <c r="J166" i="60"/>
  <c r="K165" i="60"/>
  <c r="H165" i="60"/>
  <c r="E165" i="60"/>
  <c r="B165" i="60"/>
  <c r="G80" i="59"/>
  <c r="L165" i="59"/>
  <c r="I165" i="59"/>
  <c r="F165" i="59"/>
  <c r="C165" i="59"/>
  <c r="M165" i="59"/>
  <c r="G165" i="59"/>
  <c r="D165" i="59"/>
  <c r="A165" i="59"/>
  <c r="J166" i="59"/>
  <c r="K165" i="59"/>
  <c r="H165" i="59"/>
  <c r="E165" i="59"/>
  <c r="B165" i="59"/>
  <c r="G79" i="59"/>
  <c r="G82" i="59"/>
  <c r="G129" i="59" a="1"/>
  <c r="G129" i="59" s="1"/>
  <c r="G126" i="59" a="1"/>
  <c r="G126" i="59" s="1"/>
  <c r="G123" i="59" a="1"/>
  <c r="G123" i="59" s="1"/>
  <c r="G122" i="59" a="1"/>
  <c r="G122" i="59" s="1"/>
  <c r="G125" i="59" a="1"/>
  <c r="G125" i="59" s="1"/>
  <c r="G124" i="59" a="1"/>
  <c r="G124" i="59" s="1"/>
  <c r="G127" i="59" a="1"/>
  <c r="G127" i="59" s="1"/>
  <c r="H113" i="59"/>
  <c r="H77" i="59"/>
  <c r="I78" i="58"/>
  <c r="G77" i="58"/>
  <c r="M164" i="58"/>
  <c r="G164" i="58"/>
  <c r="D164" i="58"/>
  <c r="A164" i="58"/>
  <c r="L164" i="58"/>
  <c r="H164" i="58"/>
  <c r="C164" i="58"/>
  <c r="J165" i="58"/>
  <c r="I164" i="58"/>
  <c r="E164" i="58"/>
  <c r="B164" i="58"/>
  <c r="F164" i="58"/>
  <c r="K164" i="58"/>
  <c r="F128" i="58" a="1"/>
  <c r="F128" i="58" s="1"/>
  <c r="F130" i="58" s="1"/>
  <c r="G129" i="58" a="1"/>
  <c r="G129" i="58" s="1"/>
  <c r="G126" i="58" a="1"/>
  <c r="G126" i="58" s="1"/>
  <c r="G123" i="58" a="1"/>
  <c r="G123" i="58" s="1"/>
  <c r="G122" i="58" a="1"/>
  <c r="G122" i="58" s="1"/>
  <c r="G125" i="58" a="1"/>
  <c r="G125" i="58" s="1"/>
  <c r="G124" i="58" a="1"/>
  <c r="G124" i="58" s="1"/>
  <c r="G127" i="58" a="1"/>
  <c r="G127" i="58" s="1"/>
  <c r="H113" i="58"/>
  <c r="E128" i="58" a="1"/>
  <c r="E128" i="58" s="1"/>
  <c r="E130" i="58" s="1"/>
  <c r="J25" i="58"/>
  <c r="F127" i="57" a="1"/>
  <c r="F127" i="57" s="1"/>
  <c r="F124" i="57" a="1"/>
  <c r="F124" i="57" s="1"/>
  <c r="F129" i="57" a="1"/>
  <c r="F129" i="57" s="1"/>
  <c r="F126" i="57" a="1"/>
  <c r="F126" i="57" s="1"/>
  <c r="F123" i="57" a="1"/>
  <c r="F123" i="57" s="1"/>
  <c r="F125" i="57" a="1"/>
  <c r="F125" i="57" s="1"/>
  <c r="F122" i="57" a="1"/>
  <c r="F122" i="57" s="1"/>
  <c r="G113" i="57"/>
  <c r="E128" i="57" a="1"/>
  <c r="E128" i="57" s="1"/>
  <c r="E130" i="57" s="1"/>
  <c r="L165" i="57"/>
  <c r="I165" i="57"/>
  <c r="F165" i="57"/>
  <c r="C165" i="57"/>
  <c r="M165" i="57"/>
  <c r="G165" i="57"/>
  <c r="D165" i="57"/>
  <c r="A165" i="57"/>
  <c r="J166" i="57"/>
  <c r="K165" i="57"/>
  <c r="H165" i="57"/>
  <c r="E165" i="57"/>
  <c r="B165" i="57"/>
  <c r="H77" i="57"/>
  <c r="F127" i="56" a="1"/>
  <c r="F127" i="56" s="1"/>
  <c r="F124" i="56" a="1"/>
  <c r="F124" i="56" s="1"/>
  <c r="F129" i="56" a="1"/>
  <c r="F129" i="56" s="1"/>
  <c r="F126" i="56" a="1"/>
  <c r="F126" i="56" s="1"/>
  <c r="F123" i="56" a="1"/>
  <c r="F123" i="56" s="1"/>
  <c r="F125" i="56" a="1"/>
  <c r="F125" i="56" s="1"/>
  <c r="F122" i="56" a="1"/>
  <c r="F122" i="56" s="1"/>
  <c r="G113" i="56"/>
  <c r="E128" i="56" a="1"/>
  <c r="E128" i="56" s="1"/>
  <c r="E130" i="56" s="1"/>
  <c r="J25" i="56"/>
  <c r="I77" i="56"/>
  <c r="L165" i="56"/>
  <c r="I165" i="56"/>
  <c r="F165" i="56"/>
  <c r="C165" i="56"/>
  <c r="M165" i="56"/>
  <c r="G165" i="56"/>
  <c r="D165" i="56"/>
  <c r="A165" i="56"/>
  <c r="J166" i="56"/>
  <c r="K165" i="56"/>
  <c r="H165" i="56"/>
  <c r="E165" i="56"/>
  <c r="B165" i="56"/>
  <c r="H80" i="56"/>
  <c r="L165" i="55"/>
  <c r="I165" i="55"/>
  <c r="F165" i="55"/>
  <c r="C165" i="55"/>
  <c r="M165" i="55"/>
  <c r="G165" i="55"/>
  <c r="D165" i="55"/>
  <c r="A165" i="55"/>
  <c r="J166" i="55"/>
  <c r="K165" i="55"/>
  <c r="H165" i="55"/>
  <c r="E165" i="55"/>
  <c r="B165" i="55"/>
  <c r="H77" i="55"/>
  <c r="G129" i="55" a="1"/>
  <c r="G129" i="55" s="1"/>
  <c r="G126" i="55" a="1"/>
  <c r="G126" i="55" s="1"/>
  <c r="G123" i="55" a="1"/>
  <c r="G123" i="55" s="1"/>
  <c r="G125" i="55" a="1"/>
  <c r="G125" i="55" s="1"/>
  <c r="G122" i="55" a="1"/>
  <c r="G122" i="55" s="1"/>
  <c r="G127" i="55" a="1"/>
  <c r="G127" i="55" s="1"/>
  <c r="G124" i="55" a="1"/>
  <c r="G124" i="55" s="1"/>
  <c r="H113" i="55"/>
  <c r="I78" i="54"/>
  <c r="L165" i="54"/>
  <c r="I165" i="54"/>
  <c r="F165" i="54"/>
  <c r="C165" i="54"/>
  <c r="M165" i="54"/>
  <c r="G165" i="54"/>
  <c r="D165" i="54"/>
  <c r="A165" i="54"/>
  <c r="J166" i="54"/>
  <c r="K165" i="54"/>
  <c r="H165" i="54"/>
  <c r="E165" i="54"/>
  <c r="B165" i="54"/>
  <c r="H77" i="54"/>
  <c r="G129" i="54" a="1"/>
  <c r="G129" i="54" s="1"/>
  <c r="G126" i="54" a="1"/>
  <c r="G126" i="54" s="1"/>
  <c r="G123" i="54" a="1"/>
  <c r="G123" i="54" s="1"/>
  <c r="G125" i="54" a="1"/>
  <c r="G125" i="54" s="1"/>
  <c r="G122" i="54" a="1"/>
  <c r="G122" i="54" s="1"/>
  <c r="G127" i="54" a="1"/>
  <c r="G127" i="54" s="1"/>
  <c r="G124" i="54" a="1"/>
  <c r="G124" i="54" s="1"/>
  <c r="H113" i="54"/>
  <c r="J25" i="54"/>
  <c r="G82" i="53"/>
  <c r="G80" i="53"/>
  <c r="G78" i="53"/>
  <c r="G91" i="53" s="1"/>
  <c r="G92" i="53" s="1" a="1"/>
  <c r="G92" i="53" s="1"/>
  <c r="H77" i="53"/>
  <c r="G79" i="53"/>
  <c r="J165" i="53"/>
  <c r="K164" i="53"/>
  <c r="H164" i="53"/>
  <c r="E164" i="53"/>
  <c r="B164" i="53"/>
  <c r="F164" i="53"/>
  <c r="A164" i="53"/>
  <c r="L164" i="53"/>
  <c r="G164" i="53"/>
  <c r="C164" i="53"/>
  <c r="I164" i="53"/>
  <c r="M164" i="53"/>
  <c r="D164" i="53"/>
  <c r="H127" i="53" a="1"/>
  <c r="H127" i="53" s="1"/>
  <c r="H124" i="53" a="1"/>
  <c r="H124" i="53" s="1"/>
  <c r="H123" i="53" a="1"/>
  <c r="H123" i="53" s="1"/>
  <c r="H122" i="53" a="1"/>
  <c r="H122" i="53" s="1"/>
  <c r="H126" i="53" a="1"/>
  <c r="H126" i="53" s="1"/>
  <c r="H125" i="53" a="1"/>
  <c r="H125" i="53" s="1"/>
  <c r="H129" i="53" a="1"/>
  <c r="H129" i="53" s="1"/>
  <c r="I113" i="53"/>
  <c r="G128" i="53" a="1"/>
  <c r="G128" i="53" s="1"/>
  <c r="G130" i="53" s="1"/>
  <c r="M164" i="52"/>
  <c r="G164" i="52"/>
  <c r="D164" i="52"/>
  <c r="A164" i="52"/>
  <c r="J165" i="52"/>
  <c r="K164" i="52"/>
  <c r="H164" i="52"/>
  <c r="E164" i="52"/>
  <c r="B164" i="52"/>
  <c r="L164" i="52"/>
  <c r="I164" i="52"/>
  <c r="F164" i="52"/>
  <c r="C164" i="52"/>
  <c r="H77" i="52"/>
  <c r="F127" i="52" a="1"/>
  <c r="F127" i="52" s="1"/>
  <c r="F124" i="52" a="1"/>
  <c r="F124" i="52" s="1"/>
  <c r="F129" i="52" a="1"/>
  <c r="F129" i="52" s="1"/>
  <c r="F126" i="52" a="1"/>
  <c r="F126" i="52" s="1"/>
  <c r="F123" i="52" a="1"/>
  <c r="F123" i="52" s="1"/>
  <c r="F125" i="52" a="1"/>
  <c r="F125" i="52" s="1"/>
  <c r="F122" i="52" a="1"/>
  <c r="F122" i="52" s="1"/>
  <c r="G113" i="52"/>
  <c r="H79" i="52"/>
  <c r="H82" i="52"/>
  <c r="H77" i="51"/>
  <c r="M164" i="51"/>
  <c r="G164" i="51"/>
  <c r="D164" i="51"/>
  <c r="A164" i="51"/>
  <c r="L164" i="51"/>
  <c r="H164" i="51"/>
  <c r="C164" i="51"/>
  <c r="J165" i="51"/>
  <c r="I164" i="51"/>
  <c r="E164" i="51"/>
  <c r="B164" i="51"/>
  <c r="F164" i="51"/>
  <c r="K164" i="51"/>
  <c r="G82" i="50"/>
  <c r="L165" i="50"/>
  <c r="I165" i="50"/>
  <c r="F165" i="50"/>
  <c r="C165" i="50"/>
  <c r="M165" i="50"/>
  <c r="G165" i="50"/>
  <c r="D165" i="50"/>
  <c r="A165" i="50"/>
  <c r="J166" i="50"/>
  <c r="K165" i="50"/>
  <c r="H165" i="50"/>
  <c r="E165" i="50"/>
  <c r="B165" i="50"/>
  <c r="G80" i="50"/>
  <c r="G129" i="50" a="1"/>
  <c r="G129" i="50" s="1"/>
  <c r="G126" i="50" a="1"/>
  <c r="G126" i="50" s="1"/>
  <c r="G123" i="50" a="1"/>
  <c r="G123" i="50" s="1"/>
  <c r="G125" i="50" a="1"/>
  <c r="G125" i="50" s="1"/>
  <c r="G122" i="50" a="1"/>
  <c r="G122" i="50" s="1"/>
  <c r="G127" i="50" a="1"/>
  <c r="G127" i="50" s="1"/>
  <c r="G124" i="50" a="1"/>
  <c r="G124" i="50" s="1"/>
  <c r="H113" i="50"/>
  <c r="H78" i="50"/>
  <c r="G79" i="50"/>
  <c r="J25" i="50"/>
  <c r="G129" i="49" a="1"/>
  <c r="G129" i="49" s="1"/>
  <c r="G126" i="49" a="1"/>
  <c r="G126" i="49" s="1"/>
  <c r="G123" i="49" a="1"/>
  <c r="G123" i="49" s="1"/>
  <c r="G127" i="49" a="1"/>
  <c r="G127" i="49" s="1"/>
  <c r="G124" i="49" a="1"/>
  <c r="G124" i="49" s="1"/>
  <c r="G125" i="49" a="1"/>
  <c r="G125" i="49" s="1"/>
  <c r="G122" i="49" a="1"/>
  <c r="G122" i="49" s="1"/>
  <c r="H113" i="49"/>
  <c r="H79" i="49"/>
  <c r="F128" i="49" a="1"/>
  <c r="F128" i="49" s="1"/>
  <c r="F130" i="49" s="1"/>
  <c r="I78" i="49"/>
  <c r="M164" i="49"/>
  <c r="G164" i="49"/>
  <c r="D164" i="49"/>
  <c r="A164" i="49"/>
  <c r="L164" i="49"/>
  <c r="I164" i="49"/>
  <c r="F164" i="49"/>
  <c r="C164" i="49"/>
  <c r="H164" i="49"/>
  <c r="K164" i="49"/>
  <c r="B164" i="49"/>
  <c r="J165" i="49"/>
  <c r="E164" i="49"/>
  <c r="J25" i="49"/>
  <c r="M164" i="48"/>
  <c r="G164" i="48"/>
  <c r="D164" i="48"/>
  <c r="A164" i="48"/>
  <c r="J165" i="48"/>
  <c r="K164" i="48"/>
  <c r="H164" i="48"/>
  <c r="E164" i="48"/>
  <c r="B164" i="48"/>
  <c r="L164" i="48"/>
  <c r="C164" i="48"/>
  <c r="F164" i="48"/>
  <c r="I164" i="48"/>
  <c r="G79" i="47"/>
  <c r="H77" i="47"/>
  <c r="G129" i="47" a="1"/>
  <c r="G129" i="47" s="1"/>
  <c r="G126" i="47" a="1"/>
  <c r="G126" i="47" s="1"/>
  <c r="G123" i="47" a="1"/>
  <c r="G123" i="47" s="1"/>
  <c r="G125" i="47" a="1"/>
  <c r="G125" i="47" s="1"/>
  <c r="G122" i="47" a="1"/>
  <c r="G122" i="47" s="1"/>
  <c r="G127" i="47" a="1"/>
  <c r="G127" i="47" s="1"/>
  <c r="G124" i="47" a="1"/>
  <c r="G124" i="47" s="1"/>
  <c r="H113" i="47"/>
  <c r="L165" i="47"/>
  <c r="I165" i="47"/>
  <c r="F165" i="47"/>
  <c r="C165" i="47"/>
  <c r="M165" i="47"/>
  <c r="G165" i="47"/>
  <c r="D165" i="47"/>
  <c r="A165" i="47"/>
  <c r="J166" i="47"/>
  <c r="K165" i="47"/>
  <c r="H165" i="47"/>
  <c r="E165" i="47"/>
  <c r="B165" i="47"/>
  <c r="G82" i="47"/>
  <c r="J25" i="47"/>
  <c r="H78" i="46"/>
  <c r="F127" i="46" a="1"/>
  <c r="F127" i="46" s="1"/>
  <c r="F124" i="46" a="1"/>
  <c r="F124" i="46" s="1"/>
  <c r="F125" i="46" a="1"/>
  <c r="F125" i="46" s="1"/>
  <c r="F122" i="46" a="1"/>
  <c r="F122" i="46" s="1"/>
  <c r="F123" i="46" a="1"/>
  <c r="F123" i="46" s="1"/>
  <c r="F129" i="46" a="1"/>
  <c r="F129" i="46" s="1"/>
  <c r="F126" i="46" a="1"/>
  <c r="F126" i="46" s="1"/>
  <c r="G113" i="46"/>
  <c r="H77" i="46"/>
  <c r="G80" i="46"/>
  <c r="G93" i="46" s="1"/>
  <c r="E128" i="46" a="1"/>
  <c r="E128" i="46" s="1"/>
  <c r="E130" i="46" s="1"/>
  <c r="M164" i="46"/>
  <c r="G164" i="46"/>
  <c r="D164" i="46"/>
  <c r="A164" i="46"/>
  <c r="L164" i="46"/>
  <c r="I164" i="46"/>
  <c r="F164" i="46"/>
  <c r="C164" i="46"/>
  <c r="H164" i="46"/>
  <c r="K164" i="46"/>
  <c r="J165" i="46"/>
  <c r="E164" i="46"/>
  <c r="B164" i="46"/>
  <c r="H79" i="46"/>
  <c r="G82" i="45"/>
  <c r="L165" i="45"/>
  <c r="I165" i="45"/>
  <c r="F165" i="45"/>
  <c r="C165" i="45"/>
  <c r="M165" i="45"/>
  <c r="G165" i="45"/>
  <c r="D165" i="45"/>
  <c r="A165" i="45"/>
  <c r="J166" i="45"/>
  <c r="K165" i="45"/>
  <c r="H165" i="45"/>
  <c r="E165" i="45"/>
  <c r="B165" i="45"/>
  <c r="G80" i="45"/>
  <c r="H77" i="45"/>
  <c r="G129" i="45" a="1"/>
  <c r="G129" i="45" s="1"/>
  <c r="G126" i="45" a="1"/>
  <c r="G126" i="45" s="1"/>
  <c r="G123" i="45" a="1"/>
  <c r="G123" i="45" s="1"/>
  <c r="G125" i="45" a="1"/>
  <c r="G125" i="45" s="1"/>
  <c r="G122" i="45" a="1"/>
  <c r="G122" i="45" s="1"/>
  <c r="G127" i="45" a="1"/>
  <c r="G127" i="45" s="1"/>
  <c r="G124" i="45" a="1"/>
  <c r="G124" i="45" s="1"/>
  <c r="H113" i="45"/>
  <c r="I81" i="44"/>
  <c r="L165" i="44"/>
  <c r="I165" i="44"/>
  <c r="F165" i="44"/>
  <c r="C165" i="44"/>
  <c r="M165" i="44"/>
  <c r="G165" i="44"/>
  <c r="D165" i="44"/>
  <c r="A165" i="44"/>
  <c r="J166" i="44"/>
  <c r="K165" i="44"/>
  <c r="H165" i="44"/>
  <c r="E165" i="44"/>
  <c r="B165" i="44"/>
  <c r="F127" i="44" a="1"/>
  <c r="F127" i="44" s="1"/>
  <c r="F124" i="44" a="1"/>
  <c r="F124" i="44" s="1"/>
  <c r="F129" i="44" a="1"/>
  <c r="F129" i="44" s="1"/>
  <c r="F126" i="44" a="1"/>
  <c r="F126" i="44" s="1"/>
  <c r="F123" i="44" a="1"/>
  <c r="F123" i="44" s="1"/>
  <c r="F125" i="44" a="1"/>
  <c r="F125" i="44" s="1"/>
  <c r="F122" i="44" a="1"/>
  <c r="F122" i="44" s="1"/>
  <c r="G113" i="44"/>
  <c r="E128" i="44" a="1"/>
  <c r="E128" i="44" s="1"/>
  <c r="E130" i="44" s="1"/>
  <c r="H77" i="44"/>
  <c r="G82" i="44"/>
  <c r="M164" i="43"/>
  <c r="G164" i="43"/>
  <c r="D164" i="43"/>
  <c r="A164" i="43"/>
  <c r="J165" i="43"/>
  <c r="K164" i="43"/>
  <c r="H164" i="43"/>
  <c r="E164" i="43"/>
  <c r="B164" i="43"/>
  <c r="L164" i="43"/>
  <c r="C164" i="43"/>
  <c r="F164" i="43"/>
  <c r="I164" i="43"/>
  <c r="F127" i="43" a="1"/>
  <c r="F127" i="43" s="1"/>
  <c r="F124" i="43" a="1"/>
  <c r="F124" i="43" s="1"/>
  <c r="F129" i="43" a="1"/>
  <c r="F129" i="43" s="1"/>
  <c r="F126" i="43" a="1"/>
  <c r="F126" i="43" s="1"/>
  <c r="F123" i="43" a="1"/>
  <c r="F123" i="43" s="1"/>
  <c r="F125" i="43" a="1"/>
  <c r="F125" i="43" s="1"/>
  <c r="F122" i="43" a="1"/>
  <c r="F122" i="43" s="1"/>
  <c r="G113" i="43"/>
  <c r="G77" i="43"/>
  <c r="H79" i="43"/>
  <c r="G77" i="42"/>
  <c r="G79" i="42"/>
  <c r="L165" i="42"/>
  <c r="I165" i="42"/>
  <c r="F165" i="42"/>
  <c r="C165" i="42"/>
  <c r="M165" i="42"/>
  <c r="G165" i="42"/>
  <c r="D165" i="42"/>
  <c r="A165" i="42"/>
  <c r="J166" i="42"/>
  <c r="K165" i="42"/>
  <c r="H165" i="42"/>
  <c r="E165" i="42"/>
  <c r="B165" i="42"/>
  <c r="F127" i="42" a="1"/>
  <c r="F127" i="42" s="1"/>
  <c r="F124" i="42" a="1"/>
  <c r="F124" i="42" s="1"/>
  <c r="F129" i="42" a="1"/>
  <c r="F129" i="42" s="1"/>
  <c r="F126" i="42" a="1"/>
  <c r="F126" i="42" s="1"/>
  <c r="F123" i="42" a="1"/>
  <c r="F123" i="42" s="1"/>
  <c r="F125" i="42" a="1"/>
  <c r="F125" i="42" s="1"/>
  <c r="F122" i="42" a="1"/>
  <c r="F122" i="42" s="1"/>
  <c r="G113" i="42"/>
  <c r="G81" i="42"/>
  <c r="E128" i="42" a="1"/>
  <c r="E128" i="42" s="1"/>
  <c r="E130" i="42" s="1"/>
  <c r="F127" i="41" a="1"/>
  <c r="F127" i="41" s="1"/>
  <c r="F124" i="41" a="1"/>
  <c r="F124" i="41" s="1"/>
  <c r="F129" i="41" a="1"/>
  <c r="F129" i="41" s="1"/>
  <c r="F126" i="41" a="1"/>
  <c r="F126" i="41" s="1"/>
  <c r="F123" i="41" a="1"/>
  <c r="F123" i="41" s="1"/>
  <c r="F125" i="41" a="1"/>
  <c r="F125" i="41" s="1"/>
  <c r="F122" i="41" a="1"/>
  <c r="F122" i="41" s="1"/>
  <c r="G113" i="41"/>
  <c r="E128" i="41" a="1"/>
  <c r="E128" i="41" s="1"/>
  <c r="E130" i="41" s="1"/>
  <c r="H77" i="41"/>
  <c r="L165" i="41"/>
  <c r="I165" i="41"/>
  <c r="F165" i="41"/>
  <c r="C165" i="41"/>
  <c r="M165" i="41"/>
  <c r="G165" i="41"/>
  <c r="D165" i="41"/>
  <c r="A165" i="41"/>
  <c r="J166" i="41"/>
  <c r="K165" i="41"/>
  <c r="H165" i="41"/>
  <c r="E165" i="41"/>
  <c r="B165" i="41"/>
  <c r="M164" i="40"/>
  <c r="G164" i="40"/>
  <c r="D164" i="40"/>
  <c r="A164" i="40"/>
  <c r="J165" i="40"/>
  <c r="K164" i="40"/>
  <c r="H164" i="40"/>
  <c r="E164" i="40"/>
  <c r="B164" i="40"/>
  <c r="L164" i="40"/>
  <c r="C164" i="40"/>
  <c r="F164" i="40"/>
  <c r="I164" i="40"/>
  <c r="G79" i="40"/>
  <c r="G82" i="40"/>
  <c r="F128" i="40" a="1"/>
  <c r="F128" i="40" s="1"/>
  <c r="F130" i="40" s="1"/>
  <c r="G127" i="40" a="1"/>
  <c r="G127" i="40" s="1"/>
  <c r="G124" i="40" a="1"/>
  <c r="G124" i="40" s="1"/>
  <c r="G129" i="40" a="1"/>
  <c r="G129" i="40" s="1"/>
  <c r="G126" i="40" a="1"/>
  <c r="G126" i="40" s="1"/>
  <c r="G123" i="40" a="1"/>
  <c r="G123" i="40" s="1"/>
  <c r="G125" i="40" a="1"/>
  <c r="G125" i="40" s="1"/>
  <c r="G122" i="40" a="1"/>
  <c r="G122" i="40" s="1"/>
  <c r="H113" i="40"/>
  <c r="H78" i="40"/>
  <c r="H79" i="39"/>
  <c r="L165" i="39"/>
  <c r="I165" i="39"/>
  <c r="F165" i="39"/>
  <c r="C165" i="39"/>
  <c r="M165" i="39"/>
  <c r="G165" i="39"/>
  <c r="D165" i="39"/>
  <c r="A165" i="39"/>
  <c r="J166" i="39"/>
  <c r="K165" i="39"/>
  <c r="H165" i="39"/>
  <c r="E165" i="39"/>
  <c r="B165" i="39"/>
  <c r="F128" i="39" a="1"/>
  <c r="F128" i="39" s="1"/>
  <c r="F130" i="39" s="1"/>
  <c r="G81" i="39"/>
  <c r="H77" i="39"/>
  <c r="G129" i="39" a="1"/>
  <c r="G129" i="39" s="1"/>
  <c r="G126" i="39" a="1"/>
  <c r="G126" i="39" s="1"/>
  <c r="G123" i="39" a="1"/>
  <c r="G123" i="39" s="1"/>
  <c r="G125" i="39" a="1"/>
  <c r="G125" i="39" s="1"/>
  <c r="G122" i="39" a="1"/>
  <c r="G122" i="39" s="1"/>
  <c r="G127" i="39" a="1"/>
  <c r="G127" i="39" s="1"/>
  <c r="G124" i="39" a="1"/>
  <c r="G124" i="39" s="1"/>
  <c r="H113" i="39"/>
  <c r="G80" i="38"/>
  <c r="F127" i="38" a="1"/>
  <c r="F127" i="38" s="1"/>
  <c r="F124" i="38" a="1"/>
  <c r="F124" i="38" s="1"/>
  <c r="F129" i="38" a="1"/>
  <c r="F129" i="38" s="1"/>
  <c r="F126" i="38" a="1"/>
  <c r="F126" i="38" s="1"/>
  <c r="F123" i="38" a="1"/>
  <c r="F123" i="38" s="1"/>
  <c r="F125" i="38" a="1"/>
  <c r="F125" i="38" s="1"/>
  <c r="F122" i="38" a="1"/>
  <c r="F122" i="38" s="1"/>
  <c r="G113" i="38"/>
  <c r="L165" i="38"/>
  <c r="I165" i="38"/>
  <c r="F165" i="38"/>
  <c r="C165" i="38"/>
  <c r="M165" i="38"/>
  <c r="G165" i="38"/>
  <c r="D165" i="38"/>
  <c r="A165" i="38"/>
  <c r="J166" i="38"/>
  <c r="K165" i="38"/>
  <c r="H165" i="38"/>
  <c r="E165" i="38"/>
  <c r="B165" i="38"/>
  <c r="E128" i="38" a="1"/>
  <c r="E128" i="38" s="1"/>
  <c r="E130" i="38" s="1"/>
  <c r="H77" i="38"/>
  <c r="G79" i="38"/>
  <c r="G77" i="32"/>
  <c r="L165" i="32"/>
  <c r="I165" i="32"/>
  <c r="F165" i="32"/>
  <c r="C165" i="32"/>
  <c r="M165" i="32"/>
  <c r="G165" i="32"/>
  <c r="D165" i="32"/>
  <c r="A165" i="32"/>
  <c r="J166" i="32"/>
  <c r="K165" i="32"/>
  <c r="H165" i="32"/>
  <c r="E165" i="32"/>
  <c r="B165" i="32"/>
  <c r="E92" i="32" a="1"/>
  <c r="E92" i="32" s="1"/>
  <c r="E94" i="32" s="1"/>
  <c r="G78" i="32"/>
  <c r="F127" i="32" a="1"/>
  <c r="F127" i="32" s="1"/>
  <c r="F124" i="32" a="1"/>
  <c r="F124" i="32" s="1"/>
  <c r="F129" i="32" a="1"/>
  <c r="F129" i="32" s="1"/>
  <c r="F126" i="32" a="1"/>
  <c r="F126" i="32" s="1"/>
  <c r="F123" i="32" a="1"/>
  <c r="F123" i="32" s="1"/>
  <c r="F125" i="32" a="1"/>
  <c r="F125" i="32" s="1"/>
  <c r="F122" i="32" a="1"/>
  <c r="F122" i="32" s="1"/>
  <c r="G113" i="32"/>
  <c r="E128" i="32" a="1"/>
  <c r="E128" i="32" s="1"/>
  <c r="E130" i="32" s="1"/>
  <c r="L165" i="129"/>
  <c r="I165" i="129"/>
  <c r="F165" i="129"/>
  <c r="C165" i="129"/>
  <c r="M165" i="129"/>
  <c r="G165" i="129"/>
  <c r="D165" i="129"/>
  <c r="A165" i="129"/>
  <c r="J166" i="129"/>
  <c r="K165" i="129"/>
  <c r="H165" i="129"/>
  <c r="E165" i="129"/>
  <c r="B165" i="129"/>
  <c r="J25" i="129"/>
  <c r="F127" i="129" a="1"/>
  <c r="F127" i="129" s="1"/>
  <c r="F124" i="129" a="1"/>
  <c r="F124" i="129" s="1"/>
  <c r="F129" i="129" a="1"/>
  <c r="F129" i="129" s="1"/>
  <c r="F126" i="129" a="1"/>
  <c r="F126" i="129" s="1"/>
  <c r="F123" i="129" a="1"/>
  <c r="F123" i="129" s="1"/>
  <c r="F125" i="129" a="1"/>
  <c r="F125" i="129" s="1"/>
  <c r="F122" i="129" a="1"/>
  <c r="F122" i="129" s="1"/>
  <c r="G113" i="129"/>
  <c r="E128" i="129" a="1"/>
  <c r="E128" i="129" s="1"/>
  <c r="E130" i="129" s="1"/>
  <c r="M164" i="128"/>
  <c r="G164" i="128"/>
  <c r="D164" i="128"/>
  <c r="A164" i="128"/>
  <c r="J165" i="128"/>
  <c r="K164" i="128"/>
  <c r="H164" i="128"/>
  <c r="E164" i="128"/>
  <c r="B164" i="128"/>
  <c r="L164" i="128"/>
  <c r="I164" i="128"/>
  <c r="F164" i="128"/>
  <c r="C164" i="128"/>
  <c r="G82" i="128"/>
  <c r="G79" i="127"/>
  <c r="F127" i="127" a="1"/>
  <c r="F127" i="127" s="1"/>
  <c r="F124" i="127" a="1"/>
  <c r="F124" i="127" s="1"/>
  <c r="F129" i="127" a="1"/>
  <c r="F129" i="127" s="1"/>
  <c r="F126" i="127" a="1"/>
  <c r="F126" i="127" s="1"/>
  <c r="F123" i="127" a="1"/>
  <c r="F123" i="127" s="1"/>
  <c r="F125" i="127" a="1"/>
  <c r="F125" i="127" s="1"/>
  <c r="F122" i="127" a="1"/>
  <c r="F122" i="127" s="1"/>
  <c r="G113" i="127"/>
  <c r="E128" i="127" a="1"/>
  <c r="E128" i="127" s="1"/>
  <c r="E130" i="127" s="1"/>
  <c r="G78" i="127"/>
  <c r="G81" i="127"/>
  <c r="L165" i="127"/>
  <c r="I165" i="127"/>
  <c r="F165" i="127"/>
  <c r="C165" i="127"/>
  <c r="M165" i="127"/>
  <c r="G165" i="127"/>
  <c r="D165" i="127"/>
  <c r="A165" i="127"/>
  <c r="J166" i="127"/>
  <c r="K165" i="127"/>
  <c r="H165" i="127"/>
  <c r="E165" i="127"/>
  <c r="B165" i="127"/>
  <c r="G80" i="109"/>
  <c r="G81" i="109"/>
  <c r="L164" i="109"/>
  <c r="I164" i="109"/>
  <c r="F164" i="109"/>
  <c r="C164" i="109"/>
  <c r="M164" i="109"/>
  <c r="G164" i="109"/>
  <c r="D164" i="109"/>
  <c r="A164" i="109"/>
  <c r="J165" i="109"/>
  <c r="K164" i="109"/>
  <c r="H164" i="109"/>
  <c r="E164" i="109"/>
  <c r="B164" i="109"/>
  <c r="F125" i="109" a="1"/>
  <c r="F125" i="109" s="1"/>
  <c r="F122" i="109" a="1"/>
  <c r="F122" i="109" s="1"/>
  <c r="F127" i="109" a="1"/>
  <c r="F127" i="109" s="1"/>
  <c r="F124" i="109" a="1"/>
  <c r="F124" i="109" s="1"/>
  <c r="F129" i="109" a="1"/>
  <c r="F129" i="109" s="1"/>
  <c r="F126" i="109" a="1"/>
  <c r="F126" i="109" s="1"/>
  <c r="F123" i="109" a="1"/>
  <c r="F123" i="109" s="1"/>
  <c r="G113" i="109"/>
  <c r="G78" i="109"/>
  <c r="E128" i="109" a="1"/>
  <c r="E128" i="109" s="1"/>
  <c r="E130" i="109" s="1"/>
  <c r="H79" i="109"/>
  <c r="G129" i="108" a="1"/>
  <c r="G129" i="108" s="1"/>
  <c r="G126" i="108" a="1"/>
  <c r="G126" i="108" s="1"/>
  <c r="G123" i="108" a="1"/>
  <c r="G123" i="108" s="1"/>
  <c r="G125" i="108" a="1"/>
  <c r="G125" i="108" s="1"/>
  <c r="G122" i="108" a="1"/>
  <c r="G122" i="108" s="1"/>
  <c r="G127" i="108" a="1"/>
  <c r="G127" i="108" s="1"/>
  <c r="G124" i="108" a="1"/>
  <c r="G124" i="108" s="1"/>
  <c r="H113" i="108"/>
  <c r="L165" i="108"/>
  <c r="I165" i="108"/>
  <c r="F165" i="108"/>
  <c r="C165" i="108"/>
  <c r="M165" i="108"/>
  <c r="G165" i="108"/>
  <c r="D165" i="108"/>
  <c r="A165" i="108"/>
  <c r="J166" i="108"/>
  <c r="K165" i="108"/>
  <c r="H165" i="108"/>
  <c r="E165" i="108"/>
  <c r="B165" i="108"/>
  <c r="G82" i="108"/>
  <c r="F128" i="108" a="1"/>
  <c r="F128" i="108" s="1"/>
  <c r="F130" i="108" s="1"/>
  <c r="L165" i="102"/>
  <c r="I165" i="102"/>
  <c r="F165" i="102"/>
  <c r="C165" i="102"/>
  <c r="M165" i="102"/>
  <c r="G165" i="102"/>
  <c r="D165" i="102"/>
  <c r="A165" i="102"/>
  <c r="J166" i="102"/>
  <c r="K165" i="102"/>
  <c r="H165" i="102"/>
  <c r="E165" i="102"/>
  <c r="B165" i="102"/>
  <c r="G82" i="102"/>
  <c r="G81" i="102"/>
  <c r="G77" i="102"/>
  <c r="G78" i="102"/>
  <c r="F127" i="102" a="1"/>
  <c r="F127" i="102" s="1"/>
  <c r="F124" i="102" a="1"/>
  <c r="F124" i="102" s="1"/>
  <c r="F129" i="102" a="1"/>
  <c r="F129" i="102" s="1"/>
  <c r="F126" i="102" a="1"/>
  <c r="F126" i="102" s="1"/>
  <c r="F123" i="102" a="1"/>
  <c r="F123" i="102" s="1"/>
  <c r="F125" i="102" a="1"/>
  <c r="F125" i="102" s="1"/>
  <c r="F122" i="102" a="1"/>
  <c r="F122" i="102" s="1"/>
  <c r="G113" i="102"/>
  <c r="G79" i="102"/>
  <c r="E128" i="102" a="1"/>
  <c r="E128" i="102" s="1"/>
  <c r="E130" i="102" s="1"/>
  <c r="J25" i="102"/>
  <c r="F128" i="101" a="1"/>
  <c r="F128" i="101" s="1"/>
  <c r="F130" i="101" s="1"/>
  <c r="G79" i="101"/>
  <c r="G129" i="101" a="1"/>
  <c r="G129" i="101" s="1"/>
  <c r="G126" i="101" a="1"/>
  <c r="G126" i="101" s="1"/>
  <c r="G123" i="101" a="1"/>
  <c r="G123" i="101" s="1"/>
  <c r="G125" i="101" a="1"/>
  <c r="G125" i="101" s="1"/>
  <c r="G122" i="101" a="1"/>
  <c r="G122" i="101" s="1"/>
  <c r="G127" i="101" a="1"/>
  <c r="G127" i="101" s="1"/>
  <c r="G124" i="101" a="1"/>
  <c r="G124" i="101" s="1"/>
  <c r="H113" i="101"/>
  <c r="G82" i="101"/>
  <c r="L165" i="101"/>
  <c r="I165" i="101"/>
  <c r="F165" i="101"/>
  <c r="C165" i="101"/>
  <c r="M165" i="101"/>
  <c r="G165" i="101"/>
  <c r="D165" i="101"/>
  <c r="A165" i="101"/>
  <c r="J166" i="101"/>
  <c r="K165" i="101"/>
  <c r="H165" i="101"/>
  <c r="E165" i="101"/>
  <c r="B165" i="101"/>
  <c r="H77" i="101"/>
  <c r="G81" i="101"/>
  <c r="J25" i="101"/>
  <c r="M164" i="100"/>
  <c r="G164" i="100"/>
  <c r="D164" i="100"/>
  <c r="A164" i="100"/>
  <c r="J165" i="100"/>
  <c r="K164" i="100"/>
  <c r="H164" i="100"/>
  <c r="E164" i="100"/>
  <c r="B164" i="100"/>
  <c r="F164" i="100"/>
  <c r="I164" i="100"/>
  <c r="L164" i="100"/>
  <c r="C164" i="100"/>
  <c r="G78" i="100"/>
  <c r="G81" i="100"/>
  <c r="H125" i="100" a="1"/>
  <c r="H125" i="100" s="1"/>
  <c r="H122" i="100" a="1"/>
  <c r="H122" i="100" s="1"/>
  <c r="H127" i="100" a="1"/>
  <c r="H127" i="100" s="1"/>
  <c r="H124" i="100" a="1"/>
  <c r="H124" i="100" s="1"/>
  <c r="H123" i="100" a="1"/>
  <c r="H123" i="100" s="1"/>
  <c r="H129" i="100" a="1"/>
  <c r="H129" i="100" s="1"/>
  <c r="H126" i="100" a="1"/>
  <c r="H126" i="100" s="1"/>
  <c r="I113" i="100"/>
  <c r="G79" i="100"/>
  <c r="G128" i="100" a="1"/>
  <c r="G128" i="100" s="1"/>
  <c r="G130" i="100" s="1"/>
  <c r="H78" i="99"/>
  <c r="G82" i="99"/>
  <c r="F127" i="99" a="1"/>
  <c r="F127" i="99" s="1"/>
  <c r="F124" i="99" a="1"/>
  <c r="F124" i="99" s="1"/>
  <c r="F129" i="99" a="1"/>
  <c r="F129" i="99" s="1"/>
  <c r="F126" i="99" a="1"/>
  <c r="F126" i="99" s="1"/>
  <c r="F123" i="99" a="1"/>
  <c r="F123" i="99" s="1"/>
  <c r="F125" i="99" a="1"/>
  <c r="F125" i="99" s="1"/>
  <c r="F122" i="99" a="1"/>
  <c r="F122" i="99" s="1"/>
  <c r="G113" i="99"/>
  <c r="J25" i="99"/>
  <c r="E128" i="99" a="1"/>
  <c r="E128" i="99" s="1"/>
  <c r="E130" i="99" s="1"/>
  <c r="I77" i="99"/>
  <c r="I80" i="99"/>
  <c r="L165" i="99"/>
  <c r="I165" i="99"/>
  <c r="F165" i="99"/>
  <c r="C165" i="99"/>
  <c r="M165" i="99"/>
  <c r="G165" i="99"/>
  <c r="D165" i="99"/>
  <c r="A165" i="99"/>
  <c r="J166" i="99"/>
  <c r="K165" i="99"/>
  <c r="H165" i="99"/>
  <c r="E165" i="99"/>
  <c r="B165" i="99"/>
  <c r="G79" i="98"/>
  <c r="M164" i="98"/>
  <c r="G164" i="98"/>
  <c r="D164" i="98"/>
  <c r="A164" i="98"/>
  <c r="L164" i="98"/>
  <c r="I164" i="98"/>
  <c r="F164" i="98"/>
  <c r="C164" i="98"/>
  <c r="H164" i="98"/>
  <c r="B164" i="98"/>
  <c r="J165" i="98"/>
  <c r="E164" i="98"/>
  <c r="K164" i="98"/>
  <c r="G81" i="98"/>
  <c r="G77" i="98"/>
  <c r="G80" i="98"/>
  <c r="G129" i="98" a="1"/>
  <c r="G129" i="98" s="1"/>
  <c r="G126" i="98" a="1"/>
  <c r="G126" i="98" s="1"/>
  <c r="G123" i="98" a="1"/>
  <c r="G123" i="98" s="1"/>
  <c r="G127" i="98" a="1"/>
  <c r="G127" i="98" s="1"/>
  <c r="G124" i="98" a="1"/>
  <c r="G124" i="98" s="1"/>
  <c r="G122" i="98" a="1"/>
  <c r="G122" i="98" s="1"/>
  <c r="G125" i="98" a="1"/>
  <c r="G125" i="98" s="1"/>
  <c r="H113" i="98"/>
  <c r="F128" i="98" a="1"/>
  <c r="F128" i="98" s="1"/>
  <c r="F130" i="98" s="1"/>
  <c r="G82" i="97"/>
  <c r="H78" i="97"/>
  <c r="L165" i="97"/>
  <c r="I165" i="97"/>
  <c r="F165" i="97"/>
  <c r="C165" i="97"/>
  <c r="M165" i="97"/>
  <c r="G165" i="97"/>
  <c r="D165" i="97"/>
  <c r="A165" i="97"/>
  <c r="J166" i="97"/>
  <c r="K165" i="97"/>
  <c r="H165" i="97"/>
  <c r="E165" i="97"/>
  <c r="B165" i="97"/>
  <c r="G79" i="97"/>
  <c r="J25" i="97"/>
  <c r="G129" i="97" a="1"/>
  <c r="G129" i="97" s="1"/>
  <c r="G126" i="97" a="1"/>
  <c r="G126" i="97" s="1"/>
  <c r="G123" i="97" a="1"/>
  <c r="G123" i="97" s="1"/>
  <c r="G125" i="97" a="1"/>
  <c r="G125" i="97" s="1"/>
  <c r="G122" i="97" a="1"/>
  <c r="G122" i="97" s="1"/>
  <c r="G127" i="97" a="1"/>
  <c r="G127" i="97" s="1"/>
  <c r="G124" i="97" a="1"/>
  <c r="G124" i="97" s="1"/>
  <c r="H113" i="97"/>
  <c r="I77" i="97"/>
  <c r="G81" i="96"/>
  <c r="G129" i="96" a="1"/>
  <c r="G129" i="96" s="1"/>
  <c r="G126" i="96" a="1"/>
  <c r="G126" i="96" s="1"/>
  <c r="G123" i="96" a="1"/>
  <c r="G123" i="96" s="1"/>
  <c r="G125" i="96" a="1"/>
  <c r="G125" i="96" s="1"/>
  <c r="G122" i="96" a="1"/>
  <c r="G122" i="96" s="1"/>
  <c r="G124" i="96" a="1"/>
  <c r="G124" i="96" s="1"/>
  <c r="G127" i="96" a="1"/>
  <c r="G127" i="96" s="1"/>
  <c r="H113" i="96"/>
  <c r="M164" i="96"/>
  <c r="G164" i="96"/>
  <c r="D164" i="96"/>
  <c r="A164" i="96"/>
  <c r="J165" i="96"/>
  <c r="K164" i="96"/>
  <c r="H164" i="96"/>
  <c r="E164" i="96"/>
  <c r="B164" i="96"/>
  <c r="L164" i="96"/>
  <c r="C164" i="96"/>
  <c r="I164" i="96"/>
  <c r="F164" i="96"/>
  <c r="G77" i="96"/>
  <c r="H78" i="96"/>
  <c r="G79" i="96"/>
  <c r="G80" i="96"/>
  <c r="G129" i="95" a="1"/>
  <c r="G129" i="95" s="1"/>
  <c r="G126" i="95" a="1"/>
  <c r="G126" i="95" s="1"/>
  <c r="G123" i="95" a="1"/>
  <c r="G123" i="95" s="1"/>
  <c r="G125" i="95" a="1"/>
  <c r="G125" i="95" s="1"/>
  <c r="G122" i="95" a="1"/>
  <c r="G122" i="95" s="1"/>
  <c r="G127" i="95" a="1"/>
  <c r="G127" i="95" s="1"/>
  <c r="G124" i="95" a="1"/>
  <c r="G124" i="95" s="1"/>
  <c r="H113" i="95"/>
  <c r="L165" i="95"/>
  <c r="I165" i="95"/>
  <c r="F165" i="95"/>
  <c r="C165" i="95"/>
  <c r="M165" i="95"/>
  <c r="G165" i="95"/>
  <c r="D165" i="95"/>
  <c r="A165" i="95"/>
  <c r="J166" i="95"/>
  <c r="K165" i="95"/>
  <c r="H165" i="95"/>
  <c r="E165" i="95"/>
  <c r="B165" i="95"/>
  <c r="H77" i="95"/>
  <c r="F128" i="95" a="1"/>
  <c r="F128" i="95" s="1"/>
  <c r="F130" i="95" s="1"/>
  <c r="I77" i="94"/>
  <c r="L165" i="94"/>
  <c r="I165" i="94"/>
  <c r="F165" i="94"/>
  <c r="C165" i="94"/>
  <c r="M165" i="94"/>
  <c r="G165" i="94"/>
  <c r="D165" i="94"/>
  <c r="A165" i="94"/>
  <c r="J166" i="94"/>
  <c r="K165" i="94"/>
  <c r="H165" i="94"/>
  <c r="E165" i="94"/>
  <c r="B165" i="94"/>
  <c r="H78" i="94"/>
  <c r="H91" i="94" s="1"/>
  <c r="H92" i="94" s="1" a="1"/>
  <c r="H92" i="94" s="1"/>
  <c r="F128" i="94" a="1"/>
  <c r="F128" i="94" s="1"/>
  <c r="F130" i="94" s="1"/>
  <c r="G129" i="94" a="1"/>
  <c r="G129" i="94" s="1"/>
  <c r="G126" i="94" a="1"/>
  <c r="G126" i="94" s="1"/>
  <c r="G123" i="94" a="1"/>
  <c r="G123" i="94" s="1"/>
  <c r="G125" i="94" a="1"/>
  <c r="G125" i="94" s="1"/>
  <c r="G122" i="94" a="1"/>
  <c r="G122" i="94" s="1"/>
  <c r="G127" i="94" a="1"/>
  <c r="G127" i="94" s="1"/>
  <c r="G124" i="94" a="1"/>
  <c r="G124" i="94" s="1"/>
  <c r="H113" i="94"/>
  <c r="J25" i="93"/>
  <c r="L165" i="93"/>
  <c r="I165" i="93"/>
  <c r="F165" i="93"/>
  <c r="C165" i="93"/>
  <c r="M165" i="93"/>
  <c r="G165" i="93"/>
  <c r="D165" i="93"/>
  <c r="A165" i="93"/>
  <c r="J166" i="93"/>
  <c r="K165" i="93"/>
  <c r="H165" i="93"/>
  <c r="E165" i="93"/>
  <c r="B165" i="93"/>
  <c r="G81" i="93"/>
  <c r="G129" i="93" a="1"/>
  <c r="G129" i="93" s="1"/>
  <c r="G126" i="93" a="1"/>
  <c r="G126" i="93" s="1"/>
  <c r="G123" i="93" a="1"/>
  <c r="G123" i="93" s="1"/>
  <c r="G125" i="93" a="1"/>
  <c r="G125" i="93" s="1"/>
  <c r="G122" i="93" a="1"/>
  <c r="G122" i="93" s="1"/>
  <c r="G127" i="93" a="1"/>
  <c r="G127" i="93" s="1"/>
  <c r="G124" i="93" a="1"/>
  <c r="G124" i="93" s="1"/>
  <c r="H113" i="93"/>
  <c r="G79" i="93"/>
  <c r="G129" i="92" a="1"/>
  <c r="G129" i="92" s="1"/>
  <c r="G126" i="92" a="1"/>
  <c r="G126" i="92" s="1"/>
  <c r="G123" i="92" a="1"/>
  <c r="G123" i="92" s="1"/>
  <c r="G127" i="92" a="1"/>
  <c r="G127" i="92" s="1"/>
  <c r="G124" i="92" a="1"/>
  <c r="G124" i="92" s="1"/>
  <c r="G122" i="92" a="1"/>
  <c r="G122" i="92" s="1"/>
  <c r="G125" i="92" a="1"/>
  <c r="G125" i="92" s="1"/>
  <c r="H113" i="92"/>
  <c r="I77" i="92"/>
  <c r="H80" i="92"/>
  <c r="M164" i="92"/>
  <c r="G164" i="92"/>
  <c r="D164" i="92"/>
  <c r="A164" i="92"/>
  <c r="J165" i="92"/>
  <c r="K164" i="92"/>
  <c r="H164" i="92"/>
  <c r="E164" i="92"/>
  <c r="B164" i="92"/>
  <c r="L164" i="92"/>
  <c r="I164" i="92"/>
  <c r="F164" i="92"/>
  <c r="C164" i="92"/>
  <c r="J25" i="92"/>
  <c r="F128" i="92" a="1"/>
  <c r="F128" i="92" s="1"/>
  <c r="F130" i="92" s="1"/>
  <c r="G129" i="91" a="1"/>
  <c r="G129" i="91" s="1"/>
  <c r="G126" i="91" a="1"/>
  <c r="G126" i="91" s="1"/>
  <c r="G123" i="91" a="1"/>
  <c r="G123" i="91" s="1"/>
  <c r="G125" i="91" a="1"/>
  <c r="G125" i="91" s="1"/>
  <c r="G122" i="91" a="1"/>
  <c r="G122" i="91" s="1"/>
  <c r="G127" i="91" a="1"/>
  <c r="G127" i="91" s="1"/>
  <c r="G124" i="91" a="1"/>
  <c r="G124" i="91" s="1"/>
  <c r="H113" i="91"/>
  <c r="G81" i="91"/>
  <c r="G82" i="91"/>
  <c r="G78" i="91"/>
  <c r="L165" i="91"/>
  <c r="I165" i="91"/>
  <c r="F165" i="91"/>
  <c r="C165" i="91"/>
  <c r="M165" i="91"/>
  <c r="G165" i="91"/>
  <c r="D165" i="91"/>
  <c r="A165" i="91"/>
  <c r="J166" i="91"/>
  <c r="K165" i="91"/>
  <c r="H165" i="91"/>
  <c r="E165" i="91"/>
  <c r="B165" i="91"/>
  <c r="G77" i="91"/>
  <c r="F128" i="91" a="1"/>
  <c r="F128" i="91" s="1"/>
  <c r="F130" i="91" s="1"/>
  <c r="F128" i="90" a="1"/>
  <c r="F128" i="90" s="1"/>
  <c r="F130" i="90" s="1"/>
  <c r="G129" i="90" a="1"/>
  <c r="G129" i="90" s="1"/>
  <c r="G126" i="90" a="1"/>
  <c r="G126" i="90" s="1"/>
  <c r="G123" i="90" a="1"/>
  <c r="G123" i="90" s="1"/>
  <c r="G125" i="90" a="1"/>
  <c r="G125" i="90" s="1"/>
  <c r="G122" i="90" a="1"/>
  <c r="G122" i="90" s="1"/>
  <c r="G127" i="90" a="1"/>
  <c r="G127" i="90" s="1"/>
  <c r="G124" i="90" a="1"/>
  <c r="G124" i="90" s="1"/>
  <c r="H113" i="90"/>
  <c r="L165" i="90"/>
  <c r="I165" i="90"/>
  <c r="F165" i="90"/>
  <c r="C165" i="90"/>
  <c r="M165" i="90"/>
  <c r="G165" i="90"/>
  <c r="D165" i="90"/>
  <c r="A165" i="90"/>
  <c r="J166" i="90"/>
  <c r="K165" i="90"/>
  <c r="H165" i="90"/>
  <c r="E165" i="90"/>
  <c r="B165" i="90"/>
  <c r="F127" i="89" a="1"/>
  <c r="F127" i="89" s="1"/>
  <c r="F124" i="89" a="1"/>
  <c r="F124" i="89" s="1"/>
  <c r="F129" i="89" a="1"/>
  <c r="F129" i="89" s="1"/>
  <c r="F126" i="89" a="1"/>
  <c r="F126" i="89" s="1"/>
  <c r="F123" i="89" a="1"/>
  <c r="F123" i="89" s="1"/>
  <c r="F125" i="89" a="1"/>
  <c r="F125" i="89" s="1"/>
  <c r="F122" i="89" a="1"/>
  <c r="F122" i="89" s="1"/>
  <c r="G113" i="89"/>
  <c r="H77" i="89"/>
  <c r="L165" i="89"/>
  <c r="I165" i="89"/>
  <c r="F165" i="89"/>
  <c r="C165" i="89"/>
  <c r="M165" i="89"/>
  <c r="G165" i="89"/>
  <c r="D165" i="89"/>
  <c r="A165" i="89"/>
  <c r="J166" i="89"/>
  <c r="K165" i="89"/>
  <c r="H165" i="89"/>
  <c r="E165" i="89"/>
  <c r="B165" i="89"/>
  <c r="I77" i="80"/>
  <c r="G81" i="80"/>
  <c r="F127" i="80" a="1"/>
  <c r="F127" i="80" s="1"/>
  <c r="F124" i="80" a="1"/>
  <c r="F124" i="80" s="1"/>
  <c r="F129" i="80" a="1"/>
  <c r="F129" i="80" s="1"/>
  <c r="F126" i="80" a="1"/>
  <c r="F126" i="80" s="1"/>
  <c r="F123" i="80" a="1"/>
  <c r="F123" i="80" s="1"/>
  <c r="F125" i="80" a="1"/>
  <c r="F125" i="80" s="1"/>
  <c r="F122" i="80" a="1"/>
  <c r="F122" i="80" s="1"/>
  <c r="G113" i="80"/>
  <c r="E128" i="80" a="1"/>
  <c r="E128" i="80" s="1"/>
  <c r="E130" i="80" s="1"/>
  <c r="G78" i="80"/>
  <c r="M164" i="80"/>
  <c r="G164" i="80"/>
  <c r="D164" i="80"/>
  <c r="A164" i="80"/>
  <c r="J165" i="80"/>
  <c r="K164" i="80"/>
  <c r="H164" i="80"/>
  <c r="E164" i="80"/>
  <c r="B164" i="80"/>
  <c r="L164" i="80"/>
  <c r="I164" i="80"/>
  <c r="F164" i="80"/>
  <c r="C164" i="80"/>
  <c r="J25" i="80"/>
  <c r="G129" i="79" a="1"/>
  <c r="G129" i="79" s="1"/>
  <c r="G126" i="79" a="1"/>
  <c r="G126" i="79" s="1"/>
  <c r="G123" i="79" a="1"/>
  <c r="G123" i="79" s="1"/>
  <c r="G125" i="79" a="1"/>
  <c r="G125" i="79" s="1"/>
  <c r="G122" i="79" a="1"/>
  <c r="G122" i="79" s="1"/>
  <c r="G127" i="79" a="1"/>
  <c r="G127" i="79" s="1"/>
  <c r="G124" i="79" a="1"/>
  <c r="G124" i="79" s="1"/>
  <c r="H113" i="79"/>
  <c r="L165" i="79"/>
  <c r="I165" i="79"/>
  <c r="F165" i="79"/>
  <c r="C165" i="79"/>
  <c r="M165" i="79"/>
  <c r="G165" i="79"/>
  <c r="D165" i="79"/>
  <c r="A165" i="79"/>
  <c r="J166" i="79"/>
  <c r="K165" i="79"/>
  <c r="H165" i="79"/>
  <c r="E165" i="79"/>
  <c r="B165" i="79"/>
  <c r="G79" i="79"/>
  <c r="G77" i="79"/>
  <c r="J25" i="79"/>
  <c r="L165" i="88"/>
  <c r="I165" i="88"/>
  <c r="F165" i="88"/>
  <c r="C165" i="88"/>
  <c r="M165" i="88"/>
  <c r="G165" i="88"/>
  <c r="D165" i="88"/>
  <c r="A165" i="88"/>
  <c r="J166" i="88"/>
  <c r="K165" i="88"/>
  <c r="H165" i="88"/>
  <c r="E165" i="88"/>
  <c r="B165" i="88"/>
  <c r="F127" i="88" a="1"/>
  <c r="F127" i="88" s="1"/>
  <c r="F124" i="88" a="1"/>
  <c r="F124" i="88" s="1"/>
  <c r="F129" i="88" a="1"/>
  <c r="F129" i="88" s="1"/>
  <c r="F126" i="88" a="1"/>
  <c r="F126" i="88" s="1"/>
  <c r="F123" i="88" a="1"/>
  <c r="F123" i="88" s="1"/>
  <c r="F125" i="88" a="1"/>
  <c r="F125" i="88" s="1"/>
  <c r="F122" i="88" a="1"/>
  <c r="F122" i="88" s="1"/>
  <c r="G113" i="88"/>
  <c r="E128" i="88" a="1"/>
  <c r="E128" i="88" s="1"/>
  <c r="E130" i="88" s="1"/>
  <c r="H77" i="88"/>
  <c r="H82" i="87"/>
  <c r="L165" i="87"/>
  <c r="I165" i="87"/>
  <c r="F165" i="87"/>
  <c r="C165" i="87"/>
  <c r="M165" i="87"/>
  <c r="G165" i="87"/>
  <c r="D165" i="87"/>
  <c r="A165" i="87"/>
  <c r="J166" i="87"/>
  <c r="K165" i="87"/>
  <c r="H165" i="87"/>
  <c r="E165" i="87"/>
  <c r="B165" i="87"/>
  <c r="G129" i="87" a="1"/>
  <c r="G129" i="87" s="1"/>
  <c r="G126" i="87" a="1"/>
  <c r="G126" i="87" s="1"/>
  <c r="G123" i="87" a="1"/>
  <c r="G123" i="87" s="1"/>
  <c r="G125" i="87" a="1"/>
  <c r="G125" i="87" s="1"/>
  <c r="G122" i="87" a="1"/>
  <c r="G122" i="87" s="1"/>
  <c r="G127" i="87" a="1"/>
  <c r="G127" i="87" s="1"/>
  <c r="G124" i="87" a="1"/>
  <c r="G124" i="87" s="1"/>
  <c r="H113" i="87"/>
  <c r="J25" i="87"/>
  <c r="H79" i="87"/>
  <c r="H77" i="86"/>
  <c r="G82" i="86"/>
  <c r="F128" i="86" a="1"/>
  <c r="F128" i="86" s="1"/>
  <c r="F130" i="86" s="1"/>
  <c r="G129" i="86" a="1"/>
  <c r="G129" i="86" s="1"/>
  <c r="G126" i="86" a="1"/>
  <c r="G126" i="86" s="1"/>
  <c r="G123" i="86" a="1"/>
  <c r="G123" i="86" s="1"/>
  <c r="G125" i="86" a="1"/>
  <c r="G125" i="86" s="1"/>
  <c r="G122" i="86" a="1"/>
  <c r="G122" i="86" s="1"/>
  <c r="G127" i="86" a="1"/>
  <c r="G127" i="86" s="1"/>
  <c r="G124" i="86" a="1"/>
  <c r="G124" i="86" s="1"/>
  <c r="H113" i="86"/>
  <c r="H79" i="86"/>
  <c r="L165" i="86"/>
  <c r="I165" i="86"/>
  <c r="F165" i="86"/>
  <c r="C165" i="86"/>
  <c r="M165" i="86"/>
  <c r="G165" i="86"/>
  <c r="D165" i="86"/>
  <c r="A165" i="86"/>
  <c r="J166" i="86"/>
  <c r="K165" i="86"/>
  <c r="H165" i="86"/>
  <c r="E165" i="86"/>
  <c r="B165" i="86"/>
  <c r="H77" i="85"/>
  <c r="G129" i="85" a="1"/>
  <c r="G129" i="85" s="1"/>
  <c r="G126" i="85" a="1"/>
  <c r="G126" i="85" s="1"/>
  <c r="G123" i="85" a="1"/>
  <c r="G123" i="85" s="1"/>
  <c r="G125" i="85" a="1"/>
  <c r="G125" i="85" s="1"/>
  <c r="G122" i="85" a="1"/>
  <c r="G122" i="85" s="1"/>
  <c r="G127" i="85" a="1"/>
  <c r="G127" i="85" s="1"/>
  <c r="G124" i="85" a="1"/>
  <c r="G124" i="85" s="1"/>
  <c r="H113" i="85"/>
  <c r="G80" i="85"/>
  <c r="H113" i="84"/>
  <c r="G118" i="84"/>
  <c r="G116" i="84"/>
  <c r="M164" i="84"/>
  <c r="G164" i="84"/>
  <c r="D164" i="84"/>
  <c r="A164" i="84"/>
  <c r="L164" i="84"/>
  <c r="I164" i="84"/>
  <c r="F164" i="84"/>
  <c r="C164" i="84"/>
  <c r="H164" i="84"/>
  <c r="K164" i="84"/>
  <c r="B164" i="84"/>
  <c r="J165" i="84"/>
  <c r="E164" i="84"/>
  <c r="F126" i="84" a="1"/>
  <c r="F126" i="84" s="1"/>
  <c r="F125" i="84" a="1"/>
  <c r="F125" i="84" s="1"/>
  <c r="G129" i="83" a="1"/>
  <c r="G129" i="83" s="1"/>
  <c r="G126" i="83" a="1"/>
  <c r="G126" i="83" s="1"/>
  <c r="G123" i="83" a="1"/>
  <c r="G123" i="83" s="1"/>
  <c r="G125" i="83" a="1"/>
  <c r="G125" i="83" s="1"/>
  <c r="G122" i="83" a="1"/>
  <c r="G122" i="83" s="1"/>
  <c r="G127" i="83" a="1"/>
  <c r="G127" i="83" s="1"/>
  <c r="G124" i="83" a="1"/>
  <c r="G124" i="83" s="1"/>
  <c r="H113" i="83"/>
  <c r="L165" i="83"/>
  <c r="I165" i="83"/>
  <c r="F165" i="83"/>
  <c r="C165" i="83"/>
  <c r="M165" i="83"/>
  <c r="G165" i="83"/>
  <c r="D165" i="83"/>
  <c r="A165" i="83"/>
  <c r="J166" i="83"/>
  <c r="K165" i="83"/>
  <c r="H165" i="83"/>
  <c r="E165" i="83"/>
  <c r="B165" i="83"/>
  <c r="J25" i="83"/>
  <c r="G129" i="82" a="1"/>
  <c r="G129" i="82" s="1"/>
  <c r="G126" i="82" a="1"/>
  <c r="G126" i="82" s="1"/>
  <c r="G123" i="82" a="1"/>
  <c r="G123" i="82" s="1"/>
  <c r="G125" i="82" a="1"/>
  <c r="G125" i="82" s="1"/>
  <c r="G122" i="82" a="1"/>
  <c r="G122" i="82" s="1"/>
  <c r="G127" i="82" a="1"/>
  <c r="G127" i="82" s="1"/>
  <c r="G124" i="82" a="1"/>
  <c r="G124" i="82" s="1"/>
  <c r="H113" i="82"/>
  <c r="G82" i="82"/>
  <c r="G78" i="82"/>
  <c r="G91" i="82" s="1"/>
  <c r="G92" i="82" s="1" a="1"/>
  <c r="G92" i="82" s="1"/>
  <c r="G81" i="82"/>
  <c r="H77" i="82"/>
  <c r="L165" i="82"/>
  <c r="I165" i="82"/>
  <c r="F165" i="82"/>
  <c r="C165" i="82"/>
  <c r="M165" i="82"/>
  <c r="G165" i="82"/>
  <c r="D165" i="82"/>
  <c r="A165" i="82"/>
  <c r="J166" i="82"/>
  <c r="K165" i="82"/>
  <c r="H165" i="82"/>
  <c r="E165" i="82"/>
  <c r="B165" i="82"/>
  <c r="J25" i="82"/>
  <c r="H79" i="81"/>
  <c r="G129" i="81" a="1"/>
  <c r="G129" i="81" s="1"/>
  <c r="G126" i="81" a="1"/>
  <c r="G126" i="81" s="1"/>
  <c r="G123" i="81" a="1"/>
  <c r="G123" i="81" s="1"/>
  <c r="G125" i="81" a="1"/>
  <c r="G125" i="81" s="1"/>
  <c r="G122" i="81" a="1"/>
  <c r="G122" i="81" s="1"/>
  <c r="G127" i="81" a="1"/>
  <c r="G127" i="81" s="1"/>
  <c r="G124" i="81" a="1"/>
  <c r="G124" i="81" s="1"/>
  <c r="H113" i="81"/>
  <c r="I77" i="81"/>
  <c r="H81" i="81"/>
  <c r="L165" i="81"/>
  <c r="I165" i="81"/>
  <c r="F165" i="81"/>
  <c r="C165" i="81"/>
  <c r="M165" i="81"/>
  <c r="G165" i="81"/>
  <c r="D165" i="81"/>
  <c r="A165" i="81"/>
  <c r="J166" i="81"/>
  <c r="K165" i="81"/>
  <c r="H165" i="81"/>
  <c r="E165" i="81"/>
  <c r="B165" i="81"/>
  <c r="H80" i="81"/>
  <c r="G82" i="78"/>
  <c r="H127" i="78" a="1"/>
  <c r="H127" i="78" s="1"/>
  <c r="H124" i="78" a="1"/>
  <c r="H124" i="78" s="1"/>
  <c r="H129" i="78" a="1"/>
  <c r="H129" i="78" s="1"/>
  <c r="H126" i="78" a="1"/>
  <c r="H126" i="78" s="1"/>
  <c r="H123" i="78" a="1"/>
  <c r="H123" i="78" s="1"/>
  <c r="H122" i="78" a="1"/>
  <c r="H122" i="78" s="1"/>
  <c r="H125" i="78" a="1"/>
  <c r="H125" i="78" s="1"/>
  <c r="I113" i="78"/>
  <c r="G79" i="78"/>
  <c r="L165" i="78"/>
  <c r="I165" i="78"/>
  <c r="F165" i="78"/>
  <c r="C165" i="78"/>
  <c r="M165" i="78"/>
  <c r="G165" i="78"/>
  <c r="D165" i="78"/>
  <c r="A165" i="78"/>
  <c r="J166" i="78"/>
  <c r="K165" i="78"/>
  <c r="H165" i="78"/>
  <c r="E165" i="78"/>
  <c r="B165" i="78"/>
  <c r="G128" i="78" a="1"/>
  <c r="G128" i="78" s="1"/>
  <c r="G130" i="78" s="1"/>
  <c r="M164" i="77"/>
  <c r="G164" i="77"/>
  <c r="D164" i="77"/>
  <c r="A164" i="77"/>
  <c r="L164" i="77"/>
  <c r="H164" i="77"/>
  <c r="C164" i="77"/>
  <c r="J165" i="77"/>
  <c r="I164" i="77"/>
  <c r="E164" i="77"/>
  <c r="B164" i="77"/>
  <c r="K164" i="77"/>
  <c r="F164" i="77"/>
  <c r="G77" i="77"/>
  <c r="G81" i="77"/>
  <c r="G79" i="77"/>
  <c r="F127" i="77" a="1"/>
  <c r="F127" i="77" s="1"/>
  <c r="F124" i="77" a="1"/>
  <c r="F124" i="77" s="1"/>
  <c r="F126" i="77" a="1"/>
  <c r="F126" i="77" s="1"/>
  <c r="F125" i="77" a="1"/>
  <c r="F125" i="77" s="1"/>
  <c r="F129" i="77" a="1"/>
  <c r="F129" i="77" s="1"/>
  <c r="F123" i="77" a="1"/>
  <c r="F123" i="77" s="1"/>
  <c r="F122" i="77" a="1"/>
  <c r="F122" i="77" s="1"/>
  <c r="G113" i="77"/>
  <c r="G78" i="77"/>
  <c r="E128" i="77" a="1"/>
  <c r="E128" i="77" s="1"/>
  <c r="E130" i="77" s="1"/>
  <c r="J25" i="77"/>
  <c r="F127" i="76" a="1"/>
  <c r="F127" i="76" s="1"/>
  <c r="F124" i="76" a="1"/>
  <c r="F124" i="76" s="1"/>
  <c r="F129" i="76" a="1"/>
  <c r="F129" i="76" s="1"/>
  <c r="F126" i="76" a="1"/>
  <c r="F126" i="76" s="1"/>
  <c r="F123" i="76" a="1"/>
  <c r="F123" i="76" s="1"/>
  <c r="F125" i="76" a="1"/>
  <c r="F125" i="76" s="1"/>
  <c r="F122" i="76" a="1"/>
  <c r="F122" i="76" s="1"/>
  <c r="G113" i="76"/>
  <c r="E128" i="76" a="1"/>
  <c r="E128" i="76" s="1"/>
  <c r="E130" i="76" s="1"/>
  <c r="J25" i="76"/>
  <c r="H79" i="76"/>
  <c r="L165" i="76"/>
  <c r="I165" i="76"/>
  <c r="F165" i="76"/>
  <c r="C165" i="76"/>
  <c r="M165" i="76"/>
  <c r="G165" i="76"/>
  <c r="D165" i="76"/>
  <c r="A165" i="76"/>
  <c r="J166" i="76"/>
  <c r="K165" i="76"/>
  <c r="H165" i="76"/>
  <c r="E165" i="76"/>
  <c r="B165" i="76"/>
  <c r="F127" i="75" a="1"/>
  <c r="F127" i="75" s="1"/>
  <c r="F124" i="75" a="1"/>
  <c r="F124" i="75" s="1"/>
  <c r="F129" i="75" a="1"/>
  <c r="F129" i="75" s="1"/>
  <c r="F126" i="75" a="1"/>
  <c r="F126" i="75" s="1"/>
  <c r="F123" i="75" a="1"/>
  <c r="F123" i="75" s="1"/>
  <c r="F125" i="75" a="1"/>
  <c r="F125" i="75" s="1"/>
  <c r="F122" i="75" a="1"/>
  <c r="F122" i="75" s="1"/>
  <c r="G113" i="75"/>
  <c r="L165" i="75"/>
  <c r="I165" i="75"/>
  <c r="F165" i="75"/>
  <c r="C165" i="75"/>
  <c r="M165" i="75"/>
  <c r="G165" i="75"/>
  <c r="D165" i="75"/>
  <c r="A165" i="75"/>
  <c r="J166" i="75"/>
  <c r="K165" i="75"/>
  <c r="H165" i="75"/>
  <c r="E165" i="75"/>
  <c r="B165" i="75"/>
  <c r="G79" i="75"/>
  <c r="G82" i="75"/>
  <c r="G79" i="74"/>
  <c r="G129" i="74" a="1"/>
  <c r="G129" i="74" s="1"/>
  <c r="G126" i="74" a="1"/>
  <c r="G126" i="74" s="1"/>
  <c r="G123" i="74" a="1"/>
  <c r="G123" i="74" s="1"/>
  <c r="G127" i="74" a="1"/>
  <c r="G127" i="74" s="1"/>
  <c r="G124" i="74" a="1"/>
  <c r="G124" i="74" s="1"/>
  <c r="G122" i="74" a="1"/>
  <c r="G122" i="74" s="1"/>
  <c r="G125" i="74" a="1"/>
  <c r="G125" i="74" s="1"/>
  <c r="H113" i="74"/>
  <c r="G80" i="74"/>
  <c r="J25" i="74"/>
  <c r="H82" i="74"/>
  <c r="M164" i="74"/>
  <c r="G164" i="74"/>
  <c r="D164" i="74"/>
  <c r="A164" i="74"/>
  <c r="L164" i="74"/>
  <c r="I164" i="74"/>
  <c r="F164" i="74"/>
  <c r="C164" i="74"/>
  <c r="H164" i="74"/>
  <c r="B164" i="74"/>
  <c r="J165" i="74"/>
  <c r="E164" i="74"/>
  <c r="K164" i="74"/>
  <c r="G81" i="74"/>
  <c r="F128" i="74" a="1"/>
  <c r="F128" i="74" s="1"/>
  <c r="F130" i="74" s="1"/>
  <c r="G129" i="73" a="1"/>
  <c r="G129" i="73" s="1"/>
  <c r="G126" i="73" a="1"/>
  <c r="G126" i="73" s="1"/>
  <c r="G123" i="73" a="1"/>
  <c r="G123" i="73" s="1"/>
  <c r="G125" i="73" a="1"/>
  <c r="G125" i="73" s="1"/>
  <c r="G122" i="73" a="1"/>
  <c r="G122" i="73" s="1"/>
  <c r="G127" i="73" a="1"/>
  <c r="G127" i="73" s="1"/>
  <c r="G124" i="73" a="1"/>
  <c r="G124" i="73" s="1"/>
  <c r="H113" i="73"/>
  <c r="G77" i="73"/>
  <c r="G81" i="73"/>
  <c r="M164" i="73"/>
  <c r="G164" i="73"/>
  <c r="D164" i="73"/>
  <c r="A164" i="73"/>
  <c r="J165" i="73"/>
  <c r="K164" i="73"/>
  <c r="H164" i="73"/>
  <c r="E164" i="73"/>
  <c r="B164" i="73"/>
  <c r="L164" i="73"/>
  <c r="I164" i="73"/>
  <c r="F164" i="73"/>
  <c r="C164" i="73"/>
  <c r="J25" i="72"/>
  <c r="L165" i="72"/>
  <c r="I165" i="72"/>
  <c r="F165" i="72"/>
  <c r="C165" i="72"/>
  <c r="M165" i="72"/>
  <c r="G165" i="72"/>
  <c r="D165" i="72"/>
  <c r="A165" i="72"/>
  <c r="J166" i="72"/>
  <c r="K165" i="72"/>
  <c r="H165" i="72"/>
  <c r="E165" i="72"/>
  <c r="B165" i="72"/>
  <c r="G129" i="72" a="1"/>
  <c r="G129" i="72" s="1"/>
  <c r="G126" i="72" a="1"/>
  <c r="G126" i="72" s="1"/>
  <c r="G123" i="72" a="1"/>
  <c r="G123" i="72" s="1"/>
  <c r="G125" i="72" a="1"/>
  <c r="G125" i="72" s="1"/>
  <c r="G122" i="72" a="1"/>
  <c r="G122" i="72" s="1"/>
  <c r="G127" i="72" a="1"/>
  <c r="G127" i="72" s="1"/>
  <c r="G124" i="72" a="1"/>
  <c r="G124" i="72" s="1"/>
  <c r="H113" i="72"/>
  <c r="G77" i="72"/>
  <c r="G79" i="71"/>
  <c r="G88" i="71" s="1"/>
  <c r="G78" i="71"/>
  <c r="G87" i="71" s="1"/>
  <c r="G80" i="71"/>
  <c r="G89" i="71" s="1"/>
  <c r="L165" i="71"/>
  <c r="I165" i="71"/>
  <c r="F165" i="71"/>
  <c r="C165" i="71"/>
  <c r="M165" i="71"/>
  <c r="G165" i="71"/>
  <c r="D165" i="71"/>
  <c r="A165" i="71"/>
  <c r="J166" i="71"/>
  <c r="K165" i="71"/>
  <c r="H165" i="71"/>
  <c r="E165" i="71"/>
  <c r="B165" i="71"/>
  <c r="G82" i="70"/>
  <c r="G77" i="70"/>
  <c r="G78" i="70"/>
  <c r="G87" i="70" s="1"/>
  <c r="F128" i="70" a="1"/>
  <c r="F128" i="70" s="1"/>
  <c r="F130" i="70" s="1"/>
  <c r="L165" i="70"/>
  <c r="I165" i="70"/>
  <c r="F165" i="70"/>
  <c r="C165" i="70"/>
  <c r="M165" i="70"/>
  <c r="G165" i="70"/>
  <c r="D165" i="70"/>
  <c r="A165" i="70"/>
  <c r="J166" i="70"/>
  <c r="K165" i="70"/>
  <c r="H165" i="70"/>
  <c r="E165" i="70"/>
  <c r="B165" i="70"/>
  <c r="G129" i="70" a="1"/>
  <c r="G129" i="70" s="1"/>
  <c r="G126" i="70" a="1"/>
  <c r="G126" i="70" s="1"/>
  <c r="G123" i="70" a="1"/>
  <c r="G123" i="70" s="1"/>
  <c r="G125" i="70" a="1"/>
  <c r="G125" i="70" s="1"/>
  <c r="G122" i="70" a="1"/>
  <c r="G122" i="70" s="1"/>
  <c r="G127" i="70" a="1"/>
  <c r="G127" i="70" s="1"/>
  <c r="G124" i="70" a="1"/>
  <c r="G124" i="70" s="1"/>
  <c r="H113" i="70"/>
  <c r="G80" i="70"/>
  <c r="G89" i="70" s="1"/>
  <c r="H77" i="69"/>
  <c r="L165" i="69"/>
  <c r="I165" i="69"/>
  <c r="F165" i="69"/>
  <c r="C165" i="69"/>
  <c r="M165" i="69"/>
  <c r="G165" i="69"/>
  <c r="D165" i="69"/>
  <c r="A165" i="69"/>
  <c r="J166" i="69"/>
  <c r="K165" i="69"/>
  <c r="H165" i="69"/>
  <c r="E165" i="69"/>
  <c r="B165" i="69"/>
  <c r="G129" i="69" a="1"/>
  <c r="G129" i="69" s="1"/>
  <c r="G126" i="69" a="1"/>
  <c r="G126" i="69" s="1"/>
  <c r="G123" i="69" a="1"/>
  <c r="G123" i="69" s="1"/>
  <c r="G125" i="69" a="1"/>
  <c r="G125" i="69" s="1"/>
  <c r="G122" i="69" a="1"/>
  <c r="G122" i="69" s="1"/>
  <c r="G127" i="69" a="1"/>
  <c r="G127" i="69" s="1"/>
  <c r="G124" i="69" a="1"/>
  <c r="G124" i="69" s="1"/>
  <c r="H113" i="69"/>
  <c r="H77" i="68"/>
  <c r="J25" i="68"/>
  <c r="F127" i="68" a="1"/>
  <c r="F127" i="68" s="1"/>
  <c r="F124" i="68" a="1"/>
  <c r="F124" i="68" s="1"/>
  <c r="F129" i="68" a="1"/>
  <c r="F129" i="68" s="1"/>
  <c r="F126" i="68" a="1"/>
  <c r="F126" i="68" s="1"/>
  <c r="F123" i="68" a="1"/>
  <c r="F123" i="68" s="1"/>
  <c r="F125" i="68" a="1"/>
  <c r="F125" i="68" s="1"/>
  <c r="F122" i="68" a="1"/>
  <c r="F122" i="68" s="1"/>
  <c r="G113" i="68"/>
  <c r="M164" i="68"/>
  <c r="G164" i="68"/>
  <c r="D164" i="68"/>
  <c r="A164" i="68"/>
  <c r="J165" i="68"/>
  <c r="K164" i="68"/>
  <c r="H164" i="68"/>
  <c r="E164" i="68"/>
  <c r="B164" i="68"/>
  <c r="L164" i="68"/>
  <c r="I164" i="68"/>
  <c r="F164" i="68"/>
  <c r="C164" i="68"/>
  <c r="E128" i="68" a="1"/>
  <c r="E128" i="68" s="1"/>
  <c r="E130" i="68" s="1"/>
  <c r="G129" i="67" a="1"/>
  <c r="G129" i="67" s="1"/>
  <c r="G126" i="67" a="1"/>
  <c r="G126" i="67" s="1"/>
  <c r="G123" i="67" a="1"/>
  <c r="G123" i="67" s="1"/>
  <c r="G125" i="67" a="1"/>
  <c r="G125" i="67" s="1"/>
  <c r="G122" i="67" a="1"/>
  <c r="G122" i="67" s="1"/>
  <c r="G127" i="67" a="1"/>
  <c r="G127" i="67" s="1"/>
  <c r="G124" i="67" a="1"/>
  <c r="G124" i="67" s="1"/>
  <c r="H113" i="67"/>
  <c r="G81" i="67"/>
  <c r="G90" i="67" s="1"/>
  <c r="G77" i="67"/>
  <c r="G78" i="67"/>
  <c r="G87" i="67" s="1"/>
  <c r="L165" i="67"/>
  <c r="I165" i="67"/>
  <c r="F165" i="67"/>
  <c r="C165" i="67"/>
  <c r="M165" i="67"/>
  <c r="G165" i="67"/>
  <c r="D165" i="67"/>
  <c r="A165" i="67"/>
  <c r="J166" i="67"/>
  <c r="K165" i="67"/>
  <c r="H165" i="67"/>
  <c r="E165" i="67"/>
  <c r="B165" i="67"/>
  <c r="F128" i="67" a="1"/>
  <c r="F128" i="67" s="1"/>
  <c r="F130" i="67" s="1"/>
  <c r="J25" i="67"/>
  <c r="B60" i="114"/>
  <c r="C60" i="114" s="1"/>
  <c r="A68" i="114"/>
  <c r="B61" i="113"/>
  <c r="C61" i="113" s="1"/>
  <c r="A70" i="113"/>
  <c r="A70" i="7"/>
  <c r="B61" i="7"/>
  <c r="A291" i="7"/>
  <c r="B282" i="7"/>
  <c r="F94" i="43" l="1"/>
  <c r="F92" i="70" a="1"/>
  <c r="F92" i="70" s="1"/>
  <c r="F94" i="70" s="1"/>
  <c r="G94" i="56"/>
  <c r="F92" i="69" a="1"/>
  <c r="F92" i="69" s="1"/>
  <c r="F94" i="69" s="1"/>
  <c r="G93" i="38"/>
  <c r="G94" i="38" s="1"/>
  <c r="G94" i="94"/>
  <c r="F92" i="71" a="1"/>
  <c r="F92" i="71" s="1"/>
  <c r="F94" i="71" s="1"/>
  <c r="F94" i="79"/>
  <c r="F94" i="87"/>
  <c r="F94" i="108"/>
  <c r="F94" i="98"/>
  <c r="F94" i="49"/>
  <c r="F92" i="67" a="1"/>
  <c r="F92" i="67" s="1"/>
  <c r="F94" i="67" s="1"/>
  <c r="F94" i="129"/>
  <c r="F94" i="83"/>
  <c r="F94" i="58"/>
  <c r="F94" i="53"/>
  <c r="G93" i="52"/>
  <c r="G94" i="52" s="1"/>
  <c r="F94" i="40"/>
  <c r="F94" i="51"/>
  <c r="F94" i="50"/>
  <c r="F94" i="100"/>
  <c r="F94" i="96"/>
  <c r="F94" i="77"/>
  <c r="F94" i="60"/>
  <c r="G93" i="97"/>
  <c r="G94" i="97" s="1"/>
  <c r="F94" i="90"/>
  <c r="G94" i="84"/>
  <c r="G91" i="70"/>
  <c r="G91" i="71"/>
  <c r="F94" i="72"/>
  <c r="F94" i="91"/>
  <c r="G93" i="57"/>
  <c r="H93" i="56"/>
  <c r="H91" i="56"/>
  <c r="H92" i="56" s="1" a="1"/>
  <c r="H92" i="56" s="1"/>
  <c r="G93" i="55"/>
  <c r="G94" i="55" s="1"/>
  <c r="G93" i="54"/>
  <c r="G94" i="54" s="1"/>
  <c r="G93" i="51"/>
  <c r="G94" i="51" s="1"/>
  <c r="F94" i="48"/>
  <c r="G93" i="47"/>
  <c r="G94" i="47" s="1"/>
  <c r="G93" i="45"/>
  <c r="G94" i="45" s="1"/>
  <c r="G93" i="44"/>
  <c r="G94" i="44" s="1"/>
  <c r="G93" i="41"/>
  <c r="G93" i="39"/>
  <c r="G94" i="39" s="1"/>
  <c r="G93" i="42"/>
  <c r="G91" i="42"/>
  <c r="G92" i="42" s="1" a="1"/>
  <c r="G92" i="42" s="1"/>
  <c r="G91" i="49"/>
  <c r="G92" i="49" s="1" a="1"/>
  <c r="G92" i="49" s="1"/>
  <c r="G93" i="49"/>
  <c r="H77" i="49"/>
  <c r="H91" i="45"/>
  <c r="H92" i="45" s="1" a="1"/>
  <c r="H92" i="45" s="1"/>
  <c r="G93" i="50"/>
  <c r="G91" i="50"/>
  <c r="G92" i="50" s="1" a="1"/>
  <c r="G92" i="50" s="1"/>
  <c r="G93" i="53"/>
  <c r="G94" i="53" s="1"/>
  <c r="F94" i="55"/>
  <c r="G91" i="41"/>
  <c r="G92" i="41" s="1" a="1"/>
  <c r="G92" i="41" s="1"/>
  <c r="H91" i="38"/>
  <c r="H92" i="38" s="1" a="1"/>
  <c r="H92" i="38" s="1"/>
  <c r="H91" i="39"/>
  <c r="H92" i="39" s="1" a="1"/>
  <c r="H92" i="39" s="1"/>
  <c r="G93" i="43"/>
  <c r="G91" i="43"/>
  <c r="G92" i="43" s="1" a="1"/>
  <c r="G92" i="43" s="1"/>
  <c r="H91" i="47"/>
  <c r="H92" i="47" s="1" a="1"/>
  <c r="H92" i="47" s="1"/>
  <c r="H77" i="50"/>
  <c r="I77" i="50" s="1"/>
  <c r="H91" i="52"/>
  <c r="H92" i="52" s="1" a="1"/>
  <c r="H92" i="52" s="1"/>
  <c r="G93" i="60"/>
  <c r="G91" i="60"/>
  <c r="G92" i="60" s="1" a="1"/>
  <c r="G92" i="60" s="1"/>
  <c r="G94" i="46"/>
  <c r="G93" i="59"/>
  <c r="G94" i="59" s="1"/>
  <c r="H91" i="54"/>
  <c r="H92" i="54" s="1" a="1"/>
  <c r="H92" i="54" s="1"/>
  <c r="G91" i="57"/>
  <c r="G92" i="57" s="1" a="1"/>
  <c r="G92" i="57" s="1"/>
  <c r="G93" i="40"/>
  <c r="G91" i="40"/>
  <c r="G92" i="40" s="1" a="1"/>
  <c r="G92" i="40" s="1"/>
  <c r="H77" i="40"/>
  <c r="H91" i="44"/>
  <c r="H92" i="44" s="1" a="1"/>
  <c r="H92" i="44" s="1"/>
  <c r="H91" i="46"/>
  <c r="H92" i="46" s="1" a="1"/>
  <c r="H92" i="46" s="1"/>
  <c r="G91" i="58"/>
  <c r="G92" i="58" s="1" a="1"/>
  <c r="G92" i="58" s="1"/>
  <c r="G93" i="58"/>
  <c r="H77" i="48"/>
  <c r="I77" i="48" s="1"/>
  <c r="G93" i="48"/>
  <c r="G91" i="48"/>
  <c r="G92" i="48" s="1" a="1"/>
  <c r="G92" i="48" s="1"/>
  <c r="F94" i="42"/>
  <c r="F94" i="59"/>
  <c r="F94" i="128"/>
  <c r="G93" i="101"/>
  <c r="G94" i="101" s="1"/>
  <c r="G93" i="99"/>
  <c r="G94" i="99" s="1"/>
  <c r="G93" i="95"/>
  <c r="G94" i="95" s="1"/>
  <c r="G93" i="93"/>
  <c r="G94" i="93" s="1"/>
  <c r="H93" i="92"/>
  <c r="H94" i="92" s="1"/>
  <c r="G93" i="89"/>
  <c r="G93" i="88"/>
  <c r="G94" i="88" s="1"/>
  <c r="G93" i="86"/>
  <c r="G94" i="86" s="1"/>
  <c r="G93" i="83"/>
  <c r="G94" i="83" s="1"/>
  <c r="H93" i="81"/>
  <c r="H94" i="81" s="1"/>
  <c r="F94" i="76"/>
  <c r="H91" i="75"/>
  <c r="H92" i="75" s="1" a="1"/>
  <c r="H92" i="75" s="1"/>
  <c r="G93" i="77"/>
  <c r="G91" i="77"/>
  <c r="G92" i="77" s="1" a="1"/>
  <c r="G92" i="77" s="1"/>
  <c r="H91" i="88"/>
  <c r="H92" i="88" s="1" a="1"/>
  <c r="H92" i="88" s="1"/>
  <c r="G91" i="79"/>
  <c r="G92" i="79" s="1" a="1"/>
  <c r="G92" i="79" s="1"/>
  <c r="G93" i="79"/>
  <c r="G93" i="102"/>
  <c r="G91" i="102"/>
  <c r="G92" i="102" s="1" a="1"/>
  <c r="G92" i="102" s="1"/>
  <c r="G93" i="78"/>
  <c r="G91" i="78"/>
  <c r="G92" i="78" s="1" a="1"/>
  <c r="G92" i="78" s="1"/>
  <c r="G93" i="128"/>
  <c r="G91" i="128"/>
  <c r="G92" i="128" s="1" a="1"/>
  <c r="G92" i="128" s="1"/>
  <c r="H91" i="84"/>
  <c r="H92" i="84" s="1" a="1"/>
  <c r="H92" i="84" s="1"/>
  <c r="H93" i="84"/>
  <c r="H77" i="100"/>
  <c r="I77" i="100" s="1"/>
  <c r="G93" i="100"/>
  <c r="G91" i="100"/>
  <c r="G92" i="100" s="1" a="1"/>
  <c r="G92" i="100" s="1"/>
  <c r="H91" i="97"/>
  <c r="H92" i="97" s="1" a="1"/>
  <c r="H92" i="97" s="1"/>
  <c r="G93" i="85"/>
  <c r="G94" i="85" s="1"/>
  <c r="G93" i="90"/>
  <c r="G91" i="90"/>
  <c r="G92" i="90" s="1" a="1"/>
  <c r="G92" i="90" s="1"/>
  <c r="H77" i="90"/>
  <c r="F94" i="73"/>
  <c r="H93" i="94"/>
  <c r="H94" i="94" s="1"/>
  <c r="G91" i="89"/>
  <c r="G92" i="89" s="1" a="1"/>
  <c r="G92" i="89" s="1"/>
  <c r="G91" i="73"/>
  <c r="G92" i="73" s="1" a="1"/>
  <c r="G92" i="73" s="1"/>
  <c r="G93" i="73"/>
  <c r="G91" i="72"/>
  <c r="G92" i="72" s="1" a="1"/>
  <c r="G92" i="72" s="1"/>
  <c r="G93" i="72"/>
  <c r="H91" i="76"/>
  <c r="H92" i="76" s="1" a="1"/>
  <c r="H92" i="76" s="1"/>
  <c r="I91" i="81"/>
  <c r="I92" i="81" s="1" a="1"/>
  <c r="I92" i="81" s="1"/>
  <c r="G93" i="80"/>
  <c r="G91" i="80"/>
  <c r="G92" i="80" s="1" a="1"/>
  <c r="G92" i="80" s="1"/>
  <c r="H91" i="95"/>
  <c r="H92" i="95" s="1" a="1"/>
  <c r="H92" i="95" s="1"/>
  <c r="G91" i="98"/>
  <c r="G92" i="98" s="1" a="1"/>
  <c r="G92" i="98" s="1"/>
  <c r="G93" i="98"/>
  <c r="G93" i="74"/>
  <c r="G91" i="74"/>
  <c r="G92" i="74" s="1" a="1"/>
  <c r="G92" i="74" s="1"/>
  <c r="G93" i="109"/>
  <c r="G91" i="109"/>
  <c r="G92" i="109" s="1" a="1"/>
  <c r="G92" i="109" s="1"/>
  <c r="H77" i="127"/>
  <c r="I77" i="127" s="1"/>
  <c r="G91" i="127"/>
  <c r="G92" i="127" s="1" a="1"/>
  <c r="G92" i="127" s="1"/>
  <c r="G93" i="127"/>
  <c r="H91" i="93"/>
  <c r="H92" i="93" s="1" a="1"/>
  <c r="H92" i="93" s="1"/>
  <c r="I77" i="93"/>
  <c r="F94" i="102"/>
  <c r="F94" i="78"/>
  <c r="F94" i="75"/>
  <c r="F94" i="127"/>
  <c r="F94" i="109"/>
  <c r="G91" i="91"/>
  <c r="G92" i="91" s="1" a="1"/>
  <c r="G92" i="91" s="1"/>
  <c r="G93" i="91"/>
  <c r="G93" i="96"/>
  <c r="G91" i="96"/>
  <c r="G92" i="96" s="1" a="1"/>
  <c r="G92" i="96" s="1"/>
  <c r="H91" i="83"/>
  <c r="H92" i="83" s="1" a="1"/>
  <c r="H92" i="83" s="1"/>
  <c r="G91" i="129"/>
  <c r="G92" i="129" s="1" a="1"/>
  <c r="G92" i="129" s="1"/>
  <c r="G93" i="129"/>
  <c r="F94" i="74"/>
  <c r="G93" i="82"/>
  <c r="G94" i="82" s="1"/>
  <c r="G91" i="75"/>
  <c r="G92" i="75" s="1" a="1"/>
  <c r="G92" i="75" s="1"/>
  <c r="G93" i="75"/>
  <c r="H91" i="99"/>
  <c r="H92" i="99" s="1" a="1"/>
  <c r="H92" i="99" s="1"/>
  <c r="H91" i="86"/>
  <c r="H92" i="86" s="1" a="1"/>
  <c r="H92" i="86" s="1"/>
  <c r="I91" i="92"/>
  <c r="I92" i="92" s="1" a="1"/>
  <c r="I92" i="92" s="1"/>
  <c r="H91" i="101"/>
  <c r="H92" i="101" s="1" a="1"/>
  <c r="H92" i="101" s="1"/>
  <c r="H77" i="108"/>
  <c r="I77" i="108" s="1"/>
  <c r="G91" i="108"/>
  <c r="G92" i="108" s="1" a="1"/>
  <c r="G92" i="108" s="1"/>
  <c r="G93" i="108"/>
  <c r="G91" i="87"/>
  <c r="G92" i="87" s="1" a="1"/>
  <c r="G92" i="87" s="1"/>
  <c r="G93" i="87"/>
  <c r="G91" i="76"/>
  <c r="G92" i="76" s="1" a="1"/>
  <c r="G92" i="76" s="1"/>
  <c r="G93" i="76"/>
  <c r="G86" i="71"/>
  <c r="G93" i="71"/>
  <c r="H77" i="71"/>
  <c r="I82" i="71"/>
  <c r="G86" i="70"/>
  <c r="G93" i="70"/>
  <c r="H81" i="70"/>
  <c r="H90" i="70" s="1"/>
  <c r="G90" i="70"/>
  <c r="H82" i="69"/>
  <c r="G91" i="69"/>
  <c r="G92" i="69" s="1" a="1"/>
  <c r="G92" i="69" s="1"/>
  <c r="H86" i="69"/>
  <c r="G93" i="69"/>
  <c r="F94" i="68"/>
  <c r="H86" i="68"/>
  <c r="G93" i="68"/>
  <c r="H82" i="68"/>
  <c r="G91" i="68"/>
  <c r="G92" i="68" s="1" a="1"/>
  <c r="G92" i="68" s="1"/>
  <c r="H82" i="67"/>
  <c r="G91" i="67"/>
  <c r="G86" i="67"/>
  <c r="G93" i="67"/>
  <c r="G93" i="32"/>
  <c r="G91" i="32"/>
  <c r="B165" i="85"/>
  <c r="G165" i="85"/>
  <c r="H165" i="85"/>
  <c r="F165" i="85"/>
  <c r="K165" i="85"/>
  <c r="L165" i="85"/>
  <c r="E165" i="85"/>
  <c r="I165" i="85"/>
  <c r="A165" i="85"/>
  <c r="C165" i="85"/>
  <c r="D165" i="85"/>
  <c r="M165" i="85"/>
  <c r="G127" i="51" a="1"/>
  <c r="G127" i="51" s="1"/>
  <c r="G124" i="51" a="1"/>
  <c r="G124" i="51" s="1"/>
  <c r="G126" i="51" a="1"/>
  <c r="G126" i="51" s="1"/>
  <c r="G122" i="51" a="1"/>
  <c r="G122" i="51" s="1"/>
  <c r="H113" i="51"/>
  <c r="H122" i="51" s="1" a="1"/>
  <c r="H122" i="51" s="1"/>
  <c r="G123" i="51" a="1"/>
  <c r="G123" i="51" s="1"/>
  <c r="G125" i="51" a="1"/>
  <c r="G125" i="51" s="1"/>
  <c r="G128" i="128" a="1"/>
  <c r="G128" i="128" s="1"/>
  <c r="G130" i="128" s="1"/>
  <c r="I113" i="128"/>
  <c r="H129" i="128" a="1"/>
  <c r="H129" i="128" s="1"/>
  <c r="H123" i="128" a="1"/>
  <c r="H123" i="128" s="1"/>
  <c r="H125" i="128" a="1"/>
  <c r="H125" i="128" s="1"/>
  <c r="H127" i="128" a="1"/>
  <c r="H127" i="128" s="1"/>
  <c r="H126" i="128" a="1"/>
  <c r="H126" i="128" s="1"/>
  <c r="H124" i="128" a="1"/>
  <c r="H124" i="128" s="1"/>
  <c r="H122" i="128" a="1"/>
  <c r="H122" i="128" s="1"/>
  <c r="F128" i="51" a="1"/>
  <c r="F128" i="51" s="1"/>
  <c r="F130" i="51" s="1"/>
  <c r="G123" i="71" a="1"/>
  <c r="G123" i="71" s="1"/>
  <c r="I77" i="84"/>
  <c r="H79" i="69"/>
  <c r="H80" i="73"/>
  <c r="H82" i="76"/>
  <c r="I82" i="76" s="1"/>
  <c r="H82" i="38"/>
  <c r="I82" i="38" s="1"/>
  <c r="I78" i="78"/>
  <c r="H79" i="70"/>
  <c r="H80" i="128"/>
  <c r="H80" i="32"/>
  <c r="I80" i="32" s="1"/>
  <c r="H77" i="87"/>
  <c r="H82" i="98"/>
  <c r="G126" i="84" a="1"/>
  <c r="G126" i="84" s="1"/>
  <c r="I82" i="69"/>
  <c r="H80" i="43"/>
  <c r="I80" i="43" s="1"/>
  <c r="H81" i="54"/>
  <c r="H77" i="109"/>
  <c r="G127" i="71" a="1"/>
  <c r="G127" i="71" s="1"/>
  <c r="H113" i="48"/>
  <c r="H125" i="48" s="1" a="1"/>
  <c r="H125" i="48" s="1"/>
  <c r="G126" i="48" a="1"/>
  <c r="G126" i="48" s="1"/>
  <c r="G122" i="48" a="1"/>
  <c r="G122" i="48" s="1"/>
  <c r="I82" i="80"/>
  <c r="H82" i="39"/>
  <c r="G124" i="71" a="1"/>
  <c r="G124" i="71" s="1"/>
  <c r="G125" i="71" a="1"/>
  <c r="G125" i="71" s="1"/>
  <c r="G129" i="71" a="1"/>
  <c r="G129" i="71" s="1"/>
  <c r="H79" i="73"/>
  <c r="I79" i="73" s="1"/>
  <c r="H81" i="78"/>
  <c r="H113" i="71"/>
  <c r="H122" i="71" s="1" a="1"/>
  <c r="H122" i="71" s="1"/>
  <c r="G122" i="71" a="1"/>
  <c r="G122" i="71" s="1"/>
  <c r="I82" i="92"/>
  <c r="I81" i="70"/>
  <c r="I90" i="70" s="1"/>
  <c r="H79" i="82"/>
  <c r="I79" i="82" s="1"/>
  <c r="I82" i="88"/>
  <c r="I80" i="80"/>
  <c r="I82" i="94"/>
  <c r="I80" i="44"/>
  <c r="H80" i="40"/>
  <c r="H82" i="55"/>
  <c r="I82" i="67"/>
  <c r="H78" i="129"/>
  <c r="H77" i="129"/>
  <c r="H81" i="129"/>
  <c r="H80" i="101"/>
  <c r="H78" i="128"/>
  <c r="H77" i="128"/>
  <c r="H81" i="40"/>
  <c r="H82" i="109"/>
  <c r="I82" i="109" s="1"/>
  <c r="H80" i="49"/>
  <c r="H81" i="49"/>
  <c r="H80" i="58"/>
  <c r="H78" i="89"/>
  <c r="H82" i="90"/>
  <c r="H82" i="72"/>
  <c r="H81" i="89"/>
  <c r="H80" i="91"/>
  <c r="H78" i="69"/>
  <c r="H87" i="69" s="1"/>
  <c r="H80" i="108"/>
  <c r="H79" i="41"/>
  <c r="H78" i="74"/>
  <c r="H80" i="75"/>
  <c r="H80" i="77"/>
  <c r="H80" i="69"/>
  <c r="H89" i="69" s="1"/>
  <c r="I81" i="94"/>
  <c r="I78" i="38"/>
  <c r="H81" i="79"/>
  <c r="H79" i="32"/>
  <c r="H82" i="54"/>
  <c r="H82" i="57"/>
  <c r="I79" i="99"/>
  <c r="I78" i="73"/>
  <c r="H77" i="78"/>
  <c r="H78" i="57"/>
  <c r="H91" i="57" s="1"/>
  <c r="H92" i="57" s="1" a="1"/>
  <c r="H92" i="57" s="1"/>
  <c r="I77" i="83"/>
  <c r="I81" i="92"/>
  <c r="I81" i="60"/>
  <c r="H81" i="55"/>
  <c r="H80" i="76"/>
  <c r="I78" i="79"/>
  <c r="H80" i="41"/>
  <c r="H82" i="100"/>
  <c r="H81" i="52"/>
  <c r="H80" i="48"/>
  <c r="H79" i="54"/>
  <c r="I78" i="93"/>
  <c r="H82" i="79"/>
  <c r="H81" i="85"/>
  <c r="H81" i="48"/>
  <c r="H79" i="83"/>
  <c r="I78" i="45"/>
  <c r="I79" i="51"/>
  <c r="H78" i="85"/>
  <c r="H79" i="57"/>
  <c r="H82" i="42"/>
  <c r="H79" i="95"/>
  <c r="H80" i="100"/>
  <c r="H78" i="90"/>
  <c r="H78" i="55"/>
  <c r="H80" i="39"/>
  <c r="I78" i="47"/>
  <c r="I78" i="86"/>
  <c r="H82" i="93"/>
  <c r="H79" i="89"/>
  <c r="H80" i="60"/>
  <c r="H81" i="108"/>
  <c r="I80" i="94"/>
  <c r="H81" i="95"/>
  <c r="H81" i="45"/>
  <c r="H81" i="59"/>
  <c r="H81" i="41"/>
  <c r="H80" i="68"/>
  <c r="H89" i="68" s="1"/>
  <c r="I79" i="56"/>
  <c r="I80" i="67"/>
  <c r="I89" i="67" s="1"/>
  <c r="H81" i="38"/>
  <c r="I80" i="78"/>
  <c r="H81" i="57"/>
  <c r="H81" i="87"/>
  <c r="H81" i="32"/>
  <c r="H78" i="48"/>
  <c r="H79" i="85"/>
  <c r="H80" i="51"/>
  <c r="I79" i="48"/>
  <c r="H81" i="75"/>
  <c r="H81" i="90"/>
  <c r="H80" i="82"/>
  <c r="I78" i="56"/>
  <c r="H80" i="88"/>
  <c r="I81" i="51"/>
  <c r="H82" i="85"/>
  <c r="H80" i="89"/>
  <c r="H82" i="77"/>
  <c r="I80" i="93"/>
  <c r="H79" i="44"/>
  <c r="H80" i="87"/>
  <c r="H81" i="68"/>
  <c r="H90" i="68" s="1"/>
  <c r="I81" i="47"/>
  <c r="H80" i="79"/>
  <c r="H80" i="129"/>
  <c r="H80" i="127"/>
  <c r="H79" i="108"/>
  <c r="I80" i="55"/>
  <c r="H78" i="51"/>
  <c r="I82" i="56"/>
  <c r="I79" i="92"/>
  <c r="H82" i="96"/>
  <c r="H80" i="42"/>
  <c r="H81" i="72"/>
  <c r="H78" i="68"/>
  <c r="H87" i="68" s="1"/>
  <c r="I82" i="81"/>
  <c r="I78" i="108"/>
  <c r="H82" i="58"/>
  <c r="H80" i="95"/>
  <c r="H79" i="88"/>
  <c r="I79" i="58"/>
  <c r="H81" i="83"/>
  <c r="I81" i="46"/>
  <c r="H80" i="86"/>
  <c r="H81" i="86"/>
  <c r="H79" i="55"/>
  <c r="H79" i="129"/>
  <c r="H81" i="69"/>
  <c r="H90" i="69" s="1"/>
  <c r="I78" i="44"/>
  <c r="H77" i="74"/>
  <c r="I78" i="87"/>
  <c r="H82" i="127"/>
  <c r="H81" i="88"/>
  <c r="H82" i="95"/>
  <c r="H79" i="45"/>
  <c r="I81" i="97"/>
  <c r="H81" i="71"/>
  <c r="H90" i="71" s="1"/>
  <c r="H82" i="51"/>
  <c r="H82" i="32"/>
  <c r="H79" i="67"/>
  <c r="H88" i="67" s="1"/>
  <c r="H82" i="89"/>
  <c r="I81" i="58"/>
  <c r="I80" i="57"/>
  <c r="H80" i="54"/>
  <c r="H82" i="83"/>
  <c r="I82" i="48"/>
  <c r="I78" i="95"/>
  <c r="I78" i="101"/>
  <c r="H78" i="41"/>
  <c r="H91" i="41" s="1"/>
  <c r="H92" i="41" s="1" a="1"/>
  <c r="H92" i="41" s="1"/>
  <c r="H82" i="60"/>
  <c r="H80" i="52"/>
  <c r="H82" i="41"/>
  <c r="I81" i="56"/>
  <c r="H80" i="83"/>
  <c r="H81" i="99"/>
  <c r="H78" i="59"/>
  <c r="H91" i="59" s="1"/>
  <c r="H92" i="59" s="1" a="1"/>
  <c r="H92" i="59" s="1"/>
  <c r="H80" i="90"/>
  <c r="I78" i="88"/>
  <c r="I78" i="76"/>
  <c r="H80" i="102"/>
  <c r="H82" i="129"/>
  <c r="H80" i="72"/>
  <c r="I80" i="47"/>
  <c r="I80" i="97"/>
  <c r="H81" i="76"/>
  <c r="F128" i="71" a="1"/>
  <c r="F128" i="71" s="1"/>
  <c r="F130" i="71" s="1"/>
  <c r="F128" i="48" a="1"/>
  <c r="F128" i="48" s="1"/>
  <c r="F130" i="48" s="1"/>
  <c r="G127" i="48" a="1"/>
  <c r="G127" i="48" s="1"/>
  <c r="G123" i="48" a="1"/>
  <c r="G123" i="48" s="1"/>
  <c r="G124" i="48" a="1"/>
  <c r="G124" i="48" s="1"/>
  <c r="G125" i="48" a="1"/>
  <c r="G125" i="48" s="1"/>
  <c r="H79" i="90"/>
  <c r="H79" i="68"/>
  <c r="F128" i="41" a="1"/>
  <c r="F128" i="41" s="1"/>
  <c r="F130" i="41" s="1"/>
  <c r="I78" i="83"/>
  <c r="F128" i="68" a="1"/>
  <c r="F128" i="68" s="1"/>
  <c r="F130" i="68" s="1"/>
  <c r="F128" i="38" a="1"/>
  <c r="F128" i="38" s="1"/>
  <c r="F130" i="38" s="1"/>
  <c r="G128" i="49" a="1"/>
  <c r="G128" i="49" s="1"/>
  <c r="G130" i="49" s="1"/>
  <c r="H128" i="53" a="1"/>
  <c r="H128" i="53" s="1"/>
  <c r="H130" i="53" s="1"/>
  <c r="H81" i="50"/>
  <c r="F128" i="56" a="1"/>
  <c r="F128" i="56" s="1"/>
  <c r="F130" i="56" s="1"/>
  <c r="F128" i="76" a="1"/>
  <c r="F128" i="76" s="1"/>
  <c r="F130" i="76" s="1"/>
  <c r="F128" i="80" a="1"/>
  <c r="F128" i="80" s="1"/>
  <c r="F130" i="80" s="1"/>
  <c r="G128" i="93" a="1"/>
  <c r="G128" i="93" s="1"/>
  <c r="G130" i="93" s="1"/>
  <c r="G128" i="101" a="1"/>
  <c r="G128" i="101" s="1"/>
  <c r="G130" i="101" s="1"/>
  <c r="F128" i="109" a="1"/>
  <c r="F128" i="109" s="1"/>
  <c r="F130" i="109" s="1"/>
  <c r="G128" i="82" a="1"/>
  <c r="G128" i="82" s="1"/>
  <c r="G130" i="82" s="1"/>
  <c r="F128" i="88" a="1"/>
  <c r="F128" i="88" s="1"/>
  <c r="F130" i="88" s="1"/>
  <c r="G128" i="92" a="1"/>
  <c r="G128" i="92" s="1"/>
  <c r="G130" i="92" s="1"/>
  <c r="F128" i="44" a="1"/>
  <c r="F128" i="44" s="1"/>
  <c r="F130" i="44" s="1"/>
  <c r="G128" i="54" a="1"/>
  <c r="G128" i="54" s="1"/>
  <c r="G130" i="54" s="1"/>
  <c r="H81" i="128"/>
  <c r="H79" i="128"/>
  <c r="H82" i="43"/>
  <c r="H79" i="91"/>
  <c r="H82" i="49"/>
  <c r="H81" i="53"/>
  <c r="B375" i="135"/>
  <c r="B285" i="130"/>
  <c r="B79" i="135"/>
  <c r="B61" i="130"/>
  <c r="C452" i="111"/>
  <c r="C364" i="135"/>
  <c r="C82" i="111"/>
  <c r="C67" i="135"/>
  <c r="B79" i="106"/>
  <c r="B97" i="111"/>
  <c r="B374" i="106"/>
  <c r="B467" i="111"/>
  <c r="C277" i="105"/>
  <c r="C363" i="106"/>
  <c r="C52" i="105"/>
  <c r="C67" i="106"/>
  <c r="C282" i="7"/>
  <c r="B286" i="105"/>
  <c r="C61" i="7"/>
  <c r="C61" i="130" s="1"/>
  <c r="B61" i="105"/>
  <c r="H79" i="60"/>
  <c r="H78" i="60"/>
  <c r="J167" i="60"/>
  <c r="K166" i="60"/>
  <c r="H166" i="60"/>
  <c r="E166" i="60"/>
  <c r="B166" i="60"/>
  <c r="L166" i="60"/>
  <c r="I166" i="60"/>
  <c r="F166" i="60"/>
  <c r="C166" i="60"/>
  <c r="M166" i="60"/>
  <c r="G166" i="60"/>
  <c r="D166" i="60"/>
  <c r="A166" i="60"/>
  <c r="F128" i="60" a="1"/>
  <c r="F128" i="60" s="1"/>
  <c r="F130" i="60" s="1"/>
  <c r="H77" i="60"/>
  <c r="G129" i="60" a="1"/>
  <c r="G129" i="60" s="1"/>
  <c r="G126" i="60" a="1"/>
  <c r="G126" i="60" s="1"/>
  <c r="G123" i="60" a="1"/>
  <c r="G123" i="60" s="1"/>
  <c r="G125" i="60" a="1"/>
  <c r="G125" i="60" s="1"/>
  <c r="G122" i="60" a="1"/>
  <c r="G122" i="60" s="1"/>
  <c r="G127" i="60" a="1"/>
  <c r="G127" i="60" s="1"/>
  <c r="G124" i="60" a="1"/>
  <c r="G124" i="60" s="1"/>
  <c r="H113" i="60"/>
  <c r="I77" i="59"/>
  <c r="H82" i="59"/>
  <c r="H79" i="59"/>
  <c r="G128" i="59" a="1"/>
  <c r="G128" i="59" s="1"/>
  <c r="G130" i="59" s="1"/>
  <c r="H125" i="59" a="1"/>
  <c r="H125" i="59" s="1"/>
  <c r="H122" i="59" a="1"/>
  <c r="H122" i="59" s="1"/>
  <c r="H127" i="59" a="1"/>
  <c r="H127" i="59" s="1"/>
  <c r="H126" i="59" a="1"/>
  <c r="H126" i="59" s="1"/>
  <c r="H129" i="59" a="1"/>
  <c r="H129" i="59" s="1"/>
  <c r="H124" i="59" a="1"/>
  <c r="H124" i="59" s="1"/>
  <c r="H123" i="59" a="1"/>
  <c r="H123" i="59" s="1"/>
  <c r="I113" i="59"/>
  <c r="J167" i="59"/>
  <c r="K166" i="59"/>
  <c r="H166" i="59"/>
  <c r="E166" i="59"/>
  <c r="B166" i="59"/>
  <c r="L166" i="59"/>
  <c r="I166" i="59"/>
  <c r="F166" i="59"/>
  <c r="C166" i="59"/>
  <c r="M166" i="59"/>
  <c r="G166" i="59"/>
  <c r="D166" i="59"/>
  <c r="A166" i="59"/>
  <c r="H80" i="59"/>
  <c r="H125" i="58" a="1"/>
  <c r="H125" i="58" s="1"/>
  <c r="H122" i="58" a="1"/>
  <c r="H122" i="58" s="1"/>
  <c r="H127" i="58" a="1"/>
  <c r="H127" i="58" s="1"/>
  <c r="H126" i="58" a="1"/>
  <c r="H126" i="58" s="1"/>
  <c r="H129" i="58" a="1"/>
  <c r="H129" i="58" s="1"/>
  <c r="H124" i="58" a="1"/>
  <c r="H124" i="58" s="1"/>
  <c r="H123" i="58" a="1"/>
  <c r="H123" i="58" s="1"/>
  <c r="I113" i="58"/>
  <c r="L165" i="58"/>
  <c r="I165" i="58"/>
  <c r="F165" i="58"/>
  <c r="C165" i="58"/>
  <c r="M165" i="58"/>
  <c r="H165" i="58"/>
  <c r="D165" i="58"/>
  <c r="J166" i="58"/>
  <c r="E165" i="58"/>
  <c r="A165" i="58"/>
  <c r="B165" i="58"/>
  <c r="G165" i="58"/>
  <c r="K165" i="58"/>
  <c r="H77" i="58"/>
  <c r="G128" i="58" a="1"/>
  <c r="G128" i="58" s="1"/>
  <c r="G130" i="58" s="1"/>
  <c r="I77" i="57"/>
  <c r="J167" i="57"/>
  <c r="K166" i="57"/>
  <c r="H166" i="57"/>
  <c r="E166" i="57"/>
  <c r="B166" i="57"/>
  <c r="L166" i="57"/>
  <c r="I166" i="57"/>
  <c r="F166" i="57"/>
  <c r="C166" i="57"/>
  <c r="M166" i="57"/>
  <c r="G166" i="57"/>
  <c r="D166" i="57"/>
  <c r="A166" i="57"/>
  <c r="G129" i="57" a="1"/>
  <c r="G129" i="57" s="1"/>
  <c r="G126" i="57" a="1"/>
  <c r="G126" i="57" s="1"/>
  <c r="G123" i="57" a="1"/>
  <c r="G123" i="57" s="1"/>
  <c r="G125" i="57" a="1"/>
  <c r="G125" i="57" s="1"/>
  <c r="G122" i="57" a="1"/>
  <c r="G122" i="57" s="1"/>
  <c r="G127" i="57" a="1"/>
  <c r="G127" i="57" s="1"/>
  <c r="G124" i="57" a="1"/>
  <c r="G124" i="57" s="1"/>
  <c r="H113" i="57"/>
  <c r="F128" i="57" a="1"/>
  <c r="F128" i="57" s="1"/>
  <c r="F130" i="57" s="1"/>
  <c r="I80" i="56"/>
  <c r="J167" i="56"/>
  <c r="K166" i="56"/>
  <c r="H166" i="56"/>
  <c r="E166" i="56"/>
  <c r="B166" i="56"/>
  <c r="L166" i="56"/>
  <c r="I166" i="56"/>
  <c r="F166" i="56"/>
  <c r="C166" i="56"/>
  <c r="M166" i="56"/>
  <c r="G166" i="56"/>
  <c r="D166" i="56"/>
  <c r="A166" i="56"/>
  <c r="G129" i="56" a="1"/>
  <c r="G129" i="56" s="1"/>
  <c r="G126" i="56" a="1"/>
  <c r="G126" i="56" s="1"/>
  <c r="G123" i="56" a="1"/>
  <c r="G123" i="56" s="1"/>
  <c r="G125" i="56" a="1"/>
  <c r="G125" i="56" s="1"/>
  <c r="G122" i="56" a="1"/>
  <c r="G122" i="56" s="1"/>
  <c r="G127" i="56" a="1"/>
  <c r="G127" i="56" s="1"/>
  <c r="G124" i="56" a="1"/>
  <c r="G124" i="56" s="1"/>
  <c r="H113" i="56"/>
  <c r="H125" i="55" a="1"/>
  <c r="H125" i="55" s="1"/>
  <c r="H122" i="55" a="1"/>
  <c r="H122" i="55" s="1"/>
  <c r="H127" i="55" a="1"/>
  <c r="H127" i="55" s="1"/>
  <c r="H124" i="55" a="1"/>
  <c r="H124" i="55" s="1"/>
  <c r="H129" i="55" a="1"/>
  <c r="H129" i="55" s="1"/>
  <c r="H126" i="55" a="1"/>
  <c r="H126" i="55" s="1"/>
  <c r="H123" i="55" a="1"/>
  <c r="H123" i="55" s="1"/>
  <c r="I113" i="55"/>
  <c r="I77" i="55"/>
  <c r="J167" i="55"/>
  <c r="K166" i="55"/>
  <c r="H166" i="55"/>
  <c r="E166" i="55"/>
  <c r="B166" i="55"/>
  <c r="L166" i="55"/>
  <c r="I166" i="55"/>
  <c r="F166" i="55"/>
  <c r="C166" i="55"/>
  <c r="M166" i="55"/>
  <c r="G166" i="55"/>
  <c r="D166" i="55"/>
  <c r="A166" i="55"/>
  <c r="G128" i="55" a="1"/>
  <c r="G128" i="55" s="1"/>
  <c r="G130" i="55" s="1"/>
  <c r="J167" i="54"/>
  <c r="K166" i="54"/>
  <c r="H166" i="54"/>
  <c r="E166" i="54"/>
  <c r="B166" i="54"/>
  <c r="L166" i="54"/>
  <c r="I166" i="54"/>
  <c r="F166" i="54"/>
  <c r="C166" i="54"/>
  <c r="M166" i="54"/>
  <c r="G166" i="54"/>
  <c r="D166" i="54"/>
  <c r="A166" i="54"/>
  <c r="H125" i="54" a="1"/>
  <c r="H125" i="54" s="1"/>
  <c r="H122" i="54" a="1"/>
  <c r="H122" i="54" s="1"/>
  <c r="H127" i="54" a="1"/>
  <c r="H127" i="54" s="1"/>
  <c r="H124" i="54" a="1"/>
  <c r="H124" i="54" s="1"/>
  <c r="H129" i="54" a="1"/>
  <c r="H129" i="54" s="1"/>
  <c r="H126" i="54" a="1"/>
  <c r="H126" i="54" s="1"/>
  <c r="H123" i="54" a="1"/>
  <c r="H123" i="54" s="1"/>
  <c r="I113" i="54"/>
  <c r="I77" i="54"/>
  <c r="I129" i="53" a="1"/>
  <c r="I129" i="53" s="1"/>
  <c r="I126" i="53" a="1"/>
  <c r="I126" i="53" s="1"/>
  <c r="I123" i="53" a="1"/>
  <c r="I123" i="53" s="1"/>
  <c r="I127" i="53" a="1"/>
  <c r="I127" i="53" s="1"/>
  <c r="I122" i="53" a="1"/>
  <c r="I122" i="53" s="1"/>
  <c r="I125" i="53" a="1"/>
  <c r="I125" i="53" s="1"/>
  <c r="I124" i="53" a="1"/>
  <c r="I124" i="53" s="1"/>
  <c r="H79" i="53"/>
  <c r="H80" i="53"/>
  <c r="M165" i="53"/>
  <c r="G165" i="53"/>
  <c r="D165" i="53"/>
  <c r="A165" i="53"/>
  <c r="K165" i="53"/>
  <c r="F165" i="53"/>
  <c r="B165" i="53"/>
  <c r="L165" i="53"/>
  <c r="H165" i="53"/>
  <c r="C165" i="53"/>
  <c r="J166" i="53"/>
  <c r="I165" i="53"/>
  <c r="E165" i="53"/>
  <c r="I77" i="53"/>
  <c r="H78" i="53"/>
  <c r="H82" i="53"/>
  <c r="L165" i="52"/>
  <c r="I165" i="52"/>
  <c r="F165" i="52"/>
  <c r="C165" i="52"/>
  <c r="M165" i="52"/>
  <c r="G165" i="52"/>
  <c r="D165" i="52"/>
  <c r="A165" i="52"/>
  <c r="J166" i="52"/>
  <c r="K165" i="52"/>
  <c r="H165" i="52"/>
  <c r="E165" i="52"/>
  <c r="B165" i="52"/>
  <c r="F128" i="52" a="1"/>
  <c r="F128" i="52" s="1"/>
  <c r="F130" i="52" s="1"/>
  <c r="I82" i="52"/>
  <c r="I79" i="52"/>
  <c r="G129" i="52" a="1"/>
  <c r="G129" i="52" s="1"/>
  <c r="G126" i="52" a="1"/>
  <c r="G126" i="52" s="1"/>
  <c r="G123" i="52" a="1"/>
  <c r="G123" i="52" s="1"/>
  <c r="G125" i="52" a="1"/>
  <c r="G125" i="52" s="1"/>
  <c r="G122" i="52" a="1"/>
  <c r="G122" i="52" s="1"/>
  <c r="G127" i="52" a="1"/>
  <c r="G127" i="52" s="1"/>
  <c r="G124" i="52" a="1"/>
  <c r="G124" i="52" s="1"/>
  <c r="H113" i="52"/>
  <c r="I77" i="52"/>
  <c r="L165" i="51"/>
  <c r="I165" i="51"/>
  <c r="F165" i="51"/>
  <c r="C165" i="51"/>
  <c r="M165" i="51"/>
  <c r="H165" i="51"/>
  <c r="D165" i="51"/>
  <c r="J166" i="51"/>
  <c r="E165" i="51"/>
  <c r="A165" i="51"/>
  <c r="B165" i="51"/>
  <c r="G165" i="51"/>
  <c r="K165" i="51"/>
  <c r="I77" i="51"/>
  <c r="H79" i="50"/>
  <c r="I78" i="50"/>
  <c r="J167" i="50"/>
  <c r="K166" i="50"/>
  <c r="H166" i="50"/>
  <c r="E166" i="50"/>
  <c r="B166" i="50"/>
  <c r="L166" i="50"/>
  <c r="I166" i="50"/>
  <c r="F166" i="50"/>
  <c r="C166" i="50"/>
  <c r="M166" i="50"/>
  <c r="G166" i="50"/>
  <c r="D166" i="50"/>
  <c r="A166" i="50"/>
  <c r="H125" i="50" a="1"/>
  <c r="H125" i="50" s="1"/>
  <c r="H122" i="50" a="1"/>
  <c r="H122" i="50" s="1"/>
  <c r="H127" i="50" a="1"/>
  <c r="H127" i="50" s="1"/>
  <c r="H124" i="50" a="1"/>
  <c r="H124" i="50" s="1"/>
  <c r="H129" i="50" a="1"/>
  <c r="H129" i="50" s="1"/>
  <c r="H126" i="50" a="1"/>
  <c r="H126" i="50" s="1"/>
  <c r="H123" i="50" a="1"/>
  <c r="H123" i="50" s="1"/>
  <c r="I113" i="50"/>
  <c r="H80" i="50"/>
  <c r="H82" i="50"/>
  <c r="G128" i="50" a="1"/>
  <c r="G128" i="50" s="1"/>
  <c r="G130" i="50" s="1"/>
  <c r="H125" i="49" a="1"/>
  <c r="H125" i="49" s="1"/>
  <c r="H122" i="49" a="1"/>
  <c r="H122" i="49" s="1"/>
  <c r="H129" i="49" a="1"/>
  <c r="H129" i="49" s="1"/>
  <c r="H126" i="49" a="1"/>
  <c r="H126" i="49" s="1"/>
  <c r="H123" i="49" a="1"/>
  <c r="H123" i="49" s="1"/>
  <c r="H124" i="49" a="1"/>
  <c r="H124" i="49" s="1"/>
  <c r="H127" i="49" a="1"/>
  <c r="H127" i="49" s="1"/>
  <c r="I113" i="49"/>
  <c r="L165" i="49"/>
  <c r="I165" i="49"/>
  <c r="F165" i="49"/>
  <c r="C165" i="49"/>
  <c r="J166" i="49"/>
  <c r="K165" i="49"/>
  <c r="H165" i="49"/>
  <c r="E165" i="49"/>
  <c r="B165" i="49"/>
  <c r="M165" i="49"/>
  <c r="D165" i="49"/>
  <c r="G165" i="49"/>
  <c r="A165" i="49"/>
  <c r="I79" i="49"/>
  <c r="L165" i="48"/>
  <c r="I165" i="48"/>
  <c r="F165" i="48"/>
  <c r="C165" i="48"/>
  <c r="M165" i="48"/>
  <c r="G165" i="48"/>
  <c r="D165" i="48"/>
  <c r="A165" i="48"/>
  <c r="H165" i="48"/>
  <c r="K165" i="48"/>
  <c r="B165" i="48"/>
  <c r="J166" i="48"/>
  <c r="E165" i="48"/>
  <c r="H82" i="47"/>
  <c r="H125" i="47" a="1"/>
  <c r="H125" i="47" s="1"/>
  <c r="H122" i="47" a="1"/>
  <c r="H122" i="47" s="1"/>
  <c r="H127" i="47" a="1"/>
  <c r="H127" i="47" s="1"/>
  <c r="H124" i="47" a="1"/>
  <c r="H124" i="47" s="1"/>
  <c r="H129" i="47" a="1"/>
  <c r="H129" i="47" s="1"/>
  <c r="H126" i="47" a="1"/>
  <c r="H126" i="47" s="1"/>
  <c r="H123" i="47" a="1"/>
  <c r="H123" i="47" s="1"/>
  <c r="I113" i="47"/>
  <c r="G128" i="47" a="1"/>
  <c r="G128" i="47" s="1"/>
  <c r="G130" i="47" s="1"/>
  <c r="J167" i="47"/>
  <c r="K166" i="47"/>
  <c r="H166" i="47"/>
  <c r="E166" i="47"/>
  <c r="B166" i="47"/>
  <c r="L166" i="47"/>
  <c r="I166" i="47"/>
  <c r="F166" i="47"/>
  <c r="C166" i="47"/>
  <c r="M166" i="47"/>
  <c r="G166" i="47"/>
  <c r="D166" i="47"/>
  <c r="A166" i="47"/>
  <c r="I77" i="47"/>
  <c r="H79" i="47"/>
  <c r="H93" i="47" s="1"/>
  <c r="I79" i="46"/>
  <c r="F128" i="46" a="1"/>
  <c r="F128" i="46" s="1"/>
  <c r="F130" i="46" s="1"/>
  <c r="I77" i="46"/>
  <c r="G129" i="46" a="1"/>
  <c r="G129" i="46" s="1"/>
  <c r="G126" i="46" a="1"/>
  <c r="G126" i="46" s="1"/>
  <c r="G123" i="46" a="1"/>
  <c r="G123" i="46" s="1"/>
  <c r="G127" i="46" a="1"/>
  <c r="G127" i="46" s="1"/>
  <c r="G124" i="46" a="1"/>
  <c r="G124" i="46" s="1"/>
  <c r="G125" i="46" a="1"/>
  <c r="G125" i="46" s="1"/>
  <c r="G122" i="46" a="1"/>
  <c r="G122" i="46" s="1"/>
  <c r="H113" i="46"/>
  <c r="L165" i="46"/>
  <c r="I165" i="46"/>
  <c r="F165" i="46"/>
  <c r="C165" i="46"/>
  <c r="J166" i="46"/>
  <c r="K165" i="46"/>
  <c r="H165" i="46"/>
  <c r="E165" i="46"/>
  <c r="B165" i="46"/>
  <c r="M165" i="46"/>
  <c r="D165" i="46"/>
  <c r="A165" i="46"/>
  <c r="G165" i="46"/>
  <c r="H80" i="46"/>
  <c r="H93" i="46" s="1"/>
  <c r="I78" i="46"/>
  <c r="H125" i="45" a="1"/>
  <c r="H125" i="45" s="1"/>
  <c r="H122" i="45" a="1"/>
  <c r="H122" i="45" s="1"/>
  <c r="H127" i="45" a="1"/>
  <c r="H127" i="45" s="1"/>
  <c r="H124" i="45" a="1"/>
  <c r="H124" i="45" s="1"/>
  <c r="H129" i="45" a="1"/>
  <c r="H129" i="45" s="1"/>
  <c r="H126" i="45" a="1"/>
  <c r="H126" i="45" s="1"/>
  <c r="H123" i="45" a="1"/>
  <c r="H123" i="45" s="1"/>
  <c r="I113" i="45"/>
  <c r="J167" i="45"/>
  <c r="K166" i="45"/>
  <c r="H166" i="45"/>
  <c r="E166" i="45"/>
  <c r="B166" i="45"/>
  <c r="L166" i="45"/>
  <c r="I166" i="45"/>
  <c r="F166" i="45"/>
  <c r="C166" i="45"/>
  <c r="M166" i="45"/>
  <c r="G166" i="45"/>
  <c r="D166" i="45"/>
  <c r="A166" i="45"/>
  <c r="G128" i="45" a="1"/>
  <c r="G128" i="45" s="1"/>
  <c r="G130" i="45" s="1"/>
  <c r="I77" i="45"/>
  <c r="H80" i="45"/>
  <c r="H82" i="45"/>
  <c r="H82" i="44"/>
  <c r="I77" i="44"/>
  <c r="J167" i="44"/>
  <c r="K166" i="44"/>
  <c r="H166" i="44"/>
  <c r="E166" i="44"/>
  <c r="B166" i="44"/>
  <c r="L166" i="44"/>
  <c r="I166" i="44"/>
  <c r="F166" i="44"/>
  <c r="C166" i="44"/>
  <c r="M166" i="44"/>
  <c r="G166" i="44"/>
  <c r="D166" i="44"/>
  <c r="A166" i="44"/>
  <c r="G129" i="44" a="1"/>
  <c r="G129" i="44" s="1"/>
  <c r="G126" i="44" a="1"/>
  <c r="G126" i="44" s="1"/>
  <c r="G123" i="44" a="1"/>
  <c r="G123" i="44" s="1"/>
  <c r="G125" i="44" a="1"/>
  <c r="G125" i="44" s="1"/>
  <c r="G122" i="44" a="1"/>
  <c r="G122" i="44" s="1"/>
  <c r="G127" i="44" a="1"/>
  <c r="G127" i="44" s="1"/>
  <c r="G124" i="44" a="1"/>
  <c r="G124" i="44" s="1"/>
  <c r="H113" i="44"/>
  <c r="H77" i="43"/>
  <c r="I79" i="43"/>
  <c r="L165" i="43"/>
  <c r="I165" i="43"/>
  <c r="F165" i="43"/>
  <c r="C165" i="43"/>
  <c r="M165" i="43"/>
  <c r="G165" i="43"/>
  <c r="D165" i="43"/>
  <c r="A165" i="43"/>
  <c r="H165" i="43"/>
  <c r="K165" i="43"/>
  <c r="B165" i="43"/>
  <c r="J166" i="43"/>
  <c r="E165" i="43"/>
  <c r="F128" i="43" a="1"/>
  <c r="F128" i="43" s="1"/>
  <c r="F130" i="43" s="1"/>
  <c r="G129" i="43" a="1"/>
  <c r="G129" i="43" s="1"/>
  <c r="G126" i="43" a="1"/>
  <c r="G126" i="43" s="1"/>
  <c r="G123" i="43" a="1"/>
  <c r="G123" i="43" s="1"/>
  <c r="G125" i="43" a="1"/>
  <c r="G125" i="43" s="1"/>
  <c r="G122" i="43" a="1"/>
  <c r="G122" i="43" s="1"/>
  <c r="G127" i="43" a="1"/>
  <c r="G127" i="43" s="1"/>
  <c r="G124" i="43" a="1"/>
  <c r="G124" i="43" s="1"/>
  <c r="H113" i="43"/>
  <c r="I81" i="43"/>
  <c r="H81" i="42"/>
  <c r="H77" i="42"/>
  <c r="F128" i="42" a="1"/>
  <c r="F128" i="42" s="1"/>
  <c r="F130" i="42" s="1"/>
  <c r="G129" i="42" a="1"/>
  <c r="G129" i="42" s="1"/>
  <c r="G126" i="42" a="1"/>
  <c r="G126" i="42" s="1"/>
  <c r="G123" i="42" a="1"/>
  <c r="G123" i="42" s="1"/>
  <c r="G125" i="42" a="1"/>
  <c r="G125" i="42" s="1"/>
  <c r="G122" i="42" a="1"/>
  <c r="G122" i="42" s="1"/>
  <c r="G127" i="42" a="1"/>
  <c r="G127" i="42" s="1"/>
  <c r="G124" i="42" a="1"/>
  <c r="G124" i="42" s="1"/>
  <c r="H113" i="42"/>
  <c r="J167" i="42"/>
  <c r="K166" i="42"/>
  <c r="H166" i="42"/>
  <c r="E166" i="42"/>
  <c r="B166" i="42"/>
  <c r="L166" i="42"/>
  <c r="I166" i="42"/>
  <c r="F166" i="42"/>
  <c r="C166" i="42"/>
  <c r="M166" i="42"/>
  <c r="G166" i="42"/>
  <c r="D166" i="42"/>
  <c r="A166" i="42"/>
  <c r="H79" i="42"/>
  <c r="J167" i="41"/>
  <c r="K166" i="41"/>
  <c r="H166" i="41"/>
  <c r="E166" i="41"/>
  <c r="B166" i="41"/>
  <c r="L166" i="41"/>
  <c r="I166" i="41"/>
  <c r="F166" i="41"/>
  <c r="C166" i="41"/>
  <c r="M166" i="41"/>
  <c r="G166" i="41"/>
  <c r="D166" i="41"/>
  <c r="A166" i="41"/>
  <c r="I77" i="41"/>
  <c r="G129" i="41" a="1"/>
  <c r="G129" i="41" s="1"/>
  <c r="G126" i="41" a="1"/>
  <c r="G126" i="41" s="1"/>
  <c r="G123" i="41" a="1"/>
  <c r="G123" i="41" s="1"/>
  <c r="G125" i="41" a="1"/>
  <c r="G125" i="41" s="1"/>
  <c r="G122" i="41" a="1"/>
  <c r="G122" i="41" s="1"/>
  <c r="G127" i="41" a="1"/>
  <c r="G127" i="41" s="1"/>
  <c r="G124" i="41" a="1"/>
  <c r="G124" i="41" s="1"/>
  <c r="H113" i="41"/>
  <c r="I78" i="40"/>
  <c r="H129" i="40" a="1"/>
  <c r="H129" i="40" s="1"/>
  <c r="H126" i="40" a="1"/>
  <c r="H126" i="40" s="1"/>
  <c r="H123" i="40" a="1"/>
  <c r="H123" i="40" s="1"/>
  <c r="H125" i="40" a="1"/>
  <c r="H125" i="40" s="1"/>
  <c r="H122" i="40" a="1"/>
  <c r="H122" i="40" s="1"/>
  <c r="H124" i="40" a="1"/>
  <c r="H124" i="40" s="1"/>
  <c r="H127" i="40" a="1"/>
  <c r="H127" i="40" s="1"/>
  <c r="I113" i="40"/>
  <c r="H79" i="40"/>
  <c r="L165" i="40"/>
  <c r="I165" i="40"/>
  <c r="F165" i="40"/>
  <c r="C165" i="40"/>
  <c r="M165" i="40"/>
  <c r="G165" i="40"/>
  <c r="D165" i="40"/>
  <c r="A165" i="40"/>
  <c r="H165" i="40"/>
  <c r="K165" i="40"/>
  <c r="B165" i="40"/>
  <c r="J166" i="40"/>
  <c r="E165" i="40"/>
  <c r="G128" i="40" a="1"/>
  <c r="G128" i="40" s="1"/>
  <c r="G130" i="40" s="1"/>
  <c r="H82" i="40"/>
  <c r="I79" i="39"/>
  <c r="H125" i="39" a="1"/>
  <c r="H125" i="39" s="1"/>
  <c r="H122" i="39" a="1"/>
  <c r="H122" i="39" s="1"/>
  <c r="H127" i="39" a="1"/>
  <c r="H127" i="39" s="1"/>
  <c r="H124" i="39" a="1"/>
  <c r="H124" i="39" s="1"/>
  <c r="H129" i="39" a="1"/>
  <c r="H129" i="39" s="1"/>
  <c r="H126" i="39" a="1"/>
  <c r="H126" i="39" s="1"/>
  <c r="H123" i="39" a="1"/>
  <c r="H123" i="39" s="1"/>
  <c r="I113" i="39"/>
  <c r="I77" i="39"/>
  <c r="H81" i="39"/>
  <c r="G128" i="39" a="1"/>
  <c r="G128" i="39" s="1"/>
  <c r="G130" i="39" s="1"/>
  <c r="J167" i="39"/>
  <c r="K166" i="39"/>
  <c r="H166" i="39"/>
  <c r="E166" i="39"/>
  <c r="B166" i="39"/>
  <c r="L166" i="39"/>
  <c r="I166" i="39"/>
  <c r="F166" i="39"/>
  <c r="C166" i="39"/>
  <c r="M166" i="39"/>
  <c r="G166" i="39"/>
  <c r="D166" i="39"/>
  <c r="A166" i="39"/>
  <c r="H79" i="38"/>
  <c r="H80" i="38"/>
  <c r="I77" i="38"/>
  <c r="J167" i="38"/>
  <c r="K166" i="38"/>
  <c r="H166" i="38"/>
  <c r="E166" i="38"/>
  <c r="B166" i="38"/>
  <c r="L166" i="38"/>
  <c r="I166" i="38"/>
  <c r="F166" i="38"/>
  <c r="C166" i="38"/>
  <c r="M166" i="38"/>
  <c r="G166" i="38"/>
  <c r="D166" i="38"/>
  <c r="A166" i="38"/>
  <c r="G129" i="38" a="1"/>
  <c r="G129" i="38" s="1"/>
  <c r="G126" i="38" a="1"/>
  <c r="G126" i="38" s="1"/>
  <c r="G123" i="38" a="1"/>
  <c r="G123" i="38" s="1"/>
  <c r="G125" i="38" a="1"/>
  <c r="G125" i="38" s="1"/>
  <c r="G122" i="38" a="1"/>
  <c r="G122" i="38" s="1"/>
  <c r="G127" i="38" a="1"/>
  <c r="G127" i="38" s="1"/>
  <c r="G124" i="38" a="1"/>
  <c r="G124" i="38" s="1"/>
  <c r="H113" i="38"/>
  <c r="F128" i="32" a="1"/>
  <c r="F128" i="32" s="1"/>
  <c r="F130" i="32" s="1"/>
  <c r="G129" i="32" a="1"/>
  <c r="G129" i="32" s="1"/>
  <c r="G126" i="32" a="1"/>
  <c r="G126" i="32" s="1"/>
  <c r="G123" i="32" a="1"/>
  <c r="G123" i="32" s="1"/>
  <c r="G125" i="32" a="1"/>
  <c r="G125" i="32" s="1"/>
  <c r="G122" i="32" a="1"/>
  <c r="G122" i="32" s="1"/>
  <c r="G127" i="32" a="1"/>
  <c r="G127" i="32" s="1"/>
  <c r="G124" i="32" a="1"/>
  <c r="G124" i="32" s="1"/>
  <c r="H113" i="32"/>
  <c r="H77" i="32"/>
  <c r="H78" i="32"/>
  <c r="J167" i="32"/>
  <c r="K166" i="32"/>
  <c r="H166" i="32"/>
  <c r="E166" i="32"/>
  <c r="B166" i="32"/>
  <c r="L166" i="32"/>
  <c r="I166" i="32"/>
  <c r="F166" i="32"/>
  <c r="C166" i="32"/>
  <c r="M166" i="32"/>
  <c r="G166" i="32"/>
  <c r="D166" i="32"/>
  <c r="A166" i="32"/>
  <c r="F92" i="32" a="1"/>
  <c r="F92" i="32" s="1"/>
  <c r="F94" i="32" s="1"/>
  <c r="F128" i="129" a="1"/>
  <c r="F128" i="129" s="1"/>
  <c r="F130" i="129" s="1"/>
  <c r="G129" i="129" a="1"/>
  <c r="G129" i="129" s="1"/>
  <c r="G126" i="129" a="1"/>
  <c r="G126" i="129" s="1"/>
  <c r="G123" i="129" a="1"/>
  <c r="G123" i="129" s="1"/>
  <c r="G125" i="129" a="1"/>
  <c r="G125" i="129" s="1"/>
  <c r="G122" i="129" a="1"/>
  <c r="G122" i="129" s="1"/>
  <c r="G127" i="129" a="1"/>
  <c r="G127" i="129" s="1"/>
  <c r="G124" i="129" a="1"/>
  <c r="G124" i="129" s="1"/>
  <c r="H113" i="129"/>
  <c r="J167" i="129"/>
  <c r="K166" i="129"/>
  <c r="H166" i="129"/>
  <c r="E166" i="129"/>
  <c r="B166" i="129"/>
  <c r="L166" i="129"/>
  <c r="I166" i="129"/>
  <c r="F166" i="129"/>
  <c r="C166" i="129"/>
  <c r="M166" i="129"/>
  <c r="G166" i="129"/>
  <c r="D166" i="129"/>
  <c r="A166" i="129"/>
  <c r="L165" i="128"/>
  <c r="I165" i="128"/>
  <c r="F165" i="128"/>
  <c r="C165" i="128"/>
  <c r="M165" i="128"/>
  <c r="G165" i="128"/>
  <c r="D165" i="128"/>
  <c r="A165" i="128"/>
  <c r="J166" i="128"/>
  <c r="K165" i="128"/>
  <c r="H165" i="128"/>
  <c r="E165" i="128"/>
  <c r="B165" i="128"/>
  <c r="H82" i="128"/>
  <c r="J167" i="127"/>
  <c r="K166" i="127"/>
  <c r="H166" i="127"/>
  <c r="E166" i="127"/>
  <c r="B166" i="127"/>
  <c r="L166" i="127"/>
  <c r="I166" i="127"/>
  <c r="F166" i="127"/>
  <c r="C166" i="127"/>
  <c r="M166" i="127"/>
  <c r="G166" i="127"/>
  <c r="D166" i="127"/>
  <c r="A166" i="127"/>
  <c r="H81" i="127"/>
  <c r="G129" i="127" a="1"/>
  <c r="G129" i="127" s="1"/>
  <c r="G126" i="127" a="1"/>
  <c r="G126" i="127" s="1"/>
  <c r="G123" i="127" a="1"/>
  <c r="G123" i="127" s="1"/>
  <c r="G125" i="127" a="1"/>
  <c r="G125" i="127" s="1"/>
  <c r="G122" i="127" a="1"/>
  <c r="G122" i="127" s="1"/>
  <c r="G127" i="127" a="1"/>
  <c r="G127" i="127" s="1"/>
  <c r="G124" i="127" a="1"/>
  <c r="G124" i="127" s="1"/>
  <c r="H113" i="127"/>
  <c r="H79" i="127"/>
  <c r="H78" i="127"/>
  <c r="F128" i="127" a="1"/>
  <c r="F128" i="127" s="1"/>
  <c r="F130" i="127" s="1"/>
  <c r="G127" i="109" a="1"/>
  <c r="G127" i="109" s="1"/>
  <c r="G124" i="109" a="1"/>
  <c r="G124" i="109" s="1"/>
  <c r="G129" i="109" a="1"/>
  <c r="G129" i="109" s="1"/>
  <c r="G126" i="109" a="1"/>
  <c r="G126" i="109" s="1"/>
  <c r="G123" i="109" a="1"/>
  <c r="G123" i="109" s="1"/>
  <c r="G125" i="109" a="1"/>
  <c r="G125" i="109" s="1"/>
  <c r="G122" i="109" a="1"/>
  <c r="G122" i="109" s="1"/>
  <c r="H113" i="109"/>
  <c r="I79" i="109"/>
  <c r="H80" i="109"/>
  <c r="J166" i="109"/>
  <c r="K165" i="109"/>
  <c r="H165" i="109"/>
  <c r="E165" i="109"/>
  <c r="B165" i="109"/>
  <c r="L165" i="109"/>
  <c r="I165" i="109"/>
  <c r="F165" i="109"/>
  <c r="C165" i="109"/>
  <c r="M165" i="109"/>
  <c r="G165" i="109"/>
  <c r="D165" i="109"/>
  <c r="A165" i="109"/>
  <c r="H78" i="109"/>
  <c r="H81" i="109"/>
  <c r="H82" i="108"/>
  <c r="J167" i="108"/>
  <c r="K166" i="108"/>
  <c r="H166" i="108"/>
  <c r="E166" i="108"/>
  <c r="B166" i="108"/>
  <c r="L166" i="108"/>
  <c r="I166" i="108"/>
  <c r="F166" i="108"/>
  <c r="C166" i="108"/>
  <c r="M166" i="108"/>
  <c r="G166" i="108"/>
  <c r="D166" i="108"/>
  <c r="A166" i="108"/>
  <c r="H125" i="108" a="1"/>
  <c r="H125" i="108" s="1"/>
  <c r="H122" i="108" a="1"/>
  <c r="H122" i="108" s="1"/>
  <c r="H127" i="108" a="1"/>
  <c r="H127" i="108" s="1"/>
  <c r="H124" i="108" a="1"/>
  <c r="H124" i="108" s="1"/>
  <c r="H129" i="108" a="1"/>
  <c r="H129" i="108" s="1"/>
  <c r="H126" i="108" a="1"/>
  <c r="H126" i="108" s="1"/>
  <c r="H123" i="108" a="1"/>
  <c r="H123" i="108" s="1"/>
  <c r="I113" i="108"/>
  <c r="G128" i="108" a="1"/>
  <c r="G128" i="108" s="1"/>
  <c r="G130" i="108" s="1"/>
  <c r="H77" i="102"/>
  <c r="H81" i="102"/>
  <c r="H82" i="102"/>
  <c r="F128" i="102" a="1"/>
  <c r="F128" i="102" s="1"/>
  <c r="F130" i="102" s="1"/>
  <c r="H79" i="102"/>
  <c r="G129" i="102" a="1"/>
  <c r="G129" i="102" s="1"/>
  <c r="G126" i="102" a="1"/>
  <c r="G126" i="102" s="1"/>
  <c r="G123" i="102" a="1"/>
  <c r="G123" i="102" s="1"/>
  <c r="G125" i="102" a="1"/>
  <c r="G125" i="102" s="1"/>
  <c r="G122" i="102" a="1"/>
  <c r="G122" i="102" s="1"/>
  <c r="G127" i="102" a="1"/>
  <c r="G127" i="102" s="1"/>
  <c r="G124" i="102" a="1"/>
  <c r="G124" i="102" s="1"/>
  <c r="H113" i="102"/>
  <c r="H78" i="102"/>
  <c r="J167" i="102"/>
  <c r="K166" i="102"/>
  <c r="H166" i="102"/>
  <c r="E166" i="102"/>
  <c r="B166" i="102"/>
  <c r="L166" i="102"/>
  <c r="I166" i="102"/>
  <c r="F166" i="102"/>
  <c r="C166" i="102"/>
  <c r="M166" i="102"/>
  <c r="G166" i="102"/>
  <c r="D166" i="102"/>
  <c r="A166" i="102"/>
  <c r="H125" i="101" a="1"/>
  <c r="H125" i="101" s="1"/>
  <c r="H122" i="101" a="1"/>
  <c r="H122" i="101" s="1"/>
  <c r="H127" i="101" a="1"/>
  <c r="H127" i="101" s="1"/>
  <c r="H124" i="101" a="1"/>
  <c r="H124" i="101" s="1"/>
  <c r="H129" i="101" a="1"/>
  <c r="H129" i="101" s="1"/>
  <c r="H126" i="101" a="1"/>
  <c r="H126" i="101" s="1"/>
  <c r="H123" i="101" a="1"/>
  <c r="H123" i="101" s="1"/>
  <c r="I113" i="101"/>
  <c r="J167" i="101"/>
  <c r="K166" i="101"/>
  <c r="H166" i="101"/>
  <c r="E166" i="101"/>
  <c r="B166" i="101"/>
  <c r="L166" i="101"/>
  <c r="I166" i="101"/>
  <c r="F166" i="101"/>
  <c r="C166" i="101"/>
  <c r="M166" i="101"/>
  <c r="G166" i="101"/>
  <c r="D166" i="101"/>
  <c r="A166" i="101"/>
  <c r="I77" i="101"/>
  <c r="H79" i="101"/>
  <c r="H81" i="101"/>
  <c r="H82" i="101"/>
  <c r="I127" i="100" a="1"/>
  <c r="I127" i="100" s="1"/>
  <c r="I124" i="100" a="1"/>
  <c r="I124" i="100" s="1"/>
  <c r="I129" i="100" a="1"/>
  <c r="I129" i="100" s="1"/>
  <c r="I126" i="100" a="1"/>
  <c r="I126" i="100" s="1"/>
  <c r="I123" i="100" a="1"/>
  <c r="I123" i="100" s="1"/>
  <c r="I125" i="100" a="1"/>
  <c r="I125" i="100" s="1"/>
  <c r="I122" i="100" a="1"/>
  <c r="I122" i="100" s="1"/>
  <c r="L165" i="100"/>
  <c r="I165" i="100"/>
  <c r="F165" i="100"/>
  <c r="C165" i="100"/>
  <c r="M165" i="100"/>
  <c r="G165" i="100"/>
  <c r="D165" i="100"/>
  <c r="A165" i="100"/>
  <c r="K165" i="100"/>
  <c r="B165" i="100"/>
  <c r="J166" i="100"/>
  <c r="E165" i="100"/>
  <c r="H165" i="100"/>
  <c r="H128" i="100" a="1"/>
  <c r="H128" i="100" s="1"/>
  <c r="H130" i="100" s="1"/>
  <c r="H79" i="100"/>
  <c r="H81" i="100"/>
  <c r="H78" i="100"/>
  <c r="F128" i="99" a="1"/>
  <c r="F128" i="99" s="1"/>
  <c r="F130" i="99" s="1"/>
  <c r="J167" i="99"/>
  <c r="K166" i="99"/>
  <c r="H166" i="99"/>
  <c r="E166" i="99"/>
  <c r="B166" i="99"/>
  <c r="L166" i="99"/>
  <c r="I166" i="99"/>
  <c r="F166" i="99"/>
  <c r="C166" i="99"/>
  <c r="M166" i="99"/>
  <c r="G166" i="99"/>
  <c r="D166" i="99"/>
  <c r="A166" i="99"/>
  <c r="G129" i="99" a="1"/>
  <c r="G129" i="99" s="1"/>
  <c r="G126" i="99" a="1"/>
  <c r="G126" i="99" s="1"/>
  <c r="G123" i="99" a="1"/>
  <c r="G123" i="99" s="1"/>
  <c r="G125" i="99" a="1"/>
  <c r="G125" i="99" s="1"/>
  <c r="G122" i="99" a="1"/>
  <c r="G122" i="99" s="1"/>
  <c r="G127" i="99" a="1"/>
  <c r="G127" i="99" s="1"/>
  <c r="G124" i="99" a="1"/>
  <c r="G124" i="99" s="1"/>
  <c r="H113" i="99"/>
  <c r="H82" i="99"/>
  <c r="I78" i="99"/>
  <c r="H125" i="98" a="1"/>
  <c r="H125" i="98" s="1"/>
  <c r="H122" i="98" a="1"/>
  <c r="H122" i="98" s="1"/>
  <c r="H129" i="98" a="1"/>
  <c r="H129" i="98" s="1"/>
  <c r="H126" i="98" a="1"/>
  <c r="H126" i="98" s="1"/>
  <c r="H123" i="98" a="1"/>
  <c r="H123" i="98" s="1"/>
  <c r="H124" i="98" a="1"/>
  <c r="H124" i="98" s="1"/>
  <c r="H127" i="98" a="1"/>
  <c r="H127" i="98" s="1"/>
  <c r="I113" i="98"/>
  <c r="H80" i="98"/>
  <c r="L165" i="98"/>
  <c r="I165" i="98"/>
  <c r="F165" i="98"/>
  <c r="C165" i="98"/>
  <c r="J166" i="98"/>
  <c r="K165" i="98"/>
  <c r="H165" i="98"/>
  <c r="E165" i="98"/>
  <c r="B165" i="98"/>
  <c r="M165" i="98"/>
  <c r="D165" i="98"/>
  <c r="G165" i="98"/>
  <c r="A165" i="98"/>
  <c r="H77" i="98"/>
  <c r="H81" i="98"/>
  <c r="H79" i="98"/>
  <c r="G128" i="98" a="1"/>
  <c r="G128" i="98" s="1"/>
  <c r="G130" i="98" s="1"/>
  <c r="H125" i="97" a="1"/>
  <c r="H125" i="97" s="1"/>
  <c r="H122" i="97" a="1"/>
  <c r="H122" i="97" s="1"/>
  <c r="H127" i="97" a="1"/>
  <c r="H127" i="97" s="1"/>
  <c r="H124" i="97" a="1"/>
  <c r="H124" i="97" s="1"/>
  <c r="H129" i="97" a="1"/>
  <c r="H129" i="97" s="1"/>
  <c r="H126" i="97" a="1"/>
  <c r="H126" i="97" s="1"/>
  <c r="H123" i="97" a="1"/>
  <c r="H123" i="97" s="1"/>
  <c r="I113" i="97"/>
  <c r="H79" i="97"/>
  <c r="H82" i="97"/>
  <c r="G128" i="97" a="1"/>
  <c r="G128" i="97" s="1"/>
  <c r="G130" i="97" s="1"/>
  <c r="J167" i="97"/>
  <c r="K166" i="97"/>
  <c r="H166" i="97"/>
  <c r="E166" i="97"/>
  <c r="B166" i="97"/>
  <c r="L166" i="97"/>
  <c r="I166" i="97"/>
  <c r="F166" i="97"/>
  <c r="C166" i="97"/>
  <c r="M166" i="97"/>
  <c r="G166" i="97"/>
  <c r="D166" i="97"/>
  <c r="A166" i="97"/>
  <c r="I78" i="97"/>
  <c r="I91" i="97" s="1"/>
  <c r="I92" i="97" s="1" a="1"/>
  <c r="I92" i="97" s="1"/>
  <c r="I78" i="96"/>
  <c r="H77" i="96"/>
  <c r="H81" i="96"/>
  <c r="H79" i="96"/>
  <c r="L165" i="96"/>
  <c r="I165" i="96"/>
  <c r="F165" i="96"/>
  <c r="C165" i="96"/>
  <c r="M165" i="96"/>
  <c r="G165" i="96"/>
  <c r="D165" i="96"/>
  <c r="A165" i="96"/>
  <c r="H165" i="96"/>
  <c r="J166" i="96"/>
  <c r="K165" i="96"/>
  <c r="B165" i="96"/>
  <c r="E165" i="96"/>
  <c r="H80" i="96"/>
  <c r="H125" i="96" a="1"/>
  <c r="H125" i="96" s="1"/>
  <c r="H122" i="96" a="1"/>
  <c r="H122" i="96" s="1"/>
  <c r="H127" i="96" a="1"/>
  <c r="H127" i="96" s="1"/>
  <c r="H124" i="96" a="1"/>
  <c r="H124" i="96" s="1"/>
  <c r="H126" i="96" a="1"/>
  <c r="H126" i="96" s="1"/>
  <c r="H123" i="96" a="1"/>
  <c r="H123" i="96" s="1"/>
  <c r="H129" i="96" a="1"/>
  <c r="H129" i="96" s="1"/>
  <c r="I113" i="96"/>
  <c r="G128" i="96" a="1"/>
  <c r="G128" i="96" s="1"/>
  <c r="G130" i="96" s="1"/>
  <c r="H125" i="95" a="1"/>
  <c r="H125" i="95" s="1"/>
  <c r="H122" i="95" a="1"/>
  <c r="H122" i="95" s="1"/>
  <c r="H127" i="95" a="1"/>
  <c r="H127" i="95" s="1"/>
  <c r="H124" i="95" a="1"/>
  <c r="H124" i="95" s="1"/>
  <c r="H129" i="95" a="1"/>
  <c r="H129" i="95" s="1"/>
  <c r="H126" i="95" a="1"/>
  <c r="H126" i="95" s="1"/>
  <c r="H123" i="95" a="1"/>
  <c r="H123" i="95" s="1"/>
  <c r="I113" i="95"/>
  <c r="G128" i="95" a="1"/>
  <c r="G128" i="95" s="1"/>
  <c r="G130" i="95" s="1"/>
  <c r="I77" i="95"/>
  <c r="J167" i="95"/>
  <c r="K166" i="95"/>
  <c r="H166" i="95"/>
  <c r="E166" i="95"/>
  <c r="B166" i="95"/>
  <c r="L166" i="95"/>
  <c r="I166" i="95"/>
  <c r="F166" i="95"/>
  <c r="C166" i="95"/>
  <c r="M166" i="95"/>
  <c r="G166" i="95"/>
  <c r="D166" i="95"/>
  <c r="A166" i="95"/>
  <c r="I78" i="94"/>
  <c r="I91" i="94" s="1"/>
  <c r="I92" i="94" s="1" a="1"/>
  <c r="I92" i="94" s="1"/>
  <c r="H125" i="94" a="1"/>
  <c r="H125" i="94" s="1"/>
  <c r="H122" i="94" a="1"/>
  <c r="H122" i="94" s="1"/>
  <c r="H127" i="94" a="1"/>
  <c r="H127" i="94" s="1"/>
  <c r="H124" i="94" a="1"/>
  <c r="H124" i="94" s="1"/>
  <c r="H129" i="94" a="1"/>
  <c r="H129" i="94" s="1"/>
  <c r="H126" i="94" a="1"/>
  <c r="H126" i="94" s="1"/>
  <c r="H123" i="94" a="1"/>
  <c r="H123" i="94" s="1"/>
  <c r="I113" i="94"/>
  <c r="J167" i="94"/>
  <c r="K166" i="94"/>
  <c r="H166" i="94"/>
  <c r="E166" i="94"/>
  <c r="B166" i="94"/>
  <c r="L166" i="94"/>
  <c r="I166" i="94"/>
  <c r="F166" i="94"/>
  <c r="C166" i="94"/>
  <c r="M166" i="94"/>
  <c r="G166" i="94"/>
  <c r="D166" i="94"/>
  <c r="A166" i="94"/>
  <c r="G128" i="94" a="1"/>
  <c r="G128" i="94" s="1"/>
  <c r="G130" i="94" s="1"/>
  <c r="H79" i="93"/>
  <c r="H125" i="93" a="1"/>
  <c r="H125" i="93" s="1"/>
  <c r="H122" i="93" a="1"/>
  <c r="H122" i="93" s="1"/>
  <c r="H127" i="93" a="1"/>
  <c r="H127" i="93" s="1"/>
  <c r="H124" i="93" a="1"/>
  <c r="H124" i="93" s="1"/>
  <c r="H129" i="93" a="1"/>
  <c r="H129" i="93" s="1"/>
  <c r="H126" i="93" a="1"/>
  <c r="H126" i="93" s="1"/>
  <c r="H123" i="93" a="1"/>
  <c r="H123" i="93" s="1"/>
  <c r="I113" i="93"/>
  <c r="H81" i="93"/>
  <c r="J167" i="93"/>
  <c r="K166" i="93"/>
  <c r="H166" i="93"/>
  <c r="E166" i="93"/>
  <c r="B166" i="93"/>
  <c r="L166" i="93"/>
  <c r="I166" i="93"/>
  <c r="F166" i="93"/>
  <c r="C166" i="93"/>
  <c r="M166" i="93"/>
  <c r="G166" i="93"/>
  <c r="D166" i="93"/>
  <c r="A166" i="93"/>
  <c r="L165" i="92"/>
  <c r="I165" i="92"/>
  <c r="F165" i="92"/>
  <c r="C165" i="92"/>
  <c r="M165" i="92"/>
  <c r="G165" i="92"/>
  <c r="D165" i="92"/>
  <c r="A165" i="92"/>
  <c r="J166" i="92"/>
  <c r="K165" i="92"/>
  <c r="H165" i="92"/>
  <c r="E165" i="92"/>
  <c r="B165" i="92"/>
  <c r="H125" i="92" a="1"/>
  <c r="H125" i="92" s="1"/>
  <c r="H122" i="92" a="1"/>
  <c r="H122" i="92" s="1"/>
  <c r="H129" i="92" a="1"/>
  <c r="H129" i="92" s="1"/>
  <c r="H126" i="92" a="1"/>
  <c r="H126" i="92" s="1"/>
  <c r="H123" i="92" a="1"/>
  <c r="H123" i="92" s="1"/>
  <c r="H127" i="92" a="1"/>
  <c r="H127" i="92" s="1"/>
  <c r="H124" i="92" a="1"/>
  <c r="H124" i="92" s="1"/>
  <c r="I113" i="92"/>
  <c r="I80" i="92"/>
  <c r="H82" i="91"/>
  <c r="H81" i="91"/>
  <c r="H77" i="91"/>
  <c r="J167" i="91"/>
  <c r="K166" i="91"/>
  <c r="H166" i="91"/>
  <c r="E166" i="91"/>
  <c r="B166" i="91"/>
  <c r="L166" i="91"/>
  <c r="I166" i="91"/>
  <c r="F166" i="91"/>
  <c r="C166" i="91"/>
  <c r="M166" i="91"/>
  <c r="G166" i="91"/>
  <c r="D166" i="91"/>
  <c r="A166" i="91"/>
  <c r="H78" i="91"/>
  <c r="H125" i="91" a="1"/>
  <c r="H125" i="91" s="1"/>
  <c r="H122" i="91" a="1"/>
  <c r="H122" i="91" s="1"/>
  <c r="H127" i="91" a="1"/>
  <c r="H127" i="91" s="1"/>
  <c r="H124" i="91" a="1"/>
  <c r="H124" i="91" s="1"/>
  <c r="H129" i="91" a="1"/>
  <c r="H129" i="91" s="1"/>
  <c r="H126" i="91" a="1"/>
  <c r="H126" i="91" s="1"/>
  <c r="H123" i="91" a="1"/>
  <c r="H123" i="91" s="1"/>
  <c r="I113" i="91"/>
  <c r="G128" i="91" a="1"/>
  <c r="G128" i="91" s="1"/>
  <c r="G130" i="91" s="1"/>
  <c r="J167" i="90"/>
  <c r="K166" i="90"/>
  <c r="H166" i="90"/>
  <c r="E166" i="90"/>
  <c r="B166" i="90"/>
  <c r="L166" i="90"/>
  <c r="I166" i="90"/>
  <c r="F166" i="90"/>
  <c r="C166" i="90"/>
  <c r="M166" i="90"/>
  <c r="G166" i="90"/>
  <c r="D166" i="90"/>
  <c r="A166" i="90"/>
  <c r="H125" i="90" a="1"/>
  <c r="H125" i="90" s="1"/>
  <c r="H122" i="90" a="1"/>
  <c r="H122" i="90" s="1"/>
  <c r="H127" i="90" a="1"/>
  <c r="H127" i="90" s="1"/>
  <c r="H124" i="90" a="1"/>
  <c r="H124" i="90" s="1"/>
  <c r="H129" i="90" a="1"/>
  <c r="H129" i="90" s="1"/>
  <c r="H126" i="90" a="1"/>
  <c r="H126" i="90" s="1"/>
  <c r="H123" i="90" a="1"/>
  <c r="H123" i="90" s="1"/>
  <c r="I113" i="90"/>
  <c r="G128" i="90" a="1"/>
  <c r="G128" i="90" s="1"/>
  <c r="G130" i="90" s="1"/>
  <c r="G129" i="89" a="1"/>
  <c r="G129" i="89" s="1"/>
  <c r="G126" i="89" a="1"/>
  <c r="G126" i="89" s="1"/>
  <c r="G123" i="89" a="1"/>
  <c r="G123" i="89" s="1"/>
  <c r="G125" i="89" a="1"/>
  <c r="G125" i="89" s="1"/>
  <c r="G122" i="89" a="1"/>
  <c r="G122" i="89" s="1"/>
  <c r="G127" i="89" a="1"/>
  <c r="G127" i="89" s="1"/>
  <c r="G124" i="89" a="1"/>
  <c r="G124" i="89" s="1"/>
  <c r="H113" i="89"/>
  <c r="J167" i="89"/>
  <c r="K166" i="89"/>
  <c r="H166" i="89"/>
  <c r="E166" i="89"/>
  <c r="B166" i="89"/>
  <c r="L166" i="89"/>
  <c r="I166" i="89"/>
  <c r="F166" i="89"/>
  <c r="C166" i="89"/>
  <c r="M166" i="89"/>
  <c r="G166" i="89"/>
  <c r="D166" i="89"/>
  <c r="A166" i="89"/>
  <c r="I77" i="89"/>
  <c r="F128" i="89" a="1"/>
  <c r="F128" i="89" s="1"/>
  <c r="F130" i="89" s="1"/>
  <c r="H78" i="80"/>
  <c r="H81" i="80"/>
  <c r="L165" i="80"/>
  <c r="I165" i="80"/>
  <c r="F165" i="80"/>
  <c r="C165" i="80"/>
  <c r="M165" i="80"/>
  <c r="G165" i="80"/>
  <c r="D165" i="80"/>
  <c r="A165" i="80"/>
  <c r="J166" i="80"/>
  <c r="K165" i="80"/>
  <c r="H165" i="80"/>
  <c r="E165" i="80"/>
  <c r="B165" i="80"/>
  <c r="G129" i="80" a="1"/>
  <c r="G129" i="80" s="1"/>
  <c r="G126" i="80" a="1"/>
  <c r="G126" i="80" s="1"/>
  <c r="G123" i="80" a="1"/>
  <c r="G123" i="80" s="1"/>
  <c r="G125" i="80" a="1"/>
  <c r="G125" i="80" s="1"/>
  <c r="G122" i="80" a="1"/>
  <c r="G122" i="80" s="1"/>
  <c r="G127" i="80" a="1"/>
  <c r="G127" i="80" s="1"/>
  <c r="G124" i="80" a="1"/>
  <c r="G124" i="80" s="1"/>
  <c r="H113" i="80"/>
  <c r="H77" i="79"/>
  <c r="J167" i="79"/>
  <c r="K166" i="79"/>
  <c r="H166" i="79"/>
  <c r="E166" i="79"/>
  <c r="B166" i="79"/>
  <c r="L166" i="79"/>
  <c r="I166" i="79"/>
  <c r="F166" i="79"/>
  <c r="C166" i="79"/>
  <c r="M166" i="79"/>
  <c r="G166" i="79"/>
  <c r="D166" i="79"/>
  <c r="A166" i="79"/>
  <c r="H125" i="79" a="1"/>
  <c r="H125" i="79" s="1"/>
  <c r="H122" i="79" a="1"/>
  <c r="H122" i="79" s="1"/>
  <c r="H127" i="79" a="1"/>
  <c r="H127" i="79" s="1"/>
  <c r="H124" i="79" a="1"/>
  <c r="H124" i="79" s="1"/>
  <c r="H129" i="79" a="1"/>
  <c r="H129" i="79" s="1"/>
  <c r="H126" i="79" a="1"/>
  <c r="H126" i="79" s="1"/>
  <c r="H123" i="79" a="1"/>
  <c r="H123" i="79" s="1"/>
  <c r="I113" i="79"/>
  <c r="G128" i="79" a="1"/>
  <c r="G128" i="79" s="1"/>
  <c r="G130" i="79" s="1"/>
  <c r="H79" i="79"/>
  <c r="G129" i="88" a="1"/>
  <c r="G129" i="88" s="1"/>
  <c r="G126" i="88" a="1"/>
  <c r="G126" i="88" s="1"/>
  <c r="G123" i="88" a="1"/>
  <c r="G123" i="88" s="1"/>
  <c r="G125" i="88" a="1"/>
  <c r="G125" i="88" s="1"/>
  <c r="G122" i="88" a="1"/>
  <c r="G122" i="88" s="1"/>
  <c r="G127" i="88" a="1"/>
  <c r="G127" i="88" s="1"/>
  <c r="G124" i="88" a="1"/>
  <c r="G124" i="88" s="1"/>
  <c r="H113" i="88"/>
  <c r="J167" i="88"/>
  <c r="K166" i="88"/>
  <c r="H166" i="88"/>
  <c r="E166" i="88"/>
  <c r="B166" i="88"/>
  <c r="L166" i="88"/>
  <c r="I166" i="88"/>
  <c r="F166" i="88"/>
  <c r="C166" i="88"/>
  <c r="M166" i="88"/>
  <c r="G166" i="88"/>
  <c r="D166" i="88"/>
  <c r="A166" i="88"/>
  <c r="I77" i="88"/>
  <c r="I79" i="87"/>
  <c r="H125" i="87" a="1"/>
  <c r="H125" i="87" s="1"/>
  <c r="H122" i="87" a="1"/>
  <c r="H122" i="87" s="1"/>
  <c r="H127" i="87" a="1"/>
  <c r="H127" i="87" s="1"/>
  <c r="H124" i="87" a="1"/>
  <c r="H124" i="87" s="1"/>
  <c r="H129" i="87" a="1"/>
  <c r="H129" i="87" s="1"/>
  <c r="H126" i="87" a="1"/>
  <c r="H126" i="87" s="1"/>
  <c r="H123" i="87" a="1"/>
  <c r="H123" i="87" s="1"/>
  <c r="I113" i="87"/>
  <c r="J167" i="87"/>
  <c r="K166" i="87"/>
  <c r="H166" i="87"/>
  <c r="E166" i="87"/>
  <c r="B166" i="87"/>
  <c r="L166" i="87"/>
  <c r="I166" i="87"/>
  <c r="F166" i="87"/>
  <c r="C166" i="87"/>
  <c r="M166" i="87"/>
  <c r="G166" i="87"/>
  <c r="D166" i="87"/>
  <c r="A166" i="87"/>
  <c r="I82" i="87"/>
  <c r="G128" i="87" a="1"/>
  <c r="G128" i="87" s="1"/>
  <c r="G130" i="87" s="1"/>
  <c r="J167" i="86"/>
  <c r="K166" i="86"/>
  <c r="H166" i="86"/>
  <c r="E166" i="86"/>
  <c r="B166" i="86"/>
  <c r="L166" i="86"/>
  <c r="I166" i="86"/>
  <c r="F166" i="86"/>
  <c r="C166" i="86"/>
  <c r="M166" i="86"/>
  <c r="G166" i="86"/>
  <c r="D166" i="86"/>
  <c r="A166" i="86"/>
  <c r="I79" i="86"/>
  <c r="H82" i="86"/>
  <c r="I77" i="86"/>
  <c r="H125" i="86" a="1"/>
  <c r="H125" i="86" s="1"/>
  <c r="H122" i="86" a="1"/>
  <c r="H122" i="86" s="1"/>
  <c r="H127" i="86" a="1"/>
  <c r="H127" i="86" s="1"/>
  <c r="H124" i="86" a="1"/>
  <c r="H124" i="86" s="1"/>
  <c r="H129" i="86" a="1"/>
  <c r="H129" i="86" s="1"/>
  <c r="H126" i="86" a="1"/>
  <c r="H126" i="86" s="1"/>
  <c r="H123" i="86" a="1"/>
  <c r="H123" i="86" s="1"/>
  <c r="I113" i="86"/>
  <c r="G128" i="86" a="1"/>
  <c r="G128" i="86" s="1"/>
  <c r="G130" i="86" s="1"/>
  <c r="H125" i="85" a="1"/>
  <c r="H125" i="85" s="1"/>
  <c r="H122" i="85" a="1"/>
  <c r="H122" i="85" s="1"/>
  <c r="H127" i="85" a="1"/>
  <c r="H127" i="85" s="1"/>
  <c r="H124" i="85" a="1"/>
  <c r="H124" i="85" s="1"/>
  <c r="H126" i="85" a="1"/>
  <c r="H126" i="85" s="1"/>
  <c r="H123" i="85" a="1"/>
  <c r="H123" i="85" s="1"/>
  <c r="H129" i="85" a="1"/>
  <c r="H129" i="85" s="1"/>
  <c r="I113" i="85"/>
  <c r="I77" i="85"/>
  <c r="G128" i="85" a="1"/>
  <c r="G128" i="85" s="1"/>
  <c r="G130" i="85" s="1"/>
  <c r="H80" i="85"/>
  <c r="J166" i="85"/>
  <c r="G125" i="84" a="1"/>
  <c r="G125" i="84" s="1"/>
  <c r="G127" i="84" a="1"/>
  <c r="G127" i="84" s="1"/>
  <c r="G129" i="84" a="1"/>
  <c r="G129" i="84" s="1"/>
  <c r="F128" i="84" a="1"/>
  <c r="F128" i="84" s="1"/>
  <c r="F130" i="84" s="1"/>
  <c r="I113" i="84"/>
  <c r="G124" i="84" a="1"/>
  <c r="G124" i="84" s="1"/>
  <c r="L165" i="84"/>
  <c r="I165" i="84"/>
  <c r="F165" i="84"/>
  <c r="C165" i="84"/>
  <c r="J166" i="84"/>
  <c r="K165" i="84"/>
  <c r="H165" i="84"/>
  <c r="E165" i="84"/>
  <c r="B165" i="84"/>
  <c r="M165" i="84"/>
  <c r="D165" i="84"/>
  <c r="G165" i="84"/>
  <c r="A165" i="84"/>
  <c r="H116" i="84"/>
  <c r="H118" i="84"/>
  <c r="G122" i="84" a="1"/>
  <c r="G122" i="84" s="1"/>
  <c r="G123" i="84" a="1"/>
  <c r="G123" i="84" s="1"/>
  <c r="H125" i="83" a="1"/>
  <c r="H125" i="83" s="1"/>
  <c r="H122" i="83" a="1"/>
  <c r="H122" i="83" s="1"/>
  <c r="H127" i="83" a="1"/>
  <c r="H127" i="83" s="1"/>
  <c r="H124" i="83" a="1"/>
  <c r="H124" i="83" s="1"/>
  <c r="H129" i="83" a="1"/>
  <c r="H129" i="83" s="1"/>
  <c r="H126" i="83" a="1"/>
  <c r="H126" i="83" s="1"/>
  <c r="H123" i="83" a="1"/>
  <c r="H123" i="83" s="1"/>
  <c r="I113" i="83"/>
  <c r="G128" i="83" a="1"/>
  <c r="G128" i="83" s="1"/>
  <c r="G130" i="83" s="1"/>
  <c r="J167" i="83"/>
  <c r="K166" i="83"/>
  <c r="H166" i="83"/>
  <c r="E166" i="83"/>
  <c r="B166" i="83"/>
  <c r="L166" i="83"/>
  <c r="I166" i="83"/>
  <c r="F166" i="83"/>
  <c r="C166" i="83"/>
  <c r="M166" i="83"/>
  <c r="G166" i="83"/>
  <c r="D166" i="83"/>
  <c r="A166" i="83"/>
  <c r="H81" i="82"/>
  <c r="H78" i="82"/>
  <c r="H82" i="82"/>
  <c r="J167" i="82"/>
  <c r="K166" i="82"/>
  <c r="H166" i="82"/>
  <c r="E166" i="82"/>
  <c r="B166" i="82"/>
  <c r="L166" i="82"/>
  <c r="I166" i="82"/>
  <c r="F166" i="82"/>
  <c r="C166" i="82"/>
  <c r="M166" i="82"/>
  <c r="G166" i="82"/>
  <c r="D166" i="82"/>
  <c r="A166" i="82"/>
  <c r="I77" i="82"/>
  <c r="H125" i="82" a="1"/>
  <c r="H125" i="82" s="1"/>
  <c r="H122" i="82" a="1"/>
  <c r="H122" i="82" s="1"/>
  <c r="H127" i="82" a="1"/>
  <c r="H127" i="82" s="1"/>
  <c r="H124" i="82" a="1"/>
  <c r="H124" i="82" s="1"/>
  <c r="H129" i="82" a="1"/>
  <c r="H129" i="82" s="1"/>
  <c r="H126" i="82" a="1"/>
  <c r="H126" i="82" s="1"/>
  <c r="H123" i="82" a="1"/>
  <c r="H123" i="82" s="1"/>
  <c r="I113" i="82"/>
  <c r="I80" i="81"/>
  <c r="J167" i="81"/>
  <c r="K166" i="81"/>
  <c r="H166" i="81"/>
  <c r="E166" i="81"/>
  <c r="B166" i="81"/>
  <c r="L166" i="81"/>
  <c r="I166" i="81"/>
  <c r="F166" i="81"/>
  <c r="C166" i="81"/>
  <c r="M166" i="81"/>
  <c r="G166" i="81"/>
  <c r="D166" i="81"/>
  <c r="A166" i="81"/>
  <c r="I81" i="81"/>
  <c r="H125" i="81" a="1"/>
  <c r="H125" i="81" s="1"/>
  <c r="H122" i="81" a="1"/>
  <c r="H122" i="81" s="1"/>
  <c r="H127" i="81" a="1"/>
  <c r="H127" i="81" s="1"/>
  <c r="H124" i="81" a="1"/>
  <c r="H124" i="81" s="1"/>
  <c r="H129" i="81" a="1"/>
  <c r="H129" i="81" s="1"/>
  <c r="H126" i="81" a="1"/>
  <c r="H126" i="81" s="1"/>
  <c r="H123" i="81" a="1"/>
  <c r="H123" i="81" s="1"/>
  <c r="I113" i="81"/>
  <c r="I79" i="81"/>
  <c r="G128" i="81" a="1"/>
  <c r="G128" i="81" s="1"/>
  <c r="G130" i="81" s="1"/>
  <c r="H128" i="78" a="1"/>
  <c r="H128" i="78" s="1"/>
  <c r="H130" i="78" s="1"/>
  <c r="H79" i="78"/>
  <c r="J167" i="78"/>
  <c r="K166" i="78"/>
  <c r="H166" i="78"/>
  <c r="E166" i="78"/>
  <c r="B166" i="78"/>
  <c r="L166" i="78"/>
  <c r="I166" i="78"/>
  <c r="F166" i="78"/>
  <c r="C166" i="78"/>
  <c r="M166" i="78"/>
  <c r="G166" i="78"/>
  <c r="D166" i="78"/>
  <c r="A166" i="78"/>
  <c r="I129" i="78" a="1"/>
  <c r="I129" i="78" s="1"/>
  <c r="I126" i="78" a="1"/>
  <c r="I126" i="78" s="1"/>
  <c r="I123" i="78" a="1"/>
  <c r="I123" i="78" s="1"/>
  <c r="I125" i="78" a="1"/>
  <c r="I125" i="78" s="1"/>
  <c r="I122" i="78" a="1"/>
  <c r="I122" i="78" s="1"/>
  <c r="I127" i="78" a="1"/>
  <c r="I127" i="78" s="1"/>
  <c r="I124" i="78" a="1"/>
  <c r="I124" i="78" s="1"/>
  <c r="H82" i="78"/>
  <c r="H78" i="77"/>
  <c r="G129" i="77" a="1"/>
  <c r="G129" i="77" s="1"/>
  <c r="G126" i="77" a="1"/>
  <c r="G126" i="77" s="1"/>
  <c r="G123" i="77" a="1"/>
  <c r="G123" i="77" s="1"/>
  <c r="G122" i="77" a="1"/>
  <c r="G122" i="77" s="1"/>
  <c r="G125" i="77" a="1"/>
  <c r="G125" i="77" s="1"/>
  <c r="G124" i="77" a="1"/>
  <c r="G124" i="77" s="1"/>
  <c r="G127" i="77" a="1"/>
  <c r="G127" i="77" s="1"/>
  <c r="H113" i="77"/>
  <c r="H81" i="77"/>
  <c r="H79" i="77"/>
  <c r="H77" i="77"/>
  <c r="L165" i="77"/>
  <c r="I165" i="77"/>
  <c r="F165" i="77"/>
  <c r="C165" i="77"/>
  <c r="M165" i="77"/>
  <c r="H165" i="77"/>
  <c r="D165" i="77"/>
  <c r="J166" i="77"/>
  <c r="E165" i="77"/>
  <c r="A165" i="77"/>
  <c r="B165" i="77"/>
  <c r="K165" i="77"/>
  <c r="G165" i="77"/>
  <c r="F128" i="77" a="1"/>
  <c r="F128" i="77" s="1"/>
  <c r="F130" i="77" s="1"/>
  <c r="I79" i="76"/>
  <c r="I77" i="76"/>
  <c r="J167" i="76"/>
  <c r="K166" i="76"/>
  <c r="H166" i="76"/>
  <c r="E166" i="76"/>
  <c r="B166" i="76"/>
  <c r="L166" i="76"/>
  <c r="I166" i="76"/>
  <c r="F166" i="76"/>
  <c r="C166" i="76"/>
  <c r="M166" i="76"/>
  <c r="G166" i="76"/>
  <c r="D166" i="76"/>
  <c r="A166" i="76"/>
  <c r="G129" i="76" a="1"/>
  <c r="G129" i="76" s="1"/>
  <c r="G126" i="76" a="1"/>
  <c r="G126" i="76" s="1"/>
  <c r="G123" i="76" a="1"/>
  <c r="G123" i="76" s="1"/>
  <c r="G125" i="76" a="1"/>
  <c r="G125" i="76" s="1"/>
  <c r="G122" i="76" a="1"/>
  <c r="G122" i="76" s="1"/>
  <c r="G127" i="76" a="1"/>
  <c r="G127" i="76" s="1"/>
  <c r="G124" i="76" a="1"/>
  <c r="G124" i="76" s="1"/>
  <c r="H113" i="76"/>
  <c r="H79" i="75"/>
  <c r="J167" i="75"/>
  <c r="K166" i="75"/>
  <c r="H166" i="75"/>
  <c r="E166" i="75"/>
  <c r="B166" i="75"/>
  <c r="L166" i="75"/>
  <c r="I166" i="75"/>
  <c r="F166" i="75"/>
  <c r="C166" i="75"/>
  <c r="M166" i="75"/>
  <c r="G166" i="75"/>
  <c r="D166" i="75"/>
  <c r="A166" i="75"/>
  <c r="H82" i="75"/>
  <c r="I77" i="75"/>
  <c r="G129" i="75" a="1"/>
  <c r="G129" i="75" s="1"/>
  <c r="G126" i="75" a="1"/>
  <c r="G126" i="75" s="1"/>
  <c r="G123" i="75" a="1"/>
  <c r="G123" i="75" s="1"/>
  <c r="G125" i="75" a="1"/>
  <c r="G125" i="75" s="1"/>
  <c r="G122" i="75" a="1"/>
  <c r="G122" i="75" s="1"/>
  <c r="G127" i="75" a="1"/>
  <c r="G127" i="75" s="1"/>
  <c r="G124" i="75" a="1"/>
  <c r="G124" i="75" s="1"/>
  <c r="H113" i="75"/>
  <c r="F128" i="75" a="1"/>
  <c r="F128" i="75" s="1"/>
  <c r="F130" i="75" s="1"/>
  <c r="H81" i="74"/>
  <c r="L165" i="74"/>
  <c r="I165" i="74"/>
  <c r="F165" i="74"/>
  <c r="C165" i="74"/>
  <c r="J166" i="74"/>
  <c r="K165" i="74"/>
  <c r="H165" i="74"/>
  <c r="E165" i="74"/>
  <c r="B165" i="74"/>
  <c r="M165" i="74"/>
  <c r="D165" i="74"/>
  <c r="A165" i="74"/>
  <c r="G165" i="74"/>
  <c r="G128" i="74" a="1"/>
  <c r="G128" i="74" s="1"/>
  <c r="G130" i="74" s="1"/>
  <c r="H80" i="74"/>
  <c r="I82" i="74"/>
  <c r="H125" i="74" a="1"/>
  <c r="H125" i="74" s="1"/>
  <c r="H122" i="74" a="1"/>
  <c r="H122" i="74" s="1"/>
  <c r="H129" i="74" a="1"/>
  <c r="H129" i="74" s="1"/>
  <c r="H126" i="74" a="1"/>
  <c r="H126" i="74" s="1"/>
  <c r="H123" i="74" a="1"/>
  <c r="H123" i="74" s="1"/>
  <c r="H124" i="74" a="1"/>
  <c r="H124" i="74" s="1"/>
  <c r="H127" i="74" a="1"/>
  <c r="H127" i="74" s="1"/>
  <c r="I113" i="74"/>
  <c r="H79" i="74"/>
  <c r="L165" i="73"/>
  <c r="I165" i="73"/>
  <c r="F165" i="73"/>
  <c r="C165" i="73"/>
  <c r="M165" i="73"/>
  <c r="G165" i="73"/>
  <c r="D165" i="73"/>
  <c r="A165" i="73"/>
  <c r="J166" i="73"/>
  <c r="K165" i="73"/>
  <c r="H165" i="73"/>
  <c r="E165" i="73"/>
  <c r="B165" i="73"/>
  <c r="H81" i="73"/>
  <c r="H125" i="73" a="1"/>
  <c r="H125" i="73" s="1"/>
  <c r="H122" i="73" a="1"/>
  <c r="H122" i="73" s="1"/>
  <c r="H127" i="73" a="1"/>
  <c r="H127" i="73" s="1"/>
  <c r="H124" i="73" a="1"/>
  <c r="H124" i="73" s="1"/>
  <c r="H129" i="73" a="1"/>
  <c r="H129" i="73" s="1"/>
  <c r="H126" i="73" a="1"/>
  <c r="H126" i="73" s="1"/>
  <c r="H123" i="73" a="1"/>
  <c r="H123" i="73" s="1"/>
  <c r="I113" i="73"/>
  <c r="G128" i="73" a="1"/>
  <c r="G128" i="73" s="1"/>
  <c r="G130" i="73" s="1"/>
  <c r="H77" i="73"/>
  <c r="I82" i="73"/>
  <c r="H77" i="72"/>
  <c r="J167" i="72"/>
  <c r="K166" i="72"/>
  <c r="H166" i="72"/>
  <c r="E166" i="72"/>
  <c r="B166" i="72"/>
  <c r="L166" i="72"/>
  <c r="I166" i="72"/>
  <c r="F166" i="72"/>
  <c r="C166" i="72"/>
  <c r="M166" i="72"/>
  <c r="G166" i="72"/>
  <c r="D166" i="72"/>
  <c r="A166" i="72"/>
  <c r="H125" i="72" a="1"/>
  <c r="H125" i="72" s="1"/>
  <c r="H122" i="72" a="1"/>
  <c r="H122" i="72" s="1"/>
  <c r="H127" i="72" a="1"/>
  <c r="H127" i="72" s="1"/>
  <c r="H124" i="72" a="1"/>
  <c r="H124" i="72" s="1"/>
  <c r="H129" i="72" a="1"/>
  <c r="H129" i="72" s="1"/>
  <c r="H126" i="72" a="1"/>
  <c r="H126" i="72" s="1"/>
  <c r="H123" i="72" a="1"/>
  <c r="H123" i="72" s="1"/>
  <c r="I113" i="72"/>
  <c r="G128" i="72" a="1"/>
  <c r="G128" i="72" s="1"/>
  <c r="G130" i="72" s="1"/>
  <c r="H78" i="71"/>
  <c r="H87" i="71" s="1"/>
  <c r="H79" i="71"/>
  <c r="H88" i="71" s="1"/>
  <c r="H80" i="71"/>
  <c r="H89" i="71" s="1"/>
  <c r="J167" i="71"/>
  <c r="K166" i="71"/>
  <c r="H166" i="71"/>
  <c r="E166" i="71"/>
  <c r="B166" i="71"/>
  <c r="L166" i="71"/>
  <c r="I166" i="71"/>
  <c r="F166" i="71"/>
  <c r="C166" i="71"/>
  <c r="M166" i="71"/>
  <c r="G166" i="71"/>
  <c r="D166" i="71"/>
  <c r="A166" i="71"/>
  <c r="H125" i="70" a="1"/>
  <c r="H125" i="70" s="1"/>
  <c r="H122" i="70" a="1"/>
  <c r="H122" i="70" s="1"/>
  <c r="H127" i="70" a="1"/>
  <c r="H127" i="70" s="1"/>
  <c r="H124" i="70" a="1"/>
  <c r="H124" i="70" s="1"/>
  <c r="H129" i="70" a="1"/>
  <c r="H129" i="70" s="1"/>
  <c r="H126" i="70" a="1"/>
  <c r="H126" i="70" s="1"/>
  <c r="H123" i="70" a="1"/>
  <c r="H123" i="70" s="1"/>
  <c r="I113" i="70"/>
  <c r="J167" i="70"/>
  <c r="K166" i="70"/>
  <c r="H166" i="70"/>
  <c r="E166" i="70"/>
  <c r="B166" i="70"/>
  <c r="L166" i="70"/>
  <c r="I166" i="70"/>
  <c r="F166" i="70"/>
  <c r="C166" i="70"/>
  <c r="M166" i="70"/>
  <c r="G166" i="70"/>
  <c r="D166" i="70"/>
  <c r="A166" i="70"/>
  <c r="H82" i="70"/>
  <c r="G128" i="70" a="1"/>
  <c r="G128" i="70" s="1"/>
  <c r="G130" i="70" s="1"/>
  <c r="H80" i="70"/>
  <c r="H89" i="70" s="1"/>
  <c r="H78" i="70"/>
  <c r="H87" i="70" s="1"/>
  <c r="H77" i="70"/>
  <c r="I77" i="69"/>
  <c r="H125" i="69" a="1"/>
  <c r="H125" i="69" s="1"/>
  <c r="H122" i="69" a="1"/>
  <c r="H122" i="69" s="1"/>
  <c r="H127" i="69" a="1"/>
  <c r="H127" i="69" s="1"/>
  <c r="H124" i="69" a="1"/>
  <c r="H124" i="69" s="1"/>
  <c r="H129" i="69" a="1"/>
  <c r="H129" i="69" s="1"/>
  <c r="H126" i="69" a="1"/>
  <c r="H126" i="69" s="1"/>
  <c r="H123" i="69" a="1"/>
  <c r="H123" i="69" s="1"/>
  <c r="I113" i="69"/>
  <c r="J167" i="69"/>
  <c r="K166" i="69"/>
  <c r="H166" i="69"/>
  <c r="E166" i="69"/>
  <c r="B166" i="69"/>
  <c r="L166" i="69"/>
  <c r="I166" i="69"/>
  <c r="F166" i="69"/>
  <c r="C166" i="69"/>
  <c r="M166" i="69"/>
  <c r="G166" i="69"/>
  <c r="D166" i="69"/>
  <c r="A166" i="69"/>
  <c r="G128" i="69" a="1"/>
  <c r="G128" i="69" s="1"/>
  <c r="G130" i="69" s="1"/>
  <c r="I77" i="68"/>
  <c r="L165" i="68"/>
  <c r="I165" i="68"/>
  <c r="F165" i="68"/>
  <c r="C165" i="68"/>
  <c r="M165" i="68"/>
  <c r="G165" i="68"/>
  <c r="D165" i="68"/>
  <c r="A165" i="68"/>
  <c r="J166" i="68"/>
  <c r="K165" i="68"/>
  <c r="H165" i="68"/>
  <c r="E165" i="68"/>
  <c r="B165" i="68"/>
  <c r="G129" i="68" a="1"/>
  <c r="G129" i="68" s="1"/>
  <c r="G126" i="68" a="1"/>
  <c r="G126" i="68" s="1"/>
  <c r="G123" i="68" a="1"/>
  <c r="G123" i="68" s="1"/>
  <c r="G125" i="68" a="1"/>
  <c r="G125" i="68" s="1"/>
  <c r="G122" i="68" a="1"/>
  <c r="G122" i="68" s="1"/>
  <c r="G127" i="68" a="1"/>
  <c r="G127" i="68" s="1"/>
  <c r="G124" i="68" a="1"/>
  <c r="G124" i="68" s="1"/>
  <c r="H113" i="68"/>
  <c r="I82" i="68"/>
  <c r="H77" i="67"/>
  <c r="J167" i="67"/>
  <c r="K166" i="67"/>
  <c r="H166" i="67"/>
  <c r="E166" i="67"/>
  <c r="B166" i="67"/>
  <c r="L166" i="67"/>
  <c r="I166" i="67"/>
  <c r="F166" i="67"/>
  <c r="C166" i="67"/>
  <c r="M166" i="67"/>
  <c r="G166" i="67"/>
  <c r="D166" i="67"/>
  <c r="A166" i="67"/>
  <c r="H125" i="67" a="1"/>
  <c r="H125" i="67" s="1"/>
  <c r="H122" i="67" a="1"/>
  <c r="H122" i="67" s="1"/>
  <c r="H127" i="67" a="1"/>
  <c r="H127" i="67" s="1"/>
  <c r="H124" i="67" a="1"/>
  <c r="H124" i="67" s="1"/>
  <c r="H129" i="67" a="1"/>
  <c r="H129" i="67" s="1"/>
  <c r="H126" i="67" a="1"/>
  <c r="H126" i="67" s="1"/>
  <c r="H123" i="67" a="1"/>
  <c r="H123" i="67" s="1"/>
  <c r="I113" i="67"/>
  <c r="G128" i="67" a="1"/>
  <c r="G128" i="67" s="1"/>
  <c r="G130" i="67" s="1"/>
  <c r="H78" i="67"/>
  <c r="H87" i="67" s="1"/>
  <c r="H81" i="67"/>
  <c r="H90" i="67" s="1"/>
  <c r="B68" i="114"/>
  <c r="C68" i="114" s="1"/>
  <c r="A78" i="114"/>
  <c r="B70" i="113"/>
  <c r="C70" i="113" s="1"/>
  <c r="A79" i="113"/>
  <c r="A300" i="7"/>
  <c r="B291" i="7"/>
  <c r="A79" i="7"/>
  <c r="B70" i="7"/>
  <c r="G92" i="71" l="1" a="1"/>
  <c r="G92" i="71" s="1"/>
  <c r="G94" i="71" s="1"/>
  <c r="G94" i="128"/>
  <c r="H94" i="56"/>
  <c r="G94" i="69"/>
  <c r="H93" i="38"/>
  <c r="H94" i="38" s="1"/>
  <c r="G94" i="89"/>
  <c r="G94" i="98"/>
  <c r="G94" i="76"/>
  <c r="G94" i="58"/>
  <c r="G94" i="72"/>
  <c r="G94" i="42"/>
  <c r="H93" i="97"/>
  <c r="H94" i="97" s="1"/>
  <c r="G94" i="49"/>
  <c r="H91" i="70"/>
  <c r="H93" i="75"/>
  <c r="H94" i="75" s="1"/>
  <c r="H93" i="52"/>
  <c r="H94" i="52" s="1"/>
  <c r="H91" i="68"/>
  <c r="G94" i="102"/>
  <c r="H91" i="71"/>
  <c r="G94" i="77"/>
  <c r="H93" i="51"/>
  <c r="H91" i="67"/>
  <c r="G94" i="68"/>
  <c r="H91" i="69"/>
  <c r="G94" i="127"/>
  <c r="G94" i="73"/>
  <c r="H94" i="84"/>
  <c r="G94" i="79"/>
  <c r="H93" i="59"/>
  <c r="H94" i="59" s="1"/>
  <c r="G94" i="57"/>
  <c r="H93" i="57"/>
  <c r="H94" i="57" s="1"/>
  <c r="I93" i="56"/>
  <c r="H93" i="55"/>
  <c r="H91" i="55"/>
  <c r="H92" i="55" s="1" a="1"/>
  <c r="H92" i="55" s="1"/>
  <c r="H93" i="54"/>
  <c r="H94" i="54" s="1"/>
  <c r="H93" i="53"/>
  <c r="H91" i="51"/>
  <c r="H92" i="51" s="1" a="1"/>
  <c r="H92" i="51" s="1"/>
  <c r="H93" i="45"/>
  <c r="H94" i="45" s="1"/>
  <c r="H93" i="44"/>
  <c r="H94" i="44" s="1"/>
  <c r="G94" i="41"/>
  <c r="H93" i="39"/>
  <c r="H94" i="39" s="1"/>
  <c r="I91" i="50"/>
  <c r="I92" i="50" s="1" a="1"/>
  <c r="I92" i="50" s="1"/>
  <c r="H93" i="42"/>
  <c r="H91" i="42"/>
  <c r="H92" i="42" s="1" a="1"/>
  <c r="H92" i="42" s="1"/>
  <c r="H91" i="60"/>
  <c r="H92" i="60" s="1" a="1"/>
  <c r="H92" i="60" s="1"/>
  <c r="H93" i="60"/>
  <c r="I91" i="54"/>
  <c r="I92" i="54" s="1" a="1"/>
  <c r="I92" i="54" s="1"/>
  <c r="G94" i="48"/>
  <c r="H94" i="46"/>
  <c r="H93" i="41"/>
  <c r="H94" i="41" s="1"/>
  <c r="I91" i="44"/>
  <c r="I92" i="44" s="1" a="1"/>
  <c r="I92" i="44" s="1"/>
  <c r="H91" i="49"/>
  <c r="H92" i="49" s="1" a="1"/>
  <c r="H92" i="49" s="1"/>
  <c r="H93" i="49"/>
  <c r="I77" i="49"/>
  <c r="I91" i="38"/>
  <c r="I92" i="38" s="1" a="1"/>
  <c r="I92" i="38" s="1"/>
  <c r="H93" i="43"/>
  <c r="H91" i="43"/>
  <c r="H92" i="43" s="1" a="1"/>
  <c r="H92" i="43" s="1"/>
  <c r="I91" i="46"/>
  <c r="I92" i="46" s="1" a="1"/>
  <c r="I92" i="46" s="1"/>
  <c r="I91" i="47"/>
  <c r="I92" i="47" s="1" a="1"/>
  <c r="I92" i="47" s="1"/>
  <c r="I91" i="56"/>
  <c r="I92" i="56" s="1" a="1"/>
  <c r="I92" i="56" s="1"/>
  <c r="H91" i="53"/>
  <c r="H92" i="53" s="1" a="1"/>
  <c r="H92" i="53" s="1"/>
  <c r="H93" i="40"/>
  <c r="H91" i="40"/>
  <c r="H92" i="40" s="1" a="1"/>
  <c r="H92" i="40" s="1"/>
  <c r="I77" i="40"/>
  <c r="G94" i="60"/>
  <c r="H94" i="47"/>
  <c r="I91" i="39"/>
  <c r="I92" i="39" s="1" a="1"/>
  <c r="I92" i="39" s="1"/>
  <c r="I91" i="45"/>
  <c r="I92" i="45" s="1" a="1"/>
  <c r="I92" i="45" s="1"/>
  <c r="H91" i="58"/>
  <c r="H92" i="58" s="1" a="1"/>
  <c r="H92" i="58" s="1"/>
  <c r="H93" i="58"/>
  <c r="H93" i="50"/>
  <c r="H91" i="50"/>
  <c r="H92" i="50" s="1" a="1"/>
  <c r="H92" i="50" s="1"/>
  <c r="I91" i="52"/>
  <c r="I92" i="52" s="1" a="1"/>
  <c r="I92" i="52" s="1"/>
  <c r="H91" i="48"/>
  <c r="H92" i="48" s="1" a="1"/>
  <c r="H92" i="48" s="1"/>
  <c r="H93" i="48"/>
  <c r="G94" i="40"/>
  <c r="G94" i="43"/>
  <c r="G94" i="50"/>
  <c r="G94" i="109"/>
  <c r="H93" i="101"/>
  <c r="H94" i="101" s="1"/>
  <c r="G94" i="100"/>
  <c r="H93" i="99"/>
  <c r="H94" i="99" s="1"/>
  <c r="G94" i="96"/>
  <c r="H93" i="95"/>
  <c r="H94" i="95" s="1"/>
  <c r="H93" i="93"/>
  <c r="H94" i="93" s="1"/>
  <c r="I93" i="92"/>
  <c r="I94" i="92" s="1"/>
  <c r="H93" i="89"/>
  <c r="G94" i="80"/>
  <c r="H93" i="88"/>
  <c r="H94" i="88" s="1"/>
  <c r="H93" i="86"/>
  <c r="H94" i="86" s="1"/>
  <c r="H93" i="85"/>
  <c r="H93" i="83"/>
  <c r="H94" i="83" s="1"/>
  <c r="H93" i="82"/>
  <c r="I93" i="81"/>
  <c r="H93" i="76"/>
  <c r="H94" i="76" s="1"/>
  <c r="G94" i="75"/>
  <c r="G94" i="74"/>
  <c r="I91" i="75"/>
  <c r="I92" i="75" s="1" a="1"/>
  <c r="I92" i="75" s="1"/>
  <c r="I91" i="86"/>
  <c r="I92" i="86" s="1" a="1"/>
  <c r="I92" i="86" s="1"/>
  <c r="I91" i="88"/>
  <c r="I92" i="88" s="1" a="1"/>
  <c r="I92" i="88" s="1"/>
  <c r="H91" i="96"/>
  <c r="H92" i="96" s="1" a="1"/>
  <c r="H92" i="96" s="1"/>
  <c r="H93" i="96"/>
  <c r="H91" i="73"/>
  <c r="H92" i="73" s="1" a="1"/>
  <c r="H92" i="73" s="1"/>
  <c r="H93" i="73"/>
  <c r="I91" i="76"/>
  <c r="I92" i="76" s="1" a="1"/>
  <c r="I92" i="76" s="1"/>
  <c r="H93" i="77"/>
  <c r="H91" i="77"/>
  <c r="H92" i="77" s="1" a="1"/>
  <c r="H92" i="77" s="1"/>
  <c r="H93" i="79"/>
  <c r="H91" i="79"/>
  <c r="H92" i="79" s="1" a="1"/>
  <c r="H92" i="79" s="1"/>
  <c r="H93" i="91"/>
  <c r="H91" i="91"/>
  <c r="H92" i="91" s="1" a="1"/>
  <c r="H92" i="91" s="1"/>
  <c r="I91" i="95"/>
  <c r="I92" i="95" s="1" a="1"/>
  <c r="I92" i="95" s="1"/>
  <c r="I91" i="101"/>
  <c r="I92" i="101" s="1" a="1"/>
  <c r="I92" i="101" s="1"/>
  <c r="H91" i="102"/>
  <c r="H92" i="102" s="1" a="1"/>
  <c r="H92" i="102" s="1"/>
  <c r="H93" i="102"/>
  <c r="I91" i="108"/>
  <c r="I92" i="108" s="1" a="1"/>
  <c r="I92" i="108" s="1"/>
  <c r="H91" i="74"/>
  <c r="H92" i="74" s="1" a="1"/>
  <c r="H92" i="74" s="1"/>
  <c r="H93" i="74"/>
  <c r="I77" i="87"/>
  <c r="H91" i="87"/>
  <c r="H92" i="87" s="1" a="1"/>
  <c r="H92" i="87" s="1"/>
  <c r="H93" i="87"/>
  <c r="G94" i="87"/>
  <c r="I93" i="94"/>
  <c r="I94" i="94" s="1"/>
  <c r="G94" i="91"/>
  <c r="H91" i="85"/>
  <c r="H92" i="85" s="1" a="1"/>
  <c r="H92" i="85" s="1"/>
  <c r="H93" i="127"/>
  <c r="H91" i="127"/>
  <c r="H92" i="127" s="1" a="1"/>
  <c r="H92" i="127" s="1"/>
  <c r="I77" i="90"/>
  <c r="H91" i="90"/>
  <c r="H92" i="90" s="1" a="1"/>
  <c r="H92" i="90" s="1"/>
  <c r="H93" i="90"/>
  <c r="H91" i="100"/>
  <c r="H92" i="100" s="1" a="1"/>
  <c r="H92" i="100" s="1"/>
  <c r="H93" i="100"/>
  <c r="H91" i="98"/>
  <c r="H92" i="98" s="1" a="1"/>
  <c r="H92" i="98" s="1"/>
  <c r="H93" i="98"/>
  <c r="I91" i="83"/>
  <c r="I92" i="83" s="1" a="1"/>
  <c r="I92" i="83" s="1"/>
  <c r="H91" i="128"/>
  <c r="H92" i="128" s="1" a="1"/>
  <c r="H92" i="128" s="1"/>
  <c r="H93" i="128"/>
  <c r="I77" i="129"/>
  <c r="H93" i="129"/>
  <c r="H91" i="129"/>
  <c r="H92" i="129" s="1" a="1"/>
  <c r="H92" i="129" s="1"/>
  <c r="I93" i="84"/>
  <c r="I91" i="84"/>
  <c r="I92" i="84" s="1" a="1"/>
  <c r="I92" i="84" s="1"/>
  <c r="H91" i="89"/>
  <c r="H92" i="89" s="1" a="1"/>
  <c r="H92" i="89" s="1"/>
  <c r="H91" i="82"/>
  <c r="H92" i="82" s="1" a="1"/>
  <c r="H92" i="82" s="1"/>
  <c r="G94" i="90"/>
  <c r="G94" i="78"/>
  <c r="H93" i="72"/>
  <c r="H91" i="72"/>
  <c r="H92" i="72" s="1" a="1"/>
  <c r="H92" i="72" s="1"/>
  <c r="I77" i="109"/>
  <c r="H91" i="109"/>
  <c r="H92" i="109" s="1" a="1"/>
  <c r="H92" i="109" s="1"/>
  <c r="H93" i="109"/>
  <c r="G94" i="108"/>
  <c r="I91" i="99"/>
  <c r="I92" i="99" s="1" a="1"/>
  <c r="I92" i="99" s="1"/>
  <c r="G94" i="129"/>
  <c r="H91" i="80"/>
  <c r="H92" i="80" s="1" a="1"/>
  <c r="H92" i="80" s="1"/>
  <c r="H93" i="80"/>
  <c r="H93" i="78"/>
  <c r="H91" i="78"/>
  <c r="H92" i="78" s="1" a="1"/>
  <c r="H92" i="78" s="1"/>
  <c r="H93" i="108"/>
  <c r="H91" i="108"/>
  <c r="H92" i="108" s="1" a="1"/>
  <c r="H92" i="108" s="1"/>
  <c r="I91" i="93"/>
  <c r="I92" i="93" s="1" a="1"/>
  <c r="I92" i="93" s="1"/>
  <c r="I94" i="81"/>
  <c r="H93" i="71"/>
  <c r="H86" i="71"/>
  <c r="I77" i="71"/>
  <c r="G92" i="70" a="1"/>
  <c r="G92" i="70" s="1"/>
  <c r="G94" i="70" s="1"/>
  <c r="H93" i="70"/>
  <c r="H86" i="70"/>
  <c r="I79" i="70"/>
  <c r="I88" i="70" s="1"/>
  <c r="H88" i="70"/>
  <c r="I86" i="69"/>
  <c r="I79" i="69"/>
  <c r="I88" i="69" s="1"/>
  <c r="H88" i="69"/>
  <c r="H93" i="69"/>
  <c r="H93" i="68"/>
  <c r="I79" i="68"/>
  <c r="I88" i="68" s="1"/>
  <c r="H88" i="68"/>
  <c r="I86" i="68"/>
  <c r="G92" i="67" a="1"/>
  <c r="G92" i="67" s="1"/>
  <c r="G94" i="67" s="1"/>
  <c r="H86" i="67"/>
  <c r="H93" i="67"/>
  <c r="H93" i="32"/>
  <c r="H91" i="32"/>
  <c r="H125" i="51" a="1"/>
  <c r="H125" i="51" s="1"/>
  <c r="H129" i="51" a="1"/>
  <c r="H129" i="51" s="1"/>
  <c r="I113" i="51"/>
  <c r="I122" i="51" s="1" a="1"/>
  <c r="I122" i="51" s="1"/>
  <c r="H126" i="51" a="1"/>
  <c r="H126" i="51" s="1"/>
  <c r="H123" i="51" a="1"/>
  <c r="H123" i="51" s="1"/>
  <c r="H127" i="51" a="1"/>
  <c r="H127" i="51" s="1"/>
  <c r="H124" i="51" a="1"/>
  <c r="H124" i="51" s="1"/>
  <c r="G128" i="51" a="1"/>
  <c r="G128" i="51" s="1"/>
  <c r="G130" i="51" s="1"/>
  <c r="I127" i="128" a="1"/>
  <c r="I127" i="128" s="1"/>
  <c r="I123" i="128" a="1"/>
  <c r="I123" i="128" s="1"/>
  <c r="I124" i="128" a="1"/>
  <c r="I124" i="128" s="1"/>
  <c r="I125" i="128" a="1"/>
  <c r="I125" i="128" s="1"/>
  <c r="I129" i="128" a="1"/>
  <c r="I129" i="128" s="1"/>
  <c r="I122" i="128" a="1"/>
  <c r="I122" i="128" s="1"/>
  <c r="I126" i="128" a="1"/>
  <c r="I126" i="128" s="1"/>
  <c r="H128" i="128" a="1"/>
  <c r="H128" i="128" s="1"/>
  <c r="H130" i="128" s="1"/>
  <c r="H126" i="71" a="1"/>
  <c r="H126" i="71" s="1"/>
  <c r="H127" i="71" a="1"/>
  <c r="H127" i="71" s="1"/>
  <c r="I113" i="48"/>
  <c r="I129" i="48" s="1" a="1"/>
  <c r="I129" i="48" s="1"/>
  <c r="H126" i="48" a="1"/>
  <c r="H126" i="48" s="1"/>
  <c r="H122" i="48" a="1"/>
  <c r="H122" i="48" s="1"/>
  <c r="I81" i="50"/>
  <c r="H123" i="71" a="1"/>
  <c r="H123" i="71" s="1"/>
  <c r="H125" i="71" a="1"/>
  <c r="H125" i="71" s="1"/>
  <c r="I80" i="128"/>
  <c r="H124" i="71" a="1"/>
  <c r="H124" i="71" s="1"/>
  <c r="I80" i="73"/>
  <c r="I82" i="55"/>
  <c r="I78" i="129"/>
  <c r="I82" i="98"/>
  <c r="I81" i="54"/>
  <c r="I113" i="71"/>
  <c r="I124" i="71" s="1" a="1"/>
  <c r="I124" i="71" s="1"/>
  <c r="H129" i="71" a="1"/>
  <c r="H129" i="71" s="1"/>
  <c r="H123" i="48" a="1"/>
  <c r="H123" i="48" s="1"/>
  <c r="H127" i="48" a="1"/>
  <c r="H127" i="48" s="1"/>
  <c r="H129" i="48" a="1"/>
  <c r="H129" i="48" s="1"/>
  <c r="H124" i="48" a="1"/>
  <c r="H124" i="48" s="1"/>
  <c r="G128" i="71" a="1"/>
  <c r="G128" i="71" s="1"/>
  <c r="G130" i="71" s="1"/>
  <c r="G128" i="48" a="1"/>
  <c r="G128" i="48" s="1"/>
  <c r="G130" i="48" s="1"/>
  <c r="I82" i="39"/>
  <c r="I81" i="78"/>
  <c r="I81" i="40"/>
  <c r="I80" i="40"/>
  <c r="I81" i="129"/>
  <c r="I80" i="101"/>
  <c r="I80" i="49"/>
  <c r="I78" i="128"/>
  <c r="I77" i="128"/>
  <c r="I79" i="90"/>
  <c r="I82" i="129"/>
  <c r="I81" i="99"/>
  <c r="I80" i="83"/>
  <c r="I82" i="41"/>
  <c r="I82" i="89"/>
  <c r="I79" i="67"/>
  <c r="I88" i="67" s="1"/>
  <c r="I82" i="127"/>
  <c r="I81" i="83"/>
  <c r="I80" i="95"/>
  <c r="I81" i="72"/>
  <c r="I80" i="42"/>
  <c r="I79" i="44"/>
  <c r="I80" i="89"/>
  <c r="I81" i="90"/>
  <c r="I81" i="75"/>
  <c r="I79" i="85"/>
  <c r="I81" i="95"/>
  <c r="I79" i="89"/>
  <c r="I79" i="95"/>
  <c r="I79" i="83"/>
  <c r="I79" i="54"/>
  <c r="I82" i="100"/>
  <c r="I79" i="32"/>
  <c r="I81" i="79"/>
  <c r="I80" i="77"/>
  <c r="I80" i="75"/>
  <c r="I79" i="41"/>
  <c r="I80" i="108"/>
  <c r="I80" i="91"/>
  <c r="I81" i="89"/>
  <c r="I82" i="90"/>
  <c r="I78" i="89"/>
  <c r="I91" i="89" s="1"/>
  <c r="I92" i="89" s="1" a="1"/>
  <c r="I92" i="89" s="1"/>
  <c r="I80" i="72"/>
  <c r="I80" i="102"/>
  <c r="I80" i="90"/>
  <c r="I78" i="59"/>
  <c r="I91" i="59" s="1"/>
  <c r="I92" i="59" s="1" a="1"/>
  <c r="I92" i="59" s="1"/>
  <c r="I80" i="52"/>
  <c r="I82" i="60"/>
  <c r="I82" i="83"/>
  <c r="I81" i="71"/>
  <c r="I90" i="71" s="1"/>
  <c r="I82" i="95"/>
  <c r="I81" i="88"/>
  <c r="I81" i="69"/>
  <c r="I90" i="69" s="1"/>
  <c r="I79" i="129"/>
  <c r="I81" i="86"/>
  <c r="I82" i="58"/>
  <c r="I82" i="96"/>
  <c r="I79" i="108"/>
  <c r="I80" i="129"/>
  <c r="I80" i="79"/>
  <c r="I81" i="68"/>
  <c r="I90" i="68" s="1"/>
  <c r="I82" i="85"/>
  <c r="I78" i="48"/>
  <c r="I81" i="87"/>
  <c r="I81" i="57"/>
  <c r="I81" i="38"/>
  <c r="I81" i="59"/>
  <c r="I81" i="45"/>
  <c r="I81" i="108"/>
  <c r="I82" i="93"/>
  <c r="I78" i="90"/>
  <c r="I82" i="42"/>
  <c r="I79" i="57"/>
  <c r="I81" i="48"/>
  <c r="I82" i="79"/>
  <c r="I80" i="48"/>
  <c r="I80" i="41"/>
  <c r="I80" i="76"/>
  <c r="I81" i="55"/>
  <c r="I77" i="78"/>
  <c r="I82" i="57"/>
  <c r="I80" i="69"/>
  <c r="I89" i="69" s="1"/>
  <c r="I78" i="69"/>
  <c r="I87" i="69" s="1"/>
  <c r="I80" i="58"/>
  <c r="I81" i="76"/>
  <c r="I78" i="41"/>
  <c r="I91" i="41" s="1"/>
  <c r="I92" i="41" s="1" a="1"/>
  <c r="I92" i="41" s="1"/>
  <c r="I80" i="54"/>
  <c r="I82" i="32"/>
  <c r="I82" i="51"/>
  <c r="I79" i="45"/>
  <c r="I77" i="74"/>
  <c r="I79" i="55"/>
  <c r="I80" i="86"/>
  <c r="I79" i="88"/>
  <c r="I78" i="68"/>
  <c r="I87" i="68" s="1"/>
  <c r="I78" i="51"/>
  <c r="I91" i="51" s="1"/>
  <c r="I92" i="51" s="1" a="1"/>
  <c r="I92" i="51" s="1"/>
  <c r="I80" i="127"/>
  <c r="I80" i="87"/>
  <c r="I82" i="77"/>
  <c r="I80" i="88"/>
  <c r="I80" i="82"/>
  <c r="I80" i="51"/>
  <c r="I81" i="32"/>
  <c r="I80" i="68"/>
  <c r="I89" i="68" s="1"/>
  <c r="I81" i="41"/>
  <c r="I80" i="60"/>
  <c r="I80" i="39"/>
  <c r="I78" i="55"/>
  <c r="I80" i="100"/>
  <c r="I78" i="85"/>
  <c r="I91" i="85" s="1"/>
  <c r="I92" i="85" s="1" a="1"/>
  <c r="I92" i="85" s="1"/>
  <c r="I81" i="85"/>
  <c r="I81" i="52"/>
  <c r="I78" i="57"/>
  <c r="I91" i="57" s="1"/>
  <c r="I92" i="57" s="1" a="1"/>
  <c r="I92" i="57" s="1"/>
  <c r="I82" i="54"/>
  <c r="I78" i="74"/>
  <c r="I82" i="72"/>
  <c r="I81" i="49"/>
  <c r="H128" i="79" a="1"/>
  <c r="H128" i="79" s="1"/>
  <c r="H130" i="79" s="1"/>
  <c r="H128" i="101" a="1"/>
  <c r="H128" i="101" s="1"/>
  <c r="H130" i="101" s="1"/>
  <c r="G128" i="129" a="1"/>
  <c r="G128" i="129" s="1"/>
  <c r="G130" i="129" s="1"/>
  <c r="G128" i="46" a="1"/>
  <c r="G128" i="46" s="1"/>
  <c r="G130" i="46" s="1"/>
  <c r="H128" i="83" a="1"/>
  <c r="H128" i="83" s="1"/>
  <c r="H130" i="83" s="1"/>
  <c r="H128" i="55" a="1"/>
  <c r="H128" i="55" s="1"/>
  <c r="H130" i="55" s="1"/>
  <c r="G128" i="60" a="1"/>
  <c r="G128" i="60" s="1"/>
  <c r="G130" i="60" s="1"/>
  <c r="H128" i="70" a="1"/>
  <c r="H128" i="70" s="1"/>
  <c r="H130" i="70" s="1"/>
  <c r="H128" i="73" a="1"/>
  <c r="H128" i="73" s="1"/>
  <c r="H130" i="73" s="1"/>
  <c r="I128" i="100" a="1"/>
  <c r="I128" i="100" s="1"/>
  <c r="I130" i="100" s="1"/>
  <c r="J130" i="100" s="1"/>
  <c r="H128" i="59" a="1"/>
  <c r="H128" i="59" s="1"/>
  <c r="H130" i="59" s="1"/>
  <c r="G128" i="84" a="1"/>
  <c r="G128" i="84" s="1"/>
  <c r="G130" i="84" s="1"/>
  <c r="I82" i="49"/>
  <c r="I81" i="128"/>
  <c r="I79" i="128"/>
  <c r="I82" i="43"/>
  <c r="I79" i="91"/>
  <c r="I81" i="53"/>
  <c r="B386" i="135"/>
  <c r="B293" i="130"/>
  <c r="B91" i="135"/>
  <c r="B70" i="130"/>
  <c r="C375" i="135"/>
  <c r="C285" i="130"/>
  <c r="C97" i="111"/>
  <c r="C79" i="135"/>
  <c r="B386" i="106"/>
  <c r="B482" i="111"/>
  <c r="B91" i="106"/>
  <c r="B112" i="111"/>
  <c r="C467" i="111"/>
  <c r="C61" i="105"/>
  <c r="C79" i="106"/>
  <c r="C286" i="105"/>
  <c r="C374" i="106"/>
  <c r="C291" i="7"/>
  <c r="C293" i="130" s="1"/>
  <c r="B297" i="105"/>
  <c r="C70" i="7"/>
  <c r="C70" i="130" s="1"/>
  <c r="B70" i="105"/>
  <c r="I77" i="60"/>
  <c r="I79" i="60"/>
  <c r="H125" i="60" a="1"/>
  <c r="H125" i="60" s="1"/>
  <c r="H122" i="60" a="1"/>
  <c r="H122" i="60" s="1"/>
  <c r="H127" i="60" a="1"/>
  <c r="H127" i="60" s="1"/>
  <c r="H124" i="60" a="1"/>
  <c r="H124" i="60" s="1"/>
  <c r="H129" i="60" a="1"/>
  <c r="H129" i="60" s="1"/>
  <c r="H126" i="60" a="1"/>
  <c r="H126" i="60" s="1"/>
  <c r="H123" i="60" a="1"/>
  <c r="H123" i="60" s="1"/>
  <c r="I113" i="60"/>
  <c r="M167" i="60"/>
  <c r="G167" i="60"/>
  <c r="D167" i="60"/>
  <c r="A167" i="60"/>
  <c r="J168" i="60"/>
  <c r="K167" i="60"/>
  <c r="H167" i="60"/>
  <c r="E167" i="60"/>
  <c r="B167" i="60"/>
  <c r="L167" i="60"/>
  <c r="I167" i="60"/>
  <c r="F167" i="60"/>
  <c r="C167" i="60"/>
  <c r="I78" i="60"/>
  <c r="I80" i="59"/>
  <c r="I127" i="59" a="1"/>
  <c r="I127" i="59" s="1"/>
  <c r="I124" i="59" a="1"/>
  <c r="I124" i="59" s="1"/>
  <c r="I123" i="59" a="1"/>
  <c r="I123" i="59" s="1"/>
  <c r="I122" i="59" a="1"/>
  <c r="I122" i="59" s="1"/>
  <c r="I126" i="59" a="1"/>
  <c r="I126" i="59" s="1"/>
  <c r="I125" i="59" a="1"/>
  <c r="I125" i="59" s="1"/>
  <c r="I129" i="59" a="1"/>
  <c r="I129" i="59" s="1"/>
  <c r="I79" i="59"/>
  <c r="M167" i="59"/>
  <c r="G167" i="59"/>
  <c r="D167" i="59"/>
  <c r="A167" i="59"/>
  <c r="J168" i="59"/>
  <c r="K167" i="59"/>
  <c r="H167" i="59"/>
  <c r="E167" i="59"/>
  <c r="B167" i="59"/>
  <c r="L167" i="59"/>
  <c r="I167" i="59"/>
  <c r="F167" i="59"/>
  <c r="C167" i="59"/>
  <c r="I82" i="59"/>
  <c r="I77" i="58"/>
  <c r="J167" i="58"/>
  <c r="K166" i="58"/>
  <c r="H166" i="58"/>
  <c r="E166" i="58"/>
  <c r="B166" i="58"/>
  <c r="M166" i="58"/>
  <c r="I166" i="58"/>
  <c r="D166" i="58"/>
  <c r="F166" i="58"/>
  <c r="A166" i="58"/>
  <c r="C166" i="58"/>
  <c r="G166" i="58"/>
  <c r="L166" i="58"/>
  <c r="I127" i="58" a="1"/>
  <c r="I127" i="58" s="1"/>
  <c r="I124" i="58" a="1"/>
  <c r="I124" i="58" s="1"/>
  <c r="I123" i="58" a="1"/>
  <c r="I123" i="58" s="1"/>
  <c r="I122" i="58" a="1"/>
  <c r="I122" i="58" s="1"/>
  <c r="I126" i="58" a="1"/>
  <c r="I126" i="58" s="1"/>
  <c r="I125" i="58" a="1"/>
  <c r="I125" i="58" s="1"/>
  <c r="I129" i="58" a="1"/>
  <c r="I129" i="58" s="1"/>
  <c r="H128" i="58" a="1"/>
  <c r="H128" i="58" s="1"/>
  <c r="H130" i="58" s="1"/>
  <c r="M167" i="57"/>
  <c r="G167" i="57"/>
  <c r="D167" i="57"/>
  <c r="A167" i="57"/>
  <c r="J168" i="57"/>
  <c r="K167" i="57"/>
  <c r="H167" i="57"/>
  <c r="E167" i="57"/>
  <c r="B167" i="57"/>
  <c r="L167" i="57"/>
  <c r="I167" i="57"/>
  <c r="F167" i="57"/>
  <c r="C167" i="57"/>
  <c r="H125" i="57" a="1"/>
  <c r="H125" i="57" s="1"/>
  <c r="H122" i="57" a="1"/>
  <c r="H122" i="57" s="1"/>
  <c r="H127" i="57" a="1"/>
  <c r="H127" i="57" s="1"/>
  <c r="H124" i="57" a="1"/>
  <c r="H124" i="57" s="1"/>
  <c r="H129" i="57" a="1"/>
  <c r="H129" i="57" s="1"/>
  <c r="H126" i="57" a="1"/>
  <c r="H126" i="57" s="1"/>
  <c r="H123" i="57" a="1"/>
  <c r="H123" i="57" s="1"/>
  <c r="I113" i="57"/>
  <c r="G128" i="57" a="1"/>
  <c r="G128" i="57" s="1"/>
  <c r="G130" i="57" s="1"/>
  <c r="H125" i="56" a="1"/>
  <c r="H125" i="56" s="1"/>
  <c r="H122" i="56" a="1"/>
  <c r="H122" i="56" s="1"/>
  <c r="H127" i="56" a="1"/>
  <c r="H127" i="56" s="1"/>
  <c r="H124" i="56" a="1"/>
  <c r="H124" i="56" s="1"/>
  <c r="H129" i="56" a="1"/>
  <c r="H129" i="56" s="1"/>
  <c r="H126" i="56" a="1"/>
  <c r="H126" i="56" s="1"/>
  <c r="H123" i="56" a="1"/>
  <c r="H123" i="56" s="1"/>
  <c r="I113" i="56"/>
  <c r="G128" i="56" a="1"/>
  <c r="G128" i="56" s="1"/>
  <c r="G130" i="56" s="1"/>
  <c r="M167" i="56"/>
  <c r="G167" i="56"/>
  <c r="D167" i="56"/>
  <c r="A167" i="56"/>
  <c r="J168" i="56"/>
  <c r="K167" i="56"/>
  <c r="H167" i="56"/>
  <c r="E167" i="56"/>
  <c r="B167" i="56"/>
  <c r="L167" i="56"/>
  <c r="I167" i="56"/>
  <c r="F167" i="56"/>
  <c r="C167" i="56"/>
  <c r="I127" i="55" a="1"/>
  <c r="I127" i="55" s="1"/>
  <c r="I124" i="55" a="1"/>
  <c r="I124" i="55" s="1"/>
  <c r="I129" i="55" a="1"/>
  <c r="I129" i="55" s="1"/>
  <c r="I126" i="55" a="1"/>
  <c r="I126" i="55" s="1"/>
  <c r="I123" i="55" a="1"/>
  <c r="I123" i="55" s="1"/>
  <c r="I125" i="55" a="1"/>
  <c r="I125" i="55" s="1"/>
  <c r="I122" i="55" a="1"/>
  <c r="I122" i="55" s="1"/>
  <c r="M167" i="55"/>
  <c r="G167" i="55"/>
  <c r="D167" i="55"/>
  <c r="A167" i="55"/>
  <c r="J168" i="55"/>
  <c r="K167" i="55"/>
  <c r="H167" i="55"/>
  <c r="E167" i="55"/>
  <c r="B167" i="55"/>
  <c r="L167" i="55"/>
  <c r="I167" i="55"/>
  <c r="F167" i="55"/>
  <c r="C167" i="55"/>
  <c r="I127" i="54" a="1"/>
  <c r="I127" i="54" s="1"/>
  <c r="I124" i="54" a="1"/>
  <c r="I124" i="54" s="1"/>
  <c r="I129" i="54" a="1"/>
  <c r="I129" i="54" s="1"/>
  <c r="I126" i="54" a="1"/>
  <c r="I126" i="54" s="1"/>
  <c r="I123" i="54" a="1"/>
  <c r="I123" i="54" s="1"/>
  <c r="I125" i="54" a="1"/>
  <c r="I125" i="54" s="1"/>
  <c r="I122" i="54" a="1"/>
  <c r="I122" i="54" s="1"/>
  <c r="H128" i="54" a="1"/>
  <c r="H128" i="54" s="1"/>
  <c r="H130" i="54" s="1"/>
  <c r="M167" i="54"/>
  <c r="G167" i="54"/>
  <c r="D167" i="54"/>
  <c r="A167" i="54"/>
  <c r="J168" i="54"/>
  <c r="K167" i="54"/>
  <c r="H167" i="54"/>
  <c r="E167" i="54"/>
  <c r="B167" i="54"/>
  <c r="L167" i="54"/>
  <c r="I167" i="54"/>
  <c r="F167" i="54"/>
  <c r="C167" i="54"/>
  <c r="I80" i="53"/>
  <c r="I128" i="53" a="1"/>
  <c r="I128" i="53" s="1"/>
  <c r="I130" i="53" s="1"/>
  <c r="J130" i="53" s="1"/>
  <c r="I78" i="53"/>
  <c r="I91" i="53" s="1"/>
  <c r="I92" i="53" s="1" a="1"/>
  <c r="I92" i="53" s="1"/>
  <c r="L166" i="53"/>
  <c r="I166" i="53"/>
  <c r="F166" i="53"/>
  <c r="C166" i="53"/>
  <c r="K166" i="53"/>
  <c r="G166" i="53"/>
  <c r="B166" i="53"/>
  <c r="M166" i="53"/>
  <c r="H166" i="53"/>
  <c r="D166" i="53"/>
  <c r="J167" i="53"/>
  <c r="A166" i="53"/>
  <c r="E166" i="53"/>
  <c r="I82" i="53"/>
  <c r="I79" i="53"/>
  <c r="H125" i="52" a="1"/>
  <c r="H125" i="52" s="1"/>
  <c r="H122" i="52" a="1"/>
  <c r="H122" i="52" s="1"/>
  <c r="H127" i="52" a="1"/>
  <c r="H127" i="52" s="1"/>
  <c r="H124" i="52" a="1"/>
  <c r="H124" i="52" s="1"/>
  <c r="H129" i="52" a="1"/>
  <c r="H129" i="52" s="1"/>
  <c r="H126" i="52" a="1"/>
  <c r="H126" i="52" s="1"/>
  <c r="H123" i="52" a="1"/>
  <c r="H123" i="52" s="1"/>
  <c r="I113" i="52"/>
  <c r="J167" i="52"/>
  <c r="K166" i="52"/>
  <c r="H166" i="52"/>
  <c r="E166" i="52"/>
  <c r="B166" i="52"/>
  <c r="L166" i="52"/>
  <c r="I166" i="52"/>
  <c r="F166" i="52"/>
  <c r="C166" i="52"/>
  <c r="M166" i="52"/>
  <c r="G166" i="52"/>
  <c r="D166" i="52"/>
  <c r="A166" i="52"/>
  <c r="G128" i="52" a="1"/>
  <c r="G128" i="52" s="1"/>
  <c r="G130" i="52" s="1"/>
  <c r="J167" i="51"/>
  <c r="K166" i="51"/>
  <c r="H166" i="51"/>
  <c r="E166" i="51"/>
  <c r="B166" i="51"/>
  <c r="M166" i="51"/>
  <c r="I166" i="51"/>
  <c r="D166" i="51"/>
  <c r="F166" i="51"/>
  <c r="A166" i="51"/>
  <c r="C166" i="51"/>
  <c r="G166" i="51"/>
  <c r="L166" i="51"/>
  <c r="I82" i="50"/>
  <c r="M167" i="50"/>
  <c r="G167" i="50"/>
  <c r="D167" i="50"/>
  <c r="A167" i="50"/>
  <c r="J168" i="50"/>
  <c r="K167" i="50"/>
  <c r="H167" i="50"/>
  <c r="E167" i="50"/>
  <c r="B167" i="50"/>
  <c r="L167" i="50"/>
  <c r="I167" i="50"/>
  <c r="F167" i="50"/>
  <c r="C167" i="50"/>
  <c r="I80" i="50"/>
  <c r="I127" i="50" a="1"/>
  <c r="I127" i="50" s="1"/>
  <c r="I124" i="50" a="1"/>
  <c r="I124" i="50" s="1"/>
  <c r="I129" i="50" a="1"/>
  <c r="I129" i="50" s="1"/>
  <c r="I126" i="50" a="1"/>
  <c r="I126" i="50" s="1"/>
  <c r="I123" i="50" a="1"/>
  <c r="I123" i="50" s="1"/>
  <c r="I125" i="50" a="1"/>
  <c r="I125" i="50" s="1"/>
  <c r="I122" i="50" a="1"/>
  <c r="I122" i="50" s="1"/>
  <c r="I79" i="50"/>
  <c r="H128" i="50" a="1"/>
  <c r="H128" i="50" s="1"/>
  <c r="H130" i="50" s="1"/>
  <c r="J167" i="49"/>
  <c r="K166" i="49"/>
  <c r="H166" i="49"/>
  <c r="E166" i="49"/>
  <c r="B166" i="49"/>
  <c r="M166" i="49"/>
  <c r="G166" i="49"/>
  <c r="D166" i="49"/>
  <c r="A166" i="49"/>
  <c r="I166" i="49"/>
  <c r="L166" i="49"/>
  <c r="C166" i="49"/>
  <c r="F166" i="49"/>
  <c r="I127" i="49" a="1"/>
  <c r="I127" i="49" s="1"/>
  <c r="I124" i="49" a="1"/>
  <c r="I124" i="49" s="1"/>
  <c r="I125" i="49" a="1"/>
  <c r="I125" i="49" s="1"/>
  <c r="I122" i="49" a="1"/>
  <c r="I122" i="49" s="1"/>
  <c r="I129" i="49" a="1"/>
  <c r="I129" i="49" s="1"/>
  <c r="I126" i="49" a="1"/>
  <c r="I126" i="49" s="1"/>
  <c r="I123" i="49" a="1"/>
  <c r="I123" i="49" s="1"/>
  <c r="H128" i="49" a="1"/>
  <c r="H128" i="49" s="1"/>
  <c r="H130" i="49" s="1"/>
  <c r="J167" i="48"/>
  <c r="K166" i="48"/>
  <c r="H166" i="48"/>
  <c r="E166" i="48"/>
  <c r="B166" i="48"/>
  <c r="L166" i="48"/>
  <c r="I166" i="48"/>
  <c r="F166" i="48"/>
  <c r="C166" i="48"/>
  <c r="M166" i="48"/>
  <c r="D166" i="48"/>
  <c r="G166" i="48"/>
  <c r="A166" i="48"/>
  <c r="I79" i="47"/>
  <c r="I127" i="47" a="1"/>
  <c r="I127" i="47" s="1"/>
  <c r="I124" i="47" a="1"/>
  <c r="I124" i="47" s="1"/>
  <c r="I129" i="47" a="1"/>
  <c r="I129" i="47" s="1"/>
  <c r="I126" i="47" a="1"/>
  <c r="I126" i="47" s="1"/>
  <c r="I123" i="47" a="1"/>
  <c r="I123" i="47" s="1"/>
  <c r="I125" i="47" a="1"/>
  <c r="I125" i="47" s="1"/>
  <c r="I122" i="47" a="1"/>
  <c r="I122" i="47" s="1"/>
  <c r="I82" i="47"/>
  <c r="H128" i="47" a="1"/>
  <c r="H128" i="47" s="1"/>
  <c r="H130" i="47" s="1"/>
  <c r="M167" i="47"/>
  <c r="G167" i="47"/>
  <c r="D167" i="47"/>
  <c r="A167" i="47"/>
  <c r="J168" i="47"/>
  <c r="K167" i="47"/>
  <c r="H167" i="47"/>
  <c r="E167" i="47"/>
  <c r="B167" i="47"/>
  <c r="L167" i="47"/>
  <c r="I167" i="47"/>
  <c r="F167" i="47"/>
  <c r="C167" i="47"/>
  <c r="I80" i="46"/>
  <c r="I93" i="46" s="1"/>
  <c r="H125" i="46" a="1"/>
  <c r="H125" i="46" s="1"/>
  <c r="H122" i="46" a="1"/>
  <c r="H122" i="46" s="1"/>
  <c r="H129" i="46" a="1"/>
  <c r="H129" i="46" s="1"/>
  <c r="H126" i="46" a="1"/>
  <c r="H126" i="46" s="1"/>
  <c r="H123" i="46" a="1"/>
  <c r="H123" i="46" s="1"/>
  <c r="H124" i="46" a="1"/>
  <c r="H124" i="46" s="1"/>
  <c r="H127" i="46" a="1"/>
  <c r="H127" i="46" s="1"/>
  <c r="I113" i="46"/>
  <c r="J167" i="46"/>
  <c r="K166" i="46"/>
  <c r="H166" i="46"/>
  <c r="E166" i="46"/>
  <c r="B166" i="46"/>
  <c r="M166" i="46"/>
  <c r="G166" i="46"/>
  <c r="D166" i="46"/>
  <c r="A166" i="46"/>
  <c r="I166" i="46"/>
  <c r="C166" i="46"/>
  <c r="F166" i="46"/>
  <c r="L166" i="46"/>
  <c r="M167" i="45"/>
  <c r="G167" i="45"/>
  <c r="D167" i="45"/>
  <c r="A167" i="45"/>
  <c r="J168" i="45"/>
  <c r="K167" i="45"/>
  <c r="H167" i="45"/>
  <c r="E167" i="45"/>
  <c r="B167" i="45"/>
  <c r="L167" i="45"/>
  <c r="I167" i="45"/>
  <c r="F167" i="45"/>
  <c r="C167" i="45"/>
  <c r="I82" i="45"/>
  <c r="I80" i="45"/>
  <c r="I127" i="45" a="1"/>
  <c r="I127" i="45" s="1"/>
  <c r="I124" i="45" a="1"/>
  <c r="I124" i="45" s="1"/>
  <c r="I129" i="45" a="1"/>
  <c r="I129" i="45" s="1"/>
  <c r="I126" i="45" a="1"/>
  <c r="I126" i="45" s="1"/>
  <c r="I123" i="45" a="1"/>
  <c r="I123" i="45" s="1"/>
  <c r="I125" i="45" a="1"/>
  <c r="I125" i="45" s="1"/>
  <c r="I122" i="45" a="1"/>
  <c r="I122" i="45" s="1"/>
  <c r="H128" i="45" a="1"/>
  <c r="H128" i="45" s="1"/>
  <c r="H130" i="45" s="1"/>
  <c r="H125" i="44" a="1"/>
  <c r="H125" i="44" s="1"/>
  <c r="H122" i="44" a="1"/>
  <c r="H122" i="44" s="1"/>
  <c r="H127" i="44" a="1"/>
  <c r="H127" i="44" s="1"/>
  <c r="H124" i="44" a="1"/>
  <c r="H124" i="44" s="1"/>
  <c r="H129" i="44" a="1"/>
  <c r="H129" i="44" s="1"/>
  <c r="H126" i="44" a="1"/>
  <c r="H126" i="44" s="1"/>
  <c r="H123" i="44" a="1"/>
  <c r="H123" i="44" s="1"/>
  <c r="I113" i="44"/>
  <c r="I82" i="44"/>
  <c r="G128" i="44" a="1"/>
  <c r="G128" i="44" s="1"/>
  <c r="G130" i="44" s="1"/>
  <c r="M167" i="44"/>
  <c r="G167" i="44"/>
  <c r="D167" i="44"/>
  <c r="A167" i="44"/>
  <c r="J168" i="44"/>
  <c r="K167" i="44"/>
  <c r="H167" i="44"/>
  <c r="E167" i="44"/>
  <c r="B167" i="44"/>
  <c r="L167" i="44"/>
  <c r="I167" i="44"/>
  <c r="F167" i="44"/>
  <c r="C167" i="44"/>
  <c r="H125" i="43" a="1"/>
  <c r="H125" i="43" s="1"/>
  <c r="H122" i="43" a="1"/>
  <c r="H122" i="43" s="1"/>
  <c r="H127" i="43" a="1"/>
  <c r="H127" i="43" s="1"/>
  <c r="H124" i="43" a="1"/>
  <c r="H124" i="43" s="1"/>
  <c r="H126" i="43" a="1"/>
  <c r="H126" i="43" s="1"/>
  <c r="H123" i="43" a="1"/>
  <c r="H123" i="43" s="1"/>
  <c r="H129" i="43" a="1"/>
  <c r="H129" i="43" s="1"/>
  <c r="I113" i="43"/>
  <c r="J167" i="43"/>
  <c r="K166" i="43"/>
  <c r="H166" i="43"/>
  <c r="E166" i="43"/>
  <c r="B166" i="43"/>
  <c r="L166" i="43"/>
  <c r="I166" i="43"/>
  <c r="F166" i="43"/>
  <c r="C166" i="43"/>
  <c r="M166" i="43"/>
  <c r="D166" i="43"/>
  <c r="G166" i="43"/>
  <c r="A166" i="43"/>
  <c r="G128" i="43" a="1"/>
  <c r="G128" i="43" s="1"/>
  <c r="G130" i="43" s="1"/>
  <c r="I77" i="43"/>
  <c r="H125" i="42" a="1"/>
  <c r="H125" i="42" s="1"/>
  <c r="H122" i="42" a="1"/>
  <c r="H122" i="42" s="1"/>
  <c r="H127" i="42" a="1"/>
  <c r="H127" i="42" s="1"/>
  <c r="H124" i="42" a="1"/>
  <c r="H124" i="42" s="1"/>
  <c r="H129" i="42" a="1"/>
  <c r="H129" i="42" s="1"/>
  <c r="H126" i="42" a="1"/>
  <c r="H126" i="42" s="1"/>
  <c r="H123" i="42" a="1"/>
  <c r="H123" i="42" s="1"/>
  <c r="I113" i="42"/>
  <c r="I77" i="42"/>
  <c r="G128" i="42" a="1"/>
  <c r="G128" i="42" s="1"/>
  <c r="G130" i="42" s="1"/>
  <c r="I79" i="42"/>
  <c r="M167" i="42"/>
  <c r="G167" i="42"/>
  <c r="D167" i="42"/>
  <c r="A167" i="42"/>
  <c r="J168" i="42"/>
  <c r="K167" i="42"/>
  <c r="H167" i="42"/>
  <c r="E167" i="42"/>
  <c r="B167" i="42"/>
  <c r="L167" i="42"/>
  <c r="I167" i="42"/>
  <c r="F167" i="42"/>
  <c r="C167" i="42"/>
  <c r="I81" i="42"/>
  <c r="H125" i="41" a="1"/>
  <c r="H125" i="41" s="1"/>
  <c r="H122" i="41" a="1"/>
  <c r="H122" i="41" s="1"/>
  <c r="H127" i="41" a="1"/>
  <c r="H127" i="41" s="1"/>
  <c r="H124" i="41" a="1"/>
  <c r="H124" i="41" s="1"/>
  <c r="H129" i="41" a="1"/>
  <c r="H129" i="41" s="1"/>
  <c r="H126" i="41" a="1"/>
  <c r="H126" i="41" s="1"/>
  <c r="H123" i="41" a="1"/>
  <c r="H123" i="41" s="1"/>
  <c r="I113" i="41"/>
  <c r="M167" i="41"/>
  <c r="G167" i="41"/>
  <c r="D167" i="41"/>
  <c r="A167" i="41"/>
  <c r="J168" i="41"/>
  <c r="K167" i="41"/>
  <c r="H167" i="41"/>
  <c r="E167" i="41"/>
  <c r="B167" i="41"/>
  <c r="L167" i="41"/>
  <c r="I167" i="41"/>
  <c r="F167" i="41"/>
  <c r="C167" i="41"/>
  <c r="G128" i="41" a="1"/>
  <c r="G128" i="41" s="1"/>
  <c r="G130" i="41" s="1"/>
  <c r="I79" i="40"/>
  <c r="I82" i="40"/>
  <c r="J167" i="40"/>
  <c r="K166" i="40"/>
  <c r="H166" i="40"/>
  <c r="E166" i="40"/>
  <c r="B166" i="40"/>
  <c r="L166" i="40"/>
  <c r="I166" i="40"/>
  <c r="F166" i="40"/>
  <c r="C166" i="40"/>
  <c r="M166" i="40"/>
  <c r="D166" i="40"/>
  <c r="G166" i="40"/>
  <c r="A166" i="40"/>
  <c r="I125" i="40" a="1"/>
  <c r="I125" i="40" s="1"/>
  <c r="I122" i="40" a="1"/>
  <c r="I122" i="40" s="1"/>
  <c r="I127" i="40" a="1"/>
  <c r="I127" i="40" s="1"/>
  <c r="I124" i="40" a="1"/>
  <c r="I124" i="40" s="1"/>
  <c r="I129" i="40" a="1"/>
  <c r="I129" i="40" s="1"/>
  <c r="I126" i="40" a="1"/>
  <c r="I126" i="40" s="1"/>
  <c r="I123" i="40" a="1"/>
  <c r="I123" i="40" s="1"/>
  <c r="H128" i="40" a="1"/>
  <c r="H128" i="40" s="1"/>
  <c r="H130" i="40" s="1"/>
  <c r="M167" i="39"/>
  <c r="G167" i="39"/>
  <c r="D167" i="39"/>
  <c r="A167" i="39"/>
  <c r="J168" i="39"/>
  <c r="K167" i="39"/>
  <c r="H167" i="39"/>
  <c r="E167" i="39"/>
  <c r="B167" i="39"/>
  <c r="L167" i="39"/>
  <c r="I167" i="39"/>
  <c r="F167" i="39"/>
  <c r="C167" i="39"/>
  <c r="I81" i="39"/>
  <c r="I127" i="39" a="1"/>
  <c r="I127" i="39" s="1"/>
  <c r="I124" i="39" a="1"/>
  <c r="I124" i="39" s="1"/>
  <c r="I129" i="39" a="1"/>
  <c r="I129" i="39" s="1"/>
  <c r="I126" i="39" a="1"/>
  <c r="I126" i="39" s="1"/>
  <c r="I123" i="39" a="1"/>
  <c r="I123" i="39" s="1"/>
  <c r="I125" i="39" a="1"/>
  <c r="I125" i="39" s="1"/>
  <c r="I122" i="39" a="1"/>
  <c r="I122" i="39" s="1"/>
  <c r="H128" i="39" a="1"/>
  <c r="H128" i="39" s="1"/>
  <c r="H130" i="39" s="1"/>
  <c r="I79" i="38"/>
  <c r="H125" i="38" a="1"/>
  <c r="H125" i="38" s="1"/>
  <c r="H122" i="38" a="1"/>
  <c r="H122" i="38" s="1"/>
  <c r="H127" i="38" a="1"/>
  <c r="H127" i="38" s="1"/>
  <c r="H124" i="38" a="1"/>
  <c r="H124" i="38" s="1"/>
  <c r="H129" i="38" a="1"/>
  <c r="H129" i="38" s="1"/>
  <c r="H126" i="38" a="1"/>
  <c r="H126" i="38" s="1"/>
  <c r="H123" i="38" a="1"/>
  <c r="H123" i="38" s="1"/>
  <c r="I113" i="38"/>
  <c r="I80" i="38"/>
  <c r="G128" i="38" a="1"/>
  <c r="G128" i="38" s="1"/>
  <c r="G130" i="38" s="1"/>
  <c r="M167" i="38"/>
  <c r="G167" i="38"/>
  <c r="D167" i="38"/>
  <c r="A167" i="38"/>
  <c r="J168" i="38"/>
  <c r="K167" i="38"/>
  <c r="H167" i="38"/>
  <c r="E167" i="38"/>
  <c r="B167" i="38"/>
  <c r="L167" i="38"/>
  <c r="I167" i="38"/>
  <c r="F167" i="38"/>
  <c r="C167" i="38"/>
  <c r="I78" i="32"/>
  <c r="I77" i="32"/>
  <c r="H125" i="32" a="1"/>
  <c r="H125" i="32" s="1"/>
  <c r="H122" i="32" a="1"/>
  <c r="H122" i="32" s="1"/>
  <c r="H127" i="32" a="1"/>
  <c r="H127" i="32" s="1"/>
  <c r="H124" i="32" a="1"/>
  <c r="H124" i="32" s="1"/>
  <c r="H129" i="32" a="1"/>
  <c r="H129" i="32" s="1"/>
  <c r="H126" i="32" a="1"/>
  <c r="H126" i="32" s="1"/>
  <c r="H123" i="32" a="1"/>
  <c r="H123" i="32" s="1"/>
  <c r="I113" i="32"/>
  <c r="G128" i="32" a="1"/>
  <c r="G128" i="32" s="1"/>
  <c r="G130" i="32" s="1"/>
  <c r="M167" i="32"/>
  <c r="G167" i="32"/>
  <c r="D167" i="32"/>
  <c r="A167" i="32"/>
  <c r="J168" i="32"/>
  <c r="K167" i="32"/>
  <c r="H167" i="32"/>
  <c r="E167" i="32"/>
  <c r="B167" i="32"/>
  <c r="L167" i="32"/>
  <c r="I167" i="32"/>
  <c r="F167" i="32"/>
  <c r="C167" i="32"/>
  <c r="G92" i="32" a="1"/>
  <c r="G92" i="32" s="1"/>
  <c r="G94" i="32" s="1"/>
  <c r="M167" i="129"/>
  <c r="G167" i="129"/>
  <c r="D167" i="129"/>
  <c r="A167" i="129"/>
  <c r="J168" i="129"/>
  <c r="K167" i="129"/>
  <c r="H167" i="129"/>
  <c r="E167" i="129"/>
  <c r="B167" i="129"/>
  <c r="L167" i="129"/>
  <c r="I167" i="129"/>
  <c r="F167" i="129"/>
  <c r="C167" i="129"/>
  <c r="H125" i="129" a="1"/>
  <c r="H125" i="129" s="1"/>
  <c r="H122" i="129" a="1"/>
  <c r="H122" i="129" s="1"/>
  <c r="H127" i="129" a="1"/>
  <c r="H127" i="129" s="1"/>
  <c r="H124" i="129" a="1"/>
  <c r="H124" i="129" s="1"/>
  <c r="H129" i="129" a="1"/>
  <c r="H129" i="129" s="1"/>
  <c r="H126" i="129" a="1"/>
  <c r="H126" i="129" s="1"/>
  <c r="H123" i="129" a="1"/>
  <c r="H123" i="129" s="1"/>
  <c r="I113" i="129"/>
  <c r="I82" i="128"/>
  <c r="J167" i="128"/>
  <c r="K166" i="128"/>
  <c r="H166" i="128"/>
  <c r="E166" i="128"/>
  <c r="B166" i="128"/>
  <c r="L166" i="128"/>
  <c r="I166" i="128"/>
  <c r="F166" i="128"/>
  <c r="C166" i="128"/>
  <c r="M166" i="128"/>
  <c r="G166" i="128"/>
  <c r="D166" i="128"/>
  <c r="A166" i="128"/>
  <c r="I79" i="127"/>
  <c r="H125" i="127" a="1"/>
  <c r="H125" i="127" s="1"/>
  <c r="H122" i="127" a="1"/>
  <c r="H122" i="127" s="1"/>
  <c r="H127" i="127" a="1"/>
  <c r="H127" i="127" s="1"/>
  <c r="H124" i="127" a="1"/>
  <c r="H124" i="127" s="1"/>
  <c r="H129" i="127" a="1"/>
  <c r="H129" i="127" s="1"/>
  <c r="H126" i="127" a="1"/>
  <c r="H126" i="127" s="1"/>
  <c r="H123" i="127" a="1"/>
  <c r="H123" i="127" s="1"/>
  <c r="I113" i="127"/>
  <c r="I81" i="127"/>
  <c r="G128" i="127" a="1"/>
  <c r="G128" i="127" s="1"/>
  <c r="G130" i="127" s="1"/>
  <c r="M167" i="127"/>
  <c r="G167" i="127"/>
  <c r="D167" i="127"/>
  <c r="A167" i="127"/>
  <c r="J168" i="127"/>
  <c r="K167" i="127"/>
  <c r="H167" i="127"/>
  <c r="E167" i="127"/>
  <c r="B167" i="127"/>
  <c r="L167" i="127"/>
  <c r="I167" i="127"/>
  <c r="F167" i="127"/>
  <c r="C167" i="127"/>
  <c r="I78" i="127"/>
  <c r="I78" i="109"/>
  <c r="M166" i="109"/>
  <c r="G166" i="109"/>
  <c r="D166" i="109"/>
  <c r="A166" i="109"/>
  <c r="J167" i="109"/>
  <c r="K166" i="109"/>
  <c r="H166" i="109"/>
  <c r="E166" i="109"/>
  <c r="B166" i="109"/>
  <c r="L166" i="109"/>
  <c r="I166" i="109"/>
  <c r="F166" i="109"/>
  <c r="C166" i="109"/>
  <c r="G128" i="109" a="1"/>
  <c r="G128" i="109" s="1"/>
  <c r="G130" i="109" s="1"/>
  <c r="I81" i="109"/>
  <c r="I80" i="109"/>
  <c r="H129" i="109" a="1"/>
  <c r="H129" i="109" s="1"/>
  <c r="H126" i="109" a="1"/>
  <c r="H126" i="109" s="1"/>
  <c r="H123" i="109" a="1"/>
  <c r="H123" i="109" s="1"/>
  <c r="H125" i="109" a="1"/>
  <c r="H125" i="109" s="1"/>
  <c r="H122" i="109" a="1"/>
  <c r="H122" i="109" s="1"/>
  <c r="H127" i="109" a="1"/>
  <c r="H127" i="109" s="1"/>
  <c r="H124" i="109" a="1"/>
  <c r="H124" i="109" s="1"/>
  <c r="I113" i="109"/>
  <c r="M167" i="108"/>
  <c r="G167" i="108"/>
  <c r="D167" i="108"/>
  <c r="A167" i="108"/>
  <c r="J168" i="108"/>
  <c r="K167" i="108"/>
  <c r="H167" i="108"/>
  <c r="E167" i="108"/>
  <c r="B167" i="108"/>
  <c r="L167" i="108"/>
  <c r="I167" i="108"/>
  <c r="F167" i="108"/>
  <c r="C167" i="108"/>
  <c r="I82" i="108"/>
  <c r="I127" i="108" a="1"/>
  <c r="I127" i="108" s="1"/>
  <c r="I124" i="108" a="1"/>
  <c r="I124" i="108" s="1"/>
  <c r="I129" i="108" a="1"/>
  <c r="I129" i="108" s="1"/>
  <c r="I126" i="108" a="1"/>
  <c r="I126" i="108" s="1"/>
  <c r="I123" i="108" a="1"/>
  <c r="I123" i="108" s="1"/>
  <c r="I125" i="108" a="1"/>
  <c r="I125" i="108" s="1"/>
  <c r="I122" i="108" a="1"/>
  <c r="I122" i="108" s="1"/>
  <c r="H128" i="108" a="1"/>
  <c r="H128" i="108" s="1"/>
  <c r="H130" i="108" s="1"/>
  <c r="M167" i="102"/>
  <c r="G167" i="102"/>
  <c r="D167" i="102"/>
  <c r="A167" i="102"/>
  <c r="J168" i="102"/>
  <c r="K167" i="102"/>
  <c r="H167" i="102"/>
  <c r="E167" i="102"/>
  <c r="B167" i="102"/>
  <c r="L167" i="102"/>
  <c r="I167" i="102"/>
  <c r="F167" i="102"/>
  <c r="C167" i="102"/>
  <c r="H125" i="102" a="1"/>
  <c r="H125" i="102" s="1"/>
  <c r="H122" i="102" a="1"/>
  <c r="H122" i="102" s="1"/>
  <c r="H127" i="102" a="1"/>
  <c r="H127" i="102" s="1"/>
  <c r="H124" i="102" a="1"/>
  <c r="H124" i="102" s="1"/>
  <c r="H129" i="102" a="1"/>
  <c r="H129" i="102" s="1"/>
  <c r="H126" i="102" a="1"/>
  <c r="H126" i="102" s="1"/>
  <c r="H123" i="102" a="1"/>
  <c r="H123" i="102" s="1"/>
  <c r="I113" i="102"/>
  <c r="I81" i="102"/>
  <c r="I77" i="102"/>
  <c r="G128" i="102" a="1"/>
  <c r="G128" i="102" s="1"/>
  <c r="G130" i="102" s="1"/>
  <c r="I79" i="102"/>
  <c r="I82" i="102"/>
  <c r="I78" i="102"/>
  <c r="I79" i="101"/>
  <c r="I127" i="101" a="1"/>
  <c r="I127" i="101" s="1"/>
  <c r="I124" i="101" a="1"/>
  <c r="I124" i="101" s="1"/>
  <c r="I129" i="101" a="1"/>
  <c r="I129" i="101" s="1"/>
  <c r="I126" i="101" a="1"/>
  <c r="I126" i="101" s="1"/>
  <c r="I123" i="101" a="1"/>
  <c r="I123" i="101" s="1"/>
  <c r="I125" i="101" a="1"/>
  <c r="I125" i="101" s="1"/>
  <c r="I122" i="101" a="1"/>
  <c r="I122" i="101" s="1"/>
  <c r="I82" i="101"/>
  <c r="I81" i="101"/>
  <c r="M167" i="101"/>
  <c r="G167" i="101"/>
  <c r="D167" i="101"/>
  <c r="A167" i="101"/>
  <c r="J168" i="101"/>
  <c r="K167" i="101"/>
  <c r="H167" i="101"/>
  <c r="E167" i="101"/>
  <c r="B167" i="101"/>
  <c r="L167" i="101"/>
  <c r="I167" i="101"/>
  <c r="F167" i="101"/>
  <c r="C167" i="101"/>
  <c r="I78" i="100"/>
  <c r="I91" i="100" s="1"/>
  <c r="I92" i="100" s="1" a="1"/>
  <c r="I92" i="100" s="1"/>
  <c r="I81" i="100"/>
  <c r="I79" i="100"/>
  <c r="J167" i="100"/>
  <c r="K166" i="100"/>
  <c r="H166" i="100"/>
  <c r="E166" i="100"/>
  <c r="B166" i="100"/>
  <c r="L166" i="100"/>
  <c r="I166" i="100"/>
  <c r="F166" i="100"/>
  <c r="C166" i="100"/>
  <c r="G166" i="100"/>
  <c r="A166" i="100"/>
  <c r="M166" i="100"/>
  <c r="D166" i="100"/>
  <c r="H125" i="99" a="1"/>
  <c r="H125" i="99" s="1"/>
  <c r="H122" i="99" a="1"/>
  <c r="H122" i="99" s="1"/>
  <c r="H127" i="99" a="1"/>
  <c r="H127" i="99" s="1"/>
  <c r="H124" i="99" a="1"/>
  <c r="H124" i="99" s="1"/>
  <c r="H129" i="99" a="1"/>
  <c r="H129" i="99" s="1"/>
  <c r="H126" i="99" a="1"/>
  <c r="H126" i="99" s="1"/>
  <c r="H123" i="99" a="1"/>
  <c r="H123" i="99" s="1"/>
  <c r="I113" i="99"/>
  <c r="G128" i="99" a="1"/>
  <c r="G128" i="99" s="1"/>
  <c r="G130" i="99" s="1"/>
  <c r="I82" i="99"/>
  <c r="M167" i="99"/>
  <c r="G167" i="99"/>
  <c r="D167" i="99"/>
  <c r="A167" i="99"/>
  <c r="J168" i="99"/>
  <c r="K167" i="99"/>
  <c r="H167" i="99"/>
  <c r="E167" i="99"/>
  <c r="B167" i="99"/>
  <c r="L167" i="99"/>
  <c r="I167" i="99"/>
  <c r="F167" i="99"/>
  <c r="C167" i="99"/>
  <c r="I79" i="98"/>
  <c r="I81" i="98"/>
  <c r="I127" i="98" a="1"/>
  <c r="I127" i="98" s="1"/>
  <c r="I124" i="98" a="1"/>
  <c r="I124" i="98" s="1"/>
  <c r="I125" i="98" a="1"/>
  <c r="I125" i="98" s="1"/>
  <c r="I122" i="98" a="1"/>
  <c r="I122" i="98" s="1"/>
  <c r="I129" i="98" a="1"/>
  <c r="I129" i="98" s="1"/>
  <c r="I126" i="98" a="1"/>
  <c r="I126" i="98" s="1"/>
  <c r="I123" i="98" a="1"/>
  <c r="I123" i="98" s="1"/>
  <c r="H128" i="98" a="1"/>
  <c r="H128" i="98" s="1"/>
  <c r="H130" i="98" s="1"/>
  <c r="I80" i="98"/>
  <c r="I77" i="98"/>
  <c r="J167" i="98"/>
  <c r="K166" i="98"/>
  <c r="H166" i="98"/>
  <c r="E166" i="98"/>
  <c r="B166" i="98"/>
  <c r="M166" i="98"/>
  <c r="G166" i="98"/>
  <c r="D166" i="98"/>
  <c r="A166" i="98"/>
  <c r="I166" i="98"/>
  <c r="L166" i="98"/>
  <c r="C166" i="98"/>
  <c r="F166" i="98"/>
  <c r="I82" i="97"/>
  <c r="I79" i="97"/>
  <c r="M167" i="97"/>
  <c r="G167" i="97"/>
  <c r="D167" i="97"/>
  <c r="A167" i="97"/>
  <c r="J168" i="97"/>
  <c r="K167" i="97"/>
  <c r="H167" i="97"/>
  <c r="E167" i="97"/>
  <c r="B167" i="97"/>
  <c r="L167" i="97"/>
  <c r="I167" i="97"/>
  <c r="F167" i="97"/>
  <c r="C167" i="97"/>
  <c r="I127" i="97" a="1"/>
  <c r="I127" i="97" s="1"/>
  <c r="I124" i="97" a="1"/>
  <c r="I124" i="97" s="1"/>
  <c r="I129" i="97" a="1"/>
  <c r="I129" i="97" s="1"/>
  <c r="I126" i="97" a="1"/>
  <c r="I126" i="97" s="1"/>
  <c r="I123" i="97" a="1"/>
  <c r="I123" i="97" s="1"/>
  <c r="I125" i="97" a="1"/>
  <c r="I125" i="97" s="1"/>
  <c r="I122" i="97" a="1"/>
  <c r="I122" i="97" s="1"/>
  <c r="H128" i="97" a="1"/>
  <c r="H128" i="97" s="1"/>
  <c r="H130" i="97" s="1"/>
  <c r="J167" i="96"/>
  <c r="K166" i="96"/>
  <c r="H166" i="96"/>
  <c r="E166" i="96"/>
  <c r="B166" i="96"/>
  <c r="L166" i="96"/>
  <c r="I166" i="96"/>
  <c r="F166" i="96"/>
  <c r="C166" i="96"/>
  <c r="M166" i="96"/>
  <c r="D166" i="96"/>
  <c r="A166" i="96"/>
  <c r="G166" i="96"/>
  <c r="I79" i="96"/>
  <c r="I81" i="96"/>
  <c r="I77" i="96"/>
  <c r="H128" i="96" a="1"/>
  <c r="H128" i="96" s="1"/>
  <c r="H130" i="96" s="1"/>
  <c r="I127" i="96" a="1"/>
  <c r="I127" i="96" s="1"/>
  <c r="I124" i="96" a="1"/>
  <c r="I124" i="96" s="1"/>
  <c r="I129" i="96" a="1"/>
  <c r="I129" i="96" s="1"/>
  <c r="I126" i="96" a="1"/>
  <c r="I126" i="96" s="1"/>
  <c r="I123" i="96" a="1"/>
  <c r="I123" i="96" s="1"/>
  <c r="I122" i="96" a="1"/>
  <c r="I122" i="96" s="1"/>
  <c r="I125" i="96" a="1"/>
  <c r="I125" i="96" s="1"/>
  <c r="I80" i="96"/>
  <c r="M167" i="95"/>
  <c r="G167" i="95"/>
  <c r="D167" i="95"/>
  <c r="A167" i="95"/>
  <c r="J168" i="95"/>
  <c r="K167" i="95"/>
  <c r="H167" i="95"/>
  <c r="E167" i="95"/>
  <c r="B167" i="95"/>
  <c r="L167" i="95"/>
  <c r="I167" i="95"/>
  <c r="F167" i="95"/>
  <c r="C167" i="95"/>
  <c r="I127" i="95" a="1"/>
  <c r="I127" i="95" s="1"/>
  <c r="I124" i="95" a="1"/>
  <c r="I124" i="95" s="1"/>
  <c r="I129" i="95" a="1"/>
  <c r="I129" i="95" s="1"/>
  <c r="I126" i="95" a="1"/>
  <c r="I126" i="95" s="1"/>
  <c r="I123" i="95" a="1"/>
  <c r="I123" i="95" s="1"/>
  <c r="I125" i="95" a="1"/>
  <c r="I125" i="95" s="1"/>
  <c r="I122" i="95" a="1"/>
  <c r="I122" i="95" s="1"/>
  <c r="H128" i="95" a="1"/>
  <c r="H128" i="95" s="1"/>
  <c r="H130" i="95" s="1"/>
  <c r="I127" i="94" a="1"/>
  <c r="I127" i="94" s="1"/>
  <c r="I124" i="94" a="1"/>
  <c r="I124" i="94" s="1"/>
  <c r="I129" i="94" a="1"/>
  <c r="I129" i="94" s="1"/>
  <c r="I126" i="94" a="1"/>
  <c r="I126" i="94" s="1"/>
  <c r="I123" i="94" a="1"/>
  <c r="I123" i="94" s="1"/>
  <c r="I125" i="94" a="1"/>
  <c r="I125" i="94" s="1"/>
  <c r="I122" i="94" a="1"/>
  <c r="I122" i="94" s="1"/>
  <c r="H128" i="94" a="1"/>
  <c r="H128" i="94" s="1"/>
  <c r="H130" i="94" s="1"/>
  <c r="M167" i="94"/>
  <c r="G167" i="94"/>
  <c r="D167" i="94"/>
  <c r="A167" i="94"/>
  <c r="J168" i="94"/>
  <c r="K167" i="94"/>
  <c r="H167" i="94"/>
  <c r="E167" i="94"/>
  <c r="B167" i="94"/>
  <c r="L167" i="94"/>
  <c r="I167" i="94"/>
  <c r="F167" i="94"/>
  <c r="C167" i="94"/>
  <c r="M167" i="93"/>
  <c r="G167" i="93"/>
  <c r="D167" i="93"/>
  <c r="A167" i="93"/>
  <c r="J168" i="93"/>
  <c r="K167" i="93"/>
  <c r="H167" i="93"/>
  <c r="E167" i="93"/>
  <c r="B167" i="93"/>
  <c r="L167" i="93"/>
  <c r="I167" i="93"/>
  <c r="F167" i="93"/>
  <c r="C167" i="93"/>
  <c r="I81" i="93"/>
  <c r="I79" i="93"/>
  <c r="I127" i="93" a="1"/>
  <c r="I127" i="93" s="1"/>
  <c r="I124" i="93" a="1"/>
  <c r="I124" i="93" s="1"/>
  <c r="I129" i="93" a="1"/>
  <c r="I129" i="93" s="1"/>
  <c r="I126" i="93" a="1"/>
  <c r="I126" i="93" s="1"/>
  <c r="I123" i="93" a="1"/>
  <c r="I123" i="93" s="1"/>
  <c r="I125" i="93" a="1"/>
  <c r="I125" i="93" s="1"/>
  <c r="I122" i="93" a="1"/>
  <c r="I122" i="93" s="1"/>
  <c r="H128" i="93" a="1"/>
  <c r="H128" i="93" s="1"/>
  <c r="H130" i="93" s="1"/>
  <c r="I127" i="92" a="1"/>
  <c r="I127" i="92" s="1"/>
  <c r="I124" i="92" a="1"/>
  <c r="I124" i="92" s="1"/>
  <c r="I125" i="92" a="1"/>
  <c r="I125" i="92" s="1"/>
  <c r="I122" i="92" a="1"/>
  <c r="I122" i="92" s="1"/>
  <c r="I123" i="92" a="1"/>
  <c r="I123" i="92" s="1"/>
  <c r="I129" i="92" a="1"/>
  <c r="I129" i="92" s="1"/>
  <c r="I126" i="92" a="1"/>
  <c r="I126" i="92" s="1"/>
  <c r="H128" i="92" a="1"/>
  <c r="H128" i="92" s="1"/>
  <c r="H130" i="92" s="1"/>
  <c r="J167" i="92"/>
  <c r="K166" i="92"/>
  <c r="H166" i="92"/>
  <c r="E166" i="92"/>
  <c r="B166" i="92"/>
  <c r="L166" i="92"/>
  <c r="I166" i="92"/>
  <c r="F166" i="92"/>
  <c r="C166" i="92"/>
  <c r="M166" i="92"/>
  <c r="G166" i="92"/>
  <c r="D166" i="92"/>
  <c r="A166" i="92"/>
  <c r="M167" i="91"/>
  <c r="G167" i="91"/>
  <c r="D167" i="91"/>
  <c r="A167" i="91"/>
  <c r="J168" i="91"/>
  <c r="K167" i="91"/>
  <c r="H167" i="91"/>
  <c r="E167" i="91"/>
  <c r="B167" i="91"/>
  <c r="L167" i="91"/>
  <c r="I167" i="91"/>
  <c r="F167" i="91"/>
  <c r="C167" i="91"/>
  <c r="I82" i="91"/>
  <c r="I127" i="91" a="1"/>
  <c r="I127" i="91" s="1"/>
  <c r="I124" i="91" a="1"/>
  <c r="I124" i="91" s="1"/>
  <c r="I129" i="91" a="1"/>
  <c r="I129" i="91" s="1"/>
  <c r="I126" i="91" a="1"/>
  <c r="I126" i="91" s="1"/>
  <c r="I123" i="91" a="1"/>
  <c r="I123" i="91" s="1"/>
  <c r="I125" i="91" a="1"/>
  <c r="I125" i="91" s="1"/>
  <c r="I122" i="91" a="1"/>
  <c r="I122" i="91" s="1"/>
  <c r="I78" i="91"/>
  <c r="I77" i="91"/>
  <c r="I81" i="91"/>
  <c r="H128" i="91" a="1"/>
  <c r="H128" i="91" s="1"/>
  <c r="H130" i="91" s="1"/>
  <c r="I127" i="90" a="1"/>
  <c r="I127" i="90" s="1"/>
  <c r="I124" i="90" a="1"/>
  <c r="I124" i="90" s="1"/>
  <c r="I129" i="90" a="1"/>
  <c r="I129" i="90" s="1"/>
  <c r="I126" i="90" a="1"/>
  <c r="I126" i="90" s="1"/>
  <c r="I123" i="90" a="1"/>
  <c r="I123" i="90" s="1"/>
  <c r="I125" i="90" a="1"/>
  <c r="I125" i="90" s="1"/>
  <c r="I122" i="90" a="1"/>
  <c r="I122" i="90" s="1"/>
  <c r="H128" i="90" a="1"/>
  <c r="H128" i="90" s="1"/>
  <c r="H130" i="90" s="1"/>
  <c r="M167" i="90"/>
  <c r="G167" i="90"/>
  <c r="D167" i="90"/>
  <c r="A167" i="90"/>
  <c r="J168" i="90"/>
  <c r="K167" i="90"/>
  <c r="H167" i="90"/>
  <c r="E167" i="90"/>
  <c r="B167" i="90"/>
  <c r="L167" i="90"/>
  <c r="I167" i="90"/>
  <c r="F167" i="90"/>
  <c r="C167" i="90"/>
  <c r="H125" i="89" a="1"/>
  <c r="H125" i="89" s="1"/>
  <c r="H122" i="89" a="1"/>
  <c r="H122" i="89" s="1"/>
  <c r="H127" i="89" a="1"/>
  <c r="H127" i="89" s="1"/>
  <c r="H124" i="89" a="1"/>
  <c r="H124" i="89" s="1"/>
  <c r="H129" i="89" a="1"/>
  <c r="H129" i="89" s="1"/>
  <c r="H126" i="89" a="1"/>
  <c r="H126" i="89" s="1"/>
  <c r="H123" i="89" a="1"/>
  <c r="H123" i="89" s="1"/>
  <c r="I113" i="89"/>
  <c r="G128" i="89" a="1"/>
  <c r="G128" i="89" s="1"/>
  <c r="G130" i="89" s="1"/>
  <c r="M167" i="89"/>
  <c r="G167" i="89"/>
  <c r="D167" i="89"/>
  <c r="A167" i="89"/>
  <c r="J168" i="89"/>
  <c r="K167" i="89"/>
  <c r="H167" i="89"/>
  <c r="E167" i="89"/>
  <c r="B167" i="89"/>
  <c r="L167" i="89"/>
  <c r="I167" i="89"/>
  <c r="F167" i="89"/>
  <c r="C167" i="89"/>
  <c r="J167" i="80"/>
  <c r="K166" i="80"/>
  <c r="H166" i="80"/>
  <c r="E166" i="80"/>
  <c r="B166" i="80"/>
  <c r="L166" i="80"/>
  <c r="I166" i="80"/>
  <c r="F166" i="80"/>
  <c r="C166" i="80"/>
  <c r="M166" i="80"/>
  <c r="G166" i="80"/>
  <c r="D166" i="80"/>
  <c r="A166" i="80"/>
  <c r="H125" i="80" a="1"/>
  <c r="H125" i="80" s="1"/>
  <c r="H122" i="80" a="1"/>
  <c r="H122" i="80" s="1"/>
  <c r="H127" i="80" a="1"/>
  <c r="H127" i="80" s="1"/>
  <c r="H124" i="80" a="1"/>
  <c r="H124" i="80" s="1"/>
  <c r="H129" i="80" a="1"/>
  <c r="H129" i="80" s="1"/>
  <c r="H126" i="80" a="1"/>
  <c r="H126" i="80" s="1"/>
  <c r="H123" i="80" a="1"/>
  <c r="H123" i="80" s="1"/>
  <c r="I113" i="80"/>
  <c r="G128" i="80" a="1"/>
  <c r="G128" i="80" s="1"/>
  <c r="G130" i="80" s="1"/>
  <c r="I81" i="80"/>
  <c r="I78" i="80"/>
  <c r="I77" i="79"/>
  <c r="M167" i="79"/>
  <c r="G167" i="79"/>
  <c r="D167" i="79"/>
  <c r="A167" i="79"/>
  <c r="J168" i="79"/>
  <c r="K167" i="79"/>
  <c r="H167" i="79"/>
  <c r="E167" i="79"/>
  <c r="B167" i="79"/>
  <c r="L167" i="79"/>
  <c r="I167" i="79"/>
  <c r="F167" i="79"/>
  <c r="C167" i="79"/>
  <c r="I127" i="79" a="1"/>
  <c r="I127" i="79" s="1"/>
  <c r="I124" i="79" a="1"/>
  <c r="I124" i="79" s="1"/>
  <c r="I129" i="79" a="1"/>
  <c r="I129" i="79" s="1"/>
  <c r="I126" i="79" a="1"/>
  <c r="I126" i="79" s="1"/>
  <c r="I123" i="79" a="1"/>
  <c r="I123" i="79" s="1"/>
  <c r="I125" i="79" a="1"/>
  <c r="I125" i="79" s="1"/>
  <c r="I122" i="79" a="1"/>
  <c r="I122" i="79" s="1"/>
  <c r="I79" i="79"/>
  <c r="H125" i="88" a="1"/>
  <c r="H125" i="88" s="1"/>
  <c r="H122" i="88" a="1"/>
  <c r="H122" i="88" s="1"/>
  <c r="H127" i="88" a="1"/>
  <c r="H127" i="88" s="1"/>
  <c r="H124" i="88" a="1"/>
  <c r="H124" i="88" s="1"/>
  <c r="H129" i="88" a="1"/>
  <c r="H129" i="88" s="1"/>
  <c r="H126" i="88" a="1"/>
  <c r="H126" i="88" s="1"/>
  <c r="H123" i="88" a="1"/>
  <c r="H123" i="88" s="1"/>
  <c r="I113" i="88"/>
  <c r="G128" i="88" a="1"/>
  <c r="G128" i="88" s="1"/>
  <c r="G130" i="88" s="1"/>
  <c r="M167" i="88"/>
  <c r="G167" i="88"/>
  <c r="D167" i="88"/>
  <c r="A167" i="88"/>
  <c r="J168" i="88"/>
  <c r="K167" i="88"/>
  <c r="H167" i="88"/>
  <c r="E167" i="88"/>
  <c r="B167" i="88"/>
  <c r="L167" i="88"/>
  <c r="I167" i="88"/>
  <c r="F167" i="88"/>
  <c r="C167" i="88"/>
  <c r="I127" i="87" a="1"/>
  <c r="I127" i="87" s="1"/>
  <c r="I124" i="87" a="1"/>
  <c r="I124" i="87" s="1"/>
  <c r="I129" i="87" a="1"/>
  <c r="I129" i="87" s="1"/>
  <c r="I126" i="87" a="1"/>
  <c r="I126" i="87" s="1"/>
  <c r="I123" i="87" a="1"/>
  <c r="I123" i="87" s="1"/>
  <c r="I125" i="87" a="1"/>
  <c r="I125" i="87" s="1"/>
  <c r="I122" i="87" a="1"/>
  <c r="I122" i="87" s="1"/>
  <c r="H128" i="87" a="1"/>
  <c r="H128" i="87" s="1"/>
  <c r="H130" i="87" s="1"/>
  <c r="M167" i="87"/>
  <c r="G167" i="87"/>
  <c r="D167" i="87"/>
  <c r="A167" i="87"/>
  <c r="J168" i="87"/>
  <c r="K167" i="87"/>
  <c r="H167" i="87"/>
  <c r="E167" i="87"/>
  <c r="B167" i="87"/>
  <c r="L167" i="87"/>
  <c r="I167" i="87"/>
  <c r="F167" i="87"/>
  <c r="C167" i="87"/>
  <c r="I127" i="86" a="1"/>
  <c r="I127" i="86" s="1"/>
  <c r="I124" i="86" a="1"/>
  <c r="I124" i="86" s="1"/>
  <c r="I129" i="86" a="1"/>
  <c r="I129" i="86" s="1"/>
  <c r="I126" i="86" a="1"/>
  <c r="I126" i="86" s="1"/>
  <c r="I123" i="86" a="1"/>
  <c r="I123" i="86" s="1"/>
  <c r="I125" i="86" a="1"/>
  <c r="I125" i="86" s="1"/>
  <c r="I122" i="86" a="1"/>
  <c r="I122" i="86" s="1"/>
  <c r="H128" i="86" a="1"/>
  <c r="H128" i="86" s="1"/>
  <c r="H130" i="86" s="1"/>
  <c r="I82" i="86"/>
  <c r="M167" i="86"/>
  <c r="G167" i="86"/>
  <c r="D167" i="86"/>
  <c r="A167" i="86"/>
  <c r="J168" i="86"/>
  <c r="K167" i="86"/>
  <c r="H167" i="86"/>
  <c r="E167" i="86"/>
  <c r="B167" i="86"/>
  <c r="L167" i="86"/>
  <c r="I167" i="86"/>
  <c r="F167" i="86"/>
  <c r="C167" i="86"/>
  <c r="J167" i="85"/>
  <c r="K166" i="85"/>
  <c r="H166" i="85"/>
  <c r="E166" i="85"/>
  <c r="B166" i="85"/>
  <c r="L166" i="85"/>
  <c r="I166" i="85"/>
  <c r="F166" i="85"/>
  <c r="C166" i="85"/>
  <c r="M166" i="85"/>
  <c r="D166" i="85"/>
  <c r="G166" i="85"/>
  <c r="A166" i="85"/>
  <c r="I80" i="85"/>
  <c r="I127" i="85" a="1"/>
  <c r="I127" i="85" s="1"/>
  <c r="I124" i="85" a="1"/>
  <c r="I124" i="85" s="1"/>
  <c r="I129" i="85" a="1"/>
  <c r="I129" i="85" s="1"/>
  <c r="I126" i="85" a="1"/>
  <c r="I126" i="85" s="1"/>
  <c r="I123" i="85" a="1"/>
  <c r="I123" i="85" s="1"/>
  <c r="I122" i="85" a="1"/>
  <c r="I122" i="85" s="1"/>
  <c r="I125" i="85" a="1"/>
  <c r="I125" i="85" s="1"/>
  <c r="H128" i="85" a="1"/>
  <c r="H128" i="85" s="1"/>
  <c r="H130" i="85" s="1"/>
  <c r="I116" i="84"/>
  <c r="H124" i="84" a="1"/>
  <c r="H124" i="84" s="1"/>
  <c r="H129" i="84" a="1"/>
  <c r="H129" i="84" s="1"/>
  <c r="H127" i="84" a="1"/>
  <c r="H127" i="84" s="1"/>
  <c r="H126" i="84" a="1"/>
  <c r="H126" i="84" s="1"/>
  <c r="H125" i="84" a="1"/>
  <c r="H125" i="84" s="1"/>
  <c r="I118" i="84"/>
  <c r="J167" i="84"/>
  <c r="K166" i="84"/>
  <c r="H166" i="84"/>
  <c r="E166" i="84"/>
  <c r="B166" i="84"/>
  <c r="M166" i="84"/>
  <c r="G166" i="84"/>
  <c r="D166" i="84"/>
  <c r="A166" i="84"/>
  <c r="I166" i="84"/>
  <c r="L166" i="84"/>
  <c r="C166" i="84"/>
  <c r="F166" i="84"/>
  <c r="H123" i="84" a="1"/>
  <c r="H123" i="84" s="1"/>
  <c r="H122" i="84" a="1"/>
  <c r="H122" i="84" s="1"/>
  <c r="M167" i="83"/>
  <c r="G167" i="83"/>
  <c r="D167" i="83"/>
  <c r="A167" i="83"/>
  <c r="J168" i="83"/>
  <c r="K167" i="83"/>
  <c r="H167" i="83"/>
  <c r="E167" i="83"/>
  <c r="B167" i="83"/>
  <c r="L167" i="83"/>
  <c r="I167" i="83"/>
  <c r="F167" i="83"/>
  <c r="C167" i="83"/>
  <c r="I127" i="83" a="1"/>
  <c r="I127" i="83" s="1"/>
  <c r="I124" i="83" a="1"/>
  <c r="I124" i="83" s="1"/>
  <c r="I129" i="83" a="1"/>
  <c r="I129" i="83" s="1"/>
  <c r="I126" i="83" a="1"/>
  <c r="I126" i="83" s="1"/>
  <c r="I123" i="83" a="1"/>
  <c r="I123" i="83" s="1"/>
  <c r="I125" i="83" a="1"/>
  <c r="I125" i="83" s="1"/>
  <c r="I122" i="83" a="1"/>
  <c r="I122" i="83" s="1"/>
  <c r="I127" i="82" a="1"/>
  <c r="I127" i="82" s="1"/>
  <c r="I124" i="82" a="1"/>
  <c r="I124" i="82" s="1"/>
  <c r="I129" i="82" a="1"/>
  <c r="I129" i="82" s="1"/>
  <c r="I126" i="82" a="1"/>
  <c r="I126" i="82" s="1"/>
  <c r="I123" i="82" a="1"/>
  <c r="I123" i="82" s="1"/>
  <c r="I125" i="82" a="1"/>
  <c r="I125" i="82" s="1"/>
  <c r="I122" i="82" a="1"/>
  <c r="I122" i="82" s="1"/>
  <c r="M167" i="82"/>
  <c r="G167" i="82"/>
  <c r="D167" i="82"/>
  <c r="A167" i="82"/>
  <c r="J168" i="82"/>
  <c r="K167" i="82"/>
  <c r="H167" i="82"/>
  <c r="E167" i="82"/>
  <c r="B167" i="82"/>
  <c r="L167" i="82"/>
  <c r="I167" i="82"/>
  <c r="F167" i="82"/>
  <c r="C167" i="82"/>
  <c r="I78" i="82"/>
  <c r="I81" i="82"/>
  <c r="H128" i="82" a="1"/>
  <c r="H128" i="82" s="1"/>
  <c r="H130" i="82" s="1"/>
  <c r="I82" i="82"/>
  <c r="M167" i="81"/>
  <c r="G167" i="81"/>
  <c r="D167" i="81"/>
  <c r="A167" i="81"/>
  <c r="J168" i="81"/>
  <c r="K167" i="81"/>
  <c r="H167" i="81"/>
  <c r="E167" i="81"/>
  <c r="B167" i="81"/>
  <c r="L167" i="81"/>
  <c r="I167" i="81"/>
  <c r="F167" i="81"/>
  <c r="C167" i="81"/>
  <c r="I127" i="81" a="1"/>
  <c r="I127" i="81" s="1"/>
  <c r="I124" i="81" a="1"/>
  <c r="I124" i="81" s="1"/>
  <c r="I129" i="81" a="1"/>
  <c r="I129" i="81" s="1"/>
  <c r="I126" i="81" a="1"/>
  <c r="I126" i="81" s="1"/>
  <c r="I123" i="81" a="1"/>
  <c r="I123" i="81" s="1"/>
  <c r="I125" i="81" a="1"/>
  <c r="I125" i="81" s="1"/>
  <c r="I122" i="81" a="1"/>
  <c r="I122" i="81" s="1"/>
  <c r="H128" i="81" a="1"/>
  <c r="H128" i="81" s="1"/>
  <c r="H130" i="81" s="1"/>
  <c r="I79" i="78"/>
  <c r="I128" i="78" a="1"/>
  <c r="I128" i="78" s="1"/>
  <c r="I130" i="78" s="1"/>
  <c r="J130" i="78" s="1"/>
  <c r="I82" i="78"/>
  <c r="M167" i="78"/>
  <c r="G167" i="78"/>
  <c r="D167" i="78"/>
  <c r="A167" i="78"/>
  <c r="J168" i="78"/>
  <c r="K167" i="78"/>
  <c r="H167" i="78"/>
  <c r="E167" i="78"/>
  <c r="B167" i="78"/>
  <c r="L167" i="78"/>
  <c r="I167" i="78"/>
  <c r="F167" i="78"/>
  <c r="C167" i="78"/>
  <c r="I77" i="77"/>
  <c r="H125" i="77" a="1"/>
  <c r="H125" i="77" s="1"/>
  <c r="H122" i="77" a="1"/>
  <c r="H122" i="77" s="1"/>
  <c r="H127" i="77" a="1"/>
  <c r="H127" i="77" s="1"/>
  <c r="H126" i="77" a="1"/>
  <c r="H126" i="77" s="1"/>
  <c r="H129" i="77" a="1"/>
  <c r="H129" i="77" s="1"/>
  <c r="H124" i="77" a="1"/>
  <c r="H124" i="77" s="1"/>
  <c r="H123" i="77" a="1"/>
  <c r="H123" i="77" s="1"/>
  <c r="I113" i="77"/>
  <c r="I79" i="77"/>
  <c r="I81" i="77"/>
  <c r="I78" i="77"/>
  <c r="G128" i="77" a="1"/>
  <c r="G128" i="77" s="1"/>
  <c r="G130" i="77" s="1"/>
  <c r="J167" i="77"/>
  <c r="K166" i="77"/>
  <c r="H166" i="77"/>
  <c r="E166" i="77"/>
  <c r="B166" i="77"/>
  <c r="M166" i="77"/>
  <c r="I166" i="77"/>
  <c r="D166" i="77"/>
  <c r="F166" i="77"/>
  <c r="A166" i="77"/>
  <c r="C166" i="77"/>
  <c r="L166" i="77"/>
  <c r="G166" i="77"/>
  <c r="M167" i="76"/>
  <c r="G167" i="76"/>
  <c r="D167" i="76"/>
  <c r="A167" i="76"/>
  <c r="J168" i="76"/>
  <c r="K167" i="76"/>
  <c r="H167" i="76"/>
  <c r="E167" i="76"/>
  <c r="B167" i="76"/>
  <c r="L167" i="76"/>
  <c r="I167" i="76"/>
  <c r="F167" i="76"/>
  <c r="C167" i="76"/>
  <c r="H125" i="76" a="1"/>
  <c r="H125" i="76" s="1"/>
  <c r="H122" i="76" a="1"/>
  <c r="H122" i="76" s="1"/>
  <c r="H127" i="76" a="1"/>
  <c r="H127" i="76" s="1"/>
  <c r="H124" i="76" a="1"/>
  <c r="H124" i="76" s="1"/>
  <c r="H129" i="76" a="1"/>
  <c r="H129" i="76" s="1"/>
  <c r="H126" i="76" a="1"/>
  <c r="H126" i="76" s="1"/>
  <c r="H123" i="76" a="1"/>
  <c r="H123" i="76" s="1"/>
  <c r="I113" i="76"/>
  <c r="G128" i="76" a="1"/>
  <c r="G128" i="76" s="1"/>
  <c r="G130" i="76" s="1"/>
  <c r="H125" i="75" a="1"/>
  <c r="H125" i="75" s="1"/>
  <c r="H122" i="75" a="1"/>
  <c r="H122" i="75" s="1"/>
  <c r="H127" i="75" a="1"/>
  <c r="H127" i="75" s="1"/>
  <c r="H124" i="75" a="1"/>
  <c r="H124" i="75" s="1"/>
  <c r="H129" i="75" a="1"/>
  <c r="H129" i="75" s="1"/>
  <c r="H126" i="75" a="1"/>
  <c r="H126" i="75" s="1"/>
  <c r="H123" i="75" a="1"/>
  <c r="H123" i="75" s="1"/>
  <c r="I113" i="75"/>
  <c r="I82" i="75"/>
  <c r="I79" i="75"/>
  <c r="G128" i="75" a="1"/>
  <c r="G128" i="75" s="1"/>
  <c r="G130" i="75" s="1"/>
  <c r="M167" i="75"/>
  <c r="G167" i="75"/>
  <c r="D167" i="75"/>
  <c r="A167" i="75"/>
  <c r="J168" i="75"/>
  <c r="K167" i="75"/>
  <c r="H167" i="75"/>
  <c r="E167" i="75"/>
  <c r="B167" i="75"/>
  <c r="L167" i="75"/>
  <c r="I167" i="75"/>
  <c r="F167" i="75"/>
  <c r="C167" i="75"/>
  <c r="I127" i="74" a="1"/>
  <c r="I127" i="74" s="1"/>
  <c r="I124" i="74" a="1"/>
  <c r="I124" i="74" s="1"/>
  <c r="I125" i="74" a="1"/>
  <c r="I125" i="74" s="1"/>
  <c r="I122" i="74" a="1"/>
  <c r="I122" i="74" s="1"/>
  <c r="I129" i="74" a="1"/>
  <c r="I129" i="74" s="1"/>
  <c r="I126" i="74" a="1"/>
  <c r="I126" i="74" s="1"/>
  <c r="I123" i="74" a="1"/>
  <c r="I123" i="74" s="1"/>
  <c r="J167" i="74"/>
  <c r="K166" i="74"/>
  <c r="H166" i="74"/>
  <c r="E166" i="74"/>
  <c r="B166" i="74"/>
  <c r="M166" i="74"/>
  <c r="G166" i="74"/>
  <c r="D166" i="74"/>
  <c r="A166" i="74"/>
  <c r="I166" i="74"/>
  <c r="C166" i="74"/>
  <c r="F166" i="74"/>
  <c r="L166" i="74"/>
  <c r="H128" i="74" a="1"/>
  <c r="H128" i="74" s="1"/>
  <c r="H130" i="74" s="1"/>
  <c r="I79" i="74"/>
  <c r="I81" i="74"/>
  <c r="I80" i="74"/>
  <c r="I127" i="73" a="1"/>
  <c r="I127" i="73" s="1"/>
  <c r="I124" i="73" a="1"/>
  <c r="I124" i="73" s="1"/>
  <c r="I129" i="73" a="1"/>
  <c r="I129" i="73" s="1"/>
  <c r="I126" i="73" a="1"/>
  <c r="I126" i="73" s="1"/>
  <c r="I123" i="73" a="1"/>
  <c r="I123" i="73" s="1"/>
  <c r="I125" i="73" a="1"/>
  <c r="I125" i="73" s="1"/>
  <c r="I122" i="73" a="1"/>
  <c r="I122" i="73" s="1"/>
  <c r="I77" i="73"/>
  <c r="I81" i="73"/>
  <c r="J167" i="73"/>
  <c r="K166" i="73"/>
  <c r="H166" i="73"/>
  <c r="E166" i="73"/>
  <c r="B166" i="73"/>
  <c r="L166" i="73"/>
  <c r="I166" i="73"/>
  <c r="F166" i="73"/>
  <c r="C166" i="73"/>
  <c r="M166" i="73"/>
  <c r="G166" i="73"/>
  <c r="D166" i="73"/>
  <c r="A166" i="73"/>
  <c r="M167" i="72"/>
  <c r="G167" i="72"/>
  <c r="D167" i="72"/>
  <c r="A167" i="72"/>
  <c r="J168" i="72"/>
  <c r="K167" i="72"/>
  <c r="H167" i="72"/>
  <c r="E167" i="72"/>
  <c r="B167" i="72"/>
  <c r="L167" i="72"/>
  <c r="I167" i="72"/>
  <c r="F167" i="72"/>
  <c r="C167" i="72"/>
  <c r="I77" i="72"/>
  <c r="I127" i="72" a="1"/>
  <c r="I127" i="72" s="1"/>
  <c r="I124" i="72" a="1"/>
  <c r="I124" i="72" s="1"/>
  <c r="I129" i="72" a="1"/>
  <c r="I129" i="72" s="1"/>
  <c r="I126" i="72" a="1"/>
  <c r="I126" i="72" s="1"/>
  <c r="I123" i="72" a="1"/>
  <c r="I123" i="72" s="1"/>
  <c r="I125" i="72" a="1"/>
  <c r="I125" i="72" s="1"/>
  <c r="I122" i="72" a="1"/>
  <c r="I122" i="72" s="1"/>
  <c r="H128" i="72" a="1"/>
  <c r="H128" i="72" s="1"/>
  <c r="H130" i="72" s="1"/>
  <c r="I80" i="71"/>
  <c r="I89" i="71" s="1"/>
  <c r="I78" i="71"/>
  <c r="I87" i="71" s="1"/>
  <c r="M167" i="71"/>
  <c r="G167" i="71"/>
  <c r="D167" i="71"/>
  <c r="A167" i="71"/>
  <c r="J168" i="71"/>
  <c r="K167" i="71"/>
  <c r="H167" i="71"/>
  <c r="E167" i="71"/>
  <c r="B167" i="71"/>
  <c r="L167" i="71"/>
  <c r="I167" i="71"/>
  <c r="F167" i="71"/>
  <c r="C167" i="71"/>
  <c r="I79" i="71"/>
  <c r="I88" i="71" s="1"/>
  <c r="I127" i="70" a="1"/>
  <c r="I127" i="70" s="1"/>
  <c r="I124" i="70" a="1"/>
  <c r="I124" i="70" s="1"/>
  <c r="I129" i="70" a="1"/>
  <c r="I129" i="70" s="1"/>
  <c r="I126" i="70" a="1"/>
  <c r="I126" i="70" s="1"/>
  <c r="I123" i="70" a="1"/>
  <c r="I123" i="70" s="1"/>
  <c r="I125" i="70" a="1"/>
  <c r="I125" i="70" s="1"/>
  <c r="I122" i="70" a="1"/>
  <c r="I122" i="70" s="1"/>
  <c r="I77" i="70"/>
  <c r="I78" i="70"/>
  <c r="I87" i="70" s="1"/>
  <c r="I80" i="70"/>
  <c r="I89" i="70" s="1"/>
  <c r="I82" i="70"/>
  <c r="M167" i="70"/>
  <c r="G167" i="70"/>
  <c r="D167" i="70"/>
  <c r="A167" i="70"/>
  <c r="J168" i="70"/>
  <c r="K167" i="70"/>
  <c r="H167" i="70"/>
  <c r="E167" i="70"/>
  <c r="B167" i="70"/>
  <c r="L167" i="70"/>
  <c r="I167" i="70"/>
  <c r="F167" i="70"/>
  <c r="C167" i="70"/>
  <c r="M167" i="69"/>
  <c r="G167" i="69"/>
  <c r="D167" i="69"/>
  <c r="A167" i="69"/>
  <c r="J168" i="69"/>
  <c r="K167" i="69"/>
  <c r="H167" i="69"/>
  <c r="E167" i="69"/>
  <c r="B167" i="69"/>
  <c r="L167" i="69"/>
  <c r="I167" i="69"/>
  <c r="F167" i="69"/>
  <c r="C167" i="69"/>
  <c r="I127" i="69" a="1"/>
  <c r="I127" i="69" s="1"/>
  <c r="I124" i="69" a="1"/>
  <c r="I124" i="69" s="1"/>
  <c r="I129" i="69" a="1"/>
  <c r="I129" i="69" s="1"/>
  <c r="I126" i="69" a="1"/>
  <c r="I126" i="69" s="1"/>
  <c r="I123" i="69" a="1"/>
  <c r="I123" i="69" s="1"/>
  <c r="I125" i="69" a="1"/>
  <c r="I125" i="69" s="1"/>
  <c r="I122" i="69" a="1"/>
  <c r="I122" i="69" s="1"/>
  <c r="H128" i="69" a="1"/>
  <c r="H128" i="69" s="1"/>
  <c r="H130" i="69" s="1"/>
  <c r="J167" i="68"/>
  <c r="K166" i="68"/>
  <c r="H166" i="68"/>
  <c r="E166" i="68"/>
  <c r="B166" i="68"/>
  <c r="L166" i="68"/>
  <c r="I166" i="68"/>
  <c r="F166" i="68"/>
  <c r="C166" i="68"/>
  <c r="M166" i="68"/>
  <c r="G166" i="68"/>
  <c r="D166" i="68"/>
  <c r="A166" i="68"/>
  <c r="H125" i="68" a="1"/>
  <c r="H125" i="68" s="1"/>
  <c r="H122" i="68" a="1"/>
  <c r="H122" i="68" s="1"/>
  <c r="H127" i="68" a="1"/>
  <c r="H127" i="68" s="1"/>
  <c r="H124" i="68" a="1"/>
  <c r="H124" i="68" s="1"/>
  <c r="H129" i="68" a="1"/>
  <c r="H129" i="68" s="1"/>
  <c r="H126" i="68" a="1"/>
  <c r="H126" i="68" s="1"/>
  <c r="H123" i="68" a="1"/>
  <c r="H123" i="68" s="1"/>
  <c r="I113" i="68"/>
  <c r="G128" i="68" a="1"/>
  <c r="G128" i="68" s="1"/>
  <c r="G130" i="68" s="1"/>
  <c r="I81" i="67"/>
  <c r="I90" i="67" s="1"/>
  <c r="M167" i="67"/>
  <c r="G167" i="67"/>
  <c r="D167" i="67"/>
  <c r="A167" i="67"/>
  <c r="J168" i="67"/>
  <c r="K167" i="67"/>
  <c r="H167" i="67"/>
  <c r="E167" i="67"/>
  <c r="B167" i="67"/>
  <c r="L167" i="67"/>
  <c r="I167" i="67"/>
  <c r="F167" i="67"/>
  <c r="C167" i="67"/>
  <c r="I77" i="67"/>
  <c r="I78" i="67"/>
  <c r="I87" i="67" s="1"/>
  <c r="I127" i="67" a="1"/>
  <c r="I127" i="67" s="1"/>
  <c r="I124" i="67" a="1"/>
  <c r="I124" i="67" s="1"/>
  <c r="I129" i="67" a="1"/>
  <c r="I129" i="67" s="1"/>
  <c r="I126" i="67" a="1"/>
  <c r="I126" i="67" s="1"/>
  <c r="I123" i="67" a="1"/>
  <c r="I123" i="67" s="1"/>
  <c r="I125" i="67" a="1"/>
  <c r="I125" i="67" s="1"/>
  <c r="I122" i="67" a="1"/>
  <c r="I122" i="67" s="1"/>
  <c r="H128" i="67" a="1"/>
  <c r="H128" i="67" s="1"/>
  <c r="H130" i="67" s="1"/>
  <c r="B78" i="114"/>
  <c r="C78" i="114" s="1"/>
  <c r="A87" i="114"/>
  <c r="B79" i="113"/>
  <c r="C79" i="113" s="1"/>
  <c r="A88" i="113"/>
  <c r="A309" i="7"/>
  <c r="B300" i="7"/>
  <c r="A88" i="7"/>
  <c r="B79" i="7"/>
  <c r="H94" i="51" l="1"/>
  <c r="H92" i="67" a="1"/>
  <c r="H92" i="67" s="1"/>
  <c r="H94" i="67" s="1"/>
  <c r="H94" i="82"/>
  <c r="I94" i="56"/>
  <c r="J94" i="56" s="1"/>
  <c r="H92" i="69" a="1"/>
  <c r="H92" i="69" s="1"/>
  <c r="H94" i="69" s="1"/>
  <c r="H92" i="68" a="1"/>
  <c r="H92" i="68" s="1"/>
  <c r="H94" i="68" s="1"/>
  <c r="I93" i="76"/>
  <c r="I94" i="76" s="1"/>
  <c r="H94" i="77"/>
  <c r="H94" i="53"/>
  <c r="H94" i="85"/>
  <c r="H94" i="96"/>
  <c r="H94" i="89"/>
  <c r="H92" i="71" a="1"/>
  <c r="H92" i="71" s="1"/>
  <c r="H94" i="71" s="1"/>
  <c r="H94" i="55"/>
  <c r="I91" i="71"/>
  <c r="H94" i="80"/>
  <c r="H94" i="73"/>
  <c r="I91" i="70"/>
  <c r="I93" i="83"/>
  <c r="I94" i="83" s="1"/>
  <c r="H94" i="98"/>
  <c r="I91" i="67"/>
  <c r="I93" i="75"/>
  <c r="I94" i="75" s="1"/>
  <c r="H94" i="79"/>
  <c r="H94" i="48"/>
  <c r="H94" i="60"/>
  <c r="I93" i="45"/>
  <c r="I94" i="45" s="1"/>
  <c r="H94" i="128"/>
  <c r="I91" i="69"/>
  <c r="I92" i="69" s="1" a="1"/>
  <c r="I92" i="69" s="1"/>
  <c r="I93" i="52"/>
  <c r="I94" i="52" s="1"/>
  <c r="I93" i="55"/>
  <c r="H94" i="127"/>
  <c r="H94" i="43"/>
  <c r="I93" i="97"/>
  <c r="I94" i="97" s="1"/>
  <c r="I94" i="84"/>
  <c r="J94" i="84" s="1"/>
  <c r="I91" i="68"/>
  <c r="I92" i="68" s="1" a="1"/>
  <c r="I92" i="68" s="1"/>
  <c r="I93" i="59"/>
  <c r="I94" i="59" s="1"/>
  <c r="I91" i="55"/>
  <c r="I92" i="55" s="1" a="1"/>
  <c r="I92" i="55" s="1"/>
  <c r="I93" i="54"/>
  <c r="I94" i="54" s="1"/>
  <c r="I93" i="51"/>
  <c r="I94" i="51" s="1"/>
  <c r="I93" i="50"/>
  <c r="I94" i="50" s="1"/>
  <c r="H94" i="49"/>
  <c r="I93" i="48"/>
  <c r="I91" i="48"/>
  <c r="I92" i="48" s="1" a="1"/>
  <c r="I92" i="48" s="1"/>
  <c r="I93" i="47"/>
  <c r="I94" i="47" s="1"/>
  <c r="I93" i="44"/>
  <c r="I94" i="44" s="1"/>
  <c r="H94" i="42"/>
  <c r="I93" i="41"/>
  <c r="I94" i="41" s="1"/>
  <c r="I93" i="39"/>
  <c r="I94" i="39" s="1"/>
  <c r="I93" i="38"/>
  <c r="I94" i="38" s="1"/>
  <c r="I91" i="49"/>
  <c r="I92" i="49" s="1" a="1"/>
  <c r="I92" i="49" s="1"/>
  <c r="I93" i="49"/>
  <c r="I93" i="57"/>
  <c r="I94" i="57" s="1"/>
  <c r="I93" i="58"/>
  <c r="I91" i="58"/>
  <c r="I92" i="58" s="1" a="1"/>
  <c r="I92" i="58" s="1"/>
  <c r="I93" i="43"/>
  <c r="I91" i="43"/>
  <c r="I92" i="43" s="1" a="1"/>
  <c r="I92" i="43" s="1"/>
  <c r="H94" i="50"/>
  <c r="H94" i="58"/>
  <c r="H94" i="40"/>
  <c r="I93" i="53"/>
  <c r="I94" i="53" s="1"/>
  <c r="I91" i="60"/>
  <c r="I92" i="60" s="1" a="1"/>
  <c r="I92" i="60" s="1"/>
  <c r="I93" i="60"/>
  <c r="I94" i="46"/>
  <c r="I93" i="42"/>
  <c r="I91" i="42"/>
  <c r="I92" i="42" s="1" a="1"/>
  <c r="I92" i="42" s="1"/>
  <c r="I91" i="40"/>
  <c r="I92" i="40" s="1" a="1"/>
  <c r="I92" i="40" s="1"/>
  <c r="I93" i="40"/>
  <c r="I93" i="127"/>
  <c r="I91" i="127"/>
  <c r="I92" i="127" s="1" a="1"/>
  <c r="I92" i="127" s="1"/>
  <c r="I93" i="108"/>
  <c r="I94" i="108" s="1"/>
  <c r="I93" i="101"/>
  <c r="I94" i="101" s="1"/>
  <c r="I93" i="99"/>
  <c r="I94" i="99" s="1"/>
  <c r="I93" i="95"/>
  <c r="I94" i="95" s="1"/>
  <c r="I93" i="93"/>
  <c r="I94" i="93" s="1"/>
  <c r="I93" i="88"/>
  <c r="I94" i="88" s="1"/>
  <c r="I93" i="86"/>
  <c r="I94" i="86" s="1"/>
  <c r="I93" i="82"/>
  <c r="I93" i="80"/>
  <c r="I91" i="80"/>
  <c r="I92" i="80" s="1" a="1"/>
  <c r="I92" i="80" s="1"/>
  <c r="I93" i="128"/>
  <c r="I91" i="128"/>
  <c r="I92" i="128" s="1" a="1"/>
  <c r="I92" i="128" s="1"/>
  <c r="H94" i="78"/>
  <c r="I93" i="100"/>
  <c r="I94" i="100" s="1"/>
  <c r="I93" i="109"/>
  <c r="I91" i="109"/>
  <c r="I92" i="109" s="1" a="1"/>
  <c r="I92" i="109" s="1"/>
  <c r="I93" i="85"/>
  <c r="I94" i="85" s="1"/>
  <c r="H94" i="74"/>
  <c r="H94" i="102"/>
  <c r="I91" i="72"/>
  <c r="I92" i="72" s="1" a="1"/>
  <c r="I92" i="72" s="1"/>
  <c r="I93" i="72"/>
  <c r="I93" i="73"/>
  <c r="I91" i="73"/>
  <c r="I92" i="73" s="1" a="1"/>
  <c r="I92" i="73" s="1"/>
  <c r="I91" i="91"/>
  <c r="I92" i="91" s="1" a="1"/>
  <c r="I92" i="91" s="1"/>
  <c r="I93" i="91"/>
  <c r="I93" i="102"/>
  <c r="I91" i="102"/>
  <c r="I92" i="102" s="1" a="1"/>
  <c r="I92" i="102" s="1"/>
  <c r="I91" i="77"/>
  <c r="I92" i="77" s="1" a="1"/>
  <c r="I92" i="77" s="1"/>
  <c r="I93" i="77"/>
  <c r="I91" i="79"/>
  <c r="I92" i="79" s="1" a="1"/>
  <c r="I92" i="79" s="1"/>
  <c r="I93" i="79"/>
  <c r="I93" i="96"/>
  <c r="I91" i="96"/>
  <c r="I92" i="96" s="1" a="1"/>
  <c r="I92" i="96" s="1"/>
  <c r="I93" i="98"/>
  <c r="I91" i="98"/>
  <c r="I92" i="98" s="1" a="1"/>
  <c r="I92" i="98" s="1"/>
  <c r="I93" i="78"/>
  <c r="I91" i="78"/>
  <c r="I92" i="78" s="1" a="1"/>
  <c r="I92" i="78" s="1"/>
  <c r="H94" i="72"/>
  <c r="H94" i="129"/>
  <c r="H94" i="90"/>
  <c r="H94" i="87"/>
  <c r="H94" i="91"/>
  <c r="I91" i="82"/>
  <c r="I92" i="82" s="1" a="1"/>
  <c r="I92" i="82" s="1"/>
  <c r="I93" i="74"/>
  <c r="I91" i="74"/>
  <c r="I92" i="74" s="1" a="1"/>
  <c r="I92" i="74" s="1"/>
  <c r="H94" i="108"/>
  <c r="I93" i="89"/>
  <c r="I94" i="89" s="1"/>
  <c r="I93" i="90"/>
  <c r="I91" i="90"/>
  <c r="I92" i="90" s="1" a="1"/>
  <c r="I92" i="90" s="1"/>
  <c r="I91" i="87"/>
  <c r="I92" i="87" s="1" a="1"/>
  <c r="I92" i="87" s="1"/>
  <c r="I93" i="87"/>
  <c r="H94" i="109"/>
  <c r="I91" i="129"/>
  <c r="I92" i="129" s="1" a="1"/>
  <c r="I92" i="129" s="1"/>
  <c r="I93" i="129"/>
  <c r="H94" i="100"/>
  <c r="I93" i="71"/>
  <c r="I86" i="71"/>
  <c r="H92" i="70" a="1"/>
  <c r="H92" i="70" s="1"/>
  <c r="H94" i="70" s="1"/>
  <c r="I93" i="70"/>
  <c r="I86" i="70"/>
  <c r="I93" i="69"/>
  <c r="I93" i="68"/>
  <c r="I93" i="67"/>
  <c r="I86" i="67"/>
  <c r="I93" i="32"/>
  <c r="I91" i="32"/>
  <c r="I127" i="48" a="1"/>
  <c r="I127" i="48" s="1"/>
  <c r="I127" i="51" a="1"/>
  <c r="I127" i="51" s="1"/>
  <c r="I126" i="51" a="1"/>
  <c r="I126" i="51" s="1"/>
  <c r="I124" i="51" a="1"/>
  <c r="I124" i="51" s="1"/>
  <c r="I125" i="51" a="1"/>
  <c r="I125" i="51" s="1"/>
  <c r="I129" i="51" a="1"/>
  <c r="I129" i="51" s="1"/>
  <c r="I123" i="51" a="1"/>
  <c r="I123" i="51" s="1"/>
  <c r="H128" i="51" a="1"/>
  <c r="H128" i="51" s="1"/>
  <c r="H130" i="51" s="1"/>
  <c r="I123" i="48" a="1"/>
  <c r="I123" i="48" s="1"/>
  <c r="I128" i="128" a="1"/>
  <c r="I128" i="128" s="1"/>
  <c r="I130" i="128" s="1"/>
  <c r="J130" i="128" s="1"/>
  <c r="I124" i="48" a="1"/>
  <c r="I124" i="48" s="1"/>
  <c r="I122" i="48" a="1"/>
  <c r="I122" i="48" s="1"/>
  <c r="I126" i="48" a="1"/>
  <c r="I126" i="48" s="1"/>
  <c r="I125" i="48" a="1"/>
  <c r="I125" i="48" s="1"/>
  <c r="I125" i="71" a="1"/>
  <c r="I125" i="71" s="1"/>
  <c r="I129" i="71" a="1"/>
  <c r="I129" i="71" s="1"/>
  <c r="H128" i="71" a="1"/>
  <c r="H128" i="71" s="1"/>
  <c r="H130" i="71" s="1"/>
  <c r="H128" i="48" a="1"/>
  <c r="H128" i="48" s="1"/>
  <c r="H130" i="48" s="1"/>
  <c r="I122" i="71" a="1"/>
  <c r="I122" i="71" s="1"/>
  <c r="I126" i="71" a="1"/>
  <c r="I126" i="71" s="1"/>
  <c r="I127" i="71" a="1"/>
  <c r="I127" i="71" s="1"/>
  <c r="I123" i="71" a="1"/>
  <c r="I123" i="71" s="1"/>
  <c r="I128" i="86" a="1"/>
  <c r="I128" i="86" s="1"/>
  <c r="I130" i="86" s="1"/>
  <c r="J130" i="86" s="1"/>
  <c r="I127" i="84" a="1"/>
  <c r="I127" i="84" s="1"/>
  <c r="I128" i="101" a="1"/>
  <c r="I128" i="101" s="1"/>
  <c r="I130" i="101" s="1"/>
  <c r="J130" i="101" s="1"/>
  <c r="I128" i="108" a="1"/>
  <c r="I128" i="108" s="1"/>
  <c r="I130" i="108" s="1"/>
  <c r="J130" i="108" s="1"/>
  <c r="I128" i="67" a="1"/>
  <c r="I128" i="67" s="1"/>
  <c r="I130" i="67" s="1"/>
  <c r="J130" i="67" s="1"/>
  <c r="I129" i="84" a="1"/>
  <c r="I129" i="84" s="1"/>
  <c r="I128" i="93" a="1"/>
  <c r="I128" i="93" s="1"/>
  <c r="I130" i="93" s="1"/>
  <c r="J130" i="93" s="1"/>
  <c r="I128" i="94" a="1"/>
  <c r="I128" i="94" s="1"/>
  <c r="I130" i="94" s="1"/>
  <c r="J130" i="94" s="1"/>
  <c r="I128" i="95" a="1"/>
  <c r="I128" i="95" s="1"/>
  <c r="I130" i="95" s="1"/>
  <c r="J130" i="95" s="1"/>
  <c r="I128" i="81" a="1"/>
  <c r="I128" i="81" s="1"/>
  <c r="I130" i="81" s="1"/>
  <c r="J130" i="81" s="1"/>
  <c r="I128" i="83" a="1"/>
  <c r="I128" i="83" s="1"/>
  <c r="I130" i="83" s="1"/>
  <c r="J130" i="83" s="1"/>
  <c r="H128" i="41" a="1"/>
  <c r="H128" i="41" s="1"/>
  <c r="H130" i="41" s="1"/>
  <c r="H128" i="44" a="1"/>
  <c r="H128" i="44" s="1"/>
  <c r="H130" i="44" s="1"/>
  <c r="I128" i="69" a="1"/>
  <c r="I128" i="69" s="1"/>
  <c r="I130" i="69" s="1"/>
  <c r="J130" i="69" s="1"/>
  <c r="I128" i="72" a="1"/>
  <c r="I128" i="72" s="1"/>
  <c r="I130" i="72" s="1"/>
  <c r="J130" i="72" s="1"/>
  <c r="I128" i="82" a="1"/>
  <c r="I128" i="82" s="1"/>
  <c r="I130" i="82" s="1"/>
  <c r="J130" i="82" s="1"/>
  <c r="I123" i="84" a="1"/>
  <c r="I123" i="84" s="1"/>
  <c r="I122" i="84" a="1"/>
  <c r="I122" i="84" s="1"/>
  <c r="H128" i="127" a="1"/>
  <c r="H128" i="127" s="1"/>
  <c r="H130" i="127" s="1"/>
  <c r="I128" i="47" a="1"/>
  <c r="I128" i="47" s="1"/>
  <c r="I130" i="47" s="1"/>
  <c r="J130" i="47" s="1"/>
  <c r="I126" i="84" a="1"/>
  <c r="I126" i="84" s="1"/>
  <c r="I124" i="84" a="1"/>
  <c r="I124" i="84" s="1"/>
  <c r="I128" i="85" a="1"/>
  <c r="I128" i="85" s="1"/>
  <c r="I130" i="85" s="1"/>
  <c r="J130" i="85" s="1"/>
  <c r="I128" i="87" a="1"/>
  <c r="I128" i="87" s="1"/>
  <c r="I130" i="87" s="1"/>
  <c r="J130" i="87" s="1"/>
  <c r="H128" i="89" a="1"/>
  <c r="H128" i="89" s="1"/>
  <c r="H130" i="89" s="1"/>
  <c r="I128" i="50" a="1"/>
  <c r="I128" i="50" s="1"/>
  <c r="I130" i="50" s="1"/>
  <c r="J130" i="50" s="1"/>
  <c r="I128" i="54" a="1"/>
  <c r="I128" i="54" s="1"/>
  <c r="I130" i="54" s="1"/>
  <c r="J130" i="54" s="1"/>
  <c r="J94" i="94"/>
  <c r="B400" i="135"/>
  <c r="B304" i="130"/>
  <c r="B103" i="135"/>
  <c r="B79" i="130"/>
  <c r="C112" i="111"/>
  <c r="C91" i="135"/>
  <c r="C482" i="111"/>
  <c r="C386" i="135"/>
  <c r="B103" i="106"/>
  <c r="B127" i="111"/>
  <c r="B400" i="106"/>
  <c r="B499" i="111"/>
  <c r="C70" i="105"/>
  <c r="C91" i="106"/>
  <c r="C297" i="105"/>
  <c r="C386" i="106"/>
  <c r="C300" i="7"/>
  <c r="C304" i="130" s="1"/>
  <c r="B308" i="105"/>
  <c r="C79" i="7"/>
  <c r="C79" i="130" s="1"/>
  <c r="B79" i="105"/>
  <c r="L168" i="60"/>
  <c r="I168" i="60"/>
  <c r="F168" i="60"/>
  <c r="C168" i="60"/>
  <c r="M168" i="60"/>
  <c r="G168" i="60"/>
  <c r="D168" i="60"/>
  <c r="A168" i="60"/>
  <c r="J169" i="60"/>
  <c r="K168" i="60"/>
  <c r="H168" i="60"/>
  <c r="E168" i="60"/>
  <c r="B168" i="60"/>
  <c r="I127" i="60" a="1"/>
  <c r="I127" i="60" s="1"/>
  <c r="I124" i="60" a="1"/>
  <c r="I124" i="60" s="1"/>
  <c r="I129" i="60" a="1"/>
  <c r="I129" i="60" s="1"/>
  <c r="I126" i="60" a="1"/>
  <c r="I126" i="60" s="1"/>
  <c r="I123" i="60" a="1"/>
  <c r="I123" i="60" s="1"/>
  <c r="I125" i="60" a="1"/>
  <c r="I125" i="60" s="1"/>
  <c r="I122" i="60" a="1"/>
  <c r="I122" i="60" s="1"/>
  <c r="H128" i="60" a="1"/>
  <c r="H128" i="60" s="1"/>
  <c r="H130" i="60" s="1"/>
  <c r="L168" i="59"/>
  <c r="I168" i="59"/>
  <c r="F168" i="59"/>
  <c r="C168" i="59"/>
  <c r="M168" i="59"/>
  <c r="G168" i="59"/>
  <c r="D168" i="59"/>
  <c r="A168" i="59"/>
  <c r="J169" i="59"/>
  <c r="K168" i="59"/>
  <c r="H168" i="59"/>
  <c r="E168" i="59"/>
  <c r="B168" i="59"/>
  <c r="I128" i="59" a="1"/>
  <c r="I128" i="59" s="1"/>
  <c r="I130" i="59" s="1"/>
  <c r="J130" i="59" s="1"/>
  <c r="M167" i="58"/>
  <c r="G167" i="58"/>
  <c r="D167" i="58"/>
  <c r="A167" i="58"/>
  <c r="J168" i="58"/>
  <c r="I167" i="58"/>
  <c r="E167" i="58"/>
  <c r="K167" i="58"/>
  <c r="F167" i="58"/>
  <c r="B167" i="58"/>
  <c r="C167" i="58"/>
  <c r="H167" i="58"/>
  <c r="L167" i="58"/>
  <c r="I128" i="58" a="1"/>
  <c r="I128" i="58" s="1"/>
  <c r="I130" i="58" s="1"/>
  <c r="J130" i="58" s="1"/>
  <c r="I127" i="57" a="1"/>
  <c r="I127" i="57" s="1"/>
  <c r="I124" i="57" a="1"/>
  <c r="I124" i="57" s="1"/>
  <c r="I129" i="57" a="1"/>
  <c r="I129" i="57" s="1"/>
  <c r="I126" i="57" a="1"/>
  <c r="I126" i="57" s="1"/>
  <c r="I123" i="57" a="1"/>
  <c r="I123" i="57" s="1"/>
  <c r="I125" i="57" a="1"/>
  <c r="I125" i="57" s="1"/>
  <c r="I122" i="57" a="1"/>
  <c r="I122" i="57" s="1"/>
  <c r="L168" i="57"/>
  <c r="I168" i="57"/>
  <c r="F168" i="57"/>
  <c r="C168" i="57"/>
  <c r="M168" i="57"/>
  <c r="G168" i="57"/>
  <c r="D168" i="57"/>
  <c r="A168" i="57"/>
  <c r="J169" i="57"/>
  <c r="K168" i="57"/>
  <c r="H168" i="57"/>
  <c r="E168" i="57"/>
  <c r="B168" i="57"/>
  <c r="H128" i="57" a="1"/>
  <c r="H128" i="57" s="1"/>
  <c r="H130" i="57" s="1"/>
  <c r="I127" i="56" a="1"/>
  <c r="I127" i="56" s="1"/>
  <c r="I124" i="56" a="1"/>
  <c r="I124" i="56" s="1"/>
  <c r="I129" i="56" a="1"/>
  <c r="I129" i="56" s="1"/>
  <c r="I126" i="56" a="1"/>
  <c r="I126" i="56" s="1"/>
  <c r="I123" i="56" a="1"/>
  <c r="I123" i="56" s="1"/>
  <c r="I125" i="56" a="1"/>
  <c r="I125" i="56" s="1"/>
  <c r="I122" i="56" a="1"/>
  <c r="I122" i="56" s="1"/>
  <c r="H128" i="56" a="1"/>
  <c r="H128" i="56" s="1"/>
  <c r="H130" i="56" s="1"/>
  <c r="L168" i="56"/>
  <c r="I168" i="56"/>
  <c r="F168" i="56"/>
  <c r="C168" i="56"/>
  <c r="M168" i="56"/>
  <c r="G168" i="56"/>
  <c r="D168" i="56"/>
  <c r="A168" i="56"/>
  <c r="J169" i="56"/>
  <c r="K168" i="56"/>
  <c r="H168" i="56"/>
  <c r="E168" i="56"/>
  <c r="B168" i="56"/>
  <c r="I128" i="55" a="1"/>
  <c r="I128" i="55" s="1"/>
  <c r="I130" i="55" s="1"/>
  <c r="J130" i="55" s="1"/>
  <c r="L168" i="55"/>
  <c r="I168" i="55"/>
  <c r="F168" i="55"/>
  <c r="C168" i="55"/>
  <c r="M168" i="55"/>
  <c r="G168" i="55"/>
  <c r="D168" i="55"/>
  <c r="A168" i="55"/>
  <c r="J169" i="55"/>
  <c r="K168" i="55"/>
  <c r="H168" i="55"/>
  <c r="E168" i="55"/>
  <c r="B168" i="55"/>
  <c r="L168" i="54"/>
  <c r="I168" i="54"/>
  <c r="F168" i="54"/>
  <c r="C168" i="54"/>
  <c r="M168" i="54"/>
  <c r="G168" i="54"/>
  <c r="D168" i="54"/>
  <c r="A168" i="54"/>
  <c r="J169" i="54"/>
  <c r="K168" i="54"/>
  <c r="H168" i="54"/>
  <c r="E168" i="54"/>
  <c r="B168" i="54"/>
  <c r="J168" i="53"/>
  <c r="K167" i="53"/>
  <c r="H167" i="53"/>
  <c r="E167" i="53"/>
  <c r="B167" i="53"/>
  <c r="L167" i="53"/>
  <c r="G167" i="53"/>
  <c r="C167" i="53"/>
  <c r="M167" i="53"/>
  <c r="I167" i="53"/>
  <c r="D167" i="53"/>
  <c r="A167" i="53"/>
  <c r="F167" i="53"/>
  <c r="I127" i="52" a="1"/>
  <c r="I127" i="52" s="1"/>
  <c r="I124" i="52" a="1"/>
  <c r="I124" i="52" s="1"/>
  <c r="I129" i="52" a="1"/>
  <c r="I129" i="52" s="1"/>
  <c r="I126" i="52" a="1"/>
  <c r="I126" i="52" s="1"/>
  <c r="I123" i="52" a="1"/>
  <c r="I123" i="52" s="1"/>
  <c r="I125" i="52" a="1"/>
  <c r="I125" i="52" s="1"/>
  <c r="I122" i="52" a="1"/>
  <c r="I122" i="52" s="1"/>
  <c r="H128" i="52" a="1"/>
  <c r="H128" i="52" s="1"/>
  <c r="H130" i="52" s="1"/>
  <c r="M167" i="52"/>
  <c r="G167" i="52"/>
  <c r="D167" i="52"/>
  <c r="A167" i="52"/>
  <c r="J168" i="52"/>
  <c r="K167" i="52"/>
  <c r="H167" i="52"/>
  <c r="E167" i="52"/>
  <c r="B167" i="52"/>
  <c r="L167" i="52"/>
  <c r="I167" i="52"/>
  <c r="F167" i="52"/>
  <c r="C167" i="52"/>
  <c r="M167" i="51"/>
  <c r="G167" i="51"/>
  <c r="D167" i="51"/>
  <c r="A167" i="51"/>
  <c r="J168" i="51"/>
  <c r="I167" i="51"/>
  <c r="E167" i="51"/>
  <c r="K167" i="51"/>
  <c r="F167" i="51"/>
  <c r="B167" i="51"/>
  <c r="C167" i="51"/>
  <c r="H167" i="51"/>
  <c r="L167" i="51"/>
  <c r="L168" i="50"/>
  <c r="I168" i="50"/>
  <c r="F168" i="50"/>
  <c r="C168" i="50"/>
  <c r="M168" i="50"/>
  <c r="G168" i="50"/>
  <c r="D168" i="50"/>
  <c r="A168" i="50"/>
  <c r="J169" i="50"/>
  <c r="K168" i="50"/>
  <c r="H168" i="50"/>
  <c r="E168" i="50"/>
  <c r="B168" i="50"/>
  <c r="M167" i="49"/>
  <c r="G167" i="49"/>
  <c r="D167" i="49"/>
  <c r="A167" i="49"/>
  <c r="L167" i="49"/>
  <c r="I167" i="49"/>
  <c r="F167" i="49"/>
  <c r="C167" i="49"/>
  <c r="J168" i="49"/>
  <c r="E167" i="49"/>
  <c r="H167" i="49"/>
  <c r="K167" i="49"/>
  <c r="B167" i="49"/>
  <c r="I128" i="49" a="1"/>
  <c r="I128" i="49" s="1"/>
  <c r="I130" i="49" s="1"/>
  <c r="J130" i="49" s="1"/>
  <c r="M167" i="48"/>
  <c r="G167" i="48"/>
  <c r="D167" i="48"/>
  <c r="A167" i="48"/>
  <c r="J168" i="48"/>
  <c r="K167" i="48"/>
  <c r="H167" i="48"/>
  <c r="E167" i="48"/>
  <c r="B167" i="48"/>
  <c r="I167" i="48"/>
  <c r="L167" i="48"/>
  <c r="C167" i="48"/>
  <c r="F167" i="48"/>
  <c r="L168" i="47"/>
  <c r="I168" i="47"/>
  <c r="F168" i="47"/>
  <c r="C168" i="47"/>
  <c r="M168" i="47"/>
  <c r="G168" i="47"/>
  <c r="D168" i="47"/>
  <c r="A168" i="47"/>
  <c r="J169" i="47"/>
  <c r="K168" i="47"/>
  <c r="H168" i="47"/>
  <c r="E168" i="47"/>
  <c r="B168" i="47"/>
  <c r="M167" i="46"/>
  <c r="G167" i="46"/>
  <c r="D167" i="46"/>
  <c r="A167" i="46"/>
  <c r="L167" i="46"/>
  <c r="I167" i="46"/>
  <c r="F167" i="46"/>
  <c r="C167" i="46"/>
  <c r="J168" i="46"/>
  <c r="E167" i="46"/>
  <c r="H167" i="46"/>
  <c r="K167" i="46"/>
  <c r="B167" i="46"/>
  <c r="I127" i="46" a="1"/>
  <c r="I127" i="46" s="1"/>
  <c r="I124" i="46" a="1"/>
  <c r="I124" i="46" s="1"/>
  <c r="I125" i="46" a="1"/>
  <c r="I125" i="46" s="1"/>
  <c r="I122" i="46" a="1"/>
  <c r="I122" i="46" s="1"/>
  <c r="I129" i="46" a="1"/>
  <c r="I129" i="46" s="1"/>
  <c r="I123" i="46" a="1"/>
  <c r="I123" i="46" s="1"/>
  <c r="I126" i="46" a="1"/>
  <c r="I126" i="46" s="1"/>
  <c r="H128" i="46" a="1"/>
  <c r="H128" i="46" s="1"/>
  <c r="H130" i="46" s="1"/>
  <c r="L168" i="45"/>
  <c r="I168" i="45"/>
  <c r="F168" i="45"/>
  <c r="C168" i="45"/>
  <c r="M168" i="45"/>
  <c r="G168" i="45"/>
  <c r="D168" i="45"/>
  <c r="A168" i="45"/>
  <c r="J169" i="45"/>
  <c r="K168" i="45"/>
  <c r="H168" i="45"/>
  <c r="E168" i="45"/>
  <c r="B168" i="45"/>
  <c r="I128" i="45" a="1"/>
  <c r="I128" i="45" s="1"/>
  <c r="I130" i="45" s="1"/>
  <c r="J130" i="45" s="1"/>
  <c r="I127" i="44" a="1"/>
  <c r="I127" i="44" s="1"/>
  <c r="I124" i="44" a="1"/>
  <c r="I124" i="44" s="1"/>
  <c r="I129" i="44" a="1"/>
  <c r="I129" i="44" s="1"/>
  <c r="I126" i="44" a="1"/>
  <c r="I126" i="44" s="1"/>
  <c r="I123" i="44" a="1"/>
  <c r="I123" i="44" s="1"/>
  <c r="I125" i="44" a="1"/>
  <c r="I125" i="44" s="1"/>
  <c r="I122" i="44" a="1"/>
  <c r="I122" i="44" s="1"/>
  <c r="L168" i="44"/>
  <c r="I168" i="44"/>
  <c r="F168" i="44"/>
  <c r="C168" i="44"/>
  <c r="M168" i="44"/>
  <c r="G168" i="44"/>
  <c r="D168" i="44"/>
  <c r="A168" i="44"/>
  <c r="J169" i="44"/>
  <c r="K168" i="44"/>
  <c r="H168" i="44"/>
  <c r="E168" i="44"/>
  <c r="B168" i="44"/>
  <c r="I127" i="43" a="1"/>
  <c r="I127" i="43" s="1"/>
  <c r="I124" i="43" a="1"/>
  <c r="I124" i="43" s="1"/>
  <c r="I129" i="43" a="1"/>
  <c r="I129" i="43" s="1"/>
  <c r="I126" i="43" a="1"/>
  <c r="I126" i="43" s="1"/>
  <c r="I123" i="43" a="1"/>
  <c r="I123" i="43" s="1"/>
  <c r="I122" i="43" a="1"/>
  <c r="I122" i="43" s="1"/>
  <c r="I125" i="43" a="1"/>
  <c r="I125" i="43" s="1"/>
  <c r="H128" i="43" a="1"/>
  <c r="H128" i="43" s="1"/>
  <c r="H130" i="43" s="1"/>
  <c r="M167" i="43"/>
  <c r="G167" i="43"/>
  <c r="D167" i="43"/>
  <c r="A167" i="43"/>
  <c r="J168" i="43"/>
  <c r="K167" i="43"/>
  <c r="H167" i="43"/>
  <c r="E167" i="43"/>
  <c r="B167" i="43"/>
  <c r="I167" i="43"/>
  <c r="L167" i="43"/>
  <c r="C167" i="43"/>
  <c r="F167" i="43"/>
  <c r="L168" i="42"/>
  <c r="I168" i="42"/>
  <c r="F168" i="42"/>
  <c r="C168" i="42"/>
  <c r="M168" i="42"/>
  <c r="G168" i="42"/>
  <c r="D168" i="42"/>
  <c r="A168" i="42"/>
  <c r="J169" i="42"/>
  <c r="K168" i="42"/>
  <c r="H168" i="42"/>
  <c r="E168" i="42"/>
  <c r="B168" i="42"/>
  <c r="I127" i="42" a="1"/>
  <c r="I127" i="42" s="1"/>
  <c r="I124" i="42" a="1"/>
  <c r="I124" i="42" s="1"/>
  <c r="I129" i="42" a="1"/>
  <c r="I129" i="42" s="1"/>
  <c r="I126" i="42" a="1"/>
  <c r="I126" i="42" s="1"/>
  <c r="I123" i="42" a="1"/>
  <c r="I123" i="42" s="1"/>
  <c r="I125" i="42" a="1"/>
  <c r="I125" i="42" s="1"/>
  <c r="I122" i="42" a="1"/>
  <c r="I122" i="42" s="1"/>
  <c r="H128" i="42" a="1"/>
  <c r="H128" i="42" s="1"/>
  <c r="H130" i="42" s="1"/>
  <c r="I127" i="41" a="1"/>
  <c r="I127" i="41" s="1"/>
  <c r="I124" i="41" a="1"/>
  <c r="I124" i="41" s="1"/>
  <c r="I129" i="41" a="1"/>
  <c r="I129" i="41" s="1"/>
  <c r="I126" i="41" a="1"/>
  <c r="I126" i="41" s="1"/>
  <c r="I123" i="41" a="1"/>
  <c r="I123" i="41" s="1"/>
  <c r="I125" i="41" a="1"/>
  <c r="I125" i="41" s="1"/>
  <c r="I122" i="41" a="1"/>
  <c r="I122" i="41" s="1"/>
  <c r="L168" i="41"/>
  <c r="I168" i="41"/>
  <c r="F168" i="41"/>
  <c r="C168" i="41"/>
  <c r="M168" i="41"/>
  <c r="G168" i="41"/>
  <c r="D168" i="41"/>
  <c r="A168" i="41"/>
  <c r="J169" i="41"/>
  <c r="K168" i="41"/>
  <c r="H168" i="41"/>
  <c r="E168" i="41"/>
  <c r="B168" i="41"/>
  <c r="I128" i="40" a="1"/>
  <c r="I128" i="40" s="1"/>
  <c r="I130" i="40" s="1"/>
  <c r="J130" i="40" s="1"/>
  <c r="M167" i="40"/>
  <c r="G167" i="40"/>
  <c r="D167" i="40"/>
  <c r="A167" i="40"/>
  <c r="J168" i="40"/>
  <c r="K167" i="40"/>
  <c r="H167" i="40"/>
  <c r="E167" i="40"/>
  <c r="B167" i="40"/>
  <c r="I167" i="40"/>
  <c r="L167" i="40"/>
  <c r="C167" i="40"/>
  <c r="F167" i="40"/>
  <c r="I128" i="39" a="1"/>
  <c r="I128" i="39" s="1"/>
  <c r="I130" i="39" s="1"/>
  <c r="J130" i="39" s="1"/>
  <c r="L168" i="39"/>
  <c r="I168" i="39"/>
  <c r="F168" i="39"/>
  <c r="C168" i="39"/>
  <c r="M168" i="39"/>
  <c r="G168" i="39"/>
  <c r="D168" i="39"/>
  <c r="A168" i="39"/>
  <c r="J169" i="39"/>
  <c r="K168" i="39"/>
  <c r="H168" i="39"/>
  <c r="E168" i="39"/>
  <c r="B168" i="39"/>
  <c r="L168" i="38"/>
  <c r="I168" i="38"/>
  <c r="F168" i="38"/>
  <c r="C168" i="38"/>
  <c r="M168" i="38"/>
  <c r="G168" i="38"/>
  <c r="D168" i="38"/>
  <c r="A168" i="38"/>
  <c r="J169" i="38"/>
  <c r="K168" i="38"/>
  <c r="H168" i="38"/>
  <c r="E168" i="38"/>
  <c r="B168" i="38"/>
  <c r="I127" i="38" a="1"/>
  <c r="I127" i="38" s="1"/>
  <c r="I124" i="38" a="1"/>
  <c r="I124" i="38" s="1"/>
  <c r="I129" i="38" a="1"/>
  <c r="I129" i="38" s="1"/>
  <c r="I126" i="38" a="1"/>
  <c r="I126" i="38" s="1"/>
  <c r="I123" i="38" a="1"/>
  <c r="I123" i="38" s="1"/>
  <c r="I125" i="38" a="1"/>
  <c r="I125" i="38" s="1"/>
  <c r="I122" i="38" a="1"/>
  <c r="I122" i="38" s="1"/>
  <c r="H128" i="38" a="1"/>
  <c r="H128" i="38" s="1"/>
  <c r="H130" i="38" s="1"/>
  <c r="H92" i="32" a="1"/>
  <c r="H92" i="32" s="1"/>
  <c r="H94" i="32" s="1"/>
  <c r="I127" i="32" a="1"/>
  <c r="I127" i="32" s="1"/>
  <c r="I124" i="32" a="1"/>
  <c r="I124" i="32" s="1"/>
  <c r="I129" i="32" a="1"/>
  <c r="I129" i="32" s="1"/>
  <c r="I126" i="32" a="1"/>
  <c r="I126" i="32" s="1"/>
  <c r="I123" i="32" a="1"/>
  <c r="I123" i="32" s="1"/>
  <c r="I125" i="32" a="1"/>
  <c r="I125" i="32" s="1"/>
  <c r="I122" i="32" a="1"/>
  <c r="I122" i="32" s="1"/>
  <c r="H128" i="32" a="1"/>
  <c r="H128" i="32" s="1"/>
  <c r="H130" i="32" s="1"/>
  <c r="L168" i="32"/>
  <c r="I168" i="32"/>
  <c r="F168" i="32"/>
  <c r="C168" i="32"/>
  <c r="M168" i="32"/>
  <c r="G168" i="32"/>
  <c r="D168" i="32"/>
  <c r="A168" i="32"/>
  <c r="J169" i="32"/>
  <c r="K168" i="32"/>
  <c r="H168" i="32"/>
  <c r="E168" i="32"/>
  <c r="B168" i="32"/>
  <c r="L168" i="129"/>
  <c r="I168" i="129"/>
  <c r="F168" i="129"/>
  <c r="C168" i="129"/>
  <c r="M168" i="129"/>
  <c r="G168" i="129"/>
  <c r="D168" i="129"/>
  <c r="A168" i="129"/>
  <c r="J169" i="129"/>
  <c r="K168" i="129"/>
  <c r="H168" i="129"/>
  <c r="E168" i="129"/>
  <c r="B168" i="129"/>
  <c r="I127" i="129" a="1"/>
  <c r="I127" i="129" s="1"/>
  <c r="I124" i="129" a="1"/>
  <c r="I124" i="129" s="1"/>
  <c r="I129" i="129" a="1"/>
  <c r="I129" i="129" s="1"/>
  <c r="I126" i="129" a="1"/>
  <c r="I126" i="129" s="1"/>
  <c r="I123" i="129" a="1"/>
  <c r="I123" i="129" s="1"/>
  <c r="I125" i="129" a="1"/>
  <c r="I125" i="129" s="1"/>
  <c r="I122" i="129" a="1"/>
  <c r="I122" i="129" s="1"/>
  <c r="H128" i="129" a="1"/>
  <c r="H128" i="129" s="1"/>
  <c r="H130" i="129" s="1"/>
  <c r="M167" i="128"/>
  <c r="G167" i="128"/>
  <c r="D167" i="128"/>
  <c r="A167" i="128"/>
  <c r="J168" i="128"/>
  <c r="K167" i="128"/>
  <c r="H167" i="128"/>
  <c r="E167" i="128"/>
  <c r="B167" i="128"/>
  <c r="L167" i="128"/>
  <c r="I167" i="128"/>
  <c r="F167" i="128"/>
  <c r="C167" i="128"/>
  <c r="L168" i="127"/>
  <c r="I168" i="127"/>
  <c r="F168" i="127"/>
  <c r="C168" i="127"/>
  <c r="M168" i="127"/>
  <c r="G168" i="127"/>
  <c r="D168" i="127"/>
  <c r="A168" i="127"/>
  <c r="J169" i="127"/>
  <c r="K168" i="127"/>
  <c r="H168" i="127"/>
  <c r="E168" i="127"/>
  <c r="B168" i="127"/>
  <c r="I127" i="127" a="1"/>
  <c r="I127" i="127" s="1"/>
  <c r="I124" i="127" a="1"/>
  <c r="I124" i="127" s="1"/>
  <c r="I129" i="127" a="1"/>
  <c r="I129" i="127" s="1"/>
  <c r="I126" i="127" a="1"/>
  <c r="I126" i="127" s="1"/>
  <c r="I123" i="127" a="1"/>
  <c r="I123" i="127" s="1"/>
  <c r="I125" i="127" a="1"/>
  <c r="I125" i="127" s="1"/>
  <c r="I122" i="127" a="1"/>
  <c r="I122" i="127" s="1"/>
  <c r="I125" i="109" a="1"/>
  <c r="I125" i="109" s="1"/>
  <c r="I122" i="109" a="1"/>
  <c r="I122" i="109" s="1"/>
  <c r="I127" i="109" a="1"/>
  <c r="I127" i="109" s="1"/>
  <c r="I124" i="109" a="1"/>
  <c r="I124" i="109" s="1"/>
  <c r="I129" i="109" a="1"/>
  <c r="I129" i="109" s="1"/>
  <c r="I126" i="109" a="1"/>
  <c r="I126" i="109" s="1"/>
  <c r="I123" i="109" a="1"/>
  <c r="I123" i="109" s="1"/>
  <c r="L167" i="109"/>
  <c r="I167" i="109"/>
  <c r="F167" i="109"/>
  <c r="C167" i="109"/>
  <c r="M167" i="109"/>
  <c r="G167" i="109"/>
  <c r="D167" i="109"/>
  <c r="A167" i="109"/>
  <c r="J168" i="109"/>
  <c r="K167" i="109"/>
  <c r="H167" i="109"/>
  <c r="E167" i="109"/>
  <c r="B167" i="109"/>
  <c r="H128" i="109" a="1"/>
  <c r="H128" i="109" s="1"/>
  <c r="H130" i="109" s="1"/>
  <c r="L168" i="108"/>
  <c r="I168" i="108"/>
  <c r="F168" i="108"/>
  <c r="C168" i="108"/>
  <c r="M168" i="108"/>
  <c r="G168" i="108"/>
  <c r="D168" i="108"/>
  <c r="A168" i="108"/>
  <c r="J169" i="108"/>
  <c r="K168" i="108"/>
  <c r="H168" i="108"/>
  <c r="E168" i="108"/>
  <c r="B168" i="108"/>
  <c r="I127" i="102" a="1"/>
  <c r="I127" i="102" s="1"/>
  <c r="I124" i="102" a="1"/>
  <c r="I124" i="102" s="1"/>
  <c r="I129" i="102" a="1"/>
  <c r="I129" i="102" s="1"/>
  <c r="I126" i="102" a="1"/>
  <c r="I126" i="102" s="1"/>
  <c r="I123" i="102" a="1"/>
  <c r="I123" i="102" s="1"/>
  <c r="I125" i="102" a="1"/>
  <c r="I125" i="102" s="1"/>
  <c r="I122" i="102" a="1"/>
  <c r="I122" i="102" s="1"/>
  <c r="H128" i="102" a="1"/>
  <c r="H128" i="102" s="1"/>
  <c r="H130" i="102" s="1"/>
  <c r="L168" i="102"/>
  <c r="I168" i="102"/>
  <c r="F168" i="102"/>
  <c r="C168" i="102"/>
  <c r="M168" i="102"/>
  <c r="G168" i="102"/>
  <c r="D168" i="102"/>
  <c r="A168" i="102"/>
  <c r="J169" i="102"/>
  <c r="K168" i="102"/>
  <c r="H168" i="102"/>
  <c r="E168" i="102"/>
  <c r="B168" i="102"/>
  <c r="L168" i="101"/>
  <c r="I168" i="101"/>
  <c r="F168" i="101"/>
  <c r="C168" i="101"/>
  <c r="M168" i="101"/>
  <c r="G168" i="101"/>
  <c r="D168" i="101"/>
  <c r="A168" i="101"/>
  <c r="J169" i="101"/>
  <c r="K168" i="101"/>
  <c r="H168" i="101"/>
  <c r="E168" i="101"/>
  <c r="B168" i="101"/>
  <c r="M167" i="100"/>
  <c r="G167" i="100"/>
  <c r="D167" i="100"/>
  <c r="A167" i="100"/>
  <c r="J168" i="100"/>
  <c r="K167" i="100"/>
  <c r="H167" i="100"/>
  <c r="E167" i="100"/>
  <c r="B167" i="100"/>
  <c r="L167" i="100"/>
  <c r="C167" i="100"/>
  <c r="F167" i="100"/>
  <c r="I167" i="100"/>
  <c r="I127" i="99" a="1"/>
  <c r="I127" i="99" s="1"/>
  <c r="I124" i="99" a="1"/>
  <c r="I124" i="99" s="1"/>
  <c r="I129" i="99" a="1"/>
  <c r="I129" i="99" s="1"/>
  <c r="I126" i="99" a="1"/>
  <c r="I126" i="99" s="1"/>
  <c r="I123" i="99" a="1"/>
  <c r="I123" i="99" s="1"/>
  <c r="I125" i="99" a="1"/>
  <c r="I125" i="99" s="1"/>
  <c r="I122" i="99" a="1"/>
  <c r="I122" i="99" s="1"/>
  <c r="H128" i="99" a="1"/>
  <c r="H128" i="99" s="1"/>
  <c r="H130" i="99" s="1"/>
  <c r="L168" i="99"/>
  <c r="I168" i="99"/>
  <c r="F168" i="99"/>
  <c r="C168" i="99"/>
  <c r="M168" i="99"/>
  <c r="G168" i="99"/>
  <c r="D168" i="99"/>
  <c r="A168" i="99"/>
  <c r="J169" i="99"/>
  <c r="K168" i="99"/>
  <c r="H168" i="99"/>
  <c r="E168" i="99"/>
  <c r="B168" i="99"/>
  <c r="M167" i="98"/>
  <c r="G167" i="98"/>
  <c r="D167" i="98"/>
  <c r="A167" i="98"/>
  <c r="L167" i="98"/>
  <c r="I167" i="98"/>
  <c r="F167" i="98"/>
  <c r="C167" i="98"/>
  <c r="J168" i="98"/>
  <c r="E167" i="98"/>
  <c r="H167" i="98"/>
  <c r="K167" i="98"/>
  <c r="B167" i="98"/>
  <c r="I128" i="98" a="1"/>
  <c r="I128" i="98" s="1"/>
  <c r="I130" i="98" s="1"/>
  <c r="J130" i="98" s="1"/>
  <c r="L168" i="97"/>
  <c r="I168" i="97"/>
  <c r="F168" i="97"/>
  <c r="C168" i="97"/>
  <c r="M168" i="97"/>
  <c r="G168" i="97"/>
  <c r="D168" i="97"/>
  <c r="A168" i="97"/>
  <c r="J169" i="97"/>
  <c r="K168" i="97"/>
  <c r="H168" i="97"/>
  <c r="E168" i="97"/>
  <c r="B168" i="97"/>
  <c r="I128" i="97" a="1"/>
  <c r="I128" i="97" s="1"/>
  <c r="I130" i="97" s="1"/>
  <c r="J130" i="97" s="1"/>
  <c r="M167" i="96"/>
  <c r="G167" i="96"/>
  <c r="D167" i="96"/>
  <c r="A167" i="96"/>
  <c r="J168" i="96"/>
  <c r="K167" i="96"/>
  <c r="H167" i="96"/>
  <c r="E167" i="96"/>
  <c r="B167" i="96"/>
  <c r="I167" i="96"/>
  <c r="F167" i="96"/>
  <c r="L167" i="96"/>
  <c r="C167" i="96"/>
  <c r="I128" i="96" a="1"/>
  <c r="I128" i="96" s="1"/>
  <c r="I130" i="96" s="1"/>
  <c r="J130" i="96" s="1"/>
  <c r="L168" i="95"/>
  <c r="I168" i="95"/>
  <c r="F168" i="95"/>
  <c r="C168" i="95"/>
  <c r="M168" i="95"/>
  <c r="G168" i="95"/>
  <c r="D168" i="95"/>
  <c r="A168" i="95"/>
  <c r="J169" i="95"/>
  <c r="K168" i="95"/>
  <c r="H168" i="95"/>
  <c r="E168" i="95"/>
  <c r="B168" i="95"/>
  <c r="L168" i="94"/>
  <c r="I168" i="94"/>
  <c r="F168" i="94"/>
  <c r="C168" i="94"/>
  <c r="M168" i="94"/>
  <c r="G168" i="94"/>
  <c r="D168" i="94"/>
  <c r="A168" i="94"/>
  <c r="J169" i="94"/>
  <c r="K168" i="94"/>
  <c r="H168" i="94"/>
  <c r="E168" i="94"/>
  <c r="B168" i="94"/>
  <c r="L168" i="93"/>
  <c r="I168" i="93"/>
  <c r="F168" i="93"/>
  <c r="C168" i="93"/>
  <c r="M168" i="93"/>
  <c r="G168" i="93"/>
  <c r="D168" i="93"/>
  <c r="A168" i="93"/>
  <c r="J169" i="93"/>
  <c r="K168" i="93"/>
  <c r="H168" i="93"/>
  <c r="E168" i="93"/>
  <c r="B168" i="93"/>
  <c r="M167" i="92"/>
  <c r="G167" i="92"/>
  <c r="D167" i="92"/>
  <c r="A167" i="92"/>
  <c r="J168" i="92"/>
  <c r="K167" i="92"/>
  <c r="H167" i="92"/>
  <c r="E167" i="92"/>
  <c r="B167" i="92"/>
  <c r="L167" i="92"/>
  <c r="I167" i="92"/>
  <c r="F167" i="92"/>
  <c r="C167" i="92"/>
  <c r="I128" i="92" a="1"/>
  <c r="I128" i="92" s="1"/>
  <c r="I130" i="92" s="1"/>
  <c r="J130" i="92" s="1"/>
  <c r="J94" i="92"/>
  <c r="L168" i="91"/>
  <c r="I168" i="91"/>
  <c r="F168" i="91"/>
  <c r="C168" i="91"/>
  <c r="M168" i="91"/>
  <c r="G168" i="91"/>
  <c r="D168" i="91"/>
  <c r="A168" i="91"/>
  <c r="J169" i="91"/>
  <c r="K168" i="91"/>
  <c r="H168" i="91"/>
  <c r="E168" i="91"/>
  <c r="B168" i="91"/>
  <c r="I128" i="91" a="1"/>
  <c r="I128" i="91" s="1"/>
  <c r="I130" i="91" s="1"/>
  <c r="J130" i="91" s="1"/>
  <c r="L168" i="90"/>
  <c r="I168" i="90"/>
  <c r="F168" i="90"/>
  <c r="C168" i="90"/>
  <c r="M168" i="90"/>
  <c r="G168" i="90"/>
  <c r="D168" i="90"/>
  <c r="A168" i="90"/>
  <c r="J169" i="90"/>
  <c r="K168" i="90"/>
  <c r="H168" i="90"/>
  <c r="E168" i="90"/>
  <c r="B168" i="90"/>
  <c r="I128" i="90" a="1"/>
  <c r="I128" i="90" s="1"/>
  <c r="I130" i="90" s="1"/>
  <c r="J130" i="90" s="1"/>
  <c r="L168" i="89"/>
  <c r="I168" i="89"/>
  <c r="F168" i="89"/>
  <c r="C168" i="89"/>
  <c r="M168" i="89"/>
  <c r="G168" i="89"/>
  <c r="D168" i="89"/>
  <c r="A168" i="89"/>
  <c r="J169" i="89"/>
  <c r="K168" i="89"/>
  <c r="H168" i="89"/>
  <c r="E168" i="89"/>
  <c r="B168" i="89"/>
  <c r="I127" i="89" a="1"/>
  <c r="I127" i="89" s="1"/>
  <c r="I124" i="89" a="1"/>
  <c r="I124" i="89" s="1"/>
  <c r="I129" i="89" a="1"/>
  <c r="I129" i="89" s="1"/>
  <c r="I126" i="89" a="1"/>
  <c r="I126" i="89" s="1"/>
  <c r="I123" i="89" a="1"/>
  <c r="I123" i="89" s="1"/>
  <c r="I125" i="89" a="1"/>
  <c r="I125" i="89" s="1"/>
  <c r="I122" i="89" a="1"/>
  <c r="I122" i="89" s="1"/>
  <c r="I127" i="80" a="1"/>
  <c r="I127" i="80" s="1"/>
  <c r="I124" i="80" a="1"/>
  <c r="I124" i="80" s="1"/>
  <c r="I129" i="80" a="1"/>
  <c r="I129" i="80" s="1"/>
  <c r="I126" i="80" a="1"/>
  <c r="I126" i="80" s="1"/>
  <c r="I123" i="80" a="1"/>
  <c r="I123" i="80" s="1"/>
  <c r="I125" i="80" a="1"/>
  <c r="I125" i="80" s="1"/>
  <c r="I122" i="80" a="1"/>
  <c r="I122" i="80" s="1"/>
  <c r="M167" i="80"/>
  <c r="G167" i="80"/>
  <c r="D167" i="80"/>
  <c r="A167" i="80"/>
  <c r="J168" i="80"/>
  <c r="K167" i="80"/>
  <c r="H167" i="80"/>
  <c r="E167" i="80"/>
  <c r="B167" i="80"/>
  <c r="L167" i="80"/>
  <c r="I167" i="80"/>
  <c r="F167" i="80"/>
  <c r="C167" i="80"/>
  <c r="H128" i="80" a="1"/>
  <c r="H128" i="80" s="1"/>
  <c r="H130" i="80" s="1"/>
  <c r="I128" i="79" a="1"/>
  <c r="I128" i="79" s="1"/>
  <c r="I130" i="79" s="1"/>
  <c r="J130" i="79" s="1"/>
  <c r="L168" i="79"/>
  <c r="I168" i="79"/>
  <c r="F168" i="79"/>
  <c r="C168" i="79"/>
  <c r="M168" i="79"/>
  <c r="G168" i="79"/>
  <c r="D168" i="79"/>
  <c r="A168" i="79"/>
  <c r="J169" i="79"/>
  <c r="K168" i="79"/>
  <c r="H168" i="79"/>
  <c r="E168" i="79"/>
  <c r="B168" i="79"/>
  <c r="I127" i="88" a="1"/>
  <c r="I127" i="88" s="1"/>
  <c r="I124" i="88" a="1"/>
  <c r="I124" i="88" s="1"/>
  <c r="I129" i="88" a="1"/>
  <c r="I129" i="88" s="1"/>
  <c r="I126" i="88" a="1"/>
  <c r="I126" i="88" s="1"/>
  <c r="I123" i="88" a="1"/>
  <c r="I123" i="88" s="1"/>
  <c r="I125" i="88" a="1"/>
  <c r="I125" i="88" s="1"/>
  <c r="I122" i="88" a="1"/>
  <c r="I122" i="88" s="1"/>
  <c r="H128" i="88" a="1"/>
  <c r="H128" i="88" s="1"/>
  <c r="H130" i="88" s="1"/>
  <c r="L168" i="88"/>
  <c r="I168" i="88"/>
  <c r="F168" i="88"/>
  <c r="C168" i="88"/>
  <c r="M168" i="88"/>
  <c r="G168" i="88"/>
  <c r="D168" i="88"/>
  <c r="A168" i="88"/>
  <c r="J169" i="88"/>
  <c r="K168" i="88"/>
  <c r="H168" i="88"/>
  <c r="E168" i="88"/>
  <c r="B168" i="88"/>
  <c r="L168" i="87"/>
  <c r="I168" i="87"/>
  <c r="F168" i="87"/>
  <c r="C168" i="87"/>
  <c r="M168" i="87"/>
  <c r="G168" i="87"/>
  <c r="D168" i="87"/>
  <c r="A168" i="87"/>
  <c r="J169" i="87"/>
  <c r="K168" i="87"/>
  <c r="H168" i="87"/>
  <c r="E168" i="87"/>
  <c r="B168" i="87"/>
  <c r="L168" i="86"/>
  <c r="I168" i="86"/>
  <c r="F168" i="86"/>
  <c r="C168" i="86"/>
  <c r="M168" i="86"/>
  <c r="G168" i="86"/>
  <c r="D168" i="86"/>
  <c r="A168" i="86"/>
  <c r="J169" i="86"/>
  <c r="K168" i="86"/>
  <c r="H168" i="86"/>
  <c r="E168" i="86"/>
  <c r="B168" i="86"/>
  <c r="M167" i="85"/>
  <c r="G167" i="85"/>
  <c r="D167" i="85"/>
  <c r="A167" i="85"/>
  <c r="J168" i="85"/>
  <c r="K167" i="85"/>
  <c r="H167" i="85"/>
  <c r="E167" i="85"/>
  <c r="B167" i="85"/>
  <c r="I167" i="85"/>
  <c r="L167" i="85"/>
  <c r="C167" i="85"/>
  <c r="F167" i="85"/>
  <c r="M167" i="84"/>
  <c r="G167" i="84"/>
  <c r="D167" i="84"/>
  <c r="A167" i="84"/>
  <c r="L167" i="84"/>
  <c r="I167" i="84"/>
  <c r="F167" i="84"/>
  <c r="C167" i="84"/>
  <c r="J168" i="84"/>
  <c r="E167" i="84"/>
  <c r="H167" i="84"/>
  <c r="K167" i="84"/>
  <c r="B167" i="84"/>
  <c r="H128" i="84" a="1"/>
  <c r="H128" i="84" s="1"/>
  <c r="H130" i="84" s="1"/>
  <c r="I125" i="84" a="1"/>
  <c r="I125" i="84" s="1"/>
  <c r="L168" i="83"/>
  <c r="I168" i="83"/>
  <c r="F168" i="83"/>
  <c r="C168" i="83"/>
  <c r="M168" i="83"/>
  <c r="G168" i="83"/>
  <c r="D168" i="83"/>
  <c r="A168" i="83"/>
  <c r="J169" i="83"/>
  <c r="K168" i="83"/>
  <c r="H168" i="83"/>
  <c r="E168" i="83"/>
  <c r="B168" i="83"/>
  <c r="L168" i="82"/>
  <c r="I168" i="82"/>
  <c r="F168" i="82"/>
  <c r="C168" i="82"/>
  <c r="M168" i="82"/>
  <c r="G168" i="82"/>
  <c r="D168" i="82"/>
  <c r="A168" i="82"/>
  <c r="J169" i="82"/>
  <c r="K168" i="82"/>
  <c r="H168" i="82"/>
  <c r="E168" i="82"/>
  <c r="B168" i="82"/>
  <c r="J94" i="81"/>
  <c r="L168" i="81"/>
  <c r="I168" i="81"/>
  <c r="F168" i="81"/>
  <c r="C168" i="81"/>
  <c r="M168" i="81"/>
  <c r="G168" i="81"/>
  <c r="D168" i="81"/>
  <c r="A168" i="81"/>
  <c r="J169" i="81"/>
  <c r="K168" i="81"/>
  <c r="H168" i="81"/>
  <c r="E168" i="81"/>
  <c r="B168" i="81"/>
  <c r="L168" i="78"/>
  <c r="I168" i="78"/>
  <c r="F168" i="78"/>
  <c r="C168" i="78"/>
  <c r="M168" i="78"/>
  <c r="G168" i="78"/>
  <c r="D168" i="78"/>
  <c r="A168" i="78"/>
  <c r="J169" i="78"/>
  <c r="K168" i="78"/>
  <c r="H168" i="78"/>
  <c r="E168" i="78"/>
  <c r="B168" i="78"/>
  <c r="I127" i="77" a="1"/>
  <c r="I127" i="77" s="1"/>
  <c r="I124" i="77" a="1"/>
  <c r="I124" i="77" s="1"/>
  <c r="I123" i="77" a="1"/>
  <c r="I123" i="77" s="1"/>
  <c r="I122" i="77" a="1"/>
  <c r="I122" i="77" s="1"/>
  <c r="I126" i="77" a="1"/>
  <c r="I126" i="77" s="1"/>
  <c r="I125" i="77" a="1"/>
  <c r="I125" i="77" s="1"/>
  <c r="I129" i="77" a="1"/>
  <c r="I129" i="77" s="1"/>
  <c r="H128" i="77" a="1"/>
  <c r="H128" i="77" s="1"/>
  <c r="H130" i="77" s="1"/>
  <c r="M167" i="77"/>
  <c r="G167" i="77"/>
  <c r="D167" i="77"/>
  <c r="A167" i="77"/>
  <c r="J168" i="77"/>
  <c r="I167" i="77"/>
  <c r="E167" i="77"/>
  <c r="K167" i="77"/>
  <c r="F167" i="77"/>
  <c r="B167" i="77"/>
  <c r="C167" i="77"/>
  <c r="L167" i="77"/>
  <c r="H167" i="77"/>
  <c r="I127" i="76" a="1"/>
  <c r="I127" i="76" s="1"/>
  <c r="I124" i="76" a="1"/>
  <c r="I124" i="76" s="1"/>
  <c r="I129" i="76" a="1"/>
  <c r="I129" i="76" s="1"/>
  <c r="I126" i="76" a="1"/>
  <c r="I126" i="76" s="1"/>
  <c r="I123" i="76" a="1"/>
  <c r="I123" i="76" s="1"/>
  <c r="I125" i="76" a="1"/>
  <c r="I125" i="76" s="1"/>
  <c r="I122" i="76" a="1"/>
  <c r="I122" i="76" s="1"/>
  <c r="L168" i="76"/>
  <c r="I168" i="76"/>
  <c r="F168" i="76"/>
  <c r="C168" i="76"/>
  <c r="M168" i="76"/>
  <c r="G168" i="76"/>
  <c r="D168" i="76"/>
  <c r="A168" i="76"/>
  <c r="J169" i="76"/>
  <c r="K168" i="76"/>
  <c r="H168" i="76"/>
  <c r="E168" i="76"/>
  <c r="B168" i="76"/>
  <c r="H128" i="76" a="1"/>
  <c r="H128" i="76" s="1"/>
  <c r="H130" i="76" s="1"/>
  <c r="I127" i="75" a="1"/>
  <c r="I127" i="75" s="1"/>
  <c r="I124" i="75" a="1"/>
  <c r="I124" i="75" s="1"/>
  <c r="I129" i="75" a="1"/>
  <c r="I129" i="75" s="1"/>
  <c r="I126" i="75" a="1"/>
  <c r="I126" i="75" s="1"/>
  <c r="I123" i="75" a="1"/>
  <c r="I123" i="75" s="1"/>
  <c r="I125" i="75" a="1"/>
  <c r="I125" i="75" s="1"/>
  <c r="I122" i="75" a="1"/>
  <c r="I122" i="75" s="1"/>
  <c r="H128" i="75" a="1"/>
  <c r="H128" i="75" s="1"/>
  <c r="H130" i="75" s="1"/>
  <c r="L168" i="75"/>
  <c r="I168" i="75"/>
  <c r="F168" i="75"/>
  <c r="C168" i="75"/>
  <c r="M168" i="75"/>
  <c r="G168" i="75"/>
  <c r="D168" i="75"/>
  <c r="A168" i="75"/>
  <c r="J169" i="75"/>
  <c r="K168" i="75"/>
  <c r="H168" i="75"/>
  <c r="E168" i="75"/>
  <c r="B168" i="75"/>
  <c r="I128" i="74" a="1"/>
  <c r="I128" i="74" s="1"/>
  <c r="I130" i="74" s="1"/>
  <c r="J130" i="74" s="1"/>
  <c r="M167" i="74"/>
  <c r="G167" i="74"/>
  <c r="D167" i="74"/>
  <c r="A167" i="74"/>
  <c r="L167" i="74"/>
  <c r="I167" i="74"/>
  <c r="F167" i="74"/>
  <c r="C167" i="74"/>
  <c r="J168" i="74"/>
  <c r="E167" i="74"/>
  <c r="K167" i="74"/>
  <c r="B167" i="74"/>
  <c r="H167" i="74"/>
  <c r="I128" i="73" a="1"/>
  <c r="I128" i="73" s="1"/>
  <c r="I130" i="73" s="1"/>
  <c r="J130" i="73" s="1"/>
  <c r="M167" i="73"/>
  <c r="G167" i="73"/>
  <c r="D167" i="73"/>
  <c r="A167" i="73"/>
  <c r="J168" i="73"/>
  <c r="K167" i="73"/>
  <c r="H167" i="73"/>
  <c r="E167" i="73"/>
  <c r="B167" i="73"/>
  <c r="L167" i="73"/>
  <c r="I167" i="73"/>
  <c r="F167" i="73"/>
  <c r="C167" i="73"/>
  <c r="L168" i="72"/>
  <c r="I168" i="72"/>
  <c r="F168" i="72"/>
  <c r="C168" i="72"/>
  <c r="M168" i="72"/>
  <c r="G168" i="72"/>
  <c r="D168" i="72"/>
  <c r="A168" i="72"/>
  <c r="J169" i="72"/>
  <c r="K168" i="72"/>
  <c r="H168" i="72"/>
  <c r="E168" i="72"/>
  <c r="B168" i="72"/>
  <c r="L168" i="71"/>
  <c r="I168" i="71"/>
  <c r="F168" i="71"/>
  <c r="C168" i="71"/>
  <c r="M168" i="71"/>
  <c r="G168" i="71"/>
  <c r="D168" i="71"/>
  <c r="A168" i="71"/>
  <c r="J169" i="71"/>
  <c r="K168" i="71"/>
  <c r="H168" i="71"/>
  <c r="E168" i="71"/>
  <c r="B168" i="71"/>
  <c r="I128" i="70" a="1"/>
  <c r="I128" i="70" s="1"/>
  <c r="I130" i="70" s="1"/>
  <c r="J130" i="70" s="1"/>
  <c r="L168" i="70"/>
  <c r="I168" i="70"/>
  <c r="F168" i="70"/>
  <c r="C168" i="70"/>
  <c r="M168" i="70"/>
  <c r="G168" i="70"/>
  <c r="D168" i="70"/>
  <c r="A168" i="70"/>
  <c r="J169" i="70"/>
  <c r="K168" i="70"/>
  <c r="H168" i="70"/>
  <c r="E168" i="70"/>
  <c r="B168" i="70"/>
  <c r="L168" i="69"/>
  <c r="I168" i="69"/>
  <c r="F168" i="69"/>
  <c r="C168" i="69"/>
  <c r="M168" i="69"/>
  <c r="G168" i="69"/>
  <c r="D168" i="69"/>
  <c r="A168" i="69"/>
  <c r="J169" i="69"/>
  <c r="K168" i="69"/>
  <c r="H168" i="69"/>
  <c r="E168" i="69"/>
  <c r="B168" i="69"/>
  <c r="I127" i="68" a="1"/>
  <c r="I127" i="68" s="1"/>
  <c r="I124" i="68" a="1"/>
  <c r="I124" i="68" s="1"/>
  <c r="I129" i="68" a="1"/>
  <c r="I129" i="68" s="1"/>
  <c r="I126" i="68" a="1"/>
  <c r="I126" i="68" s="1"/>
  <c r="I123" i="68" a="1"/>
  <c r="I123" i="68" s="1"/>
  <c r="I125" i="68" a="1"/>
  <c r="I125" i="68" s="1"/>
  <c r="I122" i="68" a="1"/>
  <c r="I122" i="68" s="1"/>
  <c r="H128" i="68" a="1"/>
  <c r="H128" i="68" s="1"/>
  <c r="H130" i="68" s="1"/>
  <c r="M167" i="68"/>
  <c r="G167" i="68"/>
  <c r="D167" i="68"/>
  <c r="A167" i="68"/>
  <c r="J168" i="68"/>
  <c r="K167" i="68"/>
  <c r="H167" i="68"/>
  <c r="E167" i="68"/>
  <c r="B167" i="68"/>
  <c r="L167" i="68"/>
  <c r="I167" i="68"/>
  <c r="F167" i="68"/>
  <c r="C167" i="68"/>
  <c r="L168" i="67"/>
  <c r="I168" i="67"/>
  <c r="F168" i="67"/>
  <c r="C168" i="67"/>
  <c r="M168" i="67"/>
  <c r="G168" i="67"/>
  <c r="D168" i="67"/>
  <c r="A168" i="67"/>
  <c r="J169" i="67"/>
  <c r="K168" i="67"/>
  <c r="H168" i="67"/>
  <c r="E168" i="67"/>
  <c r="B168" i="67"/>
  <c r="B87" i="114"/>
  <c r="C87" i="114" s="1"/>
  <c r="A96" i="114"/>
  <c r="A97" i="113"/>
  <c r="B88" i="113"/>
  <c r="C88" i="113" s="1"/>
  <c r="A97" i="7"/>
  <c r="B88" i="7"/>
  <c r="A318" i="7"/>
  <c r="B309" i="7"/>
  <c r="I94" i="43" l="1"/>
  <c r="J94" i="43" s="1"/>
  <c r="I94" i="109"/>
  <c r="J94" i="109" s="1"/>
  <c r="I94" i="48"/>
  <c r="J94" i="48" s="1"/>
  <c r="I92" i="71" a="1"/>
  <c r="I92" i="71" s="1"/>
  <c r="I94" i="71" s="1"/>
  <c r="J94" i="71" s="1"/>
  <c r="I94" i="55"/>
  <c r="J94" i="55" s="1"/>
  <c r="I94" i="80"/>
  <c r="J94" i="80" s="1"/>
  <c r="I94" i="69"/>
  <c r="J94" i="69" s="1"/>
  <c r="I94" i="42"/>
  <c r="J94" i="42" s="1"/>
  <c r="I94" i="102"/>
  <c r="J94" i="102" s="1"/>
  <c r="I94" i="73"/>
  <c r="J94" i="73" s="1"/>
  <c r="I92" i="70" a="1"/>
  <c r="I92" i="70" s="1"/>
  <c r="I94" i="70" s="1"/>
  <c r="J94" i="70" s="1"/>
  <c r="I92" i="67" a="1"/>
  <c r="I92" i="67" s="1"/>
  <c r="I94" i="67" s="1"/>
  <c r="J94" i="67" s="1"/>
  <c r="I94" i="40"/>
  <c r="J94" i="40" s="1"/>
  <c r="I94" i="58"/>
  <c r="J94" i="58" s="1"/>
  <c r="I94" i="60"/>
  <c r="J94" i="60" s="1"/>
  <c r="I94" i="90"/>
  <c r="J94" i="90" s="1"/>
  <c r="I94" i="78"/>
  <c r="J94" i="78" s="1"/>
  <c r="I94" i="127"/>
  <c r="J94" i="127" s="1"/>
  <c r="I94" i="49"/>
  <c r="J94" i="49" s="1"/>
  <c r="I94" i="98"/>
  <c r="J94" i="98" s="1"/>
  <c r="I94" i="96"/>
  <c r="J94" i="96" s="1"/>
  <c r="I94" i="82"/>
  <c r="J94" i="82" s="1"/>
  <c r="I94" i="74"/>
  <c r="J94" i="74" s="1"/>
  <c r="I94" i="91"/>
  <c r="J94" i="91" s="1"/>
  <c r="I94" i="72"/>
  <c r="J94" i="72" s="1"/>
  <c r="I94" i="129"/>
  <c r="J94" i="129" s="1"/>
  <c r="I94" i="77"/>
  <c r="J94" i="77" s="1"/>
  <c r="I94" i="87"/>
  <c r="J94" i="87" s="1"/>
  <c r="I94" i="79"/>
  <c r="J94" i="79" s="1"/>
  <c r="I94" i="128"/>
  <c r="J94" i="128" s="1"/>
  <c r="I94" i="68"/>
  <c r="I128" i="51" a="1"/>
  <c r="I128" i="51" s="1"/>
  <c r="I130" i="51" s="1"/>
  <c r="J130" i="51" s="1"/>
  <c r="I128" i="48" a="1"/>
  <c r="I128" i="48" s="1"/>
  <c r="I130" i="48" s="1"/>
  <c r="J130" i="48" s="1"/>
  <c r="I128" i="71" a="1"/>
  <c r="I128" i="71" s="1"/>
  <c r="I130" i="71" s="1"/>
  <c r="J130" i="71" s="1"/>
  <c r="J94" i="68"/>
  <c r="J94" i="54"/>
  <c r="J94" i="88"/>
  <c r="J94" i="95"/>
  <c r="J94" i="41"/>
  <c r="J94" i="51"/>
  <c r="J94" i="52"/>
  <c r="J94" i="76"/>
  <c r="J94" i="89"/>
  <c r="J94" i="57"/>
  <c r="J94" i="83"/>
  <c r="I128" i="57" a="1"/>
  <c r="I128" i="57" s="1"/>
  <c r="I130" i="57" s="1"/>
  <c r="J130" i="57" s="1"/>
  <c r="I128" i="75" a="1"/>
  <c r="I128" i="75" s="1"/>
  <c r="I130" i="75" s="1"/>
  <c r="J130" i="75" s="1"/>
  <c r="I128" i="80" a="1"/>
  <c r="I128" i="80" s="1"/>
  <c r="I130" i="80" s="1"/>
  <c r="J130" i="80" s="1"/>
  <c r="I128" i="99" a="1"/>
  <c r="I128" i="99" s="1"/>
  <c r="I130" i="99" s="1"/>
  <c r="J130" i="99" s="1"/>
  <c r="I128" i="43" a="1"/>
  <c r="I128" i="43" s="1"/>
  <c r="I130" i="43" s="1"/>
  <c r="J130" i="43" s="1"/>
  <c r="I128" i="56" a="1"/>
  <c r="I128" i="56" s="1"/>
  <c r="I130" i="56" s="1"/>
  <c r="J130" i="56" s="1"/>
  <c r="I128" i="77" a="1"/>
  <c r="I128" i="77" s="1"/>
  <c r="I130" i="77" s="1"/>
  <c r="J130" i="77" s="1"/>
  <c r="I128" i="88" a="1"/>
  <c r="I128" i="88" s="1"/>
  <c r="I130" i="88" s="1"/>
  <c r="J130" i="88" s="1"/>
  <c r="I128" i="89" a="1"/>
  <c r="I128" i="89" s="1"/>
  <c r="I130" i="89" s="1"/>
  <c r="J130" i="89" s="1"/>
  <c r="I128" i="41" a="1"/>
  <c r="I128" i="41" s="1"/>
  <c r="I130" i="41" s="1"/>
  <c r="J130" i="41" s="1"/>
  <c r="I128" i="52" a="1"/>
  <c r="I128" i="52" s="1"/>
  <c r="I130" i="52" s="1"/>
  <c r="J130" i="52" s="1"/>
  <c r="J94" i="44"/>
  <c r="J94" i="97"/>
  <c r="J94" i="85"/>
  <c r="J94" i="108"/>
  <c r="J94" i="38"/>
  <c r="J94" i="46"/>
  <c r="J94" i="47"/>
  <c r="B412" i="135"/>
  <c r="B313" i="130"/>
  <c r="B115" i="135"/>
  <c r="B88" i="130"/>
  <c r="C499" i="111"/>
  <c r="C400" i="135"/>
  <c r="C127" i="111"/>
  <c r="C103" i="135"/>
  <c r="B412" i="106"/>
  <c r="B514" i="111"/>
  <c r="B115" i="106"/>
  <c r="B142" i="111"/>
  <c r="C79" i="105"/>
  <c r="C103" i="106"/>
  <c r="C308" i="105"/>
  <c r="C400" i="106"/>
  <c r="C88" i="7"/>
  <c r="C88" i="130" s="1"/>
  <c r="B88" i="105"/>
  <c r="C309" i="7"/>
  <c r="C313" i="130" s="1"/>
  <c r="B317" i="105"/>
  <c r="K169" i="60"/>
  <c r="H169" i="60"/>
  <c r="H170" i="60" s="1"/>
  <c r="E169" i="60"/>
  <c r="E170" i="60" s="1"/>
  <c r="B169" i="60"/>
  <c r="B170" i="60" s="1"/>
  <c r="L169" i="60"/>
  <c r="I169" i="60"/>
  <c r="F169" i="60"/>
  <c r="F170" i="60" s="1"/>
  <c r="C169" i="60"/>
  <c r="C170" i="60" s="1"/>
  <c r="M169" i="60"/>
  <c r="G169" i="60"/>
  <c r="G170" i="60" s="1"/>
  <c r="D169" i="60"/>
  <c r="D170" i="60" s="1"/>
  <c r="A169" i="60"/>
  <c r="I128" i="60" a="1"/>
  <c r="I128" i="60" s="1"/>
  <c r="I130" i="60" s="1"/>
  <c r="J130" i="60" s="1"/>
  <c r="J94" i="59"/>
  <c r="K169" i="59"/>
  <c r="H169" i="59"/>
  <c r="H170" i="59" s="1"/>
  <c r="E169" i="59"/>
  <c r="E170" i="59" s="1"/>
  <c r="B169" i="59"/>
  <c r="B170" i="59" s="1"/>
  <c r="L169" i="59"/>
  <c r="I169" i="59"/>
  <c r="F169" i="59"/>
  <c r="F170" i="59" s="1"/>
  <c r="C169" i="59"/>
  <c r="C170" i="59" s="1"/>
  <c r="M169" i="59"/>
  <c r="G169" i="59"/>
  <c r="G170" i="59" s="1"/>
  <c r="D169" i="59"/>
  <c r="D170" i="59" s="1"/>
  <c r="A169" i="59"/>
  <c r="L168" i="58"/>
  <c r="I168" i="58"/>
  <c r="F168" i="58"/>
  <c r="C168" i="58"/>
  <c r="J169" i="58"/>
  <c r="E168" i="58"/>
  <c r="A168" i="58"/>
  <c r="K168" i="58"/>
  <c r="G168" i="58"/>
  <c r="B168" i="58"/>
  <c r="D168" i="58"/>
  <c r="H168" i="58"/>
  <c r="M168" i="58"/>
  <c r="K169" i="57"/>
  <c r="H169" i="57"/>
  <c r="H170" i="57" s="1"/>
  <c r="E169" i="57"/>
  <c r="E170" i="57" s="1"/>
  <c r="B169" i="57"/>
  <c r="B170" i="57" s="1"/>
  <c r="L169" i="57"/>
  <c r="I169" i="57"/>
  <c r="F169" i="57"/>
  <c r="F170" i="57" s="1"/>
  <c r="C169" i="57"/>
  <c r="C170" i="57" s="1"/>
  <c r="M169" i="57"/>
  <c r="G169" i="57"/>
  <c r="G170" i="57" s="1"/>
  <c r="D169" i="57"/>
  <c r="D170" i="57" s="1"/>
  <c r="A169" i="57"/>
  <c r="K169" i="56"/>
  <c r="H169" i="56"/>
  <c r="H170" i="56" s="1"/>
  <c r="E169" i="56"/>
  <c r="E170" i="56" s="1"/>
  <c r="B169" i="56"/>
  <c r="B170" i="56" s="1"/>
  <c r="L169" i="56"/>
  <c r="I169" i="56"/>
  <c r="F169" i="56"/>
  <c r="F170" i="56" s="1"/>
  <c r="C169" i="56"/>
  <c r="C170" i="56" s="1"/>
  <c r="M169" i="56"/>
  <c r="G169" i="56"/>
  <c r="G170" i="56" s="1"/>
  <c r="D169" i="56"/>
  <c r="D170" i="56" s="1"/>
  <c r="A169" i="56"/>
  <c r="K169" i="55"/>
  <c r="H169" i="55"/>
  <c r="E169" i="55"/>
  <c r="B169" i="55"/>
  <c r="B170" i="55" s="1"/>
  <c r="L169" i="55"/>
  <c r="I169" i="55"/>
  <c r="F169" i="55"/>
  <c r="C169" i="55"/>
  <c r="C170" i="55" s="1"/>
  <c r="M169" i="55"/>
  <c r="G169" i="55"/>
  <c r="D169" i="55"/>
  <c r="D170" i="55" s="1"/>
  <c r="A169" i="55"/>
  <c r="K169" i="54"/>
  <c r="H169" i="54"/>
  <c r="H170" i="54" s="1"/>
  <c r="E169" i="54"/>
  <c r="E170" i="54" s="1"/>
  <c r="B169" i="54"/>
  <c r="B170" i="54" s="1"/>
  <c r="L169" i="54"/>
  <c r="I169" i="54"/>
  <c r="F169" i="54"/>
  <c r="F170" i="54" s="1"/>
  <c r="C169" i="54"/>
  <c r="C170" i="54" s="1"/>
  <c r="M169" i="54"/>
  <c r="G169" i="54"/>
  <c r="G170" i="54" s="1"/>
  <c r="D169" i="54"/>
  <c r="D170" i="54" s="1"/>
  <c r="A169" i="54"/>
  <c r="M168" i="53"/>
  <c r="G168" i="53"/>
  <c r="D168" i="53"/>
  <c r="A168" i="53"/>
  <c r="L168" i="53"/>
  <c r="H168" i="53"/>
  <c r="C168" i="53"/>
  <c r="J169" i="53"/>
  <c r="I168" i="53"/>
  <c r="E168" i="53"/>
  <c r="K168" i="53"/>
  <c r="B168" i="53"/>
  <c r="F168" i="53"/>
  <c r="J94" i="53"/>
  <c r="L168" i="52"/>
  <c r="I168" i="52"/>
  <c r="F168" i="52"/>
  <c r="C168" i="52"/>
  <c r="M168" i="52"/>
  <c r="G168" i="52"/>
  <c r="D168" i="52"/>
  <c r="A168" i="52"/>
  <c r="J169" i="52"/>
  <c r="K168" i="52"/>
  <c r="H168" i="52"/>
  <c r="E168" i="52"/>
  <c r="B168" i="52"/>
  <c r="L168" i="51"/>
  <c r="I168" i="51"/>
  <c r="F168" i="51"/>
  <c r="C168" i="51"/>
  <c r="J169" i="51"/>
  <c r="E168" i="51"/>
  <c r="A168" i="51"/>
  <c r="K168" i="51"/>
  <c r="G168" i="51"/>
  <c r="B168" i="51"/>
  <c r="D168" i="51"/>
  <c r="H168" i="51"/>
  <c r="M168" i="51"/>
  <c r="K169" i="50"/>
  <c r="H169" i="50"/>
  <c r="H170" i="50" s="1"/>
  <c r="E169" i="50"/>
  <c r="E170" i="50" s="1"/>
  <c r="B169" i="50"/>
  <c r="B170" i="50" s="1"/>
  <c r="L169" i="50"/>
  <c r="I169" i="50"/>
  <c r="F169" i="50"/>
  <c r="F170" i="50" s="1"/>
  <c r="C169" i="50"/>
  <c r="C170" i="50" s="1"/>
  <c r="M169" i="50"/>
  <c r="G169" i="50"/>
  <c r="G170" i="50" s="1"/>
  <c r="D169" i="50"/>
  <c r="D170" i="50" s="1"/>
  <c r="A169" i="50"/>
  <c r="J94" i="50"/>
  <c r="L168" i="49"/>
  <c r="I168" i="49"/>
  <c r="F168" i="49"/>
  <c r="C168" i="49"/>
  <c r="J169" i="49"/>
  <c r="K168" i="49"/>
  <c r="H168" i="49"/>
  <c r="E168" i="49"/>
  <c r="B168" i="49"/>
  <c r="A168" i="49"/>
  <c r="M168" i="49"/>
  <c r="D168" i="49"/>
  <c r="G168" i="49"/>
  <c r="L168" i="48"/>
  <c r="I168" i="48"/>
  <c r="F168" i="48"/>
  <c r="C168" i="48"/>
  <c r="M168" i="48"/>
  <c r="G168" i="48"/>
  <c r="D168" i="48"/>
  <c r="A168" i="48"/>
  <c r="J169" i="48"/>
  <c r="E168" i="48"/>
  <c r="H168" i="48"/>
  <c r="K168" i="48"/>
  <c r="B168" i="48"/>
  <c r="K169" i="47"/>
  <c r="H169" i="47"/>
  <c r="H170" i="47" s="1"/>
  <c r="E169" i="47"/>
  <c r="E170" i="47" s="1"/>
  <c r="B169" i="47"/>
  <c r="B170" i="47" s="1"/>
  <c r="L169" i="47"/>
  <c r="I169" i="47"/>
  <c r="F169" i="47"/>
  <c r="F170" i="47" s="1"/>
  <c r="C169" i="47"/>
  <c r="C170" i="47" s="1"/>
  <c r="M169" i="47"/>
  <c r="G169" i="47"/>
  <c r="G170" i="47" s="1"/>
  <c r="D169" i="47"/>
  <c r="D170" i="47" s="1"/>
  <c r="A169" i="47"/>
  <c r="L168" i="46"/>
  <c r="I168" i="46"/>
  <c r="F168" i="46"/>
  <c r="C168" i="46"/>
  <c r="J169" i="46"/>
  <c r="K168" i="46"/>
  <c r="H168" i="46"/>
  <c r="E168" i="46"/>
  <c r="B168" i="46"/>
  <c r="A168" i="46"/>
  <c r="D168" i="46"/>
  <c r="G168" i="46"/>
  <c r="M168" i="46"/>
  <c r="I128" i="46" a="1"/>
  <c r="I128" i="46" s="1"/>
  <c r="I130" i="46" s="1"/>
  <c r="J130" i="46" s="1"/>
  <c r="J94" i="45"/>
  <c r="K169" i="45"/>
  <c r="H169" i="45"/>
  <c r="H170" i="45" s="1"/>
  <c r="E169" i="45"/>
  <c r="E170" i="45" s="1"/>
  <c r="B169" i="45"/>
  <c r="B170" i="45" s="1"/>
  <c r="L169" i="45"/>
  <c r="I169" i="45"/>
  <c r="F169" i="45"/>
  <c r="F170" i="45" s="1"/>
  <c r="C169" i="45"/>
  <c r="C170" i="45" s="1"/>
  <c r="M169" i="45"/>
  <c r="G169" i="45"/>
  <c r="G170" i="45" s="1"/>
  <c r="D169" i="45"/>
  <c r="D170" i="45" s="1"/>
  <c r="A169" i="45"/>
  <c r="K169" i="44"/>
  <c r="H169" i="44"/>
  <c r="H170" i="44" s="1"/>
  <c r="E169" i="44"/>
  <c r="E170" i="44" s="1"/>
  <c r="B169" i="44"/>
  <c r="B170" i="44" s="1"/>
  <c r="L169" i="44"/>
  <c r="I169" i="44"/>
  <c r="F169" i="44"/>
  <c r="F170" i="44" s="1"/>
  <c r="C169" i="44"/>
  <c r="C170" i="44" s="1"/>
  <c r="M169" i="44"/>
  <c r="G169" i="44"/>
  <c r="G170" i="44" s="1"/>
  <c r="D169" i="44"/>
  <c r="D170" i="44" s="1"/>
  <c r="A169" i="44"/>
  <c r="I128" i="44" a="1"/>
  <c r="I128" i="44" s="1"/>
  <c r="I130" i="44" s="1"/>
  <c r="J130" i="44" s="1"/>
  <c r="L168" i="43"/>
  <c r="I168" i="43"/>
  <c r="F168" i="43"/>
  <c r="C168" i="43"/>
  <c r="M168" i="43"/>
  <c r="G168" i="43"/>
  <c r="D168" i="43"/>
  <c r="A168" i="43"/>
  <c r="J169" i="43"/>
  <c r="E168" i="43"/>
  <c r="H168" i="43"/>
  <c r="K168" i="43"/>
  <c r="B168" i="43"/>
  <c r="I128" i="42" a="1"/>
  <c r="I128" i="42" s="1"/>
  <c r="I130" i="42" s="1"/>
  <c r="J130" i="42" s="1"/>
  <c r="K169" i="42"/>
  <c r="H169" i="42"/>
  <c r="H170" i="42" s="1"/>
  <c r="E169" i="42"/>
  <c r="E170" i="42" s="1"/>
  <c r="B169" i="42"/>
  <c r="B170" i="42" s="1"/>
  <c r="L169" i="42"/>
  <c r="I169" i="42"/>
  <c r="F169" i="42"/>
  <c r="F170" i="42" s="1"/>
  <c r="C169" i="42"/>
  <c r="C170" i="42" s="1"/>
  <c r="M169" i="42"/>
  <c r="G169" i="42"/>
  <c r="G170" i="42" s="1"/>
  <c r="D169" i="42"/>
  <c r="D170" i="42" s="1"/>
  <c r="A169" i="42"/>
  <c r="K169" i="41"/>
  <c r="H169" i="41"/>
  <c r="H170" i="41" s="1"/>
  <c r="E169" i="41"/>
  <c r="E170" i="41" s="1"/>
  <c r="B169" i="41"/>
  <c r="B170" i="41" s="1"/>
  <c r="L169" i="41"/>
  <c r="I169" i="41"/>
  <c r="F169" i="41"/>
  <c r="F170" i="41" s="1"/>
  <c r="C169" i="41"/>
  <c r="C170" i="41" s="1"/>
  <c r="M169" i="41"/>
  <c r="G169" i="41"/>
  <c r="G170" i="41" s="1"/>
  <c r="D169" i="41"/>
  <c r="D170" i="41" s="1"/>
  <c r="A169" i="41"/>
  <c r="L168" i="40"/>
  <c r="I168" i="40"/>
  <c r="F168" i="40"/>
  <c r="C168" i="40"/>
  <c r="M168" i="40"/>
  <c r="G168" i="40"/>
  <c r="D168" i="40"/>
  <c r="A168" i="40"/>
  <c r="J169" i="40"/>
  <c r="E168" i="40"/>
  <c r="H168" i="40"/>
  <c r="K168" i="40"/>
  <c r="B168" i="40"/>
  <c r="J94" i="39"/>
  <c r="K169" i="39"/>
  <c r="H169" i="39"/>
  <c r="H170" i="39" s="1"/>
  <c r="E169" i="39"/>
  <c r="E170" i="39" s="1"/>
  <c r="B169" i="39"/>
  <c r="B170" i="39" s="1"/>
  <c r="L169" i="39"/>
  <c r="I169" i="39"/>
  <c r="F169" i="39"/>
  <c r="F170" i="39" s="1"/>
  <c r="C169" i="39"/>
  <c r="C170" i="39" s="1"/>
  <c r="M169" i="39"/>
  <c r="G169" i="39"/>
  <c r="G170" i="39" s="1"/>
  <c r="D169" i="39"/>
  <c r="D170" i="39" s="1"/>
  <c r="A169" i="39"/>
  <c r="K169" i="38"/>
  <c r="H169" i="38"/>
  <c r="H170" i="38" s="1"/>
  <c r="E169" i="38"/>
  <c r="E170" i="38" s="1"/>
  <c r="B169" i="38"/>
  <c r="B170" i="38" s="1"/>
  <c r="L169" i="38"/>
  <c r="I169" i="38"/>
  <c r="F169" i="38"/>
  <c r="F170" i="38" s="1"/>
  <c r="C169" i="38"/>
  <c r="C170" i="38" s="1"/>
  <c r="M169" i="38"/>
  <c r="G169" i="38"/>
  <c r="G170" i="38" s="1"/>
  <c r="D169" i="38"/>
  <c r="D170" i="38" s="1"/>
  <c r="A169" i="38"/>
  <c r="I128" i="38" a="1"/>
  <c r="I128" i="38" s="1"/>
  <c r="I130" i="38" s="1"/>
  <c r="J130" i="38" s="1"/>
  <c r="I128" i="32" a="1"/>
  <c r="I128" i="32" s="1"/>
  <c r="I130" i="32" s="1"/>
  <c r="J130" i="32" s="1"/>
  <c r="K169" i="32"/>
  <c r="H169" i="32"/>
  <c r="H170" i="32" s="1"/>
  <c r="E169" i="32"/>
  <c r="E170" i="32" s="1"/>
  <c r="B169" i="32"/>
  <c r="B170" i="32" s="1"/>
  <c r="L169" i="32"/>
  <c r="I169" i="32"/>
  <c r="F169" i="32"/>
  <c r="F170" i="32" s="1"/>
  <c r="C169" i="32"/>
  <c r="C170" i="32" s="1"/>
  <c r="M169" i="32"/>
  <c r="G169" i="32"/>
  <c r="G170" i="32" s="1"/>
  <c r="D169" i="32"/>
  <c r="D170" i="32" s="1"/>
  <c r="A169" i="32"/>
  <c r="I92" i="32" a="1"/>
  <c r="I92" i="32" s="1"/>
  <c r="I94" i="32" s="1"/>
  <c r="J94" i="32" s="1"/>
  <c r="K169" i="129"/>
  <c r="H169" i="129"/>
  <c r="H170" i="129" s="1"/>
  <c r="E169" i="129"/>
  <c r="E170" i="129" s="1"/>
  <c r="B169" i="129"/>
  <c r="B170" i="129" s="1"/>
  <c r="L169" i="129"/>
  <c r="I169" i="129"/>
  <c r="F169" i="129"/>
  <c r="F170" i="129" s="1"/>
  <c r="C169" i="129"/>
  <c r="C170" i="129" s="1"/>
  <c r="M169" i="129"/>
  <c r="G169" i="129"/>
  <c r="G170" i="129" s="1"/>
  <c r="D169" i="129"/>
  <c r="D170" i="129" s="1"/>
  <c r="A169" i="129"/>
  <c r="I128" i="129" a="1"/>
  <c r="I128" i="129" s="1"/>
  <c r="I130" i="129" s="1"/>
  <c r="J130" i="129" s="1"/>
  <c r="L168" i="128"/>
  <c r="I168" i="128"/>
  <c r="F168" i="128"/>
  <c r="C168" i="128"/>
  <c r="M168" i="128"/>
  <c r="G168" i="128"/>
  <c r="D168" i="128"/>
  <c r="A168" i="128"/>
  <c r="J169" i="128"/>
  <c r="K168" i="128"/>
  <c r="H168" i="128"/>
  <c r="E168" i="128"/>
  <c r="B168" i="128"/>
  <c r="I128" i="127" a="1"/>
  <c r="I128" i="127" s="1"/>
  <c r="I130" i="127" s="1"/>
  <c r="J130" i="127" s="1"/>
  <c r="K169" i="127"/>
  <c r="H169" i="127"/>
  <c r="H170" i="127" s="1"/>
  <c r="E169" i="127"/>
  <c r="E170" i="127" s="1"/>
  <c r="B169" i="127"/>
  <c r="B170" i="127" s="1"/>
  <c r="L169" i="127"/>
  <c r="I169" i="127"/>
  <c r="F169" i="127"/>
  <c r="F170" i="127" s="1"/>
  <c r="C169" i="127"/>
  <c r="C170" i="127" s="1"/>
  <c r="M169" i="127"/>
  <c r="G169" i="127"/>
  <c r="G170" i="127" s="1"/>
  <c r="D169" i="127"/>
  <c r="D170" i="127" s="1"/>
  <c r="A169" i="127"/>
  <c r="J169" i="109"/>
  <c r="K168" i="109"/>
  <c r="H168" i="109"/>
  <c r="E168" i="109"/>
  <c r="B168" i="109"/>
  <c r="L168" i="109"/>
  <c r="I168" i="109"/>
  <c r="F168" i="109"/>
  <c r="C168" i="109"/>
  <c r="M168" i="109"/>
  <c r="G168" i="109"/>
  <c r="D168" i="109"/>
  <c r="A168" i="109"/>
  <c r="I128" i="109" a="1"/>
  <c r="I128" i="109" s="1"/>
  <c r="I130" i="109" s="1"/>
  <c r="J130" i="109" s="1"/>
  <c r="K169" i="108"/>
  <c r="H169" i="108"/>
  <c r="H170" i="108" s="1"/>
  <c r="E169" i="108"/>
  <c r="E170" i="108" s="1"/>
  <c r="B169" i="108"/>
  <c r="B170" i="108" s="1"/>
  <c r="L169" i="108"/>
  <c r="I169" i="108"/>
  <c r="F169" i="108"/>
  <c r="F170" i="108" s="1"/>
  <c r="C169" i="108"/>
  <c r="C170" i="108" s="1"/>
  <c r="M169" i="108"/>
  <c r="G169" i="108"/>
  <c r="G170" i="108" s="1"/>
  <c r="D169" i="108"/>
  <c r="D170" i="108" s="1"/>
  <c r="A169" i="108"/>
  <c r="K169" i="102"/>
  <c r="H169" i="102"/>
  <c r="H170" i="102" s="1"/>
  <c r="E169" i="102"/>
  <c r="E170" i="102" s="1"/>
  <c r="B169" i="102"/>
  <c r="B170" i="102" s="1"/>
  <c r="L169" i="102"/>
  <c r="I169" i="102"/>
  <c r="F169" i="102"/>
  <c r="F170" i="102" s="1"/>
  <c r="C169" i="102"/>
  <c r="C170" i="102" s="1"/>
  <c r="M169" i="102"/>
  <c r="G169" i="102"/>
  <c r="G170" i="102" s="1"/>
  <c r="D169" i="102"/>
  <c r="D170" i="102" s="1"/>
  <c r="A169" i="102"/>
  <c r="I128" i="102" a="1"/>
  <c r="I128" i="102" s="1"/>
  <c r="I130" i="102" s="1"/>
  <c r="J130" i="102" s="1"/>
  <c r="K169" i="101"/>
  <c r="H169" i="101"/>
  <c r="H170" i="101" s="1"/>
  <c r="E169" i="101"/>
  <c r="E170" i="101" s="1"/>
  <c r="B169" i="101"/>
  <c r="B170" i="101" s="1"/>
  <c r="L169" i="101"/>
  <c r="I169" i="101"/>
  <c r="F169" i="101"/>
  <c r="F170" i="101" s="1"/>
  <c r="C169" i="101"/>
  <c r="C170" i="101" s="1"/>
  <c r="M169" i="101"/>
  <c r="G169" i="101"/>
  <c r="G170" i="101" s="1"/>
  <c r="D169" i="101"/>
  <c r="D170" i="101" s="1"/>
  <c r="A169" i="101"/>
  <c r="J94" i="101"/>
  <c r="L168" i="100"/>
  <c r="I168" i="100"/>
  <c r="F168" i="100"/>
  <c r="C168" i="100"/>
  <c r="M168" i="100"/>
  <c r="G168" i="100"/>
  <c r="D168" i="100"/>
  <c r="A168" i="100"/>
  <c r="H168" i="100"/>
  <c r="K168" i="100"/>
  <c r="B168" i="100"/>
  <c r="J169" i="100"/>
  <c r="E168" i="100"/>
  <c r="J94" i="100"/>
  <c r="J94" i="99"/>
  <c r="K169" i="99"/>
  <c r="H169" i="99"/>
  <c r="H170" i="99" s="1"/>
  <c r="E169" i="99"/>
  <c r="E170" i="99" s="1"/>
  <c r="B169" i="99"/>
  <c r="B170" i="99" s="1"/>
  <c r="L169" i="99"/>
  <c r="I169" i="99"/>
  <c r="F169" i="99"/>
  <c r="F170" i="99" s="1"/>
  <c r="C169" i="99"/>
  <c r="C170" i="99" s="1"/>
  <c r="M169" i="99"/>
  <c r="G169" i="99"/>
  <c r="G170" i="99" s="1"/>
  <c r="D169" i="99"/>
  <c r="D170" i="99" s="1"/>
  <c r="A169" i="99"/>
  <c r="L168" i="98"/>
  <c r="I168" i="98"/>
  <c r="F168" i="98"/>
  <c r="C168" i="98"/>
  <c r="J169" i="98"/>
  <c r="K168" i="98"/>
  <c r="H168" i="98"/>
  <c r="E168" i="98"/>
  <c r="B168" i="98"/>
  <c r="A168" i="98"/>
  <c r="M168" i="98"/>
  <c r="D168" i="98"/>
  <c r="G168" i="98"/>
  <c r="K169" i="97"/>
  <c r="H169" i="97"/>
  <c r="H170" i="97" s="1"/>
  <c r="E169" i="97"/>
  <c r="E170" i="97" s="1"/>
  <c r="B169" i="97"/>
  <c r="B170" i="97" s="1"/>
  <c r="L169" i="97"/>
  <c r="I169" i="97"/>
  <c r="F169" i="97"/>
  <c r="F170" i="97" s="1"/>
  <c r="C169" i="97"/>
  <c r="C170" i="97" s="1"/>
  <c r="M169" i="97"/>
  <c r="G169" i="97"/>
  <c r="G170" i="97" s="1"/>
  <c r="D169" i="97"/>
  <c r="D170" i="97" s="1"/>
  <c r="A169" i="97"/>
  <c r="L168" i="96"/>
  <c r="I168" i="96"/>
  <c r="F168" i="96"/>
  <c r="C168" i="96"/>
  <c r="M168" i="96"/>
  <c r="G168" i="96"/>
  <c r="D168" i="96"/>
  <c r="A168" i="96"/>
  <c r="J169" i="96"/>
  <c r="E168" i="96"/>
  <c r="K168" i="96"/>
  <c r="B168" i="96"/>
  <c r="H168" i="96"/>
  <c r="K169" i="95"/>
  <c r="H169" i="95"/>
  <c r="H170" i="95" s="1"/>
  <c r="E169" i="95"/>
  <c r="E170" i="95" s="1"/>
  <c r="B169" i="95"/>
  <c r="B170" i="95" s="1"/>
  <c r="L169" i="95"/>
  <c r="I169" i="95"/>
  <c r="F169" i="95"/>
  <c r="F170" i="95" s="1"/>
  <c r="C169" i="95"/>
  <c r="C170" i="95" s="1"/>
  <c r="M169" i="95"/>
  <c r="G169" i="95"/>
  <c r="G170" i="95" s="1"/>
  <c r="D169" i="95"/>
  <c r="D170" i="95" s="1"/>
  <c r="A169" i="95"/>
  <c r="K169" i="94"/>
  <c r="H169" i="94"/>
  <c r="H170" i="94" s="1"/>
  <c r="E169" i="94"/>
  <c r="E170" i="94" s="1"/>
  <c r="B169" i="94"/>
  <c r="B170" i="94" s="1"/>
  <c r="L169" i="94"/>
  <c r="I169" i="94"/>
  <c r="F169" i="94"/>
  <c r="F170" i="94" s="1"/>
  <c r="C169" i="94"/>
  <c r="C170" i="94" s="1"/>
  <c r="M169" i="94"/>
  <c r="G169" i="94"/>
  <c r="G170" i="94" s="1"/>
  <c r="D169" i="94"/>
  <c r="D170" i="94" s="1"/>
  <c r="A169" i="94"/>
  <c r="K169" i="93"/>
  <c r="H169" i="93"/>
  <c r="H170" i="93" s="1"/>
  <c r="E169" i="93"/>
  <c r="E170" i="93" s="1"/>
  <c r="B169" i="93"/>
  <c r="B170" i="93" s="1"/>
  <c r="L169" i="93"/>
  <c r="I169" i="93"/>
  <c r="F169" i="93"/>
  <c r="F170" i="93" s="1"/>
  <c r="C169" i="93"/>
  <c r="C170" i="93" s="1"/>
  <c r="M169" i="93"/>
  <c r="G169" i="93"/>
  <c r="G170" i="93" s="1"/>
  <c r="D169" i="93"/>
  <c r="D170" i="93" s="1"/>
  <c r="A169" i="93"/>
  <c r="J94" i="93"/>
  <c r="L168" i="92"/>
  <c r="I168" i="92"/>
  <c r="F168" i="92"/>
  <c r="C168" i="92"/>
  <c r="M168" i="92"/>
  <c r="G168" i="92"/>
  <c r="D168" i="92"/>
  <c r="A168" i="92"/>
  <c r="J169" i="92"/>
  <c r="K168" i="92"/>
  <c r="H168" i="92"/>
  <c r="E168" i="92"/>
  <c r="B168" i="92"/>
  <c r="K169" i="91"/>
  <c r="H169" i="91"/>
  <c r="H170" i="91" s="1"/>
  <c r="E169" i="91"/>
  <c r="E170" i="91" s="1"/>
  <c r="B169" i="91"/>
  <c r="B170" i="91" s="1"/>
  <c r="L169" i="91"/>
  <c r="I169" i="91"/>
  <c r="F169" i="91"/>
  <c r="F170" i="91" s="1"/>
  <c r="C169" i="91"/>
  <c r="C170" i="91" s="1"/>
  <c r="M169" i="91"/>
  <c r="G169" i="91"/>
  <c r="G170" i="91" s="1"/>
  <c r="D169" i="91"/>
  <c r="D170" i="91" s="1"/>
  <c r="A169" i="91"/>
  <c r="K169" i="90"/>
  <c r="H169" i="90"/>
  <c r="H170" i="90" s="1"/>
  <c r="E169" i="90"/>
  <c r="E170" i="90" s="1"/>
  <c r="B169" i="90"/>
  <c r="B170" i="90" s="1"/>
  <c r="L169" i="90"/>
  <c r="I169" i="90"/>
  <c r="F169" i="90"/>
  <c r="F170" i="90" s="1"/>
  <c r="C169" i="90"/>
  <c r="C170" i="90" s="1"/>
  <c r="M169" i="90"/>
  <c r="G169" i="90"/>
  <c r="G170" i="90" s="1"/>
  <c r="D169" i="90"/>
  <c r="D170" i="90" s="1"/>
  <c r="A169" i="90"/>
  <c r="K169" i="89"/>
  <c r="H169" i="89"/>
  <c r="H170" i="89" s="1"/>
  <c r="E169" i="89"/>
  <c r="E170" i="89" s="1"/>
  <c r="B169" i="89"/>
  <c r="B170" i="89" s="1"/>
  <c r="L169" i="89"/>
  <c r="I169" i="89"/>
  <c r="F169" i="89"/>
  <c r="F170" i="89" s="1"/>
  <c r="C169" i="89"/>
  <c r="C170" i="89" s="1"/>
  <c r="M169" i="89"/>
  <c r="G169" i="89"/>
  <c r="G170" i="89" s="1"/>
  <c r="D169" i="89"/>
  <c r="D170" i="89" s="1"/>
  <c r="A169" i="89"/>
  <c r="L168" i="80"/>
  <c r="I168" i="80"/>
  <c r="F168" i="80"/>
  <c r="C168" i="80"/>
  <c r="M168" i="80"/>
  <c r="G168" i="80"/>
  <c r="D168" i="80"/>
  <c r="A168" i="80"/>
  <c r="J169" i="80"/>
  <c r="K168" i="80"/>
  <c r="H168" i="80"/>
  <c r="E168" i="80"/>
  <c r="B168" i="80"/>
  <c r="K169" i="79"/>
  <c r="H169" i="79"/>
  <c r="H170" i="79" s="1"/>
  <c r="E169" i="79"/>
  <c r="E170" i="79" s="1"/>
  <c r="B169" i="79"/>
  <c r="B170" i="79" s="1"/>
  <c r="L169" i="79"/>
  <c r="I169" i="79"/>
  <c r="F169" i="79"/>
  <c r="F170" i="79" s="1"/>
  <c r="C169" i="79"/>
  <c r="C170" i="79" s="1"/>
  <c r="M169" i="79"/>
  <c r="G169" i="79"/>
  <c r="G170" i="79" s="1"/>
  <c r="D169" i="79"/>
  <c r="D170" i="79" s="1"/>
  <c r="A169" i="79"/>
  <c r="K169" i="88"/>
  <c r="H169" i="88"/>
  <c r="H170" i="88" s="1"/>
  <c r="E169" i="88"/>
  <c r="E170" i="88" s="1"/>
  <c r="B169" i="88"/>
  <c r="B170" i="88" s="1"/>
  <c r="L169" i="88"/>
  <c r="I169" i="88"/>
  <c r="F169" i="88"/>
  <c r="F170" i="88" s="1"/>
  <c r="C169" i="88"/>
  <c r="C170" i="88" s="1"/>
  <c r="M169" i="88"/>
  <c r="G169" i="88"/>
  <c r="G170" i="88" s="1"/>
  <c r="D169" i="88"/>
  <c r="D170" i="88" s="1"/>
  <c r="A169" i="88"/>
  <c r="K169" i="87"/>
  <c r="H169" i="87"/>
  <c r="H170" i="87" s="1"/>
  <c r="E169" i="87"/>
  <c r="E170" i="87" s="1"/>
  <c r="B169" i="87"/>
  <c r="B170" i="87" s="1"/>
  <c r="L169" i="87"/>
  <c r="I169" i="87"/>
  <c r="F169" i="87"/>
  <c r="F170" i="87" s="1"/>
  <c r="C169" i="87"/>
  <c r="C170" i="87" s="1"/>
  <c r="M169" i="87"/>
  <c r="G169" i="87"/>
  <c r="G170" i="87" s="1"/>
  <c r="D169" i="87"/>
  <c r="D170" i="87" s="1"/>
  <c r="A169" i="87"/>
  <c r="K169" i="86"/>
  <c r="H169" i="86"/>
  <c r="E169" i="86"/>
  <c r="B169" i="86"/>
  <c r="B170" i="86" s="1"/>
  <c r="L169" i="86"/>
  <c r="I169" i="86"/>
  <c r="F169" i="86"/>
  <c r="C169" i="86"/>
  <c r="C170" i="86" s="1"/>
  <c r="M169" i="86"/>
  <c r="G169" i="86"/>
  <c r="D169" i="86"/>
  <c r="D170" i="86" s="1"/>
  <c r="A169" i="86"/>
  <c r="J94" i="86"/>
  <c r="L168" i="85"/>
  <c r="I168" i="85"/>
  <c r="F168" i="85"/>
  <c r="C168" i="85"/>
  <c r="M168" i="85"/>
  <c r="G168" i="85"/>
  <c r="D168" i="85"/>
  <c r="A168" i="85"/>
  <c r="J169" i="85"/>
  <c r="E168" i="85"/>
  <c r="H168" i="85"/>
  <c r="K168" i="85"/>
  <c r="B168" i="85"/>
  <c r="L168" i="84"/>
  <c r="I168" i="84"/>
  <c r="F168" i="84"/>
  <c r="C168" i="84"/>
  <c r="J169" i="84"/>
  <c r="K168" i="84"/>
  <c r="H168" i="84"/>
  <c r="E168" i="84"/>
  <c r="B168" i="84"/>
  <c r="A168" i="84"/>
  <c r="M168" i="84"/>
  <c r="D168" i="84"/>
  <c r="G168" i="84"/>
  <c r="I128" i="84" a="1"/>
  <c r="I128" i="84" s="1"/>
  <c r="I130" i="84" s="1"/>
  <c r="J130" i="84" s="1"/>
  <c r="K169" i="83"/>
  <c r="H169" i="83"/>
  <c r="H170" i="83" s="1"/>
  <c r="E169" i="83"/>
  <c r="E170" i="83" s="1"/>
  <c r="B169" i="83"/>
  <c r="B170" i="83" s="1"/>
  <c r="L169" i="83"/>
  <c r="I169" i="83"/>
  <c r="F169" i="83"/>
  <c r="F170" i="83" s="1"/>
  <c r="C169" i="83"/>
  <c r="C170" i="83" s="1"/>
  <c r="M169" i="83"/>
  <c r="G169" i="83"/>
  <c r="G170" i="83" s="1"/>
  <c r="D169" i="83"/>
  <c r="D170" i="83" s="1"/>
  <c r="A169" i="83"/>
  <c r="K169" i="82"/>
  <c r="H169" i="82"/>
  <c r="H170" i="82" s="1"/>
  <c r="E169" i="82"/>
  <c r="E170" i="82" s="1"/>
  <c r="B169" i="82"/>
  <c r="B170" i="82" s="1"/>
  <c r="L169" i="82"/>
  <c r="I169" i="82"/>
  <c r="F169" i="82"/>
  <c r="F170" i="82" s="1"/>
  <c r="C169" i="82"/>
  <c r="C170" i="82" s="1"/>
  <c r="M169" i="82"/>
  <c r="G169" i="82"/>
  <c r="G170" i="82" s="1"/>
  <c r="D169" i="82"/>
  <c r="D170" i="82" s="1"/>
  <c r="A169" i="82"/>
  <c r="K169" i="81"/>
  <c r="H169" i="81"/>
  <c r="H170" i="81" s="1"/>
  <c r="E169" i="81"/>
  <c r="E170" i="81" s="1"/>
  <c r="B169" i="81"/>
  <c r="B170" i="81" s="1"/>
  <c r="L169" i="81"/>
  <c r="I169" i="81"/>
  <c r="F169" i="81"/>
  <c r="F170" i="81" s="1"/>
  <c r="C169" i="81"/>
  <c r="C170" i="81" s="1"/>
  <c r="M169" i="81"/>
  <c r="G169" i="81"/>
  <c r="G170" i="81" s="1"/>
  <c r="D169" i="81"/>
  <c r="D170" i="81" s="1"/>
  <c r="A169" i="81"/>
  <c r="K169" i="78"/>
  <c r="H169" i="78"/>
  <c r="H170" i="78" s="1"/>
  <c r="E169" i="78"/>
  <c r="E170" i="78" s="1"/>
  <c r="B169" i="78"/>
  <c r="B170" i="78" s="1"/>
  <c r="L169" i="78"/>
  <c r="I169" i="78"/>
  <c r="F169" i="78"/>
  <c r="F170" i="78" s="1"/>
  <c r="C169" i="78"/>
  <c r="C170" i="78" s="1"/>
  <c r="M169" i="78"/>
  <c r="G169" i="78"/>
  <c r="G170" i="78" s="1"/>
  <c r="D169" i="78"/>
  <c r="D170" i="78" s="1"/>
  <c r="A169" i="78"/>
  <c r="L168" i="77"/>
  <c r="I168" i="77"/>
  <c r="F168" i="77"/>
  <c r="C168" i="77"/>
  <c r="J169" i="77"/>
  <c r="E168" i="77"/>
  <c r="A168" i="77"/>
  <c r="K168" i="77"/>
  <c r="G168" i="77"/>
  <c r="B168" i="77"/>
  <c r="D168" i="77"/>
  <c r="M168" i="77"/>
  <c r="H168" i="77"/>
  <c r="K169" i="76"/>
  <c r="H169" i="76"/>
  <c r="H170" i="76" s="1"/>
  <c r="E169" i="76"/>
  <c r="E170" i="76" s="1"/>
  <c r="B169" i="76"/>
  <c r="B170" i="76" s="1"/>
  <c r="L169" i="76"/>
  <c r="I169" i="76"/>
  <c r="F169" i="76"/>
  <c r="F170" i="76" s="1"/>
  <c r="C169" i="76"/>
  <c r="C170" i="76" s="1"/>
  <c r="M169" i="76"/>
  <c r="G169" i="76"/>
  <c r="G170" i="76" s="1"/>
  <c r="D169" i="76"/>
  <c r="D170" i="76" s="1"/>
  <c r="A169" i="76"/>
  <c r="I128" i="76" a="1"/>
  <c r="I128" i="76" s="1"/>
  <c r="I130" i="76" s="1"/>
  <c r="J130" i="76" s="1"/>
  <c r="J94" i="75"/>
  <c r="K169" i="75"/>
  <c r="H169" i="75"/>
  <c r="H170" i="75" s="1"/>
  <c r="E169" i="75"/>
  <c r="E170" i="75" s="1"/>
  <c r="B169" i="75"/>
  <c r="B170" i="75" s="1"/>
  <c r="L169" i="75"/>
  <c r="I169" i="75"/>
  <c r="F169" i="75"/>
  <c r="F170" i="75" s="1"/>
  <c r="C169" i="75"/>
  <c r="C170" i="75" s="1"/>
  <c r="M169" i="75"/>
  <c r="G169" i="75"/>
  <c r="G170" i="75" s="1"/>
  <c r="D169" i="75"/>
  <c r="D170" i="75" s="1"/>
  <c r="A169" i="75"/>
  <c r="L168" i="74"/>
  <c r="I168" i="74"/>
  <c r="F168" i="74"/>
  <c r="C168" i="74"/>
  <c r="J169" i="74"/>
  <c r="K168" i="74"/>
  <c r="H168" i="74"/>
  <c r="E168" i="74"/>
  <c r="B168" i="74"/>
  <c r="A168" i="74"/>
  <c r="G168" i="74"/>
  <c r="M168" i="74"/>
  <c r="D168" i="74"/>
  <c r="L168" i="73"/>
  <c r="I168" i="73"/>
  <c r="F168" i="73"/>
  <c r="C168" i="73"/>
  <c r="M168" i="73"/>
  <c r="G168" i="73"/>
  <c r="D168" i="73"/>
  <c r="A168" i="73"/>
  <c r="J169" i="73"/>
  <c r="K168" i="73"/>
  <c r="H168" i="73"/>
  <c r="E168" i="73"/>
  <c r="B168" i="73"/>
  <c r="K169" i="72"/>
  <c r="H169" i="72"/>
  <c r="H170" i="72" s="1"/>
  <c r="E169" i="72"/>
  <c r="E170" i="72" s="1"/>
  <c r="B169" i="72"/>
  <c r="B170" i="72" s="1"/>
  <c r="L169" i="72"/>
  <c r="I169" i="72"/>
  <c r="F169" i="72"/>
  <c r="F170" i="72" s="1"/>
  <c r="C169" i="72"/>
  <c r="C170" i="72" s="1"/>
  <c r="M169" i="72"/>
  <c r="G169" i="72"/>
  <c r="G170" i="72" s="1"/>
  <c r="D169" i="72"/>
  <c r="D170" i="72" s="1"/>
  <c r="A169" i="72"/>
  <c r="K169" i="71"/>
  <c r="H169" i="71"/>
  <c r="H170" i="71" s="1"/>
  <c r="E169" i="71"/>
  <c r="E170" i="71" s="1"/>
  <c r="B169" i="71"/>
  <c r="B170" i="71" s="1"/>
  <c r="L169" i="71"/>
  <c r="I169" i="71"/>
  <c r="F169" i="71"/>
  <c r="F170" i="71" s="1"/>
  <c r="C169" i="71"/>
  <c r="C170" i="71" s="1"/>
  <c r="M169" i="71"/>
  <c r="G169" i="71"/>
  <c r="G170" i="71" s="1"/>
  <c r="D169" i="71"/>
  <c r="D170" i="71" s="1"/>
  <c r="A169" i="71"/>
  <c r="K169" i="70"/>
  <c r="H169" i="70"/>
  <c r="H170" i="70" s="1"/>
  <c r="E169" i="70"/>
  <c r="E170" i="70" s="1"/>
  <c r="B169" i="70"/>
  <c r="B170" i="70" s="1"/>
  <c r="L169" i="70"/>
  <c r="I169" i="70"/>
  <c r="F169" i="70"/>
  <c r="F170" i="70" s="1"/>
  <c r="C169" i="70"/>
  <c r="C170" i="70" s="1"/>
  <c r="M169" i="70"/>
  <c r="G169" i="70"/>
  <c r="G170" i="70" s="1"/>
  <c r="D169" i="70"/>
  <c r="D170" i="70" s="1"/>
  <c r="A169" i="70"/>
  <c r="K169" i="69"/>
  <c r="H169" i="69"/>
  <c r="H170" i="69" s="1"/>
  <c r="E169" i="69"/>
  <c r="E170" i="69" s="1"/>
  <c r="B169" i="69"/>
  <c r="B170" i="69" s="1"/>
  <c r="L169" i="69"/>
  <c r="I169" i="69"/>
  <c r="F169" i="69"/>
  <c r="F170" i="69" s="1"/>
  <c r="C169" i="69"/>
  <c r="C170" i="69" s="1"/>
  <c r="M169" i="69"/>
  <c r="G169" i="69"/>
  <c r="G170" i="69" s="1"/>
  <c r="D169" i="69"/>
  <c r="D170" i="69" s="1"/>
  <c r="A169" i="69"/>
  <c r="L168" i="68"/>
  <c r="I168" i="68"/>
  <c r="F168" i="68"/>
  <c r="C168" i="68"/>
  <c r="M168" i="68"/>
  <c r="G168" i="68"/>
  <c r="D168" i="68"/>
  <c r="A168" i="68"/>
  <c r="J169" i="68"/>
  <c r="K168" i="68"/>
  <c r="H168" i="68"/>
  <c r="E168" i="68"/>
  <c r="B168" i="68"/>
  <c r="I128" i="68" a="1"/>
  <c r="I128" i="68" s="1"/>
  <c r="I130" i="68" s="1"/>
  <c r="J130" i="68" s="1"/>
  <c r="K169" i="67"/>
  <c r="H169" i="67"/>
  <c r="H170" i="67" s="1"/>
  <c r="E169" i="67"/>
  <c r="E170" i="67" s="1"/>
  <c r="B169" i="67"/>
  <c r="B170" i="67" s="1"/>
  <c r="L169" i="67"/>
  <c r="I169" i="67"/>
  <c r="F169" i="67"/>
  <c r="F170" i="67" s="1"/>
  <c r="C169" i="67"/>
  <c r="C170" i="67" s="1"/>
  <c r="M169" i="67"/>
  <c r="G169" i="67"/>
  <c r="G170" i="67" s="1"/>
  <c r="D169" i="67"/>
  <c r="D170" i="67" s="1"/>
  <c r="A169" i="67"/>
  <c r="B96" i="114"/>
  <c r="C96" i="114" s="1"/>
  <c r="A105" i="114"/>
  <c r="B97" i="113"/>
  <c r="C97" i="113" s="1"/>
  <c r="A106" i="113"/>
  <c r="A106" i="7"/>
  <c r="B97" i="7"/>
  <c r="A327" i="7"/>
  <c r="B318" i="7"/>
  <c r="L303" i="106" l="1" a="1"/>
  <c r="L310" i="106" s="1"/>
  <c r="L310" i="135" s="1"/>
  <c r="L329" i="106" a="1"/>
  <c r="L336" i="106" s="1"/>
  <c r="L336" i="135" s="1"/>
  <c r="L341" i="106" a="1"/>
  <c r="M347" i="106" s="1"/>
  <c r="M347" i="135" s="1"/>
  <c r="L92" i="106" a="1"/>
  <c r="N100" i="106" s="1"/>
  <c r="N100" i="135" s="1"/>
  <c r="L104" i="106" a="1"/>
  <c r="M112" i="106" s="1"/>
  <c r="L214" i="106" a="1"/>
  <c r="L223" i="106" s="1"/>
  <c r="L223" i="135" s="1"/>
  <c r="L238" i="106" a="1"/>
  <c r="M246" i="106" s="1"/>
  <c r="M246" i="135" s="1"/>
  <c r="L250" i="106" a="1"/>
  <c r="L259" i="106" s="1"/>
  <c r="L259" i="135" s="1"/>
  <c r="L274" i="106" a="1"/>
  <c r="M283" i="106" s="1"/>
  <c r="M283" i="135" s="1"/>
  <c r="L732" i="106" a="1"/>
  <c r="N741" i="106" s="1"/>
  <c r="N739" i="135" s="1"/>
  <c r="L461" i="106" a="1"/>
  <c r="M470" i="106" s="1"/>
  <c r="M470" i="135" s="1"/>
  <c r="L536" i="106" a="1"/>
  <c r="L544" i="106" s="1"/>
  <c r="L543" i="135" s="1"/>
  <c r="L574" i="106" a="1"/>
  <c r="L581" i="106" s="1"/>
  <c r="L580" i="135" s="1"/>
  <c r="L746" i="106" a="1"/>
  <c r="L753" i="106" s="1"/>
  <c r="L751" i="135" s="1"/>
  <c r="L790" i="106" a="1"/>
  <c r="M797" i="106" s="1"/>
  <c r="M795" i="135" s="1"/>
  <c r="L8" i="106" a="1"/>
  <c r="L16" i="106" s="1"/>
  <c r="L16" i="135" s="1"/>
  <c r="L20" i="106" a="1"/>
  <c r="N28" i="106" s="1"/>
  <c r="N28" i="135" s="1"/>
  <c r="L32" i="106" a="1"/>
  <c r="M39" i="106" s="1"/>
  <c r="M39" i="135" s="1"/>
  <c r="L56" i="106" a="1"/>
  <c r="N65" i="106" s="1"/>
  <c r="N65" i="135" s="1"/>
  <c r="B424" i="135"/>
  <c r="B322" i="130"/>
  <c r="B129" i="135"/>
  <c r="B99" i="130"/>
  <c r="C514" i="111"/>
  <c r="C412" i="135"/>
  <c r="L286" i="106" a="1"/>
  <c r="L294" i="106" s="1"/>
  <c r="L286" i="135" a="1"/>
  <c r="C142" i="111"/>
  <c r="C115" i="135"/>
  <c r="B424" i="106"/>
  <c r="B529" i="111"/>
  <c r="B129" i="106"/>
  <c r="B159" i="111"/>
  <c r="I170" i="88"/>
  <c r="C536" i="106" a="1"/>
  <c r="I170" i="89"/>
  <c r="C574" i="106" a="1"/>
  <c r="I170" i="102"/>
  <c r="C732" i="106" a="1"/>
  <c r="I170" i="108"/>
  <c r="C746" i="106" a="1"/>
  <c r="I170" i="129"/>
  <c r="C790" i="106" a="1"/>
  <c r="I170" i="32"/>
  <c r="C8" i="106" a="1"/>
  <c r="I170" i="38"/>
  <c r="C20" i="106" a="1"/>
  <c r="I170" i="39"/>
  <c r="C32" i="106" a="1"/>
  <c r="I170" i="41"/>
  <c r="C56" i="106" a="1"/>
  <c r="I170" i="44"/>
  <c r="C92" i="106" a="1"/>
  <c r="I170" i="45"/>
  <c r="C104" i="106" a="1"/>
  <c r="I170" i="54"/>
  <c r="C214" i="106" a="1"/>
  <c r="I170" i="56"/>
  <c r="C238" i="106" a="1"/>
  <c r="I170" i="57"/>
  <c r="C250" i="106" a="1"/>
  <c r="I170" i="59"/>
  <c r="C274" i="106" a="1"/>
  <c r="I170" i="60"/>
  <c r="C286" i="106" a="1"/>
  <c r="I170" i="67"/>
  <c r="C303" i="106" a="1"/>
  <c r="I170" i="69"/>
  <c r="C329" i="106" a="1"/>
  <c r="I170" i="82"/>
  <c r="C461" i="106" a="1"/>
  <c r="I170" i="71"/>
  <c r="C352" i="106" a="1"/>
  <c r="I170" i="75"/>
  <c r="C401" i="106" a="1"/>
  <c r="I170" i="76"/>
  <c r="C413" i="106" a="1"/>
  <c r="I170" i="78"/>
  <c r="C437" i="106" a="1"/>
  <c r="I170" i="90"/>
  <c r="C586" i="106" a="1"/>
  <c r="I170" i="94"/>
  <c r="C634" i="106" a="1"/>
  <c r="I170" i="95"/>
  <c r="C646" i="106" a="1"/>
  <c r="I170" i="99"/>
  <c r="C696" i="106" a="1"/>
  <c r="I170" i="127"/>
  <c r="C768" i="106" a="1"/>
  <c r="I170" i="42"/>
  <c r="C68" i="106" a="1"/>
  <c r="I170" i="47"/>
  <c r="C130" i="106" a="1"/>
  <c r="I170" i="50"/>
  <c r="C166" i="106" a="1"/>
  <c r="L352" i="106" a="1"/>
  <c r="L401" i="106" a="1"/>
  <c r="L413" i="106" a="1"/>
  <c r="L437" i="106" a="1"/>
  <c r="L512" i="106" a="1"/>
  <c r="L586" i="106" a="1"/>
  <c r="L634" i="106" a="1"/>
  <c r="L646" i="106" a="1"/>
  <c r="L696" i="106" a="1"/>
  <c r="L768" i="106" a="1"/>
  <c r="L68" i="106" a="1"/>
  <c r="L130" i="106" a="1"/>
  <c r="L166" i="106" a="1"/>
  <c r="I170" i="70"/>
  <c r="C341" i="106" a="1"/>
  <c r="I170" i="72"/>
  <c r="C364" i="106" a="1"/>
  <c r="I170" i="81"/>
  <c r="C449" i="106" a="1"/>
  <c r="I170" i="83"/>
  <c r="C473" i="106" a="1"/>
  <c r="I170" i="87"/>
  <c r="C524" i="106" a="1"/>
  <c r="I170" i="79"/>
  <c r="C548" i="106" a="1"/>
  <c r="I170" i="91"/>
  <c r="C598" i="106" a="1"/>
  <c r="I170" i="93"/>
  <c r="C622" i="106" a="1"/>
  <c r="I170" i="97"/>
  <c r="C670" i="106" a="1"/>
  <c r="I170" i="101"/>
  <c r="C720" i="106" a="1"/>
  <c r="C317" i="105"/>
  <c r="C412" i="106"/>
  <c r="C88" i="105"/>
  <c r="C115" i="106"/>
  <c r="L364" i="106" a="1"/>
  <c r="L449" i="106" a="1"/>
  <c r="L473" i="106" a="1"/>
  <c r="L524" i="106" a="1"/>
  <c r="L548" i="106" a="1"/>
  <c r="L598" i="106" a="1"/>
  <c r="L622" i="106" a="1"/>
  <c r="L670" i="106" a="1"/>
  <c r="L720" i="106" a="1"/>
  <c r="L226" i="106" a="1"/>
  <c r="C318" i="7"/>
  <c r="C322" i="130" s="1"/>
  <c r="B326" i="105"/>
  <c r="C97" i="7"/>
  <c r="C99" i="130" s="1"/>
  <c r="B99" i="105"/>
  <c r="K169" i="58"/>
  <c r="H169" i="58"/>
  <c r="H170" i="58" s="1"/>
  <c r="E169" i="58"/>
  <c r="E170" i="58" s="1"/>
  <c r="B169" i="58"/>
  <c r="B170" i="58" s="1"/>
  <c r="F169" i="58"/>
  <c r="F170" i="58" s="1"/>
  <c r="A169" i="58"/>
  <c r="L169" i="58"/>
  <c r="G169" i="58"/>
  <c r="G170" i="58" s="1"/>
  <c r="C169" i="58"/>
  <c r="C170" i="58" s="1"/>
  <c r="D169" i="58"/>
  <c r="D170" i="58" s="1"/>
  <c r="I169" i="58"/>
  <c r="M169" i="58"/>
  <c r="L169" i="53"/>
  <c r="I169" i="53"/>
  <c r="F169" i="53"/>
  <c r="F170" i="53" s="1"/>
  <c r="C169" i="53"/>
  <c r="C170" i="53" s="1"/>
  <c r="M169" i="53"/>
  <c r="H169" i="53"/>
  <c r="H170" i="53" s="1"/>
  <c r="D169" i="53"/>
  <c r="D170" i="53" s="1"/>
  <c r="E169" i="53"/>
  <c r="E170" i="53" s="1"/>
  <c r="A169" i="53"/>
  <c r="K169" i="53"/>
  <c r="B169" i="53"/>
  <c r="B170" i="53" s="1"/>
  <c r="G169" i="53"/>
  <c r="G170" i="53" s="1"/>
  <c r="K169" i="52"/>
  <c r="H169" i="52"/>
  <c r="E169" i="52"/>
  <c r="B169" i="52"/>
  <c r="B170" i="52" s="1"/>
  <c r="L169" i="52"/>
  <c r="I169" i="52"/>
  <c r="F169" i="52"/>
  <c r="C169" i="52"/>
  <c r="C170" i="52" s="1"/>
  <c r="M169" i="52"/>
  <c r="G169" i="52"/>
  <c r="D169" i="52"/>
  <c r="D170" i="52" s="1"/>
  <c r="A169" i="52"/>
  <c r="K169" i="51"/>
  <c r="H169" i="51"/>
  <c r="H170" i="51" s="1"/>
  <c r="E169" i="51"/>
  <c r="E170" i="51" s="1"/>
  <c r="B169" i="51"/>
  <c r="B170" i="51" s="1"/>
  <c r="F169" i="51"/>
  <c r="F170" i="51" s="1"/>
  <c r="A169" i="51"/>
  <c r="L169" i="51"/>
  <c r="G169" i="51"/>
  <c r="G170" i="51" s="1"/>
  <c r="C169" i="51"/>
  <c r="C170" i="51" s="1"/>
  <c r="D169" i="51"/>
  <c r="D170" i="51" s="1"/>
  <c r="I169" i="51"/>
  <c r="M169" i="51"/>
  <c r="K169" i="49"/>
  <c r="H169" i="49"/>
  <c r="H170" i="49" s="1"/>
  <c r="E169" i="49"/>
  <c r="E170" i="49" s="1"/>
  <c r="B169" i="49"/>
  <c r="B170" i="49" s="1"/>
  <c r="M169" i="49"/>
  <c r="G169" i="49"/>
  <c r="G170" i="49" s="1"/>
  <c r="D169" i="49"/>
  <c r="D170" i="49" s="1"/>
  <c r="A169" i="49"/>
  <c r="F169" i="49"/>
  <c r="F170" i="49" s="1"/>
  <c r="I169" i="49"/>
  <c r="L169" i="49"/>
  <c r="C169" i="49"/>
  <c r="C170" i="49" s="1"/>
  <c r="K169" i="48"/>
  <c r="H169" i="48"/>
  <c r="E169" i="48"/>
  <c r="B169" i="48"/>
  <c r="B170" i="48" s="1"/>
  <c r="L169" i="48"/>
  <c r="I169" i="48"/>
  <c r="F169" i="48"/>
  <c r="C169" i="48"/>
  <c r="C170" i="48" s="1"/>
  <c r="A169" i="48"/>
  <c r="M169" i="48"/>
  <c r="D169" i="48"/>
  <c r="D170" i="48" s="1"/>
  <c r="G169" i="48"/>
  <c r="K169" i="46"/>
  <c r="H169" i="46"/>
  <c r="H170" i="46" s="1"/>
  <c r="E169" i="46"/>
  <c r="E170" i="46" s="1"/>
  <c r="B169" i="46"/>
  <c r="B170" i="46" s="1"/>
  <c r="M169" i="46"/>
  <c r="G169" i="46"/>
  <c r="G170" i="46" s="1"/>
  <c r="D169" i="46"/>
  <c r="D170" i="46" s="1"/>
  <c r="A169" i="46"/>
  <c r="F169" i="46"/>
  <c r="F170" i="46" s="1"/>
  <c r="I169" i="46"/>
  <c r="L169" i="46"/>
  <c r="C169" i="46"/>
  <c r="C170" i="46" s="1"/>
  <c r="K169" i="43"/>
  <c r="H169" i="43"/>
  <c r="E169" i="43"/>
  <c r="B169" i="43"/>
  <c r="B170" i="43" s="1"/>
  <c r="L169" i="43"/>
  <c r="I169" i="43"/>
  <c r="F169" i="43"/>
  <c r="C169" i="43"/>
  <c r="C170" i="43" s="1"/>
  <c r="A169" i="43"/>
  <c r="M169" i="43"/>
  <c r="D169" i="43"/>
  <c r="D170" i="43" s="1"/>
  <c r="G169" i="43"/>
  <c r="K169" i="40"/>
  <c r="H169" i="40"/>
  <c r="E169" i="40"/>
  <c r="B169" i="40"/>
  <c r="B170" i="40" s="1"/>
  <c r="L169" i="40"/>
  <c r="I169" i="40"/>
  <c r="F169" i="40"/>
  <c r="C169" i="40"/>
  <c r="C170" i="40" s="1"/>
  <c r="A169" i="40"/>
  <c r="M169" i="40"/>
  <c r="D169" i="40"/>
  <c r="D170" i="40" s="1"/>
  <c r="G169" i="40"/>
  <c r="K169" i="128"/>
  <c r="H169" i="128"/>
  <c r="H170" i="128" s="1"/>
  <c r="E169" i="128"/>
  <c r="E170" i="128" s="1"/>
  <c r="B169" i="128"/>
  <c r="B170" i="128" s="1"/>
  <c r="L169" i="128"/>
  <c r="I169" i="128"/>
  <c r="F169" i="128"/>
  <c r="F170" i="128" s="1"/>
  <c r="C169" i="128"/>
  <c r="C170" i="128" s="1"/>
  <c r="M169" i="128"/>
  <c r="G169" i="128"/>
  <c r="G170" i="128" s="1"/>
  <c r="D169" i="128"/>
  <c r="D170" i="128" s="1"/>
  <c r="A169" i="128"/>
  <c r="M169" i="109"/>
  <c r="G169" i="109"/>
  <c r="G170" i="109" s="1"/>
  <c r="D169" i="109"/>
  <c r="D170" i="109" s="1"/>
  <c r="A169" i="109"/>
  <c r="K169" i="109"/>
  <c r="H169" i="109"/>
  <c r="H170" i="109" s="1"/>
  <c r="E169" i="109"/>
  <c r="E170" i="109" s="1"/>
  <c r="B169" i="109"/>
  <c r="B170" i="109" s="1"/>
  <c r="L169" i="109"/>
  <c r="I169" i="109"/>
  <c r="F169" i="109"/>
  <c r="F170" i="109" s="1"/>
  <c r="C169" i="109"/>
  <c r="C170" i="109" s="1"/>
  <c r="K169" i="100"/>
  <c r="H169" i="100"/>
  <c r="H170" i="100" s="1"/>
  <c r="E169" i="100"/>
  <c r="E170" i="100" s="1"/>
  <c r="B169" i="100"/>
  <c r="B170" i="100" s="1"/>
  <c r="L169" i="100"/>
  <c r="I169" i="100"/>
  <c r="F169" i="100"/>
  <c r="F170" i="100" s="1"/>
  <c r="C169" i="100"/>
  <c r="C170" i="100" s="1"/>
  <c r="M169" i="100"/>
  <c r="D169" i="100"/>
  <c r="D170" i="100" s="1"/>
  <c r="G169" i="100"/>
  <c r="G170" i="100" s="1"/>
  <c r="A169" i="100"/>
  <c r="K169" i="98"/>
  <c r="H169" i="98"/>
  <c r="H170" i="98" s="1"/>
  <c r="E169" i="98"/>
  <c r="E170" i="98" s="1"/>
  <c r="B169" i="98"/>
  <c r="B170" i="98" s="1"/>
  <c r="M169" i="98"/>
  <c r="G169" i="98"/>
  <c r="G170" i="98" s="1"/>
  <c r="D169" i="98"/>
  <c r="D170" i="98" s="1"/>
  <c r="A169" i="98"/>
  <c r="F169" i="98"/>
  <c r="F170" i="98" s="1"/>
  <c r="I169" i="98"/>
  <c r="L169" i="98"/>
  <c r="C169" i="98"/>
  <c r="C170" i="98" s="1"/>
  <c r="K169" i="96"/>
  <c r="H169" i="96"/>
  <c r="H170" i="96" s="1"/>
  <c r="E169" i="96"/>
  <c r="E170" i="96" s="1"/>
  <c r="B169" i="96"/>
  <c r="B170" i="96" s="1"/>
  <c r="L169" i="96"/>
  <c r="I169" i="96"/>
  <c r="F169" i="96"/>
  <c r="F170" i="96" s="1"/>
  <c r="C169" i="96"/>
  <c r="C170" i="96" s="1"/>
  <c r="A169" i="96"/>
  <c r="G169" i="96"/>
  <c r="G170" i="96" s="1"/>
  <c r="M169" i="96"/>
  <c r="D169" i="96"/>
  <c r="D170" i="96" s="1"/>
  <c r="K169" i="92"/>
  <c r="H169" i="92"/>
  <c r="H170" i="92" s="1"/>
  <c r="E169" i="92"/>
  <c r="E170" i="92" s="1"/>
  <c r="B169" i="92"/>
  <c r="B170" i="92" s="1"/>
  <c r="L169" i="92"/>
  <c r="I169" i="92"/>
  <c r="F169" i="92"/>
  <c r="F170" i="92" s="1"/>
  <c r="C169" i="92"/>
  <c r="C170" i="92" s="1"/>
  <c r="M169" i="92"/>
  <c r="G169" i="92"/>
  <c r="G170" i="92" s="1"/>
  <c r="D169" i="92"/>
  <c r="D170" i="92" s="1"/>
  <c r="A169" i="92"/>
  <c r="K169" i="80"/>
  <c r="H169" i="80"/>
  <c r="H170" i="80" s="1"/>
  <c r="E169" i="80"/>
  <c r="E170" i="80" s="1"/>
  <c r="B169" i="80"/>
  <c r="B170" i="80" s="1"/>
  <c r="L169" i="80"/>
  <c r="I169" i="80"/>
  <c r="F169" i="80"/>
  <c r="F170" i="80" s="1"/>
  <c r="C169" i="80"/>
  <c r="C170" i="80" s="1"/>
  <c r="M169" i="80"/>
  <c r="G169" i="80"/>
  <c r="G170" i="80" s="1"/>
  <c r="D169" i="80"/>
  <c r="D170" i="80" s="1"/>
  <c r="A169" i="80"/>
  <c r="K169" i="85"/>
  <c r="H169" i="85"/>
  <c r="E169" i="85"/>
  <c r="B169" i="85"/>
  <c r="B170" i="85" s="1"/>
  <c r="L169" i="85"/>
  <c r="I169" i="85"/>
  <c r="F169" i="85"/>
  <c r="C169" i="85"/>
  <c r="C170" i="85" s="1"/>
  <c r="A169" i="85"/>
  <c r="M169" i="85"/>
  <c r="D169" i="85"/>
  <c r="D170" i="85" s="1"/>
  <c r="G169" i="85"/>
  <c r="K169" i="84"/>
  <c r="H169" i="84"/>
  <c r="H170" i="84" s="1"/>
  <c r="E169" i="84"/>
  <c r="E170" i="84" s="1"/>
  <c r="B169" i="84"/>
  <c r="B170" i="84" s="1"/>
  <c r="M169" i="84"/>
  <c r="G169" i="84"/>
  <c r="G170" i="84" s="1"/>
  <c r="D169" i="84"/>
  <c r="D170" i="84" s="1"/>
  <c r="A169" i="84"/>
  <c r="F169" i="84"/>
  <c r="F170" i="84" s="1"/>
  <c r="I169" i="84"/>
  <c r="L169" i="84"/>
  <c r="C169" i="84"/>
  <c r="C170" i="84" s="1"/>
  <c r="K169" i="77"/>
  <c r="H169" i="77"/>
  <c r="H170" i="77" s="1"/>
  <c r="E169" i="77"/>
  <c r="E170" i="77" s="1"/>
  <c r="B169" i="77"/>
  <c r="B170" i="77" s="1"/>
  <c r="F169" i="77"/>
  <c r="F170" i="77" s="1"/>
  <c r="A169" i="77"/>
  <c r="L169" i="77"/>
  <c r="G169" i="77"/>
  <c r="G170" i="77" s="1"/>
  <c r="C169" i="77"/>
  <c r="C170" i="77" s="1"/>
  <c r="D169" i="77"/>
  <c r="D170" i="77" s="1"/>
  <c r="M169" i="77"/>
  <c r="I169" i="77"/>
  <c r="K169" i="74"/>
  <c r="H169" i="74"/>
  <c r="H170" i="74" s="1"/>
  <c r="E169" i="74"/>
  <c r="E170" i="74" s="1"/>
  <c r="B169" i="74"/>
  <c r="B170" i="74" s="1"/>
  <c r="M169" i="74"/>
  <c r="G169" i="74"/>
  <c r="G170" i="74" s="1"/>
  <c r="D169" i="74"/>
  <c r="D170" i="74" s="1"/>
  <c r="A169" i="74"/>
  <c r="F169" i="74"/>
  <c r="F170" i="74" s="1"/>
  <c r="L169" i="74"/>
  <c r="C169" i="74"/>
  <c r="C170" i="74" s="1"/>
  <c r="I169" i="74"/>
  <c r="K169" i="73"/>
  <c r="H169" i="73"/>
  <c r="H170" i="73" s="1"/>
  <c r="E169" i="73"/>
  <c r="E170" i="73" s="1"/>
  <c r="B169" i="73"/>
  <c r="B170" i="73" s="1"/>
  <c r="L169" i="73"/>
  <c r="I169" i="73"/>
  <c r="F169" i="73"/>
  <c r="F170" i="73" s="1"/>
  <c r="C169" i="73"/>
  <c r="C170" i="73" s="1"/>
  <c r="M169" i="73"/>
  <c r="G169" i="73"/>
  <c r="G170" i="73" s="1"/>
  <c r="D169" i="73"/>
  <c r="D170" i="73" s="1"/>
  <c r="A169" i="73"/>
  <c r="K169" i="68"/>
  <c r="H169" i="68"/>
  <c r="H170" i="68" s="1"/>
  <c r="E169" i="68"/>
  <c r="E170" i="68" s="1"/>
  <c r="B169" i="68"/>
  <c r="B170" i="68" s="1"/>
  <c r="L169" i="68"/>
  <c r="I169" i="68"/>
  <c r="F169" i="68"/>
  <c r="F170" i="68" s="1"/>
  <c r="C169" i="68"/>
  <c r="C170" i="68" s="1"/>
  <c r="M169" i="68"/>
  <c r="G169" i="68"/>
  <c r="G170" i="68" s="1"/>
  <c r="D169" i="68"/>
  <c r="D170" i="68" s="1"/>
  <c r="A169" i="68"/>
  <c r="B105" i="114"/>
  <c r="C105" i="114" s="1"/>
  <c r="A114" i="114"/>
  <c r="B106" i="113"/>
  <c r="C106" i="113" s="1"/>
  <c r="A115" i="113"/>
  <c r="A115" i="7"/>
  <c r="B106" i="7"/>
  <c r="A336" i="7"/>
  <c r="B327" i="7"/>
  <c r="L277" i="106" l="1"/>
  <c r="L277" i="135" s="1"/>
  <c r="N278" i="106"/>
  <c r="N278" i="135" s="1"/>
  <c r="M278" i="106"/>
  <c r="M278" i="135" s="1"/>
  <c r="L281" i="106"/>
  <c r="L281" i="135" s="1"/>
  <c r="N282" i="106"/>
  <c r="N282" i="135" s="1"/>
  <c r="M282" i="106"/>
  <c r="M282" i="135" s="1"/>
  <c r="M310" i="106"/>
  <c r="M310" i="135" s="1"/>
  <c r="L282" i="106"/>
  <c r="L282" i="135" s="1"/>
  <c r="N283" i="106"/>
  <c r="N283" i="135" s="1"/>
  <c r="N104" i="106"/>
  <c r="N104" i="135" s="1"/>
  <c r="L276" i="106"/>
  <c r="L276" i="135" s="1"/>
  <c r="N276" i="106"/>
  <c r="N276" i="135" s="1"/>
  <c r="M277" i="106"/>
  <c r="M277" i="135" s="1"/>
  <c r="N108" i="106"/>
  <c r="M333" i="106"/>
  <c r="M333" i="135" s="1"/>
  <c r="L335" i="106"/>
  <c r="L335" i="135" s="1"/>
  <c r="L21" i="106"/>
  <c r="L21" i="135" s="1"/>
  <c r="N344" i="106"/>
  <c r="N344" i="135" s="1"/>
  <c r="M214" i="106"/>
  <c r="M214" i="135" s="1"/>
  <c r="L747" i="106"/>
  <c r="L745" i="135" s="1"/>
  <c r="M291" i="106"/>
  <c r="N216" i="106"/>
  <c r="N216" i="135" s="1"/>
  <c r="L216" i="106"/>
  <c r="L216" i="135" s="1"/>
  <c r="N330" i="106"/>
  <c r="N330" i="135" s="1"/>
  <c r="N220" i="106"/>
  <c r="N220" i="135" s="1"/>
  <c r="L220" i="106"/>
  <c r="L220" i="135" s="1"/>
  <c r="N750" i="106"/>
  <c r="N748" i="135" s="1"/>
  <c r="L741" i="106"/>
  <c r="L739" i="135" s="1"/>
  <c r="N289" i="106"/>
  <c r="M222" i="106"/>
  <c r="M222" i="135" s="1"/>
  <c r="M345" i="106"/>
  <c r="M345" i="135" s="1"/>
  <c r="M60" i="106"/>
  <c r="M60" i="135" s="1"/>
  <c r="M110" i="106"/>
  <c r="L25" i="106"/>
  <c r="L25" i="135" s="1"/>
  <c r="N26" i="106"/>
  <c r="N26" i="135" s="1"/>
  <c r="M21" i="106"/>
  <c r="M21" i="135" s="1"/>
  <c r="M25" i="106"/>
  <c r="M25" i="135" s="1"/>
  <c r="N21" i="106"/>
  <c r="N21" i="135" s="1"/>
  <c r="M575" i="106"/>
  <c r="M574" i="135" s="1"/>
  <c r="L20" i="106"/>
  <c r="L20" i="135" s="1"/>
  <c r="N22" i="106"/>
  <c r="N22" i="135" s="1"/>
  <c r="M581" i="106"/>
  <c r="M580" i="135" s="1"/>
  <c r="L293" i="106"/>
  <c r="M218" i="106"/>
  <c r="M218" i="135" s="1"/>
  <c r="M26" i="106"/>
  <c r="M26" i="135" s="1"/>
  <c r="L27" i="106"/>
  <c r="L27" i="135" s="1"/>
  <c r="N27" i="106"/>
  <c r="N27" i="135" s="1"/>
  <c r="M751" i="106"/>
  <c r="M749" i="135" s="1"/>
  <c r="L583" i="106"/>
  <c r="L582" i="135" s="1"/>
  <c r="L348" i="106"/>
  <c r="L348" i="135" s="1"/>
  <c r="M341" i="106"/>
  <c r="M341" i="135" s="1"/>
  <c r="N240" i="106"/>
  <c r="N240" i="135" s="1"/>
  <c r="N350" i="106"/>
  <c r="N350" i="135" s="1"/>
  <c r="M349" i="106"/>
  <c r="M349" i="135" s="1"/>
  <c r="M753" i="106"/>
  <c r="M751" i="135" s="1"/>
  <c r="L754" i="106"/>
  <c r="L752" i="135" s="1"/>
  <c r="M738" i="106"/>
  <c r="M736" i="135" s="1"/>
  <c r="L342" i="106"/>
  <c r="L342" i="135" s="1"/>
  <c r="N345" i="106"/>
  <c r="N345" i="135" s="1"/>
  <c r="L241" i="106"/>
  <c r="L241" i="135" s="1"/>
  <c r="N346" i="106"/>
  <c r="N346" i="135" s="1"/>
  <c r="L343" i="106"/>
  <c r="L343" i="135" s="1"/>
  <c r="L349" i="106"/>
  <c r="L349" i="135" s="1"/>
  <c r="L344" i="106"/>
  <c r="L344" i="135" s="1"/>
  <c r="L350" i="106"/>
  <c r="L350" i="135" s="1"/>
  <c r="M344" i="106"/>
  <c r="M344" i="135" s="1"/>
  <c r="M348" i="106"/>
  <c r="M348" i="135" s="1"/>
  <c r="M239" i="106"/>
  <c r="M239" i="135" s="1"/>
  <c r="N64" i="106"/>
  <c r="N64" i="135" s="1"/>
  <c r="L794" i="106"/>
  <c r="L792" i="135" s="1"/>
  <c r="N343" i="106"/>
  <c r="N343" i="135" s="1"/>
  <c r="N349" i="106"/>
  <c r="N349" i="135" s="1"/>
  <c r="L346" i="106"/>
  <c r="L346" i="135" s="1"/>
  <c r="L341" i="106"/>
  <c r="L341" i="135" s="1"/>
  <c r="L347" i="106"/>
  <c r="L347" i="135" s="1"/>
  <c r="M342" i="106"/>
  <c r="M342" i="135" s="1"/>
  <c r="M346" i="106"/>
  <c r="M346" i="135" s="1"/>
  <c r="M350" i="106"/>
  <c r="M350" i="135" s="1"/>
  <c r="L345" i="106"/>
  <c r="L345" i="135" s="1"/>
  <c r="N341" i="106"/>
  <c r="N341" i="135" s="1"/>
  <c r="N347" i="106"/>
  <c r="N347" i="135" s="1"/>
  <c r="N342" i="106"/>
  <c r="N342" i="135" s="1"/>
  <c r="N348" i="106"/>
  <c r="N348" i="135" s="1"/>
  <c r="M343" i="106"/>
  <c r="M343" i="135" s="1"/>
  <c r="N292" i="106"/>
  <c r="M294" i="106"/>
  <c r="N217" i="106"/>
  <c r="N217" i="135" s="1"/>
  <c r="N221" i="106"/>
  <c r="N221" i="135" s="1"/>
  <c r="M215" i="106"/>
  <c r="M215" i="135" s="1"/>
  <c r="M219" i="106"/>
  <c r="M219" i="135" s="1"/>
  <c r="M223" i="106"/>
  <c r="M223" i="135" s="1"/>
  <c r="L217" i="106"/>
  <c r="L217" i="135" s="1"/>
  <c r="L221" i="106"/>
  <c r="L221" i="135" s="1"/>
  <c r="M749" i="106"/>
  <c r="M747" i="135" s="1"/>
  <c r="N746" i="106"/>
  <c r="N744" i="135" s="1"/>
  <c r="N752" i="106"/>
  <c r="N750" i="135" s="1"/>
  <c r="L748" i="106"/>
  <c r="L746" i="135" s="1"/>
  <c r="N332" i="106"/>
  <c r="N332" i="135" s="1"/>
  <c r="L329" i="106"/>
  <c r="L329" i="135" s="1"/>
  <c r="N295" i="106"/>
  <c r="L287" i="106"/>
  <c r="L278" i="106"/>
  <c r="L278" i="135" s="1"/>
  <c r="N274" i="106"/>
  <c r="N274" i="135" s="1"/>
  <c r="N279" i="106"/>
  <c r="N279" i="135" s="1"/>
  <c r="M274" i="106"/>
  <c r="M274" i="135" s="1"/>
  <c r="M280" i="106"/>
  <c r="M280" i="135" s="1"/>
  <c r="N214" i="106"/>
  <c r="N214" i="135" s="1"/>
  <c r="N218" i="106"/>
  <c r="N218" i="135" s="1"/>
  <c r="N222" i="106"/>
  <c r="N222" i="135" s="1"/>
  <c r="M216" i="106"/>
  <c r="M216" i="135" s="1"/>
  <c r="M220" i="106"/>
  <c r="M220" i="135" s="1"/>
  <c r="L214" i="106"/>
  <c r="L214" i="135" s="1"/>
  <c r="L218" i="106"/>
  <c r="L218" i="135" s="1"/>
  <c r="L222" i="106"/>
  <c r="L222" i="135" s="1"/>
  <c r="L106" i="106"/>
  <c r="N112" i="106"/>
  <c r="L62" i="106"/>
  <c r="L62" i="135" s="1"/>
  <c r="N39" i="106"/>
  <c r="N39" i="135" s="1"/>
  <c r="M22" i="106"/>
  <c r="M22" i="135" s="1"/>
  <c r="M27" i="106"/>
  <c r="M27" i="135" s="1"/>
  <c r="L23" i="106"/>
  <c r="L23" i="135" s="1"/>
  <c r="L28" i="106"/>
  <c r="L28" i="135" s="1"/>
  <c r="N23" i="106"/>
  <c r="N23" i="135" s="1"/>
  <c r="N29" i="106"/>
  <c r="N29" i="135" s="1"/>
  <c r="M747" i="106"/>
  <c r="M745" i="135" s="1"/>
  <c r="M752" i="106"/>
  <c r="M750" i="135" s="1"/>
  <c r="N748" i="106"/>
  <c r="N746" i="135" s="1"/>
  <c r="N754" i="106"/>
  <c r="N752" i="135" s="1"/>
  <c r="L750" i="106"/>
  <c r="L748" i="135" s="1"/>
  <c r="L732" i="106"/>
  <c r="L730" i="135" s="1"/>
  <c r="N737" i="106"/>
  <c r="N735" i="135" s="1"/>
  <c r="N579" i="106"/>
  <c r="N578" i="135" s="1"/>
  <c r="L574" i="106"/>
  <c r="L573" i="135" s="1"/>
  <c r="N337" i="106"/>
  <c r="N337" i="135" s="1"/>
  <c r="M335" i="106"/>
  <c r="M335" i="135" s="1"/>
  <c r="L338" i="106"/>
  <c r="L338" i="135" s="1"/>
  <c r="M735" i="106"/>
  <c r="M733" i="135" s="1"/>
  <c r="M741" i="106"/>
  <c r="M739" i="135" s="1"/>
  <c r="M337" i="106"/>
  <c r="M337" i="135" s="1"/>
  <c r="L332" i="106"/>
  <c r="L332" i="135" s="1"/>
  <c r="N311" i="106"/>
  <c r="N311" i="135" s="1"/>
  <c r="N286" i="106"/>
  <c r="M288" i="106"/>
  <c r="L290" i="106"/>
  <c r="L274" i="106"/>
  <c r="L274" i="135" s="1"/>
  <c r="L280" i="106"/>
  <c r="L280" i="135" s="1"/>
  <c r="N275" i="106"/>
  <c r="N275" i="135" s="1"/>
  <c r="N280" i="106"/>
  <c r="N280" i="135" s="1"/>
  <c r="M276" i="106"/>
  <c r="M276" i="135" s="1"/>
  <c r="M281" i="106"/>
  <c r="M281" i="135" s="1"/>
  <c r="N215" i="106"/>
  <c r="N215" i="135" s="1"/>
  <c r="N219" i="106"/>
  <c r="N219" i="135" s="1"/>
  <c r="N223" i="106"/>
  <c r="N223" i="135" s="1"/>
  <c r="M217" i="106"/>
  <c r="M217" i="135" s="1"/>
  <c r="M221" i="106"/>
  <c r="M221" i="135" s="1"/>
  <c r="L215" i="106"/>
  <c r="L215" i="135" s="1"/>
  <c r="L219" i="106"/>
  <c r="L219" i="135" s="1"/>
  <c r="L110" i="106"/>
  <c r="M106" i="106"/>
  <c r="M23" i="106"/>
  <c r="M23" i="135" s="1"/>
  <c r="M29" i="106"/>
  <c r="M29" i="135" s="1"/>
  <c r="L24" i="106"/>
  <c r="L24" i="135" s="1"/>
  <c r="L29" i="106"/>
  <c r="L29" i="135" s="1"/>
  <c r="N25" i="106"/>
  <c r="N25" i="135" s="1"/>
  <c r="M750" i="106"/>
  <c r="M748" i="135" s="1"/>
  <c r="M755" i="106"/>
  <c r="M753" i="135" s="1"/>
  <c r="N749" i="106"/>
  <c r="N747" i="135" s="1"/>
  <c r="L746" i="106"/>
  <c r="L744" i="135" s="1"/>
  <c r="L752" i="106"/>
  <c r="L750" i="135" s="1"/>
  <c r="M734" i="106"/>
  <c r="M732" i="135" s="1"/>
  <c r="M736" i="106"/>
  <c r="M734" i="135" s="1"/>
  <c r="N740" i="106"/>
  <c r="N738" i="135" s="1"/>
  <c r="N582" i="106"/>
  <c r="N581" i="135" s="1"/>
  <c r="L577" i="106"/>
  <c r="L576" i="135" s="1"/>
  <c r="M95" i="106"/>
  <c r="M95" i="135" s="1"/>
  <c r="L40" i="106"/>
  <c r="L40" i="135" s="1"/>
  <c r="M754" i="106"/>
  <c r="M752" i="135" s="1"/>
  <c r="N753" i="106"/>
  <c r="N751" i="135" s="1"/>
  <c r="L751" i="106"/>
  <c r="L749" i="135" s="1"/>
  <c r="L755" i="106"/>
  <c r="L753" i="135" s="1"/>
  <c r="L9" i="106"/>
  <c r="L9" i="135" s="1"/>
  <c r="M38" i="106"/>
  <c r="M38" i="135" s="1"/>
  <c r="M746" i="106"/>
  <c r="M744" i="135" s="1"/>
  <c r="M748" i="106"/>
  <c r="M746" i="135" s="1"/>
  <c r="N747" i="106"/>
  <c r="N745" i="135" s="1"/>
  <c r="N751" i="106"/>
  <c r="N749" i="135" s="1"/>
  <c r="N755" i="106"/>
  <c r="N753" i="135" s="1"/>
  <c r="L749" i="106"/>
  <c r="L747" i="135" s="1"/>
  <c r="N734" i="106"/>
  <c r="N732" i="135" s="1"/>
  <c r="N539" i="106"/>
  <c r="N538" i="135" s="1"/>
  <c r="N11" i="106"/>
  <c r="N11" i="135" s="1"/>
  <c r="L15" i="106"/>
  <c r="L15" i="135" s="1"/>
  <c r="N257" i="106"/>
  <c r="N257" i="135" s="1"/>
  <c r="N17" i="106"/>
  <c r="N17" i="135" s="1"/>
  <c r="M259" i="106"/>
  <c r="M259" i="135" s="1"/>
  <c r="M13" i="106"/>
  <c r="M13" i="135" s="1"/>
  <c r="N464" i="106"/>
  <c r="N464" i="135" s="1"/>
  <c r="M250" i="106"/>
  <c r="M250" i="135" s="1"/>
  <c r="L252" i="106"/>
  <c r="L252" i="135" s="1"/>
  <c r="M63" i="106"/>
  <c r="M63" i="135" s="1"/>
  <c r="L65" i="106"/>
  <c r="L65" i="135" s="1"/>
  <c r="M793" i="106"/>
  <c r="M791" i="135" s="1"/>
  <c r="L465" i="106"/>
  <c r="L465" i="135" s="1"/>
  <c r="N461" i="106"/>
  <c r="N461" i="135" s="1"/>
  <c r="L466" i="106"/>
  <c r="L466" i="135" s="1"/>
  <c r="M461" i="106"/>
  <c r="M461" i="135" s="1"/>
  <c r="L467" i="106"/>
  <c r="L467" i="135" s="1"/>
  <c r="M464" i="106"/>
  <c r="M464" i="135" s="1"/>
  <c r="M468" i="106"/>
  <c r="M468" i="135" s="1"/>
  <c r="E203" i="43"/>
  <c r="H203" i="44"/>
  <c r="H203" i="39"/>
  <c r="H203" i="42"/>
  <c r="B203" i="48"/>
  <c r="B203" i="38"/>
  <c r="E203" i="45"/>
  <c r="E203" i="47"/>
  <c r="E203" i="40"/>
  <c r="E203" i="44"/>
  <c r="H203" i="43"/>
  <c r="H203" i="41"/>
  <c r="B203" i="44"/>
  <c r="B203" i="47"/>
  <c r="B203" i="32"/>
  <c r="E203" i="42"/>
  <c r="E203" i="38"/>
  <c r="E203" i="48"/>
  <c r="H203" i="47"/>
  <c r="B203" i="49"/>
  <c r="B203" i="39"/>
  <c r="B203" i="45"/>
  <c r="B203" i="40"/>
  <c r="E203" i="41"/>
  <c r="H203" i="40"/>
  <c r="H203" i="38"/>
  <c r="B203" i="43"/>
  <c r="E203" i="46"/>
  <c r="E203" i="32"/>
  <c r="E203" i="39"/>
  <c r="H203" i="49"/>
  <c r="B203" i="41"/>
  <c r="H203" i="48"/>
  <c r="H203" i="32"/>
  <c r="B203" i="42"/>
  <c r="H203" i="46"/>
  <c r="B203" i="46"/>
  <c r="H203" i="45"/>
  <c r="E203" i="49"/>
  <c r="C203" i="49"/>
  <c r="C203" i="42"/>
  <c r="C203" i="39"/>
  <c r="G203" i="39"/>
  <c r="G203" i="40"/>
  <c r="C203" i="47"/>
  <c r="C203" i="45"/>
  <c r="C203" i="40"/>
  <c r="C203" i="48"/>
  <c r="G203" i="49"/>
  <c r="G203" i="46"/>
  <c r="G203" i="48"/>
  <c r="G203" i="43"/>
  <c r="D203" i="48"/>
  <c r="D203" i="43"/>
  <c r="D203" i="42"/>
  <c r="D203" i="41"/>
  <c r="D203" i="46"/>
  <c r="F203" i="43"/>
  <c r="F203" i="44"/>
  <c r="F203" i="46"/>
  <c r="F203" i="41"/>
  <c r="C203" i="41"/>
  <c r="G203" i="42"/>
  <c r="D203" i="49"/>
  <c r="D203" i="38"/>
  <c r="F203" i="48"/>
  <c r="F203" i="45"/>
  <c r="F203" i="42"/>
  <c r="C203" i="46"/>
  <c r="C203" i="44"/>
  <c r="G203" i="41"/>
  <c r="G203" i="44"/>
  <c r="D203" i="44"/>
  <c r="D203" i="39"/>
  <c r="F203" i="49"/>
  <c r="F203" i="38"/>
  <c r="D203" i="40"/>
  <c r="F203" i="32"/>
  <c r="C203" i="32"/>
  <c r="G203" i="47"/>
  <c r="G203" i="32"/>
  <c r="D203" i="32"/>
  <c r="F203" i="47"/>
  <c r="G203" i="45"/>
  <c r="D203" i="45"/>
  <c r="C203" i="43"/>
  <c r="F203" i="40"/>
  <c r="G203" i="38"/>
  <c r="D203" i="47"/>
  <c r="C203" i="38"/>
  <c r="F203" i="39"/>
  <c r="N463" i="106"/>
  <c r="N463" i="135" s="1"/>
  <c r="N469" i="106"/>
  <c r="N469" i="135" s="1"/>
  <c r="N470" i="106"/>
  <c r="N470" i="135" s="1"/>
  <c r="N465" i="106"/>
  <c r="N465" i="135" s="1"/>
  <c r="M463" i="106"/>
  <c r="M463" i="135" s="1"/>
  <c r="M467" i="106"/>
  <c r="M467" i="135" s="1"/>
  <c r="N251" i="106"/>
  <c r="N251" i="135" s="1"/>
  <c r="M253" i="106"/>
  <c r="M253" i="135" s="1"/>
  <c r="L255" i="106"/>
  <c r="L255" i="135" s="1"/>
  <c r="L56" i="106"/>
  <c r="L56" i="135" s="1"/>
  <c r="N58" i="106"/>
  <c r="N58" i="135" s="1"/>
  <c r="L461" i="106"/>
  <c r="L461" i="135" s="1"/>
  <c r="N466" i="106"/>
  <c r="N466" i="135" s="1"/>
  <c r="N462" i="106"/>
  <c r="N462" i="135" s="1"/>
  <c r="N467" i="106"/>
  <c r="N467" i="135" s="1"/>
  <c r="M462" i="106"/>
  <c r="M462" i="135" s="1"/>
  <c r="N468" i="106"/>
  <c r="N468" i="135" s="1"/>
  <c r="M465" i="106"/>
  <c r="M465" i="135" s="1"/>
  <c r="M469" i="106"/>
  <c r="M469" i="135" s="1"/>
  <c r="N254" i="106"/>
  <c r="N254" i="135" s="1"/>
  <c r="M256" i="106"/>
  <c r="M256" i="135" s="1"/>
  <c r="L258" i="106"/>
  <c r="L258" i="135" s="1"/>
  <c r="M57" i="106"/>
  <c r="M57" i="135" s="1"/>
  <c r="L59" i="106"/>
  <c r="L59" i="135" s="1"/>
  <c r="N61" i="106"/>
  <c r="N61" i="135" s="1"/>
  <c r="N795" i="106"/>
  <c r="N793" i="135" s="1"/>
  <c r="L462" i="106"/>
  <c r="L462" i="135" s="1"/>
  <c r="L468" i="106"/>
  <c r="L468" i="135" s="1"/>
  <c r="L463" i="106"/>
  <c r="L463" i="135" s="1"/>
  <c r="L469" i="106"/>
  <c r="L469" i="135" s="1"/>
  <c r="L464" i="106"/>
  <c r="L464" i="135" s="1"/>
  <c r="L470" i="106"/>
  <c r="L470" i="135" s="1"/>
  <c r="M466" i="106"/>
  <c r="M466" i="135" s="1"/>
  <c r="M20" i="106"/>
  <c r="M20" i="135" s="1"/>
  <c r="M24" i="106"/>
  <c r="M24" i="135" s="1"/>
  <c r="M28" i="106"/>
  <c r="M28" i="135" s="1"/>
  <c r="L22" i="106"/>
  <c r="L22" i="135" s="1"/>
  <c r="L26" i="106"/>
  <c r="L26" i="135" s="1"/>
  <c r="N20" i="106"/>
  <c r="N20" i="135" s="1"/>
  <c r="N24" i="106"/>
  <c r="N24" i="135" s="1"/>
  <c r="N576" i="106"/>
  <c r="N575" i="135" s="1"/>
  <c r="M578" i="106"/>
  <c r="M577" i="135" s="1"/>
  <c r="L580" i="106"/>
  <c r="L579" i="135" s="1"/>
  <c r="N331" i="106"/>
  <c r="N331" i="135" s="1"/>
  <c r="M336" i="106"/>
  <c r="M336" i="135" s="1"/>
  <c r="M331" i="106"/>
  <c r="M331" i="135" s="1"/>
  <c r="N335" i="106"/>
  <c r="N335" i="135" s="1"/>
  <c r="M329" i="106"/>
  <c r="M329" i="135" s="1"/>
  <c r="N333" i="106"/>
  <c r="N333" i="135" s="1"/>
  <c r="M338" i="106"/>
  <c r="M338" i="135" s="1"/>
  <c r="L331" i="106"/>
  <c r="L331" i="135" s="1"/>
  <c r="L334" i="106"/>
  <c r="L334" i="135" s="1"/>
  <c r="L337" i="106"/>
  <c r="L337" i="135" s="1"/>
  <c r="N250" i="106"/>
  <c r="N250" i="135" s="1"/>
  <c r="N253" i="106"/>
  <c r="N253" i="135" s="1"/>
  <c r="N256" i="106"/>
  <c r="N256" i="135" s="1"/>
  <c r="N259" i="106"/>
  <c r="N259" i="135" s="1"/>
  <c r="M252" i="106"/>
  <c r="M252" i="135" s="1"/>
  <c r="M255" i="106"/>
  <c r="M255" i="135" s="1"/>
  <c r="M258" i="106"/>
  <c r="M258" i="135" s="1"/>
  <c r="L251" i="106"/>
  <c r="L251" i="135" s="1"/>
  <c r="L254" i="106"/>
  <c r="L254" i="135" s="1"/>
  <c r="L257" i="106"/>
  <c r="L257" i="135" s="1"/>
  <c r="L105" i="106"/>
  <c r="L109" i="106"/>
  <c r="L113" i="106"/>
  <c r="N107" i="106"/>
  <c r="N111" i="106"/>
  <c r="M105" i="106"/>
  <c r="M109" i="106"/>
  <c r="M113" i="106"/>
  <c r="M56" i="106"/>
  <c r="M56" i="135" s="1"/>
  <c r="M59" i="106"/>
  <c r="M59" i="135" s="1"/>
  <c r="M62" i="106"/>
  <c r="M62" i="135" s="1"/>
  <c r="M65" i="106"/>
  <c r="M65" i="135" s="1"/>
  <c r="L58" i="106"/>
  <c r="L58" i="135" s="1"/>
  <c r="L61" i="106"/>
  <c r="L61" i="135" s="1"/>
  <c r="L64" i="106"/>
  <c r="L64" i="135" s="1"/>
  <c r="N57" i="106"/>
  <c r="N57" i="135" s="1"/>
  <c r="N60" i="106"/>
  <c r="N60" i="135" s="1"/>
  <c r="N63" i="106"/>
  <c r="N63" i="135" s="1"/>
  <c r="N9" i="106"/>
  <c r="N9" i="135" s="1"/>
  <c r="N15" i="106"/>
  <c r="N15" i="135" s="1"/>
  <c r="M11" i="106"/>
  <c r="M11" i="135" s="1"/>
  <c r="M17" i="106"/>
  <c r="M17" i="135" s="1"/>
  <c r="L13" i="106"/>
  <c r="L13" i="135" s="1"/>
  <c r="L733" i="106"/>
  <c r="L731" i="135" s="1"/>
  <c r="L738" i="106"/>
  <c r="L736" i="135" s="1"/>
  <c r="L734" i="106"/>
  <c r="L732" i="135" s="1"/>
  <c r="L740" i="106"/>
  <c r="L738" i="135" s="1"/>
  <c r="L735" i="106"/>
  <c r="L733" i="135" s="1"/>
  <c r="M737" i="106"/>
  <c r="M735" i="135" s="1"/>
  <c r="M740" i="106"/>
  <c r="M738" i="135" s="1"/>
  <c r="N733" i="106"/>
  <c r="N731" i="135" s="1"/>
  <c r="N736" i="106"/>
  <c r="N734" i="135" s="1"/>
  <c r="N739" i="106"/>
  <c r="N737" i="135" s="1"/>
  <c r="N575" i="106"/>
  <c r="N574" i="135" s="1"/>
  <c r="N578" i="106"/>
  <c r="N577" i="135" s="1"/>
  <c r="N581" i="106"/>
  <c r="N580" i="135" s="1"/>
  <c r="M574" i="106"/>
  <c r="M573" i="135" s="1"/>
  <c r="M577" i="106"/>
  <c r="M576" i="135" s="1"/>
  <c r="M580" i="106"/>
  <c r="M579" i="135" s="1"/>
  <c r="M583" i="106"/>
  <c r="M582" i="135" s="1"/>
  <c r="L576" i="106"/>
  <c r="L575" i="135" s="1"/>
  <c r="L579" i="106"/>
  <c r="L578" i="135" s="1"/>
  <c r="L582" i="106"/>
  <c r="L581" i="135" s="1"/>
  <c r="M330" i="106"/>
  <c r="M330" i="135" s="1"/>
  <c r="N334" i="106"/>
  <c r="N334" i="135" s="1"/>
  <c r="N329" i="106"/>
  <c r="N329" i="135" s="1"/>
  <c r="M334" i="106"/>
  <c r="M334" i="135" s="1"/>
  <c r="N338" i="106"/>
  <c r="N338" i="135" s="1"/>
  <c r="M332" i="106"/>
  <c r="M332" i="135" s="1"/>
  <c r="N336" i="106"/>
  <c r="N336" i="135" s="1"/>
  <c r="L330" i="106"/>
  <c r="L330" i="135" s="1"/>
  <c r="L333" i="106"/>
  <c r="L333" i="135" s="1"/>
  <c r="N252" i="106"/>
  <c r="N252" i="135" s="1"/>
  <c r="N255" i="106"/>
  <c r="N255" i="135" s="1"/>
  <c r="N258" i="106"/>
  <c r="N258" i="135" s="1"/>
  <c r="M251" i="106"/>
  <c r="M251" i="135" s="1"/>
  <c r="M254" i="106"/>
  <c r="M254" i="135" s="1"/>
  <c r="M257" i="106"/>
  <c r="M257" i="135" s="1"/>
  <c r="L250" i="106"/>
  <c r="L250" i="135" s="1"/>
  <c r="L253" i="106"/>
  <c r="L253" i="135" s="1"/>
  <c r="L256" i="106"/>
  <c r="L256" i="135" s="1"/>
  <c r="L107" i="106"/>
  <c r="L111" i="106"/>
  <c r="N105" i="106"/>
  <c r="N109" i="106"/>
  <c r="N113" i="106"/>
  <c r="M107" i="106"/>
  <c r="M111" i="106"/>
  <c r="M58" i="106"/>
  <c r="M58" i="135" s="1"/>
  <c r="M61" i="106"/>
  <c r="M61" i="135" s="1"/>
  <c r="M64" i="106"/>
  <c r="M64" i="135" s="1"/>
  <c r="L57" i="106"/>
  <c r="L57" i="135" s="1"/>
  <c r="L60" i="106"/>
  <c r="L60" i="135" s="1"/>
  <c r="L63" i="106"/>
  <c r="L63" i="135" s="1"/>
  <c r="N56" i="106"/>
  <c r="N56" i="135" s="1"/>
  <c r="N59" i="106"/>
  <c r="N59" i="135" s="1"/>
  <c r="N62" i="106"/>
  <c r="N62" i="135" s="1"/>
  <c r="N13" i="106"/>
  <c r="N13" i="135" s="1"/>
  <c r="M9" i="106"/>
  <c r="M9" i="135" s="1"/>
  <c r="M15" i="106"/>
  <c r="M15" i="135" s="1"/>
  <c r="L11" i="106"/>
  <c r="L11" i="135" s="1"/>
  <c r="L17" i="106"/>
  <c r="L17" i="135" s="1"/>
  <c r="L736" i="106"/>
  <c r="L734" i="135" s="1"/>
  <c r="M732" i="106"/>
  <c r="M730" i="135" s="1"/>
  <c r="L737" i="106"/>
  <c r="L735" i="135" s="1"/>
  <c r="M733" i="106"/>
  <c r="M731" i="135" s="1"/>
  <c r="L739" i="106"/>
  <c r="L737" i="135" s="1"/>
  <c r="M739" i="106"/>
  <c r="M737" i="135" s="1"/>
  <c r="N732" i="106"/>
  <c r="N730" i="135" s="1"/>
  <c r="N735" i="106"/>
  <c r="N733" i="135" s="1"/>
  <c r="N738" i="106"/>
  <c r="N736" i="135" s="1"/>
  <c r="N574" i="106"/>
  <c r="N573" i="135" s="1"/>
  <c r="N577" i="106"/>
  <c r="N576" i="135" s="1"/>
  <c r="N580" i="106"/>
  <c r="N579" i="135" s="1"/>
  <c r="N583" i="106"/>
  <c r="N582" i="135" s="1"/>
  <c r="M576" i="106"/>
  <c r="M575" i="135" s="1"/>
  <c r="M579" i="106"/>
  <c r="M578" i="135" s="1"/>
  <c r="M582" i="106"/>
  <c r="M581" i="135" s="1"/>
  <c r="L575" i="106"/>
  <c r="L574" i="135" s="1"/>
  <c r="L578" i="106"/>
  <c r="L577" i="135" s="1"/>
  <c r="N10" i="106"/>
  <c r="N10" i="135" s="1"/>
  <c r="N14" i="106"/>
  <c r="N14" i="135" s="1"/>
  <c r="M8" i="106"/>
  <c r="M8" i="135" s="1"/>
  <c r="M12" i="106"/>
  <c r="M12" i="135" s="1"/>
  <c r="M16" i="106"/>
  <c r="M16" i="135" s="1"/>
  <c r="L10" i="106"/>
  <c r="L10" i="135" s="1"/>
  <c r="L14" i="106"/>
  <c r="L14" i="135" s="1"/>
  <c r="M538" i="106"/>
  <c r="M537" i="135" s="1"/>
  <c r="L309" i="106"/>
  <c r="L309" i="135" s="1"/>
  <c r="L275" i="106"/>
  <c r="L275" i="135" s="1"/>
  <c r="L279" i="106"/>
  <c r="L279" i="135" s="1"/>
  <c r="L283" i="106"/>
  <c r="L283" i="135" s="1"/>
  <c r="N277" i="106"/>
  <c r="N277" i="135" s="1"/>
  <c r="N281" i="106"/>
  <c r="N281" i="135" s="1"/>
  <c r="M275" i="106"/>
  <c r="M275" i="135" s="1"/>
  <c r="M279" i="106"/>
  <c r="M279" i="135" s="1"/>
  <c r="L104" i="106"/>
  <c r="L104" i="135" s="1"/>
  <c r="L108" i="106"/>
  <c r="L112" i="106"/>
  <c r="N106" i="106"/>
  <c r="N110" i="106"/>
  <c r="M104" i="106"/>
  <c r="M104" i="135" s="1"/>
  <c r="M108" i="106"/>
  <c r="N8" i="106"/>
  <c r="N8" i="135" s="1"/>
  <c r="N12" i="106"/>
  <c r="N12" i="135" s="1"/>
  <c r="N16" i="106"/>
  <c r="N16" i="135" s="1"/>
  <c r="M10" i="106"/>
  <c r="M10" i="135" s="1"/>
  <c r="M14" i="106"/>
  <c r="M14" i="135" s="1"/>
  <c r="L8" i="106"/>
  <c r="L8" i="135" s="1"/>
  <c r="L12" i="106"/>
  <c r="L12" i="135" s="1"/>
  <c r="L537" i="106"/>
  <c r="L536" i="135" s="1"/>
  <c r="N308" i="106"/>
  <c r="N308" i="135" s="1"/>
  <c r="M307" i="106"/>
  <c r="M307" i="135" s="1"/>
  <c r="L306" i="106"/>
  <c r="L306" i="135" s="1"/>
  <c r="L238" i="106"/>
  <c r="L238" i="135" s="1"/>
  <c r="L247" i="106"/>
  <c r="L247" i="135" s="1"/>
  <c r="N246" i="106"/>
  <c r="N246" i="135" s="1"/>
  <c r="M245" i="106"/>
  <c r="M245" i="135" s="1"/>
  <c r="N93" i="106"/>
  <c r="N93" i="135" s="1"/>
  <c r="L37" i="106"/>
  <c r="L37" i="135" s="1"/>
  <c r="N36" i="106"/>
  <c r="N36" i="135" s="1"/>
  <c r="M35" i="106"/>
  <c r="M35" i="135" s="1"/>
  <c r="N796" i="106"/>
  <c r="N794" i="135" s="1"/>
  <c r="L791" i="106"/>
  <c r="L789" i="135" s="1"/>
  <c r="M790" i="106"/>
  <c r="M788" i="135" s="1"/>
  <c r="M799" i="106"/>
  <c r="M797" i="135" s="1"/>
  <c r="N536" i="106"/>
  <c r="N535" i="135" s="1"/>
  <c r="N545" i="106"/>
  <c r="N544" i="135" s="1"/>
  <c r="M544" i="106"/>
  <c r="M543" i="135" s="1"/>
  <c r="L543" i="106"/>
  <c r="L542" i="135" s="1"/>
  <c r="N305" i="106"/>
  <c r="N305" i="135" s="1"/>
  <c r="M304" i="106"/>
  <c r="M304" i="135" s="1"/>
  <c r="L303" i="106"/>
  <c r="L303" i="135" s="1"/>
  <c r="L312" i="106"/>
  <c r="L312" i="135" s="1"/>
  <c r="L244" i="106"/>
  <c r="L244" i="135" s="1"/>
  <c r="N243" i="106"/>
  <c r="N243" i="135" s="1"/>
  <c r="M242" i="106"/>
  <c r="M242" i="135" s="1"/>
  <c r="L94" i="106"/>
  <c r="L94" i="135" s="1"/>
  <c r="L34" i="106"/>
  <c r="L34" i="135" s="1"/>
  <c r="N33" i="106"/>
  <c r="N33" i="135" s="1"/>
  <c r="M32" i="106"/>
  <c r="M32" i="135" s="1"/>
  <c r="M41" i="106"/>
  <c r="M41" i="135" s="1"/>
  <c r="N794" i="106"/>
  <c r="N792" i="135" s="1"/>
  <c r="L797" i="106"/>
  <c r="L795" i="135" s="1"/>
  <c r="M796" i="106"/>
  <c r="M794" i="135" s="1"/>
  <c r="N542" i="106"/>
  <c r="N541" i="135" s="1"/>
  <c r="M541" i="106"/>
  <c r="M540" i="135" s="1"/>
  <c r="L540" i="106"/>
  <c r="L539" i="135" s="1"/>
  <c r="L262" i="106" a="1"/>
  <c r="N269" i="106" s="1"/>
  <c r="N269" i="135" s="1"/>
  <c r="M92" i="106"/>
  <c r="M92" i="135" s="1"/>
  <c r="M101" i="106"/>
  <c r="M101" i="135" s="1"/>
  <c r="L100" i="106"/>
  <c r="L100" i="135" s="1"/>
  <c r="N99" i="106"/>
  <c r="N99" i="135" s="1"/>
  <c r="M98" i="106"/>
  <c r="M98" i="135" s="1"/>
  <c r="L97" i="106"/>
  <c r="L97" i="135" s="1"/>
  <c r="N96" i="106"/>
  <c r="N96" i="135" s="1"/>
  <c r="N304" i="106"/>
  <c r="N304" i="135" s="1"/>
  <c r="N307" i="106"/>
  <c r="N307" i="135" s="1"/>
  <c r="N310" i="106"/>
  <c r="N310" i="135" s="1"/>
  <c r="M303" i="106"/>
  <c r="M303" i="135" s="1"/>
  <c r="M306" i="106"/>
  <c r="M306" i="135" s="1"/>
  <c r="M309" i="106"/>
  <c r="M309" i="135" s="1"/>
  <c r="M312" i="106"/>
  <c r="M312" i="135" s="1"/>
  <c r="L305" i="106"/>
  <c r="L305" i="135" s="1"/>
  <c r="L308" i="106"/>
  <c r="L308" i="135" s="1"/>
  <c r="L311" i="106"/>
  <c r="L311" i="135" s="1"/>
  <c r="N288" i="106"/>
  <c r="N291" i="106"/>
  <c r="N294" i="106"/>
  <c r="M287" i="106"/>
  <c r="M290" i="106"/>
  <c r="M293" i="106"/>
  <c r="L286" i="106"/>
  <c r="L289" i="106"/>
  <c r="L292" i="106"/>
  <c r="L295" i="106"/>
  <c r="L240" i="106"/>
  <c r="L240" i="135" s="1"/>
  <c r="L243" i="106"/>
  <c r="L243" i="135" s="1"/>
  <c r="L246" i="106"/>
  <c r="L246" i="135" s="1"/>
  <c r="N239" i="106"/>
  <c r="N239" i="135" s="1"/>
  <c r="N242" i="106"/>
  <c r="N242" i="135" s="1"/>
  <c r="N245" i="106"/>
  <c r="N245" i="135" s="1"/>
  <c r="M238" i="106"/>
  <c r="M238" i="135" s="1"/>
  <c r="M241" i="106"/>
  <c r="M241" i="135" s="1"/>
  <c r="M244" i="106"/>
  <c r="M244" i="135" s="1"/>
  <c r="M247" i="106"/>
  <c r="M247" i="135" s="1"/>
  <c r="M94" i="106"/>
  <c r="M94" i="135" s="1"/>
  <c r="M97" i="106"/>
  <c r="M97" i="135" s="1"/>
  <c r="M100" i="106"/>
  <c r="M100" i="135" s="1"/>
  <c r="L93" i="106"/>
  <c r="L93" i="135" s="1"/>
  <c r="L96" i="106"/>
  <c r="L96" i="135" s="1"/>
  <c r="L99" i="106"/>
  <c r="L99" i="135" s="1"/>
  <c r="N92" i="106"/>
  <c r="N92" i="135" s="1"/>
  <c r="N95" i="106"/>
  <c r="N95" i="135" s="1"/>
  <c r="N98" i="106"/>
  <c r="N98" i="135" s="1"/>
  <c r="N101" i="106"/>
  <c r="N101" i="135" s="1"/>
  <c r="L33" i="106"/>
  <c r="L33" i="135" s="1"/>
  <c r="L36" i="106"/>
  <c r="L36" i="135" s="1"/>
  <c r="L39" i="106"/>
  <c r="L39" i="135" s="1"/>
  <c r="N32" i="106"/>
  <c r="N32" i="135" s="1"/>
  <c r="N35" i="106"/>
  <c r="N35" i="135" s="1"/>
  <c r="N38" i="106"/>
  <c r="N38" i="135" s="1"/>
  <c r="N41" i="106"/>
  <c r="N41" i="135" s="1"/>
  <c r="M34" i="106"/>
  <c r="M34" i="135" s="1"/>
  <c r="M37" i="106"/>
  <c r="M37" i="135" s="1"/>
  <c r="M40" i="106"/>
  <c r="M40" i="135" s="1"/>
  <c r="N793" i="106"/>
  <c r="N791" i="135" s="1"/>
  <c r="N792" i="106"/>
  <c r="N790" i="135" s="1"/>
  <c r="N791" i="106"/>
  <c r="N789" i="135" s="1"/>
  <c r="L790" i="106"/>
  <c r="L788" i="135" s="1"/>
  <c r="L793" i="106"/>
  <c r="L791" i="135" s="1"/>
  <c r="L796" i="106"/>
  <c r="L794" i="135" s="1"/>
  <c r="L799" i="106"/>
  <c r="L797" i="135" s="1"/>
  <c r="M792" i="106"/>
  <c r="M790" i="135" s="1"/>
  <c r="M795" i="106"/>
  <c r="M793" i="135" s="1"/>
  <c r="M798" i="106"/>
  <c r="M796" i="135" s="1"/>
  <c r="N538" i="106"/>
  <c r="N537" i="135" s="1"/>
  <c r="N541" i="106"/>
  <c r="N540" i="135" s="1"/>
  <c r="N544" i="106"/>
  <c r="N543" i="135" s="1"/>
  <c r="M537" i="106"/>
  <c r="M536" i="135" s="1"/>
  <c r="M540" i="106"/>
  <c r="M539" i="135" s="1"/>
  <c r="M543" i="106"/>
  <c r="M542" i="135" s="1"/>
  <c r="L536" i="106"/>
  <c r="L535" i="135" s="1"/>
  <c r="L539" i="106"/>
  <c r="L538" i="135" s="1"/>
  <c r="L542" i="106"/>
  <c r="L541" i="135" s="1"/>
  <c r="L545" i="106"/>
  <c r="L544" i="135" s="1"/>
  <c r="N303" i="106"/>
  <c r="N303" i="135" s="1"/>
  <c r="N306" i="106"/>
  <c r="N306" i="135" s="1"/>
  <c r="N309" i="106"/>
  <c r="N309" i="135" s="1"/>
  <c r="N312" i="106"/>
  <c r="N312" i="135" s="1"/>
  <c r="M305" i="106"/>
  <c r="M305" i="135" s="1"/>
  <c r="M308" i="106"/>
  <c r="M308" i="135" s="1"/>
  <c r="M311" i="106"/>
  <c r="M311" i="135" s="1"/>
  <c r="L304" i="106"/>
  <c r="L304" i="135" s="1"/>
  <c r="L307" i="106"/>
  <c r="L307" i="135" s="1"/>
  <c r="N287" i="106"/>
  <c r="N290" i="106"/>
  <c r="N293" i="106"/>
  <c r="M286" i="106"/>
  <c r="M289" i="106"/>
  <c r="M292" i="106"/>
  <c r="M295" i="106"/>
  <c r="L288" i="106"/>
  <c r="L291" i="106"/>
  <c r="L239" i="106"/>
  <c r="L239" i="135" s="1"/>
  <c r="L242" i="106"/>
  <c r="L242" i="135" s="1"/>
  <c r="L245" i="106"/>
  <c r="L245" i="135" s="1"/>
  <c r="N238" i="106"/>
  <c r="N238" i="135" s="1"/>
  <c r="N241" i="106"/>
  <c r="N241" i="135" s="1"/>
  <c r="N244" i="106"/>
  <c r="N244" i="135" s="1"/>
  <c r="N247" i="106"/>
  <c r="N247" i="135" s="1"/>
  <c r="M240" i="106"/>
  <c r="M240" i="135" s="1"/>
  <c r="M243" i="106"/>
  <c r="M243" i="135" s="1"/>
  <c r="M93" i="106"/>
  <c r="M93" i="135" s="1"/>
  <c r="M96" i="106"/>
  <c r="M96" i="135" s="1"/>
  <c r="M99" i="106"/>
  <c r="M99" i="135" s="1"/>
  <c r="L92" i="106"/>
  <c r="L95" i="106"/>
  <c r="L95" i="135" s="1"/>
  <c r="L98" i="106"/>
  <c r="L98" i="135" s="1"/>
  <c r="L101" i="106"/>
  <c r="L101" i="135" s="1"/>
  <c r="N94" i="106"/>
  <c r="N94" i="135" s="1"/>
  <c r="N97" i="106"/>
  <c r="N97" i="135" s="1"/>
  <c r="L32" i="106"/>
  <c r="L32" i="135" s="1"/>
  <c r="L35" i="106"/>
  <c r="L35" i="135" s="1"/>
  <c r="L38" i="106"/>
  <c r="L38" i="135" s="1"/>
  <c r="L41" i="106"/>
  <c r="L41" i="135" s="1"/>
  <c r="N34" i="106"/>
  <c r="N34" i="135" s="1"/>
  <c r="N37" i="106"/>
  <c r="N37" i="135" s="1"/>
  <c r="N40" i="106"/>
  <c r="N40" i="135" s="1"/>
  <c r="M33" i="106"/>
  <c r="M33" i="135" s="1"/>
  <c r="M36" i="106"/>
  <c r="M36" i="135" s="1"/>
  <c r="N790" i="106"/>
  <c r="N788" i="135" s="1"/>
  <c r="N799" i="106"/>
  <c r="N797" i="135" s="1"/>
  <c r="N798" i="106"/>
  <c r="N796" i="135" s="1"/>
  <c r="N797" i="106"/>
  <c r="N795" i="135" s="1"/>
  <c r="L792" i="106"/>
  <c r="L790" i="135" s="1"/>
  <c r="L795" i="106"/>
  <c r="L793" i="135" s="1"/>
  <c r="L798" i="106"/>
  <c r="L796" i="135" s="1"/>
  <c r="M791" i="106"/>
  <c r="M789" i="135" s="1"/>
  <c r="M794" i="106"/>
  <c r="M792" i="135" s="1"/>
  <c r="N537" i="106"/>
  <c r="N536" i="135" s="1"/>
  <c r="N540" i="106"/>
  <c r="N539" i="135" s="1"/>
  <c r="N543" i="106"/>
  <c r="N542" i="135" s="1"/>
  <c r="M536" i="106"/>
  <c r="M535" i="135" s="1"/>
  <c r="M539" i="106"/>
  <c r="M538" i="135" s="1"/>
  <c r="M542" i="106"/>
  <c r="M541" i="135" s="1"/>
  <c r="M545" i="106"/>
  <c r="M544" i="135" s="1"/>
  <c r="L538" i="106"/>
  <c r="L537" i="135" s="1"/>
  <c r="L541" i="106"/>
  <c r="L540" i="135" s="1"/>
  <c r="L708" i="106" a="1"/>
  <c r="M716" i="106" s="1"/>
  <c r="M714" i="135" s="1"/>
  <c r="L80" i="106" a="1"/>
  <c r="L87" i="106" s="1"/>
  <c r="L87" i="135" s="1"/>
  <c r="L142" i="106" a="1"/>
  <c r="N150" i="106" s="1"/>
  <c r="N150" i="135" s="1"/>
  <c r="L425" i="106" a="1"/>
  <c r="M434" i="106" s="1"/>
  <c r="M434" i="135" s="1"/>
  <c r="L562" i="106" a="1"/>
  <c r="M571" i="106" s="1"/>
  <c r="M570" i="135" s="1"/>
  <c r="L610" i="106" a="1"/>
  <c r="M618" i="106" s="1"/>
  <c r="M617" i="135" s="1"/>
  <c r="L44" i="106" a="1"/>
  <c r="L52" i="106" s="1"/>
  <c r="L52" i="135" s="1"/>
  <c r="B141" i="135"/>
  <c r="B108" i="130"/>
  <c r="B436" i="135"/>
  <c r="B331" i="130"/>
  <c r="C159" i="111"/>
  <c r="C129" i="135"/>
  <c r="C529" i="111"/>
  <c r="C424" i="135"/>
  <c r="N295" i="135"/>
  <c r="N294" i="135"/>
  <c r="N293" i="135"/>
  <c r="N292" i="135"/>
  <c r="N291" i="135"/>
  <c r="N290" i="135"/>
  <c r="N289" i="135"/>
  <c r="N288" i="135"/>
  <c r="N287" i="135"/>
  <c r="N286" i="135"/>
  <c r="L295" i="135"/>
  <c r="L294" i="135"/>
  <c r="L293" i="135"/>
  <c r="L292" i="135"/>
  <c r="L291" i="135"/>
  <c r="L290" i="135"/>
  <c r="L289" i="135"/>
  <c r="L288" i="135"/>
  <c r="L287" i="135"/>
  <c r="L286" i="135"/>
  <c r="M295" i="135"/>
  <c r="M294" i="135"/>
  <c r="M293" i="135"/>
  <c r="M292" i="135"/>
  <c r="M291" i="135"/>
  <c r="M290" i="135"/>
  <c r="M289" i="135"/>
  <c r="M288" i="135"/>
  <c r="M287" i="135"/>
  <c r="M286" i="135"/>
  <c r="B141" i="106"/>
  <c r="B174" i="111"/>
  <c r="B436" i="106"/>
  <c r="B544" i="111"/>
  <c r="I170" i="68"/>
  <c r="C317" i="106" a="1"/>
  <c r="I170" i="73"/>
  <c r="C375" i="106" a="1"/>
  <c r="I170" i="74"/>
  <c r="C387" i="106" a="1"/>
  <c r="I170" i="128"/>
  <c r="C779" i="106" a="1"/>
  <c r="I170" i="46"/>
  <c r="C116" i="106" a="1"/>
  <c r="I170" i="49"/>
  <c r="C154" i="106" a="1"/>
  <c r="I170" i="53"/>
  <c r="C202" i="106" a="1"/>
  <c r="C99" i="105"/>
  <c r="C129" i="106"/>
  <c r="C326" i="105"/>
  <c r="C424" i="106"/>
  <c r="L729" i="106"/>
  <c r="L727" i="135" s="1"/>
  <c r="L728" i="106"/>
  <c r="L726" i="135" s="1"/>
  <c r="L727" i="106"/>
  <c r="L725" i="135" s="1"/>
  <c r="L726" i="106"/>
  <c r="L724" i="135" s="1"/>
  <c r="L725" i="106"/>
  <c r="L723" i="135" s="1"/>
  <c r="L724" i="106"/>
  <c r="L722" i="135" s="1"/>
  <c r="L723" i="106"/>
  <c r="L721" i="135" s="1"/>
  <c r="L722" i="106"/>
  <c r="L720" i="135" s="1"/>
  <c r="L721" i="106"/>
  <c r="L719" i="135" s="1"/>
  <c r="L720" i="106"/>
  <c r="L718" i="135" s="1"/>
  <c r="M729" i="106"/>
  <c r="M727" i="135" s="1"/>
  <c r="M728" i="106"/>
  <c r="M726" i="135" s="1"/>
  <c r="M727" i="106"/>
  <c r="M725" i="135" s="1"/>
  <c r="M726" i="106"/>
  <c r="M724" i="135" s="1"/>
  <c r="M725" i="106"/>
  <c r="M723" i="135" s="1"/>
  <c r="M724" i="106"/>
  <c r="M722" i="135" s="1"/>
  <c r="M723" i="106"/>
  <c r="M721" i="135" s="1"/>
  <c r="M722" i="106"/>
  <c r="M720" i="135" s="1"/>
  <c r="M721" i="106"/>
  <c r="M719" i="135" s="1"/>
  <c r="M720" i="106"/>
  <c r="M718" i="135" s="1"/>
  <c r="N729" i="106"/>
  <c r="N727" i="135" s="1"/>
  <c r="N728" i="106"/>
  <c r="N726" i="135" s="1"/>
  <c r="N727" i="106"/>
  <c r="N725" i="135" s="1"/>
  <c r="N726" i="106"/>
  <c r="N724" i="135" s="1"/>
  <c r="N725" i="106"/>
  <c r="N723" i="135" s="1"/>
  <c r="N724" i="106"/>
  <c r="N722" i="135" s="1"/>
  <c r="N723" i="106"/>
  <c r="N721" i="135" s="1"/>
  <c r="N722" i="106"/>
  <c r="N720" i="135" s="1"/>
  <c r="N721" i="106"/>
  <c r="N719" i="135" s="1"/>
  <c r="N720" i="106"/>
  <c r="N718" i="135" s="1"/>
  <c r="N607" i="106"/>
  <c r="N606" i="135" s="1"/>
  <c r="N606" i="106"/>
  <c r="N605" i="135" s="1"/>
  <c r="N605" i="106"/>
  <c r="N604" i="135" s="1"/>
  <c r="N604" i="106"/>
  <c r="N603" i="135" s="1"/>
  <c r="M607" i="106"/>
  <c r="M606" i="135" s="1"/>
  <c r="L606" i="106"/>
  <c r="L605" i="135" s="1"/>
  <c r="M604" i="106"/>
  <c r="M603" i="135" s="1"/>
  <c r="M603" i="106"/>
  <c r="M602" i="135" s="1"/>
  <c r="M602" i="106"/>
  <c r="M601" i="135" s="1"/>
  <c r="M601" i="106"/>
  <c r="M600" i="135" s="1"/>
  <c r="M600" i="106"/>
  <c r="M599" i="135" s="1"/>
  <c r="M599" i="106"/>
  <c r="M598" i="135" s="1"/>
  <c r="M598" i="106"/>
  <c r="M597" i="135" s="1"/>
  <c r="M606" i="106"/>
  <c r="M605" i="135" s="1"/>
  <c r="L605" i="106"/>
  <c r="L604" i="135" s="1"/>
  <c r="N603" i="106"/>
  <c r="N602" i="135" s="1"/>
  <c r="N602" i="106"/>
  <c r="N601" i="135" s="1"/>
  <c r="N601" i="106"/>
  <c r="N600" i="135" s="1"/>
  <c r="N600" i="106"/>
  <c r="N599" i="135" s="1"/>
  <c r="N599" i="106"/>
  <c r="N598" i="135" s="1"/>
  <c r="N598" i="106"/>
  <c r="N597" i="135" s="1"/>
  <c r="L607" i="106"/>
  <c r="L606" i="135" s="1"/>
  <c r="M605" i="106"/>
  <c r="M604" i="135" s="1"/>
  <c r="L604" i="106"/>
  <c r="L603" i="135" s="1"/>
  <c r="L603" i="106"/>
  <c r="L602" i="135" s="1"/>
  <c r="L602" i="106"/>
  <c r="L601" i="135" s="1"/>
  <c r="L601" i="106"/>
  <c r="L600" i="135" s="1"/>
  <c r="L600" i="106"/>
  <c r="L599" i="135" s="1"/>
  <c r="L599" i="106"/>
  <c r="L598" i="135" s="1"/>
  <c r="L598" i="106"/>
  <c r="L597" i="135" s="1"/>
  <c r="L482" i="106"/>
  <c r="L482" i="135" s="1"/>
  <c r="L481" i="106"/>
  <c r="L481" i="135" s="1"/>
  <c r="L480" i="106"/>
  <c r="L480" i="135" s="1"/>
  <c r="L479" i="106"/>
  <c r="L479" i="135" s="1"/>
  <c r="L478" i="106"/>
  <c r="L478" i="135" s="1"/>
  <c r="L477" i="106"/>
  <c r="L477" i="135" s="1"/>
  <c r="L476" i="106"/>
  <c r="L476" i="135" s="1"/>
  <c r="L475" i="106"/>
  <c r="L475" i="135" s="1"/>
  <c r="L474" i="106"/>
  <c r="L474" i="135" s="1"/>
  <c r="L473" i="106"/>
  <c r="L473" i="135" s="1"/>
  <c r="M482" i="106"/>
  <c r="M482" i="135" s="1"/>
  <c r="M481" i="106"/>
  <c r="M481" i="135" s="1"/>
  <c r="M480" i="106"/>
  <c r="M480" i="135" s="1"/>
  <c r="M479" i="106"/>
  <c r="M479" i="135" s="1"/>
  <c r="M478" i="106"/>
  <c r="M478" i="135" s="1"/>
  <c r="M477" i="106"/>
  <c r="M477" i="135" s="1"/>
  <c r="M476" i="106"/>
  <c r="M476" i="135" s="1"/>
  <c r="M475" i="106"/>
  <c r="M475" i="135" s="1"/>
  <c r="M474" i="106"/>
  <c r="M474" i="135" s="1"/>
  <c r="M473" i="106"/>
  <c r="M473" i="135" s="1"/>
  <c r="N482" i="106"/>
  <c r="N482" i="135" s="1"/>
  <c r="N481" i="106"/>
  <c r="N481" i="135" s="1"/>
  <c r="N478" i="106"/>
  <c r="N478" i="135" s="1"/>
  <c r="N475" i="106"/>
  <c r="N475" i="135" s="1"/>
  <c r="N479" i="106"/>
  <c r="N479" i="135" s="1"/>
  <c r="N476" i="106"/>
  <c r="N476" i="135" s="1"/>
  <c r="N473" i="106"/>
  <c r="N473" i="135" s="1"/>
  <c r="N480" i="106"/>
  <c r="N480" i="135" s="1"/>
  <c r="N477" i="106"/>
  <c r="N477" i="135" s="1"/>
  <c r="N474" i="106"/>
  <c r="N474" i="135" s="1"/>
  <c r="I729" i="106"/>
  <c r="I727" i="135" s="1"/>
  <c r="F729" i="106"/>
  <c r="F727" i="135" s="1"/>
  <c r="C729" i="106"/>
  <c r="C727" i="135" s="1"/>
  <c r="I728" i="106"/>
  <c r="I726" i="135" s="1"/>
  <c r="F728" i="106"/>
  <c r="F726" i="135" s="1"/>
  <c r="C728" i="106"/>
  <c r="C726" i="135" s="1"/>
  <c r="I727" i="106"/>
  <c r="I725" i="135" s="1"/>
  <c r="F727" i="106"/>
  <c r="F725" i="135" s="1"/>
  <c r="C727" i="106"/>
  <c r="C725" i="135" s="1"/>
  <c r="I726" i="106"/>
  <c r="I724" i="135" s="1"/>
  <c r="F726" i="106"/>
  <c r="F724" i="135" s="1"/>
  <c r="C726" i="106"/>
  <c r="C724" i="135" s="1"/>
  <c r="I725" i="106"/>
  <c r="I723" i="135" s="1"/>
  <c r="F725" i="106"/>
  <c r="F723" i="135" s="1"/>
  <c r="C725" i="106"/>
  <c r="C723" i="135" s="1"/>
  <c r="I724" i="106"/>
  <c r="I722" i="135" s="1"/>
  <c r="F724" i="106"/>
  <c r="F722" i="135" s="1"/>
  <c r="C724" i="106"/>
  <c r="C722" i="135" s="1"/>
  <c r="I723" i="106"/>
  <c r="I721" i="135" s="1"/>
  <c r="F723" i="106"/>
  <c r="F721" i="135" s="1"/>
  <c r="C723" i="106"/>
  <c r="C721" i="135" s="1"/>
  <c r="I722" i="106"/>
  <c r="I720" i="135" s="1"/>
  <c r="F722" i="106"/>
  <c r="F720" i="135" s="1"/>
  <c r="C722" i="106"/>
  <c r="C720" i="135" s="1"/>
  <c r="I721" i="106"/>
  <c r="I719" i="135" s="1"/>
  <c r="F721" i="106"/>
  <c r="F719" i="135" s="1"/>
  <c r="C721" i="106"/>
  <c r="C719" i="135" s="1"/>
  <c r="J720" i="106"/>
  <c r="G720" i="106"/>
  <c r="D720" i="106"/>
  <c r="J729" i="106"/>
  <c r="J727" i="135" s="1"/>
  <c r="G729" i="106"/>
  <c r="G727" i="135" s="1"/>
  <c r="D729" i="106"/>
  <c r="D727" i="135" s="1"/>
  <c r="J728" i="106"/>
  <c r="J726" i="135" s="1"/>
  <c r="G728" i="106"/>
  <c r="G726" i="135" s="1"/>
  <c r="D728" i="106"/>
  <c r="D726" i="135" s="1"/>
  <c r="J727" i="106"/>
  <c r="J725" i="135" s="1"/>
  <c r="G727" i="106"/>
  <c r="G725" i="135" s="1"/>
  <c r="D727" i="106"/>
  <c r="D725" i="135" s="1"/>
  <c r="J726" i="106"/>
  <c r="J724" i="135" s="1"/>
  <c r="G726" i="106"/>
  <c r="G724" i="135" s="1"/>
  <c r="D726" i="106"/>
  <c r="D724" i="135" s="1"/>
  <c r="J725" i="106"/>
  <c r="J723" i="135" s="1"/>
  <c r="G725" i="106"/>
  <c r="G723" i="135" s="1"/>
  <c r="D725" i="106"/>
  <c r="D723" i="135" s="1"/>
  <c r="J724" i="106"/>
  <c r="J722" i="135" s="1"/>
  <c r="G724" i="106"/>
  <c r="G722" i="135" s="1"/>
  <c r="D724" i="106"/>
  <c r="D722" i="135" s="1"/>
  <c r="J723" i="106"/>
  <c r="J721" i="135" s="1"/>
  <c r="G723" i="106"/>
  <c r="G721" i="135" s="1"/>
  <c r="D723" i="106"/>
  <c r="D721" i="135" s="1"/>
  <c r="J722" i="106"/>
  <c r="J720" i="135" s="1"/>
  <c r="G722" i="106"/>
  <c r="G720" i="135" s="1"/>
  <c r="D722" i="106"/>
  <c r="D720" i="135" s="1"/>
  <c r="J721" i="106"/>
  <c r="J719" i="135" s="1"/>
  <c r="G721" i="106"/>
  <c r="G719" i="135" s="1"/>
  <c r="D721" i="106"/>
  <c r="D719" i="135" s="1"/>
  <c r="K720" i="106"/>
  <c r="H720" i="106"/>
  <c r="E720" i="106"/>
  <c r="K729" i="106"/>
  <c r="K727" i="135" s="1"/>
  <c r="H729" i="106"/>
  <c r="H727" i="135" s="1"/>
  <c r="E729" i="106"/>
  <c r="E727" i="135" s="1"/>
  <c r="K728" i="106"/>
  <c r="K726" i="135" s="1"/>
  <c r="H728" i="106"/>
  <c r="H726" i="135" s="1"/>
  <c r="E728" i="106"/>
  <c r="E726" i="135" s="1"/>
  <c r="K727" i="106"/>
  <c r="K725" i="135" s="1"/>
  <c r="H727" i="106"/>
  <c r="H725" i="135" s="1"/>
  <c r="E727" i="106"/>
  <c r="E725" i="135" s="1"/>
  <c r="K726" i="106"/>
  <c r="K724" i="135" s="1"/>
  <c r="H726" i="106"/>
  <c r="H724" i="135" s="1"/>
  <c r="E726" i="106"/>
  <c r="E724" i="135" s="1"/>
  <c r="K725" i="106"/>
  <c r="K723" i="135" s="1"/>
  <c r="H725" i="106"/>
  <c r="H723" i="135" s="1"/>
  <c r="E725" i="106"/>
  <c r="E723" i="135" s="1"/>
  <c r="K724" i="106"/>
  <c r="K722" i="135" s="1"/>
  <c r="H724" i="106"/>
  <c r="H722" i="135" s="1"/>
  <c r="E724" i="106"/>
  <c r="E722" i="135" s="1"/>
  <c r="K723" i="106"/>
  <c r="K721" i="135" s="1"/>
  <c r="H723" i="106"/>
  <c r="H721" i="135" s="1"/>
  <c r="E723" i="106"/>
  <c r="E721" i="135" s="1"/>
  <c r="K722" i="106"/>
  <c r="K720" i="135" s="1"/>
  <c r="H722" i="106"/>
  <c r="H720" i="135" s="1"/>
  <c r="E722" i="106"/>
  <c r="E720" i="135" s="1"/>
  <c r="K721" i="106"/>
  <c r="K719" i="135" s="1"/>
  <c r="H721" i="106"/>
  <c r="H719" i="135" s="1"/>
  <c r="E721" i="106"/>
  <c r="E719" i="135" s="1"/>
  <c r="I720" i="106"/>
  <c r="F720" i="106"/>
  <c r="C720" i="106"/>
  <c r="C718" i="135" s="1"/>
  <c r="K607" i="106"/>
  <c r="K606" i="135" s="1"/>
  <c r="H607" i="106"/>
  <c r="H606" i="135" s="1"/>
  <c r="E607" i="106"/>
  <c r="E606" i="135" s="1"/>
  <c r="K606" i="106"/>
  <c r="K605" i="135" s="1"/>
  <c r="H606" i="106"/>
  <c r="H605" i="135" s="1"/>
  <c r="E606" i="106"/>
  <c r="E605" i="135" s="1"/>
  <c r="K605" i="106"/>
  <c r="K604" i="135" s="1"/>
  <c r="H605" i="106"/>
  <c r="H604" i="135" s="1"/>
  <c r="E605" i="106"/>
  <c r="E604" i="135" s="1"/>
  <c r="K604" i="106"/>
  <c r="K603" i="135" s="1"/>
  <c r="H604" i="106"/>
  <c r="H603" i="135" s="1"/>
  <c r="E604" i="106"/>
  <c r="E603" i="135" s="1"/>
  <c r="I607" i="106"/>
  <c r="I606" i="135" s="1"/>
  <c r="D607" i="106"/>
  <c r="D606" i="135" s="1"/>
  <c r="G606" i="106"/>
  <c r="G605" i="135" s="1"/>
  <c r="C606" i="106"/>
  <c r="C605" i="135" s="1"/>
  <c r="J605" i="106"/>
  <c r="J604" i="135" s="1"/>
  <c r="F605" i="106"/>
  <c r="F604" i="135" s="1"/>
  <c r="I604" i="106"/>
  <c r="I603" i="135" s="1"/>
  <c r="D604" i="106"/>
  <c r="D603" i="135" s="1"/>
  <c r="J603" i="106"/>
  <c r="J602" i="135" s="1"/>
  <c r="G603" i="106"/>
  <c r="G602" i="135" s="1"/>
  <c r="D603" i="106"/>
  <c r="D602" i="135" s="1"/>
  <c r="J602" i="106"/>
  <c r="J601" i="135" s="1"/>
  <c r="G602" i="106"/>
  <c r="G601" i="135" s="1"/>
  <c r="D602" i="106"/>
  <c r="D601" i="135" s="1"/>
  <c r="J601" i="106"/>
  <c r="J600" i="135" s="1"/>
  <c r="G601" i="106"/>
  <c r="G600" i="135" s="1"/>
  <c r="D601" i="106"/>
  <c r="D600" i="135" s="1"/>
  <c r="J600" i="106"/>
  <c r="J599" i="135" s="1"/>
  <c r="G600" i="106"/>
  <c r="G599" i="135" s="1"/>
  <c r="D600" i="106"/>
  <c r="D599" i="135" s="1"/>
  <c r="J599" i="106"/>
  <c r="J598" i="135" s="1"/>
  <c r="G599" i="106"/>
  <c r="G598" i="135" s="1"/>
  <c r="D599" i="106"/>
  <c r="D598" i="135" s="1"/>
  <c r="K598" i="106"/>
  <c r="H598" i="106"/>
  <c r="E598" i="106"/>
  <c r="J607" i="106"/>
  <c r="J606" i="135" s="1"/>
  <c r="F607" i="106"/>
  <c r="F606" i="135" s="1"/>
  <c r="I606" i="106"/>
  <c r="I605" i="135" s="1"/>
  <c r="D606" i="106"/>
  <c r="D605" i="135" s="1"/>
  <c r="G605" i="106"/>
  <c r="G604" i="135" s="1"/>
  <c r="C605" i="106"/>
  <c r="C604" i="135" s="1"/>
  <c r="J604" i="106"/>
  <c r="J603" i="135" s="1"/>
  <c r="F604" i="106"/>
  <c r="F603" i="135" s="1"/>
  <c r="K603" i="106"/>
  <c r="K602" i="135" s="1"/>
  <c r="H603" i="106"/>
  <c r="H602" i="135" s="1"/>
  <c r="E603" i="106"/>
  <c r="E602" i="135" s="1"/>
  <c r="K602" i="106"/>
  <c r="K601" i="135" s="1"/>
  <c r="H602" i="106"/>
  <c r="H601" i="135" s="1"/>
  <c r="E602" i="106"/>
  <c r="E601" i="135" s="1"/>
  <c r="K601" i="106"/>
  <c r="K600" i="135" s="1"/>
  <c r="H601" i="106"/>
  <c r="H600" i="135" s="1"/>
  <c r="E601" i="106"/>
  <c r="E600" i="135" s="1"/>
  <c r="K600" i="106"/>
  <c r="K599" i="135" s="1"/>
  <c r="H600" i="106"/>
  <c r="H599" i="135" s="1"/>
  <c r="E600" i="106"/>
  <c r="E599" i="135" s="1"/>
  <c r="K599" i="106"/>
  <c r="K598" i="135" s="1"/>
  <c r="H599" i="106"/>
  <c r="H598" i="135" s="1"/>
  <c r="E599" i="106"/>
  <c r="E598" i="135" s="1"/>
  <c r="I598" i="106"/>
  <c r="F598" i="106"/>
  <c r="C598" i="106"/>
  <c r="C597" i="135" s="1"/>
  <c r="G607" i="106"/>
  <c r="G606" i="135" s="1"/>
  <c r="C607" i="106"/>
  <c r="C606" i="135" s="1"/>
  <c r="J606" i="106"/>
  <c r="J605" i="135" s="1"/>
  <c r="F606" i="106"/>
  <c r="F605" i="135" s="1"/>
  <c r="I605" i="106"/>
  <c r="I604" i="135" s="1"/>
  <c r="D605" i="106"/>
  <c r="D604" i="135" s="1"/>
  <c r="G604" i="106"/>
  <c r="G603" i="135" s="1"/>
  <c r="C604" i="106"/>
  <c r="C603" i="135" s="1"/>
  <c r="I603" i="106"/>
  <c r="I602" i="135" s="1"/>
  <c r="F603" i="106"/>
  <c r="F602" i="135" s="1"/>
  <c r="C603" i="106"/>
  <c r="C602" i="135" s="1"/>
  <c r="I602" i="106"/>
  <c r="I601" i="135" s="1"/>
  <c r="F602" i="106"/>
  <c r="F601" i="135" s="1"/>
  <c r="C602" i="106"/>
  <c r="C601" i="135" s="1"/>
  <c r="I601" i="106"/>
  <c r="I600" i="135" s="1"/>
  <c r="F601" i="106"/>
  <c r="F600" i="135" s="1"/>
  <c r="C601" i="106"/>
  <c r="C600" i="135" s="1"/>
  <c r="I600" i="106"/>
  <c r="I599" i="135" s="1"/>
  <c r="F600" i="106"/>
  <c r="F599" i="135" s="1"/>
  <c r="C600" i="106"/>
  <c r="C599" i="135" s="1"/>
  <c r="I599" i="106"/>
  <c r="I598" i="135" s="1"/>
  <c r="F599" i="106"/>
  <c r="F598" i="135" s="1"/>
  <c r="C599" i="106"/>
  <c r="C598" i="135" s="1"/>
  <c r="J598" i="106"/>
  <c r="G598" i="106"/>
  <c r="D598" i="106"/>
  <c r="I482" i="106"/>
  <c r="I482" i="135" s="1"/>
  <c r="F482" i="106"/>
  <c r="F482" i="135" s="1"/>
  <c r="C482" i="106"/>
  <c r="C482" i="135" s="1"/>
  <c r="I481" i="106"/>
  <c r="I481" i="135" s="1"/>
  <c r="F481" i="106"/>
  <c r="F481" i="135" s="1"/>
  <c r="C481" i="106"/>
  <c r="C481" i="135" s="1"/>
  <c r="I480" i="106"/>
  <c r="I480" i="135" s="1"/>
  <c r="F480" i="106"/>
  <c r="F480" i="135" s="1"/>
  <c r="C480" i="106"/>
  <c r="C480" i="135" s="1"/>
  <c r="I479" i="106"/>
  <c r="I479" i="135" s="1"/>
  <c r="F479" i="106"/>
  <c r="F479" i="135" s="1"/>
  <c r="C479" i="106"/>
  <c r="C479" i="135" s="1"/>
  <c r="I478" i="106"/>
  <c r="I478" i="135" s="1"/>
  <c r="F478" i="106"/>
  <c r="F478" i="135" s="1"/>
  <c r="C478" i="106"/>
  <c r="C478" i="135" s="1"/>
  <c r="I477" i="106"/>
  <c r="I477" i="135" s="1"/>
  <c r="F477" i="106"/>
  <c r="F477" i="135" s="1"/>
  <c r="C477" i="106"/>
  <c r="C477" i="135" s="1"/>
  <c r="I476" i="106"/>
  <c r="I476" i="135" s="1"/>
  <c r="F476" i="106"/>
  <c r="F476" i="135" s="1"/>
  <c r="C476" i="106"/>
  <c r="C476" i="135" s="1"/>
  <c r="I475" i="106"/>
  <c r="I475" i="135" s="1"/>
  <c r="F475" i="106"/>
  <c r="F475" i="135" s="1"/>
  <c r="C475" i="106"/>
  <c r="C475" i="135" s="1"/>
  <c r="I474" i="106"/>
  <c r="I474" i="135" s="1"/>
  <c r="F474" i="106"/>
  <c r="F474" i="135" s="1"/>
  <c r="C474" i="106"/>
  <c r="C474" i="135" s="1"/>
  <c r="J473" i="106"/>
  <c r="G473" i="106"/>
  <c r="D473" i="106"/>
  <c r="J482" i="106"/>
  <c r="J482" i="135" s="1"/>
  <c r="G482" i="106"/>
  <c r="G482" i="135" s="1"/>
  <c r="D482" i="106"/>
  <c r="D482" i="135" s="1"/>
  <c r="J481" i="106"/>
  <c r="J481" i="135" s="1"/>
  <c r="G481" i="106"/>
  <c r="G481" i="135" s="1"/>
  <c r="D481" i="106"/>
  <c r="D481" i="135" s="1"/>
  <c r="J480" i="106"/>
  <c r="J480" i="135" s="1"/>
  <c r="G480" i="106"/>
  <c r="G480" i="135" s="1"/>
  <c r="D480" i="106"/>
  <c r="D480" i="135" s="1"/>
  <c r="J479" i="106"/>
  <c r="J479" i="135" s="1"/>
  <c r="G479" i="106"/>
  <c r="G479" i="135" s="1"/>
  <c r="D479" i="106"/>
  <c r="D479" i="135" s="1"/>
  <c r="J478" i="106"/>
  <c r="J478" i="135" s="1"/>
  <c r="G478" i="106"/>
  <c r="G478" i="135" s="1"/>
  <c r="D478" i="106"/>
  <c r="D478" i="135" s="1"/>
  <c r="J477" i="106"/>
  <c r="J477" i="135" s="1"/>
  <c r="G477" i="106"/>
  <c r="G477" i="135" s="1"/>
  <c r="D477" i="106"/>
  <c r="D477" i="135" s="1"/>
  <c r="J476" i="106"/>
  <c r="J476" i="135" s="1"/>
  <c r="G476" i="106"/>
  <c r="G476" i="135" s="1"/>
  <c r="D476" i="106"/>
  <c r="D476" i="135" s="1"/>
  <c r="J475" i="106"/>
  <c r="J475" i="135" s="1"/>
  <c r="G475" i="106"/>
  <c r="G475" i="135" s="1"/>
  <c r="D475" i="106"/>
  <c r="D475" i="135" s="1"/>
  <c r="J474" i="106"/>
  <c r="J474" i="135" s="1"/>
  <c r="G474" i="106"/>
  <c r="G474" i="135" s="1"/>
  <c r="D474" i="106"/>
  <c r="D474" i="135" s="1"/>
  <c r="K473" i="106"/>
  <c r="H473" i="106"/>
  <c r="E473" i="106"/>
  <c r="K482" i="106"/>
  <c r="K482" i="135" s="1"/>
  <c r="H482" i="106"/>
  <c r="H482" i="135" s="1"/>
  <c r="E482" i="106"/>
  <c r="E482" i="135" s="1"/>
  <c r="E481" i="106"/>
  <c r="E481" i="135" s="1"/>
  <c r="H480" i="106"/>
  <c r="H480" i="135" s="1"/>
  <c r="K479" i="106"/>
  <c r="K479" i="135" s="1"/>
  <c r="E478" i="106"/>
  <c r="E478" i="135" s="1"/>
  <c r="H477" i="106"/>
  <c r="H477" i="135" s="1"/>
  <c r="K476" i="106"/>
  <c r="K476" i="135" s="1"/>
  <c r="E475" i="106"/>
  <c r="E475" i="135" s="1"/>
  <c r="H474" i="106"/>
  <c r="H474" i="135" s="1"/>
  <c r="C473" i="106"/>
  <c r="C473" i="135" s="1"/>
  <c r="H481" i="106"/>
  <c r="H481" i="135" s="1"/>
  <c r="K480" i="106"/>
  <c r="K480" i="135" s="1"/>
  <c r="E479" i="106"/>
  <c r="E479" i="135" s="1"/>
  <c r="H478" i="106"/>
  <c r="H478" i="135" s="1"/>
  <c r="K477" i="106"/>
  <c r="K477" i="135" s="1"/>
  <c r="E476" i="106"/>
  <c r="E476" i="135" s="1"/>
  <c r="H475" i="106"/>
  <c r="H475" i="135" s="1"/>
  <c r="K474" i="106"/>
  <c r="K474" i="135" s="1"/>
  <c r="F473" i="106"/>
  <c r="K481" i="106"/>
  <c r="K481" i="135" s="1"/>
  <c r="E480" i="106"/>
  <c r="E480" i="135" s="1"/>
  <c r="H479" i="106"/>
  <c r="H479" i="135" s="1"/>
  <c r="K478" i="106"/>
  <c r="K478" i="135" s="1"/>
  <c r="E477" i="106"/>
  <c r="E477" i="135" s="1"/>
  <c r="H476" i="106"/>
  <c r="H476" i="135" s="1"/>
  <c r="K475" i="106"/>
  <c r="K475" i="135" s="1"/>
  <c r="E474" i="106"/>
  <c r="E474" i="135" s="1"/>
  <c r="I473" i="106"/>
  <c r="I350" i="106"/>
  <c r="I350" i="135" s="1"/>
  <c r="F350" i="106"/>
  <c r="F350" i="135" s="1"/>
  <c r="C350" i="106"/>
  <c r="C350" i="135" s="1"/>
  <c r="I349" i="106"/>
  <c r="I349" i="135" s="1"/>
  <c r="F349" i="106"/>
  <c r="F349" i="135" s="1"/>
  <c r="C349" i="106"/>
  <c r="C349" i="135" s="1"/>
  <c r="I348" i="106"/>
  <c r="I348" i="135" s="1"/>
  <c r="F348" i="106"/>
  <c r="F348" i="135" s="1"/>
  <c r="C348" i="106"/>
  <c r="C348" i="135" s="1"/>
  <c r="I347" i="106"/>
  <c r="I347" i="135" s="1"/>
  <c r="F347" i="106"/>
  <c r="F347" i="135" s="1"/>
  <c r="C347" i="106"/>
  <c r="C347" i="135" s="1"/>
  <c r="I346" i="106"/>
  <c r="I346" i="135" s="1"/>
  <c r="F346" i="106"/>
  <c r="F346" i="135" s="1"/>
  <c r="C346" i="106"/>
  <c r="C346" i="135" s="1"/>
  <c r="I345" i="106"/>
  <c r="I345" i="135" s="1"/>
  <c r="F345" i="106"/>
  <c r="F345" i="135" s="1"/>
  <c r="C345" i="106"/>
  <c r="C345" i="135" s="1"/>
  <c r="I344" i="106"/>
  <c r="I344" i="135" s="1"/>
  <c r="F344" i="106"/>
  <c r="F344" i="135" s="1"/>
  <c r="C344" i="106"/>
  <c r="C344" i="135" s="1"/>
  <c r="I343" i="106"/>
  <c r="I343" i="135" s="1"/>
  <c r="F343" i="106"/>
  <c r="F343" i="135" s="1"/>
  <c r="C343" i="106"/>
  <c r="C343" i="135" s="1"/>
  <c r="I342" i="106"/>
  <c r="F342" i="106"/>
  <c r="F342" i="135" s="1"/>
  <c r="C342" i="106"/>
  <c r="C342" i="135" s="1"/>
  <c r="I341" i="106"/>
  <c r="F341" i="106"/>
  <c r="C341" i="106"/>
  <c r="C341" i="135" s="1"/>
  <c r="H350" i="106"/>
  <c r="H350" i="135" s="1"/>
  <c r="D350" i="106"/>
  <c r="D350" i="135" s="1"/>
  <c r="H349" i="106"/>
  <c r="H349" i="135" s="1"/>
  <c r="D349" i="106"/>
  <c r="D349" i="135" s="1"/>
  <c r="H348" i="106"/>
  <c r="H348" i="135" s="1"/>
  <c r="D348" i="106"/>
  <c r="D348" i="135" s="1"/>
  <c r="H347" i="106"/>
  <c r="H347" i="135" s="1"/>
  <c r="D347" i="106"/>
  <c r="D347" i="135" s="1"/>
  <c r="H346" i="106"/>
  <c r="H346" i="135" s="1"/>
  <c r="D346" i="106"/>
  <c r="D346" i="135" s="1"/>
  <c r="H345" i="106"/>
  <c r="H345" i="135" s="1"/>
  <c r="D345" i="106"/>
  <c r="D345" i="135" s="1"/>
  <c r="H344" i="106"/>
  <c r="H344" i="135" s="1"/>
  <c r="D344" i="106"/>
  <c r="D344" i="135" s="1"/>
  <c r="H343" i="106"/>
  <c r="H343" i="135" s="1"/>
  <c r="D343" i="106"/>
  <c r="D343" i="135" s="1"/>
  <c r="H342" i="106"/>
  <c r="D342" i="106"/>
  <c r="D342" i="135" s="1"/>
  <c r="H341" i="106"/>
  <c r="D341" i="106"/>
  <c r="J350" i="106"/>
  <c r="J350" i="135" s="1"/>
  <c r="E350" i="106"/>
  <c r="E350" i="135" s="1"/>
  <c r="J349" i="106"/>
  <c r="J349" i="135" s="1"/>
  <c r="E349" i="106"/>
  <c r="E349" i="135" s="1"/>
  <c r="J348" i="106"/>
  <c r="J348" i="135" s="1"/>
  <c r="E348" i="106"/>
  <c r="E348" i="135" s="1"/>
  <c r="J347" i="106"/>
  <c r="J347" i="135" s="1"/>
  <c r="E347" i="106"/>
  <c r="E347" i="135" s="1"/>
  <c r="J346" i="106"/>
  <c r="J346" i="135" s="1"/>
  <c r="E346" i="106"/>
  <c r="E346" i="135" s="1"/>
  <c r="J345" i="106"/>
  <c r="J345" i="135" s="1"/>
  <c r="E345" i="106"/>
  <c r="E345" i="135" s="1"/>
  <c r="J344" i="106"/>
  <c r="J344" i="135" s="1"/>
  <c r="E344" i="106"/>
  <c r="E344" i="135" s="1"/>
  <c r="J343" i="106"/>
  <c r="J343" i="135" s="1"/>
  <c r="E343" i="106"/>
  <c r="E343" i="135" s="1"/>
  <c r="J342" i="106"/>
  <c r="E342" i="106"/>
  <c r="E342" i="135" s="1"/>
  <c r="J341" i="106"/>
  <c r="E341" i="106"/>
  <c r="K350" i="106"/>
  <c r="K350" i="135" s="1"/>
  <c r="G350" i="106"/>
  <c r="G350" i="135" s="1"/>
  <c r="K349" i="106"/>
  <c r="K349" i="135" s="1"/>
  <c r="G349" i="106"/>
  <c r="G349" i="135" s="1"/>
  <c r="K348" i="106"/>
  <c r="K348" i="135" s="1"/>
  <c r="G348" i="106"/>
  <c r="G348" i="135" s="1"/>
  <c r="K347" i="106"/>
  <c r="K347" i="135" s="1"/>
  <c r="G347" i="106"/>
  <c r="G347" i="135" s="1"/>
  <c r="K346" i="106"/>
  <c r="K346" i="135" s="1"/>
  <c r="G346" i="106"/>
  <c r="G346" i="135" s="1"/>
  <c r="K345" i="106"/>
  <c r="K345" i="135" s="1"/>
  <c r="G345" i="106"/>
  <c r="G345" i="135" s="1"/>
  <c r="K344" i="106"/>
  <c r="K344" i="135" s="1"/>
  <c r="G344" i="106"/>
  <c r="G344" i="135" s="1"/>
  <c r="K343" i="106"/>
  <c r="K343" i="135" s="1"/>
  <c r="G343" i="106"/>
  <c r="G343" i="135" s="1"/>
  <c r="K342" i="106"/>
  <c r="G342" i="106"/>
  <c r="K341" i="106"/>
  <c r="G341" i="106"/>
  <c r="L139" i="106"/>
  <c r="L139" i="135" s="1"/>
  <c r="L138" i="106"/>
  <c r="L138" i="135" s="1"/>
  <c r="L137" i="106"/>
  <c r="L137" i="135" s="1"/>
  <c r="L136" i="106"/>
  <c r="L136" i="135" s="1"/>
  <c r="L135" i="106"/>
  <c r="L135" i="135" s="1"/>
  <c r="L134" i="106"/>
  <c r="L134" i="135" s="1"/>
  <c r="L133" i="106"/>
  <c r="L133" i="135" s="1"/>
  <c r="L132" i="106"/>
  <c r="L132" i="135" s="1"/>
  <c r="L131" i="106"/>
  <c r="L131" i="135" s="1"/>
  <c r="L130" i="106"/>
  <c r="L130" i="135" s="1"/>
  <c r="M139" i="106"/>
  <c r="M139" i="135" s="1"/>
  <c r="M138" i="106"/>
  <c r="M138" i="135" s="1"/>
  <c r="M137" i="106"/>
  <c r="M137" i="135" s="1"/>
  <c r="M136" i="106"/>
  <c r="M136" i="135" s="1"/>
  <c r="M135" i="106"/>
  <c r="M135" i="135" s="1"/>
  <c r="M134" i="106"/>
  <c r="M134" i="135" s="1"/>
  <c r="M133" i="106"/>
  <c r="M133" i="135" s="1"/>
  <c r="M132" i="106"/>
  <c r="M132" i="135" s="1"/>
  <c r="M131" i="106"/>
  <c r="M131" i="135" s="1"/>
  <c r="M130" i="106"/>
  <c r="M130" i="135" s="1"/>
  <c r="N139" i="106"/>
  <c r="N139" i="135" s="1"/>
  <c r="N138" i="106"/>
  <c r="N138" i="135" s="1"/>
  <c r="N137" i="106"/>
  <c r="N137" i="135" s="1"/>
  <c r="N136" i="106"/>
  <c r="N136" i="135" s="1"/>
  <c r="N135" i="106"/>
  <c r="N135" i="135" s="1"/>
  <c r="N134" i="106"/>
  <c r="N134" i="135" s="1"/>
  <c r="N133" i="106"/>
  <c r="N133" i="135" s="1"/>
  <c r="N132" i="106"/>
  <c r="N132" i="135" s="1"/>
  <c r="N131" i="106"/>
  <c r="N131" i="135" s="1"/>
  <c r="N130" i="106"/>
  <c r="N130" i="135" s="1"/>
  <c r="N705" i="106"/>
  <c r="N704" i="135" s="1"/>
  <c r="N704" i="106"/>
  <c r="N703" i="135" s="1"/>
  <c r="N703" i="106"/>
  <c r="N702" i="135" s="1"/>
  <c r="N702" i="106"/>
  <c r="N701" i="135" s="1"/>
  <c r="N701" i="106"/>
  <c r="N700" i="135" s="1"/>
  <c r="N700" i="106"/>
  <c r="N699" i="135" s="1"/>
  <c r="N699" i="106"/>
  <c r="N698" i="135" s="1"/>
  <c r="N698" i="106"/>
  <c r="N697" i="135" s="1"/>
  <c r="N697" i="106"/>
  <c r="N696" i="135" s="1"/>
  <c r="N696" i="106"/>
  <c r="N695" i="135" s="1"/>
  <c r="L705" i="106"/>
  <c r="L704" i="135" s="1"/>
  <c r="L704" i="106"/>
  <c r="L703" i="135" s="1"/>
  <c r="L703" i="106"/>
  <c r="L702" i="135" s="1"/>
  <c r="L702" i="106"/>
  <c r="L701" i="135" s="1"/>
  <c r="L701" i="106"/>
  <c r="L700" i="135" s="1"/>
  <c r="L700" i="106"/>
  <c r="L699" i="135" s="1"/>
  <c r="L699" i="106"/>
  <c r="L698" i="135" s="1"/>
  <c r="L698" i="106"/>
  <c r="L697" i="135" s="1"/>
  <c r="L697" i="106"/>
  <c r="L696" i="135" s="1"/>
  <c r="L696" i="106"/>
  <c r="L695" i="135" s="1"/>
  <c r="M705" i="106"/>
  <c r="M704" i="135" s="1"/>
  <c r="M704" i="106"/>
  <c r="M703" i="135" s="1"/>
  <c r="M703" i="106"/>
  <c r="M702" i="135" s="1"/>
  <c r="M702" i="106"/>
  <c r="M701" i="135" s="1"/>
  <c r="M701" i="106"/>
  <c r="M700" i="135" s="1"/>
  <c r="M700" i="106"/>
  <c r="M699" i="135" s="1"/>
  <c r="M699" i="106"/>
  <c r="M698" i="135" s="1"/>
  <c r="M698" i="106"/>
  <c r="M697" i="135" s="1"/>
  <c r="M697" i="106"/>
  <c r="M696" i="135" s="1"/>
  <c r="M696" i="106"/>
  <c r="M695" i="135" s="1"/>
  <c r="N595" i="106"/>
  <c r="N594" i="135" s="1"/>
  <c r="N594" i="106"/>
  <c r="N593" i="135" s="1"/>
  <c r="N593" i="106"/>
  <c r="N592" i="135" s="1"/>
  <c r="N592" i="106"/>
  <c r="N591" i="135" s="1"/>
  <c r="N591" i="106"/>
  <c r="N590" i="135" s="1"/>
  <c r="N590" i="106"/>
  <c r="N589" i="135" s="1"/>
  <c r="N589" i="106"/>
  <c r="N588" i="135" s="1"/>
  <c r="N588" i="106"/>
  <c r="N587" i="135" s="1"/>
  <c r="N587" i="106"/>
  <c r="N586" i="135" s="1"/>
  <c r="N586" i="106"/>
  <c r="N585" i="135" s="1"/>
  <c r="L595" i="106"/>
  <c r="L594" i="135" s="1"/>
  <c r="L594" i="106"/>
  <c r="L593" i="135" s="1"/>
  <c r="L593" i="106"/>
  <c r="L592" i="135" s="1"/>
  <c r="L592" i="106"/>
  <c r="L591" i="135" s="1"/>
  <c r="L591" i="106"/>
  <c r="L590" i="135" s="1"/>
  <c r="L590" i="106"/>
  <c r="L589" i="135" s="1"/>
  <c r="L589" i="106"/>
  <c r="L588" i="135" s="1"/>
  <c r="L588" i="106"/>
  <c r="L587" i="135" s="1"/>
  <c r="L587" i="106"/>
  <c r="L586" i="135" s="1"/>
  <c r="L586" i="106"/>
  <c r="L585" i="135" s="1"/>
  <c r="M595" i="106"/>
  <c r="M594" i="135" s="1"/>
  <c r="M594" i="106"/>
  <c r="M593" i="135" s="1"/>
  <c r="M593" i="106"/>
  <c r="M592" i="135" s="1"/>
  <c r="M592" i="106"/>
  <c r="M591" i="135" s="1"/>
  <c r="M591" i="106"/>
  <c r="M590" i="135" s="1"/>
  <c r="M590" i="106"/>
  <c r="M589" i="135" s="1"/>
  <c r="M589" i="106"/>
  <c r="M588" i="135" s="1"/>
  <c r="M588" i="106"/>
  <c r="M587" i="135" s="1"/>
  <c r="M587" i="106"/>
  <c r="M586" i="135" s="1"/>
  <c r="M586" i="106"/>
  <c r="M585" i="135" s="1"/>
  <c r="N422" i="106"/>
  <c r="N422" i="135" s="1"/>
  <c r="N421" i="106"/>
  <c r="N421" i="135" s="1"/>
  <c r="N420" i="106"/>
  <c r="N420" i="135" s="1"/>
  <c r="N419" i="106"/>
  <c r="N419" i="135" s="1"/>
  <c r="N418" i="106"/>
  <c r="N418" i="135" s="1"/>
  <c r="N417" i="106"/>
  <c r="N417" i="135" s="1"/>
  <c r="N416" i="106"/>
  <c r="N416" i="135" s="1"/>
  <c r="N415" i="106"/>
  <c r="N415" i="135" s="1"/>
  <c r="N414" i="106"/>
  <c r="N414" i="135" s="1"/>
  <c r="N413" i="106"/>
  <c r="N413" i="135" s="1"/>
  <c r="L422" i="106"/>
  <c r="L422" i="135" s="1"/>
  <c r="L421" i="106"/>
  <c r="L421" i="135" s="1"/>
  <c r="L420" i="106"/>
  <c r="L420" i="135" s="1"/>
  <c r="L419" i="106"/>
  <c r="L419" i="135" s="1"/>
  <c r="L418" i="106"/>
  <c r="L418" i="135" s="1"/>
  <c r="L417" i="106"/>
  <c r="L417" i="135" s="1"/>
  <c r="L416" i="106"/>
  <c r="L416" i="135" s="1"/>
  <c r="L415" i="106"/>
  <c r="L415" i="135" s="1"/>
  <c r="L414" i="106"/>
  <c r="L414" i="135" s="1"/>
  <c r="L413" i="106"/>
  <c r="L413" i="135" s="1"/>
  <c r="M422" i="106"/>
  <c r="M422" i="135" s="1"/>
  <c r="M421" i="106"/>
  <c r="M421" i="135" s="1"/>
  <c r="M420" i="106"/>
  <c r="M420" i="135" s="1"/>
  <c r="M419" i="106"/>
  <c r="M419" i="135" s="1"/>
  <c r="M418" i="106"/>
  <c r="M418" i="135" s="1"/>
  <c r="M417" i="106"/>
  <c r="M417" i="135" s="1"/>
  <c r="M416" i="106"/>
  <c r="M416" i="135" s="1"/>
  <c r="M415" i="106"/>
  <c r="M415" i="135" s="1"/>
  <c r="M414" i="106"/>
  <c r="M414" i="135" s="1"/>
  <c r="M413" i="106"/>
  <c r="M413" i="135" s="1"/>
  <c r="I175" i="106"/>
  <c r="I175" i="135" s="1"/>
  <c r="F175" i="106"/>
  <c r="F175" i="135" s="1"/>
  <c r="C175" i="106"/>
  <c r="C175" i="135" s="1"/>
  <c r="I174" i="106"/>
  <c r="I174" i="135" s="1"/>
  <c r="F174" i="106"/>
  <c r="F174" i="135" s="1"/>
  <c r="C174" i="106"/>
  <c r="C174" i="135" s="1"/>
  <c r="I173" i="106"/>
  <c r="I173" i="135" s="1"/>
  <c r="F173" i="106"/>
  <c r="F173" i="135" s="1"/>
  <c r="C173" i="106"/>
  <c r="C173" i="135" s="1"/>
  <c r="I172" i="106"/>
  <c r="I172" i="135" s="1"/>
  <c r="F172" i="106"/>
  <c r="F172" i="135" s="1"/>
  <c r="C172" i="106"/>
  <c r="C172" i="135" s="1"/>
  <c r="I171" i="106"/>
  <c r="I171" i="135" s="1"/>
  <c r="F171" i="106"/>
  <c r="F171" i="135" s="1"/>
  <c r="C171" i="106"/>
  <c r="C171" i="135" s="1"/>
  <c r="I170" i="106"/>
  <c r="I170" i="135" s="1"/>
  <c r="F170" i="106"/>
  <c r="F170" i="135" s="1"/>
  <c r="C170" i="106"/>
  <c r="C170" i="135" s="1"/>
  <c r="I169" i="106"/>
  <c r="F169" i="106"/>
  <c r="F169" i="135" s="1"/>
  <c r="C169" i="106"/>
  <c r="C169" i="135" s="1"/>
  <c r="I168" i="106"/>
  <c r="I168" i="135" s="1"/>
  <c r="F168" i="106"/>
  <c r="F168" i="135" s="1"/>
  <c r="C168" i="106"/>
  <c r="C168" i="135" s="1"/>
  <c r="I167" i="106"/>
  <c r="I167" i="135" s="1"/>
  <c r="F167" i="106"/>
  <c r="F167" i="135" s="1"/>
  <c r="C167" i="106"/>
  <c r="C167" i="135" s="1"/>
  <c r="J166" i="106"/>
  <c r="G166" i="106"/>
  <c r="D166" i="106"/>
  <c r="J175" i="106"/>
  <c r="J175" i="135" s="1"/>
  <c r="G175" i="106"/>
  <c r="G175" i="135" s="1"/>
  <c r="D175" i="106"/>
  <c r="D175" i="135" s="1"/>
  <c r="J174" i="106"/>
  <c r="J174" i="135" s="1"/>
  <c r="G174" i="106"/>
  <c r="G174" i="135" s="1"/>
  <c r="D174" i="106"/>
  <c r="D174" i="135" s="1"/>
  <c r="J173" i="106"/>
  <c r="J173" i="135" s="1"/>
  <c r="G173" i="106"/>
  <c r="G173" i="135" s="1"/>
  <c r="D173" i="106"/>
  <c r="D173" i="135" s="1"/>
  <c r="J172" i="106"/>
  <c r="J172" i="135" s="1"/>
  <c r="G172" i="106"/>
  <c r="G172" i="135" s="1"/>
  <c r="D172" i="106"/>
  <c r="D172" i="135" s="1"/>
  <c r="J171" i="106"/>
  <c r="J171" i="135" s="1"/>
  <c r="G171" i="106"/>
  <c r="G171" i="135" s="1"/>
  <c r="D171" i="106"/>
  <c r="D171" i="135" s="1"/>
  <c r="J170" i="106"/>
  <c r="J170" i="135" s="1"/>
  <c r="G170" i="106"/>
  <c r="G170" i="135" s="1"/>
  <c r="D170" i="106"/>
  <c r="D170" i="135" s="1"/>
  <c r="J169" i="106"/>
  <c r="G169" i="106"/>
  <c r="D169" i="106"/>
  <c r="D169" i="135" s="1"/>
  <c r="J168" i="106"/>
  <c r="J168" i="135" s="1"/>
  <c r="G168" i="106"/>
  <c r="G168" i="135" s="1"/>
  <c r="D168" i="106"/>
  <c r="D168" i="135" s="1"/>
  <c r="J167" i="106"/>
  <c r="J167" i="135" s="1"/>
  <c r="G167" i="106"/>
  <c r="G167" i="135" s="1"/>
  <c r="D167" i="106"/>
  <c r="D167" i="135" s="1"/>
  <c r="K166" i="106"/>
  <c r="H166" i="106"/>
  <c r="E166" i="106"/>
  <c r="K175" i="106"/>
  <c r="K175" i="135" s="1"/>
  <c r="H175" i="106"/>
  <c r="H175" i="135" s="1"/>
  <c r="E175" i="106"/>
  <c r="E175" i="135" s="1"/>
  <c r="K174" i="106"/>
  <c r="K174" i="135" s="1"/>
  <c r="H174" i="106"/>
  <c r="H174" i="135" s="1"/>
  <c r="E174" i="106"/>
  <c r="E174" i="135" s="1"/>
  <c r="K173" i="106"/>
  <c r="K173" i="135" s="1"/>
  <c r="H173" i="106"/>
  <c r="H173" i="135" s="1"/>
  <c r="E173" i="106"/>
  <c r="E173" i="135" s="1"/>
  <c r="K172" i="106"/>
  <c r="K172" i="135" s="1"/>
  <c r="H172" i="106"/>
  <c r="H172" i="135" s="1"/>
  <c r="E172" i="106"/>
  <c r="E172" i="135" s="1"/>
  <c r="K171" i="106"/>
  <c r="K171" i="135" s="1"/>
  <c r="H171" i="106"/>
  <c r="H171" i="135" s="1"/>
  <c r="E171" i="106"/>
  <c r="E171" i="135" s="1"/>
  <c r="K170" i="106"/>
  <c r="K170" i="135" s="1"/>
  <c r="H170" i="106"/>
  <c r="H170" i="135" s="1"/>
  <c r="E170" i="106"/>
  <c r="E170" i="135" s="1"/>
  <c r="K169" i="106"/>
  <c r="H169" i="106"/>
  <c r="E169" i="106"/>
  <c r="E169" i="135" s="1"/>
  <c r="K168" i="106"/>
  <c r="K168" i="135" s="1"/>
  <c r="H168" i="106"/>
  <c r="H168" i="135" s="1"/>
  <c r="E168" i="106"/>
  <c r="E168" i="135" s="1"/>
  <c r="K167" i="106"/>
  <c r="K167" i="135" s="1"/>
  <c r="H167" i="106"/>
  <c r="H167" i="135" s="1"/>
  <c r="E167" i="106"/>
  <c r="E167" i="135" s="1"/>
  <c r="I166" i="106"/>
  <c r="F166" i="106"/>
  <c r="C166" i="106"/>
  <c r="C166" i="135" s="1"/>
  <c r="J777" i="106"/>
  <c r="J775" i="135" s="1"/>
  <c r="G777" i="106"/>
  <c r="G775" i="135" s="1"/>
  <c r="D777" i="106"/>
  <c r="D775" i="135" s="1"/>
  <c r="J776" i="106"/>
  <c r="J774" i="135" s="1"/>
  <c r="G776" i="106"/>
  <c r="G774" i="135" s="1"/>
  <c r="D776" i="106"/>
  <c r="D774" i="135" s="1"/>
  <c r="J775" i="106"/>
  <c r="J773" i="135" s="1"/>
  <c r="G775" i="106"/>
  <c r="G773" i="135" s="1"/>
  <c r="D775" i="106"/>
  <c r="D773" i="135" s="1"/>
  <c r="J774" i="106"/>
  <c r="J772" i="135" s="1"/>
  <c r="G774" i="106"/>
  <c r="G772" i="135" s="1"/>
  <c r="D774" i="106"/>
  <c r="D772" i="135" s="1"/>
  <c r="J773" i="106"/>
  <c r="J771" i="135" s="1"/>
  <c r="G773" i="106"/>
  <c r="G771" i="135" s="1"/>
  <c r="D773" i="106"/>
  <c r="D771" i="135" s="1"/>
  <c r="J772" i="106"/>
  <c r="J770" i="135" s="1"/>
  <c r="G772" i="106"/>
  <c r="G770" i="135" s="1"/>
  <c r="D772" i="106"/>
  <c r="D770" i="135" s="1"/>
  <c r="J771" i="106"/>
  <c r="J769" i="135" s="1"/>
  <c r="G771" i="106"/>
  <c r="G769" i="135" s="1"/>
  <c r="D771" i="106"/>
  <c r="D769" i="135" s="1"/>
  <c r="J770" i="106"/>
  <c r="J768" i="135" s="1"/>
  <c r="G770" i="106"/>
  <c r="G768" i="135" s="1"/>
  <c r="D770" i="106"/>
  <c r="D768" i="135" s="1"/>
  <c r="J769" i="106"/>
  <c r="J767" i="135" s="1"/>
  <c r="G769" i="106"/>
  <c r="G767" i="135" s="1"/>
  <c r="D769" i="106"/>
  <c r="D767" i="135" s="1"/>
  <c r="J768" i="106"/>
  <c r="G768" i="106"/>
  <c r="D768" i="106"/>
  <c r="K777" i="106"/>
  <c r="K775" i="135" s="1"/>
  <c r="H777" i="106"/>
  <c r="H775" i="135" s="1"/>
  <c r="E777" i="106"/>
  <c r="E775" i="135" s="1"/>
  <c r="K776" i="106"/>
  <c r="K774" i="135" s="1"/>
  <c r="H776" i="106"/>
  <c r="H774" i="135" s="1"/>
  <c r="E776" i="106"/>
  <c r="E774" i="135" s="1"/>
  <c r="K775" i="106"/>
  <c r="K773" i="135" s="1"/>
  <c r="H775" i="106"/>
  <c r="H773" i="135" s="1"/>
  <c r="E775" i="106"/>
  <c r="E773" i="135" s="1"/>
  <c r="K774" i="106"/>
  <c r="K772" i="135" s="1"/>
  <c r="H774" i="106"/>
  <c r="H772" i="135" s="1"/>
  <c r="E774" i="106"/>
  <c r="E772" i="135" s="1"/>
  <c r="K773" i="106"/>
  <c r="K771" i="135" s="1"/>
  <c r="H773" i="106"/>
  <c r="H771" i="135" s="1"/>
  <c r="E773" i="106"/>
  <c r="E771" i="135" s="1"/>
  <c r="K772" i="106"/>
  <c r="K770" i="135" s="1"/>
  <c r="H772" i="106"/>
  <c r="H770" i="135" s="1"/>
  <c r="E772" i="106"/>
  <c r="E770" i="135" s="1"/>
  <c r="K771" i="106"/>
  <c r="K769" i="135" s="1"/>
  <c r="H771" i="106"/>
  <c r="H769" i="135" s="1"/>
  <c r="E771" i="106"/>
  <c r="E769" i="135" s="1"/>
  <c r="K770" i="106"/>
  <c r="K768" i="135" s="1"/>
  <c r="H770" i="106"/>
  <c r="H768" i="135" s="1"/>
  <c r="E770" i="106"/>
  <c r="E768" i="135" s="1"/>
  <c r="K769" i="106"/>
  <c r="K767" i="135" s="1"/>
  <c r="H769" i="106"/>
  <c r="H767" i="135" s="1"/>
  <c r="E769" i="106"/>
  <c r="E767" i="135" s="1"/>
  <c r="K768" i="106"/>
  <c r="H768" i="106"/>
  <c r="E768" i="106"/>
  <c r="I777" i="106"/>
  <c r="I775" i="135" s="1"/>
  <c r="F777" i="106"/>
  <c r="F775" i="135" s="1"/>
  <c r="C777" i="106"/>
  <c r="C775" i="135" s="1"/>
  <c r="I776" i="106"/>
  <c r="I774" i="135" s="1"/>
  <c r="F776" i="106"/>
  <c r="F774" i="135" s="1"/>
  <c r="C776" i="106"/>
  <c r="C774" i="135" s="1"/>
  <c r="I775" i="106"/>
  <c r="I773" i="135" s="1"/>
  <c r="F775" i="106"/>
  <c r="F773" i="135" s="1"/>
  <c r="C775" i="106"/>
  <c r="C773" i="135" s="1"/>
  <c r="I774" i="106"/>
  <c r="I772" i="135" s="1"/>
  <c r="F774" i="106"/>
  <c r="F772" i="135" s="1"/>
  <c r="C774" i="106"/>
  <c r="C772" i="135" s="1"/>
  <c r="I773" i="106"/>
  <c r="I771" i="135" s="1"/>
  <c r="F773" i="106"/>
  <c r="F771" i="135" s="1"/>
  <c r="C773" i="106"/>
  <c r="C771" i="135" s="1"/>
  <c r="I772" i="106"/>
  <c r="I770" i="135" s="1"/>
  <c r="F772" i="106"/>
  <c r="F770" i="135" s="1"/>
  <c r="C772" i="106"/>
  <c r="C770" i="135" s="1"/>
  <c r="I771" i="106"/>
  <c r="I769" i="135" s="1"/>
  <c r="F771" i="106"/>
  <c r="F769" i="135" s="1"/>
  <c r="C771" i="106"/>
  <c r="C769" i="135" s="1"/>
  <c r="I770" i="106"/>
  <c r="I768" i="135" s="1"/>
  <c r="F770" i="106"/>
  <c r="F768" i="135" s="1"/>
  <c r="C770" i="106"/>
  <c r="C768" i="135" s="1"/>
  <c r="I769" i="106"/>
  <c r="I767" i="135" s="1"/>
  <c r="F769" i="106"/>
  <c r="F767" i="135" s="1"/>
  <c r="C769" i="106"/>
  <c r="C767" i="135" s="1"/>
  <c r="I768" i="106"/>
  <c r="F768" i="106"/>
  <c r="C768" i="106"/>
  <c r="C766" i="135" s="1"/>
  <c r="J643" i="106"/>
  <c r="J642" i="135" s="1"/>
  <c r="G643" i="106"/>
  <c r="G642" i="135" s="1"/>
  <c r="D643" i="106"/>
  <c r="D642" i="135" s="1"/>
  <c r="J642" i="106"/>
  <c r="J641" i="135" s="1"/>
  <c r="G642" i="106"/>
  <c r="G641" i="135" s="1"/>
  <c r="D642" i="106"/>
  <c r="D641" i="135" s="1"/>
  <c r="J641" i="106"/>
  <c r="J640" i="135" s="1"/>
  <c r="G641" i="106"/>
  <c r="G640" i="135" s="1"/>
  <c r="D641" i="106"/>
  <c r="D640" i="135" s="1"/>
  <c r="J640" i="106"/>
  <c r="J639" i="135" s="1"/>
  <c r="G640" i="106"/>
  <c r="G639" i="135" s="1"/>
  <c r="D640" i="106"/>
  <c r="D639" i="135" s="1"/>
  <c r="J639" i="106"/>
  <c r="J638" i="135" s="1"/>
  <c r="G639" i="106"/>
  <c r="G638" i="135" s="1"/>
  <c r="D639" i="106"/>
  <c r="D638" i="135" s="1"/>
  <c r="J638" i="106"/>
  <c r="J637" i="135" s="1"/>
  <c r="G638" i="106"/>
  <c r="G637" i="135" s="1"/>
  <c r="D638" i="106"/>
  <c r="D637" i="135" s="1"/>
  <c r="J637" i="106"/>
  <c r="J636" i="135" s="1"/>
  <c r="G637" i="106"/>
  <c r="G636" i="135" s="1"/>
  <c r="D637" i="106"/>
  <c r="D636" i="135" s="1"/>
  <c r="J636" i="106"/>
  <c r="J635" i="135" s="1"/>
  <c r="G636" i="106"/>
  <c r="G635" i="135" s="1"/>
  <c r="D636" i="106"/>
  <c r="D635" i="135" s="1"/>
  <c r="J635" i="106"/>
  <c r="J634" i="135" s="1"/>
  <c r="G635" i="106"/>
  <c r="G634" i="135" s="1"/>
  <c r="D635" i="106"/>
  <c r="D634" i="135" s="1"/>
  <c r="K634" i="106"/>
  <c r="H634" i="106"/>
  <c r="E634" i="106"/>
  <c r="K643" i="106"/>
  <c r="K642" i="135" s="1"/>
  <c r="H643" i="106"/>
  <c r="H642" i="135" s="1"/>
  <c r="E643" i="106"/>
  <c r="E642" i="135" s="1"/>
  <c r="K642" i="106"/>
  <c r="K641" i="135" s="1"/>
  <c r="H642" i="106"/>
  <c r="H641" i="135" s="1"/>
  <c r="E642" i="106"/>
  <c r="E641" i="135" s="1"/>
  <c r="K641" i="106"/>
  <c r="K640" i="135" s="1"/>
  <c r="H641" i="106"/>
  <c r="H640" i="135" s="1"/>
  <c r="E641" i="106"/>
  <c r="E640" i="135" s="1"/>
  <c r="K640" i="106"/>
  <c r="K639" i="135" s="1"/>
  <c r="H640" i="106"/>
  <c r="H639" i="135" s="1"/>
  <c r="E640" i="106"/>
  <c r="E639" i="135" s="1"/>
  <c r="K639" i="106"/>
  <c r="K638" i="135" s="1"/>
  <c r="H639" i="106"/>
  <c r="H638" i="135" s="1"/>
  <c r="E639" i="106"/>
  <c r="E638" i="135" s="1"/>
  <c r="K638" i="106"/>
  <c r="K637" i="135" s="1"/>
  <c r="H638" i="106"/>
  <c r="H637" i="135" s="1"/>
  <c r="E638" i="106"/>
  <c r="E637" i="135" s="1"/>
  <c r="K637" i="106"/>
  <c r="K636" i="135" s="1"/>
  <c r="H637" i="106"/>
  <c r="H636" i="135" s="1"/>
  <c r="E637" i="106"/>
  <c r="E636" i="135" s="1"/>
  <c r="K636" i="106"/>
  <c r="K635" i="135" s="1"/>
  <c r="H636" i="106"/>
  <c r="H635" i="135" s="1"/>
  <c r="E636" i="106"/>
  <c r="E635" i="135" s="1"/>
  <c r="K635" i="106"/>
  <c r="K634" i="135" s="1"/>
  <c r="H635" i="106"/>
  <c r="H634" i="135" s="1"/>
  <c r="E635" i="106"/>
  <c r="E634" i="135" s="1"/>
  <c r="I634" i="106"/>
  <c r="F634" i="106"/>
  <c r="C634" i="106"/>
  <c r="C633" i="135" s="1"/>
  <c r="I643" i="106"/>
  <c r="I642" i="135" s="1"/>
  <c r="F643" i="106"/>
  <c r="F642" i="135" s="1"/>
  <c r="C643" i="106"/>
  <c r="C642" i="135" s="1"/>
  <c r="I642" i="106"/>
  <c r="I641" i="135" s="1"/>
  <c r="F642" i="106"/>
  <c r="F641" i="135" s="1"/>
  <c r="C642" i="106"/>
  <c r="C641" i="135" s="1"/>
  <c r="I641" i="106"/>
  <c r="I640" i="135" s="1"/>
  <c r="F641" i="106"/>
  <c r="F640" i="135" s="1"/>
  <c r="C641" i="106"/>
  <c r="C640" i="135" s="1"/>
  <c r="I640" i="106"/>
  <c r="I639" i="135" s="1"/>
  <c r="F640" i="106"/>
  <c r="F639" i="135" s="1"/>
  <c r="C640" i="106"/>
  <c r="C639" i="135" s="1"/>
  <c r="I639" i="106"/>
  <c r="I638" i="135" s="1"/>
  <c r="F639" i="106"/>
  <c r="F638" i="135" s="1"/>
  <c r="C639" i="106"/>
  <c r="C638" i="135" s="1"/>
  <c r="I638" i="106"/>
  <c r="I637" i="135" s="1"/>
  <c r="F638" i="106"/>
  <c r="F637" i="135" s="1"/>
  <c r="C638" i="106"/>
  <c r="C637" i="135" s="1"/>
  <c r="I637" i="106"/>
  <c r="I636" i="135" s="1"/>
  <c r="F637" i="106"/>
  <c r="F636" i="135" s="1"/>
  <c r="C637" i="106"/>
  <c r="C636" i="135" s="1"/>
  <c r="I636" i="106"/>
  <c r="I635" i="135" s="1"/>
  <c r="F636" i="106"/>
  <c r="F635" i="135" s="1"/>
  <c r="C636" i="106"/>
  <c r="C635" i="135" s="1"/>
  <c r="I635" i="106"/>
  <c r="I634" i="135" s="1"/>
  <c r="F635" i="106"/>
  <c r="F634" i="135" s="1"/>
  <c r="C635" i="106"/>
  <c r="C634" i="135" s="1"/>
  <c r="J634" i="106"/>
  <c r="G634" i="106"/>
  <c r="D634" i="106"/>
  <c r="I446" i="106"/>
  <c r="I446" i="135" s="1"/>
  <c r="F446" i="106"/>
  <c r="F446" i="135" s="1"/>
  <c r="C446" i="106"/>
  <c r="C446" i="135" s="1"/>
  <c r="I445" i="106"/>
  <c r="I445" i="135" s="1"/>
  <c r="F445" i="106"/>
  <c r="F445" i="135" s="1"/>
  <c r="C445" i="106"/>
  <c r="C445" i="135" s="1"/>
  <c r="I444" i="106"/>
  <c r="I444" i="135" s="1"/>
  <c r="F444" i="106"/>
  <c r="F444" i="135" s="1"/>
  <c r="C444" i="106"/>
  <c r="C444" i="135" s="1"/>
  <c r="I443" i="106"/>
  <c r="I443" i="135" s="1"/>
  <c r="F443" i="106"/>
  <c r="F443" i="135" s="1"/>
  <c r="C443" i="106"/>
  <c r="C443" i="135" s="1"/>
  <c r="I442" i="106"/>
  <c r="I442" i="135" s="1"/>
  <c r="F442" i="106"/>
  <c r="F442" i="135" s="1"/>
  <c r="C442" i="106"/>
  <c r="C442" i="135" s="1"/>
  <c r="I441" i="106"/>
  <c r="I441" i="135" s="1"/>
  <c r="F441" i="106"/>
  <c r="F441" i="135" s="1"/>
  <c r="C441" i="106"/>
  <c r="C441" i="135" s="1"/>
  <c r="I440" i="106"/>
  <c r="I440" i="135" s="1"/>
  <c r="F440" i="106"/>
  <c r="F440" i="135" s="1"/>
  <c r="C440" i="106"/>
  <c r="C440" i="135" s="1"/>
  <c r="I439" i="106"/>
  <c r="I439" i="135" s="1"/>
  <c r="F439" i="106"/>
  <c r="F439" i="135" s="1"/>
  <c r="C439" i="106"/>
  <c r="C439" i="135" s="1"/>
  <c r="I438" i="106"/>
  <c r="I438" i="135" s="1"/>
  <c r="F438" i="106"/>
  <c r="F438" i="135" s="1"/>
  <c r="C438" i="106"/>
  <c r="C438" i="135" s="1"/>
  <c r="J437" i="106"/>
  <c r="G437" i="106"/>
  <c r="D437" i="106"/>
  <c r="J446" i="106"/>
  <c r="J446" i="135" s="1"/>
  <c r="G446" i="106"/>
  <c r="G446" i="135" s="1"/>
  <c r="D446" i="106"/>
  <c r="D446" i="135" s="1"/>
  <c r="J445" i="106"/>
  <c r="J445" i="135" s="1"/>
  <c r="G445" i="106"/>
  <c r="G445" i="135" s="1"/>
  <c r="D445" i="106"/>
  <c r="D445" i="135" s="1"/>
  <c r="J444" i="106"/>
  <c r="J444" i="135" s="1"/>
  <c r="G444" i="106"/>
  <c r="G444" i="135" s="1"/>
  <c r="D444" i="106"/>
  <c r="D444" i="135" s="1"/>
  <c r="J443" i="106"/>
  <c r="J443" i="135" s="1"/>
  <c r="G443" i="106"/>
  <c r="G443" i="135" s="1"/>
  <c r="D443" i="106"/>
  <c r="D443" i="135" s="1"/>
  <c r="J442" i="106"/>
  <c r="J442" i="135" s="1"/>
  <c r="G442" i="106"/>
  <c r="G442" i="135" s="1"/>
  <c r="D442" i="106"/>
  <c r="D442" i="135" s="1"/>
  <c r="J441" i="106"/>
  <c r="J441" i="135" s="1"/>
  <c r="G441" i="106"/>
  <c r="G441" i="135" s="1"/>
  <c r="D441" i="106"/>
  <c r="D441" i="135" s="1"/>
  <c r="J440" i="106"/>
  <c r="J440" i="135" s="1"/>
  <c r="G440" i="106"/>
  <c r="G440" i="135" s="1"/>
  <c r="D440" i="106"/>
  <c r="D440" i="135" s="1"/>
  <c r="J439" i="106"/>
  <c r="J439" i="135" s="1"/>
  <c r="G439" i="106"/>
  <c r="G439" i="135" s="1"/>
  <c r="D439" i="106"/>
  <c r="D439" i="135" s="1"/>
  <c r="J438" i="106"/>
  <c r="J438" i="135" s="1"/>
  <c r="G438" i="106"/>
  <c r="G438" i="135" s="1"/>
  <c r="D438" i="106"/>
  <c r="D438" i="135" s="1"/>
  <c r="K437" i="106"/>
  <c r="H437" i="106"/>
  <c r="E437" i="106"/>
  <c r="K446" i="106"/>
  <c r="K446" i="135" s="1"/>
  <c r="H446" i="106"/>
  <c r="H446" i="135" s="1"/>
  <c r="E446" i="106"/>
  <c r="E446" i="135" s="1"/>
  <c r="K445" i="106"/>
  <c r="K445" i="135" s="1"/>
  <c r="H445" i="106"/>
  <c r="H445" i="135" s="1"/>
  <c r="E445" i="106"/>
  <c r="E445" i="135" s="1"/>
  <c r="K444" i="106"/>
  <c r="K444" i="135" s="1"/>
  <c r="H444" i="106"/>
  <c r="H444" i="135" s="1"/>
  <c r="E444" i="106"/>
  <c r="E444" i="135" s="1"/>
  <c r="K443" i="106"/>
  <c r="K443" i="135" s="1"/>
  <c r="H443" i="106"/>
  <c r="H443" i="135" s="1"/>
  <c r="E443" i="106"/>
  <c r="E443" i="135" s="1"/>
  <c r="K442" i="106"/>
  <c r="K442" i="135" s="1"/>
  <c r="H442" i="106"/>
  <c r="H442" i="135" s="1"/>
  <c r="E442" i="106"/>
  <c r="E442" i="135" s="1"/>
  <c r="K441" i="106"/>
  <c r="K441" i="135" s="1"/>
  <c r="H441" i="106"/>
  <c r="H441" i="135" s="1"/>
  <c r="E441" i="106"/>
  <c r="E441" i="135" s="1"/>
  <c r="K440" i="106"/>
  <c r="K440" i="135" s="1"/>
  <c r="H440" i="106"/>
  <c r="H440" i="135" s="1"/>
  <c r="E440" i="106"/>
  <c r="E440" i="135" s="1"/>
  <c r="K439" i="106"/>
  <c r="K439" i="135" s="1"/>
  <c r="H439" i="106"/>
  <c r="H439" i="135" s="1"/>
  <c r="E439" i="106"/>
  <c r="E439" i="135" s="1"/>
  <c r="K438" i="106"/>
  <c r="K438" i="135" s="1"/>
  <c r="H438" i="106"/>
  <c r="H438" i="135" s="1"/>
  <c r="E438" i="106"/>
  <c r="E438" i="135" s="1"/>
  <c r="I437" i="106"/>
  <c r="F437" i="106"/>
  <c r="C437" i="106"/>
  <c r="C437" i="135" s="1"/>
  <c r="I361" i="106"/>
  <c r="I362" i="135" s="1"/>
  <c r="F361" i="106"/>
  <c r="F362" i="135" s="1"/>
  <c r="C361" i="106"/>
  <c r="C362" i="135" s="1"/>
  <c r="I360" i="106"/>
  <c r="I361" i="135" s="1"/>
  <c r="F360" i="106"/>
  <c r="F361" i="135" s="1"/>
  <c r="C360" i="106"/>
  <c r="C361" i="135" s="1"/>
  <c r="I359" i="106"/>
  <c r="I360" i="135" s="1"/>
  <c r="F359" i="106"/>
  <c r="F360" i="135" s="1"/>
  <c r="C359" i="106"/>
  <c r="C360" i="135" s="1"/>
  <c r="I358" i="106"/>
  <c r="I359" i="135" s="1"/>
  <c r="F358" i="106"/>
  <c r="F359" i="135" s="1"/>
  <c r="C358" i="106"/>
  <c r="C359" i="135" s="1"/>
  <c r="I357" i="106"/>
  <c r="I358" i="135" s="1"/>
  <c r="F357" i="106"/>
  <c r="F358" i="135" s="1"/>
  <c r="C357" i="106"/>
  <c r="C358" i="135" s="1"/>
  <c r="I356" i="106"/>
  <c r="I357" i="135" s="1"/>
  <c r="F356" i="106"/>
  <c r="F357" i="135" s="1"/>
  <c r="C356" i="106"/>
  <c r="C357" i="135" s="1"/>
  <c r="I355" i="106"/>
  <c r="I356" i="135" s="1"/>
  <c r="F355" i="106"/>
  <c r="F356" i="135" s="1"/>
  <c r="C355" i="106"/>
  <c r="C356" i="135" s="1"/>
  <c r="I354" i="106"/>
  <c r="I355" i="135" s="1"/>
  <c r="F354" i="106"/>
  <c r="F355" i="135" s="1"/>
  <c r="C354" i="106"/>
  <c r="C355" i="135" s="1"/>
  <c r="I353" i="106"/>
  <c r="I354" i="135" s="1"/>
  <c r="F353" i="106"/>
  <c r="F354" i="135" s="1"/>
  <c r="C353" i="106"/>
  <c r="C354" i="135" s="1"/>
  <c r="J352" i="106"/>
  <c r="G352" i="106"/>
  <c r="D352" i="106"/>
  <c r="J361" i="106"/>
  <c r="J362" i="135" s="1"/>
  <c r="G361" i="106"/>
  <c r="G362" i="135" s="1"/>
  <c r="D361" i="106"/>
  <c r="D362" i="135" s="1"/>
  <c r="J360" i="106"/>
  <c r="J361" i="135" s="1"/>
  <c r="G360" i="106"/>
  <c r="G361" i="135" s="1"/>
  <c r="D360" i="106"/>
  <c r="D361" i="135" s="1"/>
  <c r="J359" i="106"/>
  <c r="J360" i="135" s="1"/>
  <c r="G359" i="106"/>
  <c r="G360" i="135" s="1"/>
  <c r="D359" i="106"/>
  <c r="D360" i="135" s="1"/>
  <c r="J358" i="106"/>
  <c r="J359" i="135" s="1"/>
  <c r="G358" i="106"/>
  <c r="G359" i="135" s="1"/>
  <c r="D358" i="106"/>
  <c r="D359" i="135" s="1"/>
  <c r="J357" i="106"/>
  <c r="J358" i="135" s="1"/>
  <c r="G357" i="106"/>
  <c r="G358" i="135" s="1"/>
  <c r="D357" i="106"/>
  <c r="D358" i="135" s="1"/>
  <c r="J356" i="106"/>
  <c r="J357" i="135" s="1"/>
  <c r="G356" i="106"/>
  <c r="G357" i="135" s="1"/>
  <c r="D356" i="106"/>
  <c r="D357" i="135" s="1"/>
  <c r="J355" i="106"/>
  <c r="J356" i="135" s="1"/>
  <c r="G355" i="106"/>
  <c r="G356" i="135" s="1"/>
  <c r="D355" i="106"/>
  <c r="D356" i="135" s="1"/>
  <c r="E361" i="106"/>
  <c r="E362" i="135" s="1"/>
  <c r="H360" i="106"/>
  <c r="H361" i="135" s="1"/>
  <c r="K359" i="106"/>
  <c r="K360" i="135" s="1"/>
  <c r="E358" i="106"/>
  <c r="E359" i="135" s="1"/>
  <c r="H357" i="106"/>
  <c r="H358" i="135" s="1"/>
  <c r="K356" i="106"/>
  <c r="K357" i="135" s="1"/>
  <c r="E355" i="106"/>
  <c r="E356" i="135" s="1"/>
  <c r="J354" i="106"/>
  <c r="J355" i="135" s="1"/>
  <c r="E354" i="106"/>
  <c r="E355" i="135" s="1"/>
  <c r="H353" i="106"/>
  <c r="H354" i="135" s="1"/>
  <c r="D353" i="106"/>
  <c r="D354" i="135" s="1"/>
  <c r="H352" i="106"/>
  <c r="C352" i="106"/>
  <c r="C353" i="135" s="1"/>
  <c r="H361" i="106"/>
  <c r="H362" i="135" s="1"/>
  <c r="K360" i="106"/>
  <c r="K361" i="135" s="1"/>
  <c r="E359" i="106"/>
  <c r="E360" i="135" s="1"/>
  <c r="H358" i="106"/>
  <c r="H359" i="135" s="1"/>
  <c r="K357" i="106"/>
  <c r="K358" i="135" s="1"/>
  <c r="E356" i="106"/>
  <c r="E357" i="135" s="1"/>
  <c r="H355" i="106"/>
  <c r="H356" i="135" s="1"/>
  <c r="K354" i="106"/>
  <c r="K355" i="135" s="1"/>
  <c r="G354" i="106"/>
  <c r="G355" i="135" s="1"/>
  <c r="J353" i="106"/>
  <c r="J354" i="135" s="1"/>
  <c r="E353" i="106"/>
  <c r="E354" i="135" s="1"/>
  <c r="I352" i="106"/>
  <c r="E352" i="106"/>
  <c r="K361" i="106"/>
  <c r="K362" i="135" s="1"/>
  <c r="E360" i="106"/>
  <c r="E361" i="135" s="1"/>
  <c r="H359" i="106"/>
  <c r="H360" i="135" s="1"/>
  <c r="K358" i="106"/>
  <c r="K359" i="135" s="1"/>
  <c r="E357" i="106"/>
  <c r="E358" i="135" s="1"/>
  <c r="H356" i="106"/>
  <c r="H357" i="135" s="1"/>
  <c r="K355" i="106"/>
  <c r="K356" i="135" s="1"/>
  <c r="H354" i="106"/>
  <c r="H355" i="135" s="1"/>
  <c r="D354" i="106"/>
  <c r="D355" i="135" s="1"/>
  <c r="K353" i="106"/>
  <c r="K354" i="135" s="1"/>
  <c r="G353" i="106"/>
  <c r="G354" i="135" s="1"/>
  <c r="K352" i="106"/>
  <c r="F352" i="106"/>
  <c r="I312" i="106"/>
  <c r="I312" i="135" s="1"/>
  <c r="F312" i="106"/>
  <c r="F312" i="135" s="1"/>
  <c r="C312" i="106"/>
  <c r="C312" i="135" s="1"/>
  <c r="I311" i="106"/>
  <c r="I311" i="135" s="1"/>
  <c r="F311" i="106"/>
  <c r="F311" i="135" s="1"/>
  <c r="C311" i="106"/>
  <c r="C311" i="135" s="1"/>
  <c r="I310" i="106"/>
  <c r="I310" i="135" s="1"/>
  <c r="F310" i="106"/>
  <c r="F310" i="135" s="1"/>
  <c r="C310" i="106"/>
  <c r="C310" i="135" s="1"/>
  <c r="I309" i="106"/>
  <c r="I309" i="135" s="1"/>
  <c r="F309" i="106"/>
  <c r="F309" i="135" s="1"/>
  <c r="C309" i="106"/>
  <c r="C309" i="135" s="1"/>
  <c r="I308" i="106"/>
  <c r="I308" i="135" s="1"/>
  <c r="F308" i="106"/>
  <c r="F308" i="135" s="1"/>
  <c r="C308" i="106"/>
  <c r="C308" i="135" s="1"/>
  <c r="I307" i="106"/>
  <c r="I307" i="135" s="1"/>
  <c r="F307" i="106"/>
  <c r="F307" i="135" s="1"/>
  <c r="C307" i="106"/>
  <c r="C307" i="135" s="1"/>
  <c r="I306" i="106"/>
  <c r="I306" i="135" s="1"/>
  <c r="F306" i="106"/>
  <c r="F306" i="135" s="1"/>
  <c r="C306" i="106"/>
  <c r="C306" i="135" s="1"/>
  <c r="I305" i="106"/>
  <c r="I305" i="135" s="1"/>
  <c r="F305" i="106"/>
  <c r="F305" i="135" s="1"/>
  <c r="C305" i="106"/>
  <c r="C305" i="135" s="1"/>
  <c r="I304" i="106"/>
  <c r="I304" i="135" s="1"/>
  <c r="F304" i="106"/>
  <c r="F304" i="135" s="1"/>
  <c r="C304" i="106"/>
  <c r="C304" i="135" s="1"/>
  <c r="J303" i="106"/>
  <c r="G303" i="106"/>
  <c r="D303" i="106"/>
  <c r="J312" i="106"/>
  <c r="J312" i="135" s="1"/>
  <c r="G312" i="106"/>
  <c r="G312" i="135" s="1"/>
  <c r="D312" i="106"/>
  <c r="D312" i="135" s="1"/>
  <c r="J311" i="106"/>
  <c r="J311" i="135" s="1"/>
  <c r="G311" i="106"/>
  <c r="G311" i="135" s="1"/>
  <c r="D311" i="106"/>
  <c r="D311" i="135" s="1"/>
  <c r="J310" i="106"/>
  <c r="J310" i="135" s="1"/>
  <c r="G310" i="106"/>
  <c r="G310" i="135" s="1"/>
  <c r="D310" i="106"/>
  <c r="D310" i="135" s="1"/>
  <c r="J309" i="106"/>
  <c r="J309" i="135" s="1"/>
  <c r="G309" i="106"/>
  <c r="G309" i="135" s="1"/>
  <c r="D309" i="106"/>
  <c r="D309" i="135" s="1"/>
  <c r="J308" i="106"/>
  <c r="J308" i="135" s="1"/>
  <c r="G308" i="106"/>
  <c r="G308" i="135" s="1"/>
  <c r="D308" i="106"/>
  <c r="D308" i="135" s="1"/>
  <c r="J307" i="106"/>
  <c r="J307" i="135" s="1"/>
  <c r="G307" i="106"/>
  <c r="G307" i="135" s="1"/>
  <c r="D307" i="106"/>
  <c r="D307" i="135" s="1"/>
  <c r="J306" i="106"/>
  <c r="J306" i="135" s="1"/>
  <c r="G306" i="106"/>
  <c r="G306" i="135" s="1"/>
  <c r="D306" i="106"/>
  <c r="D306" i="135" s="1"/>
  <c r="J305" i="106"/>
  <c r="J305" i="135" s="1"/>
  <c r="G305" i="106"/>
  <c r="G305" i="135" s="1"/>
  <c r="D305" i="106"/>
  <c r="D305" i="135" s="1"/>
  <c r="J304" i="106"/>
  <c r="J304" i="135" s="1"/>
  <c r="G304" i="106"/>
  <c r="G304" i="135" s="1"/>
  <c r="D304" i="106"/>
  <c r="D304" i="135" s="1"/>
  <c r="K303" i="106"/>
  <c r="H303" i="106"/>
  <c r="E303" i="106"/>
  <c r="K312" i="106"/>
  <c r="K312" i="135" s="1"/>
  <c r="H312" i="106"/>
  <c r="H312" i="135" s="1"/>
  <c r="E312" i="106"/>
  <c r="E312" i="135" s="1"/>
  <c r="K311" i="106"/>
  <c r="K311" i="135" s="1"/>
  <c r="H311" i="106"/>
  <c r="H311" i="135" s="1"/>
  <c r="E311" i="106"/>
  <c r="E311" i="135" s="1"/>
  <c r="K310" i="106"/>
  <c r="K310" i="135" s="1"/>
  <c r="H310" i="106"/>
  <c r="H310" i="135" s="1"/>
  <c r="E310" i="106"/>
  <c r="E310" i="135" s="1"/>
  <c r="K309" i="106"/>
  <c r="K309" i="135" s="1"/>
  <c r="H309" i="106"/>
  <c r="H309" i="135" s="1"/>
  <c r="E309" i="106"/>
  <c r="E309" i="135" s="1"/>
  <c r="K308" i="106"/>
  <c r="K308" i="135" s="1"/>
  <c r="H308" i="106"/>
  <c r="H308" i="135" s="1"/>
  <c r="E308" i="106"/>
  <c r="E308" i="135" s="1"/>
  <c r="K307" i="106"/>
  <c r="K307" i="135" s="1"/>
  <c r="H307" i="106"/>
  <c r="H307" i="135" s="1"/>
  <c r="E307" i="106"/>
  <c r="E307" i="135" s="1"/>
  <c r="K306" i="106"/>
  <c r="K306" i="135" s="1"/>
  <c r="H306" i="106"/>
  <c r="H306" i="135" s="1"/>
  <c r="E306" i="106"/>
  <c r="E306" i="135" s="1"/>
  <c r="K305" i="106"/>
  <c r="K305" i="135" s="1"/>
  <c r="H305" i="106"/>
  <c r="H305" i="135" s="1"/>
  <c r="E305" i="106"/>
  <c r="E305" i="135" s="1"/>
  <c r="K304" i="106"/>
  <c r="K304" i="135" s="1"/>
  <c r="H304" i="106"/>
  <c r="H304" i="135" s="1"/>
  <c r="E304" i="106"/>
  <c r="E304" i="135" s="1"/>
  <c r="I303" i="106"/>
  <c r="F303" i="106"/>
  <c r="C303" i="106"/>
  <c r="C303" i="135" s="1"/>
  <c r="I259" i="106"/>
  <c r="I259" i="135" s="1"/>
  <c r="F259" i="106"/>
  <c r="F259" i="135" s="1"/>
  <c r="C259" i="106"/>
  <c r="C259" i="135" s="1"/>
  <c r="I258" i="106"/>
  <c r="I258" i="135" s="1"/>
  <c r="F258" i="106"/>
  <c r="F258" i="135" s="1"/>
  <c r="C258" i="106"/>
  <c r="C258" i="135" s="1"/>
  <c r="I257" i="106"/>
  <c r="I257" i="135" s="1"/>
  <c r="F257" i="106"/>
  <c r="F257" i="135" s="1"/>
  <c r="C257" i="106"/>
  <c r="C257" i="135" s="1"/>
  <c r="I256" i="106"/>
  <c r="I256" i="135" s="1"/>
  <c r="F256" i="106"/>
  <c r="F256" i="135" s="1"/>
  <c r="C256" i="106"/>
  <c r="C256" i="135" s="1"/>
  <c r="I255" i="106"/>
  <c r="I255" i="135" s="1"/>
  <c r="F255" i="106"/>
  <c r="F255" i="135" s="1"/>
  <c r="C255" i="106"/>
  <c r="C255" i="135" s="1"/>
  <c r="I254" i="106"/>
  <c r="I254" i="135" s="1"/>
  <c r="F254" i="106"/>
  <c r="F254" i="135" s="1"/>
  <c r="C254" i="106"/>
  <c r="C254" i="135" s="1"/>
  <c r="I253" i="106"/>
  <c r="I253" i="135" s="1"/>
  <c r="F253" i="106"/>
  <c r="F253" i="135" s="1"/>
  <c r="C253" i="106"/>
  <c r="C253" i="135" s="1"/>
  <c r="I252" i="106"/>
  <c r="I252" i="135" s="1"/>
  <c r="F252" i="106"/>
  <c r="F252" i="135" s="1"/>
  <c r="C252" i="106"/>
  <c r="C252" i="135" s="1"/>
  <c r="I251" i="106"/>
  <c r="I251" i="135" s="1"/>
  <c r="F251" i="106"/>
  <c r="F251" i="135" s="1"/>
  <c r="C251" i="106"/>
  <c r="C251" i="135" s="1"/>
  <c r="J250" i="106"/>
  <c r="G250" i="106"/>
  <c r="D250" i="106"/>
  <c r="J259" i="106"/>
  <c r="J259" i="135" s="1"/>
  <c r="G259" i="106"/>
  <c r="G259" i="135" s="1"/>
  <c r="D259" i="106"/>
  <c r="D259" i="135" s="1"/>
  <c r="J258" i="106"/>
  <c r="J258" i="135" s="1"/>
  <c r="G258" i="106"/>
  <c r="G258" i="135" s="1"/>
  <c r="D258" i="106"/>
  <c r="D258" i="135" s="1"/>
  <c r="J257" i="106"/>
  <c r="J257" i="135" s="1"/>
  <c r="G257" i="106"/>
  <c r="G257" i="135" s="1"/>
  <c r="D257" i="106"/>
  <c r="D257" i="135" s="1"/>
  <c r="J256" i="106"/>
  <c r="J256" i="135" s="1"/>
  <c r="G256" i="106"/>
  <c r="G256" i="135" s="1"/>
  <c r="D256" i="106"/>
  <c r="D256" i="135" s="1"/>
  <c r="J255" i="106"/>
  <c r="J255" i="135" s="1"/>
  <c r="G255" i="106"/>
  <c r="G255" i="135" s="1"/>
  <c r="D255" i="106"/>
  <c r="D255" i="135" s="1"/>
  <c r="J254" i="106"/>
  <c r="J254" i="135" s="1"/>
  <c r="G254" i="106"/>
  <c r="G254" i="135" s="1"/>
  <c r="D254" i="106"/>
  <c r="D254" i="135" s="1"/>
  <c r="J253" i="106"/>
  <c r="J253" i="135" s="1"/>
  <c r="G253" i="106"/>
  <c r="G253" i="135" s="1"/>
  <c r="D253" i="106"/>
  <c r="D253" i="135" s="1"/>
  <c r="J252" i="106"/>
  <c r="J252" i="135" s="1"/>
  <c r="G252" i="106"/>
  <c r="G252" i="135" s="1"/>
  <c r="D252" i="106"/>
  <c r="D252" i="135" s="1"/>
  <c r="J251" i="106"/>
  <c r="J251" i="135" s="1"/>
  <c r="G251" i="106"/>
  <c r="G251" i="135" s="1"/>
  <c r="D251" i="106"/>
  <c r="D251" i="135" s="1"/>
  <c r="K250" i="106"/>
  <c r="H250" i="106"/>
  <c r="E250" i="106"/>
  <c r="K259" i="106"/>
  <c r="K259" i="135" s="1"/>
  <c r="H259" i="106"/>
  <c r="H259" i="135" s="1"/>
  <c r="E259" i="106"/>
  <c r="E259" i="135" s="1"/>
  <c r="K258" i="106"/>
  <c r="K258" i="135" s="1"/>
  <c r="H258" i="106"/>
  <c r="H258" i="135" s="1"/>
  <c r="E258" i="106"/>
  <c r="E258" i="135" s="1"/>
  <c r="K257" i="106"/>
  <c r="K257" i="135" s="1"/>
  <c r="H257" i="106"/>
  <c r="H257" i="135" s="1"/>
  <c r="E257" i="106"/>
  <c r="E257" i="135" s="1"/>
  <c r="K256" i="106"/>
  <c r="K256" i="135" s="1"/>
  <c r="H256" i="106"/>
  <c r="H256" i="135" s="1"/>
  <c r="E256" i="106"/>
  <c r="E256" i="135" s="1"/>
  <c r="K255" i="106"/>
  <c r="K255" i="135" s="1"/>
  <c r="H255" i="106"/>
  <c r="H255" i="135" s="1"/>
  <c r="E255" i="106"/>
  <c r="E255" i="135" s="1"/>
  <c r="K254" i="106"/>
  <c r="K254" i="135" s="1"/>
  <c r="H254" i="106"/>
  <c r="H254" i="135" s="1"/>
  <c r="E254" i="106"/>
  <c r="E254" i="135" s="1"/>
  <c r="K253" i="106"/>
  <c r="K253" i="135" s="1"/>
  <c r="H253" i="106"/>
  <c r="H253" i="135" s="1"/>
  <c r="E253" i="106"/>
  <c r="E253" i="135" s="1"/>
  <c r="K252" i="106"/>
  <c r="K252" i="135" s="1"/>
  <c r="H252" i="106"/>
  <c r="H252" i="135" s="1"/>
  <c r="E252" i="106"/>
  <c r="E252" i="135" s="1"/>
  <c r="K251" i="106"/>
  <c r="K251" i="135" s="1"/>
  <c r="H251" i="106"/>
  <c r="H251" i="135" s="1"/>
  <c r="E251" i="106"/>
  <c r="E251" i="135" s="1"/>
  <c r="I250" i="106"/>
  <c r="F250" i="106"/>
  <c r="C250" i="106"/>
  <c r="C250" i="135" s="1"/>
  <c r="J113" i="106"/>
  <c r="G113" i="106"/>
  <c r="D113" i="106"/>
  <c r="J112" i="106"/>
  <c r="G112" i="106"/>
  <c r="D112" i="106"/>
  <c r="J111" i="106"/>
  <c r="G111" i="106"/>
  <c r="D111" i="106"/>
  <c r="J110" i="106"/>
  <c r="G110" i="106"/>
  <c r="D110" i="106"/>
  <c r="J109" i="106"/>
  <c r="G109" i="106"/>
  <c r="D109" i="106"/>
  <c r="J108" i="106"/>
  <c r="G108" i="106"/>
  <c r="D108" i="106"/>
  <c r="J107" i="106"/>
  <c r="G107" i="106"/>
  <c r="D107" i="106"/>
  <c r="J106" i="106"/>
  <c r="G106" i="106"/>
  <c r="D106" i="106"/>
  <c r="J105" i="106"/>
  <c r="G105" i="106"/>
  <c r="D105" i="106"/>
  <c r="K104" i="106"/>
  <c r="H104" i="106"/>
  <c r="E104" i="106"/>
  <c r="K113" i="106"/>
  <c r="H113" i="106"/>
  <c r="E113" i="106"/>
  <c r="K112" i="106"/>
  <c r="H112" i="106"/>
  <c r="E112" i="106"/>
  <c r="K111" i="106"/>
  <c r="H111" i="106"/>
  <c r="E111" i="106"/>
  <c r="K110" i="106"/>
  <c r="H110" i="106"/>
  <c r="E110" i="106"/>
  <c r="K109" i="106"/>
  <c r="H109" i="106"/>
  <c r="E109" i="106"/>
  <c r="K108" i="106"/>
  <c r="H108" i="106"/>
  <c r="E108" i="106"/>
  <c r="K107" i="106"/>
  <c r="H107" i="106"/>
  <c r="E107" i="106"/>
  <c r="K106" i="106"/>
  <c r="H106" i="106"/>
  <c r="E106" i="106"/>
  <c r="K105" i="106"/>
  <c r="H105" i="106"/>
  <c r="E105" i="106"/>
  <c r="I104" i="106"/>
  <c r="F104" i="106"/>
  <c r="C104" i="106"/>
  <c r="C104" i="135" s="1"/>
  <c r="I113" i="106"/>
  <c r="F113" i="106"/>
  <c r="C113" i="106"/>
  <c r="I112" i="106"/>
  <c r="F112" i="106"/>
  <c r="C112" i="106"/>
  <c r="I111" i="106"/>
  <c r="F111" i="106"/>
  <c r="C111" i="106"/>
  <c r="I110" i="106"/>
  <c r="F110" i="106"/>
  <c r="C110" i="106"/>
  <c r="I109" i="106"/>
  <c r="F109" i="106"/>
  <c r="C109" i="106"/>
  <c r="I108" i="106"/>
  <c r="F108" i="106"/>
  <c r="C108" i="106"/>
  <c r="I107" i="106"/>
  <c r="F107" i="106"/>
  <c r="C107" i="106"/>
  <c r="I106" i="106"/>
  <c r="F106" i="106"/>
  <c r="C106" i="106"/>
  <c r="I105" i="106"/>
  <c r="F105" i="106"/>
  <c r="C105" i="106"/>
  <c r="J104" i="106"/>
  <c r="G104" i="106"/>
  <c r="D104" i="106"/>
  <c r="J41" i="106"/>
  <c r="J41" i="135" s="1"/>
  <c r="G41" i="106"/>
  <c r="G41" i="135" s="1"/>
  <c r="D41" i="106"/>
  <c r="D41" i="135" s="1"/>
  <c r="J40" i="106"/>
  <c r="J40" i="135" s="1"/>
  <c r="G40" i="106"/>
  <c r="G40" i="135" s="1"/>
  <c r="D40" i="106"/>
  <c r="D40" i="135" s="1"/>
  <c r="J39" i="106"/>
  <c r="J39" i="135" s="1"/>
  <c r="G39" i="106"/>
  <c r="G39" i="135" s="1"/>
  <c r="D39" i="106"/>
  <c r="D39" i="135" s="1"/>
  <c r="J38" i="106"/>
  <c r="J38" i="135" s="1"/>
  <c r="G38" i="106"/>
  <c r="G38" i="135" s="1"/>
  <c r="D38" i="106"/>
  <c r="D38" i="135" s="1"/>
  <c r="J37" i="106"/>
  <c r="J37" i="135" s="1"/>
  <c r="G37" i="106"/>
  <c r="G37" i="135" s="1"/>
  <c r="D37" i="106"/>
  <c r="D37" i="135" s="1"/>
  <c r="J36" i="106"/>
  <c r="J36" i="135" s="1"/>
  <c r="G36" i="106"/>
  <c r="G36" i="135" s="1"/>
  <c r="D36" i="106"/>
  <c r="D36" i="135" s="1"/>
  <c r="J35" i="106"/>
  <c r="J35" i="135" s="1"/>
  <c r="G35" i="106"/>
  <c r="G35" i="135" s="1"/>
  <c r="D35" i="106"/>
  <c r="D35" i="135" s="1"/>
  <c r="J34" i="106"/>
  <c r="J34" i="135" s="1"/>
  <c r="G34" i="106"/>
  <c r="G34" i="135" s="1"/>
  <c r="D34" i="106"/>
  <c r="D34" i="135" s="1"/>
  <c r="J33" i="106"/>
  <c r="J33" i="135" s="1"/>
  <c r="G33" i="106"/>
  <c r="G33" i="135" s="1"/>
  <c r="D33" i="106"/>
  <c r="D33" i="135" s="1"/>
  <c r="K32" i="106"/>
  <c r="H32" i="106"/>
  <c r="E32" i="106"/>
  <c r="K41" i="106"/>
  <c r="K41" i="135" s="1"/>
  <c r="H41" i="106"/>
  <c r="H41" i="135" s="1"/>
  <c r="E41" i="106"/>
  <c r="E41" i="135" s="1"/>
  <c r="K40" i="106"/>
  <c r="K40" i="135" s="1"/>
  <c r="H40" i="106"/>
  <c r="H40" i="135" s="1"/>
  <c r="E40" i="106"/>
  <c r="E40" i="135" s="1"/>
  <c r="K39" i="106"/>
  <c r="K39" i="135" s="1"/>
  <c r="H39" i="106"/>
  <c r="H39" i="135" s="1"/>
  <c r="E39" i="106"/>
  <c r="E39" i="135" s="1"/>
  <c r="K38" i="106"/>
  <c r="K38" i="135" s="1"/>
  <c r="H38" i="106"/>
  <c r="H38" i="135" s="1"/>
  <c r="E38" i="106"/>
  <c r="E38" i="135" s="1"/>
  <c r="K37" i="106"/>
  <c r="K37" i="135" s="1"/>
  <c r="H37" i="106"/>
  <c r="H37" i="135" s="1"/>
  <c r="E37" i="106"/>
  <c r="E37" i="135" s="1"/>
  <c r="K36" i="106"/>
  <c r="K36" i="135" s="1"/>
  <c r="H36" i="106"/>
  <c r="H36" i="135" s="1"/>
  <c r="E36" i="106"/>
  <c r="E36" i="135" s="1"/>
  <c r="K35" i="106"/>
  <c r="K35" i="135" s="1"/>
  <c r="H35" i="106"/>
  <c r="H35" i="135" s="1"/>
  <c r="E35" i="106"/>
  <c r="E35" i="135" s="1"/>
  <c r="K34" i="106"/>
  <c r="K34" i="135" s="1"/>
  <c r="H34" i="106"/>
  <c r="H34" i="135" s="1"/>
  <c r="E34" i="106"/>
  <c r="E34" i="135" s="1"/>
  <c r="K33" i="106"/>
  <c r="K33" i="135" s="1"/>
  <c r="H33" i="106"/>
  <c r="H33" i="135" s="1"/>
  <c r="E33" i="106"/>
  <c r="E33" i="135" s="1"/>
  <c r="I32" i="106"/>
  <c r="F32" i="106"/>
  <c r="C32" i="106"/>
  <c r="C32" i="135" s="1"/>
  <c r="I41" i="106"/>
  <c r="I41" i="135" s="1"/>
  <c r="F41" i="106"/>
  <c r="F41" i="135" s="1"/>
  <c r="C41" i="106"/>
  <c r="C41" i="135" s="1"/>
  <c r="I40" i="106"/>
  <c r="I40" i="135" s="1"/>
  <c r="F40" i="106"/>
  <c r="F40" i="135" s="1"/>
  <c r="C40" i="106"/>
  <c r="C40" i="135" s="1"/>
  <c r="I39" i="106"/>
  <c r="I39" i="135" s="1"/>
  <c r="F39" i="106"/>
  <c r="F39" i="135" s="1"/>
  <c r="C39" i="106"/>
  <c r="C39" i="135" s="1"/>
  <c r="I38" i="106"/>
  <c r="I38" i="135" s="1"/>
  <c r="F38" i="106"/>
  <c r="F38" i="135" s="1"/>
  <c r="C38" i="106"/>
  <c r="C38" i="135" s="1"/>
  <c r="I37" i="106"/>
  <c r="I37" i="135" s="1"/>
  <c r="F37" i="106"/>
  <c r="F37" i="135" s="1"/>
  <c r="C37" i="106"/>
  <c r="C37" i="135" s="1"/>
  <c r="I36" i="106"/>
  <c r="I36" i="135" s="1"/>
  <c r="F36" i="106"/>
  <c r="F36" i="135" s="1"/>
  <c r="C36" i="106"/>
  <c r="C36" i="135" s="1"/>
  <c r="I35" i="106"/>
  <c r="I35" i="135" s="1"/>
  <c r="F35" i="106"/>
  <c r="F35" i="135" s="1"/>
  <c r="C35" i="106"/>
  <c r="C35" i="135" s="1"/>
  <c r="I34" i="106"/>
  <c r="I34" i="135" s="1"/>
  <c r="F34" i="106"/>
  <c r="F34" i="135" s="1"/>
  <c r="C34" i="106"/>
  <c r="C34" i="135" s="1"/>
  <c r="I33" i="106"/>
  <c r="I33" i="135" s="1"/>
  <c r="F33" i="106"/>
  <c r="F33" i="135" s="1"/>
  <c r="C33" i="106"/>
  <c r="C33" i="135" s="1"/>
  <c r="J32" i="106"/>
  <c r="G32" i="106"/>
  <c r="D32" i="106"/>
  <c r="I799" i="106"/>
  <c r="I797" i="135" s="1"/>
  <c r="F799" i="106"/>
  <c r="F797" i="135" s="1"/>
  <c r="C799" i="106"/>
  <c r="C797" i="135" s="1"/>
  <c r="I798" i="106"/>
  <c r="I796" i="135" s="1"/>
  <c r="F798" i="106"/>
  <c r="F796" i="135" s="1"/>
  <c r="C798" i="106"/>
  <c r="C796" i="135" s="1"/>
  <c r="I797" i="106"/>
  <c r="I795" i="135" s="1"/>
  <c r="F797" i="106"/>
  <c r="F795" i="135" s="1"/>
  <c r="C797" i="106"/>
  <c r="C795" i="135" s="1"/>
  <c r="I796" i="106"/>
  <c r="I794" i="135" s="1"/>
  <c r="F796" i="106"/>
  <c r="F794" i="135" s="1"/>
  <c r="C796" i="106"/>
  <c r="C794" i="135" s="1"/>
  <c r="I795" i="106"/>
  <c r="I793" i="135" s="1"/>
  <c r="F795" i="106"/>
  <c r="F793" i="135" s="1"/>
  <c r="C795" i="106"/>
  <c r="C793" i="135" s="1"/>
  <c r="I794" i="106"/>
  <c r="I792" i="135" s="1"/>
  <c r="F794" i="106"/>
  <c r="F792" i="135" s="1"/>
  <c r="C794" i="106"/>
  <c r="C792" i="135" s="1"/>
  <c r="I793" i="106"/>
  <c r="I791" i="135" s="1"/>
  <c r="F793" i="106"/>
  <c r="F791" i="135" s="1"/>
  <c r="C793" i="106"/>
  <c r="C791" i="135" s="1"/>
  <c r="I792" i="106"/>
  <c r="I790" i="135" s="1"/>
  <c r="F792" i="106"/>
  <c r="F790" i="135" s="1"/>
  <c r="C792" i="106"/>
  <c r="C790" i="135" s="1"/>
  <c r="I791" i="106"/>
  <c r="I789" i="135" s="1"/>
  <c r="F791" i="106"/>
  <c r="F789" i="135" s="1"/>
  <c r="C791" i="106"/>
  <c r="C789" i="135" s="1"/>
  <c r="I790" i="106"/>
  <c r="F790" i="106"/>
  <c r="C790" i="106"/>
  <c r="C788" i="135" s="1"/>
  <c r="J799" i="106"/>
  <c r="J797" i="135" s="1"/>
  <c r="G799" i="106"/>
  <c r="G797" i="135" s="1"/>
  <c r="D799" i="106"/>
  <c r="D797" i="135" s="1"/>
  <c r="J798" i="106"/>
  <c r="J796" i="135" s="1"/>
  <c r="G798" i="106"/>
  <c r="G796" i="135" s="1"/>
  <c r="D798" i="106"/>
  <c r="D796" i="135" s="1"/>
  <c r="J797" i="106"/>
  <c r="J795" i="135" s="1"/>
  <c r="G797" i="106"/>
  <c r="G795" i="135" s="1"/>
  <c r="D797" i="106"/>
  <c r="D795" i="135" s="1"/>
  <c r="J796" i="106"/>
  <c r="J794" i="135" s="1"/>
  <c r="G796" i="106"/>
  <c r="G794" i="135" s="1"/>
  <c r="D796" i="106"/>
  <c r="D794" i="135" s="1"/>
  <c r="J795" i="106"/>
  <c r="J793" i="135" s="1"/>
  <c r="G795" i="106"/>
  <c r="G793" i="135" s="1"/>
  <c r="D795" i="106"/>
  <c r="D793" i="135" s="1"/>
  <c r="J794" i="106"/>
  <c r="J792" i="135" s="1"/>
  <c r="G794" i="106"/>
  <c r="G792" i="135" s="1"/>
  <c r="D794" i="106"/>
  <c r="D792" i="135" s="1"/>
  <c r="J793" i="106"/>
  <c r="J791" i="135" s="1"/>
  <c r="G793" i="106"/>
  <c r="G791" i="135" s="1"/>
  <c r="D793" i="106"/>
  <c r="D791" i="135" s="1"/>
  <c r="J792" i="106"/>
  <c r="J790" i="135" s="1"/>
  <c r="G792" i="106"/>
  <c r="G790" i="135" s="1"/>
  <c r="D792" i="106"/>
  <c r="D790" i="135" s="1"/>
  <c r="J791" i="106"/>
  <c r="J789" i="135" s="1"/>
  <c r="G791" i="106"/>
  <c r="G789" i="135" s="1"/>
  <c r="D791" i="106"/>
  <c r="D789" i="135" s="1"/>
  <c r="J790" i="106"/>
  <c r="G790" i="106"/>
  <c r="D790" i="106"/>
  <c r="K799" i="106"/>
  <c r="K797" i="135" s="1"/>
  <c r="H799" i="106"/>
  <c r="H797" i="135" s="1"/>
  <c r="E799" i="106"/>
  <c r="E797" i="135" s="1"/>
  <c r="K798" i="106"/>
  <c r="K796" i="135" s="1"/>
  <c r="H798" i="106"/>
  <c r="H796" i="135" s="1"/>
  <c r="E798" i="106"/>
  <c r="E796" i="135" s="1"/>
  <c r="K797" i="106"/>
  <c r="K795" i="135" s="1"/>
  <c r="H797" i="106"/>
  <c r="H795" i="135" s="1"/>
  <c r="E797" i="106"/>
  <c r="E795" i="135" s="1"/>
  <c r="K796" i="106"/>
  <c r="K794" i="135" s="1"/>
  <c r="H796" i="106"/>
  <c r="H794" i="135" s="1"/>
  <c r="E796" i="106"/>
  <c r="E794" i="135" s="1"/>
  <c r="K795" i="106"/>
  <c r="K793" i="135" s="1"/>
  <c r="H795" i="106"/>
  <c r="H793" i="135" s="1"/>
  <c r="E795" i="106"/>
  <c r="E793" i="135" s="1"/>
  <c r="K794" i="106"/>
  <c r="K792" i="135" s="1"/>
  <c r="H794" i="106"/>
  <c r="H792" i="135" s="1"/>
  <c r="E794" i="106"/>
  <c r="E792" i="135" s="1"/>
  <c r="K793" i="106"/>
  <c r="K791" i="135" s="1"/>
  <c r="H793" i="106"/>
  <c r="H791" i="135" s="1"/>
  <c r="E793" i="106"/>
  <c r="E791" i="135" s="1"/>
  <c r="K792" i="106"/>
  <c r="K790" i="135" s="1"/>
  <c r="H792" i="106"/>
  <c r="H790" i="135" s="1"/>
  <c r="E792" i="106"/>
  <c r="E790" i="135" s="1"/>
  <c r="K791" i="106"/>
  <c r="K789" i="135" s="1"/>
  <c r="H791" i="106"/>
  <c r="H789" i="135" s="1"/>
  <c r="E791" i="106"/>
  <c r="E789" i="135" s="1"/>
  <c r="K790" i="106"/>
  <c r="H790" i="106"/>
  <c r="E790" i="106"/>
  <c r="I583" i="106"/>
  <c r="I582" i="135" s="1"/>
  <c r="F583" i="106"/>
  <c r="F582" i="135" s="1"/>
  <c r="C583" i="106"/>
  <c r="C582" i="135" s="1"/>
  <c r="I582" i="106"/>
  <c r="I581" i="135" s="1"/>
  <c r="F582" i="106"/>
  <c r="F581" i="135" s="1"/>
  <c r="C582" i="106"/>
  <c r="C581" i="135" s="1"/>
  <c r="I581" i="106"/>
  <c r="I580" i="135" s="1"/>
  <c r="F581" i="106"/>
  <c r="F580" i="135" s="1"/>
  <c r="C581" i="106"/>
  <c r="C580" i="135" s="1"/>
  <c r="I580" i="106"/>
  <c r="I579" i="135" s="1"/>
  <c r="F580" i="106"/>
  <c r="F579" i="135" s="1"/>
  <c r="C580" i="106"/>
  <c r="C579" i="135" s="1"/>
  <c r="I579" i="106"/>
  <c r="I578" i="135" s="1"/>
  <c r="F579" i="106"/>
  <c r="F578" i="135" s="1"/>
  <c r="C579" i="106"/>
  <c r="C578" i="135" s="1"/>
  <c r="I578" i="106"/>
  <c r="I577" i="135" s="1"/>
  <c r="F578" i="106"/>
  <c r="F577" i="135" s="1"/>
  <c r="C578" i="106"/>
  <c r="C577" i="135" s="1"/>
  <c r="I577" i="106"/>
  <c r="I576" i="135" s="1"/>
  <c r="F577" i="106"/>
  <c r="F576" i="135" s="1"/>
  <c r="C577" i="106"/>
  <c r="C576" i="135" s="1"/>
  <c r="I576" i="106"/>
  <c r="I575" i="135" s="1"/>
  <c r="F576" i="106"/>
  <c r="F575" i="135" s="1"/>
  <c r="C576" i="106"/>
  <c r="C575" i="135" s="1"/>
  <c r="I575" i="106"/>
  <c r="I574" i="135" s="1"/>
  <c r="F575" i="106"/>
  <c r="F574" i="135" s="1"/>
  <c r="C575" i="106"/>
  <c r="C574" i="135" s="1"/>
  <c r="J574" i="106"/>
  <c r="G574" i="106"/>
  <c r="D574" i="106"/>
  <c r="J583" i="106"/>
  <c r="J582" i="135" s="1"/>
  <c r="G583" i="106"/>
  <c r="G582" i="135" s="1"/>
  <c r="D583" i="106"/>
  <c r="D582" i="135" s="1"/>
  <c r="J582" i="106"/>
  <c r="J581" i="135" s="1"/>
  <c r="G582" i="106"/>
  <c r="G581" i="135" s="1"/>
  <c r="D582" i="106"/>
  <c r="D581" i="135" s="1"/>
  <c r="J581" i="106"/>
  <c r="J580" i="135" s="1"/>
  <c r="G581" i="106"/>
  <c r="G580" i="135" s="1"/>
  <c r="D581" i="106"/>
  <c r="D580" i="135" s="1"/>
  <c r="J580" i="106"/>
  <c r="J579" i="135" s="1"/>
  <c r="G580" i="106"/>
  <c r="G579" i="135" s="1"/>
  <c r="D580" i="106"/>
  <c r="D579" i="135" s="1"/>
  <c r="J579" i="106"/>
  <c r="J578" i="135" s="1"/>
  <c r="G579" i="106"/>
  <c r="G578" i="135" s="1"/>
  <c r="D579" i="106"/>
  <c r="D578" i="135" s="1"/>
  <c r="J578" i="106"/>
  <c r="J577" i="135" s="1"/>
  <c r="G578" i="106"/>
  <c r="G577" i="135" s="1"/>
  <c r="D578" i="106"/>
  <c r="D577" i="135" s="1"/>
  <c r="J577" i="106"/>
  <c r="J576" i="135" s="1"/>
  <c r="G577" i="106"/>
  <c r="G576" i="135" s="1"/>
  <c r="D577" i="106"/>
  <c r="D576" i="135" s="1"/>
  <c r="J576" i="106"/>
  <c r="J575" i="135" s="1"/>
  <c r="G576" i="106"/>
  <c r="G575" i="135" s="1"/>
  <c r="D576" i="106"/>
  <c r="D575" i="135" s="1"/>
  <c r="J575" i="106"/>
  <c r="J574" i="135" s="1"/>
  <c r="G575" i="106"/>
  <c r="G574" i="135" s="1"/>
  <c r="D575" i="106"/>
  <c r="D574" i="135" s="1"/>
  <c r="K574" i="106"/>
  <c r="H574" i="106"/>
  <c r="E574" i="106"/>
  <c r="K583" i="106"/>
  <c r="K582" i="135" s="1"/>
  <c r="H583" i="106"/>
  <c r="H582" i="135" s="1"/>
  <c r="E583" i="106"/>
  <c r="E582" i="135" s="1"/>
  <c r="K582" i="106"/>
  <c r="K581" i="135" s="1"/>
  <c r="H582" i="106"/>
  <c r="H581" i="135" s="1"/>
  <c r="E582" i="106"/>
  <c r="E581" i="135" s="1"/>
  <c r="K581" i="106"/>
  <c r="K580" i="135" s="1"/>
  <c r="H581" i="106"/>
  <c r="H580" i="135" s="1"/>
  <c r="E581" i="106"/>
  <c r="E580" i="135" s="1"/>
  <c r="K580" i="106"/>
  <c r="K579" i="135" s="1"/>
  <c r="H580" i="106"/>
  <c r="H579" i="135" s="1"/>
  <c r="E580" i="106"/>
  <c r="E579" i="135" s="1"/>
  <c r="K579" i="106"/>
  <c r="K578" i="135" s="1"/>
  <c r="H579" i="106"/>
  <c r="H578" i="135" s="1"/>
  <c r="E579" i="106"/>
  <c r="E578" i="135" s="1"/>
  <c r="K578" i="106"/>
  <c r="K577" i="135" s="1"/>
  <c r="H578" i="106"/>
  <c r="H577" i="135" s="1"/>
  <c r="E578" i="106"/>
  <c r="E577" i="135" s="1"/>
  <c r="K577" i="106"/>
  <c r="K576" i="135" s="1"/>
  <c r="H577" i="106"/>
  <c r="H576" i="135" s="1"/>
  <c r="E577" i="106"/>
  <c r="E576" i="135" s="1"/>
  <c r="K576" i="106"/>
  <c r="K575" i="135" s="1"/>
  <c r="H576" i="106"/>
  <c r="H575" i="135" s="1"/>
  <c r="E576" i="106"/>
  <c r="E575" i="135" s="1"/>
  <c r="K575" i="106"/>
  <c r="K574" i="135" s="1"/>
  <c r="H575" i="106"/>
  <c r="H574" i="135" s="1"/>
  <c r="E575" i="106"/>
  <c r="E574" i="135" s="1"/>
  <c r="I574" i="106"/>
  <c r="F574" i="106"/>
  <c r="C574" i="106"/>
  <c r="C573" i="135" s="1"/>
  <c r="L317" i="106" a="1"/>
  <c r="L375" i="106" a="1"/>
  <c r="L658" i="106" a="1"/>
  <c r="L779" i="106" a="1"/>
  <c r="L178" i="106" a="1"/>
  <c r="L190" i="106" a="1"/>
  <c r="L202" i="106" a="1"/>
  <c r="I170" i="84"/>
  <c r="C484" i="106" a="1"/>
  <c r="L498" i="106" a="1"/>
  <c r="I170" i="80"/>
  <c r="C562" i="106" a="1"/>
  <c r="I170" i="92"/>
  <c r="C610" i="106" a="1"/>
  <c r="I170" i="96"/>
  <c r="C658" i="106" a="1"/>
  <c r="I170" i="98"/>
  <c r="C684" i="106" a="1"/>
  <c r="I170" i="100"/>
  <c r="C708" i="106" a="1"/>
  <c r="I170" i="58"/>
  <c r="C262" i="106" a="1"/>
  <c r="N235" i="106"/>
  <c r="N235" i="135" s="1"/>
  <c r="N234" i="106"/>
  <c r="N234" i="135" s="1"/>
  <c r="N233" i="106"/>
  <c r="N233" i="135" s="1"/>
  <c r="N232" i="106"/>
  <c r="N232" i="135" s="1"/>
  <c r="N231" i="106"/>
  <c r="N231" i="135" s="1"/>
  <c r="N230" i="106"/>
  <c r="N230" i="135" s="1"/>
  <c r="N229" i="106"/>
  <c r="N229" i="135" s="1"/>
  <c r="N228" i="106"/>
  <c r="N228" i="135" s="1"/>
  <c r="N227" i="106"/>
  <c r="N227" i="135" s="1"/>
  <c r="N226" i="106"/>
  <c r="N226" i="135" s="1"/>
  <c r="L235" i="106"/>
  <c r="L235" i="135" s="1"/>
  <c r="L234" i="106"/>
  <c r="L234" i="135" s="1"/>
  <c r="L233" i="106"/>
  <c r="L233" i="135" s="1"/>
  <c r="L232" i="106"/>
  <c r="L232" i="135" s="1"/>
  <c r="L231" i="106"/>
  <c r="L231" i="135" s="1"/>
  <c r="L230" i="106"/>
  <c r="L230" i="135" s="1"/>
  <c r="L229" i="106"/>
  <c r="L229" i="135" s="1"/>
  <c r="L228" i="106"/>
  <c r="L228" i="135" s="1"/>
  <c r="L227" i="106"/>
  <c r="L227" i="135" s="1"/>
  <c r="L226" i="106"/>
  <c r="L226" i="135" s="1"/>
  <c r="M235" i="106"/>
  <c r="M235" i="135" s="1"/>
  <c r="M234" i="106"/>
  <c r="M234" i="135" s="1"/>
  <c r="M233" i="106"/>
  <c r="M233" i="135" s="1"/>
  <c r="M232" i="106"/>
  <c r="M232" i="135" s="1"/>
  <c r="M231" i="106"/>
  <c r="M231" i="135" s="1"/>
  <c r="M230" i="106"/>
  <c r="M230" i="135" s="1"/>
  <c r="M229" i="106"/>
  <c r="M229" i="135" s="1"/>
  <c r="M228" i="106"/>
  <c r="M228" i="135" s="1"/>
  <c r="M227" i="106"/>
  <c r="M227" i="135" s="1"/>
  <c r="M226" i="106"/>
  <c r="M226" i="135" s="1"/>
  <c r="N631" i="106"/>
  <c r="N630" i="135" s="1"/>
  <c r="N630" i="106"/>
  <c r="N629" i="135" s="1"/>
  <c r="N629" i="106"/>
  <c r="N628" i="135" s="1"/>
  <c r="N628" i="106"/>
  <c r="N627" i="135" s="1"/>
  <c r="N627" i="106"/>
  <c r="N626" i="135" s="1"/>
  <c r="N626" i="106"/>
  <c r="N625" i="135" s="1"/>
  <c r="N625" i="106"/>
  <c r="N624" i="135" s="1"/>
  <c r="N624" i="106"/>
  <c r="N623" i="135" s="1"/>
  <c r="N623" i="106"/>
  <c r="N622" i="135" s="1"/>
  <c r="N622" i="106"/>
  <c r="N621" i="135" s="1"/>
  <c r="L631" i="106"/>
  <c r="L630" i="135" s="1"/>
  <c r="L630" i="106"/>
  <c r="L629" i="135" s="1"/>
  <c r="L629" i="106"/>
  <c r="L628" i="135" s="1"/>
  <c r="L628" i="106"/>
  <c r="L627" i="135" s="1"/>
  <c r="L627" i="106"/>
  <c r="L626" i="135" s="1"/>
  <c r="L626" i="106"/>
  <c r="L625" i="135" s="1"/>
  <c r="L625" i="106"/>
  <c r="L624" i="135" s="1"/>
  <c r="L624" i="106"/>
  <c r="L623" i="135" s="1"/>
  <c r="L623" i="106"/>
  <c r="L622" i="135" s="1"/>
  <c r="L622" i="106"/>
  <c r="L621" i="135" s="1"/>
  <c r="M631" i="106"/>
  <c r="M630" i="135" s="1"/>
  <c r="M630" i="106"/>
  <c r="M629" i="135" s="1"/>
  <c r="M629" i="106"/>
  <c r="M628" i="135" s="1"/>
  <c r="M628" i="106"/>
  <c r="M627" i="135" s="1"/>
  <c r="M627" i="106"/>
  <c r="M626" i="135" s="1"/>
  <c r="M626" i="106"/>
  <c r="M625" i="135" s="1"/>
  <c r="M625" i="106"/>
  <c r="M624" i="135" s="1"/>
  <c r="M624" i="106"/>
  <c r="M623" i="135" s="1"/>
  <c r="M623" i="106"/>
  <c r="M622" i="135" s="1"/>
  <c r="M622" i="106"/>
  <c r="M621" i="135" s="1"/>
  <c r="M533" i="106"/>
  <c r="M532" i="135" s="1"/>
  <c r="M532" i="106"/>
  <c r="M531" i="135" s="1"/>
  <c r="M531" i="106"/>
  <c r="M530" i="135" s="1"/>
  <c r="M530" i="106"/>
  <c r="M529" i="135" s="1"/>
  <c r="M529" i="106"/>
  <c r="M528" i="135" s="1"/>
  <c r="M528" i="106"/>
  <c r="M527" i="135" s="1"/>
  <c r="M527" i="106"/>
  <c r="M526" i="135" s="1"/>
  <c r="M526" i="106"/>
  <c r="M525" i="135" s="1"/>
  <c r="M525" i="106"/>
  <c r="M524" i="135" s="1"/>
  <c r="M524" i="106"/>
  <c r="M523" i="135" s="1"/>
  <c r="N533" i="106"/>
  <c r="N532" i="135" s="1"/>
  <c r="N532" i="106"/>
  <c r="N531" i="135" s="1"/>
  <c r="N531" i="106"/>
  <c r="N530" i="135" s="1"/>
  <c r="N530" i="106"/>
  <c r="N529" i="135" s="1"/>
  <c r="N529" i="106"/>
  <c r="N528" i="135" s="1"/>
  <c r="N528" i="106"/>
  <c r="N527" i="135" s="1"/>
  <c r="N527" i="106"/>
  <c r="N526" i="135" s="1"/>
  <c r="N526" i="106"/>
  <c r="N525" i="135" s="1"/>
  <c r="N525" i="106"/>
  <c r="N524" i="135" s="1"/>
  <c r="N524" i="106"/>
  <c r="N523" i="135" s="1"/>
  <c r="L533" i="106"/>
  <c r="L532" i="135" s="1"/>
  <c r="L532" i="106"/>
  <c r="L531" i="135" s="1"/>
  <c r="L531" i="106"/>
  <c r="L530" i="135" s="1"/>
  <c r="L530" i="106"/>
  <c r="L529" i="135" s="1"/>
  <c r="L529" i="106"/>
  <c r="L528" i="135" s="1"/>
  <c r="L528" i="106"/>
  <c r="L527" i="135" s="1"/>
  <c r="L527" i="106"/>
  <c r="L526" i="135" s="1"/>
  <c r="L526" i="106"/>
  <c r="L525" i="135" s="1"/>
  <c r="L525" i="106"/>
  <c r="L524" i="135" s="1"/>
  <c r="L524" i="106"/>
  <c r="L523" i="135" s="1"/>
  <c r="M373" i="106"/>
  <c r="M374" i="135" s="1"/>
  <c r="M372" i="106"/>
  <c r="M373" i="135" s="1"/>
  <c r="M371" i="106"/>
  <c r="M372" i="135" s="1"/>
  <c r="M370" i="106"/>
  <c r="M371" i="135" s="1"/>
  <c r="M369" i="106"/>
  <c r="M370" i="135" s="1"/>
  <c r="M368" i="106"/>
  <c r="M369" i="135" s="1"/>
  <c r="M367" i="106"/>
  <c r="M368" i="135" s="1"/>
  <c r="M366" i="106"/>
  <c r="M367" i="135" s="1"/>
  <c r="M365" i="106"/>
  <c r="M366" i="135" s="1"/>
  <c r="M364" i="106"/>
  <c r="M365" i="135" s="1"/>
  <c r="N373" i="106"/>
  <c r="N374" i="135" s="1"/>
  <c r="N372" i="106"/>
  <c r="N373" i="135" s="1"/>
  <c r="N371" i="106"/>
  <c r="N372" i="135" s="1"/>
  <c r="N370" i="106"/>
  <c r="N371" i="135" s="1"/>
  <c r="N369" i="106"/>
  <c r="N370" i="135" s="1"/>
  <c r="N368" i="106"/>
  <c r="N369" i="135" s="1"/>
  <c r="N367" i="106"/>
  <c r="N368" i="135" s="1"/>
  <c r="N366" i="106"/>
  <c r="N367" i="135" s="1"/>
  <c r="N365" i="106"/>
  <c r="N366" i="135" s="1"/>
  <c r="N364" i="106"/>
  <c r="N365" i="135" s="1"/>
  <c r="L372" i="106"/>
  <c r="L373" i="135" s="1"/>
  <c r="L369" i="106"/>
  <c r="L370" i="135" s="1"/>
  <c r="L366" i="106"/>
  <c r="L367" i="135" s="1"/>
  <c r="L373" i="106"/>
  <c r="L374" i="135" s="1"/>
  <c r="L370" i="106"/>
  <c r="L371" i="135" s="1"/>
  <c r="L367" i="106"/>
  <c r="L368" i="135" s="1"/>
  <c r="L364" i="106"/>
  <c r="L365" i="135" s="1"/>
  <c r="L371" i="106"/>
  <c r="L372" i="135" s="1"/>
  <c r="L368" i="106"/>
  <c r="L369" i="135" s="1"/>
  <c r="L365" i="106"/>
  <c r="L366" i="135" s="1"/>
  <c r="J679" i="106"/>
  <c r="J678" i="135" s="1"/>
  <c r="G679" i="106"/>
  <c r="G678" i="135" s="1"/>
  <c r="D679" i="106"/>
  <c r="D678" i="135" s="1"/>
  <c r="J678" i="106"/>
  <c r="J677" i="135" s="1"/>
  <c r="G678" i="106"/>
  <c r="G677" i="135" s="1"/>
  <c r="D678" i="106"/>
  <c r="D677" i="135" s="1"/>
  <c r="J677" i="106"/>
  <c r="J676" i="135" s="1"/>
  <c r="G677" i="106"/>
  <c r="G676" i="135" s="1"/>
  <c r="D677" i="106"/>
  <c r="D676" i="135" s="1"/>
  <c r="J676" i="106"/>
  <c r="J675" i="135" s="1"/>
  <c r="G676" i="106"/>
  <c r="G675" i="135" s="1"/>
  <c r="D676" i="106"/>
  <c r="D675" i="135" s="1"/>
  <c r="J675" i="106"/>
  <c r="J674" i="135" s="1"/>
  <c r="G675" i="106"/>
  <c r="G674" i="135" s="1"/>
  <c r="D675" i="106"/>
  <c r="D674" i="135" s="1"/>
  <c r="J674" i="106"/>
  <c r="J673" i="135" s="1"/>
  <c r="G674" i="106"/>
  <c r="G673" i="135" s="1"/>
  <c r="D674" i="106"/>
  <c r="D673" i="135" s="1"/>
  <c r="J673" i="106"/>
  <c r="J672" i="135" s="1"/>
  <c r="G673" i="106"/>
  <c r="G672" i="135" s="1"/>
  <c r="D673" i="106"/>
  <c r="D672" i="135" s="1"/>
  <c r="K679" i="106"/>
  <c r="K678" i="135" s="1"/>
  <c r="H679" i="106"/>
  <c r="H678" i="135" s="1"/>
  <c r="E679" i="106"/>
  <c r="E678" i="135" s="1"/>
  <c r="K678" i="106"/>
  <c r="K677" i="135" s="1"/>
  <c r="H678" i="106"/>
  <c r="H677" i="135" s="1"/>
  <c r="E678" i="106"/>
  <c r="E677" i="135" s="1"/>
  <c r="K677" i="106"/>
  <c r="K676" i="135" s="1"/>
  <c r="H677" i="106"/>
  <c r="H676" i="135" s="1"/>
  <c r="E677" i="106"/>
  <c r="E676" i="135" s="1"/>
  <c r="K676" i="106"/>
  <c r="K675" i="135" s="1"/>
  <c r="H676" i="106"/>
  <c r="H675" i="135" s="1"/>
  <c r="E676" i="106"/>
  <c r="E675" i="135" s="1"/>
  <c r="K675" i="106"/>
  <c r="K674" i="135" s="1"/>
  <c r="H675" i="106"/>
  <c r="H674" i="135" s="1"/>
  <c r="E675" i="106"/>
  <c r="E674" i="135" s="1"/>
  <c r="K674" i="106"/>
  <c r="K673" i="135" s="1"/>
  <c r="H674" i="106"/>
  <c r="H673" i="135" s="1"/>
  <c r="E674" i="106"/>
  <c r="E673" i="135" s="1"/>
  <c r="K673" i="106"/>
  <c r="K672" i="135" s="1"/>
  <c r="H673" i="106"/>
  <c r="H672" i="135" s="1"/>
  <c r="E673" i="106"/>
  <c r="E672" i="135" s="1"/>
  <c r="K672" i="106"/>
  <c r="K671" i="135" s="1"/>
  <c r="H672" i="106"/>
  <c r="H671" i="135" s="1"/>
  <c r="E672" i="106"/>
  <c r="E671" i="135" s="1"/>
  <c r="K671" i="106"/>
  <c r="K670" i="135" s="1"/>
  <c r="H671" i="106"/>
  <c r="H670" i="135" s="1"/>
  <c r="E671" i="106"/>
  <c r="E670" i="135" s="1"/>
  <c r="I679" i="106"/>
  <c r="I678" i="135" s="1"/>
  <c r="I678" i="106"/>
  <c r="I677" i="135" s="1"/>
  <c r="I677" i="106"/>
  <c r="I676" i="135" s="1"/>
  <c r="I676" i="106"/>
  <c r="I675" i="135" s="1"/>
  <c r="I675" i="106"/>
  <c r="I674" i="135" s="1"/>
  <c r="I674" i="106"/>
  <c r="I673" i="135" s="1"/>
  <c r="I673" i="106"/>
  <c r="I672" i="135" s="1"/>
  <c r="J672" i="106"/>
  <c r="J671" i="135" s="1"/>
  <c r="F672" i="106"/>
  <c r="F671" i="135" s="1"/>
  <c r="J671" i="106"/>
  <c r="J670" i="135" s="1"/>
  <c r="F671" i="106"/>
  <c r="F670" i="135" s="1"/>
  <c r="K670" i="106"/>
  <c r="H670" i="106"/>
  <c r="E670" i="106"/>
  <c r="C679" i="106"/>
  <c r="C678" i="135" s="1"/>
  <c r="C678" i="106"/>
  <c r="C677" i="135" s="1"/>
  <c r="C677" i="106"/>
  <c r="C676" i="135" s="1"/>
  <c r="C676" i="106"/>
  <c r="C675" i="135" s="1"/>
  <c r="C675" i="106"/>
  <c r="C674" i="135" s="1"/>
  <c r="C674" i="106"/>
  <c r="C673" i="135" s="1"/>
  <c r="C673" i="106"/>
  <c r="C672" i="135" s="1"/>
  <c r="G672" i="106"/>
  <c r="G671" i="135" s="1"/>
  <c r="C672" i="106"/>
  <c r="C671" i="135" s="1"/>
  <c r="G671" i="106"/>
  <c r="G670" i="135" s="1"/>
  <c r="C671" i="106"/>
  <c r="C670" i="135" s="1"/>
  <c r="I670" i="106"/>
  <c r="F670" i="106"/>
  <c r="C670" i="106"/>
  <c r="C669" i="135" s="1"/>
  <c r="F679" i="106"/>
  <c r="F678" i="135" s="1"/>
  <c r="F678" i="106"/>
  <c r="F677" i="135" s="1"/>
  <c r="F677" i="106"/>
  <c r="F676" i="135" s="1"/>
  <c r="F676" i="106"/>
  <c r="F675" i="135" s="1"/>
  <c r="F675" i="106"/>
  <c r="F674" i="135" s="1"/>
  <c r="F674" i="106"/>
  <c r="F673" i="135" s="1"/>
  <c r="F673" i="106"/>
  <c r="F672" i="135" s="1"/>
  <c r="I672" i="106"/>
  <c r="I671" i="135" s="1"/>
  <c r="D672" i="106"/>
  <c r="D671" i="135" s="1"/>
  <c r="I671" i="106"/>
  <c r="I670" i="135" s="1"/>
  <c r="D671" i="106"/>
  <c r="D670" i="135" s="1"/>
  <c r="J670" i="106"/>
  <c r="G670" i="106"/>
  <c r="D670" i="106"/>
  <c r="K557" i="106"/>
  <c r="K556" i="135" s="1"/>
  <c r="H557" i="106"/>
  <c r="H556" i="135" s="1"/>
  <c r="E557" i="106"/>
  <c r="E556" i="135" s="1"/>
  <c r="K556" i="106"/>
  <c r="K555" i="135" s="1"/>
  <c r="H556" i="106"/>
  <c r="H555" i="135" s="1"/>
  <c r="E556" i="106"/>
  <c r="E555" i="135" s="1"/>
  <c r="K555" i="106"/>
  <c r="K554" i="135" s="1"/>
  <c r="H555" i="106"/>
  <c r="H554" i="135" s="1"/>
  <c r="E555" i="106"/>
  <c r="E554" i="135" s="1"/>
  <c r="K554" i="106"/>
  <c r="K553" i="135" s="1"/>
  <c r="H554" i="106"/>
  <c r="H553" i="135" s="1"/>
  <c r="E554" i="106"/>
  <c r="E553" i="135" s="1"/>
  <c r="K553" i="106"/>
  <c r="K552" i="135" s="1"/>
  <c r="H553" i="106"/>
  <c r="H552" i="135" s="1"/>
  <c r="E553" i="106"/>
  <c r="E552" i="135" s="1"/>
  <c r="K552" i="106"/>
  <c r="K551" i="135" s="1"/>
  <c r="H552" i="106"/>
  <c r="H551" i="135" s="1"/>
  <c r="E552" i="106"/>
  <c r="E551" i="135" s="1"/>
  <c r="K551" i="106"/>
  <c r="K550" i="135" s="1"/>
  <c r="H551" i="106"/>
  <c r="H550" i="135" s="1"/>
  <c r="E551" i="106"/>
  <c r="E550" i="135" s="1"/>
  <c r="K550" i="106"/>
  <c r="K549" i="135" s="1"/>
  <c r="H550" i="106"/>
  <c r="H549" i="135" s="1"/>
  <c r="E550" i="106"/>
  <c r="E549" i="135" s="1"/>
  <c r="K549" i="106"/>
  <c r="K548" i="135" s="1"/>
  <c r="H549" i="106"/>
  <c r="H548" i="135" s="1"/>
  <c r="E549" i="106"/>
  <c r="E548" i="135" s="1"/>
  <c r="I548" i="106"/>
  <c r="F548" i="106"/>
  <c r="C548" i="106"/>
  <c r="C547" i="135" s="1"/>
  <c r="I557" i="106"/>
  <c r="I556" i="135" s="1"/>
  <c r="F557" i="106"/>
  <c r="F556" i="135" s="1"/>
  <c r="C557" i="106"/>
  <c r="C556" i="135" s="1"/>
  <c r="I556" i="106"/>
  <c r="I555" i="135" s="1"/>
  <c r="F556" i="106"/>
  <c r="F555" i="135" s="1"/>
  <c r="C556" i="106"/>
  <c r="C555" i="135" s="1"/>
  <c r="I555" i="106"/>
  <c r="I554" i="135" s="1"/>
  <c r="F555" i="106"/>
  <c r="F554" i="135" s="1"/>
  <c r="C555" i="106"/>
  <c r="C554" i="135" s="1"/>
  <c r="I554" i="106"/>
  <c r="I553" i="135" s="1"/>
  <c r="F554" i="106"/>
  <c r="F553" i="135" s="1"/>
  <c r="C554" i="106"/>
  <c r="C553" i="135" s="1"/>
  <c r="I553" i="106"/>
  <c r="I552" i="135" s="1"/>
  <c r="F553" i="106"/>
  <c r="F552" i="135" s="1"/>
  <c r="C553" i="106"/>
  <c r="C552" i="135" s="1"/>
  <c r="I552" i="106"/>
  <c r="I551" i="135" s="1"/>
  <c r="F552" i="106"/>
  <c r="F551" i="135" s="1"/>
  <c r="C552" i="106"/>
  <c r="C551" i="135" s="1"/>
  <c r="I551" i="106"/>
  <c r="I550" i="135" s="1"/>
  <c r="F551" i="106"/>
  <c r="F550" i="135" s="1"/>
  <c r="C551" i="106"/>
  <c r="C550" i="135" s="1"/>
  <c r="I550" i="106"/>
  <c r="I549" i="135" s="1"/>
  <c r="F550" i="106"/>
  <c r="F549" i="135" s="1"/>
  <c r="C550" i="106"/>
  <c r="C549" i="135" s="1"/>
  <c r="I549" i="106"/>
  <c r="I548" i="135" s="1"/>
  <c r="F549" i="106"/>
  <c r="F548" i="135" s="1"/>
  <c r="C549" i="106"/>
  <c r="C548" i="135" s="1"/>
  <c r="J548" i="106"/>
  <c r="G548" i="106"/>
  <c r="D548" i="106"/>
  <c r="J557" i="106"/>
  <c r="J556" i="135" s="1"/>
  <c r="G557" i="106"/>
  <c r="G556" i="135" s="1"/>
  <c r="D557" i="106"/>
  <c r="D556" i="135" s="1"/>
  <c r="J556" i="106"/>
  <c r="J555" i="135" s="1"/>
  <c r="G556" i="106"/>
  <c r="G555" i="135" s="1"/>
  <c r="D556" i="106"/>
  <c r="D555" i="135" s="1"/>
  <c r="J555" i="106"/>
  <c r="J554" i="135" s="1"/>
  <c r="G555" i="106"/>
  <c r="G554" i="135" s="1"/>
  <c r="D555" i="106"/>
  <c r="D554" i="135" s="1"/>
  <c r="J554" i="106"/>
  <c r="J553" i="135" s="1"/>
  <c r="G554" i="106"/>
  <c r="G553" i="135" s="1"/>
  <c r="D554" i="106"/>
  <c r="D553" i="135" s="1"/>
  <c r="J553" i="106"/>
  <c r="J552" i="135" s="1"/>
  <c r="G553" i="106"/>
  <c r="G552" i="135" s="1"/>
  <c r="D553" i="106"/>
  <c r="D552" i="135" s="1"/>
  <c r="J552" i="106"/>
  <c r="J551" i="135" s="1"/>
  <c r="G552" i="106"/>
  <c r="G551" i="135" s="1"/>
  <c r="D552" i="106"/>
  <c r="D551" i="135" s="1"/>
  <c r="J551" i="106"/>
  <c r="J550" i="135" s="1"/>
  <c r="G551" i="106"/>
  <c r="G550" i="135" s="1"/>
  <c r="D551" i="106"/>
  <c r="D550" i="135" s="1"/>
  <c r="J550" i="106"/>
  <c r="J549" i="135" s="1"/>
  <c r="G550" i="106"/>
  <c r="G549" i="135" s="1"/>
  <c r="D550" i="106"/>
  <c r="D549" i="135" s="1"/>
  <c r="J549" i="106"/>
  <c r="J548" i="135" s="1"/>
  <c r="G549" i="106"/>
  <c r="G548" i="135" s="1"/>
  <c r="D549" i="106"/>
  <c r="D548" i="135" s="1"/>
  <c r="K548" i="106"/>
  <c r="H548" i="106"/>
  <c r="E548" i="106"/>
  <c r="K458" i="106"/>
  <c r="K458" i="135" s="1"/>
  <c r="H458" i="106"/>
  <c r="H458" i="135" s="1"/>
  <c r="E458" i="106"/>
  <c r="E458" i="135" s="1"/>
  <c r="K457" i="106"/>
  <c r="K457" i="135" s="1"/>
  <c r="H457" i="106"/>
  <c r="H457" i="135" s="1"/>
  <c r="E457" i="106"/>
  <c r="E457" i="135" s="1"/>
  <c r="K456" i="106"/>
  <c r="K456" i="135" s="1"/>
  <c r="H456" i="106"/>
  <c r="H456" i="135" s="1"/>
  <c r="E456" i="106"/>
  <c r="E456" i="135" s="1"/>
  <c r="K455" i="106"/>
  <c r="K455" i="135" s="1"/>
  <c r="H455" i="106"/>
  <c r="H455" i="135" s="1"/>
  <c r="E455" i="106"/>
  <c r="E455" i="135" s="1"/>
  <c r="K454" i="106"/>
  <c r="K454" i="135" s="1"/>
  <c r="H454" i="106"/>
  <c r="H454" i="135" s="1"/>
  <c r="E454" i="106"/>
  <c r="E454" i="135" s="1"/>
  <c r="K453" i="106"/>
  <c r="K453" i="135" s="1"/>
  <c r="H453" i="106"/>
  <c r="H453" i="135" s="1"/>
  <c r="E453" i="106"/>
  <c r="E453" i="135" s="1"/>
  <c r="K452" i="106"/>
  <c r="K452" i="135" s="1"/>
  <c r="H452" i="106"/>
  <c r="H452" i="135" s="1"/>
  <c r="E452" i="106"/>
  <c r="E452" i="135" s="1"/>
  <c r="K451" i="106"/>
  <c r="K451" i="135" s="1"/>
  <c r="H451" i="106"/>
  <c r="H451" i="135" s="1"/>
  <c r="E451" i="106"/>
  <c r="E451" i="135" s="1"/>
  <c r="K450" i="106"/>
  <c r="K450" i="135" s="1"/>
  <c r="H450" i="106"/>
  <c r="H450" i="135" s="1"/>
  <c r="E450" i="106"/>
  <c r="E450" i="135" s="1"/>
  <c r="I449" i="106"/>
  <c r="F449" i="106"/>
  <c r="C449" i="106"/>
  <c r="C449" i="135" s="1"/>
  <c r="I458" i="106"/>
  <c r="I458" i="135" s="1"/>
  <c r="F458" i="106"/>
  <c r="F458" i="135" s="1"/>
  <c r="C458" i="106"/>
  <c r="C458" i="135" s="1"/>
  <c r="I457" i="106"/>
  <c r="I457" i="135" s="1"/>
  <c r="F457" i="106"/>
  <c r="F457" i="135" s="1"/>
  <c r="C457" i="106"/>
  <c r="C457" i="135" s="1"/>
  <c r="I456" i="106"/>
  <c r="I456" i="135" s="1"/>
  <c r="F456" i="106"/>
  <c r="F456" i="135" s="1"/>
  <c r="C456" i="106"/>
  <c r="C456" i="135" s="1"/>
  <c r="I455" i="106"/>
  <c r="I455" i="135" s="1"/>
  <c r="F455" i="106"/>
  <c r="F455" i="135" s="1"/>
  <c r="C455" i="106"/>
  <c r="C455" i="135" s="1"/>
  <c r="I454" i="106"/>
  <c r="I454" i="135" s="1"/>
  <c r="F454" i="106"/>
  <c r="F454" i="135" s="1"/>
  <c r="C454" i="106"/>
  <c r="C454" i="135" s="1"/>
  <c r="I453" i="106"/>
  <c r="I453" i="135" s="1"/>
  <c r="F453" i="106"/>
  <c r="F453" i="135" s="1"/>
  <c r="C453" i="106"/>
  <c r="C453" i="135" s="1"/>
  <c r="I452" i="106"/>
  <c r="I452" i="135" s="1"/>
  <c r="F452" i="106"/>
  <c r="F452" i="135" s="1"/>
  <c r="C452" i="106"/>
  <c r="C452" i="135" s="1"/>
  <c r="I451" i="106"/>
  <c r="I451" i="135" s="1"/>
  <c r="F451" i="106"/>
  <c r="F451" i="135" s="1"/>
  <c r="C451" i="106"/>
  <c r="C451" i="135" s="1"/>
  <c r="I450" i="106"/>
  <c r="I450" i="135" s="1"/>
  <c r="F450" i="106"/>
  <c r="F450" i="135" s="1"/>
  <c r="C450" i="106"/>
  <c r="C450" i="135" s="1"/>
  <c r="J449" i="106"/>
  <c r="G449" i="106"/>
  <c r="D449" i="106"/>
  <c r="J458" i="106"/>
  <c r="J458" i="135" s="1"/>
  <c r="G458" i="106"/>
  <c r="G458" i="135" s="1"/>
  <c r="D458" i="106"/>
  <c r="D458" i="135" s="1"/>
  <c r="J457" i="106"/>
  <c r="J457" i="135" s="1"/>
  <c r="G457" i="106"/>
  <c r="G457" i="135" s="1"/>
  <c r="D457" i="106"/>
  <c r="D457" i="135" s="1"/>
  <c r="J456" i="106"/>
  <c r="J456" i="135" s="1"/>
  <c r="G456" i="106"/>
  <c r="G456" i="135" s="1"/>
  <c r="D456" i="106"/>
  <c r="D456" i="135" s="1"/>
  <c r="J455" i="106"/>
  <c r="J455" i="135" s="1"/>
  <c r="G455" i="106"/>
  <c r="G455" i="135" s="1"/>
  <c r="D455" i="106"/>
  <c r="D455" i="135" s="1"/>
  <c r="J454" i="106"/>
  <c r="J454" i="135" s="1"/>
  <c r="G454" i="106"/>
  <c r="G454" i="135" s="1"/>
  <c r="D454" i="106"/>
  <c r="D454" i="135" s="1"/>
  <c r="J453" i="106"/>
  <c r="J453" i="135" s="1"/>
  <c r="G453" i="106"/>
  <c r="G453" i="135" s="1"/>
  <c r="D453" i="106"/>
  <c r="D453" i="135" s="1"/>
  <c r="J452" i="106"/>
  <c r="J452" i="135" s="1"/>
  <c r="G452" i="106"/>
  <c r="G452" i="135" s="1"/>
  <c r="D452" i="106"/>
  <c r="D452" i="135" s="1"/>
  <c r="J451" i="106"/>
  <c r="J451" i="135" s="1"/>
  <c r="G451" i="106"/>
  <c r="G451" i="135" s="1"/>
  <c r="D451" i="106"/>
  <c r="D451" i="135" s="1"/>
  <c r="J450" i="106"/>
  <c r="J450" i="135" s="1"/>
  <c r="G450" i="106"/>
  <c r="G450" i="135" s="1"/>
  <c r="D450" i="106"/>
  <c r="D450" i="135" s="1"/>
  <c r="K449" i="106"/>
  <c r="H449" i="106"/>
  <c r="E449" i="106"/>
  <c r="L175" i="106"/>
  <c r="L175" i="135" s="1"/>
  <c r="L174" i="106"/>
  <c r="L174" i="135" s="1"/>
  <c r="L173" i="106"/>
  <c r="L173" i="135" s="1"/>
  <c r="L172" i="106"/>
  <c r="L172" i="135" s="1"/>
  <c r="L171" i="106"/>
  <c r="L171" i="135" s="1"/>
  <c r="L170" i="106"/>
  <c r="L170" i="135" s="1"/>
  <c r="L169" i="106"/>
  <c r="L169" i="135" s="1"/>
  <c r="L168" i="106"/>
  <c r="L168" i="135" s="1"/>
  <c r="L167" i="106"/>
  <c r="L167" i="135" s="1"/>
  <c r="L166" i="106"/>
  <c r="L166" i="135" s="1"/>
  <c r="M175" i="106"/>
  <c r="M175" i="135" s="1"/>
  <c r="M174" i="106"/>
  <c r="M174" i="135" s="1"/>
  <c r="M173" i="106"/>
  <c r="M173" i="135" s="1"/>
  <c r="M172" i="106"/>
  <c r="M172" i="135" s="1"/>
  <c r="M171" i="106"/>
  <c r="M171" i="135" s="1"/>
  <c r="M170" i="106"/>
  <c r="M170" i="135" s="1"/>
  <c r="M169" i="106"/>
  <c r="M169" i="135" s="1"/>
  <c r="M168" i="106"/>
  <c r="M168" i="135" s="1"/>
  <c r="M167" i="106"/>
  <c r="M167" i="135" s="1"/>
  <c r="M166" i="106"/>
  <c r="M166" i="135" s="1"/>
  <c r="N175" i="106"/>
  <c r="N175" i="135" s="1"/>
  <c r="N174" i="106"/>
  <c r="N174" i="135" s="1"/>
  <c r="N173" i="106"/>
  <c r="N173" i="135" s="1"/>
  <c r="N172" i="106"/>
  <c r="N172" i="135" s="1"/>
  <c r="N171" i="106"/>
  <c r="N171" i="135" s="1"/>
  <c r="N170" i="106"/>
  <c r="N170" i="135" s="1"/>
  <c r="N169" i="106"/>
  <c r="N169" i="135" s="1"/>
  <c r="N168" i="106"/>
  <c r="N168" i="135" s="1"/>
  <c r="N167" i="106"/>
  <c r="N167" i="135" s="1"/>
  <c r="N166" i="106"/>
  <c r="N166" i="135" s="1"/>
  <c r="N777" i="106"/>
  <c r="N775" i="135" s="1"/>
  <c r="N776" i="106"/>
  <c r="N774" i="135" s="1"/>
  <c r="N775" i="106"/>
  <c r="N773" i="135" s="1"/>
  <c r="N774" i="106"/>
  <c r="N772" i="135" s="1"/>
  <c r="N773" i="106"/>
  <c r="N771" i="135" s="1"/>
  <c r="N772" i="106"/>
  <c r="N770" i="135" s="1"/>
  <c r="N771" i="106"/>
  <c r="N769" i="135" s="1"/>
  <c r="N770" i="106"/>
  <c r="N768" i="135" s="1"/>
  <c r="N769" i="106"/>
  <c r="N767" i="135" s="1"/>
  <c r="N768" i="106"/>
  <c r="N766" i="135" s="1"/>
  <c r="M777" i="106"/>
  <c r="M775" i="135" s="1"/>
  <c r="M776" i="106"/>
  <c r="M774" i="135" s="1"/>
  <c r="M775" i="106"/>
  <c r="M773" i="135" s="1"/>
  <c r="M774" i="106"/>
  <c r="M772" i="135" s="1"/>
  <c r="M773" i="106"/>
  <c r="M771" i="135" s="1"/>
  <c r="M772" i="106"/>
  <c r="M770" i="135" s="1"/>
  <c r="M771" i="106"/>
  <c r="M769" i="135" s="1"/>
  <c r="M770" i="106"/>
  <c r="M768" i="135" s="1"/>
  <c r="M769" i="106"/>
  <c r="M767" i="135" s="1"/>
  <c r="M768" i="106"/>
  <c r="M766" i="135" s="1"/>
  <c r="L776" i="106"/>
  <c r="L774" i="135" s="1"/>
  <c r="L773" i="106"/>
  <c r="L771" i="135" s="1"/>
  <c r="L770" i="106"/>
  <c r="L768" i="135" s="1"/>
  <c r="L777" i="106"/>
  <c r="L775" i="135" s="1"/>
  <c r="L774" i="106"/>
  <c r="L772" i="135" s="1"/>
  <c r="L771" i="106"/>
  <c r="L769" i="135" s="1"/>
  <c r="L768" i="106"/>
  <c r="L766" i="135" s="1"/>
  <c r="L775" i="106"/>
  <c r="L773" i="135" s="1"/>
  <c r="L772" i="106"/>
  <c r="L770" i="135" s="1"/>
  <c r="L769" i="106"/>
  <c r="L767" i="135" s="1"/>
  <c r="M643" i="106"/>
  <c r="M642" i="135" s="1"/>
  <c r="M642" i="106"/>
  <c r="M641" i="135" s="1"/>
  <c r="M641" i="106"/>
  <c r="M640" i="135" s="1"/>
  <c r="M640" i="106"/>
  <c r="M639" i="135" s="1"/>
  <c r="M639" i="106"/>
  <c r="M638" i="135" s="1"/>
  <c r="M638" i="106"/>
  <c r="M637" i="135" s="1"/>
  <c r="M637" i="106"/>
  <c r="M636" i="135" s="1"/>
  <c r="M636" i="106"/>
  <c r="M635" i="135" s="1"/>
  <c r="M635" i="106"/>
  <c r="M634" i="135" s="1"/>
  <c r="M634" i="106"/>
  <c r="M633" i="135" s="1"/>
  <c r="N643" i="106"/>
  <c r="N642" i="135" s="1"/>
  <c r="N642" i="106"/>
  <c r="N641" i="135" s="1"/>
  <c r="N641" i="106"/>
  <c r="N640" i="135" s="1"/>
  <c r="N640" i="106"/>
  <c r="N639" i="135" s="1"/>
  <c r="N639" i="106"/>
  <c r="N638" i="135" s="1"/>
  <c r="N638" i="106"/>
  <c r="N637" i="135" s="1"/>
  <c r="N637" i="106"/>
  <c r="N636" i="135" s="1"/>
  <c r="N636" i="106"/>
  <c r="N635" i="135" s="1"/>
  <c r="N635" i="106"/>
  <c r="N634" i="135" s="1"/>
  <c r="N634" i="106"/>
  <c r="N633" i="135" s="1"/>
  <c r="L643" i="106"/>
  <c r="L642" i="135" s="1"/>
  <c r="L642" i="106"/>
  <c r="L641" i="135" s="1"/>
  <c r="L641" i="106"/>
  <c r="L640" i="135" s="1"/>
  <c r="L640" i="106"/>
  <c r="L639" i="135" s="1"/>
  <c r="L639" i="106"/>
  <c r="L638" i="135" s="1"/>
  <c r="L638" i="106"/>
  <c r="L637" i="135" s="1"/>
  <c r="L637" i="106"/>
  <c r="L636" i="135" s="1"/>
  <c r="L636" i="106"/>
  <c r="L635" i="135" s="1"/>
  <c r="L635" i="106"/>
  <c r="L634" i="135" s="1"/>
  <c r="L634" i="106"/>
  <c r="L633" i="135" s="1"/>
  <c r="L446" i="106"/>
  <c r="L446" i="135" s="1"/>
  <c r="L445" i="106"/>
  <c r="L445" i="135" s="1"/>
  <c r="L444" i="106"/>
  <c r="L444" i="135" s="1"/>
  <c r="L443" i="106"/>
  <c r="L443" i="135" s="1"/>
  <c r="L442" i="106"/>
  <c r="L442" i="135" s="1"/>
  <c r="L441" i="106"/>
  <c r="L441" i="135" s="1"/>
  <c r="L440" i="106"/>
  <c r="L440" i="135" s="1"/>
  <c r="L439" i="106"/>
  <c r="L439" i="135" s="1"/>
  <c r="L438" i="106"/>
  <c r="L438" i="135" s="1"/>
  <c r="L437" i="106"/>
  <c r="L437" i="135" s="1"/>
  <c r="M446" i="106"/>
  <c r="M446" i="135" s="1"/>
  <c r="M445" i="106"/>
  <c r="M445" i="135" s="1"/>
  <c r="M444" i="106"/>
  <c r="M444" i="135" s="1"/>
  <c r="M443" i="106"/>
  <c r="M443" i="135" s="1"/>
  <c r="M442" i="106"/>
  <c r="M442" i="135" s="1"/>
  <c r="M441" i="106"/>
  <c r="M441" i="135" s="1"/>
  <c r="M440" i="106"/>
  <c r="M440" i="135" s="1"/>
  <c r="M439" i="106"/>
  <c r="M439" i="135" s="1"/>
  <c r="M438" i="106"/>
  <c r="M438" i="135" s="1"/>
  <c r="M437" i="106"/>
  <c r="M437" i="135" s="1"/>
  <c r="N446" i="106"/>
  <c r="N446" i="135" s="1"/>
  <c r="N445" i="106"/>
  <c r="N445" i="135" s="1"/>
  <c r="N444" i="106"/>
  <c r="N444" i="135" s="1"/>
  <c r="N443" i="106"/>
  <c r="N443" i="135" s="1"/>
  <c r="N442" i="106"/>
  <c r="N442" i="135" s="1"/>
  <c r="N441" i="106"/>
  <c r="N441" i="135" s="1"/>
  <c r="N440" i="106"/>
  <c r="N440" i="135" s="1"/>
  <c r="N439" i="106"/>
  <c r="N439" i="135" s="1"/>
  <c r="N438" i="106"/>
  <c r="N438" i="135" s="1"/>
  <c r="N437" i="106"/>
  <c r="N437" i="135" s="1"/>
  <c r="L361" i="106"/>
  <c r="L362" i="135" s="1"/>
  <c r="L360" i="106"/>
  <c r="L361" i="135" s="1"/>
  <c r="L359" i="106"/>
  <c r="L360" i="135" s="1"/>
  <c r="L358" i="106"/>
  <c r="L359" i="135" s="1"/>
  <c r="L357" i="106"/>
  <c r="L358" i="135" s="1"/>
  <c r="L356" i="106"/>
  <c r="L357" i="135" s="1"/>
  <c r="L355" i="106"/>
  <c r="L356" i="135" s="1"/>
  <c r="L354" i="106"/>
  <c r="L355" i="135" s="1"/>
  <c r="L353" i="106"/>
  <c r="L354" i="135" s="1"/>
  <c r="L352" i="106"/>
  <c r="L353" i="135" s="1"/>
  <c r="M361" i="106"/>
  <c r="M362" i="135" s="1"/>
  <c r="M360" i="106"/>
  <c r="M361" i="135" s="1"/>
  <c r="M359" i="106"/>
  <c r="M360" i="135" s="1"/>
  <c r="M358" i="106"/>
  <c r="M359" i="135" s="1"/>
  <c r="M357" i="106"/>
  <c r="M358" i="135" s="1"/>
  <c r="M356" i="106"/>
  <c r="M357" i="135" s="1"/>
  <c r="M355" i="106"/>
  <c r="M356" i="135" s="1"/>
  <c r="M354" i="106"/>
  <c r="M355" i="135" s="1"/>
  <c r="N361" i="106"/>
  <c r="N362" i="135" s="1"/>
  <c r="N358" i="106"/>
  <c r="N359" i="135" s="1"/>
  <c r="N355" i="106"/>
  <c r="N356" i="135" s="1"/>
  <c r="M353" i="106"/>
  <c r="M354" i="135" s="1"/>
  <c r="N359" i="106"/>
  <c r="N360" i="135" s="1"/>
  <c r="N356" i="106"/>
  <c r="N357" i="135" s="1"/>
  <c r="N353" i="106"/>
  <c r="N354" i="135" s="1"/>
  <c r="M352" i="106"/>
  <c r="M353" i="135" s="1"/>
  <c r="N360" i="106"/>
  <c r="N361" i="135" s="1"/>
  <c r="N357" i="106"/>
  <c r="N358" i="135" s="1"/>
  <c r="N354" i="106"/>
  <c r="N355" i="135" s="1"/>
  <c r="N352" i="106"/>
  <c r="N353" i="135" s="1"/>
  <c r="I139" i="106"/>
  <c r="I139" i="135" s="1"/>
  <c r="F139" i="106"/>
  <c r="F139" i="135" s="1"/>
  <c r="C139" i="106"/>
  <c r="C139" i="135" s="1"/>
  <c r="I138" i="106"/>
  <c r="I138" i="135" s="1"/>
  <c r="F138" i="106"/>
  <c r="F138" i="135" s="1"/>
  <c r="C138" i="106"/>
  <c r="C138" i="135" s="1"/>
  <c r="I137" i="106"/>
  <c r="I137" i="135" s="1"/>
  <c r="F137" i="106"/>
  <c r="F137" i="135" s="1"/>
  <c r="C137" i="106"/>
  <c r="C137" i="135" s="1"/>
  <c r="I136" i="106"/>
  <c r="I136" i="135" s="1"/>
  <c r="F136" i="106"/>
  <c r="F136" i="135" s="1"/>
  <c r="C136" i="106"/>
  <c r="C136" i="135" s="1"/>
  <c r="I135" i="106"/>
  <c r="I135" i="135" s="1"/>
  <c r="F135" i="106"/>
  <c r="F135" i="135" s="1"/>
  <c r="C135" i="106"/>
  <c r="C135" i="135" s="1"/>
  <c r="I134" i="106"/>
  <c r="I134" i="135" s="1"/>
  <c r="F134" i="106"/>
  <c r="F134" i="135" s="1"/>
  <c r="C134" i="106"/>
  <c r="C134" i="135" s="1"/>
  <c r="I133" i="106"/>
  <c r="I133" i="135" s="1"/>
  <c r="F133" i="106"/>
  <c r="F133" i="135" s="1"/>
  <c r="C133" i="106"/>
  <c r="C133" i="135" s="1"/>
  <c r="I132" i="106"/>
  <c r="I132" i="135" s="1"/>
  <c r="F132" i="106"/>
  <c r="F132" i="135" s="1"/>
  <c r="C132" i="106"/>
  <c r="C132" i="135" s="1"/>
  <c r="I131" i="106"/>
  <c r="I131" i="135" s="1"/>
  <c r="F131" i="106"/>
  <c r="F131" i="135" s="1"/>
  <c r="C131" i="106"/>
  <c r="C131" i="135" s="1"/>
  <c r="J130" i="106"/>
  <c r="G130" i="106"/>
  <c r="D130" i="106"/>
  <c r="J139" i="106"/>
  <c r="J139" i="135" s="1"/>
  <c r="G139" i="106"/>
  <c r="G139" i="135" s="1"/>
  <c r="D139" i="106"/>
  <c r="D139" i="135" s="1"/>
  <c r="J138" i="106"/>
  <c r="J138" i="135" s="1"/>
  <c r="G138" i="106"/>
  <c r="G138" i="135" s="1"/>
  <c r="D138" i="106"/>
  <c r="D138" i="135" s="1"/>
  <c r="J137" i="106"/>
  <c r="J137" i="135" s="1"/>
  <c r="G137" i="106"/>
  <c r="G137" i="135" s="1"/>
  <c r="D137" i="106"/>
  <c r="D137" i="135" s="1"/>
  <c r="J136" i="106"/>
  <c r="J136" i="135" s="1"/>
  <c r="G136" i="106"/>
  <c r="G136" i="135" s="1"/>
  <c r="D136" i="106"/>
  <c r="D136" i="135" s="1"/>
  <c r="J135" i="106"/>
  <c r="J135" i="135" s="1"/>
  <c r="G135" i="106"/>
  <c r="G135" i="135" s="1"/>
  <c r="D135" i="106"/>
  <c r="D135" i="135" s="1"/>
  <c r="J134" i="106"/>
  <c r="J134" i="135" s="1"/>
  <c r="G134" i="106"/>
  <c r="G134" i="135" s="1"/>
  <c r="D134" i="106"/>
  <c r="D134" i="135" s="1"/>
  <c r="J133" i="106"/>
  <c r="J133" i="135" s="1"/>
  <c r="G133" i="106"/>
  <c r="G133" i="135" s="1"/>
  <c r="D133" i="106"/>
  <c r="D133" i="135" s="1"/>
  <c r="J132" i="106"/>
  <c r="J132" i="135" s="1"/>
  <c r="G132" i="106"/>
  <c r="G132" i="135" s="1"/>
  <c r="D132" i="106"/>
  <c r="D132" i="135" s="1"/>
  <c r="J131" i="106"/>
  <c r="J131" i="135" s="1"/>
  <c r="G131" i="106"/>
  <c r="G131" i="135" s="1"/>
  <c r="D131" i="106"/>
  <c r="D131" i="135" s="1"/>
  <c r="K130" i="106"/>
  <c r="H130" i="106"/>
  <c r="E130" i="106"/>
  <c r="K139" i="106"/>
  <c r="K139" i="135" s="1"/>
  <c r="H139" i="106"/>
  <c r="H139" i="135" s="1"/>
  <c r="E139" i="106"/>
  <c r="E139" i="135" s="1"/>
  <c r="K138" i="106"/>
  <c r="K138" i="135" s="1"/>
  <c r="H138" i="106"/>
  <c r="H138" i="135" s="1"/>
  <c r="E138" i="106"/>
  <c r="E138" i="135" s="1"/>
  <c r="K137" i="106"/>
  <c r="K137" i="135" s="1"/>
  <c r="H137" i="106"/>
  <c r="H137" i="135" s="1"/>
  <c r="E137" i="106"/>
  <c r="E137" i="135" s="1"/>
  <c r="K136" i="106"/>
  <c r="K136" i="135" s="1"/>
  <c r="H136" i="106"/>
  <c r="H136" i="135" s="1"/>
  <c r="E136" i="106"/>
  <c r="E136" i="135" s="1"/>
  <c r="K135" i="106"/>
  <c r="K135" i="135" s="1"/>
  <c r="H135" i="106"/>
  <c r="H135" i="135" s="1"/>
  <c r="E135" i="106"/>
  <c r="E135" i="135" s="1"/>
  <c r="K134" i="106"/>
  <c r="K134" i="135" s="1"/>
  <c r="H134" i="106"/>
  <c r="H134" i="135" s="1"/>
  <c r="E134" i="106"/>
  <c r="E134" i="135" s="1"/>
  <c r="K133" i="106"/>
  <c r="K133" i="135" s="1"/>
  <c r="H133" i="106"/>
  <c r="H133" i="135" s="1"/>
  <c r="E133" i="106"/>
  <c r="E133" i="135" s="1"/>
  <c r="K132" i="106"/>
  <c r="K132" i="135" s="1"/>
  <c r="H132" i="106"/>
  <c r="H132" i="135" s="1"/>
  <c r="E132" i="106"/>
  <c r="E132" i="135" s="1"/>
  <c r="K131" i="106"/>
  <c r="K131" i="135" s="1"/>
  <c r="H131" i="106"/>
  <c r="H131" i="135" s="1"/>
  <c r="E131" i="106"/>
  <c r="E131" i="135" s="1"/>
  <c r="I130" i="106"/>
  <c r="F130" i="106"/>
  <c r="C130" i="106"/>
  <c r="C130" i="135" s="1"/>
  <c r="K705" i="106"/>
  <c r="K704" i="135" s="1"/>
  <c r="H705" i="106"/>
  <c r="H704" i="135" s="1"/>
  <c r="E705" i="106"/>
  <c r="E704" i="135" s="1"/>
  <c r="K704" i="106"/>
  <c r="K703" i="135" s="1"/>
  <c r="H704" i="106"/>
  <c r="H703" i="135" s="1"/>
  <c r="E704" i="106"/>
  <c r="E703" i="135" s="1"/>
  <c r="K703" i="106"/>
  <c r="K702" i="135" s="1"/>
  <c r="H703" i="106"/>
  <c r="H702" i="135" s="1"/>
  <c r="E703" i="106"/>
  <c r="E702" i="135" s="1"/>
  <c r="K702" i="106"/>
  <c r="K701" i="135" s="1"/>
  <c r="H702" i="106"/>
  <c r="H701" i="135" s="1"/>
  <c r="E702" i="106"/>
  <c r="E701" i="135" s="1"/>
  <c r="K701" i="106"/>
  <c r="K700" i="135" s="1"/>
  <c r="H701" i="106"/>
  <c r="H700" i="135" s="1"/>
  <c r="E701" i="106"/>
  <c r="E700" i="135" s="1"/>
  <c r="K700" i="106"/>
  <c r="K699" i="135" s="1"/>
  <c r="H700" i="106"/>
  <c r="H699" i="135" s="1"/>
  <c r="E700" i="106"/>
  <c r="E699" i="135" s="1"/>
  <c r="K699" i="106"/>
  <c r="K698" i="135" s="1"/>
  <c r="H699" i="106"/>
  <c r="H698" i="135" s="1"/>
  <c r="E699" i="106"/>
  <c r="E698" i="135" s="1"/>
  <c r="K698" i="106"/>
  <c r="K697" i="135" s="1"/>
  <c r="H698" i="106"/>
  <c r="H697" i="135" s="1"/>
  <c r="E698" i="106"/>
  <c r="E697" i="135" s="1"/>
  <c r="K697" i="106"/>
  <c r="K696" i="135" s="1"/>
  <c r="H697" i="106"/>
  <c r="H696" i="135" s="1"/>
  <c r="E697" i="106"/>
  <c r="E696" i="135" s="1"/>
  <c r="I696" i="106"/>
  <c r="F696" i="106"/>
  <c r="C696" i="106"/>
  <c r="C695" i="135" s="1"/>
  <c r="I705" i="106"/>
  <c r="I704" i="135" s="1"/>
  <c r="F705" i="106"/>
  <c r="F704" i="135" s="1"/>
  <c r="C705" i="106"/>
  <c r="C704" i="135" s="1"/>
  <c r="I704" i="106"/>
  <c r="I703" i="135" s="1"/>
  <c r="F704" i="106"/>
  <c r="F703" i="135" s="1"/>
  <c r="C704" i="106"/>
  <c r="C703" i="135" s="1"/>
  <c r="I703" i="106"/>
  <c r="I702" i="135" s="1"/>
  <c r="F703" i="106"/>
  <c r="F702" i="135" s="1"/>
  <c r="C703" i="106"/>
  <c r="C702" i="135" s="1"/>
  <c r="I702" i="106"/>
  <c r="I701" i="135" s="1"/>
  <c r="F702" i="106"/>
  <c r="F701" i="135" s="1"/>
  <c r="C702" i="106"/>
  <c r="C701" i="135" s="1"/>
  <c r="I701" i="106"/>
  <c r="I700" i="135" s="1"/>
  <c r="F701" i="106"/>
  <c r="F700" i="135" s="1"/>
  <c r="C701" i="106"/>
  <c r="C700" i="135" s="1"/>
  <c r="I700" i="106"/>
  <c r="I699" i="135" s="1"/>
  <c r="F700" i="106"/>
  <c r="F699" i="135" s="1"/>
  <c r="C700" i="106"/>
  <c r="C699" i="135" s="1"/>
  <c r="I699" i="106"/>
  <c r="I698" i="135" s="1"/>
  <c r="F699" i="106"/>
  <c r="F698" i="135" s="1"/>
  <c r="C699" i="106"/>
  <c r="C698" i="135" s="1"/>
  <c r="I698" i="106"/>
  <c r="I697" i="135" s="1"/>
  <c r="F698" i="106"/>
  <c r="F697" i="135" s="1"/>
  <c r="C698" i="106"/>
  <c r="C697" i="135" s="1"/>
  <c r="I697" i="106"/>
  <c r="I696" i="135" s="1"/>
  <c r="F697" i="106"/>
  <c r="F696" i="135" s="1"/>
  <c r="C697" i="106"/>
  <c r="C696" i="135" s="1"/>
  <c r="J696" i="106"/>
  <c r="G696" i="106"/>
  <c r="D696" i="106"/>
  <c r="J705" i="106"/>
  <c r="J704" i="135" s="1"/>
  <c r="G705" i="106"/>
  <c r="G704" i="135" s="1"/>
  <c r="D705" i="106"/>
  <c r="D704" i="135" s="1"/>
  <c r="J704" i="106"/>
  <c r="J703" i="135" s="1"/>
  <c r="G704" i="106"/>
  <c r="G703" i="135" s="1"/>
  <c r="D704" i="106"/>
  <c r="D703" i="135" s="1"/>
  <c r="J703" i="106"/>
  <c r="J702" i="135" s="1"/>
  <c r="G703" i="106"/>
  <c r="G702" i="135" s="1"/>
  <c r="D703" i="106"/>
  <c r="D702" i="135" s="1"/>
  <c r="J702" i="106"/>
  <c r="J701" i="135" s="1"/>
  <c r="G702" i="106"/>
  <c r="G701" i="135" s="1"/>
  <c r="D702" i="106"/>
  <c r="D701" i="135" s="1"/>
  <c r="J701" i="106"/>
  <c r="J700" i="135" s="1"/>
  <c r="G701" i="106"/>
  <c r="G700" i="135" s="1"/>
  <c r="D701" i="106"/>
  <c r="D700" i="135" s="1"/>
  <c r="J700" i="106"/>
  <c r="J699" i="135" s="1"/>
  <c r="G700" i="106"/>
  <c r="G699" i="135" s="1"/>
  <c r="D700" i="106"/>
  <c r="D699" i="135" s="1"/>
  <c r="J699" i="106"/>
  <c r="J698" i="135" s="1"/>
  <c r="G699" i="106"/>
  <c r="G698" i="135" s="1"/>
  <c r="D699" i="106"/>
  <c r="D698" i="135" s="1"/>
  <c r="J698" i="106"/>
  <c r="J697" i="135" s="1"/>
  <c r="G698" i="106"/>
  <c r="G697" i="135" s="1"/>
  <c r="D698" i="106"/>
  <c r="D697" i="135" s="1"/>
  <c r="J697" i="106"/>
  <c r="J696" i="135" s="1"/>
  <c r="G697" i="106"/>
  <c r="G696" i="135" s="1"/>
  <c r="D697" i="106"/>
  <c r="D696" i="135" s="1"/>
  <c r="K696" i="106"/>
  <c r="H696" i="106"/>
  <c r="E696" i="106"/>
  <c r="K595" i="106"/>
  <c r="K594" i="135" s="1"/>
  <c r="H595" i="106"/>
  <c r="H594" i="135" s="1"/>
  <c r="E595" i="106"/>
  <c r="E594" i="135" s="1"/>
  <c r="K594" i="106"/>
  <c r="K593" i="135" s="1"/>
  <c r="H594" i="106"/>
  <c r="H593" i="135" s="1"/>
  <c r="E594" i="106"/>
  <c r="E593" i="135" s="1"/>
  <c r="K593" i="106"/>
  <c r="K592" i="135" s="1"/>
  <c r="H593" i="106"/>
  <c r="H592" i="135" s="1"/>
  <c r="E593" i="106"/>
  <c r="E592" i="135" s="1"/>
  <c r="K592" i="106"/>
  <c r="K591" i="135" s="1"/>
  <c r="H592" i="106"/>
  <c r="H591" i="135" s="1"/>
  <c r="E592" i="106"/>
  <c r="E591" i="135" s="1"/>
  <c r="K591" i="106"/>
  <c r="K590" i="135" s="1"/>
  <c r="H591" i="106"/>
  <c r="H590" i="135" s="1"/>
  <c r="E591" i="106"/>
  <c r="E590" i="135" s="1"/>
  <c r="K590" i="106"/>
  <c r="K589" i="135" s="1"/>
  <c r="H590" i="106"/>
  <c r="H589" i="135" s="1"/>
  <c r="E590" i="106"/>
  <c r="E589" i="135" s="1"/>
  <c r="K589" i="106"/>
  <c r="K588" i="135" s="1"/>
  <c r="H589" i="106"/>
  <c r="H588" i="135" s="1"/>
  <c r="E589" i="106"/>
  <c r="E588" i="135" s="1"/>
  <c r="K588" i="106"/>
  <c r="K587" i="135" s="1"/>
  <c r="H588" i="106"/>
  <c r="H587" i="135" s="1"/>
  <c r="E588" i="106"/>
  <c r="E587" i="135" s="1"/>
  <c r="K587" i="106"/>
  <c r="K586" i="135" s="1"/>
  <c r="H587" i="106"/>
  <c r="H586" i="135" s="1"/>
  <c r="E587" i="106"/>
  <c r="E586" i="135" s="1"/>
  <c r="I586" i="106"/>
  <c r="F586" i="106"/>
  <c r="C586" i="106"/>
  <c r="C585" i="135" s="1"/>
  <c r="I595" i="106"/>
  <c r="I594" i="135" s="1"/>
  <c r="F595" i="106"/>
  <c r="F594" i="135" s="1"/>
  <c r="C595" i="106"/>
  <c r="C594" i="135" s="1"/>
  <c r="I594" i="106"/>
  <c r="I593" i="135" s="1"/>
  <c r="F594" i="106"/>
  <c r="F593" i="135" s="1"/>
  <c r="C594" i="106"/>
  <c r="C593" i="135" s="1"/>
  <c r="I593" i="106"/>
  <c r="I592" i="135" s="1"/>
  <c r="F593" i="106"/>
  <c r="F592" i="135" s="1"/>
  <c r="C593" i="106"/>
  <c r="C592" i="135" s="1"/>
  <c r="I592" i="106"/>
  <c r="I591" i="135" s="1"/>
  <c r="F592" i="106"/>
  <c r="F591" i="135" s="1"/>
  <c r="C592" i="106"/>
  <c r="C591" i="135" s="1"/>
  <c r="I591" i="106"/>
  <c r="I590" i="135" s="1"/>
  <c r="F591" i="106"/>
  <c r="F590" i="135" s="1"/>
  <c r="C591" i="106"/>
  <c r="C590" i="135" s="1"/>
  <c r="I590" i="106"/>
  <c r="I589" i="135" s="1"/>
  <c r="F590" i="106"/>
  <c r="F589" i="135" s="1"/>
  <c r="C590" i="106"/>
  <c r="C589" i="135" s="1"/>
  <c r="I589" i="106"/>
  <c r="I588" i="135" s="1"/>
  <c r="F589" i="106"/>
  <c r="F588" i="135" s="1"/>
  <c r="C589" i="106"/>
  <c r="C588" i="135" s="1"/>
  <c r="I588" i="106"/>
  <c r="I587" i="135" s="1"/>
  <c r="F588" i="106"/>
  <c r="F587" i="135" s="1"/>
  <c r="C588" i="106"/>
  <c r="C587" i="135" s="1"/>
  <c r="I587" i="106"/>
  <c r="I586" i="135" s="1"/>
  <c r="F587" i="106"/>
  <c r="F586" i="135" s="1"/>
  <c r="C587" i="106"/>
  <c r="C586" i="135" s="1"/>
  <c r="J586" i="106"/>
  <c r="G586" i="106"/>
  <c r="D586" i="106"/>
  <c r="J595" i="106"/>
  <c r="J594" i="135" s="1"/>
  <c r="G595" i="106"/>
  <c r="G594" i="135" s="1"/>
  <c r="D595" i="106"/>
  <c r="D594" i="135" s="1"/>
  <c r="J594" i="106"/>
  <c r="J593" i="135" s="1"/>
  <c r="G594" i="106"/>
  <c r="G593" i="135" s="1"/>
  <c r="D594" i="106"/>
  <c r="D593" i="135" s="1"/>
  <c r="J593" i="106"/>
  <c r="J592" i="135" s="1"/>
  <c r="G593" i="106"/>
  <c r="G592" i="135" s="1"/>
  <c r="D593" i="106"/>
  <c r="D592" i="135" s="1"/>
  <c r="J592" i="106"/>
  <c r="J591" i="135" s="1"/>
  <c r="G592" i="106"/>
  <c r="G591" i="135" s="1"/>
  <c r="D592" i="106"/>
  <c r="D591" i="135" s="1"/>
  <c r="J591" i="106"/>
  <c r="J590" i="135" s="1"/>
  <c r="G591" i="106"/>
  <c r="G590" i="135" s="1"/>
  <c r="D591" i="106"/>
  <c r="D590" i="135" s="1"/>
  <c r="J590" i="106"/>
  <c r="J589" i="135" s="1"/>
  <c r="G590" i="106"/>
  <c r="G589" i="135" s="1"/>
  <c r="D590" i="106"/>
  <c r="D589" i="135" s="1"/>
  <c r="J589" i="106"/>
  <c r="J588" i="135" s="1"/>
  <c r="G589" i="106"/>
  <c r="G588" i="135" s="1"/>
  <c r="D589" i="106"/>
  <c r="D588" i="135" s="1"/>
  <c r="J588" i="106"/>
  <c r="J587" i="135" s="1"/>
  <c r="G588" i="106"/>
  <c r="G587" i="135" s="1"/>
  <c r="D588" i="106"/>
  <c r="D587" i="135" s="1"/>
  <c r="J587" i="106"/>
  <c r="J586" i="135" s="1"/>
  <c r="G587" i="106"/>
  <c r="G586" i="135" s="1"/>
  <c r="D587" i="106"/>
  <c r="D586" i="135" s="1"/>
  <c r="K586" i="106"/>
  <c r="H586" i="106"/>
  <c r="E586" i="106"/>
  <c r="K422" i="106"/>
  <c r="K422" i="135" s="1"/>
  <c r="H422" i="106"/>
  <c r="H422" i="135" s="1"/>
  <c r="E422" i="106"/>
  <c r="E422" i="135" s="1"/>
  <c r="K421" i="106"/>
  <c r="K421" i="135" s="1"/>
  <c r="H421" i="106"/>
  <c r="H421" i="135" s="1"/>
  <c r="E421" i="106"/>
  <c r="E421" i="135" s="1"/>
  <c r="K420" i="106"/>
  <c r="K420" i="135" s="1"/>
  <c r="H420" i="106"/>
  <c r="H420" i="135" s="1"/>
  <c r="E420" i="106"/>
  <c r="E420" i="135" s="1"/>
  <c r="K419" i="106"/>
  <c r="K419" i="135" s="1"/>
  <c r="H419" i="106"/>
  <c r="H419" i="135" s="1"/>
  <c r="E419" i="106"/>
  <c r="E419" i="135" s="1"/>
  <c r="K418" i="106"/>
  <c r="K418" i="135" s="1"/>
  <c r="H418" i="106"/>
  <c r="H418" i="135" s="1"/>
  <c r="E418" i="106"/>
  <c r="E418" i="135" s="1"/>
  <c r="K417" i="106"/>
  <c r="K417" i="135" s="1"/>
  <c r="H417" i="106"/>
  <c r="H417" i="135" s="1"/>
  <c r="E417" i="106"/>
  <c r="E417" i="135" s="1"/>
  <c r="K416" i="106"/>
  <c r="K416" i="135" s="1"/>
  <c r="H416" i="106"/>
  <c r="H416" i="135" s="1"/>
  <c r="E416" i="106"/>
  <c r="E416" i="135" s="1"/>
  <c r="K415" i="106"/>
  <c r="K415" i="135" s="1"/>
  <c r="H415" i="106"/>
  <c r="H415" i="135" s="1"/>
  <c r="E415" i="106"/>
  <c r="E415" i="135" s="1"/>
  <c r="K414" i="106"/>
  <c r="K414" i="135" s="1"/>
  <c r="H414" i="106"/>
  <c r="H414" i="135" s="1"/>
  <c r="E414" i="106"/>
  <c r="E414" i="135" s="1"/>
  <c r="I413" i="106"/>
  <c r="F413" i="106"/>
  <c r="C413" i="106"/>
  <c r="C413" i="135" s="1"/>
  <c r="I422" i="106"/>
  <c r="I422" i="135" s="1"/>
  <c r="F422" i="106"/>
  <c r="F422" i="135" s="1"/>
  <c r="C422" i="106"/>
  <c r="C422" i="135" s="1"/>
  <c r="I421" i="106"/>
  <c r="I421" i="135" s="1"/>
  <c r="F421" i="106"/>
  <c r="F421" i="135" s="1"/>
  <c r="C421" i="106"/>
  <c r="C421" i="135" s="1"/>
  <c r="I420" i="106"/>
  <c r="I420" i="135" s="1"/>
  <c r="F420" i="106"/>
  <c r="F420" i="135" s="1"/>
  <c r="C420" i="106"/>
  <c r="C420" i="135" s="1"/>
  <c r="I419" i="106"/>
  <c r="I419" i="135" s="1"/>
  <c r="F419" i="106"/>
  <c r="F419" i="135" s="1"/>
  <c r="C419" i="106"/>
  <c r="C419" i="135" s="1"/>
  <c r="I418" i="106"/>
  <c r="I418" i="135" s="1"/>
  <c r="F418" i="106"/>
  <c r="F418" i="135" s="1"/>
  <c r="C418" i="106"/>
  <c r="C418" i="135" s="1"/>
  <c r="I417" i="106"/>
  <c r="I417" i="135" s="1"/>
  <c r="F417" i="106"/>
  <c r="F417" i="135" s="1"/>
  <c r="C417" i="106"/>
  <c r="C417" i="135" s="1"/>
  <c r="I416" i="106"/>
  <c r="I416" i="135" s="1"/>
  <c r="F416" i="106"/>
  <c r="F416" i="135" s="1"/>
  <c r="C416" i="106"/>
  <c r="C416" i="135" s="1"/>
  <c r="I415" i="106"/>
  <c r="I415" i="135" s="1"/>
  <c r="F415" i="106"/>
  <c r="F415" i="135" s="1"/>
  <c r="C415" i="106"/>
  <c r="C415" i="135" s="1"/>
  <c r="I414" i="106"/>
  <c r="I414" i="135" s="1"/>
  <c r="F414" i="106"/>
  <c r="F414" i="135" s="1"/>
  <c r="C414" i="106"/>
  <c r="C414" i="135" s="1"/>
  <c r="J413" i="106"/>
  <c r="G413" i="106"/>
  <c r="D413" i="106"/>
  <c r="J422" i="106"/>
  <c r="J422" i="135" s="1"/>
  <c r="G422" i="106"/>
  <c r="G422" i="135" s="1"/>
  <c r="D422" i="106"/>
  <c r="D422" i="135" s="1"/>
  <c r="J421" i="106"/>
  <c r="J421" i="135" s="1"/>
  <c r="G421" i="106"/>
  <c r="G421" i="135" s="1"/>
  <c r="D421" i="106"/>
  <c r="D421" i="135" s="1"/>
  <c r="J420" i="106"/>
  <c r="J420" i="135" s="1"/>
  <c r="G420" i="106"/>
  <c r="G420" i="135" s="1"/>
  <c r="D420" i="106"/>
  <c r="D420" i="135" s="1"/>
  <c r="J419" i="106"/>
  <c r="J419" i="135" s="1"/>
  <c r="G419" i="106"/>
  <c r="G419" i="135" s="1"/>
  <c r="D419" i="106"/>
  <c r="D419" i="135" s="1"/>
  <c r="J418" i="106"/>
  <c r="J418" i="135" s="1"/>
  <c r="G418" i="106"/>
  <c r="G418" i="135" s="1"/>
  <c r="D418" i="106"/>
  <c r="D418" i="135" s="1"/>
  <c r="J417" i="106"/>
  <c r="J417" i="135" s="1"/>
  <c r="G417" i="106"/>
  <c r="G417" i="135" s="1"/>
  <c r="D417" i="106"/>
  <c r="D417" i="135" s="1"/>
  <c r="J416" i="106"/>
  <c r="J416" i="135" s="1"/>
  <c r="G416" i="106"/>
  <c r="G416" i="135" s="1"/>
  <c r="D416" i="106"/>
  <c r="D416" i="135" s="1"/>
  <c r="J415" i="106"/>
  <c r="J415" i="135" s="1"/>
  <c r="G415" i="106"/>
  <c r="G415" i="135" s="1"/>
  <c r="D415" i="106"/>
  <c r="D415" i="135" s="1"/>
  <c r="J414" i="106"/>
  <c r="J414" i="135" s="1"/>
  <c r="G414" i="106"/>
  <c r="G414" i="135" s="1"/>
  <c r="D414" i="106"/>
  <c r="D414" i="135" s="1"/>
  <c r="K413" i="106"/>
  <c r="H413" i="106"/>
  <c r="E413" i="106"/>
  <c r="J470" i="106"/>
  <c r="J470" i="135" s="1"/>
  <c r="G470" i="106"/>
  <c r="G470" i="135" s="1"/>
  <c r="D470" i="106"/>
  <c r="D470" i="135" s="1"/>
  <c r="J469" i="106"/>
  <c r="J469" i="135" s="1"/>
  <c r="G469" i="106"/>
  <c r="G469" i="135" s="1"/>
  <c r="D469" i="106"/>
  <c r="D469" i="135" s="1"/>
  <c r="J468" i="106"/>
  <c r="J468" i="135" s="1"/>
  <c r="G468" i="106"/>
  <c r="G468" i="135" s="1"/>
  <c r="D468" i="106"/>
  <c r="D468" i="135" s="1"/>
  <c r="J467" i="106"/>
  <c r="J467" i="135" s="1"/>
  <c r="G467" i="106"/>
  <c r="G467" i="135" s="1"/>
  <c r="D467" i="106"/>
  <c r="D467" i="135" s="1"/>
  <c r="J466" i="106"/>
  <c r="J466" i="135" s="1"/>
  <c r="G466" i="106"/>
  <c r="G466" i="135" s="1"/>
  <c r="D466" i="106"/>
  <c r="D466" i="135" s="1"/>
  <c r="J465" i="106"/>
  <c r="J465" i="135" s="1"/>
  <c r="G465" i="106"/>
  <c r="G465" i="135" s="1"/>
  <c r="D465" i="106"/>
  <c r="D465" i="135" s="1"/>
  <c r="J464" i="106"/>
  <c r="J464" i="135" s="1"/>
  <c r="G464" i="106"/>
  <c r="G464" i="135" s="1"/>
  <c r="D464" i="106"/>
  <c r="D464" i="135" s="1"/>
  <c r="J463" i="106"/>
  <c r="J463" i="135" s="1"/>
  <c r="H470" i="106"/>
  <c r="H470" i="135" s="1"/>
  <c r="C470" i="106"/>
  <c r="C470" i="135" s="1"/>
  <c r="K469" i="106"/>
  <c r="K469" i="135" s="1"/>
  <c r="F469" i="106"/>
  <c r="F469" i="135" s="1"/>
  <c r="I468" i="106"/>
  <c r="I468" i="135" s="1"/>
  <c r="E468" i="106"/>
  <c r="E468" i="135" s="1"/>
  <c r="H467" i="106"/>
  <c r="H467" i="135" s="1"/>
  <c r="C467" i="106"/>
  <c r="C467" i="135" s="1"/>
  <c r="K466" i="106"/>
  <c r="K466" i="135" s="1"/>
  <c r="F466" i="106"/>
  <c r="F466" i="135" s="1"/>
  <c r="I465" i="106"/>
  <c r="I465" i="135" s="1"/>
  <c r="E465" i="106"/>
  <c r="E465" i="135" s="1"/>
  <c r="H464" i="106"/>
  <c r="H464" i="135" s="1"/>
  <c r="C464" i="106"/>
  <c r="C464" i="135" s="1"/>
  <c r="K463" i="106"/>
  <c r="K463" i="135" s="1"/>
  <c r="G463" i="106"/>
  <c r="G463" i="135" s="1"/>
  <c r="D463" i="106"/>
  <c r="D463" i="135" s="1"/>
  <c r="J462" i="106"/>
  <c r="J462" i="135" s="1"/>
  <c r="G462" i="106"/>
  <c r="G462" i="135" s="1"/>
  <c r="D462" i="106"/>
  <c r="D462" i="135" s="1"/>
  <c r="K461" i="106"/>
  <c r="H461" i="106"/>
  <c r="E461" i="106"/>
  <c r="I470" i="106"/>
  <c r="I470" i="135" s="1"/>
  <c r="E470" i="106"/>
  <c r="E470" i="135" s="1"/>
  <c r="H469" i="106"/>
  <c r="H469" i="135" s="1"/>
  <c r="C469" i="106"/>
  <c r="C469" i="135" s="1"/>
  <c r="K468" i="106"/>
  <c r="K468" i="135" s="1"/>
  <c r="F468" i="106"/>
  <c r="F468" i="135" s="1"/>
  <c r="I467" i="106"/>
  <c r="I467" i="135" s="1"/>
  <c r="E467" i="106"/>
  <c r="E467" i="135" s="1"/>
  <c r="H466" i="106"/>
  <c r="H466" i="135" s="1"/>
  <c r="C466" i="106"/>
  <c r="C466" i="135" s="1"/>
  <c r="K465" i="106"/>
  <c r="K465" i="135" s="1"/>
  <c r="F465" i="106"/>
  <c r="F465" i="135" s="1"/>
  <c r="I464" i="106"/>
  <c r="I464" i="135" s="1"/>
  <c r="E464" i="106"/>
  <c r="E464" i="135" s="1"/>
  <c r="H463" i="106"/>
  <c r="H463" i="135" s="1"/>
  <c r="E463" i="106"/>
  <c r="E463" i="135" s="1"/>
  <c r="K462" i="106"/>
  <c r="K462" i="135" s="1"/>
  <c r="H462" i="106"/>
  <c r="H462" i="135" s="1"/>
  <c r="E462" i="106"/>
  <c r="E462" i="135" s="1"/>
  <c r="I461" i="106"/>
  <c r="F461" i="106"/>
  <c r="C461" i="106"/>
  <c r="C461" i="135" s="1"/>
  <c r="K470" i="106"/>
  <c r="K470" i="135" s="1"/>
  <c r="F470" i="106"/>
  <c r="F470" i="135" s="1"/>
  <c r="I469" i="106"/>
  <c r="I469" i="135" s="1"/>
  <c r="E469" i="106"/>
  <c r="E469" i="135" s="1"/>
  <c r="H468" i="106"/>
  <c r="H468" i="135" s="1"/>
  <c r="C468" i="106"/>
  <c r="C468" i="135" s="1"/>
  <c r="K467" i="106"/>
  <c r="K467" i="135" s="1"/>
  <c r="F467" i="106"/>
  <c r="F467" i="135" s="1"/>
  <c r="I466" i="106"/>
  <c r="I466" i="135" s="1"/>
  <c r="E466" i="106"/>
  <c r="E466" i="135" s="1"/>
  <c r="H465" i="106"/>
  <c r="H465" i="135" s="1"/>
  <c r="C465" i="106"/>
  <c r="C465" i="135" s="1"/>
  <c r="K464" i="106"/>
  <c r="K464" i="135" s="1"/>
  <c r="F464" i="106"/>
  <c r="F464" i="135" s="1"/>
  <c r="I463" i="106"/>
  <c r="I463" i="135" s="1"/>
  <c r="F463" i="106"/>
  <c r="F463" i="135" s="1"/>
  <c r="C463" i="106"/>
  <c r="C463" i="135" s="1"/>
  <c r="I462" i="106"/>
  <c r="I462" i="135" s="1"/>
  <c r="F462" i="106"/>
  <c r="F462" i="135" s="1"/>
  <c r="C462" i="106"/>
  <c r="C462" i="135" s="1"/>
  <c r="J461" i="106"/>
  <c r="G461" i="106"/>
  <c r="D461" i="106"/>
  <c r="I295" i="106"/>
  <c r="I295" i="135" s="1"/>
  <c r="F295" i="106"/>
  <c r="F295" i="135" s="1"/>
  <c r="C295" i="106"/>
  <c r="C295" i="135" s="1"/>
  <c r="I294" i="106"/>
  <c r="I294" i="135" s="1"/>
  <c r="F294" i="106"/>
  <c r="F294" i="135" s="1"/>
  <c r="C294" i="106"/>
  <c r="C294" i="135" s="1"/>
  <c r="I293" i="106"/>
  <c r="I293" i="135" s="1"/>
  <c r="F293" i="106"/>
  <c r="F293" i="135" s="1"/>
  <c r="C293" i="106"/>
  <c r="C293" i="135" s="1"/>
  <c r="I292" i="106"/>
  <c r="I292" i="135" s="1"/>
  <c r="F292" i="106"/>
  <c r="F292" i="135" s="1"/>
  <c r="C292" i="106"/>
  <c r="C292" i="135" s="1"/>
  <c r="I291" i="106"/>
  <c r="I291" i="135" s="1"/>
  <c r="F291" i="106"/>
  <c r="F291" i="135" s="1"/>
  <c r="C291" i="106"/>
  <c r="C291" i="135" s="1"/>
  <c r="I290" i="106"/>
  <c r="I290" i="135" s="1"/>
  <c r="F290" i="106"/>
  <c r="F290" i="135" s="1"/>
  <c r="C290" i="106"/>
  <c r="C290" i="135" s="1"/>
  <c r="I289" i="106"/>
  <c r="F289" i="106"/>
  <c r="F289" i="135" s="1"/>
  <c r="C289" i="106"/>
  <c r="C289" i="135" s="1"/>
  <c r="I288" i="106"/>
  <c r="I288" i="135" s="1"/>
  <c r="F288" i="106"/>
  <c r="F288" i="135" s="1"/>
  <c r="C288" i="106"/>
  <c r="C288" i="135" s="1"/>
  <c r="I287" i="106"/>
  <c r="I287" i="135" s="1"/>
  <c r="F287" i="106"/>
  <c r="F287" i="135" s="1"/>
  <c r="C287" i="106"/>
  <c r="C287" i="135" s="1"/>
  <c r="J286" i="106"/>
  <c r="G286" i="106"/>
  <c r="D286" i="106"/>
  <c r="J295" i="106"/>
  <c r="J295" i="135" s="1"/>
  <c r="G295" i="106"/>
  <c r="G295" i="135" s="1"/>
  <c r="D295" i="106"/>
  <c r="D295" i="135" s="1"/>
  <c r="J294" i="106"/>
  <c r="J294" i="135" s="1"/>
  <c r="G294" i="106"/>
  <c r="G294" i="135" s="1"/>
  <c r="D294" i="106"/>
  <c r="D294" i="135" s="1"/>
  <c r="J293" i="106"/>
  <c r="J293" i="135" s="1"/>
  <c r="G293" i="106"/>
  <c r="G293" i="135" s="1"/>
  <c r="D293" i="106"/>
  <c r="D293" i="135" s="1"/>
  <c r="J292" i="106"/>
  <c r="J292" i="135" s="1"/>
  <c r="G292" i="106"/>
  <c r="G292" i="135" s="1"/>
  <c r="D292" i="106"/>
  <c r="D292" i="135" s="1"/>
  <c r="J291" i="106"/>
  <c r="J291" i="135" s="1"/>
  <c r="G291" i="106"/>
  <c r="G291" i="135" s="1"/>
  <c r="D291" i="106"/>
  <c r="D291" i="135" s="1"/>
  <c r="J290" i="106"/>
  <c r="J290" i="135" s="1"/>
  <c r="G290" i="106"/>
  <c r="G290" i="135" s="1"/>
  <c r="D290" i="106"/>
  <c r="D290" i="135" s="1"/>
  <c r="J289" i="106"/>
  <c r="G289" i="106"/>
  <c r="D289" i="106"/>
  <c r="D289" i="135" s="1"/>
  <c r="J288" i="106"/>
  <c r="J288" i="135" s="1"/>
  <c r="G288" i="106"/>
  <c r="G288" i="135" s="1"/>
  <c r="D288" i="106"/>
  <c r="D288" i="135" s="1"/>
  <c r="J287" i="106"/>
  <c r="J287" i="135" s="1"/>
  <c r="G287" i="106"/>
  <c r="G287" i="135" s="1"/>
  <c r="D287" i="106"/>
  <c r="D287" i="135" s="1"/>
  <c r="K286" i="106"/>
  <c r="H286" i="106"/>
  <c r="E286" i="106"/>
  <c r="K295" i="106"/>
  <c r="K295" i="135" s="1"/>
  <c r="H295" i="106"/>
  <c r="H295" i="135" s="1"/>
  <c r="E295" i="106"/>
  <c r="E295" i="135" s="1"/>
  <c r="K294" i="106"/>
  <c r="K294" i="135" s="1"/>
  <c r="H294" i="106"/>
  <c r="H294" i="135" s="1"/>
  <c r="E294" i="106"/>
  <c r="E294" i="135" s="1"/>
  <c r="K293" i="106"/>
  <c r="K293" i="135" s="1"/>
  <c r="H293" i="106"/>
  <c r="H293" i="135" s="1"/>
  <c r="E293" i="106"/>
  <c r="E293" i="135" s="1"/>
  <c r="K292" i="106"/>
  <c r="K292" i="135" s="1"/>
  <c r="H292" i="106"/>
  <c r="H292" i="135" s="1"/>
  <c r="E292" i="106"/>
  <c r="E292" i="135" s="1"/>
  <c r="K291" i="106"/>
  <c r="K291" i="135" s="1"/>
  <c r="H291" i="106"/>
  <c r="H291" i="135" s="1"/>
  <c r="E291" i="106"/>
  <c r="E291" i="135" s="1"/>
  <c r="K290" i="106"/>
  <c r="K290" i="135" s="1"/>
  <c r="H290" i="106"/>
  <c r="H290" i="135" s="1"/>
  <c r="E290" i="106"/>
  <c r="E290" i="135" s="1"/>
  <c r="K289" i="106"/>
  <c r="H289" i="106"/>
  <c r="E289" i="106"/>
  <c r="E289" i="135" s="1"/>
  <c r="K288" i="106"/>
  <c r="K288" i="135" s="1"/>
  <c r="H288" i="106"/>
  <c r="H288" i="135" s="1"/>
  <c r="E288" i="106"/>
  <c r="E288" i="135" s="1"/>
  <c r="K287" i="106"/>
  <c r="K287" i="135" s="1"/>
  <c r="H287" i="106"/>
  <c r="H287" i="135" s="1"/>
  <c r="E287" i="106"/>
  <c r="E287" i="135" s="1"/>
  <c r="I286" i="106"/>
  <c r="F286" i="106"/>
  <c r="C286" i="106"/>
  <c r="C286" i="135" s="1"/>
  <c r="J247" i="106"/>
  <c r="J247" i="135" s="1"/>
  <c r="G247" i="106"/>
  <c r="G247" i="135" s="1"/>
  <c r="D247" i="106"/>
  <c r="D247" i="135" s="1"/>
  <c r="J246" i="106"/>
  <c r="J246" i="135" s="1"/>
  <c r="G246" i="106"/>
  <c r="G246" i="135" s="1"/>
  <c r="D246" i="106"/>
  <c r="D246" i="135" s="1"/>
  <c r="J245" i="106"/>
  <c r="J245" i="135" s="1"/>
  <c r="G245" i="106"/>
  <c r="G245" i="135" s="1"/>
  <c r="D245" i="106"/>
  <c r="D245" i="135" s="1"/>
  <c r="J244" i="106"/>
  <c r="J244" i="135" s="1"/>
  <c r="G244" i="106"/>
  <c r="G244" i="135" s="1"/>
  <c r="D244" i="106"/>
  <c r="D244" i="135" s="1"/>
  <c r="J243" i="106"/>
  <c r="J243" i="135" s="1"/>
  <c r="G243" i="106"/>
  <c r="G243" i="135" s="1"/>
  <c r="D243" i="106"/>
  <c r="D243" i="135" s="1"/>
  <c r="J242" i="106"/>
  <c r="J242" i="135" s="1"/>
  <c r="G242" i="106"/>
  <c r="G242" i="135" s="1"/>
  <c r="D242" i="106"/>
  <c r="D242" i="135" s="1"/>
  <c r="J241" i="106"/>
  <c r="J241" i="135" s="1"/>
  <c r="G241" i="106"/>
  <c r="G241" i="135" s="1"/>
  <c r="D241" i="106"/>
  <c r="D241" i="135" s="1"/>
  <c r="J240" i="106"/>
  <c r="J240" i="135" s="1"/>
  <c r="G240" i="106"/>
  <c r="G240" i="135" s="1"/>
  <c r="D240" i="106"/>
  <c r="D240" i="135" s="1"/>
  <c r="J239" i="106"/>
  <c r="J239" i="135" s="1"/>
  <c r="G239" i="106"/>
  <c r="G239" i="135" s="1"/>
  <c r="D239" i="106"/>
  <c r="D239" i="135" s="1"/>
  <c r="K238" i="106"/>
  <c r="H238" i="106"/>
  <c r="E238" i="106"/>
  <c r="K247" i="106"/>
  <c r="K247" i="135" s="1"/>
  <c r="H247" i="106"/>
  <c r="H247" i="135" s="1"/>
  <c r="E247" i="106"/>
  <c r="E247" i="135" s="1"/>
  <c r="K246" i="106"/>
  <c r="K246" i="135" s="1"/>
  <c r="H246" i="106"/>
  <c r="H246" i="135" s="1"/>
  <c r="E246" i="106"/>
  <c r="E246" i="135" s="1"/>
  <c r="K245" i="106"/>
  <c r="K245" i="135" s="1"/>
  <c r="H245" i="106"/>
  <c r="H245" i="135" s="1"/>
  <c r="E245" i="106"/>
  <c r="E245" i="135" s="1"/>
  <c r="K244" i="106"/>
  <c r="K244" i="135" s="1"/>
  <c r="H244" i="106"/>
  <c r="H244" i="135" s="1"/>
  <c r="E244" i="106"/>
  <c r="E244" i="135" s="1"/>
  <c r="K243" i="106"/>
  <c r="K243" i="135" s="1"/>
  <c r="H243" i="106"/>
  <c r="H243" i="135" s="1"/>
  <c r="E243" i="106"/>
  <c r="E243" i="135" s="1"/>
  <c r="K242" i="106"/>
  <c r="K242" i="135" s="1"/>
  <c r="H242" i="106"/>
  <c r="H242" i="135" s="1"/>
  <c r="E242" i="106"/>
  <c r="E242" i="135" s="1"/>
  <c r="K241" i="106"/>
  <c r="K241" i="135" s="1"/>
  <c r="H241" i="106"/>
  <c r="H241" i="135" s="1"/>
  <c r="E241" i="106"/>
  <c r="E241" i="135" s="1"/>
  <c r="K240" i="106"/>
  <c r="K240" i="135" s="1"/>
  <c r="H240" i="106"/>
  <c r="H240" i="135" s="1"/>
  <c r="E240" i="106"/>
  <c r="E240" i="135" s="1"/>
  <c r="K239" i="106"/>
  <c r="K239" i="135" s="1"/>
  <c r="H239" i="106"/>
  <c r="H239" i="135" s="1"/>
  <c r="E239" i="106"/>
  <c r="E239" i="135" s="1"/>
  <c r="I238" i="106"/>
  <c r="F238" i="106"/>
  <c r="C238" i="106"/>
  <c r="C238" i="135" s="1"/>
  <c r="I247" i="106"/>
  <c r="I247" i="135" s="1"/>
  <c r="F247" i="106"/>
  <c r="F247" i="135" s="1"/>
  <c r="C247" i="106"/>
  <c r="C247" i="135" s="1"/>
  <c r="I246" i="106"/>
  <c r="I246" i="135" s="1"/>
  <c r="F246" i="106"/>
  <c r="F246" i="135" s="1"/>
  <c r="C246" i="106"/>
  <c r="C246" i="135" s="1"/>
  <c r="I245" i="106"/>
  <c r="I245" i="135" s="1"/>
  <c r="F245" i="106"/>
  <c r="F245" i="135" s="1"/>
  <c r="C245" i="106"/>
  <c r="C245" i="135" s="1"/>
  <c r="I244" i="106"/>
  <c r="I244" i="135" s="1"/>
  <c r="F244" i="106"/>
  <c r="F244" i="135" s="1"/>
  <c r="C244" i="106"/>
  <c r="C244" i="135" s="1"/>
  <c r="I243" i="106"/>
  <c r="I243" i="135" s="1"/>
  <c r="F243" i="106"/>
  <c r="F243" i="135" s="1"/>
  <c r="C243" i="106"/>
  <c r="C243" i="135" s="1"/>
  <c r="I242" i="106"/>
  <c r="I242" i="135" s="1"/>
  <c r="F242" i="106"/>
  <c r="F242" i="135" s="1"/>
  <c r="C242" i="106"/>
  <c r="C242" i="135" s="1"/>
  <c r="I241" i="106"/>
  <c r="I241" i="135" s="1"/>
  <c r="F241" i="106"/>
  <c r="F241" i="135" s="1"/>
  <c r="C241" i="106"/>
  <c r="C241" i="135" s="1"/>
  <c r="I240" i="106"/>
  <c r="I240" i="135" s="1"/>
  <c r="F240" i="106"/>
  <c r="F240" i="135" s="1"/>
  <c r="C240" i="106"/>
  <c r="C240" i="135" s="1"/>
  <c r="I239" i="106"/>
  <c r="I239" i="135" s="1"/>
  <c r="F239" i="106"/>
  <c r="F239" i="135" s="1"/>
  <c r="C239" i="106"/>
  <c r="C239" i="135" s="1"/>
  <c r="J238" i="106"/>
  <c r="G238" i="106"/>
  <c r="D238" i="106"/>
  <c r="K101" i="106"/>
  <c r="K101" i="135" s="1"/>
  <c r="H101" i="106"/>
  <c r="H101" i="135" s="1"/>
  <c r="E101" i="106"/>
  <c r="E101" i="135" s="1"/>
  <c r="K100" i="106"/>
  <c r="K100" i="135" s="1"/>
  <c r="H100" i="106"/>
  <c r="H100" i="135" s="1"/>
  <c r="E100" i="106"/>
  <c r="E100" i="135" s="1"/>
  <c r="K99" i="106"/>
  <c r="K99" i="135" s="1"/>
  <c r="H99" i="106"/>
  <c r="H99" i="135" s="1"/>
  <c r="E99" i="106"/>
  <c r="E99" i="135" s="1"/>
  <c r="K98" i="106"/>
  <c r="K98" i="135" s="1"/>
  <c r="H98" i="106"/>
  <c r="H98" i="135" s="1"/>
  <c r="E98" i="106"/>
  <c r="E98" i="135" s="1"/>
  <c r="K97" i="106"/>
  <c r="K97" i="135" s="1"/>
  <c r="H97" i="106"/>
  <c r="H97" i="135" s="1"/>
  <c r="E97" i="106"/>
  <c r="E97" i="135" s="1"/>
  <c r="K96" i="106"/>
  <c r="K96" i="135" s="1"/>
  <c r="H96" i="106"/>
  <c r="H96" i="135" s="1"/>
  <c r="E96" i="106"/>
  <c r="E96" i="135" s="1"/>
  <c r="K95" i="106"/>
  <c r="K95" i="135" s="1"/>
  <c r="H95" i="106"/>
  <c r="H95" i="135" s="1"/>
  <c r="E95" i="106"/>
  <c r="E95" i="135" s="1"/>
  <c r="K94" i="106"/>
  <c r="K94" i="135" s="1"/>
  <c r="H94" i="106"/>
  <c r="H94" i="135" s="1"/>
  <c r="E94" i="106"/>
  <c r="E94" i="135" s="1"/>
  <c r="K93" i="106"/>
  <c r="K93" i="135" s="1"/>
  <c r="H93" i="106"/>
  <c r="H93" i="135" s="1"/>
  <c r="E93" i="106"/>
  <c r="E93" i="135" s="1"/>
  <c r="I92" i="106"/>
  <c r="F92" i="106"/>
  <c r="C92" i="106"/>
  <c r="C92" i="135" s="1"/>
  <c r="I101" i="106"/>
  <c r="I101" i="135" s="1"/>
  <c r="F101" i="106"/>
  <c r="F101" i="135" s="1"/>
  <c r="C101" i="106"/>
  <c r="C101" i="135" s="1"/>
  <c r="I100" i="106"/>
  <c r="I100" i="135" s="1"/>
  <c r="F100" i="106"/>
  <c r="F100" i="135" s="1"/>
  <c r="C100" i="106"/>
  <c r="C100" i="135" s="1"/>
  <c r="I99" i="106"/>
  <c r="I99" i="135" s="1"/>
  <c r="F99" i="106"/>
  <c r="F99" i="135" s="1"/>
  <c r="C99" i="106"/>
  <c r="C99" i="135" s="1"/>
  <c r="I98" i="106"/>
  <c r="I98" i="135" s="1"/>
  <c r="F98" i="106"/>
  <c r="F98" i="135" s="1"/>
  <c r="C98" i="106"/>
  <c r="C98" i="135" s="1"/>
  <c r="I97" i="106"/>
  <c r="I97" i="135" s="1"/>
  <c r="F97" i="106"/>
  <c r="F97" i="135" s="1"/>
  <c r="C97" i="106"/>
  <c r="C97" i="135" s="1"/>
  <c r="I96" i="106"/>
  <c r="I96" i="135" s="1"/>
  <c r="F96" i="106"/>
  <c r="F96" i="135" s="1"/>
  <c r="C96" i="106"/>
  <c r="C96" i="135" s="1"/>
  <c r="I95" i="106"/>
  <c r="I95" i="135" s="1"/>
  <c r="F95" i="106"/>
  <c r="F95" i="135" s="1"/>
  <c r="C95" i="106"/>
  <c r="C95" i="135" s="1"/>
  <c r="I94" i="106"/>
  <c r="I94" i="135" s="1"/>
  <c r="F94" i="106"/>
  <c r="F94" i="135" s="1"/>
  <c r="C94" i="106"/>
  <c r="C94" i="135" s="1"/>
  <c r="I93" i="106"/>
  <c r="I93" i="135" s="1"/>
  <c r="F93" i="106"/>
  <c r="F93" i="135" s="1"/>
  <c r="C93" i="106"/>
  <c r="C93" i="135" s="1"/>
  <c r="J92" i="106"/>
  <c r="G92" i="106"/>
  <c r="D92" i="106"/>
  <c r="J101" i="106"/>
  <c r="J101" i="135" s="1"/>
  <c r="G101" i="106"/>
  <c r="G101" i="135" s="1"/>
  <c r="D101" i="106"/>
  <c r="D101" i="135" s="1"/>
  <c r="J100" i="106"/>
  <c r="J100" i="135" s="1"/>
  <c r="G100" i="106"/>
  <c r="G100" i="135" s="1"/>
  <c r="D100" i="106"/>
  <c r="D100" i="135" s="1"/>
  <c r="J99" i="106"/>
  <c r="J99" i="135" s="1"/>
  <c r="G99" i="106"/>
  <c r="G99" i="135" s="1"/>
  <c r="D99" i="106"/>
  <c r="D99" i="135" s="1"/>
  <c r="J98" i="106"/>
  <c r="J98" i="135" s="1"/>
  <c r="G98" i="106"/>
  <c r="G98" i="135" s="1"/>
  <c r="D98" i="106"/>
  <c r="D98" i="135" s="1"/>
  <c r="J97" i="106"/>
  <c r="J97" i="135" s="1"/>
  <c r="G97" i="106"/>
  <c r="G97" i="135" s="1"/>
  <c r="D97" i="106"/>
  <c r="D97" i="135" s="1"/>
  <c r="J96" i="106"/>
  <c r="J96" i="135" s="1"/>
  <c r="G96" i="106"/>
  <c r="G96" i="135" s="1"/>
  <c r="D96" i="106"/>
  <c r="D96" i="135" s="1"/>
  <c r="J95" i="106"/>
  <c r="J95" i="135" s="1"/>
  <c r="G95" i="106"/>
  <c r="G95" i="135" s="1"/>
  <c r="D95" i="106"/>
  <c r="D95" i="135" s="1"/>
  <c r="J94" i="106"/>
  <c r="J94" i="135" s="1"/>
  <c r="G94" i="106"/>
  <c r="G94" i="135" s="1"/>
  <c r="D94" i="106"/>
  <c r="D94" i="135" s="1"/>
  <c r="J93" i="106"/>
  <c r="J93" i="135" s="1"/>
  <c r="G93" i="106"/>
  <c r="G93" i="135" s="1"/>
  <c r="D93" i="106"/>
  <c r="D93" i="135" s="1"/>
  <c r="K92" i="106"/>
  <c r="H92" i="106"/>
  <c r="E92" i="106"/>
  <c r="K29" i="106"/>
  <c r="K29" i="135" s="1"/>
  <c r="H29" i="106"/>
  <c r="H29" i="135" s="1"/>
  <c r="E29" i="106"/>
  <c r="E29" i="135" s="1"/>
  <c r="K28" i="106"/>
  <c r="K28" i="135" s="1"/>
  <c r="H28" i="106"/>
  <c r="H28" i="135" s="1"/>
  <c r="E28" i="106"/>
  <c r="E28" i="135" s="1"/>
  <c r="K27" i="106"/>
  <c r="K27" i="135" s="1"/>
  <c r="H27" i="106"/>
  <c r="H27" i="135" s="1"/>
  <c r="E27" i="106"/>
  <c r="E27" i="135" s="1"/>
  <c r="K26" i="106"/>
  <c r="K26" i="135" s="1"/>
  <c r="H26" i="106"/>
  <c r="H26" i="135" s="1"/>
  <c r="E26" i="106"/>
  <c r="E26" i="135" s="1"/>
  <c r="K25" i="106"/>
  <c r="K25" i="135" s="1"/>
  <c r="H25" i="106"/>
  <c r="H25" i="135" s="1"/>
  <c r="E25" i="106"/>
  <c r="E25" i="135" s="1"/>
  <c r="K24" i="106"/>
  <c r="K24" i="135" s="1"/>
  <c r="H24" i="106"/>
  <c r="H24" i="135" s="1"/>
  <c r="E24" i="106"/>
  <c r="E24" i="135" s="1"/>
  <c r="K23" i="106"/>
  <c r="K23" i="135" s="1"/>
  <c r="H23" i="106"/>
  <c r="H23" i="135" s="1"/>
  <c r="E23" i="106"/>
  <c r="E23" i="135" s="1"/>
  <c r="K22" i="106"/>
  <c r="K22" i="135" s="1"/>
  <c r="H22" i="106"/>
  <c r="H22" i="135" s="1"/>
  <c r="E22" i="106"/>
  <c r="E22" i="135" s="1"/>
  <c r="K21" i="106"/>
  <c r="K21" i="135" s="1"/>
  <c r="H21" i="106"/>
  <c r="H21" i="135" s="1"/>
  <c r="E21" i="106"/>
  <c r="E21" i="135" s="1"/>
  <c r="I20" i="106"/>
  <c r="F20" i="106"/>
  <c r="C20" i="106"/>
  <c r="C20" i="135" s="1"/>
  <c r="I29" i="106"/>
  <c r="I29" i="135" s="1"/>
  <c r="F29" i="106"/>
  <c r="F29" i="135" s="1"/>
  <c r="C29" i="106"/>
  <c r="C29" i="135" s="1"/>
  <c r="I28" i="106"/>
  <c r="I28" i="135" s="1"/>
  <c r="F28" i="106"/>
  <c r="F28" i="135" s="1"/>
  <c r="C28" i="106"/>
  <c r="C28" i="135" s="1"/>
  <c r="I27" i="106"/>
  <c r="I27" i="135" s="1"/>
  <c r="F27" i="106"/>
  <c r="F27" i="135" s="1"/>
  <c r="C27" i="106"/>
  <c r="C27" i="135" s="1"/>
  <c r="I26" i="106"/>
  <c r="I26" i="135" s="1"/>
  <c r="F26" i="106"/>
  <c r="F26" i="135" s="1"/>
  <c r="C26" i="106"/>
  <c r="C26" i="135" s="1"/>
  <c r="I25" i="106"/>
  <c r="I25" i="135" s="1"/>
  <c r="F25" i="106"/>
  <c r="F25" i="135" s="1"/>
  <c r="C25" i="106"/>
  <c r="C25" i="135" s="1"/>
  <c r="I24" i="106"/>
  <c r="I24" i="135" s="1"/>
  <c r="F24" i="106"/>
  <c r="F24" i="135" s="1"/>
  <c r="C24" i="106"/>
  <c r="C24" i="135" s="1"/>
  <c r="I23" i="106"/>
  <c r="I23" i="135" s="1"/>
  <c r="F23" i="106"/>
  <c r="F23" i="135" s="1"/>
  <c r="C23" i="106"/>
  <c r="C23" i="135" s="1"/>
  <c r="I22" i="106"/>
  <c r="I22" i="135" s="1"/>
  <c r="F22" i="106"/>
  <c r="F22" i="135" s="1"/>
  <c r="C22" i="106"/>
  <c r="C22" i="135" s="1"/>
  <c r="I21" i="106"/>
  <c r="I21" i="135" s="1"/>
  <c r="F21" i="106"/>
  <c r="F21" i="135" s="1"/>
  <c r="C21" i="106"/>
  <c r="C21" i="135" s="1"/>
  <c r="J20" i="106"/>
  <c r="G20" i="106"/>
  <c r="D20" i="106"/>
  <c r="J29" i="106"/>
  <c r="J29" i="135" s="1"/>
  <c r="G29" i="106"/>
  <c r="G29" i="135" s="1"/>
  <c r="D29" i="106"/>
  <c r="D29" i="135" s="1"/>
  <c r="J28" i="106"/>
  <c r="J28" i="135" s="1"/>
  <c r="G28" i="106"/>
  <c r="G28" i="135" s="1"/>
  <c r="D28" i="106"/>
  <c r="D28" i="135" s="1"/>
  <c r="J27" i="106"/>
  <c r="J27" i="135" s="1"/>
  <c r="G27" i="106"/>
  <c r="G27" i="135" s="1"/>
  <c r="D27" i="106"/>
  <c r="D27" i="135" s="1"/>
  <c r="J26" i="106"/>
  <c r="J26" i="135" s="1"/>
  <c r="G26" i="106"/>
  <c r="G26" i="135" s="1"/>
  <c r="D26" i="106"/>
  <c r="D26" i="135" s="1"/>
  <c r="J25" i="106"/>
  <c r="J25" i="135" s="1"/>
  <c r="G25" i="106"/>
  <c r="G25" i="135" s="1"/>
  <c r="D25" i="106"/>
  <c r="D25" i="135" s="1"/>
  <c r="J24" i="106"/>
  <c r="J24" i="135" s="1"/>
  <c r="G24" i="106"/>
  <c r="G24" i="135" s="1"/>
  <c r="D24" i="106"/>
  <c r="D24" i="135" s="1"/>
  <c r="J23" i="106"/>
  <c r="J23" i="135" s="1"/>
  <c r="G23" i="106"/>
  <c r="G23" i="135" s="1"/>
  <c r="D23" i="106"/>
  <c r="D23" i="135" s="1"/>
  <c r="J22" i="106"/>
  <c r="J22" i="135" s="1"/>
  <c r="G22" i="106"/>
  <c r="G22" i="135" s="1"/>
  <c r="D22" i="106"/>
  <c r="D22" i="135" s="1"/>
  <c r="J21" i="106"/>
  <c r="J21" i="135" s="1"/>
  <c r="G21" i="106"/>
  <c r="G21" i="135" s="1"/>
  <c r="D21" i="106"/>
  <c r="D21" i="135" s="1"/>
  <c r="K20" i="106"/>
  <c r="H20" i="106"/>
  <c r="E20" i="106"/>
  <c r="K755" i="106"/>
  <c r="K753" i="135" s="1"/>
  <c r="H755" i="106"/>
  <c r="H753" i="135" s="1"/>
  <c r="E755" i="106"/>
  <c r="E753" i="135" s="1"/>
  <c r="K754" i="106"/>
  <c r="K752" i="135" s="1"/>
  <c r="H754" i="106"/>
  <c r="H752" i="135" s="1"/>
  <c r="E754" i="106"/>
  <c r="E752" i="135" s="1"/>
  <c r="K753" i="106"/>
  <c r="K751" i="135" s="1"/>
  <c r="H753" i="106"/>
  <c r="H751" i="135" s="1"/>
  <c r="E753" i="106"/>
  <c r="E751" i="135" s="1"/>
  <c r="K752" i="106"/>
  <c r="K750" i="135" s="1"/>
  <c r="H752" i="106"/>
  <c r="H750" i="135" s="1"/>
  <c r="E752" i="106"/>
  <c r="E750" i="135" s="1"/>
  <c r="K751" i="106"/>
  <c r="K749" i="135" s="1"/>
  <c r="H751" i="106"/>
  <c r="H749" i="135" s="1"/>
  <c r="E751" i="106"/>
  <c r="E749" i="135" s="1"/>
  <c r="K750" i="106"/>
  <c r="K748" i="135" s="1"/>
  <c r="H750" i="106"/>
  <c r="H748" i="135" s="1"/>
  <c r="E750" i="106"/>
  <c r="E748" i="135" s="1"/>
  <c r="K749" i="106"/>
  <c r="K747" i="135" s="1"/>
  <c r="H749" i="106"/>
  <c r="H747" i="135" s="1"/>
  <c r="E749" i="106"/>
  <c r="E747" i="135" s="1"/>
  <c r="K748" i="106"/>
  <c r="K746" i="135" s="1"/>
  <c r="H748" i="106"/>
  <c r="H746" i="135" s="1"/>
  <c r="E748" i="106"/>
  <c r="E746" i="135" s="1"/>
  <c r="K747" i="106"/>
  <c r="K745" i="135" s="1"/>
  <c r="H747" i="106"/>
  <c r="H745" i="135" s="1"/>
  <c r="E747" i="106"/>
  <c r="E745" i="135" s="1"/>
  <c r="K746" i="106"/>
  <c r="H746" i="106"/>
  <c r="E746" i="106"/>
  <c r="J755" i="106"/>
  <c r="J753" i="135" s="1"/>
  <c r="G755" i="106"/>
  <c r="G753" i="135" s="1"/>
  <c r="D755" i="106"/>
  <c r="D753" i="135" s="1"/>
  <c r="J754" i="106"/>
  <c r="J752" i="135" s="1"/>
  <c r="G754" i="106"/>
  <c r="G752" i="135" s="1"/>
  <c r="D754" i="106"/>
  <c r="D752" i="135" s="1"/>
  <c r="J753" i="106"/>
  <c r="J751" i="135" s="1"/>
  <c r="G753" i="106"/>
  <c r="G751" i="135" s="1"/>
  <c r="D753" i="106"/>
  <c r="D751" i="135" s="1"/>
  <c r="J752" i="106"/>
  <c r="J750" i="135" s="1"/>
  <c r="G752" i="106"/>
  <c r="G750" i="135" s="1"/>
  <c r="D752" i="106"/>
  <c r="D750" i="135" s="1"/>
  <c r="J751" i="106"/>
  <c r="J749" i="135" s="1"/>
  <c r="G751" i="106"/>
  <c r="G749" i="135" s="1"/>
  <c r="D751" i="106"/>
  <c r="D749" i="135" s="1"/>
  <c r="J750" i="106"/>
  <c r="J748" i="135" s="1"/>
  <c r="G750" i="106"/>
  <c r="G748" i="135" s="1"/>
  <c r="D750" i="106"/>
  <c r="D748" i="135" s="1"/>
  <c r="J749" i="106"/>
  <c r="J747" i="135" s="1"/>
  <c r="G749" i="106"/>
  <c r="G747" i="135" s="1"/>
  <c r="D749" i="106"/>
  <c r="D747" i="135" s="1"/>
  <c r="J748" i="106"/>
  <c r="J746" i="135" s="1"/>
  <c r="G748" i="106"/>
  <c r="G746" i="135" s="1"/>
  <c r="D748" i="106"/>
  <c r="D746" i="135" s="1"/>
  <c r="J747" i="106"/>
  <c r="J745" i="135" s="1"/>
  <c r="G747" i="106"/>
  <c r="G745" i="135" s="1"/>
  <c r="D747" i="106"/>
  <c r="D745" i="135" s="1"/>
  <c r="J746" i="106"/>
  <c r="G746" i="106"/>
  <c r="D746" i="106"/>
  <c r="C755" i="106"/>
  <c r="C753" i="135" s="1"/>
  <c r="C754" i="106"/>
  <c r="C752" i="135" s="1"/>
  <c r="C753" i="106"/>
  <c r="C751" i="135" s="1"/>
  <c r="C752" i="106"/>
  <c r="C750" i="135" s="1"/>
  <c r="C751" i="106"/>
  <c r="C749" i="135" s="1"/>
  <c r="C750" i="106"/>
  <c r="C748" i="135" s="1"/>
  <c r="C749" i="106"/>
  <c r="C747" i="135" s="1"/>
  <c r="C748" i="106"/>
  <c r="C746" i="135" s="1"/>
  <c r="C747" i="106"/>
  <c r="C745" i="135" s="1"/>
  <c r="C746" i="106"/>
  <c r="C744" i="135" s="1"/>
  <c r="F755" i="106"/>
  <c r="F753" i="135" s="1"/>
  <c r="F754" i="106"/>
  <c r="F752" i="135" s="1"/>
  <c r="F753" i="106"/>
  <c r="F751" i="135" s="1"/>
  <c r="F752" i="106"/>
  <c r="F750" i="135" s="1"/>
  <c r="F751" i="106"/>
  <c r="F749" i="135" s="1"/>
  <c r="F750" i="106"/>
  <c r="F748" i="135" s="1"/>
  <c r="F749" i="106"/>
  <c r="F747" i="135" s="1"/>
  <c r="F748" i="106"/>
  <c r="F746" i="135" s="1"/>
  <c r="F747" i="106"/>
  <c r="F745" i="135" s="1"/>
  <c r="F746" i="106"/>
  <c r="I755" i="106"/>
  <c r="I753" i="135" s="1"/>
  <c r="I754" i="106"/>
  <c r="I752" i="135" s="1"/>
  <c r="I753" i="106"/>
  <c r="I751" i="135" s="1"/>
  <c r="I752" i="106"/>
  <c r="I750" i="135" s="1"/>
  <c r="I751" i="106"/>
  <c r="I749" i="135" s="1"/>
  <c r="I750" i="106"/>
  <c r="I748" i="135" s="1"/>
  <c r="I749" i="106"/>
  <c r="I747" i="135" s="1"/>
  <c r="I748" i="106"/>
  <c r="I746" i="135" s="1"/>
  <c r="I747" i="106"/>
  <c r="I745" i="135" s="1"/>
  <c r="I746" i="106"/>
  <c r="I545" i="106"/>
  <c r="I544" i="135" s="1"/>
  <c r="F545" i="106"/>
  <c r="F544" i="135" s="1"/>
  <c r="C545" i="106"/>
  <c r="C544" i="135" s="1"/>
  <c r="I544" i="106"/>
  <c r="I543" i="135" s="1"/>
  <c r="F544" i="106"/>
  <c r="F543" i="135" s="1"/>
  <c r="C544" i="106"/>
  <c r="C543" i="135" s="1"/>
  <c r="I543" i="106"/>
  <c r="I542" i="135" s="1"/>
  <c r="F543" i="106"/>
  <c r="F542" i="135" s="1"/>
  <c r="C543" i="106"/>
  <c r="C542" i="135" s="1"/>
  <c r="I542" i="106"/>
  <c r="I541" i="135" s="1"/>
  <c r="F542" i="106"/>
  <c r="F541" i="135" s="1"/>
  <c r="C542" i="106"/>
  <c r="C541" i="135" s="1"/>
  <c r="I541" i="106"/>
  <c r="I540" i="135" s="1"/>
  <c r="F541" i="106"/>
  <c r="F540" i="135" s="1"/>
  <c r="C541" i="106"/>
  <c r="C540" i="135" s="1"/>
  <c r="I540" i="106"/>
  <c r="I539" i="135" s="1"/>
  <c r="F540" i="106"/>
  <c r="F539" i="135" s="1"/>
  <c r="C540" i="106"/>
  <c r="C539" i="135" s="1"/>
  <c r="I539" i="106"/>
  <c r="I538" i="135" s="1"/>
  <c r="F539" i="106"/>
  <c r="F538" i="135" s="1"/>
  <c r="C539" i="106"/>
  <c r="C538" i="135" s="1"/>
  <c r="I538" i="106"/>
  <c r="I537" i="135" s="1"/>
  <c r="F538" i="106"/>
  <c r="F537" i="135" s="1"/>
  <c r="C538" i="106"/>
  <c r="C537" i="135" s="1"/>
  <c r="I537" i="106"/>
  <c r="I536" i="135" s="1"/>
  <c r="F537" i="106"/>
  <c r="F536" i="135" s="1"/>
  <c r="C537" i="106"/>
  <c r="C536" i="135" s="1"/>
  <c r="J536" i="106"/>
  <c r="G536" i="106"/>
  <c r="D536" i="106"/>
  <c r="J545" i="106"/>
  <c r="J544" i="135" s="1"/>
  <c r="G545" i="106"/>
  <c r="G544" i="135" s="1"/>
  <c r="D545" i="106"/>
  <c r="D544" i="135" s="1"/>
  <c r="J544" i="106"/>
  <c r="J543" i="135" s="1"/>
  <c r="G544" i="106"/>
  <c r="G543" i="135" s="1"/>
  <c r="D544" i="106"/>
  <c r="D543" i="135" s="1"/>
  <c r="J543" i="106"/>
  <c r="J542" i="135" s="1"/>
  <c r="G543" i="106"/>
  <c r="G542" i="135" s="1"/>
  <c r="D543" i="106"/>
  <c r="D542" i="135" s="1"/>
  <c r="J542" i="106"/>
  <c r="J541" i="135" s="1"/>
  <c r="G542" i="106"/>
  <c r="G541" i="135" s="1"/>
  <c r="D542" i="106"/>
  <c r="D541" i="135" s="1"/>
  <c r="J541" i="106"/>
  <c r="J540" i="135" s="1"/>
  <c r="G541" i="106"/>
  <c r="G540" i="135" s="1"/>
  <c r="D541" i="106"/>
  <c r="D540" i="135" s="1"/>
  <c r="J540" i="106"/>
  <c r="J539" i="135" s="1"/>
  <c r="G540" i="106"/>
  <c r="G539" i="135" s="1"/>
  <c r="D540" i="106"/>
  <c r="D539" i="135" s="1"/>
  <c r="J539" i="106"/>
  <c r="J538" i="135" s="1"/>
  <c r="G539" i="106"/>
  <c r="G538" i="135" s="1"/>
  <c r="D539" i="106"/>
  <c r="D538" i="135" s="1"/>
  <c r="J538" i="106"/>
  <c r="J537" i="135" s="1"/>
  <c r="G538" i="106"/>
  <c r="G537" i="135" s="1"/>
  <c r="D538" i="106"/>
  <c r="D537" i="135" s="1"/>
  <c r="J537" i="106"/>
  <c r="J536" i="135" s="1"/>
  <c r="G537" i="106"/>
  <c r="G536" i="135" s="1"/>
  <c r="D537" i="106"/>
  <c r="D536" i="135" s="1"/>
  <c r="K536" i="106"/>
  <c r="H536" i="106"/>
  <c r="E536" i="106"/>
  <c r="K545" i="106"/>
  <c r="K544" i="135" s="1"/>
  <c r="H545" i="106"/>
  <c r="H544" i="135" s="1"/>
  <c r="E545" i="106"/>
  <c r="E544" i="135" s="1"/>
  <c r="K544" i="106"/>
  <c r="K543" i="135" s="1"/>
  <c r="H544" i="106"/>
  <c r="H543" i="135" s="1"/>
  <c r="E544" i="106"/>
  <c r="E543" i="135" s="1"/>
  <c r="K543" i="106"/>
  <c r="K542" i="135" s="1"/>
  <c r="H543" i="106"/>
  <c r="H542" i="135" s="1"/>
  <c r="E543" i="106"/>
  <c r="E542" i="135" s="1"/>
  <c r="K542" i="106"/>
  <c r="K541" i="135" s="1"/>
  <c r="H542" i="106"/>
  <c r="H541" i="135" s="1"/>
  <c r="E542" i="106"/>
  <c r="E541" i="135" s="1"/>
  <c r="K541" i="106"/>
  <c r="K540" i="135" s="1"/>
  <c r="H541" i="106"/>
  <c r="H540" i="135" s="1"/>
  <c r="E541" i="106"/>
  <c r="E540" i="135" s="1"/>
  <c r="K540" i="106"/>
  <c r="K539" i="135" s="1"/>
  <c r="H540" i="106"/>
  <c r="H539" i="135" s="1"/>
  <c r="E540" i="106"/>
  <c r="E539" i="135" s="1"/>
  <c r="K539" i="106"/>
  <c r="K538" i="135" s="1"/>
  <c r="H539" i="106"/>
  <c r="H538" i="135" s="1"/>
  <c r="E539" i="106"/>
  <c r="E538" i="135" s="1"/>
  <c r="K538" i="106"/>
  <c r="K537" i="135" s="1"/>
  <c r="H538" i="106"/>
  <c r="H537" i="135" s="1"/>
  <c r="E538" i="106"/>
  <c r="E537" i="135" s="1"/>
  <c r="K537" i="106"/>
  <c r="K536" i="135" s="1"/>
  <c r="H537" i="106"/>
  <c r="H536" i="135" s="1"/>
  <c r="E537" i="106"/>
  <c r="E536" i="135" s="1"/>
  <c r="I536" i="106"/>
  <c r="F536" i="106"/>
  <c r="C536" i="106"/>
  <c r="C535" i="135" s="1"/>
  <c r="L116" i="106" a="1"/>
  <c r="L154" i="106" a="1"/>
  <c r="I170" i="77"/>
  <c r="C425" i="106" a="1"/>
  <c r="L684" i="106" a="1"/>
  <c r="I170" i="109"/>
  <c r="C757" i="106" a="1"/>
  <c r="L757" i="106" a="1"/>
  <c r="I170" i="51"/>
  <c r="C178" i="106" a="1"/>
  <c r="L679" i="106"/>
  <c r="L678" i="135" s="1"/>
  <c r="L678" i="106"/>
  <c r="L677" i="135" s="1"/>
  <c r="L677" i="106"/>
  <c r="L676" i="135" s="1"/>
  <c r="L676" i="106"/>
  <c r="L675" i="135" s="1"/>
  <c r="L675" i="106"/>
  <c r="L674" i="135" s="1"/>
  <c r="L674" i="106"/>
  <c r="L673" i="135" s="1"/>
  <c r="L673" i="106"/>
  <c r="L672" i="135" s="1"/>
  <c r="L672" i="106"/>
  <c r="L671" i="135" s="1"/>
  <c r="L671" i="106"/>
  <c r="L670" i="135" s="1"/>
  <c r="L670" i="106"/>
  <c r="L669" i="135" s="1"/>
  <c r="M679" i="106"/>
  <c r="M678" i="135" s="1"/>
  <c r="M678" i="106"/>
  <c r="M677" i="135" s="1"/>
  <c r="M677" i="106"/>
  <c r="M676" i="135" s="1"/>
  <c r="M676" i="106"/>
  <c r="M675" i="135" s="1"/>
  <c r="M675" i="106"/>
  <c r="M674" i="135" s="1"/>
  <c r="M674" i="106"/>
  <c r="M673" i="135" s="1"/>
  <c r="M673" i="106"/>
  <c r="M672" i="135" s="1"/>
  <c r="M672" i="106"/>
  <c r="M671" i="135" s="1"/>
  <c r="M671" i="106"/>
  <c r="M670" i="135" s="1"/>
  <c r="M670" i="106"/>
  <c r="M669" i="135" s="1"/>
  <c r="N679" i="106"/>
  <c r="N678" i="135" s="1"/>
  <c r="N678" i="106"/>
  <c r="N677" i="135" s="1"/>
  <c r="N677" i="106"/>
  <c r="N676" i="135" s="1"/>
  <c r="N676" i="106"/>
  <c r="N675" i="135" s="1"/>
  <c r="N675" i="106"/>
  <c r="N674" i="135" s="1"/>
  <c r="N674" i="106"/>
  <c r="N673" i="135" s="1"/>
  <c r="N673" i="106"/>
  <c r="N672" i="135" s="1"/>
  <c r="N672" i="106"/>
  <c r="N671" i="135" s="1"/>
  <c r="N671" i="106"/>
  <c r="N670" i="135" s="1"/>
  <c r="N670" i="106"/>
  <c r="N669" i="135" s="1"/>
  <c r="N557" i="106"/>
  <c r="N556" i="135" s="1"/>
  <c r="N556" i="106"/>
  <c r="N555" i="135" s="1"/>
  <c r="N555" i="106"/>
  <c r="N554" i="135" s="1"/>
  <c r="N554" i="106"/>
  <c r="N553" i="135" s="1"/>
  <c r="N553" i="106"/>
  <c r="N552" i="135" s="1"/>
  <c r="N552" i="106"/>
  <c r="N551" i="135" s="1"/>
  <c r="N551" i="106"/>
  <c r="N550" i="135" s="1"/>
  <c r="N550" i="106"/>
  <c r="N549" i="135" s="1"/>
  <c r="N549" i="106"/>
  <c r="N548" i="135" s="1"/>
  <c r="N548" i="106"/>
  <c r="N547" i="135" s="1"/>
  <c r="L557" i="106"/>
  <c r="L556" i="135" s="1"/>
  <c r="L556" i="106"/>
  <c r="L555" i="135" s="1"/>
  <c r="L555" i="106"/>
  <c r="L554" i="135" s="1"/>
  <c r="L554" i="106"/>
  <c r="L553" i="135" s="1"/>
  <c r="L553" i="106"/>
  <c r="L552" i="135" s="1"/>
  <c r="L552" i="106"/>
  <c r="L551" i="135" s="1"/>
  <c r="L551" i="106"/>
  <c r="L550" i="135" s="1"/>
  <c r="L550" i="106"/>
  <c r="L549" i="135" s="1"/>
  <c r="L549" i="106"/>
  <c r="L548" i="135" s="1"/>
  <c r="L548" i="106"/>
  <c r="L547" i="135" s="1"/>
  <c r="M557" i="106"/>
  <c r="M556" i="135" s="1"/>
  <c r="M556" i="106"/>
  <c r="M555" i="135" s="1"/>
  <c r="M555" i="106"/>
  <c r="M554" i="135" s="1"/>
  <c r="M554" i="106"/>
  <c r="M553" i="135" s="1"/>
  <c r="M553" i="106"/>
  <c r="M552" i="135" s="1"/>
  <c r="M552" i="106"/>
  <c r="M551" i="135" s="1"/>
  <c r="M551" i="106"/>
  <c r="M550" i="135" s="1"/>
  <c r="M550" i="106"/>
  <c r="M549" i="135" s="1"/>
  <c r="M549" i="106"/>
  <c r="M548" i="135" s="1"/>
  <c r="M548" i="106"/>
  <c r="M547" i="135" s="1"/>
  <c r="N458" i="106"/>
  <c r="N458" i="135" s="1"/>
  <c r="N457" i="106"/>
  <c r="N457" i="135" s="1"/>
  <c r="N456" i="106"/>
  <c r="N456" i="135" s="1"/>
  <c r="N455" i="106"/>
  <c r="N455" i="135" s="1"/>
  <c r="N454" i="106"/>
  <c r="N454" i="135" s="1"/>
  <c r="N453" i="106"/>
  <c r="N453" i="135" s="1"/>
  <c r="N452" i="106"/>
  <c r="N452" i="135" s="1"/>
  <c r="N451" i="106"/>
  <c r="N451" i="135" s="1"/>
  <c r="N450" i="106"/>
  <c r="N450" i="135" s="1"/>
  <c r="N449" i="106"/>
  <c r="N449" i="135" s="1"/>
  <c r="L458" i="106"/>
  <c r="L458" i="135" s="1"/>
  <c r="L457" i="106"/>
  <c r="L457" i="135" s="1"/>
  <c r="L456" i="106"/>
  <c r="L456" i="135" s="1"/>
  <c r="L455" i="106"/>
  <c r="L455" i="135" s="1"/>
  <c r="L454" i="106"/>
  <c r="L454" i="135" s="1"/>
  <c r="L453" i="106"/>
  <c r="L453" i="135" s="1"/>
  <c r="L452" i="106"/>
  <c r="L452" i="135" s="1"/>
  <c r="L451" i="106"/>
  <c r="L451" i="135" s="1"/>
  <c r="L450" i="106"/>
  <c r="L450" i="135" s="1"/>
  <c r="L449" i="106"/>
  <c r="L449" i="135" s="1"/>
  <c r="M458" i="106"/>
  <c r="M458" i="135" s="1"/>
  <c r="M457" i="106"/>
  <c r="M457" i="135" s="1"/>
  <c r="M456" i="106"/>
  <c r="M456" i="135" s="1"/>
  <c r="M455" i="106"/>
  <c r="M455" i="135" s="1"/>
  <c r="M454" i="106"/>
  <c r="M454" i="135" s="1"/>
  <c r="M453" i="106"/>
  <c r="M453" i="135" s="1"/>
  <c r="M452" i="106"/>
  <c r="M452" i="135" s="1"/>
  <c r="M451" i="106"/>
  <c r="M451" i="135" s="1"/>
  <c r="M450" i="106"/>
  <c r="M450" i="135" s="1"/>
  <c r="M449" i="106"/>
  <c r="M449" i="135" s="1"/>
  <c r="K631" i="106"/>
  <c r="K630" i="135" s="1"/>
  <c r="H631" i="106"/>
  <c r="H630" i="135" s="1"/>
  <c r="E631" i="106"/>
  <c r="E630" i="135" s="1"/>
  <c r="K630" i="106"/>
  <c r="K629" i="135" s="1"/>
  <c r="H630" i="106"/>
  <c r="H629" i="135" s="1"/>
  <c r="E630" i="106"/>
  <c r="E629" i="135" s="1"/>
  <c r="K629" i="106"/>
  <c r="K628" i="135" s="1"/>
  <c r="H629" i="106"/>
  <c r="H628" i="135" s="1"/>
  <c r="E629" i="106"/>
  <c r="E628" i="135" s="1"/>
  <c r="K628" i="106"/>
  <c r="K627" i="135" s="1"/>
  <c r="H628" i="106"/>
  <c r="H627" i="135" s="1"/>
  <c r="E628" i="106"/>
  <c r="E627" i="135" s="1"/>
  <c r="K627" i="106"/>
  <c r="K626" i="135" s="1"/>
  <c r="H627" i="106"/>
  <c r="H626" i="135" s="1"/>
  <c r="E627" i="106"/>
  <c r="E626" i="135" s="1"/>
  <c r="K626" i="106"/>
  <c r="K625" i="135" s="1"/>
  <c r="H626" i="106"/>
  <c r="H625" i="135" s="1"/>
  <c r="E626" i="106"/>
  <c r="E625" i="135" s="1"/>
  <c r="K625" i="106"/>
  <c r="K624" i="135" s="1"/>
  <c r="H625" i="106"/>
  <c r="H624" i="135" s="1"/>
  <c r="E625" i="106"/>
  <c r="E624" i="135" s="1"/>
  <c r="K624" i="106"/>
  <c r="K623" i="135" s="1"/>
  <c r="H624" i="106"/>
  <c r="H623" i="135" s="1"/>
  <c r="E624" i="106"/>
  <c r="E623" i="135" s="1"/>
  <c r="K623" i="106"/>
  <c r="K622" i="135" s="1"/>
  <c r="H623" i="106"/>
  <c r="H622" i="135" s="1"/>
  <c r="E623" i="106"/>
  <c r="E622" i="135" s="1"/>
  <c r="I631" i="106"/>
  <c r="I630" i="135" s="1"/>
  <c r="F631" i="106"/>
  <c r="F630" i="135" s="1"/>
  <c r="C631" i="106"/>
  <c r="C630" i="135" s="1"/>
  <c r="I630" i="106"/>
  <c r="I629" i="135" s="1"/>
  <c r="F630" i="106"/>
  <c r="F629" i="135" s="1"/>
  <c r="C630" i="106"/>
  <c r="C629" i="135" s="1"/>
  <c r="I629" i="106"/>
  <c r="I628" i="135" s="1"/>
  <c r="F629" i="106"/>
  <c r="F628" i="135" s="1"/>
  <c r="C629" i="106"/>
  <c r="C628" i="135" s="1"/>
  <c r="I628" i="106"/>
  <c r="I627" i="135" s="1"/>
  <c r="F628" i="106"/>
  <c r="F627" i="135" s="1"/>
  <c r="C628" i="106"/>
  <c r="C627" i="135" s="1"/>
  <c r="I627" i="106"/>
  <c r="I626" i="135" s="1"/>
  <c r="F627" i="106"/>
  <c r="F626" i="135" s="1"/>
  <c r="C627" i="106"/>
  <c r="C626" i="135" s="1"/>
  <c r="I626" i="106"/>
  <c r="I625" i="135" s="1"/>
  <c r="F626" i="106"/>
  <c r="F625" i="135" s="1"/>
  <c r="C626" i="106"/>
  <c r="C625" i="135" s="1"/>
  <c r="I625" i="106"/>
  <c r="I624" i="135" s="1"/>
  <c r="F625" i="106"/>
  <c r="F624" i="135" s="1"/>
  <c r="C625" i="106"/>
  <c r="C624" i="135" s="1"/>
  <c r="I624" i="106"/>
  <c r="I623" i="135" s="1"/>
  <c r="F624" i="106"/>
  <c r="F623" i="135" s="1"/>
  <c r="C624" i="106"/>
  <c r="C623" i="135" s="1"/>
  <c r="I623" i="106"/>
  <c r="I622" i="135" s="1"/>
  <c r="F623" i="106"/>
  <c r="F622" i="135" s="1"/>
  <c r="C623" i="106"/>
  <c r="C622" i="135" s="1"/>
  <c r="J622" i="106"/>
  <c r="G622" i="106"/>
  <c r="D622" i="106"/>
  <c r="J631" i="106"/>
  <c r="J630" i="135" s="1"/>
  <c r="G631" i="106"/>
  <c r="G630" i="135" s="1"/>
  <c r="D631" i="106"/>
  <c r="D630" i="135" s="1"/>
  <c r="J630" i="106"/>
  <c r="J629" i="135" s="1"/>
  <c r="G630" i="106"/>
  <c r="G629" i="135" s="1"/>
  <c r="D630" i="106"/>
  <c r="D629" i="135" s="1"/>
  <c r="J629" i="106"/>
  <c r="J628" i="135" s="1"/>
  <c r="G629" i="106"/>
  <c r="G628" i="135" s="1"/>
  <c r="D629" i="106"/>
  <c r="D628" i="135" s="1"/>
  <c r="J628" i="106"/>
  <c r="J627" i="135" s="1"/>
  <c r="G628" i="106"/>
  <c r="G627" i="135" s="1"/>
  <c r="D628" i="106"/>
  <c r="D627" i="135" s="1"/>
  <c r="J627" i="106"/>
  <c r="J626" i="135" s="1"/>
  <c r="G627" i="106"/>
  <c r="G626" i="135" s="1"/>
  <c r="D627" i="106"/>
  <c r="D626" i="135" s="1"/>
  <c r="J626" i="106"/>
  <c r="J625" i="135" s="1"/>
  <c r="G626" i="106"/>
  <c r="G625" i="135" s="1"/>
  <c r="D626" i="106"/>
  <c r="D625" i="135" s="1"/>
  <c r="J625" i="106"/>
  <c r="J624" i="135" s="1"/>
  <c r="G625" i="106"/>
  <c r="G624" i="135" s="1"/>
  <c r="D625" i="106"/>
  <c r="D624" i="135" s="1"/>
  <c r="J624" i="106"/>
  <c r="J623" i="135" s="1"/>
  <c r="G624" i="106"/>
  <c r="G623" i="135" s="1"/>
  <c r="D624" i="106"/>
  <c r="D623" i="135" s="1"/>
  <c r="J623" i="106"/>
  <c r="J622" i="135" s="1"/>
  <c r="G623" i="106"/>
  <c r="G622" i="135" s="1"/>
  <c r="D623" i="106"/>
  <c r="D622" i="135" s="1"/>
  <c r="K622" i="106"/>
  <c r="H622" i="106"/>
  <c r="E622" i="106"/>
  <c r="I622" i="106"/>
  <c r="C622" i="106"/>
  <c r="C621" i="135" s="1"/>
  <c r="F622" i="106"/>
  <c r="J533" i="106"/>
  <c r="J532" i="135" s="1"/>
  <c r="G533" i="106"/>
  <c r="G532" i="135" s="1"/>
  <c r="D533" i="106"/>
  <c r="D532" i="135" s="1"/>
  <c r="J532" i="106"/>
  <c r="J531" i="135" s="1"/>
  <c r="G532" i="106"/>
  <c r="G531" i="135" s="1"/>
  <c r="D532" i="106"/>
  <c r="D531" i="135" s="1"/>
  <c r="J531" i="106"/>
  <c r="J530" i="135" s="1"/>
  <c r="G531" i="106"/>
  <c r="G530" i="135" s="1"/>
  <c r="D531" i="106"/>
  <c r="D530" i="135" s="1"/>
  <c r="J530" i="106"/>
  <c r="J529" i="135" s="1"/>
  <c r="G530" i="106"/>
  <c r="G529" i="135" s="1"/>
  <c r="D530" i="106"/>
  <c r="D529" i="135" s="1"/>
  <c r="J529" i="106"/>
  <c r="J528" i="135" s="1"/>
  <c r="G529" i="106"/>
  <c r="G528" i="135" s="1"/>
  <c r="D529" i="106"/>
  <c r="D528" i="135" s="1"/>
  <c r="J528" i="106"/>
  <c r="J527" i="135" s="1"/>
  <c r="G528" i="106"/>
  <c r="G527" i="135" s="1"/>
  <c r="D528" i="106"/>
  <c r="D527" i="135" s="1"/>
  <c r="J527" i="106"/>
  <c r="J526" i="135" s="1"/>
  <c r="G527" i="106"/>
  <c r="G526" i="135" s="1"/>
  <c r="D527" i="106"/>
  <c r="D526" i="135" s="1"/>
  <c r="J526" i="106"/>
  <c r="J525" i="135" s="1"/>
  <c r="G526" i="106"/>
  <c r="G525" i="135" s="1"/>
  <c r="D526" i="106"/>
  <c r="D525" i="135" s="1"/>
  <c r="J525" i="106"/>
  <c r="J524" i="135" s="1"/>
  <c r="G525" i="106"/>
  <c r="G524" i="135" s="1"/>
  <c r="D525" i="106"/>
  <c r="D524" i="135" s="1"/>
  <c r="K524" i="106"/>
  <c r="H524" i="106"/>
  <c r="E524" i="106"/>
  <c r="K533" i="106"/>
  <c r="K532" i="135" s="1"/>
  <c r="H533" i="106"/>
  <c r="H532" i="135" s="1"/>
  <c r="E533" i="106"/>
  <c r="E532" i="135" s="1"/>
  <c r="K532" i="106"/>
  <c r="K531" i="135" s="1"/>
  <c r="H532" i="106"/>
  <c r="H531" i="135" s="1"/>
  <c r="E532" i="106"/>
  <c r="E531" i="135" s="1"/>
  <c r="K531" i="106"/>
  <c r="K530" i="135" s="1"/>
  <c r="H531" i="106"/>
  <c r="H530" i="135" s="1"/>
  <c r="E531" i="106"/>
  <c r="E530" i="135" s="1"/>
  <c r="K530" i="106"/>
  <c r="K529" i="135" s="1"/>
  <c r="H530" i="106"/>
  <c r="H529" i="135" s="1"/>
  <c r="E530" i="106"/>
  <c r="E529" i="135" s="1"/>
  <c r="K529" i="106"/>
  <c r="K528" i="135" s="1"/>
  <c r="H529" i="106"/>
  <c r="H528" i="135" s="1"/>
  <c r="E529" i="106"/>
  <c r="E528" i="135" s="1"/>
  <c r="K528" i="106"/>
  <c r="K527" i="135" s="1"/>
  <c r="H528" i="106"/>
  <c r="H527" i="135" s="1"/>
  <c r="E528" i="106"/>
  <c r="E527" i="135" s="1"/>
  <c r="K527" i="106"/>
  <c r="K526" i="135" s="1"/>
  <c r="H527" i="106"/>
  <c r="H526" i="135" s="1"/>
  <c r="E527" i="106"/>
  <c r="E526" i="135" s="1"/>
  <c r="K526" i="106"/>
  <c r="K525" i="135" s="1"/>
  <c r="H526" i="106"/>
  <c r="H525" i="135" s="1"/>
  <c r="E526" i="106"/>
  <c r="E525" i="135" s="1"/>
  <c r="K525" i="106"/>
  <c r="K524" i="135" s="1"/>
  <c r="H525" i="106"/>
  <c r="H524" i="135" s="1"/>
  <c r="E525" i="106"/>
  <c r="E524" i="135" s="1"/>
  <c r="I524" i="106"/>
  <c r="F524" i="106"/>
  <c r="C524" i="106"/>
  <c r="C523" i="135" s="1"/>
  <c r="I533" i="106"/>
  <c r="I532" i="135" s="1"/>
  <c r="F533" i="106"/>
  <c r="F532" i="135" s="1"/>
  <c r="C533" i="106"/>
  <c r="C532" i="135" s="1"/>
  <c r="I532" i="106"/>
  <c r="I531" i="135" s="1"/>
  <c r="F532" i="106"/>
  <c r="F531" i="135" s="1"/>
  <c r="C532" i="106"/>
  <c r="C531" i="135" s="1"/>
  <c r="I531" i="106"/>
  <c r="I530" i="135" s="1"/>
  <c r="F531" i="106"/>
  <c r="F530" i="135" s="1"/>
  <c r="C531" i="106"/>
  <c r="C530" i="135" s="1"/>
  <c r="I530" i="106"/>
  <c r="I529" i="135" s="1"/>
  <c r="F530" i="106"/>
  <c r="F529" i="135" s="1"/>
  <c r="C530" i="106"/>
  <c r="C529" i="135" s="1"/>
  <c r="I529" i="106"/>
  <c r="I528" i="135" s="1"/>
  <c r="F529" i="106"/>
  <c r="F528" i="135" s="1"/>
  <c r="C529" i="106"/>
  <c r="C528" i="135" s="1"/>
  <c r="I528" i="106"/>
  <c r="I527" i="135" s="1"/>
  <c r="F528" i="106"/>
  <c r="F527" i="135" s="1"/>
  <c r="C528" i="106"/>
  <c r="C527" i="135" s="1"/>
  <c r="I527" i="106"/>
  <c r="I526" i="135" s="1"/>
  <c r="F527" i="106"/>
  <c r="F526" i="135" s="1"/>
  <c r="C527" i="106"/>
  <c r="C526" i="135" s="1"/>
  <c r="I526" i="106"/>
  <c r="I525" i="135" s="1"/>
  <c r="F526" i="106"/>
  <c r="F525" i="135" s="1"/>
  <c r="C526" i="106"/>
  <c r="C525" i="135" s="1"/>
  <c r="I525" i="106"/>
  <c r="I524" i="135" s="1"/>
  <c r="F525" i="106"/>
  <c r="F524" i="135" s="1"/>
  <c r="C525" i="106"/>
  <c r="C524" i="135" s="1"/>
  <c r="J524" i="106"/>
  <c r="G524" i="106"/>
  <c r="D524" i="106"/>
  <c r="K373" i="106"/>
  <c r="K374" i="135" s="1"/>
  <c r="H373" i="106"/>
  <c r="H374" i="135" s="1"/>
  <c r="E373" i="106"/>
  <c r="E374" i="135" s="1"/>
  <c r="K372" i="106"/>
  <c r="K373" i="135" s="1"/>
  <c r="H372" i="106"/>
  <c r="H373" i="135" s="1"/>
  <c r="E372" i="106"/>
  <c r="E373" i="135" s="1"/>
  <c r="K371" i="106"/>
  <c r="K372" i="135" s="1"/>
  <c r="H371" i="106"/>
  <c r="H372" i="135" s="1"/>
  <c r="E371" i="106"/>
  <c r="E372" i="135" s="1"/>
  <c r="K370" i="106"/>
  <c r="K371" i="135" s="1"/>
  <c r="H370" i="106"/>
  <c r="H371" i="135" s="1"/>
  <c r="E370" i="106"/>
  <c r="E371" i="135" s="1"/>
  <c r="K369" i="106"/>
  <c r="K370" i="135" s="1"/>
  <c r="H369" i="106"/>
  <c r="H370" i="135" s="1"/>
  <c r="E369" i="106"/>
  <c r="E370" i="135" s="1"/>
  <c r="K368" i="106"/>
  <c r="K369" i="135" s="1"/>
  <c r="H368" i="106"/>
  <c r="H369" i="135" s="1"/>
  <c r="E368" i="106"/>
  <c r="E369" i="135" s="1"/>
  <c r="K367" i="106"/>
  <c r="K368" i="135" s="1"/>
  <c r="H367" i="106"/>
  <c r="H368" i="135" s="1"/>
  <c r="E367" i="106"/>
  <c r="E368" i="135" s="1"/>
  <c r="K366" i="106"/>
  <c r="K367" i="135" s="1"/>
  <c r="H366" i="106"/>
  <c r="H367" i="135" s="1"/>
  <c r="E366" i="106"/>
  <c r="E367" i="135" s="1"/>
  <c r="K365" i="106"/>
  <c r="K366" i="135" s="1"/>
  <c r="H365" i="106"/>
  <c r="H366" i="135" s="1"/>
  <c r="E365" i="106"/>
  <c r="E366" i="135" s="1"/>
  <c r="K364" i="106"/>
  <c r="H364" i="106"/>
  <c r="E364" i="106"/>
  <c r="I373" i="106"/>
  <c r="I374" i="135" s="1"/>
  <c r="F373" i="106"/>
  <c r="F374" i="135" s="1"/>
  <c r="C373" i="106"/>
  <c r="C374" i="135" s="1"/>
  <c r="I372" i="106"/>
  <c r="I373" i="135" s="1"/>
  <c r="F372" i="106"/>
  <c r="F373" i="135" s="1"/>
  <c r="C372" i="106"/>
  <c r="C373" i="135" s="1"/>
  <c r="I371" i="106"/>
  <c r="I372" i="135" s="1"/>
  <c r="F371" i="106"/>
  <c r="C371" i="106"/>
  <c r="C372" i="135" s="1"/>
  <c r="I370" i="106"/>
  <c r="I371" i="135" s="1"/>
  <c r="F370" i="106"/>
  <c r="F371" i="135" s="1"/>
  <c r="C370" i="106"/>
  <c r="C371" i="135" s="1"/>
  <c r="I369" i="106"/>
  <c r="I370" i="135" s="1"/>
  <c r="F369" i="106"/>
  <c r="F370" i="135" s="1"/>
  <c r="C369" i="106"/>
  <c r="C370" i="135" s="1"/>
  <c r="I368" i="106"/>
  <c r="I369" i="135" s="1"/>
  <c r="F368" i="106"/>
  <c r="F369" i="135" s="1"/>
  <c r="C368" i="106"/>
  <c r="C369" i="135" s="1"/>
  <c r="I367" i="106"/>
  <c r="I368" i="135" s="1"/>
  <c r="F367" i="106"/>
  <c r="F368" i="135" s="1"/>
  <c r="C367" i="106"/>
  <c r="C368" i="135" s="1"/>
  <c r="I366" i="106"/>
  <c r="I367" i="135" s="1"/>
  <c r="F366" i="106"/>
  <c r="F367" i="135" s="1"/>
  <c r="C366" i="106"/>
  <c r="C367" i="135" s="1"/>
  <c r="I365" i="106"/>
  <c r="I366" i="135" s="1"/>
  <c r="F365" i="106"/>
  <c r="F366" i="135" s="1"/>
  <c r="C365" i="106"/>
  <c r="C366" i="135" s="1"/>
  <c r="I364" i="106"/>
  <c r="F364" i="106"/>
  <c r="C364" i="106"/>
  <c r="C365" i="135" s="1"/>
  <c r="J373" i="106"/>
  <c r="J374" i="135" s="1"/>
  <c r="G373" i="106"/>
  <c r="G374" i="135" s="1"/>
  <c r="D373" i="106"/>
  <c r="D374" i="135" s="1"/>
  <c r="J372" i="106"/>
  <c r="J373" i="135" s="1"/>
  <c r="G372" i="106"/>
  <c r="G373" i="135" s="1"/>
  <c r="D372" i="106"/>
  <c r="D373" i="135" s="1"/>
  <c r="J371" i="106"/>
  <c r="J372" i="135" s="1"/>
  <c r="G371" i="106"/>
  <c r="G372" i="135" s="1"/>
  <c r="D371" i="106"/>
  <c r="D372" i="135" s="1"/>
  <c r="J370" i="106"/>
  <c r="J371" i="135" s="1"/>
  <c r="G370" i="106"/>
  <c r="G371" i="135" s="1"/>
  <c r="D370" i="106"/>
  <c r="D371" i="135" s="1"/>
  <c r="J369" i="106"/>
  <c r="J370" i="135" s="1"/>
  <c r="G369" i="106"/>
  <c r="G370" i="135" s="1"/>
  <c r="D369" i="106"/>
  <c r="D370" i="135" s="1"/>
  <c r="J368" i="106"/>
  <c r="J369" i="135" s="1"/>
  <c r="G368" i="106"/>
  <c r="G369" i="135" s="1"/>
  <c r="D368" i="106"/>
  <c r="D369" i="135" s="1"/>
  <c r="J367" i="106"/>
  <c r="J368" i="135" s="1"/>
  <c r="G367" i="106"/>
  <c r="G368" i="135" s="1"/>
  <c r="D367" i="106"/>
  <c r="D368" i="135" s="1"/>
  <c r="J366" i="106"/>
  <c r="J367" i="135" s="1"/>
  <c r="G366" i="106"/>
  <c r="G367" i="135" s="1"/>
  <c r="D366" i="106"/>
  <c r="D367" i="135" s="1"/>
  <c r="J365" i="106"/>
  <c r="J366" i="135" s="1"/>
  <c r="G365" i="106"/>
  <c r="G366" i="135" s="1"/>
  <c r="D365" i="106"/>
  <c r="D366" i="135" s="1"/>
  <c r="J364" i="106"/>
  <c r="G364" i="106"/>
  <c r="D364" i="106"/>
  <c r="M77" i="106"/>
  <c r="M77" i="135" s="1"/>
  <c r="M76" i="106"/>
  <c r="M76" i="135" s="1"/>
  <c r="M75" i="106"/>
  <c r="M75" i="135" s="1"/>
  <c r="M74" i="106"/>
  <c r="M74" i="135" s="1"/>
  <c r="M73" i="106"/>
  <c r="M73" i="135" s="1"/>
  <c r="M72" i="106"/>
  <c r="M72" i="135" s="1"/>
  <c r="M71" i="106"/>
  <c r="M71" i="135" s="1"/>
  <c r="M70" i="106"/>
  <c r="M70" i="135" s="1"/>
  <c r="M69" i="106"/>
  <c r="M69" i="135" s="1"/>
  <c r="M68" i="106"/>
  <c r="M68" i="135" s="1"/>
  <c r="N77" i="106"/>
  <c r="N77" i="135" s="1"/>
  <c r="N76" i="106"/>
  <c r="N76" i="135" s="1"/>
  <c r="N75" i="106"/>
  <c r="N75" i="135" s="1"/>
  <c r="N74" i="106"/>
  <c r="N74" i="135" s="1"/>
  <c r="N73" i="106"/>
  <c r="N73" i="135" s="1"/>
  <c r="N72" i="106"/>
  <c r="N72" i="135" s="1"/>
  <c r="N71" i="106"/>
  <c r="N71" i="135" s="1"/>
  <c r="N70" i="106"/>
  <c r="N70" i="135" s="1"/>
  <c r="N69" i="106"/>
  <c r="N69" i="135" s="1"/>
  <c r="N68" i="106"/>
  <c r="N68" i="135" s="1"/>
  <c r="L77" i="106"/>
  <c r="L77" i="135" s="1"/>
  <c r="L76" i="106"/>
  <c r="L76" i="135" s="1"/>
  <c r="L75" i="106"/>
  <c r="L75" i="135" s="1"/>
  <c r="L74" i="106"/>
  <c r="L74" i="135" s="1"/>
  <c r="L73" i="106"/>
  <c r="L73" i="135" s="1"/>
  <c r="L72" i="106"/>
  <c r="L72" i="135" s="1"/>
  <c r="L71" i="106"/>
  <c r="L71" i="135" s="1"/>
  <c r="L70" i="106"/>
  <c r="L70" i="135" s="1"/>
  <c r="L69" i="106"/>
  <c r="L69" i="135" s="1"/>
  <c r="L68" i="106"/>
  <c r="L68" i="135" s="1"/>
  <c r="L655" i="106"/>
  <c r="L654" i="135" s="1"/>
  <c r="L654" i="106"/>
  <c r="L653" i="135" s="1"/>
  <c r="L653" i="106"/>
  <c r="L652" i="135" s="1"/>
  <c r="L652" i="106"/>
  <c r="L651" i="135" s="1"/>
  <c r="L651" i="106"/>
  <c r="L650" i="135" s="1"/>
  <c r="L650" i="106"/>
  <c r="L649" i="135" s="1"/>
  <c r="L649" i="106"/>
  <c r="L648" i="135" s="1"/>
  <c r="L648" i="106"/>
  <c r="L647" i="135" s="1"/>
  <c r="L647" i="106"/>
  <c r="L646" i="135" s="1"/>
  <c r="L646" i="106"/>
  <c r="L645" i="135" s="1"/>
  <c r="M655" i="106"/>
  <c r="M654" i="135" s="1"/>
  <c r="M654" i="106"/>
  <c r="M653" i="135" s="1"/>
  <c r="M653" i="106"/>
  <c r="M652" i="135" s="1"/>
  <c r="M652" i="106"/>
  <c r="M651" i="135" s="1"/>
  <c r="M651" i="106"/>
  <c r="M650" i="135" s="1"/>
  <c r="M650" i="106"/>
  <c r="M649" i="135" s="1"/>
  <c r="M649" i="106"/>
  <c r="M648" i="135" s="1"/>
  <c r="M648" i="106"/>
  <c r="M647" i="135" s="1"/>
  <c r="M647" i="106"/>
  <c r="M646" i="135" s="1"/>
  <c r="M646" i="106"/>
  <c r="M645" i="135" s="1"/>
  <c r="N655" i="106"/>
  <c r="N654" i="135" s="1"/>
  <c r="N654" i="106"/>
  <c r="N653" i="135" s="1"/>
  <c r="N653" i="106"/>
  <c r="N652" i="135" s="1"/>
  <c r="N652" i="106"/>
  <c r="N651" i="135" s="1"/>
  <c r="N651" i="106"/>
  <c r="N650" i="135" s="1"/>
  <c r="N650" i="106"/>
  <c r="N649" i="135" s="1"/>
  <c r="N649" i="106"/>
  <c r="N648" i="135" s="1"/>
  <c r="N648" i="106"/>
  <c r="N647" i="135" s="1"/>
  <c r="N647" i="106"/>
  <c r="N646" i="135" s="1"/>
  <c r="N646" i="106"/>
  <c r="N645" i="135" s="1"/>
  <c r="N521" i="106"/>
  <c r="N521" i="135" s="1"/>
  <c r="N520" i="106"/>
  <c r="N520" i="135" s="1"/>
  <c r="N519" i="106"/>
  <c r="N519" i="135" s="1"/>
  <c r="N518" i="106"/>
  <c r="N518" i="135" s="1"/>
  <c r="N517" i="106"/>
  <c r="N517" i="135" s="1"/>
  <c r="N516" i="106"/>
  <c r="N516" i="135" s="1"/>
  <c r="N515" i="106"/>
  <c r="N515" i="135" s="1"/>
  <c r="N514" i="106"/>
  <c r="N514" i="135" s="1"/>
  <c r="N513" i="106"/>
  <c r="N513" i="135" s="1"/>
  <c r="N512" i="106"/>
  <c r="N512" i="135" s="1"/>
  <c r="L521" i="106"/>
  <c r="L521" i="135" s="1"/>
  <c r="L520" i="106"/>
  <c r="L520" i="135" s="1"/>
  <c r="L519" i="106"/>
  <c r="L519" i="135" s="1"/>
  <c r="L518" i="106"/>
  <c r="L518" i="135" s="1"/>
  <c r="L517" i="106"/>
  <c r="L517" i="135" s="1"/>
  <c r="L516" i="106"/>
  <c r="L516" i="135" s="1"/>
  <c r="L515" i="106"/>
  <c r="L515" i="135" s="1"/>
  <c r="L514" i="106"/>
  <c r="L514" i="135" s="1"/>
  <c r="L513" i="106"/>
  <c r="L513" i="135" s="1"/>
  <c r="L512" i="106"/>
  <c r="L512" i="135" s="1"/>
  <c r="M521" i="106"/>
  <c r="M521" i="135" s="1"/>
  <c r="M520" i="106"/>
  <c r="M520" i="135" s="1"/>
  <c r="M519" i="106"/>
  <c r="M519" i="135" s="1"/>
  <c r="M518" i="106"/>
  <c r="M518" i="135" s="1"/>
  <c r="M517" i="106"/>
  <c r="M517" i="135" s="1"/>
  <c r="M516" i="106"/>
  <c r="M516" i="135" s="1"/>
  <c r="M515" i="106"/>
  <c r="M515" i="135" s="1"/>
  <c r="M514" i="106"/>
  <c r="M514" i="135" s="1"/>
  <c r="M513" i="106"/>
  <c r="M513" i="135" s="1"/>
  <c r="M512" i="106"/>
  <c r="M512" i="135" s="1"/>
  <c r="L410" i="106"/>
  <c r="L410" i="135" s="1"/>
  <c r="L409" i="106"/>
  <c r="L409" i="135" s="1"/>
  <c r="L408" i="106"/>
  <c r="L408" i="135" s="1"/>
  <c r="L407" i="106"/>
  <c r="L407" i="135" s="1"/>
  <c r="L406" i="106"/>
  <c r="L406" i="135" s="1"/>
  <c r="L405" i="106"/>
  <c r="L405" i="135" s="1"/>
  <c r="L404" i="106"/>
  <c r="L404" i="135" s="1"/>
  <c r="L403" i="106"/>
  <c r="L403" i="135" s="1"/>
  <c r="L402" i="106"/>
  <c r="L402" i="135" s="1"/>
  <c r="L401" i="106"/>
  <c r="L401" i="135" s="1"/>
  <c r="M410" i="106"/>
  <c r="M410" i="135" s="1"/>
  <c r="M409" i="106"/>
  <c r="M409" i="135" s="1"/>
  <c r="M408" i="106"/>
  <c r="M408" i="135" s="1"/>
  <c r="M407" i="106"/>
  <c r="M407" i="135" s="1"/>
  <c r="M406" i="106"/>
  <c r="M406" i="135" s="1"/>
  <c r="M405" i="106"/>
  <c r="M405" i="135" s="1"/>
  <c r="M404" i="106"/>
  <c r="M404" i="135" s="1"/>
  <c r="M403" i="106"/>
  <c r="M403" i="135" s="1"/>
  <c r="M402" i="106"/>
  <c r="M402" i="135" s="1"/>
  <c r="M401" i="106"/>
  <c r="M401" i="135" s="1"/>
  <c r="N410" i="106"/>
  <c r="N410" i="135" s="1"/>
  <c r="N409" i="106"/>
  <c r="N409" i="135" s="1"/>
  <c r="N408" i="106"/>
  <c r="N408" i="135" s="1"/>
  <c r="N407" i="106"/>
  <c r="N407" i="135" s="1"/>
  <c r="N406" i="106"/>
  <c r="N406" i="135" s="1"/>
  <c r="N405" i="106"/>
  <c r="N405" i="135" s="1"/>
  <c r="N404" i="106"/>
  <c r="N404" i="135" s="1"/>
  <c r="N403" i="106"/>
  <c r="N403" i="135" s="1"/>
  <c r="N402" i="106"/>
  <c r="N402" i="135" s="1"/>
  <c r="N401" i="106"/>
  <c r="N401" i="135" s="1"/>
  <c r="J77" i="106"/>
  <c r="J77" i="135" s="1"/>
  <c r="G77" i="106"/>
  <c r="G77" i="135" s="1"/>
  <c r="D77" i="106"/>
  <c r="D77" i="135" s="1"/>
  <c r="J76" i="106"/>
  <c r="J76" i="135" s="1"/>
  <c r="G76" i="106"/>
  <c r="G76" i="135" s="1"/>
  <c r="D76" i="106"/>
  <c r="D76" i="135" s="1"/>
  <c r="J75" i="106"/>
  <c r="J75" i="135" s="1"/>
  <c r="G75" i="106"/>
  <c r="G75" i="135" s="1"/>
  <c r="D75" i="106"/>
  <c r="D75" i="135" s="1"/>
  <c r="J74" i="106"/>
  <c r="J74" i="135" s="1"/>
  <c r="G74" i="106"/>
  <c r="G74" i="135" s="1"/>
  <c r="D74" i="106"/>
  <c r="D74" i="135" s="1"/>
  <c r="J73" i="106"/>
  <c r="J73" i="135" s="1"/>
  <c r="G73" i="106"/>
  <c r="G73" i="135" s="1"/>
  <c r="D73" i="106"/>
  <c r="D73" i="135" s="1"/>
  <c r="J72" i="106"/>
  <c r="J72" i="135" s="1"/>
  <c r="G72" i="106"/>
  <c r="G72" i="135" s="1"/>
  <c r="D72" i="106"/>
  <c r="D72" i="135" s="1"/>
  <c r="J71" i="106"/>
  <c r="J71" i="135" s="1"/>
  <c r="G71" i="106"/>
  <c r="G71" i="135" s="1"/>
  <c r="D71" i="106"/>
  <c r="D71" i="135" s="1"/>
  <c r="J70" i="106"/>
  <c r="J70" i="135" s="1"/>
  <c r="G70" i="106"/>
  <c r="G70" i="135" s="1"/>
  <c r="D70" i="106"/>
  <c r="D70" i="135" s="1"/>
  <c r="J69" i="106"/>
  <c r="J69" i="135" s="1"/>
  <c r="G69" i="106"/>
  <c r="G69" i="135" s="1"/>
  <c r="D69" i="106"/>
  <c r="D69" i="135" s="1"/>
  <c r="K68" i="106"/>
  <c r="H68" i="106"/>
  <c r="E68" i="106"/>
  <c r="K77" i="106"/>
  <c r="K77" i="135" s="1"/>
  <c r="H77" i="106"/>
  <c r="H77" i="135" s="1"/>
  <c r="E77" i="106"/>
  <c r="E77" i="135" s="1"/>
  <c r="K76" i="106"/>
  <c r="K76" i="135" s="1"/>
  <c r="H76" i="106"/>
  <c r="H76" i="135" s="1"/>
  <c r="E76" i="106"/>
  <c r="E76" i="135" s="1"/>
  <c r="K75" i="106"/>
  <c r="K75" i="135" s="1"/>
  <c r="H75" i="106"/>
  <c r="H75" i="135" s="1"/>
  <c r="E75" i="106"/>
  <c r="E75" i="135" s="1"/>
  <c r="K74" i="106"/>
  <c r="K74" i="135" s="1"/>
  <c r="H74" i="106"/>
  <c r="H74" i="135" s="1"/>
  <c r="E74" i="106"/>
  <c r="E74" i="135" s="1"/>
  <c r="K73" i="106"/>
  <c r="K73" i="135" s="1"/>
  <c r="H73" i="106"/>
  <c r="H73" i="135" s="1"/>
  <c r="E73" i="106"/>
  <c r="E73" i="135" s="1"/>
  <c r="K72" i="106"/>
  <c r="K72" i="135" s="1"/>
  <c r="H72" i="106"/>
  <c r="H72" i="135" s="1"/>
  <c r="E72" i="106"/>
  <c r="E72" i="135" s="1"/>
  <c r="K71" i="106"/>
  <c r="K71" i="135" s="1"/>
  <c r="H71" i="106"/>
  <c r="H71" i="135" s="1"/>
  <c r="E71" i="106"/>
  <c r="E71" i="135" s="1"/>
  <c r="K70" i="106"/>
  <c r="K70" i="135" s="1"/>
  <c r="H70" i="106"/>
  <c r="H70" i="135" s="1"/>
  <c r="E70" i="106"/>
  <c r="E70" i="135" s="1"/>
  <c r="K69" i="106"/>
  <c r="K69" i="135" s="1"/>
  <c r="H69" i="106"/>
  <c r="H69" i="135" s="1"/>
  <c r="E69" i="106"/>
  <c r="E69" i="135" s="1"/>
  <c r="I68" i="106"/>
  <c r="F68" i="106"/>
  <c r="C68" i="106"/>
  <c r="C68" i="135" s="1"/>
  <c r="I77" i="106"/>
  <c r="I77" i="135" s="1"/>
  <c r="F77" i="106"/>
  <c r="F77" i="135" s="1"/>
  <c r="C77" i="106"/>
  <c r="C77" i="135" s="1"/>
  <c r="I76" i="106"/>
  <c r="I76" i="135" s="1"/>
  <c r="F76" i="106"/>
  <c r="F76" i="135" s="1"/>
  <c r="C76" i="106"/>
  <c r="C76" i="135" s="1"/>
  <c r="I75" i="106"/>
  <c r="I75" i="135" s="1"/>
  <c r="F75" i="106"/>
  <c r="F75" i="135" s="1"/>
  <c r="C75" i="106"/>
  <c r="C75" i="135" s="1"/>
  <c r="I74" i="106"/>
  <c r="I74" i="135" s="1"/>
  <c r="F74" i="106"/>
  <c r="F74" i="135" s="1"/>
  <c r="C74" i="106"/>
  <c r="C74" i="135" s="1"/>
  <c r="I73" i="106"/>
  <c r="I73" i="135" s="1"/>
  <c r="F73" i="106"/>
  <c r="F73" i="135" s="1"/>
  <c r="C73" i="106"/>
  <c r="C73" i="135" s="1"/>
  <c r="I72" i="106"/>
  <c r="I72" i="135" s="1"/>
  <c r="F72" i="106"/>
  <c r="F72" i="135" s="1"/>
  <c r="C72" i="106"/>
  <c r="C72" i="135" s="1"/>
  <c r="I71" i="106"/>
  <c r="I71" i="135" s="1"/>
  <c r="F71" i="106"/>
  <c r="F71" i="135" s="1"/>
  <c r="C71" i="106"/>
  <c r="C71" i="135" s="1"/>
  <c r="I70" i="106"/>
  <c r="I70" i="135" s="1"/>
  <c r="F70" i="106"/>
  <c r="F70" i="135" s="1"/>
  <c r="C70" i="106"/>
  <c r="C70" i="135" s="1"/>
  <c r="I69" i="106"/>
  <c r="I69" i="135" s="1"/>
  <c r="F69" i="106"/>
  <c r="F69" i="135" s="1"/>
  <c r="C69" i="106"/>
  <c r="C69" i="135" s="1"/>
  <c r="J68" i="106"/>
  <c r="G68" i="106"/>
  <c r="D68" i="106"/>
  <c r="I655" i="106"/>
  <c r="I654" i="135" s="1"/>
  <c r="F655" i="106"/>
  <c r="F654" i="135" s="1"/>
  <c r="C655" i="106"/>
  <c r="C654" i="135" s="1"/>
  <c r="I654" i="106"/>
  <c r="I653" i="135" s="1"/>
  <c r="F654" i="106"/>
  <c r="F653" i="135" s="1"/>
  <c r="C654" i="106"/>
  <c r="C653" i="135" s="1"/>
  <c r="I653" i="106"/>
  <c r="I652" i="135" s="1"/>
  <c r="F653" i="106"/>
  <c r="F652" i="135" s="1"/>
  <c r="C653" i="106"/>
  <c r="C652" i="135" s="1"/>
  <c r="I652" i="106"/>
  <c r="I651" i="135" s="1"/>
  <c r="F652" i="106"/>
  <c r="F651" i="135" s="1"/>
  <c r="C652" i="106"/>
  <c r="C651" i="135" s="1"/>
  <c r="I651" i="106"/>
  <c r="I650" i="135" s="1"/>
  <c r="F651" i="106"/>
  <c r="F650" i="135" s="1"/>
  <c r="C651" i="106"/>
  <c r="C650" i="135" s="1"/>
  <c r="I650" i="106"/>
  <c r="I649" i="135" s="1"/>
  <c r="F650" i="106"/>
  <c r="F649" i="135" s="1"/>
  <c r="C650" i="106"/>
  <c r="C649" i="135" s="1"/>
  <c r="I649" i="106"/>
  <c r="I648" i="135" s="1"/>
  <c r="F649" i="106"/>
  <c r="F648" i="135" s="1"/>
  <c r="C649" i="106"/>
  <c r="C648" i="135" s="1"/>
  <c r="I648" i="106"/>
  <c r="I647" i="135" s="1"/>
  <c r="F648" i="106"/>
  <c r="F647" i="135" s="1"/>
  <c r="C648" i="106"/>
  <c r="C647" i="135" s="1"/>
  <c r="I647" i="106"/>
  <c r="I646" i="135" s="1"/>
  <c r="F647" i="106"/>
  <c r="F646" i="135" s="1"/>
  <c r="C647" i="106"/>
  <c r="C646" i="135" s="1"/>
  <c r="J646" i="106"/>
  <c r="G646" i="106"/>
  <c r="D646" i="106"/>
  <c r="J655" i="106"/>
  <c r="J654" i="135" s="1"/>
  <c r="G655" i="106"/>
  <c r="G654" i="135" s="1"/>
  <c r="D655" i="106"/>
  <c r="D654" i="135" s="1"/>
  <c r="J654" i="106"/>
  <c r="J653" i="135" s="1"/>
  <c r="G654" i="106"/>
  <c r="G653" i="135" s="1"/>
  <c r="D654" i="106"/>
  <c r="D653" i="135" s="1"/>
  <c r="J653" i="106"/>
  <c r="J652" i="135" s="1"/>
  <c r="G653" i="106"/>
  <c r="G652" i="135" s="1"/>
  <c r="D653" i="106"/>
  <c r="D652" i="135" s="1"/>
  <c r="J652" i="106"/>
  <c r="J651" i="135" s="1"/>
  <c r="G652" i="106"/>
  <c r="G651" i="135" s="1"/>
  <c r="D652" i="106"/>
  <c r="D651" i="135" s="1"/>
  <c r="J651" i="106"/>
  <c r="J650" i="135" s="1"/>
  <c r="G651" i="106"/>
  <c r="G650" i="135" s="1"/>
  <c r="D651" i="106"/>
  <c r="D650" i="135" s="1"/>
  <c r="J650" i="106"/>
  <c r="J649" i="135" s="1"/>
  <c r="G650" i="106"/>
  <c r="G649" i="135" s="1"/>
  <c r="D650" i="106"/>
  <c r="D649" i="135" s="1"/>
  <c r="J649" i="106"/>
  <c r="J648" i="135" s="1"/>
  <c r="G649" i="106"/>
  <c r="G648" i="135" s="1"/>
  <c r="D649" i="106"/>
  <c r="D648" i="135" s="1"/>
  <c r="J648" i="106"/>
  <c r="J647" i="135" s="1"/>
  <c r="G648" i="106"/>
  <c r="G647" i="135" s="1"/>
  <c r="D648" i="106"/>
  <c r="D647" i="135" s="1"/>
  <c r="J647" i="106"/>
  <c r="J646" i="135" s="1"/>
  <c r="G647" i="106"/>
  <c r="G646" i="135" s="1"/>
  <c r="D647" i="106"/>
  <c r="D646" i="135" s="1"/>
  <c r="K646" i="106"/>
  <c r="H646" i="106"/>
  <c r="E646" i="106"/>
  <c r="K655" i="106"/>
  <c r="K654" i="135" s="1"/>
  <c r="H655" i="106"/>
  <c r="H654" i="135" s="1"/>
  <c r="E655" i="106"/>
  <c r="E654" i="135" s="1"/>
  <c r="K654" i="106"/>
  <c r="K653" i="135" s="1"/>
  <c r="H654" i="106"/>
  <c r="H653" i="135" s="1"/>
  <c r="E654" i="106"/>
  <c r="E653" i="135" s="1"/>
  <c r="K653" i="106"/>
  <c r="K652" i="135" s="1"/>
  <c r="H653" i="106"/>
  <c r="H652" i="135" s="1"/>
  <c r="E653" i="106"/>
  <c r="E652" i="135" s="1"/>
  <c r="K652" i="106"/>
  <c r="K651" i="135" s="1"/>
  <c r="H652" i="106"/>
  <c r="H651" i="135" s="1"/>
  <c r="E652" i="106"/>
  <c r="E651" i="135" s="1"/>
  <c r="K651" i="106"/>
  <c r="K650" i="135" s="1"/>
  <c r="H651" i="106"/>
  <c r="H650" i="135" s="1"/>
  <c r="E651" i="106"/>
  <c r="E650" i="135" s="1"/>
  <c r="K650" i="106"/>
  <c r="K649" i="135" s="1"/>
  <c r="H650" i="106"/>
  <c r="H649" i="135" s="1"/>
  <c r="E650" i="106"/>
  <c r="E649" i="135" s="1"/>
  <c r="K649" i="106"/>
  <c r="K648" i="135" s="1"/>
  <c r="H649" i="106"/>
  <c r="H648" i="135" s="1"/>
  <c r="E649" i="106"/>
  <c r="E648" i="135" s="1"/>
  <c r="K648" i="106"/>
  <c r="K647" i="135" s="1"/>
  <c r="H648" i="106"/>
  <c r="H647" i="135" s="1"/>
  <c r="E648" i="106"/>
  <c r="E647" i="135" s="1"/>
  <c r="K647" i="106"/>
  <c r="K646" i="135" s="1"/>
  <c r="H647" i="106"/>
  <c r="H646" i="135" s="1"/>
  <c r="E647" i="106"/>
  <c r="E646" i="135" s="1"/>
  <c r="I646" i="106"/>
  <c r="F646" i="106"/>
  <c r="C646" i="106"/>
  <c r="C645" i="135" s="1"/>
  <c r="I410" i="106"/>
  <c r="I410" i="135" s="1"/>
  <c r="F410" i="106"/>
  <c r="F410" i="135" s="1"/>
  <c r="C410" i="106"/>
  <c r="C410" i="135" s="1"/>
  <c r="I409" i="106"/>
  <c r="I409" i="135" s="1"/>
  <c r="F409" i="106"/>
  <c r="F409" i="135" s="1"/>
  <c r="C409" i="106"/>
  <c r="C409" i="135" s="1"/>
  <c r="I408" i="106"/>
  <c r="I408" i="135" s="1"/>
  <c r="F408" i="106"/>
  <c r="F408" i="135" s="1"/>
  <c r="C408" i="106"/>
  <c r="C408" i="135" s="1"/>
  <c r="I407" i="106"/>
  <c r="I407" i="135" s="1"/>
  <c r="F407" i="106"/>
  <c r="F407" i="135" s="1"/>
  <c r="C407" i="106"/>
  <c r="C407" i="135" s="1"/>
  <c r="I406" i="106"/>
  <c r="I406" i="135" s="1"/>
  <c r="F406" i="106"/>
  <c r="F406" i="135" s="1"/>
  <c r="C406" i="106"/>
  <c r="C406" i="135" s="1"/>
  <c r="I405" i="106"/>
  <c r="I405" i="135" s="1"/>
  <c r="F405" i="106"/>
  <c r="F405" i="135" s="1"/>
  <c r="C405" i="106"/>
  <c r="C405" i="135" s="1"/>
  <c r="I404" i="106"/>
  <c r="I404" i="135" s="1"/>
  <c r="F404" i="106"/>
  <c r="F404" i="135" s="1"/>
  <c r="C404" i="106"/>
  <c r="C404" i="135" s="1"/>
  <c r="I403" i="106"/>
  <c r="I403" i="135" s="1"/>
  <c r="F403" i="106"/>
  <c r="F403" i="135" s="1"/>
  <c r="C403" i="106"/>
  <c r="C403" i="135" s="1"/>
  <c r="I402" i="106"/>
  <c r="I402" i="135" s="1"/>
  <c r="F402" i="106"/>
  <c r="F402" i="135" s="1"/>
  <c r="C402" i="106"/>
  <c r="C402" i="135" s="1"/>
  <c r="J401" i="106"/>
  <c r="G401" i="106"/>
  <c r="D401" i="106"/>
  <c r="J410" i="106"/>
  <c r="J410" i="135" s="1"/>
  <c r="G410" i="106"/>
  <c r="G410" i="135" s="1"/>
  <c r="D410" i="106"/>
  <c r="D410" i="135" s="1"/>
  <c r="J409" i="106"/>
  <c r="J409" i="135" s="1"/>
  <c r="G409" i="106"/>
  <c r="G409" i="135" s="1"/>
  <c r="D409" i="106"/>
  <c r="D409" i="135" s="1"/>
  <c r="J408" i="106"/>
  <c r="J408" i="135" s="1"/>
  <c r="G408" i="106"/>
  <c r="G408" i="135" s="1"/>
  <c r="D408" i="106"/>
  <c r="D408" i="135" s="1"/>
  <c r="J407" i="106"/>
  <c r="J407" i="135" s="1"/>
  <c r="G407" i="106"/>
  <c r="G407" i="135" s="1"/>
  <c r="D407" i="106"/>
  <c r="D407" i="135" s="1"/>
  <c r="J406" i="106"/>
  <c r="J406" i="135" s="1"/>
  <c r="G406" i="106"/>
  <c r="G406" i="135" s="1"/>
  <c r="D406" i="106"/>
  <c r="D406" i="135" s="1"/>
  <c r="J405" i="106"/>
  <c r="J405" i="135" s="1"/>
  <c r="G405" i="106"/>
  <c r="G405" i="135" s="1"/>
  <c r="D405" i="106"/>
  <c r="D405" i="135" s="1"/>
  <c r="J404" i="106"/>
  <c r="J404" i="135" s="1"/>
  <c r="G404" i="106"/>
  <c r="G404" i="135" s="1"/>
  <c r="D404" i="106"/>
  <c r="D404" i="135" s="1"/>
  <c r="J403" i="106"/>
  <c r="J403" i="135" s="1"/>
  <c r="G403" i="106"/>
  <c r="G403" i="135" s="1"/>
  <c r="D403" i="106"/>
  <c r="D403" i="135" s="1"/>
  <c r="J402" i="106"/>
  <c r="J402" i="135" s="1"/>
  <c r="G402" i="106"/>
  <c r="G402" i="135" s="1"/>
  <c r="D402" i="106"/>
  <c r="D402" i="135" s="1"/>
  <c r="K401" i="106"/>
  <c r="H401" i="106"/>
  <c r="E401" i="106"/>
  <c r="K410" i="106"/>
  <c r="K410" i="135" s="1"/>
  <c r="H410" i="106"/>
  <c r="H410" i="135" s="1"/>
  <c r="E410" i="106"/>
  <c r="E410" i="135" s="1"/>
  <c r="K409" i="106"/>
  <c r="K409" i="135" s="1"/>
  <c r="H409" i="106"/>
  <c r="H409" i="135" s="1"/>
  <c r="E409" i="106"/>
  <c r="E409" i="135" s="1"/>
  <c r="K408" i="106"/>
  <c r="K408" i="135" s="1"/>
  <c r="H408" i="106"/>
  <c r="H408" i="135" s="1"/>
  <c r="E408" i="106"/>
  <c r="E408" i="135" s="1"/>
  <c r="K407" i="106"/>
  <c r="K407" i="135" s="1"/>
  <c r="H407" i="106"/>
  <c r="H407" i="135" s="1"/>
  <c r="E407" i="106"/>
  <c r="E407" i="135" s="1"/>
  <c r="K406" i="106"/>
  <c r="K406" i="135" s="1"/>
  <c r="H406" i="106"/>
  <c r="H406" i="135" s="1"/>
  <c r="E406" i="106"/>
  <c r="E406" i="135" s="1"/>
  <c r="K405" i="106"/>
  <c r="K405" i="135" s="1"/>
  <c r="H405" i="106"/>
  <c r="H405" i="135" s="1"/>
  <c r="E405" i="106"/>
  <c r="E405" i="135" s="1"/>
  <c r="K404" i="106"/>
  <c r="K404" i="135" s="1"/>
  <c r="H404" i="106"/>
  <c r="H404" i="135" s="1"/>
  <c r="E404" i="106"/>
  <c r="E404" i="135" s="1"/>
  <c r="K403" i="106"/>
  <c r="K403" i="135" s="1"/>
  <c r="H403" i="106"/>
  <c r="H403" i="135" s="1"/>
  <c r="E403" i="106"/>
  <c r="E403" i="135" s="1"/>
  <c r="K402" i="106"/>
  <c r="K402" i="135" s="1"/>
  <c r="H402" i="106"/>
  <c r="H402" i="135" s="1"/>
  <c r="E402" i="106"/>
  <c r="E402" i="135" s="1"/>
  <c r="I401" i="106"/>
  <c r="F401" i="106"/>
  <c r="C401" i="106"/>
  <c r="C401" i="135" s="1"/>
  <c r="I338" i="106"/>
  <c r="I338" i="135" s="1"/>
  <c r="F338" i="106"/>
  <c r="F338" i="135" s="1"/>
  <c r="C338" i="106"/>
  <c r="C338" i="135" s="1"/>
  <c r="I337" i="106"/>
  <c r="I337" i="135" s="1"/>
  <c r="F337" i="106"/>
  <c r="F337" i="135" s="1"/>
  <c r="C337" i="106"/>
  <c r="C337" i="135" s="1"/>
  <c r="I336" i="106"/>
  <c r="I336" i="135" s="1"/>
  <c r="F336" i="106"/>
  <c r="F336" i="135" s="1"/>
  <c r="C336" i="106"/>
  <c r="C336" i="135" s="1"/>
  <c r="I335" i="106"/>
  <c r="I335" i="135" s="1"/>
  <c r="F335" i="106"/>
  <c r="F335" i="135" s="1"/>
  <c r="C335" i="106"/>
  <c r="C335" i="135" s="1"/>
  <c r="I334" i="106"/>
  <c r="I334" i="135" s="1"/>
  <c r="F334" i="106"/>
  <c r="F334" i="135" s="1"/>
  <c r="C334" i="106"/>
  <c r="C334" i="135" s="1"/>
  <c r="I333" i="106"/>
  <c r="I333" i="135" s="1"/>
  <c r="F333" i="106"/>
  <c r="F333" i="135" s="1"/>
  <c r="C333" i="106"/>
  <c r="C333" i="135" s="1"/>
  <c r="I332" i="106"/>
  <c r="I332" i="135" s="1"/>
  <c r="F332" i="106"/>
  <c r="F332" i="135" s="1"/>
  <c r="C332" i="106"/>
  <c r="C332" i="135" s="1"/>
  <c r="I331" i="106"/>
  <c r="I331" i="135" s="1"/>
  <c r="F331" i="106"/>
  <c r="F331" i="135" s="1"/>
  <c r="C331" i="106"/>
  <c r="C331" i="135" s="1"/>
  <c r="I330" i="106"/>
  <c r="I330" i="135" s="1"/>
  <c r="F330" i="106"/>
  <c r="F330" i="135" s="1"/>
  <c r="C330" i="106"/>
  <c r="C330" i="135" s="1"/>
  <c r="J329" i="106"/>
  <c r="G329" i="106"/>
  <c r="D329" i="106"/>
  <c r="H338" i="106"/>
  <c r="H338" i="135" s="1"/>
  <c r="D338" i="106"/>
  <c r="D338" i="135" s="1"/>
  <c r="K337" i="106"/>
  <c r="K337" i="135" s="1"/>
  <c r="G337" i="106"/>
  <c r="G337" i="135" s="1"/>
  <c r="J336" i="106"/>
  <c r="J336" i="135" s="1"/>
  <c r="E336" i="106"/>
  <c r="E336" i="135" s="1"/>
  <c r="H335" i="106"/>
  <c r="H335" i="135" s="1"/>
  <c r="D335" i="106"/>
  <c r="D335" i="135" s="1"/>
  <c r="K334" i="106"/>
  <c r="K334" i="135" s="1"/>
  <c r="G334" i="106"/>
  <c r="G334" i="135" s="1"/>
  <c r="J333" i="106"/>
  <c r="J333" i="135" s="1"/>
  <c r="E333" i="106"/>
  <c r="E333" i="135" s="1"/>
  <c r="H332" i="106"/>
  <c r="H332" i="135" s="1"/>
  <c r="D332" i="106"/>
  <c r="D332" i="135" s="1"/>
  <c r="K331" i="106"/>
  <c r="K331" i="135" s="1"/>
  <c r="G331" i="106"/>
  <c r="G331" i="135" s="1"/>
  <c r="J330" i="106"/>
  <c r="J330" i="135" s="1"/>
  <c r="E330" i="106"/>
  <c r="E330" i="135" s="1"/>
  <c r="I329" i="106"/>
  <c r="E329" i="106"/>
  <c r="J338" i="106"/>
  <c r="J338" i="135" s="1"/>
  <c r="E338" i="106"/>
  <c r="E338" i="135" s="1"/>
  <c r="H337" i="106"/>
  <c r="H337" i="135" s="1"/>
  <c r="D337" i="106"/>
  <c r="D337" i="135" s="1"/>
  <c r="K336" i="106"/>
  <c r="K336" i="135" s="1"/>
  <c r="G336" i="106"/>
  <c r="G336" i="135" s="1"/>
  <c r="J335" i="106"/>
  <c r="J335" i="135" s="1"/>
  <c r="E335" i="106"/>
  <c r="E335" i="135" s="1"/>
  <c r="H334" i="106"/>
  <c r="H334" i="135" s="1"/>
  <c r="D334" i="106"/>
  <c r="D334" i="135" s="1"/>
  <c r="K333" i="106"/>
  <c r="K333" i="135" s="1"/>
  <c r="G333" i="106"/>
  <c r="G333" i="135" s="1"/>
  <c r="J332" i="106"/>
  <c r="J332" i="135" s="1"/>
  <c r="E332" i="106"/>
  <c r="E332" i="135" s="1"/>
  <c r="H331" i="106"/>
  <c r="H331" i="135" s="1"/>
  <c r="D331" i="106"/>
  <c r="D331" i="135" s="1"/>
  <c r="K330" i="106"/>
  <c r="K330" i="135" s="1"/>
  <c r="G330" i="106"/>
  <c r="G330" i="135" s="1"/>
  <c r="K329" i="106"/>
  <c r="F329" i="106"/>
  <c r="K338" i="106"/>
  <c r="K338" i="135" s="1"/>
  <c r="G338" i="106"/>
  <c r="G338" i="135" s="1"/>
  <c r="J337" i="106"/>
  <c r="J337" i="135" s="1"/>
  <c r="E337" i="106"/>
  <c r="E337" i="135" s="1"/>
  <c r="H336" i="106"/>
  <c r="H336" i="135" s="1"/>
  <c r="D336" i="106"/>
  <c r="D336" i="135" s="1"/>
  <c r="K335" i="106"/>
  <c r="K335" i="135" s="1"/>
  <c r="G335" i="106"/>
  <c r="G335" i="135" s="1"/>
  <c r="J334" i="106"/>
  <c r="J334" i="135" s="1"/>
  <c r="E334" i="106"/>
  <c r="E334" i="135" s="1"/>
  <c r="H333" i="106"/>
  <c r="H333" i="135" s="1"/>
  <c r="D333" i="106"/>
  <c r="D333" i="135" s="1"/>
  <c r="K332" i="106"/>
  <c r="K332" i="135" s="1"/>
  <c r="G332" i="106"/>
  <c r="G332" i="135" s="1"/>
  <c r="J331" i="106"/>
  <c r="J331" i="135" s="1"/>
  <c r="E331" i="106"/>
  <c r="E331" i="135" s="1"/>
  <c r="H330" i="106"/>
  <c r="H330" i="135" s="1"/>
  <c r="D330" i="106"/>
  <c r="D330" i="135" s="1"/>
  <c r="H329" i="106"/>
  <c r="C329" i="106"/>
  <c r="C329" i="135" s="1"/>
  <c r="J283" i="106"/>
  <c r="J283" i="135" s="1"/>
  <c r="G283" i="106"/>
  <c r="G283" i="135" s="1"/>
  <c r="D283" i="106"/>
  <c r="D283" i="135" s="1"/>
  <c r="J282" i="106"/>
  <c r="J282" i="135" s="1"/>
  <c r="G282" i="106"/>
  <c r="G282" i="135" s="1"/>
  <c r="D282" i="106"/>
  <c r="D282" i="135" s="1"/>
  <c r="J281" i="106"/>
  <c r="J281" i="135" s="1"/>
  <c r="G281" i="106"/>
  <c r="G281" i="135" s="1"/>
  <c r="D281" i="106"/>
  <c r="D281" i="135" s="1"/>
  <c r="J280" i="106"/>
  <c r="J280" i="135" s="1"/>
  <c r="G280" i="106"/>
  <c r="G280" i="135" s="1"/>
  <c r="D280" i="106"/>
  <c r="D280" i="135" s="1"/>
  <c r="J279" i="106"/>
  <c r="J279" i="135" s="1"/>
  <c r="G279" i="106"/>
  <c r="G279" i="135" s="1"/>
  <c r="D279" i="106"/>
  <c r="D279" i="135" s="1"/>
  <c r="J278" i="106"/>
  <c r="J278" i="135" s="1"/>
  <c r="G278" i="106"/>
  <c r="G278" i="135" s="1"/>
  <c r="D278" i="106"/>
  <c r="D278" i="135" s="1"/>
  <c r="J277" i="106"/>
  <c r="J277" i="135" s="1"/>
  <c r="G277" i="106"/>
  <c r="G277" i="135" s="1"/>
  <c r="D277" i="106"/>
  <c r="D277" i="135" s="1"/>
  <c r="J276" i="106"/>
  <c r="J276" i="135" s="1"/>
  <c r="G276" i="106"/>
  <c r="G276" i="135" s="1"/>
  <c r="D276" i="106"/>
  <c r="D276" i="135" s="1"/>
  <c r="J275" i="106"/>
  <c r="J275" i="135" s="1"/>
  <c r="G275" i="106"/>
  <c r="G275" i="135" s="1"/>
  <c r="D275" i="106"/>
  <c r="D275" i="135" s="1"/>
  <c r="K274" i="106"/>
  <c r="H274" i="106"/>
  <c r="E274" i="106"/>
  <c r="K283" i="106"/>
  <c r="K283" i="135" s="1"/>
  <c r="H283" i="106"/>
  <c r="H283" i="135" s="1"/>
  <c r="E283" i="106"/>
  <c r="E283" i="135" s="1"/>
  <c r="K282" i="106"/>
  <c r="K282" i="135" s="1"/>
  <c r="H282" i="106"/>
  <c r="H282" i="135" s="1"/>
  <c r="E282" i="106"/>
  <c r="E282" i="135" s="1"/>
  <c r="K281" i="106"/>
  <c r="K281" i="135" s="1"/>
  <c r="H281" i="106"/>
  <c r="H281" i="135" s="1"/>
  <c r="E281" i="106"/>
  <c r="E281" i="135" s="1"/>
  <c r="K280" i="106"/>
  <c r="K280" i="135" s="1"/>
  <c r="H280" i="106"/>
  <c r="H280" i="135" s="1"/>
  <c r="E280" i="106"/>
  <c r="E280" i="135" s="1"/>
  <c r="K279" i="106"/>
  <c r="K279" i="135" s="1"/>
  <c r="H279" i="106"/>
  <c r="H279" i="135" s="1"/>
  <c r="E279" i="106"/>
  <c r="E279" i="135" s="1"/>
  <c r="K278" i="106"/>
  <c r="K278" i="135" s="1"/>
  <c r="H278" i="106"/>
  <c r="H278" i="135" s="1"/>
  <c r="E278" i="106"/>
  <c r="E278" i="135" s="1"/>
  <c r="K277" i="106"/>
  <c r="K277" i="135" s="1"/>
  <c r="H277" i="106"/>
  <c r="H277" i="135" s="1"/>
  <c r="E277" i="106"/>
  <c r="E277" i="135" s="1"/>
  <c r="K276" i="106"/>
  <c r="K276" i="135" s="1"/>
  <c r="H276" i="106"/>
  <c r="H276" i="135" s="1"/>
  <c r="E276" i="106"/>
  <c r="E276" i="135" s="1"/>
  <c r="K275" i="106"/>
  <c r="K275" i="135" s="1"/>
  <c r="H275" i="106"/>
  <c r="H275" i="135" s="1"/>
  <c r="E275" i="106"/>
  <c r="E275" i="135" s="1"/>
  <c r="I274" i="106"/>
  <c r="F274" i="106"/>
  <c r="C274" i="106"/>
  <c r="C274" i="135" s="1"/>
  <c r="I283" i="106"/>
  <c r="I283" i="135" s="1"/>
  <c r="F283" i="106"/>
  <c r="F283" i="135" s="1"/>
  <c r="C283" i="106"/>
  <c r="C283" i="135" s="1"/>
  <c r="I282" i="106"/>
  <c r="I282" i="135" s="1"/>
  <c r="F282" i="106"/>
  <c r="F282" i="135" s="1"/>
  <c r="C282" i="106"/>
  <c r="C282" i="135" s="1"/>
  <c r="I281" i="106"/>
  <c r="I281" i="135" s="1"/>
  <c r="F281" i="106"/>
  <c r="F281" i="135" s="1"/>
  <c r="C281" i="106"/>
  <c r="C281" i="135" s="1"/>
  <c r="I280" i="106"/>
  <c r="I280" i="135" s="1"/>
  <c r="F280" i="106"/>
  <c r="F280" i="135" s="1"/>
  <c r="C280" i="106"/>
  <c r="C280" i="135" s="1"/>
  <c r="I279" i="106"/>
  <c r="I279" i="135" s="1"/>
  <c r="F279" i="106"/>
  <c r="F279" i="135" s="1"/>
  <c r="C279" i="106"/>
  <c r="C279" i="135" s="1"/>
  <c r="I278" i="106"/>
  <c r="I278" i="135" s="1"/>
  <c r="F278" i="106"/>
  <c r="F278" i="135" s="1"/>
  <c r="C278" i="106"/>
  <c r="C278" i="135" s="1"/>
  <c r="I277" i="106"/>
  <c r="I277" i="135" s="1"/>
  <c r="F277" i="106"/>
  <c r="F277" i="135" s="1"/>
  <c r="C277" i="106"/>
  <c r="C277" i="135" s="1"/>
  <c r="I276" i="106"/>
  <c r="I276" i="135" s="1"/>
  <c r="F276" i="106"/>
  <c r="F276" i="135" s="1"/>
  <c r="C276" i="106"/>
  <c r="C276" i="135" s="1"/>
  <c r="I275" i="106"/>
  <c r="I275" i="135" s="1"/>
  <c r="F275" i="106"/>
  <c r="F275" i="135" s="1"/>
  <c r="C275" i="106"/>
  <c r="C275" i="135" s="1"/>
  <c r="J274" i="106"/>
  <c r="G274" i="106"/>
  <c r="D274" i="106"/>
  <c r="I223" i="106"/>
  <c r="I223" i="135" s="1"/>
  <c r="F223" i="106"/>
  <c r="F223" i="135" s="1"/>
  <c r="C223" i="106"/>
  <c r="C223" i="135" s="1"/>
  <c r="I222" i="106"/>
  <c r="I222" i="135" s="1"/>
  <c r="F222" i="106"/>
  <c r="F222" i="135" s="1"/>
  <c r="C222" i="106"/>
  <c r="C222" i="135" s="1"/>
  <c r="I221" i="106"/>
  <c r="I221" i="135" s="1"/>
  <c r="F221" i="106"/>
  <c r="F221" i="135" s="1"/>
  <c r="C221" i="106"/>
  <c r="C221" i="135" s="1"/>
  <c r="I220" i="106"/>
  <c r="I220" i="135" s="1"/>
  <c r="F220" i="106"/>
  <c r="F220" i="135" s="1"/>
  <c r="C220" i="106"/>
  <c r="C220" i="135" s="1"/>
  <c r="I219" i="106"/>
  <c r="I219" i="135" s="1"/>
  <c r="F219" i="106"/>
  <c r="F219" i="135" s="1"/>
  <c r="C219" i="106"/>
  <c r="C219" i="135" s="1"/>
  <c r="I218" i="106"/>
  <c r="I218" i="135" s="1"/>
  <c r="F218" i="106"/>
  <c r="F218" i="135" s="1"/>
  <c r="C218" i="106"/>
  <c r="C218" i="135" s="1"/>
  <c r="I217" i="106"/>
  <c r="I217" i="135" s="1"/>
  <c r="F217" i="106"/>
  <c r="F217" i="135" s="1"/>
  <c r="C217" i="106"/>
  <c r="C217" i="135" s="1"/>
  <c r="I216" i="106"/>
  <c r="I216" i="135" s="1"/>
  <c r="F216" i="106"/>
  <c r="F216" i="135" s="1"/>
  <c r="C216" i="106"/>
  <c r="C216" i="135" s="1"/>
  <c r="I215" i="106"/>
  <c r="I215" i="135" s="1"/>
  <c r="F215" i="106"/>
  <c r="F215" i="135" s="1"/>
  <c r="C215" i="106"/>
  <c r="C215" i="135" s="1"/>
  <c r="J214" i="106"/>
  <c r="G214" i="106"/>
  <c r="D214" i="106"/>
  <c r="J223" i="106"/>
  <c r="J223" i="135" s="1"/>
  <c r="G223" i="106"/>
  <c r="G223" i="135" s="1"/>
  <c r="D223" i="106"/>
  <c r="D223" i="135" s="1"/>
  <c r="J222" i="106"/>
  <c r="J222" i="135" s="1"/>
  <c r="G222" i="106"/>
  <c r="G222" i="135" s="1"/>
  <c r="D222" i="106"/>
  <c r="D222" i="135" s="1"/>
  <c r="J221" i="106"/>
  <c r="J221" i="135" s="1"/>
  <c r="G221" i="106"/>
  <c r="G221" i="135" s="1"/>
  <c r="D221" i="106"/>
  <c r="D221" i="135" s="1"/>
  <c r="J220" i="106"/>
  <c r="J220" i="135" s="1"/>
  <c r="G220" i="106"/>
  <c r="G220" i="135" s="1"/>
  <c r="D220" i="106"/>
  <c r="D220" i="135" s="1"/>
  <c r="J219" i="106"/>
  <c r="J219" i="135" s="1"/>
  <c r="G219" i="106"/>
  <c r="G219" i="135" s="1"/>
  <c r="D219" i="106"/>
  <c r="D219" i="135" s="1"/>
  <c r="J218" i="106"/>
  <c r="J218" i="135" s="1"/>
  <c r="G218" i="106"/>
  <c r="G218" i="135" s="1"/>
  <c r="D218" i="106"/>
  <c r="D218" i="135" s="1"/>
  <c r="J217" i="106"/>
  <c r="J217" i="135" s="1"/>
  <c r="G217" i="106"/>
  <c r="G217" i="135" s="1"/>
  <c r="D217" i="106"/>
  <c r="D217" i="135" s="1"/>
  <c r="J216" i="106"/>
  <c r="J216" i="135" s="1"/>
  <c r="G216" i="106"/>
  <c r="G216" i="135" s="1"/>
  <c r="D216" i="106"/>
  <c r="D216" i="135" s="1"/>
  <c r="J215" i="106"/>
  <c r="J215" i="135" s="1"/>
  <c r="G215" i="106"/>
  <c r="G215" i="135" s="1"/>
  <c r="D215" i="106"/>
  <c r="D215" i="135" s="1"/>
  <c r="K214" i="106"/>
  <c r="H214" i="106"/>
  <c r="E214" i="106"/>
  <c r="K223" i="106"/>
  <c r="K223" i="135" s="1"/>
  <c r="H223" i="106"/>
  <c r="H223" i="135" s="1"/>
  <c r="E223" i="106"/>
  <c r="E223" i="135" s="1"/>
  <c r="K222" i="106"/>
  <c r="K222" i="135" s="1"/>
  <c r="H222" i="106"/>
  <c r="H222" i="135" s="1"/>
  <c r="E222" i="106"/>
  <c r="E222" i="135" s="1"/>
  <c r="K221" i="106"/>
  <c r="K221" i="135" s="1"/>
  <c r="H221" i="106"/>
  <c r="H221" i="135" s="1"/>
  <c r="E221" i="106"/>
  <c r="E221" i="135" s="1"/>
  <c r="K220" i="106"/>
  <c r="K220" i="135" s="1"/>
  <c r="H220" i="106"/>
  <c r="H220" i="135" s="1"/>
  <c r="E220" i="106"/>
  <c r="E220" i="135" s="1"/>
  <c r="K219" i="106"/>
  <c r="K219" i="135" s="1"/>
  <c r="H219" i="106"/>
  <c r="H219" i="135" s="1"/>
  <c r="E219" i="106"/>
  <c r="E219" i="135" s="1"/>
  <c r="K218" i="106"/>
  <c r="K218" i="135" s="1"/>
  <c r="H218" i="106"/>
  <c r="H218" i="135" s="1"/>
  <c r="E218" i="106"/>
  <c r="E218" i="135" s="1"/>
  <c r="K217" i="106"/>
  <c r="K217" i="135" s="1"/>
  <c r="H217" i="106"/>
  <c r="H217" i="135" s="1"/>
  <c r="E217" i="106"/>
  <c r="E217" i="135" s="1"/>
  <c r="K216" i="106"/>
  <c r="K216" i="135" s="1"/>
  <c r="H216" i="106"/>
  <c r="H216" i="135" s="1"/>
  <c r="E216" i="106"/>
  <c r="E216" i="135" s="1"/>
  <c r="K215" i="106"/>
  <c r="K215" i="135" s="1"/>
  <c r="H215" i="106"/>
  <c r="H215" i="135" s="1"/>
  <c r="E215" i="106"/>
  <c r="E215" i="135" s="1"/>
  <c r="I214" i="106"/>
  <c r="F214" i="106"/>
  <c r="C214" i="106"/>
  <c r="C214" i="135" s="1"/>
  <c r="K65" i="106"/>
  <c r="K65" i="135" s="1"/>
  <c r="H65" i="106"/>
  <c r="H65" i="135" s="1"/>
  <c r="E65" i="106"/>
  <c r="E65" i="135" s="1"/>
  <c r="K64" i="106"/>
  <c r="K64" i="135" s="1"/>
  <c r="H64" i="106"/>
  <c r="H64" i="135" s="1"/>
  <c r="E64" i="106"/>
  <c r="E64" i="135" s="1"/>
  <c r="K63" i="106"/>
  <c r="K63" i="135" s="1"/>
  <c r="H63" i="106"/>
  <c r="H63" i="135" s="1"/>
  <c r="E63" i="106"/>
  <c r="E63" i="135" s="1"/>
  <c r="K62" i="106"/>
  <c r="K62" i="135" s="1"/>
  <c r="H62" i="106"/>
  <c r="H62" i="135" s="1"/>
  <c r="E62" i="106"/>
  <c r="E62" i="135" s="1"/>
  <c r="K61" i="106"/>
  <c r="K61" i="135" s="1"/>
  <c r="H61" i="106"/>
  <c r="H61" i="135" s="1"/>
  <c r="E61" i="106"/>
  <c r="E61" i="135" s="1"/>
  <c r="K60" i="106"/>
  <c r="K60" i="135" s="1"/>
  <c r="H60" i="106"/>
  <c r="H60" i="135" s="1"/>
  <c r="E60" i="106"/>
  <c r="E60" i="135" s="1"/>
  <c r="K59" i="106"/>
  <c r="K59" i="135" s="1"/>
  <c r="H59" i="106"/>
  <c r="H59" i="135" s="1"/>
  <c r="E59" i="106"/>
  <c r="E59" i="135" s="1"/>
  <c r="K58" i="106"/>
  <c r="K58" i="135" s="1"/>
  <c r="H58" i="106"/>
  <c r="H58" i="135" s="1"/>
  <c r="E58" i="106"/>
  <c r="E58" i="135" s="1"/>
  <c r="K57" i="106"/>
  <c r="K57" i="135" s="1"/>
  <c r="H57" i="106"/>
  <c r="H57" i="135" s="1"/>
  <c r="E57" i="106"/>
  <c r="E57" i="135" s="1"/>
  <c r="I56" i="106"/>
  <c r="F56" i="106"/>
  <c r="C56" i="106"/>
  <c r="C56" i="135" s="1"/>
  <c r="I65" i="106"/>
  <c r="I65" i="135" s="1"/>
  <c r="F65" i="106"/>
  <c r="F65" i="135" s="1"/>
  <c r="C65" i="106"/>
  <c r="C65" i="135" s="1"/>
  <c r="I64" i="106"/>
  <c r="I64" i="135" s="1"/>
  <c r="F64" i="106"/>
  <c r="F64" i="135" s="1"/>
  <c r="C64" i="106"/>
  <c r="C64" i="135" s="1"/>
  <c r="I63" i="106"/>
  <c r="I63" i="135" s="1"/>
  <c r="F63" i="106"/>
  <c r="F63" i="135" s="1"/>
  <c r="C63" i="106"/>
  <c r="C63" i="135" s="1"/>
  <c r="I62" i="106"/>
  <c r="I62" i="135" s="1"/>
  <c r="F62" i="106"/>
  <c r="F62" i="135" s="1"/>
  <c r="C62" i="106"/>
  <c r="C62" i="135" s="1"/>
  <c r="I61" i="106"/>
  <c r="I61" i="135" s="1"/>
  <c r="F61" i="106"/>
  <c r="F61" i="135" s="1"/>
  <c r="C61" i="106"/>
  <c r="C61" i="135" s="1"/>
  <c r="I60" i="106"/>
  <c r="I60" i="135" s="1"/>
  <c r="F60" i="106"/>
  <c r="F60" i="135" s="1"/>
  <c r="C60" i="106"/>
  <c r="C60" i="135" s="1"/>
  <c r="I59" i="106"/>
  <c r="I59" i="135" s="1"/>
  <c r="F59" i="106"/>
  <c r="F59" i="135" s="1"/>
  <c r="C59" i="106"/>
  <c r="C59" i="135" s="1"/>
  <c r="I58" i="106"/>
  <c r="I58" i="135" s="1"/>
  <c r="F58" i="106"/>
  <c r="F58" i="135" s="1"/>
  <c r="C58" i="106"/>
  <c r="C58" i="135" s="1"/>
  <c r="I57" i="106"/>
  <c r="I57" i="135" s="1"/>
  <c r="F57" i="106"/>
  <c r="F57" i="135" s="1"/>
  <c r="C57" i="106"/>
  <c r="C57" i="135" s="1"/>
  <c r="J56" i="106"/>
  <c r="G56" i="106"/>
  <c r="D56" i="106"/>
  <c r="J65" i="106"/>
  <c r="J65" i="135" s="1"/>
  <c r="G65" i="106"/>
  <c r="G65" i="135" s="1"/>
  <c r="D65" i="106"/>
  <c r="D65" i="135" s="1"/>
  <c r="J64" i="106"/>
  <c r="J64" i="135" s="1"/>
  <c r="G64" i="106"/>
  <c r="G64" i="135" s="1"/>
  <c r="D64" i="106"/>
  <c r="D64" i="135" s="1"/>
  <c r="J63" i="106"/>
  <c r="J63" i="135" s="1"/>
  <c r="G63" i="106"/>
  <c r="G63" i="135" s="1"/>
  <c r="D63" i="106"/>
  <c r="D63" i="135" s="1"/>
  <c r="J62" i="106"/>
  <c r="J62" i="135" s="1"/>
  <c r="G62" i="106"/>
  <c r="G62" i="135" s="1"/>
  <c r="D62" i="106"/>
  <c r="D62" i="135" s="1"/>
  <c r="J61" i="106"/>
  <c r="J61" i="135" s="1"/>
  <c r="G61" i="106"/>
  <c r="G61" i="135" s="1"/>
  <c r="D61" i="106"/>
  <c r="D61" i="135" s="1"/>
  <c r="J60" i="106"/>
  <c r="J60" i="135" s="1"/>
  <c r="G60" i="106"/>
  <c r="G60" i="135" s="1"/>
  <c r="D60" i="106"/>
  <c r="D60" i="135" s="1"/>
  <c r="J59" i="106"/>
  <c r="J59" i="135" s="1"/>
  <c r="G59" i="106"/>
  <c r="G59" i="135" s="1"/>
  <c r="D59" i="106"/>
  <c r="D59" i="135" s="1"/>
  <c r="J58" i="106"/>
  <c r="J58" i="135" s="1"/>
  <c r="G58" i="106"/>
  <c r="G58" i="135" s="1"/>
  <c r="D58" i="106"/>
  <c r="D58" i="135" s="1"/>
  <c r="J57" i="106"/>
  <c r="J57" i="135" s="1"/>
  <c r="G57" i="106"/>
  <c r="G57" i="135" s="1"/>
  <c r="D57" i="106"/>
  <c r="D57" i="135" s="1"/>
  <c r="K56" i="106"/>
  <c r="H56" i="106"/>
  <c r="E56" i="106"/>
  <c r="I17" i="106"/>
  <c r="I17" i="135" s="1"/>
  <c r="F17" i="106"/>
  <c r="F17" i="135" s="1"/>
  <c r="C17" i="106"/>
  <c r="C17" i="135" s="1"/>
  <c r="I16" i="106"/>
  <c r="I16" i="135" s="1"/>
  <c r="F16" i="106"/>
  <c r="F16" i="135" s="1"/>
  <c r="C16" i="106"/>
  <c r="C16" i="135" s="1"/>
  <c r="I15" i="106"/>
  <c r="I15" i="135" s="1"/>
  <c r="F15" i="106"/>
  <c r="F15" i="135" s="1"/>
  <c r="C15" i="106"/>
  <c r="C15" i="135" s="1"/>
  <c r="I14" i="106"/>
  <c r="I14" i="135" s="1"/>
  <c r="F14" i="106"/>
  <c r="F14" i="135" s="1"/>
  <c r="C14" i="106"/>
  <c r="C14" i="135" s="1"/>
  <c r="I13" i="106"/>
  <c r="I13" i="135" s="1"/>
  <c r="F13" i="106"/>
  <c r="F13" i="135" s="1"/>
  <c r="C13" i="106"/>
  <c r="C13" i="135" s="1"/>
  <c r="I12" i="106"/>
  <c r="I12" i="135" s="1"/>
  <c r="F12" i="106"/>
  <c r="F12" i="135" s="1"/>
  <c r="C12" i="106"/>
  <c r="C12" i="135" s="1"/>
  <c r="I11" i="106"/>
  <c r="I11" i="135" s="1"/>
  <c r="F11" i="106"/>
  <c r="F11" i="135" s="1"/>
  <c r="C11" i="106"/>
  <c r="C11" i="135" s="1"/>
  <c r="I10" i="106"/>
  <c r="I10" i="135" s="1"/>
  <c r="F10" i="106"/>
  <c r="F10" i="135" s="1"/>
  <c r="C10" i="106"/>
  <c r="C10" i="135" s="1"/>
  <c r="I9" i="106"/>
  <c r="I9" i="135" s="1"/>
  <c r="F9" i="106"/>
  <c r="F9" i="135" s="1"/>
  <c r="C9" i="106"/>
  <c r="C9" i="135" s="1"/>
  <c r="J8" i="106"/>
  <c r="G8" i="106"/>
  <c r="D8" i="106"/>
  <c r="J17" i="106"/>
  <c r="J17" i="135" s="1"/>
  <c r="G17" i="106"/>
  <c r="G17" i="135" s="1"/>
  <c r="D17" i="106"/>
  <c r="D17" i="135" s="1"/>
  <c r="J16" i="106"/>
  <c r="J16" i="135" s="1"/>
  <c r="G16" i="106"/>
  <c r="G16" i="135" s="1"/>
  <c r="D16" i="106"/>
  <c r="D16" i="135" s="1"/>
  <c r="J15" i="106"/>
  <c r="J15" i="135" s="1"/>
  <c r="G15" i="106"/>
  <c r="G15" i="135" s="1"/>
  <c r="D15" i="106"/>
  <c r="D15" i="135" s="1"/>
  <c r="J14" i="106"/>
  <c r="J14" i="135" s="1"/>
  <c r="G14" i="106"/>
  <c r="G14" i="135" s="1"/>
  <c r="D14" i="106"/>
  <c r="D14" i="135" s="1"/>
  <c r="J13" i="106"/>
  <c r="J13" i="135" s="1"/>
  <c r="G13" i="106"/>
  <c r="G13" i="135" s="1"/>
  <c r="D13" i="106"/>
  <c r="D13" i="135" s="1"/>
  <c r="J12" i="106"/>
  <c r="J12" i="135" s="1"/>
  <c r="G12" i="106"/>
  <c r="G12" i="135" s="1"/>
  <c r="D12" i="106"/>
  <c r="D12" i="135" s="1"/>
  <c r="J11" i="106"/>
  <c r="J11" i="135" s="1"/>
  <c r="G11" i="106"/>
  <c r="G11" i="135" s="1"/>
  <c r="D11" i="106"/>
  <c r="D11" i="135" s="1"/>
  <c r="J10" i="106"/>
  <c r="J10" i="135" s="1"/>
  <c r="G10" i="106"/>
  <c r="G10" i="135" s="1"/>
  <c r="D10" i="106"/>
  <c r="D10" i="135" s="1"/>
  <c r="J9" i="106"/>
  <c r="J9" i="135" s="1"/>
  <c r="G9" i="106"/>
  <c r="G9" i="135" s="1"/>
  <c r="D9" i="106"/>
  <c r="K8" i="106"/>
  <c r="H8" i="106"/>
  <c r="E8" i="106"/>
  <c r="K17" i="106"/>
  <c r="K17" i="135" s="1"/>
  <c r="H17" i="106"/>
  <c r="H17" i="135" s="1"/>
  <c r="E17" i="106"/>
  <c r="E17" i="135" s="1"/>
  <c r="K16" i="106"/>
  <c r="K16" i="135" s="1"/>
  <c r="H16" i="106"/>
  <c r="H16" i="135" s="1"/>
  <c r="E16" i="106"/>
  <c r="E16" i="135" s="1"/>
  <c r="K15" i="106"/>
  <c r="K15" i="135" s="1"/>
  <c r="H15" i="106"/>
  <c r="H15" i="135" s="1"/>
  <c r="E15" i="106"/>
  <c r="E15" i="135" s="1"/>
  <c r="K14" i="106"/>
  <c r="K14" i="135" s="1"/>
  <c r="H14" i="106"/>
  <c r="H14" i="135" s="1"/>
  <c r="E14" i="106"/>
  <c r="E14" i="135" s="1"/>
  <c r="K13" i="106"/>
  <c r="K13" i="135" s="1"/>
  <c r="H13" i="106"/>
  <c r="H13" i="135" s="1"/>
  <c r="E13" i="106"/>
  <c r="E13" i="135" s="1"/>
  <c r="K12" i="106"/>
  <c r="K12" i="135" s="1"/>
  <c r="H12" i="106"/>
  <c r="H12" i="135" s="1"/>
  <c r="E12" i="106"/>
  <c r="E12" i="135" s="1"/>
  <c r="K11" i="106"/>
  <c r="K11" i="135" s="1"/>
  <c r="H11" i="106"/>
  <c r="H11" i="135" s="1"/>
  <c r="E11" i="106"/>
  <c r="E11" i="135" s="1"/>
  <c r="K10" i="106"/>
  <c r="K10" i="135" s="1"/>
  <c r="H10" i="106"/>
  <c r="H10" i="135" s="1"/>
  <c r="E10" i="106"/>
  <c r="E10" i="135" s="1"/>
  <c r="K9" i="106"/>
  <c r="K9" i="135" s="1"/>
  <c r="H9" i="106"/>
  <c r="H9" i="135" s="1"/>
  <c r="E9" i="106"/>
  <c r="E9" i="135" s="1"/>
  <c r="I8" i="106"/>
  <c r="F8" i="106"/>
  <c r="C8" i="106"/>
  <c r="C8" i="135" s="1"/>
  <c r="K741" i="106"/>
  <c r="K739" i="135" s="1"/>
  <c r="H741" i="106"/>
  <c r="H739" i="135" s="1"/>
  <c r="E741" i="106"/>
  <c r="E739" i="135" s="1"/>
  <c r="K740" i="106"/>
  <c r="K738" i="135" s="1"/>
  <c r="H740" i="106"/>
  <c r="H738" i="135" s="1"/>
  <c r="E740" i="106"/>
  <c r="E738" i="135" s="1"/>
  <c r="K739" i="106"/>
  <c r="K737" i="135" s="1"/>
  <c r="H739" i="106"/>
  <c r="H737" i="135" s="1"/>
  <c r="E739" i="106"/>
  <c r="E737" i="135" s="1"/>
  <c r="K738" i="106"/>
  <c r="K736" i="135" s="1"/>
  <c r="H738" i="106"/>
  <c r="H736" i="135" s="1"/>
  <c r="E738" i="106"/>
  <c r="E736" i="135" s="1"/>
  <c r="K737" i="106"/>
  <c r="K735" i="135" s="1"/>
  <c r="H737" i="106"/>
  <c r="H735" i="135" s="1"/>
  <c r="E737" i="106"/>
  <c r="E735" i="135" s="1"/>
  <c r="K736" i="106"/>
  <c r="K734" i="135" s="1"/>
  <c r="H736" i="106"/>
  <c r="H734" i="135" s="1"/>
  <c r="E736" i="106"/>
  <c r="E734" i="135" s="1"/>
  <c r="K735" i="106"/>
  <c r="K733" i="135" s="1"/>
  <c r="H735" i="106"/>
  <c r="H733" i="135" s="1"/>
  <c r="E735" i="106"/>
  <c r="E733" i="135" s="1"/>
  <c r="K734" i="106"/>
  <c r="K732" i="135" s="1"/>
  <c r="H734" i="106"/>
  <c r="H732" i="135" s="1"/>
  <c r="E734" i="106"/>
  <c r="E732" i="135" s="1"/>
  <c r="K733" i="106"/>
  <c r="K731" i="135" s="1"/>
  <c r="H733" i="106"/>
  <c r="H731" i="135" s="1"/>
  <c r="E733" i="106"/>
  <c r="E731" i="135" s="1"/>
  <c r="I732" i="106"/>
  <c r="J741" i="106"/>
  <c r="J739" i="135" s="1"/>
  <c r="G741" i="106"/>
  <c r="G739" i="135" s="1"/>
  <c r="D741" i="106"/>
  <c r="D739" i="135" s="1"/>
  <c r="J740" i="106"/>
  <c r="J738" i="135" s="1"/>
  <c r="G740" i="106"/>
  <c r="G738" i="135" s="1"/>
  <c r="D740" i="106"/>
  <c r="D738" i="135" s="1"/>
  <c r="J739" i="106"/>
  <c r="J737" i="135" s="1"/>
  <c r="G739" i="106"/>
  <c r="G737" i="135" s="1"/>
  <c r="D739" i="106"/>
  <c r="D737" i="135" s="1"/>
  <c r="J738" i="106"/>
  <c r="J736" i="135" s="1"/>
  <c r="G738" i="106"/>
  <c r="G736" i="135" s="1"/>
  <c r="D738" i="106"/>
  <c r="D736" i="135" s="1"/>
  <c r="J737" i="106"/>
  <c r="J735" i="135" s="1"/>
  <c r="G737" i="106"/>
  <c r="G735" i="135" s="1"/>
  <c r="D737" i="106"/>
  <c r="D735" i="135" s="1"/>
  <c r="F741" i="106"/>
  <c r="F739" i="135" s="1"/>
  <c r="I740" i="106"/>
  <c r="I738" i="135" s="1"/>
  <c r="C739" i="106"/>
  <c r="C737" i="135" s="1"/>
  <c r="F738" i="106"/>
  <c r="F736" i="135" s="1"/>
  <c r="I737" i="106"/>
  <c r="I735" i="135" s="1"/>
  <c r="I736" i="106"/>
  <c r="I734" i="135" s="1"/>
  <c r="D736" i="106"/>
  <c r="D734" i="135" s="1"/>
  <c r="G735" i="106"/>
  <c r="G733" i="135" s="1"/>
  <c r="C735" i="106"/>
  <c r="C733" i="135" s="1"/>
  <c r="J734" i="106"/>
  <c r="J732" i="135" s="1"/>
  <c r="F734" i="106"/>
  <c r="F732" i="135" s="1"/>
  <c r="I733" i="106"/>
  <c r="I731" i="135" s="1"/>
  <c r="D733" i="106"/>
  <c r="D731" i="135" s="1"/>
  <c r="H732" i="106"/>
  <c r="E732" i="106"/>
  <c r="I741" i="106"/>
  <c r="I739" i="135" s="1"/>
  <c r="C740" i="106"/>
  <c r="C738" i="135" s="1"/>
  <c r="F739" i="106"/>
  <c r="F737" i="135" s="1"/>
  <c r="I738" i="106"/>
  <c r="I736" i="135" s="1"/>
  <c r="C737" i="106"/>
  <c r="C735" i="135" s="1"/>
  <c r="J736" i="106"/>
  <c r="J734" i="135" s="1"/>
  <c r="F736" i="106"/>
  <c r="F734" i="135" s="1"/>
  <c r="I735" i="106"/>
  <c r="I733" i="135" s="1"/>
  <c r="D735" i="106"/>
  <c r="D733" i="135" s="1"/>
  <c r="G734" i="106"/>
  <c r="G732" i="135" s="1"/>
  <c r="C734" i="106"/>
  <c r="C732" i="135" s="1"/>
  <c r="J733" i="106"/>
  <c r="J731" i="135" s="1"/>
  <c r="F733" i="106"/>
  <c r="F731" i="135" s="1"/>
  <c r="J732" i="106"/>
  <c r="F732" i="106"/>
  <c r="C732" i="106"/>
  <c r="C730" i="135" s="1"/>
  <c r="C741" i="106"/>
  <c r="C739" i="135" s="1"/>
  <c r="F740" i="106"/>
  <c r="F738" i="135" s="1"/>
  <c r="I739" i="106"/>
  <c r="I737" i="135" s="1"/>
  <c r="C738" i="106"/>
  <c r="C736" i="135" s="1"/>
  <c r="F737" i="106"/>
  <c r="F735" i="135" s="1"/>
  <c r="G736" i="106"/>
  <c r="G734" i="135" s="1"/>
  <c r="C736" i="106"/>
  <c r="C734" i="135" s="1"/>
  <c r="J735" i="106"/>
  <c r="J733" i="135" s="1"/>
  <c r="F735" i="106"/>
  <c r="F733" i="135" s="1"/>
  <c r="I734" i="106"/>
  <c r="I732" i="135" s="1"/>
  <c r="D734" i="106"/>
  <c r="D732" i="135" s="1"/>
  <c r="G733" i="106"/>
  <c r="G731" i="135" s="1"/>
  <c r="C733" i="106"/>
  <c r="C731" i="135" s="1"/>
  <c r="K732" i="106"/>
  <c r="G732" i="106"/>
  <c r="D732" i="106"/>
  <c r="L387" i="106" a="1"/>
  <c r="L484" i="106" a="1"/>
  <c r="C106" i="7"/>
  <c r="C108" i="130" s="1"/>
  <c r="B108" i="105"/>
  <c r="C327" i="7"/>
  <c r="C331" i="130" s="1"/>
  <c r="B335" i="105"/>
  <c r="A123" i="114"/>
  <c r="B114" i="114"/>
  <c r="C114" i="114" s="1"/>
  <c r="B115" i="113"/>
  <c r="C115" i="113" s="1"/>
  <c r="A124" i="113"/>
  <c r="A124" i="7"/>
  <c r="B115" i="7"/>
  <c r="A345" i="7"/>
  <c r="B336" i="7"/>
  <c r="I314" i="106" l="1"/>
  <c r="J314" i="106"/>
  <c r="H314" i="106"/>
  <c r="K314" i="106"/>
  <c r="F314" i="106"/>
  <c r="G314" i="106"/>
  <c r="D314" i="106"/>
  <c r="E314" i="106"/>
  <c r="N50" i="106"/>
  <c r="N50" i="135" s="1"/>
  <c r="M49" i="106"/>
  <c r="M49" i="135" s="1"/>
  <c r="L44" i="106"/>
  <c r="L44" i="135" s="1"/>
  <c r="N46" i="106"/>
  <c r="N46" i="135" s="1"/>
  <c r="L48" i="106"/>
  <c r="L48" i="135" s="1"/>
  <c r="N268" i="106"/>
  <c r="N268" i="135" s="1"/>
  <c r="N619" i="106"/>
  <c r="N618" i="135" s="1"/>
  <c r="N612" i="106"/>
  <c r="N611" i="135" s="1"/>
  <c r="N88" i="106"/>
  <c r="N88" i="135" s="1"/>
  <c r="N142" i="106"/>
  <c r="N142" i="135" s="1"/>
  <c r="M610" i="106"/>
  <c r="M609" i="135" s="1"/>
  <c r="N613" i="106"/>
  <c r="N612" i="135" s="1"/>
  <c r="M614" i="106"/>
  <c r="M613" i="135" s="1"/>
  <c r="N151" i="106"/>
  <c r="N151" i="135" s="1"/>
  <c r="M148" i="106"/>
  <c r="M148" i="135" s="1"/>
  <c r="L143" i="106"/>
  <c r="L143" i="135" s="1"/>
  <c r="L83" i="106"/>
  <c r="L83" i="135" s="1"/>
  <c r="L616" i="106"/>
  <c r="L615" i="135" s="1"/>
  <c r="M619" i="106"/>
  <c r="M618" i="135" s="1"/>
  <c r="N710" i="106"/>
  <c r="N708" i="135" s="1"/>
  <c r="M567" i="106"/>
  <c r="M566" i="135" s="1"/>
  <c r="M426" i="106"/>
  <c r="M426" i="135" s="1"/>
  <c r="M144" i="106"/>
  <c r="M144" i="135" s="1"/>
  <c r="N146" i="106"/>
  <c r="N146" i="135" s="1"/>
  <c r="M430" i="106"/>
  <c r="M430" i="135" s="1"/>
  <c r="L428" i="106"/>
  <c r="L428" i="135" s="1"/>
  <c r="L269" i="106"/>
  <c r="L269" i="135" s="1"/>
  <c r="L432" i="106"/>
  <c r="L432" i="135" s="1"/>
  <c r="N715" i="106"/>
  <c r="N713" i="135" s="1"/>
  <c r="L711" i="106"/>
  <c r="L709" i="135" s="1"/>
  <c r="M709" i="106"/>
  <c r="M707" i="135" s="1"/>
  <c r="N427" i="106"/>
  <c r="N427" i="135" s="1"/>
  <c r="M270" i="106"/>
  <c r="M270" i="135" s="1"/>
  <c r="L147" i="106"/>
  <c r="L147" i="135" s="1"/>
  <c r="M45" i="106"/>
  <c r="M45" i="135" s="1"/>
  <c r="L53" i="106"/>
  <c r="L53" i="135" s="1"/>
  <c r="L716" i="106"/>
  <c r="L714" i="135" s="1"/>
  <c r="M714" i="106"/>
  <c r="M712" i="135" s="1"/>
  <c r="N562" i="106"/>
  <c r="N561" i="135" s="1"/>
  <c r="N431" i="106"/>
  <c r="N431" i="135" s="1"/>
  <c r="M267" i="106"/>
  <c r="M267" i="135" s="1"/>
  <c r="L266" i="106"/>
  <c r="L266" i="135" s="1"/>
  <c r="N265" i="106"/>
  <c r="N265" i="135" s="1"/>
  <c r="N85" i="106"/>
  <c r="N85" i="135" s="1"/>
  <c r="M87" i="106"/>
  <c r="M87" i="135" s="1"/>
  <c r="L569" i="106"/>
  <c r="L568" i="135" s="1"/>
  <c r="N571" i="106"/>
  <c r="N570" i="135" s="1"/>
  <c r="M264" i="106"/>
  <c r="M264" i="135" s="1"/>
  <c r="L263" i="106"/>
  <c r="L263" i="135" s="1"/>
  <c r="N262" i="106"/>
  <c r="N262" i="135" s="1"/>
  <c r="N271" i="106"/>
  <c r="N271" i="135" s="1"/>
  <c r="M84" i="106"/>
  <c r="M84" i="135" s="1"/>
  <c r="L86" i="106"/>
  <c r="L86" i="135" s="1"/>
  <c r="L563" i="106"/>
  <c r="L562" i="135" s="1"/>
  <c r="N568" i="106"/>
  <c r="N567" i="135" s="1"/>
  <c r="M570" i="106"/>
  <c r="M569" i="135" s="1"/>
  <c r="M263" i="106"/>
  <c r="M263" i="135" s="1"/>
  <c r="M266" i="106"/>
  <c r="M266" i="135" s="1"/>
  <c r="M269" i="106"/>
  <c r="M269" i="135" s="1"/>
  <c r="L262" i="106"/>
  <c r="L262" i="135" s="1"/>
  <c r="L265" i="106"/>
  <c r="L265" i="135" s="1"/>
  <c r="L268" i="106"/>
  <c r="L268" i="135" s="1"/>
  <c r="L271" i="106"/>
  <c r="L271" i="135" s="1"/>
  <c r="N264" i="106"/>
  <c r="N264" i="135" s="1"/>
  <c r="N267" i="106"/>
  <c r="N267" i="135" s="1"/>
  <c r="N270" i="106"/>
  <c r="N270" i="135" s="1"/>
  <c r="N44" i="106"/>
  <c r="N44" i="135" s="1"/>
  <c r="N49" i="106"/>
  <c r="N49" i="135" s="1"/>
  <c r="N53" i="106"/>
  <c r="N53" i="135" s="1"/>
  <c r="M48" i="106"/>
  <c r="M48" i="135" s="1"/>
  <c r="M52" i="106"/>
  <c r="M52" i="135" s="1"/>
  <c r="L47" i="106"/>
  <c r="L47" i="135" s="1"/>
  <c r="L51" i="106"/>
  <c r="L51" i="135" s="1"/>
  <c r="L710" i="106"/>
  <c r="L708" i="135" s="1"/>
  <c r="L714" i="106"/>
  <c r="L712" i="135" s="1"/>
  <c r="N709" i="106"/>
  <c r="N707" i="135" s="1"/>
  <c r="N713" i="106"/>
  <c r="N711" i="135" s="1"/>
  <c r="M708" i="106"/>
  <c r="M706" i="135" s="1"/>
  <c r="M712" i="106"/>
  <c r="M710" i="135" s="1"/>
  <c r="M717" i="106"/>
  <c r="M715" i="135" s="1"/>
  <c r="L426" i="106"/>
  <c r="L426" i="135" s="1"/>
  <c r="L431" i="106"/>
  <c r="L431" i="135" s="1"/>
  <c r="N425" i="106"/>
  <c r="N425" i="135" s="1"/>
  <c r="N430" i="106"/>
  <c r="N430" i="135" s="1"/>
  <c r="N434" i="106"/>
  <c r="N434" i="135" s="1"/>
  <c r="M429" i="106"/>
  <c r="M429" i="135" s="1"/>
  <c r="M433" i="106"/>
  <c r="M433" i="135" s="1"/>
  <c r="M262" i="106"/>
  <c r="M262" i="135" s="1"/>
  <c r="M265" i="106"/>
  <c r="M265" i="135" s="1"/>
  <c r="M268" i="106"/>
  <c r="M268" i="135" s="1"/>
  <c r="M271" i="106"/>
  <c r="M271" i="135" s="1"/>
  <c r="L264" i="106"/>
  <c r="L264" i="135" s="1"/>
  <c r="L267" i="106"/>
  <c r="L267" i="135" s="1"/>
  <c r="L270" i="106"/>
  <c r="L270" i="135" s="1"/>
  <c r="N263" i="106"/>
  <c r="N263" i="135" s="1"/>
  <c r="N266" i="106"/>
  <c r="N266" i="135" s="1"/>
  <c r="N82" i="106"/>
  <c r="N82" i="135" s="1"/>
  <c r="M81" i="106"/>
  <c r="M81" i="135" s="1"/>
  <c r="L80" i="106"/>
  <c r="L80" i="135" s="1"/>
  <c r="L89" i="106"/>
  <c r="L89" i="135" s="1"/>
  <c r="N47" i="106"/>
  <c r="N47" i="135" s="1"/>
  <c r="N52" i="106"/>
  <c r="N52" i="135" s="1"/>
  <c r="M46" i="106"/>
  <c r="M46" i="135" s="1"/>
  <c r="M51" i="106"/>
  <c r="M51" i="135" s="1"/>
  <c r="L45" i="106"/>
  <c r="L45" i="135" s="1"/>
  <c r="L50" i="106"/>
  <c r="L50" i="135" s="1"/>
  <c r="L708" i="106"/>
  <c r="L706" i="135" s="1"/>
  <c r="L713" i="106"/>
  <c r="L711" i="135" s="1"/>
  <c r="L717" i="106"/>
  <c r="L715" i="135" s="1"/>
  <c r="N712" i="106"/>
  <c r="N710" i="135" s="1"/>
  <c r="N716" i="106"/>
  <c r="N714" i="135" s="1"/>
  <c r="M711" i="106"/>
  <c r="M709" i="135" s="1"/>
  <c r="M715" i="106"/>
  <c r="M713" i="135" s="1"/>
  <c r="L566" i="106"/>
  <c r="L565" i="135" s="1"/>
  <c r="N565" i="106"/>
  <c r="N564" i="135" s="1"/>
  <c r="M564" i="106"/>
  <c r="M563" i="135" s="1"/>
  <c r="L425" i="106"/>
  <c r="L425" i="135" s="1"/>
  <c r="L429" i="106"/>
  <c r="L429" i="135" s="1"/>
  <c r="L434" i="106"/>
  <c r="L434" i="135" s="1"/>
  <c r="N428" i="106"/>
  <c r="N428" i="135" s="1"/>
  <c r="N433" i="106"/>
  <c r="N433" i="135" s="1"/>
  <c r="M427" i="106"/>
  <c r="M427" i="135" s="1"/>
  <c r="M432" i="106"/>
  <c r="M432" i="135" s="1"/>
  <c r="F372" i="135"/>
  <c r="K342" i="135"/>
  <c r="G342" i="135"/>
  <c r="J342" i="135"/>
  <c r="I342" i="135"/>
  <c r="H342" i="135"/>
  <c r="G289" i="135"/>
  <c r="H289" i="135"/>
  <c r="K289" i="135"/>
  <c r="J289" i="135"/>
  <c r="I289" i="135"/>
  <c r="K169" i="135"/>
  <c r="J169" i="135"/>
  <c r="I169" i="135"/>
  <c r="H169" i="135"/>
  <c r="G169" i="135"/>
  <c r="L92" i="135"/>
  <c r="N81" i="106"/>
  <c r="N81" i="135" s="1"/>
  <c r="N84" i="106"/>
  <c r="N84" i="135" s="1"/>
  <c r="N87" i="106"/>
  <c r="N87" i="135" s="1"/>
  <c r="M80" i="106"/>
  <c r="M80" i="135" s="1"/>
  <c r="M83" i="106"/>
  <c r="M83" i="135" s="1"/>
  <c r="M86" i="106"/>
  <c r="M86" i="135" s="1"/>
  <c r="M89" i="106"/>
  <c r="M89" i="135" s="1"/>
  <c r="L82" i="106"/>
  <c r="L82" i="135" s="1"/>
  <c r="L85" i="106"/>
  <c r="L85" i="135" s="1"/>
  <c r="L88" i="106"/>
  <c r="L88" i="135" s="1"/>
  <c r="L562" i="106"/>
  <c r="L561" i="135" s="1"/>
  <c r="L565" i="106"/>
  <c r="L564" i="135" s="1"/>
  <c r="L568" i="106"/>
  <c r="L567" i="135" s="1"/>
  <c r="L571" i="106"/>
  <c r="L570" i="135" s="1"/>
  <c r="N564" i="106"/>
  <c r="N563" i="135" s="1"/>
  <c r="N567" i="106"/>
  <c r="N566" i="135" s="1"/>
  <c r="N570" i="106"/>
  <c r="N569" i="135" s="1"/>
  <c r="M563" i="106"/>
  <c r="M562" i="135" s="1"/>
  <c r="M566" i="106"/>
  <c r="M565" i="135" s="1"/>
  <c r="M569" i="106"/>
  <c r="M568" i="135" s="1"/>
  <c r="N80" i="106"/>
  <c r="N80" i="135" s="1"/>
  <c r="N83" i="106"/>
  <c r="N83" i="135" s="1"/>
  <c r="N86" i="106"/>
  <c r="N86" i="135" s="1"/>
  <c r="N89" i="106"/>
  <c r="N89" i="135" s="1"/>
  <c r="M82" i="106"/>
  <c r="M82" i="135" s="1"/>
  <c r="M85" i="106"/>
  <c r="M85" i="135" s="1"/>
  <c r="M88" i="106"/>
  <c r="M88" i="135" s="1"/>
  <c r="L81" i="106"/>
  <c r="L81" i="135" s="1"/>
  <c r="L84" i="106"/>
  <c r="L84" i="135" s="1"/>
  <c r="L564" i="106"/>
  <c r="L563" i="135" s="1"/>
  <c r="L567" i="106"/>
  <c r="L566" i="135" s="1"/>
  <c r="L570" i="106"/>
  <c r="L569" i="135" s="1"/>
  <c r="N563" i="106"/>
  <c r="N562" i="135" s="1"/>
  <c r="N566" i="106"/>
  <c r="N565" i="135" s="1"/>
  <c r="N569" i="106"/>
  <c r="N568" i="135" s="1"/>
  <c r="M562" i="106"/>
  <c r="M561" i="135" s="1"/>
  <c r="M565" i="106"/>
  <c r="M564" i="135" s="1"/>
  <c r="M568" i="106"/>
  <c r="M567" i="135" s="1"/>
  <c r="M142" i="106"/>
  <c r="M142" i="135" s="1"/>
  <c r="M147" i="106"/>
  <c r="M147" i="135" s="1"/>
  <c r="M151" i="106"/>
  <c r="M151" i="135" s="1"/>
  <c r="L146" i="106"/>
  <c r="L146" i="135" s="1"/>
  <c r="L150" i="106"/>
  <c r="L150" i="135" s="1"/>
  <c r="N145" i="106"/>
  <c r="N145" i="135" s="1"/>
  <c r="N149" i="106"/>
  <c r="N149" i="135" s="1"/>
  <c r="N610" i="106"/>
  <c r="N609" i="135" s="1"/>
  <c r="L618" i="106"/>
  <c r="L617" i="135" s="1"/>
  <c r="L613" i="106"/>
  <c r="L612" i="135" s="1"/>
  <c r="L611" i="106"/>
  <c r="L610" i="135" s="1"/>
  <c r="L617" i="106"/>
  <c r="L616" i="135" s="1"/>
  <c r="M613" i="106"/>
  <c r="M612" i="135" s="1"/>
  <c r="M617" i="106"/>
  <c r="M616" i="135" s="1"/>
  <c r="M145" i="106"/>
  <c r="M145" i="135" s="1"/>
  <c r="M150" i="106"/>
  <c r="M150" i="135" s="1"/>
  <c r="L144" i="106"/>
  <c r="L144" i="135" s="1"/>
  <c r="L149" i="106"/>
  <c r="L149" i="135" s="1"/>
  <c r="N143" i="106"/>
  <c r="N143" i="135" s="1"/>
  <c r="N148" i="106"/>
  <c r="N148" i="135" s="1"/>
  <c r="L615" i="106"/>
  <c r="L614" i="135" s="1"/>
  <c r="N611" i="106"/>
  <c r="N610" i="135" s="1"/>
  <c r="N617" i="106"/>
  <c r="N616" i="135" s="1"/>
  <c r="N615" i="106"/>
  <c r="N614" i="135" s="1"/>
  <c r="M611" i="106"/>
  <c r="M610" i="135" s="1"/>
  <c r="M616" i="106"/>
  <c r="M615" i="135" s="1"/>
  <c r="M143" i="106"/>
  <c r="M143" i="135" s="1"/>
  <c r="M146" i="106"/>
  <c r="M146" i="135" s="1"/>
  <c r="M149" i="106"/>
  <c r="M149" i="135" s="1"/>
  <c r="L142" i="106"/>
  <c r="L142" i="135" s="1"/>
  <c r="L145" i="106"/>
  <c r="L145" i="135" s="1"/>
  <c r="L148" i="106"/>
  <c r="L148" i="135" s="1"/>
  <c r="L151" i="106"/>
  <c r="L151" i="135" s="1"/>
  <c r="N144" i="106"/>
  <c r="N144" i="135" s="1"/>
  <c r="N147" i="106"/>
  <c r="N147" i="135" s="1"/>
  <c r="N45" i="106"/>
  <c r="N45" i="135" s="1"/>
  <c r="N48" i="106"/>
  <c r="N48" i="135" s="1"/>
  <c r="N51" i="106"/>
  <c r="N51" i="135" s="1"/>
  <c r="M44" i="106"/>
  <c r="M44" i="135" s="1"/>
  <c r="M47" i="106"/>
  <c r="M47" i="135" s="1"/>
  <c r="M50" i="106"/>
  <c r="M50" i="135" s="1"/>
  <c r="M53" i="106"/>
  <c r="M53" i="135" s="1"/>
  <c r="L46" i="106"/>
  <c r="L46" i="135" s="1"/>
  <c r="L49" i="106"/>
  <c r="L49" i="135" s="1"/>
  <c r="L709" i="106"/>
  <c r="L707" i="135" s="1"/>
  <c r="L712" i="106"/>
  <c r="L710" i="135" s="1"/>
  <c r="L715" i="106"/>
  <c r="L713" i="135" s="1"/>
  <c r="N708" i="106"/>
  <c r="N706" i="135" s="1"/>
  <c r="N711" i="106"/>
  <c r="N709" i="135" s="1"/>
  <c r="N714" i="106"/>
  <c r="N712" i="135" s="1"/>
  <c r="N717" i="106"/>
  <c r="N715" i="135" s="1"/>
  <c r="M710" i="106"/>
  <c r="M708" i="135" s="1"/>
  <c r="M713" i="106"/>
  <c r="M711" i="135" s="1"/>
  <c r="L612" i="106"/>
  <c r="L611" i="135" s="1"/>
  <c r="N616" i="106"/>
  <c r="N615" i="135" s="1"/>
  <c r="L610" i="106"/>
  <c r="L609" i="135" s="1"/>
  <c r="N614" i="106"/>
  <c r="N613" i="135" s="1"/>
  <c r="L619" i="106"/>
  <c r="L618" i="135" s="1"/>
  <c r="L614" i="106"/>
  <c r="L613" i="135" s="1"/>
  <c r="N618" i="106"/>
  <c r="N617" i="135" s="1"/>
  <c r="M612" i="106"/>
  <c r="M611" i="135" s="1"/>
  <c r="M615" i="106"/>
  <c r="M614" i="135" s="1"/>
  <c r="L427" i="106"/>
  <c r="L427" i="135" s="1"/>
  <c r="L430" i="106"/>
  <c r="L430" i="135" s="1"/>
  <c r="L433" i="106"/>
  <c r="L433" i="135" s="1"/>
  <c r="N426" i="106"/>
  <c r="N426" i="135" s="1"/>
  <c r="N429" i="106"/>
  <c r="N429" i="135" s="1"/>
  <c r="N432" i="106"/>
  <c r="N432" i="135" s="1"/>
  <c r="M425" i="106"/>
  <c r="M425" i="135" s="1"/>
  <c r="M428" i="106"/>
  <c r="M428" i="135" s="1"/>
  <c r="M431" i="106"/>
  <c r="M431" i="135" s="1"/>
  <c r="B153" i="135"/>
  <c r="B117" i="130"/>
  <c r="B448" i="135"/>
  <c r="B340" i="130"/>
  <c r="D9" i="135"/>
  <c r="C544" i="111"/>
  <c r="C436" i="135"/>
  <c r="C174" i="111"/>
  <c r="C141" i="135"/>
  <c r="B153" i="106"/>
  <c r="B189" i="111"/>
  <c r="B448" i="106"/>
  <c r="B559" i="111"/>
  <c r="M396" i="106"/>
  <c r="M396" i="135" s="1"/>
  <c r="M395" i="106"/>
  <c r="M395" i="135" s="1"/>
  <c r="M394" i="106"/>
  <c r="M394" i="135" s="1"/>
  <c r="M393" i="106"/>
  <c r="M393" i="135" s="1"/>
  <c r="M392" i="106"/>
  <c r="M392" i="135" s="1"/>
  <c r="M391" i="106"/>
  <c r="M391" i="135" s="1"/>
  <c r="M390" i="106"/>
  <c r="M390" i="135" s="1"/>
  <c r="M389" i="106"/>
  <c r="M389" i="135" s="1"/>
  <c r="M388" i="106"/>
  <c r="M388" i="135" s="1"/>
  <c r="M387" i="106"/>
  <c r="M387" i="135" s="1"/>
  <c r="N396" i="106"/>
  <c r="N396" i="135" s="1"/>
  <c r="N395" i="106"/>
  <c r="N395" i="135" s="1"/>
  <c r="N394" i="106"/>
  <c r="N394" i="135" s="1"/>
  <c r="N393" i="106"/>
  <c r="N393" i="135" s="1"/>
  <c r="N392" i="106"/>
  <c r="N392" i="135" s="1"/>
  <c r="N391" i="106"/>
  <c r="N391" i="135" s="1"/>
  <c r="N390" i="106"/>
  <c r="N390" i="135" s="1"/>
  <c r="N389" i="106"/>
  <c r="N389" i="135" s="1"/>
  <c r="N388" i="106"/>
  <c r="N388" i="135" s="1"/>
  <c r="N387" i="106"/>
  <c r="N387" i="135" s="1"/>
  <c r="L396" i="106"/>
  <c r="L396" i="135" s="1"/>
  <c r="L395" i="106"/>
  <c r="L395" i="135" s="1"/>
  <c r="L394" i="106"/>
  <c r="L394" i="135" s="1"/>
  <c r="L393" i="106"/>
  <c r="L393" i="135" s="1"/>
  <c r="L392" i="106"/>
  <c r="L392" i="135" s="1"/>
  <c r="L391" i="106"/>
  <c r="L391" i="135" s="1"/>
  <c r="L390" i="106"/>
  <c r="L390" i="135" s="1"/>
  <c r="L389" i="106"/>
  <c r="L389" i="135" s="1"/>
  <c r="L388" i="106"/>
  <c r="L388" i="135" s="1"/>
  <c r="L387" i="106"/>
  <c r="L387" i="135" s="1"/>
  <c r="I766" i="106"/>
  <c r="I764" i="135" s="1"/>
  <c r="F766" i="106"/>
  <c r="F764" i="135" s="1"/>
  <c r="C766" i="106"/>
  <c r="C764" i="135" s="1"/>
  <c r="I765" i="106"/>
  <c r="I763" i="135" s="1"/>
  <c r="F765" i="106"/>
  <c r="F763" i="135" s="1"/>
  <c r="C765" i="106"/>
  <c r="C763" i="135" s="1"/>
  <c r="I764" i="106"/>
  <c r="I762" i="135" s="1"/>
  <c r="F764" i="106"/>
  <c r="F762" i="135" s="1"/>
  <c r="C764" i="106"/>
  <c r="C762" i="135" s="1"/>
  <c r="I763" i="106"/>
  <c r="I761" i="135" s="1"/>
  <c r="F763" i="106"/>
  <c r="F761" i="135" s="1"/>
  <c r="C763" i="106"/>
  <c r="C761" i="135" s="1"/>
  <c r="I762" i="106"/>
  <c r="I760" i="135" s="1"/>
  <c r="F762" i="106"/>
  <c r="F760" i="135" s="1"/>
  <c r="C762" i="106"/>
  <c r="C760" i="135" s="1"/>
  <c r="I761" i="106"/>
  <c r="I759" i="135" s="1"/>
  <c r="F761" i="106"/>
  <c r="F759" i="135" s="1"/>
  <c r="C761" i="106"/>
  <c r="C759" i="135" s="1"/>
  <c r="I760" i="106"/>
  <c r="I758" i="135" s="1"/>
  <c r="F760" i="106"/>
  <c r="F758" i="135" s="1"/>
  <c r="C760" i="106"/>
  <c r="C758" i="135" s="1"/>
  <c r="I759" i="106"/>
  <c r="I757" i="135" s="1"/>
  <c r="F759" i="106"/>
  <c r="F757" i="135" s="1"/>
  <c r="C759" i="106"/>
  <c r="C757" i="135" s="1"/>
  <c r="I758" i="106"/>
  <c r="I756" i="135" s="1"/>
  <c r="F758" i="106"/>
  <c r="F756" i="135" s="1"/>
  <c r="C758" i="106"/>
  <c r="C756" i="135" s="1"/>
  <c r="I757" i="106"/>
  <c r="F757" i="106"/>
  <c r="C757" i="106"/>
  <c r="C755" i="135" s="1"/>
  <c r="J766" i="106"/>
  <c r="J764" i="135" s="1"/>
  <c r="K766" i="106"/>
  <c r="K764" i="135" s="1"/>
  <c r="H766" i="106"/>
  <c r="H764" i="135" s="1"/>
  <c r="E766" i="106"/>
  <c r="E764" i="135" s="1"/>
  <c r="K765" i="106"/>
  <c r="K763" i="135" s="1"/>
  <c r="H765" i="106"/>
  <c r="H763" i="135" s="1"/>
  <c r="E765" i="106"/>
  <c r="E763" i="135" s="1"/>
  <c r="K764" i="106"/>
  <c r="K762" i="135" s="1"/>
  <c r="H764" i="106"/>
  <c r="H762" i="135" s="1"/>
  <c r="E764" i="106"/>
  <c r="E762" i="135" s="1"/>
  <c r="K763" i="106"/>
  <c r="K761" i="135" s="1"/>
  <c r="H763" i="106"/>
  <c r="H761" i="135" s="1"/>
  <c r="E763" i="106"/>
  <c r="E761" i="135" s="1"/>
  <c r="K762" i="106"/>
  <c r="K760" i="135" s="1"/>
  <c r="H762" i="106"/>
  <c r="H760" i="135" s="1"/>
  <c r="E762" i="106"/>
  <c r="E760" i="135" s="1"/>
  <c r="K761" i="106"/>
  <c r="K759" i="135" s="1"/>
  <c r="H761" i="106"/>
  <c r="H759" i="135" s="1"/>
  <c r="E761" i="106"/>
  <c r="E759" i="135" s="1"/>
  <c r="K760" i="106"/>
  <c r="K758" i="135" s="1"/>
  <c r="H760" i="106"/>
  <c r="H758" i="135" s="1"/>
  <c r="E760" i="106"/>
  <c r="E758" i="135" s="1"/>
  <c r="K759" i="106"/>
  <c r="K757" i="135" s="1"/>
  <c r="H759" i="106"/>
  <c r="H757" i="135" s="1"/>
  <c r="E759" i="106"/>
  <c r="E757" i="135" s="1"/>
  <c r="K758" i="106"/>
  <c r="K756" i="135" s="1"/>
  <c r="H758" i="106"/>
  <c r="H756" i="135" s="1"/>
  <c r="E758" i="106"/>
  <c r="E756" i="135" s="1"/>
  <c r="K757" i="106"/>
  <c r="H757" i="106"/>
  <c r="E757" i="106"/>
  <c r="J765" i="106"/>
  <c r="J763" i="135" s="1"/>
  <c r="J764" i="106"/>
  <c r="J762" i="135" s="1"/>
  <c r="J763" i="106"/>
  <c r="J761" i="135" s="1"/>
  <c r="J762" i="106"/>
  <c r="J760" i="135" s="1"/>
  <c r="J761" i="106"/>
  <c r="J759" i="135" s="1"/>
  <c r="J760" i="106"/>
  <c r="J758" i="135" s="1"/>
  <c r="J759" i="106"/>
  <c r="J757" i="135" s="1"/>
  <c r="J758" i="106"/>
  <c r="J756" i="135" s="1"/>
  <c r="J757" i="106"/>
  <c r="D766" i="106"/>
  <c r="D764" i="135" s="1"/>
  <c r="D765" i="106"/>
  <c r="D763" i="135" s="1"/>
  <c r="D764" i="106"/>
  <c r="D762" i="135" s="1"/>
  <c r="D763" i="106"/>
  <c r="D761" i="135" s="1"/>
  <c r="D762" i="106"/>
  <c r="D760" i="135" s="1"/>
  <c r="D761" i="106"/>
  <c r="D759" i="135" s="1"/>
  <c r="D760" i="106"/>
  <c r="D758" i="135" s="1"/>
  <c r="D759" i="106"/>
  <c r="D757" i="135" s="1"/>
  <c r="D758" i="106"/>
  <c r="D756" i="135" s="1"/>
  <c r="D757" i="106"/>
  <c r="G766" i="106"/>
  <c r="G764" i="135" s="1"/>
  <c r="G765" i="106"/>
  <c r="G763" i="135" s="1"/>
  <c r="G764" i="106"/>
  <c r="G762" i="135" s="1"/>
  <c r="G763" i="106"/>
  <c r="G761" i="135" s="1"/>
  <c r="G762" i="106"/>
  <c r="G760" i="135" s="1"/>
  <c r="G761" i="106"/>
  <c r="G759" i="135" s="1"/>
  <c r="G760" i="106"/>
  <c r="G758" i="135" s="1"/>
  <c r="G759" i="106"/>
  <c r="G757" i="135" s="1"/>
  <c r="G758" i="106"/>
  <c r="G756" i="135" s="1"/>
  <c r="G757" i="106"/>
  <c r="M163" i="106"/>
  <c r="M163" i="135" s="1"/>
  <c r="M162" i="106"/>
  <c r="M162" i="135" s="1"/>
  <c r="M161" i="106"/>
  <c r="M161" i="135" s="1"/>
  <c r="M160" i="106"/>
  <c r="M160" i="135" s="1"/>
  <c r="M159" i="106"/>
  <c r="M159" i="135" s="1"/>
  <c r="M158" i="106"/>
  <c r="M158" i="135" s="1"/>
  <c r="M157" i="106"/>
  <c r="M157" i="135" s="1"/>
  <c r="M156" i="106"/>
  <c r="M156" i="135" s="1"/>
  <c r="M155" i="106"/>
  <c r="M155" i="135" s="1"/>
  <c r="M154" i="106"/>
  <c r="M154" i="135" s="1"/>
  <c r="N163" i="106"/>
  <c r="N163" i="135" s="1"/>
  <c r="N162" i="106"/>
  <c r="N162" i="135" s="1"/>
  <c r="N161" i="106"/>
  <c r="N161" i="135" s="1"/>
  <c r="N160" i="106"/>
  <c r="N160" i="135" s="1"/>
  <c r="N159" i="106"/>
  <c r="N159" i="135" s="1"/>
  <c r="N158" i="106"/>
  <c r="N158" i="135" s="1"/>
  <c r="N157" i="106"/>
  <c r="N157" i="135" s="1"/>
  <c r="N156" i="106"/>
  <c r="N156" i="135" s="1"/>
  <c r="N155" i="106"/>
  <c r="N155" i="135" s="1"/>
  <c r="N154" i="106"/>
  <c r="N154" i="135" s="1"/>
  <c r="L163" i="106"/>
  <c r="L163" i="135" s="1"/>
  <c r="L162" i="106"/>
  <c r="L162" i="135" s="1"/>
  <c r="L161" i="106"/>
  <c r="L161" i="135" s="1"/>
  <c r="L160" i="106"/>
  <c r="L160" i="135" s="1"/>
  <c r="L159" i="106"/>
  <c r="L159" i="135" s="1"/>
  <c r="L158" i="106"/>
  <c r="L158" i="135" s="1"/>
  <c r="L157" i="106"/>
  <c r="L157" i="135" s="1"/>
  <c r="L156" i="106"/>
  <c r="L156" i="135" s="1"/>
  <c r="L155" i="106"/>
  <c r="L155" i="135" s="1"/>
  <c r="L154" i="106"/>
  <c r="L154" i="135" s="1"/>
  <c r="I693" i="106"/>
  <c r="I692" i="135" s="1"/>
  <c r="F693" i="106"/>
  <c r="F692" i="135" s="1"/>
  <c r="C693" i="106"/>
  <c r="C692" i="135" s="1"/>
  <c r="I692" i="106"/>
  <c r="I691" i="135" s="1"/>
  <c r="F692" i="106"/>
  <c r="F691" i="135" s="1"/>
  <c r="C692" i="106"/>
  <c r="C691" i="135" s="1"/>
  <c r="I691" i="106"/>
  <c r="I690" i="135" s="1"/>
  <c r="F691" i="106"/>
  <c r="F690" i="135" s="1"/>
  <c r="C691" i="106"/>
  <c r="C690" i="135" s="1"/>
  <c r="I690" i="106"/>
  <c r="I689" i="135" s="1"/>
  <c r="F690" i="106"/>
  <c r="F689" i="135" s="1"/>
  <c r="C690" i="106"/>
  <c r="C689" i="135" s="1"/>
  <c r="I689" i="106"/>
  <c r="I688" i="135" s="1"/>
  <c r="F689" i="106"/>
  <c r="F688" i="135" s="1"/>
  <c r="C689" i="106"/>
  <c r="C688" i="135" s="1"/>
  <c r="I688" i="106"/>
  <c r="I687" i="135" s="1"/>
  <c r="F688" i="106"/>
  <c r="F687" i="135" s="1"/>
  <c r="C688" i="106"/>
  <c r="C687" i="135" s="1"/>
  <c r="I687" i="106"/>
  <c r="I686" i="135" s="1"/>
  <c r="F687" i="106"/>
  <c r="F686" i="135" s="1"/>
  <c r="J693" i="106"/>
  <c r="J692" i="135" s="1"/>
  <c r="G693" i="106"/>
  <c r="G692" i="135" s="1"/>
  <c r="D693" i="106"/>
  <c r="D692" i="135" s="1"/>
  <c r="J692" i="106"/>
  <c r="J691" i="135" s="1"/>
  <c r="G692" i="106"/>
  <c r="G691" i="135" s="1"/>
  <c r="D692" i="106"/>
  <c r="D691" i="135" s="1"/>
  <c r="J691" i="106"/>
  <c r="J690" i="135" s="1"/>
  <c r="G691" i="106"/>
  <c r="G690" i="135" s="1"/>
  <c r="D691" i="106"/>
  <c r="D690" i="135" s="1"/>
  <c r="J690" i="106"/>
  <c r="J689" i="135" s="1"/>
  <c r="G690" i="106"/>
  <c r="G689" i="135" s="1"/>
  <c r="D690" i="106"/>
  <c r="D689" i="135" s="1"/>
  <c r="J689" i="106"/>
  <c r="J688" i="135" s="1"/>
  <c r="G689" i="106"/>
  <c r="G688" i="135" s="1"/>
  <c r="D689" i="106"/>
  <c r="D688" i="135" s="1"/>
  <c r="J688" i="106"/>
  <c r="J687" i="135" s="1"/>
  <c r="G688" i="106"/>
  <c r="G687" i="135" s="1"/>
  <c r="D688" i="106"/>
  <c r="D687" i="135" s="1"/>
  <c r="J687" i="106"/>
  <c r="J686" i="135" s="1"/>
  <c r="G687" i="106"/>
  <c r="G686" i="135" s="1"/>
  <c r="D687" i="106"/>
  <c r="D686" i="135" s="1"/>
  <c r="J686" i="106"/>
  <c r="J685" i="135" s="1"/>
  <c r="G686" i="106"/>
  <c r="G685" i="135" s="1"/>
  <c r="D686" i="106"/>
  <c r="D685" i="135" s="1"/>
  <c r="J685" i="106"/>
  <c r="J684" i="135" s="1"/>
  <c r="G685" i="106"/>
  <c r="G684" i="135" s="1"/>
  <c r="D685" i="106"/>
  <c r="D684" i="135" s="1"/>
  <c r="K684" i="106"/>
  <c r="H684" i="106"/>
  <c r="E684" i="106"/>
  <c r="K693" i="106"/>
  <c r="K692" i="135" s="1"/>
  <c r="H693" i="106"/>
  <c r="H692" i="135" s="1"/>
  <c r="E693" i="106"/>
  <c r="E692" i="135" s="1"/>
  <c r="K692" i="106"/>
  <c r="K691" i="135" s="1"/>
  <c r="H692" i="106"/>
  <c r="H691" i="135" s="1"/>
  <c r="E692" i="106"/>
  <c r="E691" i="135" s="1"/>
  <c r="K691" i="106"/>
  <c r="K690" i="135" s="1"/>
  <c r="H691" i="106"/>
  <c r="H690" i="135" s="1"/>
  <c r="E691" i="106"/>
  <c r="E690" i="135" s="1"/>
  <c r="K690" i="106"/>
  <c r="K689" i="135" s="1"/>
  <c r="H690" i="106"/>
  <c r="H689" i="135" s="1"/>
  <c r="E690" i="106"/>
  <c r="E689" i="135" s="1"/>
  <c r="K689" i="106"/>
  <c r="K688" i="135" s="1"/>
  <c r="H689" i="106"/>
  <c r="H688" i="135" s="1"/>
  <c r="E689" i="106"/>
  <c r="E688" i="135" s="1"/>
  <c r="K688" i="106"/>
  <c r="K687" i="135" s="1"/>
  <c r="H688" i="106"/>
  <c r="H687" i="135" s="1"/>
  <c r="E688" i="106"/>
  <c r="E687" i="135" s="1"/>
  <c r="K687" i="106"/>
  <c r="K686" i="135" s="1"/>
  <c r="H687" i="106"/>
  <c r="H686" i="135" s="1"/>
  <c r="E687" i="106"/>
  <c r="E686" i="135" s="1"/>
  <c r="K686" i="106"/>
  <c r="K685" i="135" s="1"/>
  <c r="H686" i="106"/>
  <c r="H685" i="135" s="1"/>
  <c r="E686" i="106"/>
  <c r="E685" i="135" s="1"/>
  <c r="K685" i="106"/>
  <c r="K684" i="135" s="1"/>
  <c r="H685" i="106"/>
  <c r="H684" i="135" s="1"/>
  <c r="E685" i="106"/>
  <c r="E684" i="135" s="1"/>
  <c r="I684" i="106"/>
  <c r="F684" i="106"/>
  <c r="C684" i="106"/>
  <c r="C683" i="135" s="1"/>
  <c r="C686" i="106"/>
  <c r="C685" i="135" s="1"/>
  <c r="F685" i="106"/>
  <c r="F684" i="135" s="1"/>
  <c r="J684" i="106"/>
  <c r="C687" i="106"/>
  <c r="C686" i="135" s="1"/>
  <c r="F686" i="106"/>
  <c r="F685" i="135" s="1"/>
  <c r="I685" i="106"/>
  <c r="I684" i="135" s="1"/>
  <c r="D684" i="106"/>
  <c r="I686" i="106"/>
  <c r="I685" i="135" s="1"/>
  <c r="C685" i="106"/>
  <c r="C684" i="135" s="1"/>
  <c r="G684" i="106"/>
  <c r="J571" i="106"/>
  <c r="J570" i="135" s="1"/>
  <c r="G571" i="106"/>
  <c r="G570" i="135" s="1"/>
  <c r="D571" i="106"/>
  <c r="D570" i="135" s="1"/>
  <c r="J570" i="106"/>
  <c r="J569" i="135" s="1"/>
  <c r="G570" i="106"/>
  <c r="G569" i="135" s="1"/>
  <c r="D570" i="106"/>
  <c r="D569" i="135" s="1"/>
  <c r="J569" i="106"/>
  <c r="J568" i="135" s="1"/>
  <c r="G569" i="106"/>
  <c r="G568" i="135" s="1"/>
  <c r="D569" i="106"/>
  <c r="D568" i="135" s="1"/>
  <c r="J568" i="106"/>
  <c r="J567" i="135" s="1"/>
  <c r="G568" i="106"/>
  <c r="G567" i="135" s="1"/>
  <c r="D568" i="106"/>
  <c r="D567" i="135" s="1"/>
  <c r="J567" i="106"/>
  <c r="J566" i="135" s="1"/>
  <c r="G567" i="106"/>
  <c r="G566" i="135" s="1"/>
  <c r="D567" i="106"/>
  <c r="D566" i="135" s="1"/>
  <c r="J566" i="106"/>
  <c r="J565" i="135" s="1"/>
  <c r="G566" i="106"/>
  <c r="G565" i="135" s="1"/>
  <c r="D566" i="106"/>
  <c r="D565" i="135" s="1"/>
  <c r="J565" i="106"/>
  <c r="J564" i="135" s="1"/>
  <c r="G565" i="106"/>
  <c r="G564" i="135" s="1"/>
  <c r="D565" i="106"/>
  <c r="D564" i="135" s="1"/>
  <c r="J564" i="106"/>
  <c r="J563" i="135" s="1"/>
  <c r="G564" i="106"/>
  <c r="G563" i="135" s="1"/>
  <c r="D564" i="106"/>
  <c r="D563" i="135" s="1"/>
  <c r="J563" i="106"/>
  <c r="J562" i="135" s="1"/>
  <c r="G563" i="106"/>
  <c r="G562" i="135" s="1"/>
  <c r="D563" i="106"/>
  <c r="D562" i="135" s="1"/>
  <c r="K562" i="106"/>
  <c r="H562" i="106"/>
  <c r="E562" i="106"/>
  <c r="K571" i="106"/>
  <c r="K570" i="135" s="1"/>
  <c r="H571" i="106"/>
  <c r="H570" i="135" s="1"/>
  <c r="E571" i="106"/>
  <c r="E570" i="135" s="1"/>
  <c r="K570" i="106"/>
  <c r="K569" i="135" s="1"/>
  <c r="H570" i="106"/>
  <c r="H569" i="135" s="1"/>
  <c r="E570" i="106"/>
  <c r="E569" i="135" s="1"/>
  <c r="K569" i="106"/>
  <c r="K568" i="135" s="1"/>
  <c r="H569" i="106"/>
  <c r="H568" i="135" s="1"/>
  <c r="E569" i="106"/>
  <c r="E568" i="135" s="1"/>
  <c r="K568" i="106"/>
  <c r="K567" i="135" s="1"/>
  <c r="H568" i="106"/>
  <c r="H567" i="135" s="1"/>
  <c r="E568" i="106"/>
  <c r="E567" i="135" s="1"/>
  <c r="K567" i="106"/>
  <c r="K566" i="135" s="1"/>
  <c r="H567" i="106"/>
  <c r="H566" i="135" s="1"/>
  <c r="E567" i="106"/>
  <c r="E566" i="135" s="1"/>
  <c r="K566" i="106"/>
  <c r="K565" i="135" s="1"/>
  <c r="H566" i="106"/>
  <c r="H565" i="135" s="1"/>
  <c r="E566" i="106"/>
  <c r="E565" i="135" s="1"/>
  <c r="K565" i="106"/>
  <c r="K564" i="135" s="1"/>
  <c r="H565" i="106"/>
  <c r="H564" i="135" s="1"/>
  <c r="E565" i="106"/>
  <c r="E564" i="135" s="1"/>
  <c r="K564" i="106"/>
  <c r="K563" i="135" s="1"/>
  <c r="H564" i="106"/>
  <c r="H563" i="135" s="1"/>
  <c r="E564" i="106"/>
  <c r="E563" i="135" s="1"/>
  <c r="K563" i="106"/>
  <c r="K562" i="135" s="1"/>
  <c r="H563" i="106"/>
  <c r="H562" i="135" s="1"/>
  <c r="E563" i="106"/>
  <c r="E562" i="135" s="1"/>
  <c r="I562" i="106"/>
  <c r="F562" i="106"/>
  <c r="C562" i="106"/>
  <c r="C561" i="135" s="1"/>
  <c r="I571" i="106"/>
  <c r="I570" i="135" s="1"/>
  <c r="F571" i="106"/>
  <c r="F570" i="135" s="1"/>
  <c r="C571" i="106"/>
  <c r="C570" i="135" s="1"/>
  <c r="I570" i="106"/>
  <c r="I569" i="135" s="1"/>
  <c r="F570" i="106"/>
  <c r="F569" i="135" s="1"/>
  <c r="C570" i="106"/>
  <c r="C569" i="135" s="1"/>
  <c r="I569" i="106"/>
  <c r="I568" i="135" s="1"/>
  <c r="F569" i="106"/>
  <c r="F568" i="135" s="1"/>
  <c r="C569" i="106"/>
  <c r="C568" i="135" s="1"/>
  <c r="I568" i="106"/>
  <c r="I567" i="135" s="1"/>
  <c r="F568" i="106"/>
  <c r="F567" i="135" s="1"/>
  <c r="C568" i="106"/>
  <c r="C567" i="135" s="1"/>
  <c r="I567" i="106"/>
  <c r="I566" i="135" s="1"/>
  <c r="F567" i="106"/>
  <c r="F566" i="135" s="1"/>
  <c r="C567" i="106"/>
  <c r="C566" i="135" s="1"/>
  <c r="I566" i="106"/>
  <c r="I565" i="135" s="1"/>
  <c r="F566" i="106"/>
  <c r="F565" i="135" s="1"/>
  <c r="C566" i="106"/>
  <c r="C565" i="135" s="1"/>
  <c r="I565" i="106"/>
  <c r="I564" i="135" s="1"/>
  <c r="F565" i="106"/>
  <c r="F564" i="135" s="1"/>
  <c r="C565" i="106"/>
  <c r="C564" i="135" s="1"/>
  <c r="I564" i="106"/>
  <c r="I563" i="135" s="1"/>
  <c r="F564" i="106"/>
  <c r="F563" i="135" s="1"/>
  <c r="C564" i="106"/>
  <c r="C563" i="135" s="1"/>
  <c r="I563" i="106"/>
  <c r="I562" i="135" s="1"/>
  <c r="F563" i="106"/>
  <c r="F562" i="135" s="1"/>
  <c r="C563" i="106"/>
  <c r="C562" i="135" s="1"/>
  <c r="J562" i="106"/>
  <c r="G562" i="106"/>
  <c r="D562" i="106"/>
  <c r="M211" i="106"/>
  <c r="M211" i="135" s="1"/>
  <c r="M210" i="106"/>
  <c r="M210" i="135" s="1"/>
  <c r="M209" i="106"/>
  <c r="M209" i="135" s="1"/>
  <c r="M208" i="106"/>
  <c r="M208" i="135" s="1"/>
  <c r="M207" i="106"/>
  <c r="M207" i="135" s="1"/>
  <c r="M206" i="106"/>
  <c r="M206" i="135" s="1"/>
  <c r="M205" i="106"/>
  <c r="M205" i="135" s="1"/>
  <c r="M204" i="106"/>
  <c r="M204" i="135" s="1"/>
  <c r="M203" i="106"/>
  <c r="M203" i="135" s="1"/>
  <c r="M202" i="106"/>
  <c r="M202" i="135" s="1"/>
  <c r="N211" i="106"/>
  <c r="N211" i="135" s="1"/>
  <c r="N210" i="106"/>
  <c r="N210" i="135" s="1"/>
  <c r="N209" i="106"/>
  <c r="N209" i="135" s="1"/>
  <c r="N208" i="106"/>
  <c r="N208" i="135" s="1"/>
  <c r="N207" i="106"/>
  <c r="N207" i="135" s="1"/>
  <c r="N206" i="106"/>
  <c r="N206" i="135" s="1"/>
  <c r="N205" i="106"/>
  <c r="N205" i="135" s="1"/>
  <c r="N204" i="106"/>
  <c r="N204" i="135" s="1"/>
  <c r="N203" i="106"/>
  <c r="N203" i="135" s="1"/>
  <c r="L211" i="106"/>
  <c r="L211" i="135" s="1"/>
  <c r="L210" i="106"/>
  <c r="L210" i="135" s="1"/>
  <c r="L209" i="106"/>
  <c r="L209" i="135" s="1"/>
  <c r="L208" i="106"/>
  <c r="L208" i="135" s="1"/>
  <c r="L207" i="106"/>
  <c r="L207" i="135" s="1"/>
  <c r="L206" i="106"/>
  <c r="L206" i="135" s="1"/>
  <c r="L205" i="106"/>
  <c r="L205" i="135" s="1"/>
  <c r="L204" i="106"/>
  <c r="L204" i="135" s="1"/>
  <c r="L203" i="106"/>
  <c r="L203" i="135" s="1"/>
  <c r="L202" i="106"/>
  <c r="L202" i="135" s="1"/>
  <c r="N202" i="106"/>
  <c r="N202" i="135" s="1"/>
  <c r="L788" i="106"/>
  <c r="L786" i="135" s="1"/>
  <c r="L787" i="106"/>
  <c r="L785" i="135" s="1"/>
  <c r="L786" i="106"/>
  <c r="L784" i="135" s="1"/>
  <c r="L785" i="106"/>
  <c r="L783" i="135" s="1"/>
  <c r="L784" i="106"/>
  <c r="L782" i="135" s="1"/>
  <c r="L783" i="106"/>
  <c r="L781" i="135" s="1"/>
  <c r="L782" i="106"/>
  <c r="L780" i="135" s="1"/>
  <c r="L781" i="106"/>
  <c r="L779" i="135" s="1"/>
  <c r="L780" i="106"/>
  <c r="L778" i="135" s="1"/>
  <c r="L779" i="106"/>
  <c r="L777" i="135" s="1"/>
  <c r="N788" i="106"/>
  <c r="N786" i="135" s="1"/>
  <c r="N787" i="106"/>
  <c r="N785" i="135" s="1"/>
  <c r="N786" i="106"/>
  <c r="N784" i="135" s="1"/>
  <c r="N785" i="106"/>
  <c r="N783" i="135" s="1"/>
  <c r="N784" i="106"/>
  <c r="N782" i="135" s="1"/>
  <c r="N783" i="106"/>
  <c r="N781" i="135" s="1"/>
  <c r="N782" i="106"/>
  <c r="N780" i="135" s="1"/>
  <c r="N781" i="106"/>
  <c r="N779" i="135" s="1"/>
  <c r="N780" i="106"/>
  <c r="N778" i="135" s="1"/>
  <c r="N779" i="106"/>
  <c r="N777" i="135" s="1"/>
  <c r="M788" i="106"/>
  <c r="M786" i="135" s="1"/>
  <c r="M785" i="106"/>
  <c r="M783" i="135" s="1"/>
  <c r="M782" i="106"/>
  <c r="M780" i="135" s="1"/>
  <c r="M779" i="106"/>
  <c r="M777" i="135" s="1"/>
  <c r="M786" i="106"/>
  <c r="M784" i="135" s="1"/>
  <c r="M783" i="106"/>
  <c r="M781" i="135" s="1"/>
  <c r="M780" i="106"/>
  <c r="M778" i="135" s="1"/>
  <c r="M787" i="106"/>
  <c r="M785" i="135" s="1"/>
  <c r="M784" i="106"/>
  <c r="M782" i="135" s="1"/>
  <c r="M781" i="106"/>
  <c r="M779" i="135" s="1"/>
  <c r="K788" i="106"/>
  <c r="K786" i="135" s="1"/>
  <c r="H788" i="106"/>
  <c r="H786" i="135" s="1"/>
  <c r="E788" i="106"/>
  <c r="E786" i="135" s="1"/>
  <c r="K787" i="106"/>
  <c r="K785" i="135" s="1"/>
  <c r="H787" i="106"/>
  <c r="H785" i="135" s="1"/>
  <c r="E787" i="106"/>
  <c r="E785" i="135" s="1"/>
  <c r="K786" i="106"/>
  <c r="K784" i="135" s="1"/>
  <c r="H786" i="106"/>
  <c r="H784" i="135" s="1"/>
  <c r="E786" i="106"/>
  <c r="E784" i="135" s="1"/>
  <c r="K785" i="106"/>
  <c r="K783" i="135" s="1"/>
  <c r="H785" i="106"/>
  <c r="H783" i="135" s="1"/>
  <c r="E785" i="106"/>
  <c r="E783" i="135" s="1"/>
  <c r="K784" i="106"/>
  <c r="K782" i="135" s="1"/>
  <c r="H784" i="106"/>
  <c r="H782" i="135" s="1"/>
  <c r="E784" i="106"/>
  <c r="E782" i="135" s="1"/>
  <c r="K783" i="106"/>
  <c r="K781" i="135" s="1"/>
  <c r="H783" i="106"/>
  <c r="H781" i="135" s="1"/>
  <c r="E783" i="106"/>
  <c r="E781" i="135" s="1"/>
  <c r="K782" i="106"/>
  <c r="K780" i="135" s="1"/>
  <c r="H782" i="106"/>
  <c r="H780" i="135" s="1"/>
  <c r="E782" i="106"/>
  <c r="E780" i="135" s="1"/>
  <c r="K781" i="106"/>
  <c r="K779" i="135" s="1"/>
  <c r="H781" i="106"/>
  <c r="H779" i="135" s="1"/>
  <c r="E781" i="106"/>
  <c r="E779" i="135" s="1"/>
  <c r="K780" i="106"/>
  <c r="K778" i="135" s="1"/>
  <c r="H780" i="106"/>
  <c r="H778" i="135" s="1"/>
  <c r="E780" i="106"/>
  <c r="E778" i="135" s="1"/>
  <c r="K779" i="106"/>
  <c r="H779" i="106"/>
  <c r="E779" i="106"/>
  <c r="I788" i="106"/>
  <c r="I786" i="135" s="1"/>
  <c r="F788" i="106"/>
  <c r="F786" i="135" s="1"/>
  <c r="C788" i="106"/>
  <c r="C786" i="135" s="1"/>
  <c r="I787" i="106"/>
  <c r="I785" i="135" s="1"/>
  <c r="F787" i="106"/>
  <c r="F785" i="135" s="1"/>
  <c r="C787" i="106"/>
  <c r="C785" i="135" s="1"/>
  <c r="I786" i="106"/>
  <c r="I784" i="135" s="1"/>
  <c r="F786" i="106"/>
  <c r="F784" i="135" s="1"/>
  <c r="C786" i="106"/>
  <c r="C784" i="135" s="1"/>
  <c r="I785" i="106"/>
  <c r="I783" i="135" s="1"/>
  <c r="F785" i="106"/>
  <c r="F783" i="135" s="1"/>
  <c r="C785" i="106"/>
  <c r="C783" i="135" s="1"/>
  <c r="I784" i="106"/>
  <c r="I782" i="135" s="1"/>
  <c r="F784" i="106"/>
  <c r="F782" i="135" s="1"/>
  <c r="C784" i="106"/>
  <c r="C782" i="135" s="1"/>
  <c r="I783" i="106"/>
  <c r="I781" i="135" s="1"/>
  <c r="F783" i="106"/>
  <c r="F781" i="135" s="1"/>
  <c r="C783" i="106"/>
  <c r="C781" i="135" s="1"/>
  <c r="I782" i="106"/>
  <c r="I780" i="135" s="1"/>
  <c r="F782" i="106"/>
  <c r="F780" i="135" s="1"/>
  <c r="C782" i="106"/>
  <c r="C780" i="135" s="1"/>
  <c r="I781" i="106"/>
  <c r="I779" i="135" s="1"/>
  <c r="F781" i="106"/>
  <c r="F779" i="135" s="1"/>
  <c r="C781" i="106"/>
  <c r="C779" i="135" s="1"/>
  <c r="I780" i="106"/>
  <c r="I778" i="135" s="1"/>
  <c r="F780" i="106"/>
  <c r="F778" i="135" s="1"/>
  <c r="C780" i="106"/>
  <c r="C778" i="135" s="1"/>
  <c r="I779" i="106"/>
  <c r="F779" i="106"/>
  <c r="C779" i="106"/>
  <c r="C777" i="135" s="1"/>
  <c r="J788" i="106"/>
  <c r="J786" i="135" s="1"/>
  <c r="G788" i="106"/>
  <c r="G786" i="135" s="1"/>
  <c r="D788" i="106"/>
  <c r="D786" i="135" s="1"/>
  <c r="J787" i="106"/>
  <c r="J785" i="135" s="1"/>
  <c r="G787" i="106"/>
  <c r="G785" i="135" s="1"/>
  <c r="D787" i="106"/>
  <c r="D785" i="135" s="1"/>
  <c r="J786" i="106"/>
  <c r="J784" i="135" s="1"/>
  <c r="G786" i="106"/>
  <c r="G784" i="135" s="1"/>
  <c r="D786" i="106"/>
  <c r="D784" i="135" s="1"/>
  <c r="J785" i="106"/>
  <c r="J783" i="135" s="1"/>
  <c r="G785" i="106"/>
  <c r="G783" i="135" s="1"/>
  <c r="D785" i="106"/>
  <c r="D783" i="135" s="1"/>
  <c r="J784" i="106"/>
  <c r="J782" i="135" s="1"/>
  <c r="G784" i="106"/>
  <c r="G782" i="135" s="1"/>
  <c r="D784" i="106"/>
  <c r="D782" i="135" s="1"/>
  <c r="J783" i="106"/>
  <c r="J781" i="135" s="1"/>
  <c r="G783" i="106"/>
  <c r="G781" i="135" s="1"/>
  <c r="D783" i="106"/>
  <c r="D781" i="135" s="1"/>
  <c r="J782" i="106"/>
  <c r="J780" i="135" s="1"/>
  <c r="G782" i="106"/>
  <c r="G780" i="135" s="1"/>
  <c r="D782" i="106"/>
  <c r="D780" i="135" s="1"/>
  <c r="J781" i="106"/>
  <c r="J779" i="135" s="1"/>
  <c r="G781" i="106"/>
  <c r="G779" i="135" s="1"/>
  <c r="D781" i="106"/>
  <c r="D779" i="135" s="1"/>
  <c r="J780" i="106"/>
  <c r="J778" i="135" s="1"/>
  <c r="G780" i="106"/>
  <c r="G778" i="135" s="1"/>
  <c r="D780" i="106"/>
  <c r="D778" i="135" s="1"/>
  <c r="J779" i="106"/>
  <c r="G779" i="106"/>
  <c r="D779" i="106"/>
  <c r="K384" i="106"/>
  <c r="K385" i="135" s="1"/>
  <c r="H384" i="106"/>
  <c r="H385" i="135" s="1"/>
  <c r="E384" i="106"/>
  <c r="E385" i="135" s="1"/>
  <c r="K383" i="106"/>
  <c r="K384" i="135" s="1"/>
  <c r="H383" i="106"/>
  <c r="H384" i="135" s="1"/>
  <c r="E383" i="106"/>
  <c r="E384" i="135" s="1"/>
  <c r="K382" i="106"/>
  <c r="K383" i="135" s="1"/>
  <c r="H382" i="106"/>
  <c r="H383" i="135" s="1"/>
  <c r="E382" i="106"/>
  <c r="E383" i="135" s="1"/>
  <c r="K381" i="106"/>
  <c r="K382" i="135" s="1"/>
  <c r="H381" i="106"/>
  <c r="H382" i="135" s="1"/>
  <c r="E381" i="106"/>
  <c r="E382" i="135" s="1"/>
  <c r="K380" i="106"/>
  <c r="K381" i="135" s="1"/>
  <c r="H380" i="106"/>
  <c r="H381" i="135" s="1"/>
  <c r="E380" i="106"/>
  <c r="E381" i="135" s="1"/>
  <c r="K379" i="106"/>
  <c r="K380" i="135" s="1"/>
  <c r="H379" i="106"/>
  <c r="H380" i="135" s="1"/>
  <c r="E379" i="106"/>
  <c r="E380" i="135" s="1"/>
  <c r="K378" i="106"/>
  <c r="K379" i="135" s="1"/>
  <c r="H378" i="106"/>
  <c r="H379" i="135" s="1"/>
  <c r="E378" i="106"/>
  <c r="E379" i="135" s="1"/>
  <c r="K377" i="106"/>
  <c r="K378" i="135" s="1"/>
  <c r="H377" i="106"/>
  <c r="H378" i="135" s="1"/>
  <c r="E377" i="106"/>
  <c r="E378" i="135" s="1"/>
  <c r="K376" i="106"/>
  <c r="K377" i="135" s="1"/>
  <c r="H376" i="106"/>
  <c r="H377" i="135" s="1"/>
  <c r="E376" i="106"/>
  <c r="E377" i="135" s="1"/>
  <c r="I375" i="106"/>
  <c r="F375" i="106"/>
  <c r="C375" i="106"/>
  <c r="C376" i="135" s="1"/>
  <c r="I384" i="106"/>
  <c r="I385" i="135" s="1"/>
  <c r="F384" i="106"/>
  <c r="F385" i="135" s="1"/>
  <c r="C384" i="106"/>
  <c r="C385" i="135" s="1"/>
  <c r="I383" i="106"/>
  <c r="I384" i="135" s="1"/>
  <c r="F383" i="106"/>
  <c r="F384" i="135" s="1"/>
  <c r="C383" i="106"/>
  <c r="C384" i="135" s="1"/>
  <c r="I382" i="106"/>
  <c r="I383" i="135" s="1"/>
  <c r="F382" i="106"/>
  <c r="F383" i="135" s="1"/>
  <c r="C382" i="106"/>
  <c r="C383" i="135" s="1"/>
  <c r="I381" i="106"/>
  <c r="I382" i="135" s="1"/>
  <c r="F381" i="106"/>
  <c r="F382" i="135" s="1"/>
  <c r="C381" i="106"/>
  <c r="C382" i="135" s="1"/>
  <c r="I380" i="106"/>
  <c r="I381" i="135" s="1"/>
  <c r="F380" i="106"/>
  <c r="F381" i="135" s="1"/>
  <c r="C380" i="106"/>
  <c r="C381" i="135" s="1"/>
  <c r="I379" i="106"/>
  <c r="I380" i="135" s="1"/>
  <c r="F379" i="106"/>
  <c r="F380" i="135" s="1"/>
  <c r="C379" i="106"/>
  <c r="C380" i="135" s="1"/>
  <c r="I378" i="106"/>
  <c r="I379" i="135" s="1"/>
  <c r="F378" i="106"/>
  <c r="F379" i="135" s="1"/>
  <c r="C378" i="106"/>
  <c r="C379" i="135" s="1"/>
  <c r="I377" i="106"/>
  <c r="I378" i="135" s="1"/>
  <c r="F377" i="106"/>
  <c r="F378" i="135" s="1"/>
  <c r="C377" i="106"/>
  <c r="C378" i="135" s="1"/>
  <c r="I376" i="106"/>
  <c r="I377" i="135" s="1"/>
  <c r="F376" i="106"/>
  <c r="F377" i="135" s="1"/>
  <c r="C376" i="106"/>
  <c r="C377" i="135" s="1"/>
  <c r="J375" i="106"/>
  <c r="G375" i="106"/>
  <c r="D375" i="106"/>
  <c r="J384" i="106"/>
  <c r="J385" i="135" s="1"/>
  <c r="G384" i="106"/>
  <c r="G385" i="135" s="1"/>
  <c r="D384" i="106"/>
  <c r="D385" i="135" s="1"/>
  <c r="J383" i="106"/>
  <c r="J384" i="135" s="1"/>
  <c r="G383" i="106"/>
  <c r="G384" i="135" s="1"/>
  <c r="D383" i="106"/>
  <c r="D384" i="135" s="1"/>
  <c r="J382" i="106"/>
  <c r="J383" i="135" s="1"/>
  <c r="G382" i="106"/>
  <c r="G383" i="135" s="1"/>
  <c r="D382" i="106"/>
  <c r="D383" i="135" s="1"/>
  <c r="J381" i="106"/>
  <c r="J382" i="135" s="1"/>
  <c r="G381" i="106"/>
  <c r="G382" i="135" s="1"/>
  <c r="D381" i="106"/>
  <c r="D382" i="135" s="1"/>
  <c r="J380" i="106"/>
  <c r="J381" i="135" s="1"/>
  <c r="G380" i="106"/>
  <c r="G381" i="135" s="1"/>
  <c r="D380" i="106"/>
  <c r="D381" i="135" s="1"/>
  <c r="J379" i="106"/>
  <c r="J380" i="135" s="1"/>
  <c r="G379" i="106"/>
  <c r="G380" i="135" s="1"/>
  <c r="D379" i="106"/>
  <c r="D380" i="135" s="1"/>
  <c r="J378" i="106"/>
  <c r="J379" i="135" s="1"/>
  <c r="G378" i="106"/>
  <c r="G379" i="135" s="1"/>
  <c r="D378" i="106"/>
  <c r="D379" i="135" s="1"/>
  <c r="J377" i="106"/>
  <c r="J378" i="135" s="1"/>
  <c r="G377" i="106"/>
  <c r="G378" i="135" s="1"/>
  <c r="D377" i="106"/>
  <c r="D378" i="135" s="1"/>
  <c r="J376" i="106"/>
  <c r="J377" i="135" s="1"/>
  <c r="G376" i="106"/>
  <c r="G377" i="135" s="1"/>
  <c r="D376" i="106"/>
  <c r="D377" i="135" s="1"/>
  <c r="K375" i="106"/>
  <c r="H375" i="106"/>
  <c r="E375" i="106"/>
  <c r="C335" i="105"/>
  <c r="C436" i="106"/>
  <c r="C108" i="105"/>
  <c r="C141" i="106"/>
  <c r="N493" i="106"/>
  <c r="N493" i="135" s="1"/>
  <c r="N492" i="106"/>
  <c r="N492" i="135" s="1"/>
  <c r="N491" i="106"/>
  <c r="N491" i="135" s="1"/>
  <c r="N490" i="106"/>
  <c r="N490" i="135" s="1"/>
  <c r="N489" i="106"/>
  <c r="N489" i="135" s="1"/>
  <c r="N488" i="106"/>
  <c r="N488" i="135" s="1"/>
  <c r="N487" i="106"/>
  <c r="N487" i="135" s="1"/>
  <c r="N486" i="106"/>
  <c r="N486" i="135" s="1"/>
  <c r="N485" i="106"/>
  <c r="N485" i="135" s="1"/>
  <c r="N484" i="106"/>
  <c r="N484" i="135" s="1"/>
  <c r="L493" i="106"/>
  <c r="L493" i="135" s="1"/>
  <c r="L492" i="106"/>
  <c r="L492" i="135" s="1"/>
  <c r="L491" i="106"/>
  <c r="L491" i="135" s="1"/>
  <c r="L490" i="106"/>
  <c r="L490" i="135" s="1"/>
  <c r="L489" i="106"/>
  <c r="L489" i="135" s="1"/>
  <c r="L488" i="106"/>
  <c r="L488" i="135" s="1"/>
  <c r="L487" i="106"/>
  <c r="L487" i="135" s="1"/>
  <c r="L486" i="106"/>
  <c r="L486" i="135" s="1"/>
  <c r="L485" i="106"/>
  <c r="L485" i="135" s="1"/>
  <c r="L484" i="106"/>
  <c r="L484" i="135" s="1"/>
  <c r="M493" i="106"/>
  <c r="M493" i="135" s="1"/>
  <c r="M492" i="106"/>
  <c r="M492" i="135" s="1"/>
  <c r="M491" i="106"/>
  <c r="M491" i="135" s="1"/>
  <c r="M490" i="106"/>
  <c r="M490" i="135" s="1"/>
  <c r="M489" i="106"/>
  <c r="M489" i="135" s="1"/>
  <c r="M488" i="106"/>
  <c r="M488" i="135" s="1"/>
  <c r="M487" i="106"/>
  <c r="M487" i="135" s="1"/>
  <c r="M486" i="106"/>
  <c r="M486" i="135" s="1"/>
  <c r="M485" i="106"/>
  <c r="M485" i="135" s="1"/>
  <c r="M484" i="106"/>
  <c r="M484" i="135" s="1"/>
  <c r="K187" i="106"/>
  <c r="K187" i="135" s="1"/>
  <c r="H187" i="106"/>
  <c r="H187" i="135" s="1"/>
  <c r="E187" i="106"/>
  <c r="E187" i="135" s="1"/>
  <c r="K186" i="106"/>
  <c r="K186" i="135" s="1"/>
  <c r="H186" i="106"/>
  <c r="H186" i="135" s="1"/>
  <c r="E186" i="106"/>
  <c r="E186" i="135" s="1"/>
  <c r="K185" i="106"/>
  <c r="K185" i="135" s="1"/>
  <c r="H185" i="106"/>
  <c r="H185" i="135" s="1"/>
  <c r="E185" i="106"/>
  <c r="E185" i="135" s="1"/>
  <c r="K184" i="106"/>
  <c r="K184" i="135" s="1"/>
  <c r="H184" i="106"/>
  <c r="H184" i="135" s="1"/>
  <c r="E184" i="106"/>
  <c r="E184" i="135" s="1"/>
  <c r="K183" i="106"/>
  <c r="K183" i="135" s="1"/>
  <c r="H183" i="106"/>
  <c r="H183" i="135" s="1"/>
  <c r="E183" i="106"/>
  <c r="E183" i="135" s="1"/>
  <c r="K182" i="106"/>
  <c r="K182" i="135" s="1"/>
  <c r="H182" i="106"/>
  <c r="H182" i="135" s="1"/>
  <c r="E182" i="106"/>
  <c r="E182" i="135" s="1"/>
  <c r="K181" i="106"/>
  <c r="K181" i="135" s="1"/>
  <c r="H181" i="106"/>
  <c r="H181" i="135" s="1"/>
  <c r="E181" i="106"/>
  <c r="E181" i="135" s="1"/>
  <c r="K180" i="106"/>
  <c r="K180" i="135" s="1"/>
  <c r="H180" i="106"/>
  <c r="H180" i="135" s="1"/>
  <c r="E180" i="106"/>
  <c r="E180" i="135" s="1"/>
  <c r="K179" i="106"/>
  <c r="K179" i="135" s="1"/>
  <c r="H179" i="106"/>
  <c r="H179" i="135" s="1"/>
  <c r="E179" i="106"/>
  <c r="E179" i="135" s="1"/>
  <c r="I178" i="106"/>
  <c r="F178" i="106"/>
  <c r="C178" i="106"/>
  <c r="C178" i="135" s="1"/>
  <c r="I187" i="106"/>
  <c r="I187" i="135" s="1"/>
  <c r="F187" i="106"/>
  <c r="F187" i="135" s="1"/>
  <c r="C187" i="106"/>
  <c r="C187" i="135" s="1"/>
  <c r="I186" i="106"/>
  <c r="I186" i="135" s="1"/>
  <c r="F186" i="106"/>
  <c r="F186" i="135" s="1"/>
  <c r="C186" i="106"/>
  <c r="C186" i="135" s="1"/>
  <c r="I185" i="106"/>
  <c r="I185" i="135" s="1"/>
  <c r="F185" i="106"/>
  <c r="F185" i="135" s="1"/>
  <c r="C185" i="106"/>
  <c r="C185" i="135" s="1"/>
  <c r="I184" i="106"/>
  <c r="I184" i="135" s="1"/>
  <c r="F184" i="106"/>
  <c r="F184" i="135" s="1"/>
  <c r="C184" i="106"/>
  <c r="C184" i="135" s="1"/>
  <c r="I183" i="106"/>
  <c r="I183" i="135" s="1"/>
  <c r="F183" i="106"/>
  <c r="F183" i="135" s="1"/>
  <c r="C183" i="106"/>
  <c r="C183" i="135" s="1"/>
  <c r="I182" i="106"/>
  <c r="I182" i="135" s="1"/>
  <c r="F182" i="106"/>
  <c r="F182" i="135" s="1"/>
  <c r="C182" i="106"/>
  <c r="C182" i="135" s="1"/>
  <c r="I181" i="106"/>
  <c r="I181" i="135" s="1"/>
  <c r="F181" i="106"/>
  <c r="F181" i="135" s="1"/>
  <c r="C181" i="106"/>
  <c r="C181" i="135" s="1"/>
  <c r="I180" i="106"/>
  <c r="I180" i="135" s="1"/>
  <c r="F180" i="106"/>
  <c r="F180" i="135" s="1"/>
  <c r="C180" i="106"/>
  <c r="C180" i="135" s="1"/>
  <c r="I179" i="106"/>
  <c r="I179" i="135" s="1"/>
  <c r="F179" i="106"/>
  <c r="F179" i="135" s="1"/>
  <c r="C179" i="106"/>
  <c r="C179" i="135" s="1"/>
  <c r="J178" i="106"/>
  <c r="G178" i="106"/>
  <c r="D178" i="106"/>
  <c r="J187" i="106"/>
  <c r="J187" i="135" s="1"/>
  <c r="G187" i="106"/>
  <c r="G187" i="135" s="1"/>
  <c r="D187" i="106"/>
  <c r="D187" i="135" s="1"/>
  <c r="J186" i="106"/>
  <c r="J186" i="135" s="1"/>
  <c r="G186" i="106"/>
  <c r="G186" i="135" s="1"/>
  <c r="D186" i="106"/>
  <c r="D186" i="135" s="1"/>
  <c r="J185" i="106"/>
  <c r="J185" i="135" s="1"/>
  <c r="G185" i="106"/>
  <c r="G185" i="135" s="1"/>
  <c r="D185" i="106"/>
  <c r="D185" i="135" s="1"/>
  <c r="J184" i="106"/>
  <c r="J184" i="135" s="1"/>
  <c r="G184" i="106"/>
  <c r="G184" i="135" s="1"/>
  <c r="D184" i="106"/>
  <c r="D184" i="135" s="1"/>
  <c r="J183" i="106"/>
  <c r="J183" i="135" s="1"/>
  <c r="G183" i="106"/>
  <c r="G183" i="135" s="1"/>
  <c r="D183" i="106"/>
  <c r="D183" i="135" s="1"/>
  <c r="J182" i="106"/>
  <c r="J182" i="135" s="1"/>
  <c r="G182" i="106"/>
  <c r="G182" i="135" s="1"/>
  <c r="D182" i="106"/>
  <c r="D182" i="135" s="1"/>
  <c r="J181" i="106"/>
  <c r="J181" i="135" s="1"/>
  <c r="G181" i="106"/>
  <c r="G181" i="135" s="1"/>
  <c r="D181" i="106"/>
  <c r="D181" i="135" s="1"/>
  <c r="J180" i="106"/>
  <c r="J180" i="135" s="1"/>
  <c r="G180" i="106"/>
  <c r="G180" i="135" s="1"/>
  <c r="D180" i="106"/>
  <c r="D180" i="135" s="1"/>
  <c r="J179" i="106"/>
  <c r="J179" i="135" s="1"/>
  <c r="G179" i="106"/>
  <c r="G179" i="135" s="1"/>
  <c r="D179" i="106"/>
  <c r="D179" i="135" s="1"/>
  <c r="K178" i="106"/>
  <c r="H178" i="106"/>
  <c r="E178" i="106"/>
  <c r="L693" i="106"/>
  <c r="L692" i="135" s="1"/>
  <c r="L692" i="106"/>
  <c r="L691" i="135" s="1"/>
  <c r="L691" i="106"/>
  <c r="L690" i="135" s="1"/>
  <c r="L690" i="106"/>
  <c r="L689" i="135" s="1"/>
  <c r="L689" i="106"/>
  <c r="L688" i="135" s="1"/>
  <c r="L688" i="106"/>
  <c r="L687" i="135" s="1"/>
  <c r="L687" i="106"/>
  <c r="L686" i="135" s="1"/>
  <c r="M693" i="106"/>
  <c r="M692" i="135" s="1"/>
  <c r="M692" i="106"/>
  <c r="M691" i="135" s="1"/>
  <c r="M691" i="106"/>
  <c r="M690" i="135" s="1"/>
  <c r="M690" i="106"/>
  <c r="M689" i="135" s="1"/>
  <c r="M689" i="106"/>
  <c r="M688" i="135" s="1"/>
  <c r="M688" i="106"/>
  <c r="M687" i="135" s="1"/>
  <c r="M687" i="106"/>
  <c r="M686" i="135" s="1"/>
  <c r="M686" i="106"/>
  <c r="M685" i="135" s="1"/>
  <c r="M685" i="106"/>
  <c r="M684" i="135" s="1"/>
  <c r="M684" i="106"/>
  <c r="M683" i="135" s="1"/>
  <c r="N693" i="106"/>
  <c r="N692" i="135" s="1"/>
  <c r="N692" i="106"/>
  <c r="N691" i="135" s="1"/>
  <c r="N691" i="106"/>
  <c r="N690" i="135" s="1"/>
  <c r="N690" i="106"/>
  <c r="N689" i="135" s="1"/>
  <c r="N689" i="106"/>
  <c r="N688" i="135" s="1"/>
  <c r="N688" i="106"/>
  <c r="N687" i="135" s="1"/>
  <c r="N687" i="106"/>
  <c r="N686" i="135" s="1"/>
  <c r="N686" i="106"/>
  <c r="N685" i="135" s="1"/>
  <c r="N685" i="106"/>
  <c r="N684" i="135" s="1"/>
  <c r="N684" i="106"/>
  <c r="N683" i="135" s="1"/>
  <c r="L686" i="106"/>
  <c r="L685" i="135" s="1"/>
  <c r="L684" i="106"/>
  <c r="L683" i="135" s="1"/>
  <c r="L685" i="106"/>
  <c r="L684" i="135" s="1"/>
  <c r="K271" i="106"/>
  <c r="K271" i="135" s="1"/>
  <c r="H271" i="106"/>
  <c r="H271" i="135" s="1"/>
  <c r="E271" i="106"/>
  <c r="E271" i="135" s="1"/>
  <c r="K270" i="106"/>
  <c r="K270" i="135" s="1"/>
  <c r="H270" i="106"/>
  <c r="H270" i="135" s="1"/>
  <c r="E270" i="106"/>
  <c r="E270" i="135" s="1"/>
  <c r="K269" i="106"/>
  <c r="K269" i="135" s="1"/>
  <c r="H269" i="106"/>
  <c r="H269" i="135" s="1"/>
  <c r="E269" i="106"/>
  <c r="E269" i="135" s="1"/>
  <c r="K268" i="106"/>
  <c r="K268" i="135" s="1"/>
  <c r="H268" i="106"/>
  <c r="H268" i="135" s="1"/>
  <c r="E268" i="106"/>
  <c r="E268" i="135" s="1"/>
  <c r="K267" i="106"/>
  <c r="K267" i="135" s="1"/>
  <c r="H267" i="106"/>
  <c r="H267" i="135" s="1"/>
  <c r="E267" i="106"/>
  <c r="E267" i="135" s="1"/>
  <c r="K266" i="106"/>
  <c r="K266" i="135" s="1"/>
  <c r="H266" i="106"/>
  <c r="H266" i="135" s="1"/>
  <c r="E266" i="106"/>
  <c r="E266" i="135" s="1"/>
  <c r="K265" i="106"/>
  <c r="K265" i="135" s="1"/>
  <c r="H265" i="106"/>
  <c r="H265" i="135" s="1"/>
  <c r="E265" i="106"/>
  <c r="E265" i="135" s="1"/>
  <c r="K264" i="106"/>
  <c r="K264" i="135" s="1"/>
  <c r="H264" i="106"/>
  <c r="H264" i="135" s="1"/>
  <c r="E264" i="106"/>
  <c r="E264" i="135" s="1"/>
  <c r="K263" i="106"/>
  <c r="K263" i="135" s="1"/>
  <c r="H263" i="106"/>
  <c r="H263" i="135" s="1"/>
  <c r="E263" i="106"/>
  <c r="E263" i="135" s="1"/>
  <c r="I262" i="106"/>
  <c r="F262" i="106"/>
  <c r="C262" i="106"/>
  <c r="C262" i="135" s="1"/>
  <c r="I271" i="106"/>
  <c r="I271" i="135" s="1"/>
  <c r="F271" i="106"/>
  <c r="F271" i="135" s="1"/>
  <c r="C271" i="106"/>
  <c r="C271" i="135" s="1"/>
  <c r="I270" i="106"/>
  <c r="I270" i="135" s="1"/>
  <c r="F270" i="106"/>
  <c r="F270" i="135" s="1"/>
  <c r="C270" i="106"/>
  <c r="C270" i="135" s="1"/>
  <c r="I269" i="106"/>
  <c r="I269" i="135" s="1"/>
  <c r="F269" i="106"/>
  <c r="F269" i="135" s="1"/>
  <c r="C269" i="106"/>
  <c r="C269" i="135" s="1"/>
  <c r="I268" i="106"/>
  <c r="I268" i="135" s="1"/>
  <c r="F268" i="106"/>
  <c r="F268" i="135" s="1"/>
  <c r="C268" i="106"/>
  <c r="C268" i="135" s="1"/>
  <c r="I267" i="106"/>
  <c r="I267" i="135" s="1"/>
  <c r="F267" i="106"/>
  <c r="F267" i="135" s="1"/>
  <c r="C267" i="106"/>
  <c r="C267" i="135" s="1"/>
  <c r="I266" i="106"/>
  <c r="I266" i="135" s="1"/>
  <c r="F266" i="106"/>
  <c r="F266" i="135" s="1"/>
  <c r="C266" i="106"/>
  <c r="C266" i="135" s="1"/>
  <c r="I265" i="106"/>
  <c r="I265" i="135" s="1"/>
  <c r="F265" i="106"/>
  <c r="F265" i="135" s="1"/>
  <c r="C265" i="106"/>
  <c r="C265" i="135" s="1"/>
  <c r="I264" i="106"/>
  <c r="I264" i="135" s="1"/>
  <c r="F264" i="106"/>
  <c r="F264" i="135" s="1"/>
  <c r="C264" i="106"/>
  <c r="C264" i="135" s="1"/>
  <c r="I263" i="106"/>
  <c r="I263" i="135" s="1"/>
  <c r="F263" i="106"/>
  <c r="F263" i="135" s="1"/>
  <c r="C263" i="106"/>
  <c r="C263" i="135" s="1"/>
  <c r="J262" i="106"/>
  <c r="G262" i="106"/>
  <c r="D262" i="106"/>
  <c r="J271" i="106"/>
  <c r="J271" i="135" s="1"/>
  <c r="G271" i="106"/>
  <c r="G271" i="135" s="1"/>
  <c r="D271" i="106"/>
  <c r="D271" i="135" s="1"/>
  <c r="J270" i="106"/>
  <c r="J270" i="135" s="1"/>
  <c r="G270" i="106"/>
  <c r="G270" i="135" s="1"/>
  <c r="D270" i="106"/>
  <c r="D270" i="135" s="1"/>
  <c r="J269" i="106"/>
  <c r="J269" i="135" s="1"/>
  <c r="G269" i="106"/>
  <c r="G269" i="135" s="1"/>
  <c r="D269" i="106"/>
  <c r="D269" i="135" s="1"/>
  <c r="J268" i="106"/>
  <c r="J268" i="135" s="1"/>
  <c r="G268" i="106"/>
  <c r="G268" i="135" s="1"/>
  <c r="D268" i="106"/>
  <c r="D268" i="135" s="1"/>
  <c r="J267" i="106"/>
  <c r="J267" i="135" s="1"/>
  <c r="G267" i="106"/>
  <c r="G267" i="135" s="1"/>
  <c r="D267" i="106"/>
  <c r="D267" i="135" s="1"/>
  <c r="J266" i="106"/>
  <c r="J266" i="135" s="1"/>
  <c r="G266" i="106"/>
  <c r="G266" i="135" s="1"/>
  <c r="D266" i="106"/>
  <c r="D266" i="135" s="1"/>
  <c r="J265" i="106"/>
  <c r="J265" i="135" s="1"/>
  <c r="G265" i="106"/>
  <c r="G265" i="135" s="1"/>
  <c r="D265" i="106"/>
  <c r="D265" i="135" s="1"/>
  <c r="J264" i="106"/>
  <c r="J264" i="135" s="1"/>
  <c r="G264" i="106"/>
  <c r="G264" i="135" s="1"/>
  <c r="D264" i="106"/>
  <c r="D264" i="135" s="1"/>
  <c r="J263" i="106"/>
  <c r="J263" i="135" s="1"/>
  <c r="G263" i="106"/>
  <c r="G263" i="135" s="1"/>
  <c r="D263" i="106"/>
  <c r="D263" i="135" s="1"/>
  <c r="K262" i="106"/>
  <c r="H262" i="106"/>
  <c r="E262" i="106"/>
  <c r="K667" i="106"/>
  <c r="K666" i="135" s="1"/>
  <c r="H667" i="106"/>
  <c r="H666" i="135" s="1"/>
  <c r="E667" i="106"/>
  <c r="E666" i="135" s="1"/>
  <c r="K666" i="106"/>
  <c r="K665" i="135" s="1"/>
  <c r="H666" i="106"/>
  <c r="H665" i="135" s="1"/>
  <c r="E666" i="106"/>
  <c r="E665" i="135" s="1"/>
  <c r="K665" i="106"/>
  <c r="K664" i="135" s="1"/>
  <c r="H665" i="106"/>
  <c r="H664" i="135" s="1"/>
  <c r="E665" i="106"/>
  <c r="E664" i="135" s="1"/>
  <c r="K664" i="106"/>
  <c r="K663" i="135" s="1"/>
  <c r="H664" i="106"/>
  <c r="H663" i="135" s="1"/>
  <c r="E664" i="106"/>
  <c r="E663" i="135" s="1"/>
  <c r="K663" i="106"/>
  <c r="K662" i="135" s="1"/>
  <c r="H663" i="106"/>
  <c r="H662" i="135" s="1"/>
  <c r="E663" i="106"/>
  <c r="E662" i="135" s="1"/>
  <c r="K662" i="106"/>
  <c r="K661" i="135" s="1"/>
  <c r="H662" i="106"/>
  <c r="H661" i="135" s="1"/>
  <c r="E662" i="106"/>
  <c r="E661" i="135" s="1"/>
  <c r="K661" i="106"/>
  <c r="K660" i="135" s="1"/>
  <c r="H661" i="106"/>
  <c r="H660" i="135" s="1"/>
  <c r="E661" i="106"/>
  <c r="E660" i="135" s="1"/>
  <c r="K660" i="106"/>
  <c r="K659" i="135" s="1"/>
  <c r="H660" i="106"/>
  <c r="H659" i="135" s="1"/>
  <c r="E660" i="106"/>
  <c r="E659" i="135" s="1"/>
  <c r="K659" i="106"/>
  <c r="K658" i="135" s="1"/>
  <c r="H659" i="106"/>
  <c r="H658" i="135" s="1"/>
  <c r="E659" i="106"/>
  <c r="E658" i="135" s="1"/>
  <c r="I658" i="106"/>
  <c r="F658" i="106"/>
  <c r="C658" i="106"/>
  <c r="C657" i="135" s="1"/>
  <c r="I667" i="106"/>
  <c r="I666" i="135" s="1"/>
  <c r="F667" i="106"/>
  <c r="F666" i="135" s="1"/>
  <c r="C667" i="106"/>
  <c r="C666" i="135" s="1"/>
  <c r="I666" i="106"/>
  <c r="I665" i="135" s="1"/>
  <c r="F666" i="106"/>
  <c r="F665" i="135" s="1"/>
  <c r="C666" i="106"/>
  <c r="C665" i="135" s="1"/>
  <c r="I665" i="106"/>
  <c r="I664" i="135" s="1"/>
  <c r="F665" i="106"/>
  <c r="F664" i="135" s="1"/>
  <c r="C665" i="106"/>
  <c r="C664" i="135" s="1"/>
  <c r="I664" i="106"/>
  <c r="I663" i="135" s="1"/>
  <c r="F664" i="106"/>
  <c r="F663" i="135" s="1"/>
  <c r="C664" i="106"/>
  <c r="C663" i="135" s="1"/>
  <c r="I663" i="106"/>
  <c r="I662" i="135" s="1"/>
  <c r="F663" i="106"/>
  <c r="F662" i="135" s="1"/>
  <c r="C663" i="106"/>
  <c r="C662" i="135" s="1"/>
  <c r="I662" i="106"/>
  <c r="I661" i="135" s="1"/>
  <c r="F662" i="106"/>
  <c r="F661" i="135" s="1"/>
  <c r="C662" i="106"/>
  <c r="C661" i="135" s="1"/>
  <c r="I661" i="106"/>
  <c r="I660" i="135" s="1"/>
  <c r="F661" i="106"/>
  <c r="F660" i="135" s="1"/>
  <c r="C661" i="106"/>
  <c r="C660" i="135" s="1"/>
  <c r="I660" i="106"/>
  <c r="I659" i="135" s="1"/>
  <c r="F660" i="106"/>
  <c r="F659" i="135" s="1"/>
  <c r="C660" i="106"/>
  <c r="C659" i="135" s="1"/>
  <c r="I659" i="106"/>
  <c r="I658" i="135" s="1"/>
  <c r="F659" i="106"/>
  <c r="F658" i="135" s="1"/>
  <c r="C659" i="106"/>
  <c r="C658" i="135" s="1"/>
  <c r="J658" i="106"/>
  <c r="G658" i="106"/>
  <c r="D658" i="106"/>
  <c r="J667" i="106"/>
  <c r="J666" i="135" s="1"/>
  <c r="G667" i="106"/>
  <c r="G666" i="135" s="1"/>
  <c r="D667" i="106"/>
  <c r="D666" i="135" s="1"/>
  <c r="J666" i="106"/>
  <c r="J665" i="135" s="1"/>
  <c r="G666" i="106"/>
  <c r="G665" i="135" s="1"/>
  <c r="D666" i="106"/>
  <c r="D665" i="135" s="1"/>
  <c r="J665" i="106"/>
  <c r="J664" i="135" s="1"/>
  <c r="G665" i="106"/>
  <c r="G664" i="135" s="1"/>
  <c r="D665" i="106"/>
  <c r="D664" i="135" s="1"/>
  <c r="J664" i="106"/>
  <c r="J663" i="135" s="1"/>
  <c r="G664" i="106"/>
  <c r="G663" i="135" s="1"/>
  <c r="D664" i="106"/>
  <c r="D663" i="135" s="1"/>
  <c r="J663" i="106"/>
  <c r="J662" i="135" s="1"/>
  <c r="G663" i="106"/>
  <c r="G662" i="135" s="1"/>
  <c r="D663" i="106"/>
  <c r="D662" i="135" s="1"/>
  <c r="J662" i="106"/>
  <c r="J661" i="135" s="1"/>
  <c r="G662" i="106"/>
  <c r="G661" i="135" s="1"/>
  <c r="D662" i="106"/>
  <c r="D661" i="135" s="1"/>
  <c r="J661" i="106"/>
  <c r="J660" i="135" s="1"/>
  <c r="G661" i="106"/>
  <c r="G660" i="135" s="1"/>
  <c r="D661" i="106"/>
  <c r="D660" i="135" s="1"/>
  <c r="J660" i="106"/>
  <c r="J659" i="135" s="1"/>
  <c r="G660" i="106"/>
  <c r="G659" i="135" s="1"/>
  <c r="D660" i="106"/>
  <c r="D659" i="135" s="1"/>
  <c r="J659" i="106"/>
  <c r="J658" i="135" s="1"/>
  <c r="G659" i="106"/>
  <c r="G658" i="135" s="1"/>
  <c r="D659" i="106"/>
  <c r="D658" i="135" s="1"/>
  <c r="K658" i="106"/>
  <c r="H658" i="106"/>
  <c r="E658" i="106"/>
  <c r="L507" i="106"/>
  <c r="L507" i="135" s="1"/>
  <c r="L506" i="106"/>
  <c r="L506" i="135" s="1"/>
  <c r="L505" i="106"/>
  <c r="L505" i="135" s="1"/>
  <c r="L504" i="106"/>
  <c r="L504" i="135" s="1"/>
  <c r="L503" i="106"/>
  <c r="L503" i="135" s="1"/>
  <c r="L502" i="106"/>
  <c r="L502" i="135" s="1"/>
  <c r="L501" i="106"/>
  <c r="L501" i="135" s="1"/>
  <c r="L500" i="106"/>
  <c r="L500" i="135" s="1"/>
  <c r="L499" i="106"/>
  <c r="L499" i="135" s="1"/>
  <c r="L498" i="106"/>
  <c r="L498" i="135" s="1"/>
  <c r="M507" i="106"/>
  <c r="M507" i="135" s="1"/>
  <c r="M506" i="106"/>
  <c r="M506" i="135" s="1"/>
  <c r="M505" i="106"/>
  <c r="M505" i="135" s="1"/>
  <c r="M504" i="106"/>
  <c r="M504" i="135" s="1"/>
  <c r="M503" i="106"/>
  <c r="M503" i="135" s="1"/>
  <c r="M502" i="106"/>
  <c r="M502" i="135" s="1"/>
  <c r="M501" i="106"/>
  <c r="M501" i="135" s="1"/>
  <c r="M500" i="106"/>
  <c r="M500" i="135" s="1"/>
  <c r="M499" i="106"/>
  <c r="M499" i="135" s="1"/>
  <c r="M498" i="106"/>
  <c r="M498" i="135" s="1"/>
  <c r="N507" i="106"/>
  <c r="N507" i="135" s="1"/>
  <c r="N506" i="106"/>
  <c r="N506" i="135" s="1"/>
  <c r="N505" i="106"/>
  <c r="N505" i="135" s="1"/>
  <c r="N504" i="106"/>
  <c r="N504" i="135" s="1"/>
  <c r="N503" i="106"/>
  <c r="N503" i="135" s="1"/>
  <c r="N502" i="106"/>
  <c r="N502" i="135" s="1"/>
  <c r="N501" i="106"/>
  <c r="N501" i="135" s="1"/>
  <c r="N500" i="106"/>
  <c r="N500" i="135" s="1"/>
  <c r="N499" i="106"/>
  <c r="N499" i="135" s="1"/>
  <c r="N498" i="106"/>
  <c r="N498" i="135" s="1"/>
  <c r="N187" i="106"/>
  <c r="N187" i="135" s="1"/>
  <c r="N186" i="106"/>
  <c r="N186" i="135" s="1"/>
  <c r="N185" i="106"/>
  <c r="N185" i="135" s="1"/>
  <c r="N184" i="106"/>
  <c r="N184" i="135" s="1"/>
  <c r="N183" i="106"/>
  <c r="N183" i="135" s="1"/>
  <c r="N182" i="106"/>
  <c r="N182" i="135" s="1"/>
  <c r="N181" i="106"/>
  <c r="N181" i="135" s="1"/>
  <c r="N180" i="106"/>
  <c r="N180" i="135" s="1"/>
  <c r="N179" i="106"/>
  <c r="N179" i="135" s="1"/>
  <c r="N178" i="106"/>
  <c r="N178" i="135" s="1"/>
  <c r="L187" i="106"/>
  <c r="L187" i="135" s="1"/>
  <c r="L186" i="106"/>
  <c r="L186" i="135" s="1"/>
  <c r="L185" i="106"/>
  <c r="L185" i="135" s="1"/>
  <c r="L184" i="106"/>
  <c r="L184" i="135" s="1"/>
  <c r="L183" i="106"/>
  <c r="L183" i="135" s="1"/>
  <c r="L182" i="106"/>
  <c r="L182" i="135" s="1"/>
  <c r="L181" i="106"/>
  <c r="L181" i="135" s="1"/>
  <c r="L180" i="106"/>
  <c r="L180" i="135" s="1"/>
  <c r="L179" i="106"/>
  <c r="L179" i="135" s="1"/>
  <c r="L178" i="106"/>
  <c r="L178" i="135" s="1"/>
  <c r="M187" i="106"/>
  <c r="M187" i="135" s="1"/>
  <c r="M186" i="106"/>
  <c r="M186" i="135" s="1"/>
  <c r="M185" i="106"/>
  <c r="M185" i="135" s="1"/>
  <c r="M184" i="106"/>
  <c r="M184" i="135" s="1"/>
  <c r="M183" i="106"/>
  <c r="M183" i="135" s="1"/>
  <c r="M182" i="106"/>
  <c r="M182" i="135" s="1"/>
  <c r="M181" i="106"/>
  <c r="M181" i="135" s="1"/>
  <c r="M180" i="106"/>
  <c r="M180" i="135" s="1"/>
  <c r="M179" i="106"/>
  <c r="M179" i="135" s="1"/>
  <c r="M178" i="106"/>
  <c r="M178" i="135" s="1"/>
  <c r="N667" i="106"/>
  <c r="N666" i="135" s="1"/>
  <c r="N666" i="106"/>
  <c r="N665" i="135" s="1"/>
  <c r="N665" i="106"/>
  <c r="N664" i="135" s="1"/>
  <c r="N664" i="106"/>
  <c r="N663" i="135" s="1"/>
  <c r="N663" i="106"/>
  <c r="N662" i="135" s="1"/>
  <c r="N662" i="106"/>
  <c r="N661" i="135" s="1"/>
  <c r="N661" i="106"/>
  <c r="N660" i="135" s="1"/>
  <c r="N660" i="106"/>
  <c r="N659" i="135" s="1"/>
  <c r="N659" i="106"/>
  <c r="N658" i="135" s="1"/>
  <c r="N658" i="106"/>
  <c r="N657" i="135" s="1"/>
  <c r="L667" i="106"/>
  <c r="L666" i="135" s="1"/>
  <c r="L666" i="106"/>
  <c r="L665" i="135" s="1"/>
  <c r="L665" i="106"/>
  <c r="L664" i="135" s="1"/>
  <c r="L664" i="106"/>
  <c r="L663" i="135" s="1"/>
  <c r="L663" i="106"/>
  <c r="L662" i="135" s="1"/>
  <c r="L662" i="106"/>
  <c r="L661" i="135" s="1"/>
  <c r="L661" i="106"/>
  <c r="L660" i="135" s="1"/>
  <c r="L660" i="106"/>
  <c r="L659" i="135" s="1"/>
  <c r="L659" i="106"/>
  <c r="L658" i="135" s="1"/>
  <c r="L658" i="106"/>
  <c r="L657" i="135" s="1"/>
  <c r="M667" i="106"/>
  <c r="M666" i="135" s="1"/>
  <c r="M666" i="106"/>
  <c r="M665" i="135" s="1"/>
  <c r="M665" i="106"/>
  <c r="M664" i="135" s="1"/>
  <c r="M664" i="106"/>
  <c r="M663" i="135" s="1"/>
  <c r="M663" i="106"/>
  <c r="M662" i="135" s="1"/>
  <c r="M662" i="106"/>
  <c r="M661" i="135" s="1"/>
  <c r="M661" i="106"/>
  <c r="M660" i="135" s="1"/>
  <c r="M660" i="106"/>
  <c r="M659" i="135" s="1"/>
  <c r="M659" i="106"/>
  <c r="M658" i="135" s="1"/>
  <c r="M658" i="106"/>
  <c r="M657" i="135" s="1"/>
  <c r="M326" i="106"/>
  <c r="M326" i="135" s="1"/>
  <c r="M325" i="106"/>
  <c r="M325" i="135" s="1"/>
  <c r="N325" i="106"/>
  <c r="N325" i="135" s="1"/>
  <c r="N324" i="106"/>
  <c r="N324" i="135" s="1"/>
  <c r="N323" i="106"/>
  <c r="N323" i="135" s="1"/>
  <c r="N322" i="106"/>
  <c r="N322" i="135" s="1"/>
  <c r="N321" i="106"/>
  <c r="N321" i="135" s="1"/>
  <c r="N320" i="106"/>
  <c r="N320" i="135" s="1"/>
  <c r="N319" i="106"/>
  <c r="N319" i="135" s="1"/>
  <c r="N318" i="106"/>
  <c r="N318" i="135" s="1"/>
  <c r="N317" i="106"/>
  <c r="N317" i="135" s="1"/>
  <c r="L326" i="106"/>
  <c r="L326" i="135" s="1"/>
  <c r="L324" i="106"/>
  <c r="L324" i="135" s="1"/>
  <c r="L323" i="106"/>
  <c r="L323" i="135" s="1"/>
  <c r="L322" i="106"/>
  <c r="L322" i="135" s="1"/>
  <c r="L321" i="106"/>
  <c r="L321" i="135" s="1"/>
  <c r="L320" i="106"/>
  <c r="L320" i="135" s="1"/>
  <c r="L319" i="106"/>
  <c r="L319" i="135" s="1"/>
  <c r="L318" i="106"/>
  <c r="L318" i="135" s="1"/>
  <c r="L317" i="106"/>
  <c r="L317" i="135" s="1"/>
  <c r="N326" i="106"/>
  <c r="N326" i="135" s="1"/>
  <c r="L325" i="106"/>
  <c r="L325" i="135" s="1"/>
  <c r="M324" i="106"/>
  <c r="M324" i="135" s="1"/>
  <c r="M323" i="106"/>
  <c r="M323" i="135" s="1"/>
  <c r="M322" i="106"/>
  <c r="M322" i="135" s="1"/>
  <c r="M321" i="106"/>
  <c r="M321" i="135" s="1"/>
  <c r="M320" i="106"/>
  <c r="M320" i="135" s="1"/>
  <c r="M319" i="106"/>
  <c r="M319" i="135" s="1"/>
  <c r="M318" i="106"/>
  <c r="M318" i="135" s="1"/>
  <c r="M317" i="106"/>
  <c r="M317" i="135" s="1"/>
  <c r="J163" i="106"/>
  <c r="J163" i="135" s="1"/>
  <c r="G163" i="106"/>
  <c r="G163" i="135" s="1"/>
  <c r="D163" i="106"/>
  <c r="D163" i="135" s="1"/>
  <c r="J162" i="106"/>
  <c r="J162" i="135" s="1"/>
  <c r="G162" i="106"/>
  <c r="G162" i="135" s="1"/>
  <c r="D162" i="106"/>
  <c r="D162" i="135" s="1"/>
  <c r="J161" i="106"/>
  <c r="J161" i="135" s="1"/>
  <c r="G161" i="106"/>
  <c r="G161" i="135" s="1"/>
  <c r="D161" i="106"/>
  <c r="D161" i="135" s="1"/>
  <c r="J160" i="106"/>
  <c r="J160" i="135" s="1"/>
  <c r="G160" i="106"/>
  <c r="G160" i="135" s="1"/>
  <c r="D160" i="106"/>
  <c r="D160" i="135" s="1"/>
  <c r="J159" i="106"/>
  <c r="J159" i="135" s="1"/>
  <c r="G159" i="106"/>
  <c r="G159" i="135" s="1"/>
  <c r="D159" i="106"/>
  <c r="D159" i="135" s="1"/>
  <c r="J158" i="106"/>
  <c r="J158" i="135" s="1"/>
  <c r="G158" i="106"/>
  <c r="G158" i="135" s="1"/>
  <c r="D158" i="106"/>
  <c r="D158" i="135" s="1"/>
  <c r="J157" i="106"/>
  <c r="G157" i="106"/>
  <c r="D157" i="106"/>
  <c r="D157" i="135" s="1"/>
  <c r="J156" i="106"/>
  <c r="J156" i="135" s="1"/>
  <c r="G156" i="106"/>
  <c r="G156" i="135" s="1"/>
  <c r="D156" i="106"/>
  <c r="D156" i="135" s="1"/>
  <c r="J155" i="106"/>
  <c r="J155" i="135" s="1"/>
  <c r="G155" i="106"/>
  <c r="G155" i="135" s="1"/>
  <c r="D155" i="106"/>
  <c r="D155" i="135" s="1"/>
  <c r="K154" i="106"/>
  <c r="H154" i="106"/>
  <c r="E154" i="106"/>
  <c r="K163" i="106"/>
  <c r="K163" i="135" s="1"/>
  <c r="H163" i="106"/>
  <c r="H163" i="135" s="1"/>
  <c r="E163" i="106"/>
  <c r="E163" i="135" s="1"/>
  <c r="K162" i="106"/>
  <c r="K162" i="135" s="1"/>
  <c r="H162" i="106"/>
  <c r="H162" i="135" s="1"/>
  <c r="E162" i="106"/>
  <c r="E162" i="135" s="1"/>
  <c r="K161" i="106"/>
  <c r="K161" i="135" s="1"/>
  <c r="H161" i="106"/>
  <c r="H161" i="135" s="1"/>
  <c r="E161" i="106"/>
  <c r="E161" i="135" s="1"/>
  <c r="K160" i="106"/>
  <c r="K160" i="135" s="1"/>
  <c r="H160" i="106"/>
  <c r="H160" i="135" s="1"/>
  <c r="E160" i="106"/>
  <c r="E160" i="135" s="1"/>
  <c r="K159" i="106"/>
  <c r="K159" i="135" s="1"/>
  <c r="H159" i="106"/>
  <c r="H159" i="135" s="1"/>
  <c r="E159" i="106"/>
  <c r="E159" i="135" s="1"/>
  <c r="K158" i="106"/>
  <c r="K158" i="135" s="1"/>
  <c r="H158" i="106"/>
  <c r="H158" i="135" s="1"/>
  <c r="E158" i="106"/>
  <c r="E158" i="135" s="1"/>
  <c r="K157" i="106"/>
  <c r="H157" i="106"/>
  <c r="E157" i="106"/>
  <c r="E157" i="135" s="1"/>
  <c r="K156" i="106"/>
  <c r="K156" i="135" s="1"/>
  <c r="H156" i="106"/>
  <c r="H156" i="135" s="1"/>
  <c r="E156" i="106"/>
  <c r="E156" i="135" s="1"/>
  <c r="K155" i="106"/>
  <c r="K155" i="135" s="1"/>
  <c r="H155" i="106"/>
  <c r="H155" i="135" s="1"/>
  <c r="E155" i="106"/>
  <c r="E155" i="135" s="1"/>
  <c r="I154" i="106"/>
  <c r="F154" i="106"/>
  <c r="C154" i="106"/>
  <c r="C154" i="135" s="1"/>
  <c r="I163" i="106"/>
  <c r="I163" i="135" s="1"/>
  <c r="F163" i="106"/>
  <c r="F163" i="135" s="1"/>
  <c r="C163" i="106"/>
  <c r="C163" i="135" s="1"/>
  <c r="I162" i="106"/>
  <c r="I162" i="135" s="1"/>
  <c r="F162" i="106"/>
  <c r="F162" i="135" s="1"/>
  <c r="C162" i="106"/>
  <c r="C162" i="135" s="1"/>
  <c r="I161" i="106"/>
  <c r="I161" i="135" s="1"/>
  <c r="F161" i="106"/>
  <c r="F161" i="135" s="1"/>
  <c r="C161" i="106"/>
  <c r="C161" i="135" s="1"/>
  <c r="I160" i="106"/>
  <c r="I160" i="135" s="1"/>
  <c r="F160" i="106"/>
  <c r="F160" i="135" s="1"/>
  <c r="C160" i="106"/>
  <c r="C160" i="135" s="1"/>
  <c r="I159" i="106"/>
  <c r="I159" i="135" s="1"/>
  <c r="F159" i="106"/>
  <c r="F159" i="135" s="1"/>
  <c r="C159" i="106"/>
  <c r="C159" i="135" s="1"/>
  <c r="I158" i="106"/>
  <c r="I158" i="135" s="1"/>
  <c r="F158" i="106"/>
  <c r="F158" i="135" s="1"/>
  <c r="C158" i="106"/>
  <c r="C158" i="135" s="1"/>
  <c r="I157" i="106"/>
  <c r="F157" i="106"/>
  <c r="F157" i="135" s="1"/>
  <c r="C157" i="106"/>
  <c r="C157" i="135" s="1"/>
  <c r="I156" i="106"/>
  <c r="I156" i="135" s="1"/>
  <c r="F156" i="106"/>
  <c r="F156" i="135" s="1"/>
  <c r="C156" i="106"/>
  <c r="C156" i="135" s="1"/>
  <c r="I155" i="106"/>
  <c r="I155" i="135" s="1"/>
  <c r="F155" i="106"/>
  <c r="F155" i="135" s="1"/>
  <c r="C155" i="106"/>
  <c r="C155" i="135" s="1"/>
  <c r="J154" i="106"/>
  <c r="G154" i="106"/>
  <c r="D154" i="106"/>
  <c r="J326" i="106"/>
  <c r="J326" i="135" s="1"/>
  <c r="G326" i="106"/>
  <c r="G326" i="135" s="1"/>
  <c r="D326" i="106"/>
  <c r="D326" i="135" s="1"/>
  <c r="J325" i="106"/>
  <c r="J325" i="135" s="1"/>
  <c r="G325" i="106"/>
  <c r="G325" i="135" s="1"/>
  <c r="K326" i="106"/>
  <c r="K326" i="135" s="1"/>
  <c r="F326" i="106"/>
  <c r="F326" i="135" s="1"/>
  <c r="I325" i="106"/>
  <c r="I325" i="135" s="1"/>
  <c r="E325" i="106"/>
  <c r="E325" i="135" s="1"/>
  <c r="K324" i="106"/>
  <c r="K324" i="135" s="1"/>
  <c r="H324" i="106"/>
  <c r="H324" i="135" s="1"/>
  <c r="E324" i="106"/>
  <c r="E324" i="135" s="1"/>
  <c r="K323" i="106"/>
  <c r="K323" i="135" s="1"/>
  <c r="H323" i="106"/>
  <c r="H323" i="135" s="1"/>
  <c r="E323" i="106"/>
  <c r="E323" i="135" s="1"/>
  <c r="K322" i="106"/>
  <c r="K322" i="135" s="1"/>
  <c r="H322" i="106"/>
  <c r="H322" i="135" s="1"/>
  <c r="E322" i="106"/>
  <c r="E322" i="135" s="1"/>
  <c r="K321" i="106"/>
  <c r="K321" i="135" s="1"/>
  <c r="H321" i="106"/>
  <c r="H321" i="135" s="1"/>
  <c r="E321" i="106"/>
  <c r="E321" i="135" s="1"/>
  <c r="K320" i="106"/>
  <c r="K320" i="135" s="1"/>
  <c r="H320" i="106"/>
  <c r="H320" i="135" s="1"/>
  <c r="E320" i="106"/>
  <c r="E320" i="135" s="1"/>
  <c r="K319" i="106"/>
  <c r="K319" i="135" s="1"/>
  <c r="H319" i="106"/>
  <c r="H319" i="135" s="1"/>
  <c r="E319" i="106"/>
  <c r="E319" i="135" s="1"/>
  <c r="K318" i="106"/>
  <c r="H318" i="106"/>
  <c r="E318" i="106"/>
  <c r="I317" i="106"/>
  <c r="F317" i="106"/>
  <c r="C317" i="106"/>
  <c r="H326" i="106"/>
  <c r="H326" i="135" s="1"/>
  <c r="C326" i="106"/>
  <c r="C326" i="135" s="1"/>
  <c r="K325" i="106"/>
  <c r="K325" i="135" s="1"/>
  <c r="F325" i="106"/>
  <c r="F325" i="135" s="1"/>
  <c r="C325" i="106"/>
  <c r="C325" i="135" s="1"/>
  <c r="I324" i="106"/>
  <c r="I324" i="135" s="1"/>
  <c r="F324" i="106"/>
  <c r="F324" i="135" s="1"/>
  <c r="C324" i="106"/>
  <c r="C324" i="135" s="1"/>
  <c r="I323" i="106"/>
  <c r="I323" i="135" s="1"/>
  <c r="F323" i="106"/>
  <c r="F323" i="135" s="1"/>
  <c r="C323" i="106"/>
  <c r="C323" i="135" s="1"/>
  <c r="I322" i="106"/>
  <c r="I322" i="135" s="1"/>
  <c r="F322" i="106"/>
  <c r="F322" i="135" s="1"/>
  <c r="C322" i="106"/>
  <c r="C322" i="135" s="1"/>
  <c r="I321" i="106"/>
  <c r="I321" i="135" s="1"/>
  <c r="F321" i="106"/>
  <c r="F321" i="135" s="1"/>
  <c r="C321" i="106"/>
  <c r="C321" i="135" s="1"/>
  <c r="I320" i="106"/>
  <c r="I320" i="135" s="1"/>
  <c r="F320" i="106"/>
  <c r="F320" i="135" s="1"/>
  <c r="C320" i="106"/>
  <c r="C320" i="135" s="1"/>
  <c r="I319" i="106"/>
  <c r="I319" i="135" s="1"/>
  <c r="F319" i="106"/>
  <c r="F319" i="135" s="1"/>
  <c r="C319" i="106"/>
  <c r="C319" i="135" s="1"/>
  <c r="I318" i="106"/>
  <c r="F318" i="106"/>
  <c r="C318" i="106"/>
  <c r="C318" i="135" s="1"/>
  <c r="J317" i="106"/>
  <c r="G317" i="106"/>
  <c r="D317" i="106"/>
  <c r="I326" i="106"/>
  <c r="I326" i="135" s="1"/>
  <c r="E326" i="106"/>
  <c r="E326" i="135" s="1"/>
  <c r="H325" i="106"/>
  <c r="H325" i="135" s="1"/>
  <c r="D325" i="106"/>
  <c r="D325" i="135" s="1"/>
  <c r="J324" i="106"/>
  <c r="J324" i="135" s="1"/>
  <c r="G324" i="106"/>
  <c r="G324" i="135" s="1"/>
  <c r="D324" i="106"/>
  <c r="D324" i="135" s="1"/>
  <c r="J323" i="106"/>
  <c r="J323" i="135" s="1"/>
  <c r="G323" i="106"/>
  <c r="G323" i="135" s="1"/>
  <c r="D323" i="106"/>
  <c r="D323" i="135" s="1"/>
  <c r="J322" i="106"/>
  <c r="J322" i="135" s="1"/>
  <c r="G322" i="106"/>
  <c r="G322" i="135" s="1"/>
  <c r="D322" i="106"/>
  <c r="D322" i="135" s="1"/>
  <c r="J321" i="106"/>
  <c r="J321" i="135" s="1"/>
  <c r="G321" i="106"/>
  <c r="G321" i="135" s="1"/>
  <c r="D321" i="106"/>
  <c r="D321" i="135" s="1"/>
  <c r="J320" i="106"/>
  <c r="J320" i="135" s="1"/>
  <c r="G320" i="106"/>
  <c r="G320" i="135" s="1"/>
  <c r="D320" i="106"/>
  <c r="D320" i="135" s="1"/>
  <c r="J319" i="106"/>
  <c r="J319" i="135" s="1"/>
  <c r="G319" i="106"/>
  <c r="G319" i="135" s="1"/>
  <c r="D319" i="106"/>
  <c r="D319" i="135" s="1"/>
  <c r="J318" i="106"/>
  <c r="G318" i="106"/>
  <c r="D318" i="106"/>
  <c r="K317" i="106"/>
  <c r="H317" i="106"/>
  <c r="E317" i="106"/>
  <c r="M766" i="106"/>
  <c r="M764" i="135" s="1"/>
  <c r="M765" i="106"/>
  <c r="M763" i="135" s="1"/>
  <c r="M764" i="106"/>
  <c r="M762" i="135" s="1"/>
  <c r="M763" i="106"/>
  <c r="M761" i="135" s="1"/>
  <c r="M762" i="106"/>
  <c r="M760" i="135" s="1"/>
  <c r="M761" i="106"/>
  <c r="M759" i="135" s="1"/>
  <c r="M760" i="106"/>
  <c r="M758" i="135" s="1"/>
  <c r="M759" i="106"/>
  <c r="M757" i="135" s="1"/>
  <c r="M758" i="106"/>
  <c r="M756" i="135" s="1"/>
  <c r="M757" i="106"/>
  <c r="M755" i="135" s="1"/>
  <c r="L766" i="106"/>
  <c r="L764" i="135" s="1"/>
  <c r="L765" i="106"/>
  <c r="L763" i="135" s="1"/>
  <c r="L764" i="106"/>
  <c r="L762" i="135" s="1"/>
  <c r="L763" i="106"/>
  <c r="L761" i="135" s="1"/>
  <c r="L762" i="106"/>
  <c r="L760" i="135" s="1"/>
  <c r="L761" i="106"/>
  <c r="L759" i="135" s="1"/>
  <c r="L760" i="106"/>
  <c r="L758" i="135" s="1"/>
  <c r="L759" i="106"/>
  <c r="L757" i="135" s="1"/>
  <c r="L758" i="106"/>
  <c r="L756" i="135" s="1"/>
  <c r="L757" i="106"/>
  <c r="L755" i="135" s="1"/>
  <c r="N766" i="106"/>
  <c r="N764" i="135" s="1"/>
  <c r="N763" i="106"/>
  <c r="N761" i="135" s="1"/>
  <c r="N760" i="106"/>
  <c r="N758" i="135" s="1"/>
  <c r="N757" i="106"/>
  <c r="N755" i="135" s="1"/>
  <c r="N764" i="106"/>
  <c r="N762" i="135" s="1"/>
  <c r="N761" i="106"/>
  <c r="N759" i="135" s="1"/>
  <c r="N758" i="106"/>
  <c r="N756" i="135" s="1"/>
  <c r="N765" i="106"/>
  <c r="N763" i="135" s="1"/>
  <c r="N762" i="106"/>
  <c r="N760" i="135" s="1"/>
  <c r="N759" i="106"/>
  <c r="N757" i="135" s="1"/>
  <c r="J434" i="106"/>
  <c r="J434" i="135" s="1"/>
  <c r="G434" i="106"/>
  <c r="G434" i="135" s="1"/>
  <c r="D434" i="106"/>
  <c r="D434" i="135" s="1"/>
  <c r="J433" i="106"/>
  <c r="J433" i="135" s="1"/>
  <c r="G433" i="106"/>
  <c r="G433" i="135" s="1"/>
  <c r="D433" i="106"/>
  <c r="D433" i="135" s="1"/>
  <c r="J432" i="106"/>
  <c r="J432" i="135" s="1"/>
  <c r="G432" i="106"/>
  <c r="G432" i="135" s="1"/>
  <c r="D432" i="106"/>
  <c r="D432" i="135" s="1"/>
  <c r="J431" i="106"/>
  <c r="J431" i="135" s="1"/>
  <c r="G431" i="106"/>
  <c r="G431" i="135" s="1"/>
  <c r="D431" i="106"/>
  <c r="D431" i="135" s="1"/>
  <c r="J430" i="106"/>
  <c r="J430" i="135" s="1"/>
  <c r="G430" i="106"/>
  <c r="G430" i="135" s="1"/>
  <c r="D430" i="106"/>
  <c r="D430" i="135" s="1"/>
  <c r="J429" i="106"/>
  <c r="J429" i="135" s="1"/>
  <c r="G429" i="106"/>
  <c r="G429" i="135" s="1"/>
  <c r="D429" i="106"/>
  <c r="D429" i="135" s="1"/>
  <c r="J428" i="106"/>
  <c r="J428" i="135" s="1"/>
  <c r="G428" i="106"/>
  <c r="G428" i="135" s="1"/>
  <c r="D428" i="106"/>
  <c r="D428" i="135" s="1"/>
  <c r="J427" i="106"/>
  <c r="J427" i="135" s="1"/>
  <c r="G427" i="106"/>
  <c r="G427" i="135" s="1"/>
  <c r="D427" i="106"/>
  <c r="D427" i="135" s="1"/>
  <c r="J426" i="106"/>
  <c r="G426" i="106"/>
  <c r="D426" i="106"/>
  <c r="D426" i="135" s="1"/>
  <c r="K425" i="106"/>
  <c r="H425" i="106"/>
  <c r="E425" i="106"/>
  <c r="K434" i="106"/>
  <c r="K434" i="135" s="1"/>
  <c r="H434" i="106"/>
  <c r="H434" i="135" s="1"/>
  <c r="E434" i="106"/>
  <c r="E434" i="135" s="1"/>
  <c r="K433" i="106"/>
  <c r="K433" i="135" s="1"/>
  <c r="H433" i="106"/>
  <c r="H433" i="135" s="1"/>
  <c r="E433" i="106"/>
  <c r="E433" i="135" s="1"/>
  <c r="K432" i="106"/>
  <c r="K432" i="135" s="1"/>
  <c r="H432" i="106"/>
  <c r="H432" i="135" s="1"/>
  <c r="E432" i="106"/>
  <c r="E432" i="135" s="1"/>
  <c r="K431" i="106"/>
  <c r="K431" i="135" s="1"/>
  <c r="H431" i="106"/>
  <c r="H431" i="135" s="1"/>
  <c r="E431" i="106"/>
  <c r="E431" i="135" s="1"/>
  <c r="K430" i="106"/>
  <c r="K430" i="135" s="1"/>
  <c r="H430" i="106"/>
  <c r="H430" i="135" s="1"/>
  <c r="E430" i="106"/>
  <c r="E430" i="135" s="1"/>
  <c r="K429" i="106"/>
  <c r="K429" i="135" s="1"/>
  <c r="H429" i="106"/>
  <c r="H429" i="135" s="1"/>
  <c r="E429" i="106"/>
  <c r="E429" i="135" s="1"/>
  <c r="K428" i="106"/>
  <c r="K428" i="135" s="1"/>
  <c r="H428" i="106"/>
  <c r="H428" i="135" s="1"/>
  <c r="E428" i="106"/>
  <c r="E428" i="135" s="1"/>
  <c r="K427" i="106"/>
  <c r="K427" i="135" s="1"/>
  <c r="H427" i="106"/>
  <c r="H427" i="135" s="1"/>
  <c r="E427" i="106"/>
  <c r="E427" i="135" s="1"/>
  <c r="K426" i="106"/>
  <c r="H426" i="106"/>
  <c r="E426" i="106"/>
  <c r="E426" i="135" s="1"/>
  <c r="I425" i="106"/>
  <c r="F425" i="106"/>
  <c r="C425" i="106"/>
  <c r="C425" i="135" s="1"/>
  <c r="I434" i="106"/>
  <c r="I434" i="135" s="1"/>
  <c r="F434" i="106"/>
  <c r="F434" i="135" s="1"/>
  <c r="C434" i="106"/>
  <c r="C434" i="135" s="1"/>
  <c r="I433" i="106"/>
  <c r="I433" i="135" s="1"/>
  <c r="F433" i="106"/>
  <c r="F433" i="135" s="1"/>
  <c r="C433" i="106"/>
  <c r="C433" i="135" s="1"/>
  <c r="I432" i="106"/>
  <c r="I432" i="135" s="1"/>
  <c r="F432" i="106"/>
  <c r="F432" i="135" s="1"/>
  <c r="C432" i="106"/>
  <c r="C432" i="135" s="1"/>
  <c r="I431" i="106"/>
  <c r="I431" i="135" s="1"/>
  <c r="F431" i="106"/>
  <c r="F431" i="135" s="1"/>
  <c r="C431" i="106"/>
  <c r="C431" i="135" s="1"/>
  <c r="I430" i="106"/>
  <c r="I430" i="135" s="1"/>
  <c r="F430" i="106"/>
  <c r="F430" i="135" s="1"/>
  <c r="C430" i="106"/>
  <c r="C430" i="135" s="1"/>
  <c r="I429" i="106"/>
  <c r="I429" i="135" s="1"/>
  <c r="F429" i="106"/>
  <c r="F429" i="135" s="1"/>
  <c r="C429" i="106"/>
  <c r="C429" i="135" s="1"/>
  <c r="I428" i="106"/>
  <c r="I428" i="135" s="1"/>
  <c r="F428" i="106"/>
  <c r="F428" i="135" s="1"/>
  <c r="C428" i="106"/>
  <c r="C428" i="135" s="1"/>
  <c r="I427" i="106"/>
  <c r="I427" i="135" s="1"/>
  <c r="F427" i="106"/>
  <c r="F427" i="135" s="1"/>
  <c r="C427" i="106"/>
  <c r="C427" i="135" s="1"/>
  <c r="I426" i="106"/>
  <c r="F426" i="106"/>
  <c r="F426" i="135" s="1"/>
  <c r="C426" i="106"/>
  <c r="C426" i="135" s="1"/>
  <c r="J425" i="106"/>
  <c r="G425" i="106"/>
  <c r="D425" i="106"/>
  <c r="L125" i="106"/>
  <c r="L125" i="135" s="1"/>
  <c r="L124" i="106"/>
  <c r="L124" i="135" s="1"/>
  <c r="L123" i="106"/>
  <c r="L123" i="135" s="1"/>
  <c r="L122" i="106"/>
  <c r="L122" i="135" s="1"/>
  <c r="L121" i="106"/>
  <c r="L121" i="135" s="1"/>
  <c r="L120" i="106"/>
  <c r="L120" i="135" s="1"/>
  <c r="L119" i="106"/>
  <c r="L119" i="135" s="1"/>
  <c r="L118" i="106"/>
  <c r="L118" i="135" s="1"/>
  <c r="L117" i="106"/>
  <c r="L117" i="135" s="1"/>
  <c r="L116" i="106"/>
  <c r="L116" i="135" s="1"/>
  <c r="M125" i="106"/>
  <c r="M125" i="135" s="1"/>
  <c r="M124" i="106"/>
  <c r="M124" i="135" s="1"/>
  <c r="M123" i="106"/>
  <c r="M123" i="135" s="1"/>
  <c r="M122" i="106"/>
  <c r="M122" i="135" s="1"/>
  <c r="M121" i="106"/>
  <c r="M121" i="135" s="1"/>
  <c r="M120" i="106"/>
  <c r="M120" i="135" s="1"/>
  <c r="M119" i="106"/>
  <c r="M119" i="135" s="1"/>
  <c r="M118" i="106"/>
  <c r="M118" i="135" s="1"/>
  <c r="M117" i="106"/>
  <c r="M117" i="135" s="1"/>
  <c r="M116" i="106"/>
  <c r="M116" i="135" s="1"/>
  <c r="N125" i="106"/>
  <c r="N125" i="135" s="1"/>
  <c r="N124" i="106"/>
  <c r="N124" i="135" s="1"/>
  <c r="N123" i="106"/>
  <c r="N123" i="135" s="1"/>
  <c r="N122" i="106"/>
  <c r="N122" i="135" s="1"/>
  <c r="N121" i="106"/>
  <c r="N121" i="135" s="1"/>
  <c r="N120" i="106"/>
  <c r="N120" i="135" s="1"/>
  <c r="N119" i="106"/>
  <c r="N119" i="135" s="1"/>
  <c r="N118" i="106"/>
  <c r="N118" i="135" s="1"/>
  <c r="N117" i="106"/>
  <c r="N117" i="135" s="1"/>
  <c r="N116" i="106"/>
  <c r="N116" i="135" s="1"/>
  <c r="J717" i="106"/>
  <c r="J715" i="135" s="1"/>
  <c r="G717" i="106"/>
  <c r="G715" i="135" s="1"/>
  <c r="D717" i="106"/>
  <c r="D715" i="135" s="1"/>
  <c r="J716" i="106"/>
  <c r="J714" i="135" s="1"/>
  <c r="G716" i="106"/>
  <c r="G714" i="135" s="1"/>
  <c r="D716" i="106"/>
  <c r="D714" i="135" s="1"/>
  <c r="J715" i="106"/>
  <c r="J713" i="135" s="1"/>
  <c r="G715" i="106"/>
  <c r="G713" i="135" s="1"/>
  <c r="D715" i="106"/>
  <c r="D713" i="135" s="1"/>
  <c r="J714" i="106"/>
  <c r="J712" i="135" s="1"/>
  <c r="G714" i="106"/>
  <c r="G712" i="135" s="1"/>
  <c r="D714" i="106"/>
  <c r="D712" i="135" s="1"/>
  <c r="J713" i="106"/>
  <c r="J711" i="135" s="1"/>
  <c r="G713" i="106"/>
  <c r="G711" i="135" s="1"/>
  <c r="D713" i="106"/>
  <c r="D711" i="135" s="1"/>
  <c r="J712" i="106"/>
  <c r="J710" i="135" s="1"/>
  <c r="G712" i="106"/>
  <c r="G710" i="135" s="1"/>
  <c r="D712" i="106"/>
  <c r="D710" i="135" s="1"/>
  <c r="J711" i="106"/>
  <c r="J709" i="135" s="1"/>
  <c r="G711" i="106"/>
  <c r="G709" i="135" s="1"/>
  <c r="D711" i="106"/>
  <c r="D709" i="135" s="1"/>
  <c r="J710" i="106"/>
  <c r="J708" i="135" s="1"/>
  <c r="G710" i="106"/>
  <c r="G708" i="135" s="1"/>
  <c r="D710" i="106"/>
  <c r="D708" i="135" s="1"/>
  <c r="J709" i="106"/>
  <c r="J707" i="135" s="1"/>
  <c r="G709" i="106"/>
  <c r="G707" i="135" s="1"/>
  <c r="D709" i="106"/>
  <c r="D707" i="135" s="1"/>
  <c r="K708" i="106"/>
  <c r="H708" i="106"/>
  <c r="E708" i="106"/>
  <c r="K717" i="106"/>
  <c r="K715" i="135" s="1"/>
  <c r="H717" i="106"/>
  <c r="H715" i="135" s="1"/>
  <c r="E717" i="106"/>
  <c r="E715" i="135" s="1"/>
  <c r="K716" i="106"/>
  <c r="K714" i="135" s="1"/>
  <c r="H716" i="106"/>
  <c r="H714" i="135" s="1"/>
  <c r="E716" i="106"/>
  <c r="E714" i="135" s="1"/>
  <c r="K715" i="106"/>
  <c r="K713" i="135" s="1"/>
  <c r="H715" i="106"/>
  <c r="H713" i="135" s="1"/>
  <c r="E715" i="106"/>
  <c r="E713" i="135" s="1"/>
  <c r="K714" i="106"/>
  <c r="K712" i="135" s="1"/>
  <c r="H714" i="106"/>
  <c r="H712" i="135" s="1"/>
  <c r="E714" i="106"/>
  <c r="E712" i="135" s="1"/>
  <c r="K713" i="106"/>
  <c r="K711" i="135" s="1"/>
  <c r="H713" i="106"/>
  <c r="H711" i="135" s="1"/>
  <c r="E713" i="106"/>
  <c r="E711" i="135" s="1"/>
  <c r="K712" i="106"/>
  <c r="K710" i="135" s="1"/>
  <c r="H712" i="106"/>
  <c r="H710" i="135" s="1"/>
  <c r="E712" i="106"/>
  <c r="E710" i="135" s="1"/>
  <c r="K711" i="106"/>
  <c r="K709" i="135" s="1"/>
  <c r="H711" i="106"/>
  <c r="H709" i="135" s="1"/>
  <c r="E711" i="106"/>
  <c r="E709" i="135" s="1"/>
  <c r="K710" i="106"/>
  <c r="K708" i="135" s="1"/>
  <c r="H710" i="106"/>
  <c r="H708" i="135" s="1"/>
  <c r="E710" i="106"/>
  <c r="E708" i="135" s="1"/>
  <c r="K709" i="106"/>
  <c r="K707" i="135" s="1"/>
  <c r="H709" i="106"/>
  <c r="H707" i="135" s="1"/>
  <c r="E709" i="106"/>
  <c r="E707" i="135" s="1"/>
  <c r="I708" i="106"/>
  <c r="F708" i="106"/>
  <c r="C708" i="106"/>
  <c r="C706" i="135" s="1"/>
  <c r="I717" i="106"/>
  <c r="I715" i="135" s="1"/>
  <c r="F717" i="106"/>
  <c r="F715" i="135" s="1"/>
  <c r="C717" i="106"/>
  <c r="C715" i="135" s="1"/>
  <c r="I716" i="106"/>
  <c r="I714" i="135" s="1"/>
  <c r="F716" i="106"/>
  <c r="F714" i="135" s="1"/>
  <c r="C716" i="106"/>
  <c r="C714" i="135" s="1"/>
  <c r="I715" i="106"/>
  <c r="I713" i="135" s="1"/>
  <c r="F715" i="106"/>
  <c r="F713" i="135" s="1"/>
  <c r="C715" i="106"/>
  <c r="C713" i="135" s="1"/>
  <c r="I714" i="106"/>
  <c r="I712" i="135" s="1"/>
  <c r="F714" i="106"/>
  <c r="F712" i="135" s="1"/>
  <c r="C714" i="106"/>
  <c r="C712" i="135" s="1"/>
  <c r="I713" i="106"/>
  <c r="I711" i="135" s="1"/>
  <c r="F713" i="106"/>
  <c r="F711" i="135" s="1"/>
  <c r="C713" i="106"/>
  <c r="C711" i="135" s="1"/>
  <c r="I712" i="106"/>
  <c r="I710" i="135" s="1"/>
  <c r="F712" i="106"/>
  <c r="F710" i="135" s="1"/>
  <c r="C712" i="106"/>
  <c r="C710" i="135" s="1"/>
  <c r="I711" i="106"/>
  <c r="I709" i="135" s="1"/>
  <c r="F711" i="106"/>
  <c r="F709" i="135" s="1"/>
  <c r="C711" i="106"/>
  <c r="C709" i="135" s="1"/>
  <c r="I710" i="106"/>
  <c r="I708" i="135" s="1"/>
  <c r="F710" i="106"/>
  <c r="F708" i="135" s="1"/>
  <c r="C710" i="106"/>
  <c r="C708" i="135" s="1"/>
  <c r="I709" i="106"/>
  <c r="I707" i="135" s="1"/>
  <c r="F709" i="106"/>
  <c r="F707" i="135" s="1"/>
  <c r="C709" i="106"/>
  <c r="C707" i="135" s="1"/>
  <c r="J708" i="106"/>
  <c r="G708" i="106"/>
  <c r="D708" i="106"/>
  <c r="J619" i="106"/>
  <c r="J618" i="135" s="1"/>
  <c r="G619" i="106"/>
  <c r="G618" i="135" s="1"/>
  <c r="D619" i="106"/>
  <c r="D618" i="135" s="1"/>
  <c r="J618" i="106"/>
  <c r="J617" i="135" s="1"/>
  <c r="G618" i="106"/>
  <c r="G617" i="135" s="1"/>
  <c r="D618" i="106"/>
  <c r="D617" i="135" s="1"/>
  <c r="J617" i="106"/>
  <c r="J616" i="135" s="1"/>
  <c r="G617" i="106"/>
  <c r="G616" i="135" s="1"/>
  <c r="D617" i="106"/>
  <c r="D616" i="135" s="1"/>
  <c r="J616" i="106"/>
  <c r="J615" i="135" s="1"/>
  <c r="G616" i="106"/>
  <c r="G615" i="135" s="1"/>
  <c r="D616" i="106"/>
  <c r="D615" i="135" s="1"/>
  <c r="J615" i="106"/>
  <c r="J614" i="135" s="1"/>
  <c r="G615" i="106"/>
  <c r="G614" i="135" s="1"/>
  <c r="D615" i="106"/>
  <c r="D614" i="135" s="1"/>
  <c r="J614" i="106"/>
  <c r="J613" i="135" s="1"/>
  <c r="G614" i="106"/>
  <c r="G613" i="135" s="1"/>
  <c r="D614" i="106"/>
  <c r="D613" i="135" s="1"/>
  <c r="J613" i="106"/>
  <c r="J612" i="135" s="1"/>
  <c r="G613" i="106"/>
  <c r="G612" i="135" s="1"/>
  <c r="D613" i="106"/>
  <c r="D612" i="135" s="1"/>
  <c r="J612" i="106"/>
  <c r="J611" i="135" s="1"/>
  <c r="G612" i="106"/>
  <c r="G611" i="135" s="1"/>
  <c r="D612" i="106"/>
  <c r="D611" i="135" s="1"/>
  <c r="J611" i="106"/>
  <c r="J610" i="135" s="1"/>
  <c r="G611" i="106"/>
  <c r="G610" i="135" s="1"/>
  <c r="D611" i="106"/>
  <c r="D610" i="135" s="1"/>
  <c r="K610" i="106"/>
  <c r="H610" i="106"/>
  <c r="E610" i="106"/>
  <c r="K619" i="106"/>
  <c r="K618" i="135" s="1"/>
  <c r="F619" i="106"/>
  <c r="F618" i="135" s="1"/>
  <c r="I618" i="106"/>
  <c r="I617" i="135" s="1"/>
  <c r="E618" i="106"/>
  <c r="E617" i="135" s="1"/>
  <c r="H617" i="106"/>
  <c r="H616" i="135" s="1"/>
  <c r="C617" i="106"/>
  <c r="C616" i="135" s="1"/>
  <c r="K616" i="106"/>
  <c r="K615" i="135" s="1"/>
  <c r="F616" i="106"/>
  <c r="F615" i="135" s="1"/>
  <c r="I615" i="106"/>
  <c r="I614" i="135" s="1"/>
  <c r="E615" i="106"/>
  <c r="E614" i="135" s="1"/>
  <c r="H614" i="106"/>
  <c r="H613" i="135" s="1"/>
  <c r="C614" i="106"/>
  <c r="C613" i="135" s="1"/>
  <c r="K613" i="106"/>
  <c r="K612" i="135" s="1"/>
  <c r="F613" i="106"/>
  <c r="F612" i="135" s="1"/>
  <c r="I612" i="106"/>
  <c r="I611" i="135" s="1"/>
  <c r="E612" i="106"/>
  <c r="E611" i="135" s="1"/>
  <c r="H611" i="106"/>
  <c r="H610" i="135" s="1"/>
  <c r="C611" i="106"/>
  <c r="C610" i="135" s="1"/>
  <c r="G610" i="106"/>
  <c r="C610" i="106"/>
  <c r="C609" i="135" s="1"/>
  <c r="H619" i="106"/>
  <c r="H618" i="135" s="1"/>
  <c r="C619" i="106"/>
  <c r="C618" i="135" s="1"/>
  <c r="K618" i="106"/>
  <c r="K617" i="135" s="1"/>
  <c r="F618" i="106"/>
  <c r="F617" i="135" s="1"/>
  <c r="I617" i="106"/>
  <c r="I616" i="135" s="1"/>
  <c r="E617" i="106"/>
  <c r="E616" i="135" s="1"/>
  <c r="H616" i="106"/>
  <c r="H615" i="135" s="1"/>
  <c r="C616" i="106"/>
  <c r="C615" i="135" s="1"/>
  <c r="K615" i="106"/>
  <c r="K614" i="135" s="1"/>
  <c r="F615" i="106"/>
  <c r="F614" i="135" s="1"/>
  <c r="I614" i="106"/>
  <c r="I613" i="135" s="1"/>
  <c r="E614" i="106"/>
  <c r="E613" i="135" s="1"/>
  <c r="H613" i="106"/>
  <c r="H612" i="135" s="1"/>
  <c r="C613" i="106"/>
  <c r="C612" i="135" s="1"/>
  <c r="K612" i="106"/>
  <c r="K611" i="135" s="1"/>
  <c r="F612" i="106"/>
  <c r="F611" i="135" s="1"/>
  <c r="I611" i="106"/>
  <c r="I610" i="135" s="1"/>
  <c r="E611" i="106"/>
  <c r="E610" i="135" s="1"/>
  <c r="I610" i="106"/>
  <c r="D610" i="106"/>
  <c r="I619" i="106"/>
  <c r="I618" i="135" s="1"/>
  <c r="E619" i="106"/>
  <c r="E618" i="135" s="1"/>
  <c r="H618" i="106"/>
  <c r="H617" i="135" s="1"/>
  <c r="C618" i="106"/>
  <c r="C617" i="135" s="1"/>
  <c r="K617" i="106"/>
  <c r="K616" i="135" s="1"/>
  <c r="F617" i="106"/>
  <c r="F616" i="135" s="1"/>
  <c r="I616" i="106"/>
  <c r="I615" i="135" s="1"/>
  <c r="E616" i="106"/>
  <c r="E615" i="135" s="1"/>
  <c r="H615" i="106"/>
  <c r="H614" i="135" s="1"/>
  <c r="C615" i="106"/>
  <c r="C614" i="135" s="1"/>
  <c r="K614" i="106"/>
  <c r="K613" i="135" s="1"/>
  <c r="F614" i="106"/>
  <c r="F613" i="135" s="1"/>
  <c r="I613" i="106"/>
  <c r="I612" i="135" s="1"/>
  <c r="E613" i="106"/>
  <c r="E612" i="135" s="1"/>
  <c r="H612" i="106"/>
  <c r="H611" i="135" s="1"/>
  <c r="C612" i="106"/>
  <c r="C611" i="135" s="1"/>
  <c r="K611" i="106"/>
  <c r="K610" i="135" s="1"/>
  <c r="F611" i="106"/>
  <c r="F610" i="135" s="1"/>
  <c r="J610" i="106"/>
  <c r="F610" i="106"/>
  <c r="K493" i="106"/>
  <c r="K493" i="135" s="1"/>
  <c r="H493" i="106"/>
  <c r="H493" i="135" s="1"/>
  <c r="E493" i="106"/>
  <c r="E493" i="135" s="1"/>
  <c r="K492" i="106"/>
  <c r="K492" i="135" s="1"/>
  <c r="H492" i="106"/>
  <c r="H492" i="135" s="1"/>
  <c r="E492" i="106"/>
  <c r="E492" i="135" s="1"/>
  <c r="K491" i="106"/>
  <c r="K491" i="135" s="1"/>
  <c r="H491" i="106"/>
  <c r="H491" i="135" s="1"/>
  <c r="E491" i="106"/>
  <c r="E491" i="135" s="1"/>
  <c r="K490" i="106"/>
  <c r="K490" i="135" s="1"/>
  <c r="H490" i="106"/>
  <c r="H490" i="135" s="1"/>
  <c r="E490" i="106"/>
  <c r="E490" i="135" s="1"/>
  <c r="K489" i="106"/>
  <c r="K489" i="135" s="1"/>
  <c r="H489" i="106"/>
  <c r="H489" i="135" s="1"/>
  <c r="E489" i="106"/>
  <c r="E489" i="135" s="1"/>
  <c r="K488" i="106"/>
  <c r="K488" i="135" s="1"/>
  <c r="H488" i="106"/>
  <c r="H488" i="135" s="1"/>
  <c r="E488" i="106"/>
  <c r="E488" i="135" s="1"/>
  <c r="K487" i="106"/>
  <c r="K487" i="135" s="1"/>
  <c r="H487" i="106"/>
  <c r="H487" i="135" s="1"/>
  <c r="E487" i="106"/>
  <c r="E487" i="135" s="1"/>
  <c r="K486" i="106"/>
  <c r="K486" i="135" s="1"/>
  <c r="H486" i="106"/>
  <c r="H486" i="135" s="1"/>
  <c r="E486" i="106"/>
  <c r="E486" i="135" s="1"/>
  <c r="K485" i="106"/>
  <c r="K485" i="135" s="1"/>
  <c r="H485" i="106"/>
  <c r="H485" i="135" s="1"/>
  <c r="E485" i="106"/>
  <c r="E485" i="135" s="1"/>
  <c r="I484" i="106"/>
  <c r="F484" i="106"/>
  <c r="C484" i="106"/>
  <c r="I493" i="106"/>
  <c r="I493" i="135" s="1"/>
  <c r="F493" i="106"/>
  <c r="F493" i="135" s="1"/>
  <c r="C493" i="106"/>
  <c r="C493" i="135" s="1"/>
  <c r="I492" i="106"/>
  <c r="I492" i="135" s="1"/>
  <c r="F492" i="106"/>
  <c r="F492" i="135" s="1"/>
  <c r="C492" i="106"/>
  <c r="C492" i="135" s="1"/>
  <c r="I491" i="106"/>
  <c r="I491" i="135" s="1"/>
  <c r="F491" i="106"/>
  <c r="F491" i="135" s="1"/>
  <c r="C491" i="106"/>
  <c r="C491" i="135" s="1"/>
  <c r="I490" i="106"/>
  <c r="I490" i="135" s="1"/>
  <c r="F490" i="106"/>
  <c r="F490" i="135" s="1"/>
  <c r="C490" i="106"/>
  <c r="C490" i="135" s="1"/>
  <c r="I489" i="106"/>
  <c r="I489" i="135" s="1"/>
  <c r="F489" i="106"/>
  <c r="F489" i="135" s="1"/>
  <c r="C489" i="106"/>
  <c r="C489" i="135" s="1"/>
  <c r="I488" i="106"/>
  <c r="I488" i="135" s="1"/>
  <c r="F488" i="106"/>
  <c r="F488" i="135" s="1"/>
  <c r="C488" i="106"/>
  <c r="C488" i="135" s="1"/>
  <c r="I487" i="106"/>
  <c r="I487" i="135" s="1"/>
  <c r="F487" i="106"/>
  <c r="F487" i="135" s="1"/>
  <c r="C487" i="106"/>
  <c r="C487" i="135" s="1"/>
  <c r="I486" i="106"/>
  <c r="I486" i="135" s="1"/>
  <c r="F486" i="106"/>
  <c r="F486" i="135" s="1"/>
  <c r="C486" i="106"/>
  <c r="C486" i="135" s="1"/>
  <c r="I485" i="106"/>
  <c r="I485" i="135" s="1"/>
  <c r="F485" i="106"/>
  <c r="F485" i="135" s="1"/>
  <c r="C485" i="106"/>
  <c r="C485" i="135" s="1"/>
  <c r="J484" i="106"/>
  <c r="G484" i="106"/>
  <c r="D484" i="106"/>
  <c r="J493" i="106"/>
  <c r="J493" i="135" s="1"/>
  <c r="G493" i="106"/>
  <c r="G493" i="135" s="1"/>
  <c r="D493" i="106"/>
  <c r="D493" i="135" s="1"/>
  <c r="J492" i="106"/>
  <c r="J492" i="135" s="1"/>
  <c r="G492" i="106"/>
  <c r="G492" i="135" s="1"/>
  <c r="D492" i="106"/>
  <c r="D492" i="135" s="1"/>
  <c r="J491" i="106"/>
  <c r="J491" i="135" s="1"/>
  <c r="G491" i="106"/>
  <c r="G491" i="135" s="1"/>
  <c r="D491" i="106"/>
  <c r="D491" i="135" s="1"/>
  <c r="J490" i="106"/>
  <c r="J490" i="135" s="1"/>
  <c r="G490" i="106"/>
  <c r="G490" i="135" s="1"/>
  <c r="D490" i="106"/>
  <c r="D490" i="135" s="1"/>
  <c r="J489" i="106"/>
  <c r="J489" i="135" s="1"/>
  <c r="G489" i="106"/>
  <c r="G489" i="135" s="1"/>
  <c r="D489" i="106"/>
  <c r="D489" i="135" s="1"/>
  <c r="J488" i="106"/>
  <c r="J488" i="135" s="1"/>
  <c r="G488" i="106"/>
  <c r="G488" i="135" s="1"/>
  <c r="D488" i="106"/>
  <c r="D488" i="135" s="1"/>
  <c r="J487" i="106"/>
  <c r="J487" i="135" s="1"/>
  <c r="G487" i="106"/>
  <c r="G487" i="135" s="1"/>
  <c r="D487" i="106"/>
  <c r="D487" i="135" s="1"/>
  <c r="J486" i="106"/>
  <c r="J486" i="135" s="1"/>
  <c r="G486" i="106"/>
  <c r="G486" i="135" s="1"/>
  <c r="D486" i="106"/>
  <c r="D486" i="135" s="1"/>
  <c r="J485" i="106"/>
  <c r="J485" i="135" s="1"/>
  <c r="G485" i="106"/>
  <c r="G485" i="135" s="1"/>
  <c r="D485" i="106"/>
  <c r="D485" i="135" s="1"/>
  <c r="K484" i="106"/>
  <c r="H484" i="106"/>
  <c r="E484" i="106"/>
  <c r="N199" i="106"/>
  <c r="N199" i="135" s="1"/>
  <c r="N198" i="106"/>
  <c r="N198" i="135" s="1"/>
  <c r="N197" i="106"/>
  <c r="N197" i="135" s="1"/>
  <c r="N196" i="106"/>
  <c r="N196" i="135" s="1"/>
  <c r="N195" i="106"/>
  <c r="N195" i="135" s="1"/>
  <c r="N194" i="106"/>
  <c r="N194" i="135" s="1"/>
  <c r="N193" i="106"/>
  <c r="N193" i="135" s="1"/>
  <c r="N192" i="106"/>
  <c r="N192" i="135" s="1"/>
  <c r="N191" i="106"/>
  <c r="N191" i="135" s="1"/>
  <c r="N190" i="106"/>
  <c r="N190" i="135" s="1"/>
  <c r="M199" i="106"/>
  <c r="M199" i="135" s="1"/>
  <c r="M198" i="106"/>
  <c r="M198" i="135" s="1"/>
  <c r="M197" i="106"/>
  <c r="M197" i="135" s="1"/>
  <c r="M196" i="106"/>
  <c r="M196" i="135" s="1"/>
  <c r="L198" i="106"/>
  <c r="L198" i="135" s="1"/>
  <c r="M195" i="106"/>
  <c r="M195" i="135" s="1"/>
  <c r="L194" i="106"/>
  <c r="L194" i="135" s="1"/>
  <c r="M192" i="106"/>
  <c r="M192" i="135" s="1"/>
  <c r="L191" i="106"/>
  <c r="L191" i="135" s="1"/>
  <c r="L199" i="106"/>
  <c r="L199" i="135" s="1"/>
  <c r="L196" i="106"/>
  <c r="L196" i="135" s="1"/>
  <c r="M194" i="106"/>
  <c r="M194" i="135" s="1"/>
  <c r="L193" i="106"/>
  <c r="L193" i="135" s="1"/>
  <c r="M191" i="106"/>
  <c r="M191" i="135" s="1"/>
  <c r="L190" i="106"/>
  <c r="L190" i="135" s="1"/>
  <c r="L197" i="106"/>
  <c r="L197" i="135" s="1"/>
  <c r="L195" i="106"/>
  <c r="L195" i="135" s="1"/>
  <c r="M193" i="106"/>
  <c r="M193" i="135" s="1"/>
  <c r="L192" i="106"/>
  <c r="L192" i="135" s="1"/>
  <c r="M190" i="106"/>
  <c r="M190" i="135" s="1"/>
  <c r="N384" i="106"/>
  <c r="N385" i="135" s="1"/>
  <c r="N383" i="106"/>
  <c r="N384" i="135" s="1"/>
  <c r="N382" i="106"/>
  <c r="N383" i="135" s="1"/>
  <c r="N381" i="106"/>
  <c r="N382" i="135" s="1"/>
  <c r="N380" i="106"/>
  <c r="N381" i="135" s="1"/>
  <c r="N379" i="106"/>
  <c r="N380" i="135" s="1"/>
  <c r="N378" i="106"/>
  <c r="N379" i="135" s="1"/>
  <c r="N377" i="106"/>
  <c r="N378" i="135" s="1"/>
  <c r="N376" i="106"/>
  <c r="N377" i="135" s="1"/>
  <c r="N375" i="106"/>
  <c r="N376" i="135" s="1"/>
  <c r="L384" i="106"/>
  <c r="L385" i="135" s="1"/>
  <c r="L383" i="106"/>
  <c r="L384" i="135" s="1"/>
  <c r="L382" i="106"/>
  <c r="L383" i="135" s="1"/>
  <c r="L381" i="106"/>
  <c r="L382" i="135" s="1"/>
  <c r="L380" i="106"/>
  <c r="L381" i="135" s="1"/>
  <c r="L379" i="106"/>
  <c r="L380" i="135" s="1"/>
  <c r="L378" i="106"/>
  <c r="L379" i="135" s="1"/>
  <c r="L377" i="106"/>
  <c r="L378" i="135" s="1"/>
  <c r="L376" i="106"/>
  <c r="L377" i="135" s="1"/>
  <c r="L375" i="106"/>
  <c r="L376" i="135" s="1"/>
  <c r="M384" i="106"/>
  <c r="M385" i="135" s="1"/>
  <c r="M383" i="106"/>
  <c r="M384" i="135" s="1"/>
  <c r="M382" i="106"/>
  <c r="M383" i="135" s="1"/>
  <c r="M381" i="106"/>
  <c r="M382" i="135" s="1"/>
  <c r="M380" i="106"/>
  <c r="M381" i="135" s="1"/>
  <c r="M379" i="106"/>
  <c r="M380" i="135" s="1"/>
  <c r="M378" i="106"/>
  <c r="M379" i="135" s="1"/>
  <c r="M377" i="106"/>
  <c r="M378" i="135" s="1"/>
  <c r="M376" i="106"/>
  <c r="M377" i="135" s="1"/>
  <c r="M375" i="106"/>
  <c r="M376" i="135" s="1"/>
  <c r="J211" i="106"/>
  <c r="J211" i="135" s="1"/>
  <c r="G211" i="106"/>
  <c r="G211" i="135" s="1"/>
  <c r="D211" i="106"/>
  <c r="D211" i="135" s="1"/>
  <c r="J210" i="106"/>
  <c r="J210" i="135" s="1"/>
  <c r="G210" i="106"/>
  <c r="G210" i="135" s="1"/>
  <c r="D210" i="106"/>
  <c r="D210" i="135" s="1"/>
  <c r="J209" i="106"/>
  <c r="J209" i="135" s="1"/>
  <c r="G209" i="106"/>
  <c r="G209" i="135" s="1"/>
  <c r="D209" i="106"/>
  <c r="D209" i="135" s="1"/>
  <c r="J208" i="106"/>
  <c r="J208" i="135" s="1"/>
  <c r="G208" i="106"/>
  <c r="G208" i="135" s="1"/>
  <c r="D208" i="106"/>
  <c r="D208" i="135" s="1"/>
  <c r="J207" i="106"/>
  <c r="J207" i="135" s="1"/>
  <c r="G207" i="106"/>
  <c r="G207" i="135" s="1"/>
  <c r="D207" i="106"/>
  <c r="D207" i="135" s="1"/>
  <c r="J206" i="106"/>
  <c r="J206" i="135" s="1"/>
  <c r="G206" i="106"/>
  <c r="G206" i="135" s="1"/>
  <c r="D206" i="106"/>
  <c r="D206" i="135" s="1"/>
  <c r="J205" i="106"/>
  <c r="J205" i="135" s="1"/>
  <c r="G205" i="106"/>
  <c r="G205" i="135" s="1"/>
  <c r="D205" i="106"/>
  <c r="D205" i="135" s="1"/>
  <c r="J204" i="106"/>
  <c r="J204" i="135" s="1"/>
  <c r="G204" i="106"/>
  <c r="G204" i="135" s="1"/>
  <c r="D204" i="106"/>
  <c r="D204" i="135" s="1"/>
  <c r="J203" i="106"/>
  <c r="J203" i="135" s="1"/>
  <c r="G203" i="106"/>
  <c r="G203" i="135" s="1"/>
  <c r="D203" i="106"/>
  <c r="D203" i="135" s="1"/>
  <c r="K202" i="106"/>
  <c r="H202" i="106"/>
  <c r="E202" i="106"/>
  <c r="K211" i="106"/>
  <c r="K211" i="135" s="1"/>
  <c r="H211" i="106"/>
  <c r="H211" i="135" s="1"/>
  <c r="E211" i="106"/>
  <c r="E211" i="135" s="1"/>
  <c r="K210" i="106"/>
  <c r="K210" i="135" s="1"/>
  <c r="H210" i="106"/>
  <c r="H210" i="135" s="1"/>
  <c r="E210" i="106"/>
  <c r="E210" i="135" s="1"/>
  <c r="K209" i="106"/>
  <c r="K209" i="135" s="1"/>
  <c r="H209" i="106"/>
  <c r="H209" i="135" s="1"/>
  <c r="E209" i="106"/>
  <c r="E209" i="135" s="1"/>
  <c r="K208" i="106"/>
  <c r="K208" i="135" s="1"/>
  <c r="H208" i="106"/>
  <c r="H208" i="135" s="1"/>
  <c r="E208" i="106"/>
  <c r="E208" i="135" s="1"/>
  <c r="K207" i="106"/>
  <c r="K207" i="135" s="1"/>
  <c r="H207" i="106"/>
  <c r="H207" i="135" s="1"/>
  <c r="E207" i="106"/>
  <c r="E207" i="135" s="1"/>
  <c r="K206" i="106"/>
  <c r="K206" i="135" s="1"/>
  <c r="H206" i="106"/>
  <c r="H206" i="135" s="1"/>
  <c r="E206" i="106"/>
  <c r="E206" i="135" s="1"/>
  <c r="K205" i="106"/>
  <c r="K205" i="135" s="1"/>
  <c r="H205" i="106"/>
  <c r="H205" i="135" s="1"/>
  <c r="E205" i="106"/>
  <c r="E205" i="135" s="1"/>
  <c r="K204" i="106"/>
  <c r="K204" i="135" s="1"/>
  <c r="H204" i="106"/>
  <c r="H204" i="135" s="1"/>
  <c r="E204" i="106"/>
  <c r="E204" i="135" s="1"/>
  <c r="K203" i="106"/>
  <c r="K203" i="135" s="1"/>
  <c r="H203" i="106"/>
  <c r="H203" i="135" s="1"/>
  <c r="I211" i="106"/>
  <c r="I211" i="135" s="1"/>
  <c r="F211" i="106"/>
  <c r="F211" i="135" s="1"/>
  <c r="C211" i="106"/>
  <c r="C211" i="135" s="1"/>
  <c r="I210" i="106"/>
  <c r="I210" i="135" s="1"/>
  <c r="F210" i="106"/>
  <c r="F210" i="135" s="1"/>
  <c r="C210" i="106"/>
  <c r="C210" i="135" s="1"/>
  <c r="I209" i="106"/>
  <c r="I209" i="135" s="1"/>
  <c r="F209" i="106"/>
  <c r="F209" i="135" s="1"/>
  <c r="C209" i="106"/>
  <c r="C209" i="135" s="1"/>
  <c r="I208" i="106"/>
  <c r="I208" i="135" s="1"/>
  <c r="F208" i="106"/>
  <c r="F208" i="135" s="1"/>
  <c r="C208" i="106"/>
  <c r="C208" i="135" s="1"/>
  <c r="I207" i="106"/>
  <c r="I207" i="135" s="1"/>
  <c r="F207" i="106"/>
  <c r="F207" i="135" s="1"/>
  <c r="C207" i="106"/>
  <c r="C207" i="135" s="1"/>
  <c r="I206" i="106"/>
  <c r="I206" i="135" s="1"/>
  <c r="F206" i="106"/>
  <c r="F206" i="135" s="1"/>
  <c r="C206" i="106"/>
  <c r="C206" i="135" s="1"/>
  <c r="I205" i="106"/>
  <c r="I205" i="135" s="1"/>
  <c r="F205" i="106"/>
  <c r="F205" i="135" s="1"/>
  <c r="C205" i="106"/>
  <c r="C205" i="135" s="1"/>
  <c r="I204" i="106"/>
  <c r="I204" i="135" s="1"/>
  <c r="F204" i="106"/>
  <c r="F204" i="135" s="1"/>
  <c r="C204" i="106"/>
  <c r="C204" i="135" s="1"/>
  <c r="I203" i="106"/>
  <c r="I203" i="135" s="1"/>
  <c r="F203" i="106"/>
  <c r="F203" i="135" s="1"/>
  <c r="C203" i="106"/>
  <c r="C203" i="135" s="1"/>
  <c r="J202" i="106"/>
  <c r="G202" i="106"/>
  <c r="D202" i="106"/>
  <c r="C202" i="106"/>
  <c r="C202" i="135" s="1"/>
  <c r="F202" i="106"/>
  <c r="E203" i="106"/>
  <c r="E203" i="135" s="1"/>
  <c r="I202" i="106"/>
  <c r="I125" i="106"/>
  <c r="I125" i="135" s="1"/>
  <c r="F125" i="106"/>
  <c r="F125" i="135" s="1"/>
  <c r="C125" i="106"/>
  <c r="C125" i="135" s="1"/>
  <c r="I124" i="106"/>
  <c r="I124" i="135" s="1"/>
  <c r="F124" i="106"/>
  <c r="F124" i="135" s="1"/>
  <c r="C124" i="106"/>
  <c r="C124" i="135" s="1"/>
  <c r="I123" i="106"/>
  <c r="I123" i="135" s="1"/>
  <c r="F123" i="106"/>
  <c r="F123" i="135" s="1"/>
  <c r="C123" i="106"/>
  <c r="C123" i="135" s="1"/>
  <c r="I122" i="106"/>
  <c r="I122" i="135" s="1"/>
  <c r="F122" i="106"/>
  <c r="F122" i="135" s="1"/>
  <c r="C122" i="106"/>
  <c r="C122" i="135" s="1"/>
  <c r="I121" i="106"/>
  <c r="I121" i="135" s="1"/>
  <c r="F121" i="106"/>
  <c r="F121" i="135" s="1"/>
  <c r="C121" i="106"/>
  <c r="C121" i="135" s="1"/>
  <c r="I120" i="106"/>
  <c r="I120" i="135" s="1"/>
  <c r="F120" i="106"/>
  <c r="F120" i="135" s="1"/>
  <c r="C120" i="106"/>
  <c r="C120" i="135" s="1"/>
  <c r="I119" i="106"/>
  <c r="I119" i="135" s="1"/>
  <c r="F119" i="106"/>
  <c r="F119" i="135" s="1"/>
  <c r="C119" i="106"/>
  <c r="C119" i="135" s="1"/>
  <c r="I118" i="106"/>
  <c r="I118" i="135" s="1"/>
  <c r="F118" i="106"/>
  <c r="F118" i="135" s="1"/>
  <c r="C118" i="106"/>
  <c r="C118" i="135" s="1"/>
  <c r="I117" i="106"/>
  <c r="I117" i="135" s="1"/>
  <c r="F117" i="106"/>
  <c r="F117" i="135" s="1"/>
  <c r="C117" i="106"/>
  <c r="C117" i="135" s="1"/>
  <c r="J116" i="106"/>
  <c r="G116" i="106"/>
  <c r="D116" i="106"/>
  <c r="J125" i="106"/>
  <c r="J125" i="135" s="1"/>
  <c r="G125" i="106"/>
  <c r="G125" i="135" s="1"/>
  <c r="D125" i="106"/>
  <c r="D125" i="135" s="1"/>
  <c r="J124" i="106"/>
  <c r="J124" i="135" s="1"/>
  <c r="G124" i="106"/>
  <c r="G124" i="135" s="1"/>
  <c r="D124" i="106"/>
  <c r="D124" i="135" s="1"/>
  <c r="J123" i="106"/>
  <c r="J123" i="135" s="1"/>
  <c r="G123" i="106"/>
  <c r="G123" i="135" s="1"/>
  <c r="D123" i="106"/>
  <c r="D123" i="135" s="1"/>
  <c r="J122" i="106"/>
  <c r="J122" i="135" s="1"/>
  <c r="G122" i="106"/>
  <c r="G122" i="135" s="1"/>
  <c r="D122" i="106"/>
  <c r="D122" i="135" s="1"/>
  <c r="J121" i="106"/>
  <c r="J121" i="135" s="1"/>
  <c r="G121" i="106"/>
  <c r="G121" i="135" s="1"/>
  <c r="D121" i="106"/>
  <c r="D121" i="135" s="1"/>
  <c r="J120" i="106"/>
  <c r="J120" i="135" s="1"/>
  <c r="G120" i="106"/>
  <c r="G120" i="135" s="1"/>
  <c r="D120" i="106"/>
  <c r="D120" i="135" s="1"/>
  <c r="J119" i="106"/>
  <c r="J119" i="135" s="1"/>
  <c r="G119" i="106"/>
  <c r="G119" i="135" s="1"/>
  <c r="D119" i="106"/>
  <c r="D119" i="135" s="1"/>
  <c r="J118" i="106"/>
  <c r="J118" i="135" s="1"/>
  <c r="G118" i="106"/>
  <c r="G118" i="135" s="1"/>
  <c r="D118" i="106"/>
  <c r="D118" i="135" s="1"/>
  <c r="J117" i="106"/>
  <c r="J117" i="135" s="1"/>
  <c r="G117" i="106"/>
  <c r="G117" i="135" s="1"/>
  <c r="D117" i="106"/>
  <c r="D117" i="135" s="1"/>
  <c r="K116" i="106"/>
  <c r="H116" i="106"/>
  <c r="E116" i="106"/>
  <c r="K125" i="106"/>
  <c r="K125" i="135" s="1"/>
  <c r="H125" i="106"/>
  <c r="H125" i="135" s="1"/>
  <c r="E125" i="106"/>
  <c r="E125" i="135" s="1"/>
  <c r="K124" i="106"/>
  <c r="K124" i="135" s="1"/>
  <c r="H124" i="106"/>
  <c r="H124" i="135" s="1"/>
  <c r="E124" i="106"/>
  <c r="E124" i="135" s="1"/>
  <c r="K123" i="106"/>
  <c r="K123" i="135" s="1"/>
  <c r="H123" i="106"/>
  <c r="H123" i="135" s="1"/>
  <c r="E123" i="106"/>
  <c r="E123" i="135" s="1"/>
  <c r="K122" i="106"/>
  <c r="K122" i="135" s="1"/>
  <c r="H122" i="106"/>
  <c r="H122" i="135" s="1"/>
  <c r="E122" i="106"/>
  <c r="E122" i="135" s="1"/>
  <c r="K121" i="106"/>
  <c r="K121" i="135" s="1"/>
  <c r="H121" i="106"/>
  <c r="H121" i="135" s="1"/>
  <c r="E121" i="106"/>
  <c r="E121" i="135" s="1"/>
  <c r="K120" i="106"/>
  <c r="K120" i="135" s="1"/>
  <c r="H120" i="106"/>
  <c r="H120" i="135" s="1"/>
  <c r="E120" i="106"/>
  <c r="E120" i="135" s="1"/>
  <c r="K119" i="106"/>
  <c r="K119" i="135" s="1"/>
  <c r="H119" i="106"/>
  <c r="H119" i="135" s="1"/>
  <c r="E119" i="106"/>
  <c r="E119" i="135" s="1"/>
  <c r="K118" i="106"/>
  <c r="K118" i="135" s="1"/>
  <c r="H118" i="106"/>
  <c r="H118" i="135" s="1"/>
  <c r="E118" i="106"/>
  <c r="E118" i="135" s="1"/>
  <c r="K117" i="106"/>
  <c r="K117" i="135" s="1"/>
  <c r="H117" i="106"/>
  <c r="H117" i="135" s="1"/>
  <c r="E117" i="106"/>
  <c r="E117" i="135" s="1"/>
  <c r="I116" i="106"/>
  <c r="F116" i="106"/>
  <c r="C116" i="106"/>
  <c r="C116" i="135" s="1"/>
  <c r="J396" i="106"/>
  <c r="J396" i="135" s="1"/>
  <c r="G396" i="106"/>
  <c r="G396" i="135" s="1"/>
  <c r="D396" i="106"/>
  <c r="D396" i="135" s="1"/>
  <c r="J395" i="106"/>
  <c r="J395" i="135" s="1"/>
  <c r="G395" i="106"/>
  <c r="G395" i="135" s="1"/>
  <c r="D395" i="106"/>
  <c r="D395" i="135" s="1"/>
  <c r="J394" i="106"/>
  <c r="J394" i="135" s="1"/>
  <c r="G394" i="106"/>
  <c r="G394" i="135" s="1"/>
  <c r="D394" i="106"/>
  <c r="D394" i="135" s="1"/>
  <c r="J393" i="106"/>
  <c r="J393" i="135" s="1"/>
  <c r="G393" i="106"/>
  <c r="G393" i="135" s="1"/>
  <c r="D393" i="106"/>
  <c r="D393" i="135" s="1"/>
  <c r="J392" i="106"/>
  <c r="J392" i="135" s="1"/>
  <c r="G392" i="106"/>
  <c r="G392" i="135" s="1"/>
  <c r="D392" i="106"/>
  <c r="D392" i="135" s="1"/>
  <c r="J391" i="106"/>
  <c r="J391" i="135" s="1"/>
  <c r="G391" i="106"/>
  <c r="G391" i="135" s="1"/>
  <c r="D391" i="106"/>
  <c r="D391" i="135" s="1"/>
  <c r="J390" i="106"/>
  <c r="J390" i="135" s="1"/>
  <c r="G390" i="106"/>
  <c r="G390" i="135" s="1"/>
  <c r="D390" i="106"/>
  <c r="D390" i="135" s="1"/>
  <c r="J389" i="106"/>
  <c r="J389" i="135" s="1"/>
  <c r="G389" i="106"/>
  <c r="G389" i="135" s="1"/>
  <c r="D389" i="106"/>
  <c r="D389" i="135" s="1"/>
  <c r="J388" i="106"/>
  <c r="J388" i="135" s="1"/>
  <c r="G388" i="106"/>
  <c r="G388" i="135" s="1"/>
  <c r="D388" i="106"/>
  <c r="D388" i="135" s="1"/>
  <c r="K387" i="106"/>
  <c r="H387" i="106"/>
  <c r="E387" i="106"/>
  <c r="K396" i="106"/>
  <c r="K396" i="135" s="1"/>
  <c r="H396" i="106"/>
  <c r="H396" i="135" s="1"/>
  <c r="E396" i="106"/>
  <c r="E396" i="135" s="1"/>
  <c r="K395" i="106"/>
  <c r="K395" i="135" s="1"/>
  <c r="H395" i="106"/>
  <c r="H395" i="135" s="1"/>
  <c r="E395" i="106"/>
  <c r="E395" i="135" s="1"/>
  <c r="K394" i="106"/>
  <c r="K394" i="135" s="1"/>
  <c r="H394" i="106"/>
  <c r="H394" i="135" s="1"/>
  <c r="E394" i="106"/>
  <c r="E394" i="135" s="1"/>
  <c r="K393" i="106"/>
  <c r="K393" i="135" s="1"/>
  <c r="H393" i="106"/>
  <c r="H393" i="135" s="1"/>
  <c r="E393" i="106"/>
  <c r="E393" i="135" s="1"/>
  <c r="K392" i="106"/>
  <c r="K392" i="135" s="1"/>
  <c r="H392" i="106"/>
  <c r="H392" i="135" s="1"/>
  <c r="E392" i="106"/>
  <c r="E392" i="135" s="1"/>
  <c r="K391" i="106"/>
  <c r="K391" i="135" s="1"/>
  <c r="H391" i="106"/>
  <c r="H391" i="135" s="1"/>
  <c r="E391" i="106"/>
  <c r="E391" i="135" s="1"/>
  <c r="K390" i="106"/>
  <c r="K390" i="135" s="1"/>
  <c r="H390" i="106"/>
  <c r="H390" i="135" s="1"/>
  <c r="E390" i="106"/>
  <c r="E390" i="135" s="1"/>
  <c r="K389" i="106"/>
  <c r="K389" i="135" s="1"/>
  <c r="H389" i="106"/>
  <c r="H389" i="135" s="1"/>
  <c r="E389" i="106"/>
  <c r="E389" i="135" s="1"/>
  <c r="K388" i="106"/>
  <c r="K388" i="135" s="1"/>
  <c r="H388" i="106"/>
  <c r="H388" i="135" s="1"/>
  <c r="E388" i="106"/>
  <c r="E388" i="135" s="1"/>
  <c r="I387" i="106"/>
  <c r="F387" i="106"/>
  <c r="C387" i="106"/>
  <c r="C387" i="135" s="1"/>
  <c r="I396" i="106"/>
  <c r="I396" i="135" s="1"/>
  <c r="F396" i="106"/>
  <c r="F396" i="135" s="1"/>
  <c r="C396" i="106"/>
  <c r="C396" i="135" s="1"/>
  <c r="I395" i="106"/>
  <c r="I395" i="135" s="1"/>
  <c r="F395" i="106"/>
  <c r="F395" i="135" s="1"/>
  <c r="C395" i="106"/>
  <c r="C395" i="135" s="1"/>
  <c r="I394" i="106"/>
  <c r="I394" i="135" s="1"/>
  <c r="F394" i="106"/>
  <c r="F394" i="135" s="1"/>
  <c r="C394" i="106"/>
  <c r="C394" i="135" s="1"/>
  <c r="I393" i="106"/>
  <c r="I393" i="135" s="1"/>
  <c r="F393" i="106"/>
  <c r="F393" i="135" s="1"/>
  <c r="C393" i="106"/>
  <c r="C393" i="135" s="1"/>
  <c r="I392" i="106"/>
  <c r="I392" i="135" s="1"/>
  <c r="F392" i="106"/>
  <c r="F392" i="135" s="1"/>
  <c r="C392" i="106"/>
  <c r="C392" i="135" s="1"/>
  <c r="I391" i="106"/>
  <c r="I391" i="135" s="1"/>
  <c r="F391" i="106"/>
  <c r="F391" i="135" s="1"/>
  <c r="C391" i="106"/>
  <c r="C391" i="135" s="1"/>
  <c r="I390" i="106"/>
  <c r="I390" i="135" s="1"/>
  <c r="F390" i="106"/>
  <c r="F390" i="135" s="1"/>
  <c r="C390" i="106"/>
  <c r="C390" i="135" s="1"/>
  <c r="I389" i="106"/>
  <c r="I389" i="135" s="1"/>
  <c r="F389" i="106"/>
  <c r="F389" i="135" s="1"/>
  <c r="C389" i="106"/>
  <c r="C389" i="135" s="1"/>
  <c r="I388" i="106"/>
  <c r="I388" i="135" s="1"/>
  <c r="F388" i="106"/>
  <c r="F388" i="135" s="1"/>
  <c r="C388" i="106"/>
  <c r="C388" i="135" s="1"/>
  <c r="J387" i="106"/>
  <c r="G387" i="106"/>
  <c r="D387" i="106"/>
  <c r="C115" i="7"/>
  <c r="C117" i="130" s="1"/>
  <c r="B117" i="105"/>
  <c r="C336" i="7"/>
  <c r="C340" i="130" s="1"/>
  <c r="B344" i="105"/>
  <c r="A132" i="114"/>
  <c r="B123" i="114"/>
  <c r="C123" i="114" s="1"/>
  <c r="B124" i="113"/>
  <c r="C124" i="113" s="1"/>
  <c r="A133" i="113"/>
  <c r="A354" i="7"/>
  <c r="B345" i="7"/>
  <c r="A133" i="7"/>
  <c r="B124" i="7"/>
  <c r="H743" i="106" l="1"/>
  <c r="K800" i="106"/>
  <c r="K743" i="106"/>
  <c r="G800" i="106"/>
  <c r="J800" i="106"/>
  <c r="J743" i="106"/>
  <c r="F743" i="106"/>
  <c r="E800" i="106"/>
  <c r="F800" i="106"/>
  <c r="G743" i="106"/>
  <c r="I743" i="106"/>
  <c r="E743" i="106"/>
  <c r="H800" i="106"/>
  <c r="I800" i="106"/>
  <c r="D800" i="106"/>
  <c r="D743" i="106"/>
  <c r="F681" i="106"/>
  <c r="I681" i="106"/>
  <c r="E681" i="106"/>
  <c r="G681" i="106"/>
  <c r="H681" i="106"/>
  <c r="J681" i="106"/>
  <c r="K681" i="106"/>
  <c r="D681" i="106"/>
  <c r="C484" i="135"/>
  <c r="G495" i="106"/>
  <c r="H495" i="106"/>
  <c r="F495" i="106"/>
  <c r="D495" i="106"/>
  <c r="J495" i="106"/>
  <c r="K495" i="106"/>
  <c r="I495" i="106"/>
  <c r="E495" i="106"/>
  <c r="E398" i="106"/>
  <c r="H398" i="106"/>
  <c r="G398" i="106"/>
  <c r="K398" i="106"/>
  <c r="J398" i="106"/>
  <c r="F398" i="106"/>
  <c r="I398" i="106"/>
  <c r="D398" i="106"/>
  <c r="J318" i="135"/>
  <c r="I318" i="135"/>
  <c r="C317" i="135"/>
  <c r="H318" i="135"/>
  <c r="K318" i="135"/>
  <c r="D318" i="135"/>
  <c r="G318" i="135"/>
  <c r="F318" i="135"/>
  <c r="E318" i="135"/>
  <c r="I426" i="135"/>
  <c r="K426" i="135"/>
  <c r="J426" i="135"/>
  <c r="H426" i="135"/>
  <c r="G426" i="135"/>
  <c r="I157" i="135"/>
  <c r="K157" i="135"/>
  <c r="J157" i="135"/>
  <c r="H157" i="135"/>
  <c r="G157" i="135"/>
  <c r="B165" i="135"/>
  <c r="B126" i="130"/>
  <c r="B460" i="135"/>
  <c r="B349" i="130"/>
  <c r="C559" i="111"/>
  <c r="C448" i="135"/>
  <c r="C189" i="111"/>
  <c r="C153" i="135"/>
  <c r="B165" i="106"/>
  <c r="B204" i="111"/>
  <c r="B460" i="106"/>
  <c r="B574" i="111"/>
  <c r="C117" i="105"/>
  <c r="C153" i="106"/>
  <c r="C344" i="105"/>
  <c r="C448" i="106"/>
  <c r="C124" i="7"/>
  <c r="C126" i="130" s="1"/>
  <c r="B126" i="105"/>
  <c r="C345" i="7"/>
  <c r="C349" i="130" s="1"/>
  <c r="B353" i="105"/>
  <c r="A141" i="114"/>
  <c r="B132" i="114"/>
  <c r="C132" i="114" s="1"/>
  <c r="B133" i="113"/>
  <c r="C133" i="113" s="1"/>
  <c r="A142" i="113"/>
  <c r="A363" i="7"/>
  <c r="B354" i="7"/>
  <c r="A142" i="7"/>
  <c r="B133" i="7"/>
  <c r="B472" i="135" l="1"/>
  <c r="B358" i="130"/>
  <c r="B177" i="135"/>
  <c r="B135" i="130"/>
  <c r="C574" i="111"/>
  <c r="C460" i="135"/>
  <c r="C204" i="111"/>
  <c r="C165" i="135"/>
  <c r="B177" i="106"/>
  <c r="B219" i="111"/>
  <c r="B472" i="106"/>
  <c r="B589" i="111"/>
  <c r="C126" i="105"/>
  <c r="C165" i="106"/>
  <c r="C353" i="105"/>
  <c r="C460" i="106"/>
  <c r="C354" i="7"/>
  <c r="C358" i="130" s="1"/>
  <c r="B362" i="105"/>
  <c r="C133" i="7"/>
  <c r="C135" i="130" s="1"/>
  <c r="B135" i="105"/>
  <c r="A151" i="114"/>
  <c r="B141" i="114"/>
  <c r="C141" i="114" s="1"/>
  <c r="B142" i="113"/>
  <c r="C142" i="113" s="1"/>
  <c r="A151" i="113"/>
  <c r="A151" i="7"/>
  <c r="B142" i="7"/>
  <c r="A372" i="7"/>
  <c r="B363" i="7"/>
  <c r="B189" i="135" l="1"/>
  <c r="B144" i="130"/>
  <c r="B483" i="135"/>
  <c r="B367" i="130"/>
  <c r="C589" i="111"/>
  <c r="C472" i="135"/>
  <c r="C219" i="111"/>
  <c r="C177" i="135"/>
  <c r="B483" i="106"/>
  <c r="B604" i="111"/>
  <c r="B189" i="106"/>
  <c r="B234" i="111"/>
  <c r="C362" i="105"/>
  <c r="C472" i="106"/>
  <c r="C135" i="105"/>
  <c r="C177" i="106"/>
  <c r="C363" i="7"/>
  <c r="C367" i="130" s="1"/>
  <c r="B371" i="105"/>
  <c r="C142" i="7"/>
  <c r="C144" i="130" s="1"/>
  <c r="B144" i="105"/>
  <c r="B151" i="114"/>
  <c r="C151" i="114" s="1"/>
  <c r="A161" i="114"/>
  <c r="B151" i="113"/>
  <c r="C151" i="113" s="1"/>
  <c r="A160" i="113"/>
  <c r="A160" i="7"/>
  <c r="B151" i="7"/>
  <c r="A381" i="7"/>
  <c r="B372" i="7"/>
  <c r="B497" i="135" l="1"/>
  <c r="B378" i="130"/>
  <c r="B201" i="135"/>
  <c r="B153" i="130"/>
  <c r="C234" i="111"/>
  <c r="C189" i="135"/>
  <c r="C604" i="111"/>
  <c r="C483" i="135"/>
  <c r="B497" i="106"/>
  <c r="B621" i="111"/>
  <c r="B201" i="106"/>
  <c r="B249" i="111"/>
  <c r="C144" i="105"/>
  <c r="C189" i="106"/>
  <c r="C371" i="105"/>
  <c r="C483" i="106"/>
  <c r="C372" i="7"/>
  <c r="C378" i="130" s="1"/>
  <c r="B382" i="105"/>
  <c r="C151" i="7"/>
  <c r="C153" i="130" s="1"/>
  <c r="B153" i="105"/>
  <c r="B161" i="114"/>
  <c r="C161" i="114" s="1"/>
  <c r="A170" i="114"/>
  <c r="A169" i="113"/>
  <c r="B160" i="113"/>
  <c r="C160" i="113" s="1"/>
  <c r="A169" i="7"/>
  <c r="B160" i="7"/>
  <c r="A390" i="7"/>
  <c r="B381" i="7"/>
  <c r="B213" i="135" l="1"/>
  <c r="B162" i="130"/>
  <c r="B511" i="135"/>
  <c r="B389" i="130"/>
  <c r="C621" i="111"/>
  <c r="C497" i="135"/>
  <c r="C249" i="111"/>
  <c r="C201" i="135"/>
  <c r="B511" i="106"/>
  <c r="B638" i="111"/>
  <c r="B213" i="106"/>
  <c r="B264" i="111"/>
  <c r="C153" i="105"/>
  <c r="C201" i="106"/>
  <c r="C382" i="105"/>
  <c r="C497" i="106"/>
  <c r="C381" i="7"/>
  <c r="C389" i="130" s="1"/>
  <c r="B393" i="105"/>
  <c r="C160" i="7"/>
  <c r="C162" i="130" s="1"/>
  <c r="B162" i="105"/>
  <c r="B170" i="114"/>
  <c r="C170" i="114" s="1"/>
  <c r="A179" i="114"/>
  <c r="A178" i="113"/>
  <c r="B169" i="113"/>
  <c r="C169" i="113" s="1"/>
  <c r="A399" i="7"/>
  <c r="B390" i="7"/>
  <c r="A178" i="7"/>
  <c r="B169" i="7"/>
  <c r="H203" i="53" l="1"/>
  <c r="E203" i="51"/>
  <c r="B203" i="54"/>
  <c r="E203" i="50"/>
  <c r="B203" i="50"/>
  <c r="G203" i="55"/>
  <c r="D203" i="50"/>
  <c r="F203" i="54"/>
  <c r="D203" i="56"/>
  <c r="F203" i="56"/>
  <c r="F203" i="53"/>
  <c r="H203" i="56"/>
  <c r="B203" i="55"/>
  <c r="E203" i="52"/>
  <c r="H203" i="52"/>
  <c r="H203" i="55"/>
  <c r="H203" i="50"/>
  <c r="C203" i="56"/>
  <c r="G203" i="53"/>
  <c r="F203" i="50"/>
  <c r="D203" i="51"/>
  <c r="G203" i="52"/>
  <c r="G203" i="51"/>
  <c r="F203" i="51"/>
  <c r="D203" i="53"/>
  <c r="B203" i="52"/>
  <c r="E203" i="54"/>
  <c r="H203" i="54"/>
  <c r="H203" i="51"/>
  <c r="B203" i="56"/>
  <c r="E203" i="53"/>
  <c r="B203" i="53"/>
  <c r="G203" i="56"/>
  <c r="D203" i="52"/>
  <c r="F203" i="52"/>
  <c r="G203" i="54"/>
  <c r="C203" i="50"/>
  <c r="C203" i="52"/>
  <c r="G203" i="50"/>
  <c r="E203" i="55"/>
  <c r="C203" i="51"/>
  <c r="C203" i="53"/>
  <c r="F203" i="55"/>
  <c r="C203" i="55"/>
  <c r="C203" i="54"/>
  <c r="B203" i="51"/>
  <c r="E203" i="56"/>
  <c r="D203" i="55"/>
  <c r="D203" i="54"/>
  <c r="B225" i="135"/>
  <c r="B171" i="130"/>
  <c r="B522" i="135"/>
  <c r="B397" i="130"/>
  <c r="C264" i="111"/>
  <c r="C213" i="135"/>
  <c r="C638" i="111"/>
  <c r="C511" i="135"/>
  <c r="B225" i="106"/>
  <c r="B279" i="111"/>
  <c r="B523" i="106"/>
  <c r="B653" i="111"/>
  <c r="C162" i="105"/>
  <c r="C213" i="106"/>
  <c r="C393" i="105"/>
  <c r="C511" i="106"/>
  <c r="C169" i="7"/>
  <c r="C171" i="130" s="1"/>
  <c r="B171" i="105"/>
  <c r="C390" i="7"/>
  <c r="C397" i="130" s="1"/>
  <c r="B402" i="105"/>
  <c r="B179" i="114"/>
  <c r="C179" i="114" s="1"/>
  <c r="A188" i="114"/>
  <c r="A187" i="113"/>
  <c r="B178" i="113"/>
  <c r="C178" i="113" s="1"/>
  <c r="A408" i="7"/>
  <c r="B399" i="7"/>
  <c r="A187" i="7"/>
  <c r="B178" i="7"/>
  <c r="B237" i="135" l="1"/>
  <c r="B180" i="130"/>
  <c r="B534" i="135"/>
  <c r="B406" i="130"/>
  <c r="C279" i="111"/>
  <c r="C225" i="135"/>
  <c r="C653" i="111"/>
  <c r="C522" i="135"/>
  <c r="B535" i="106"/>
  <c r="B668" i="111"/>
  <c r="B237" i="106"/>
  <c r="B294" i="111"/>
  <c r="C402" i="105"/>
  <c r="C523" i="106"/>
  <c r="C171" i="105"/>
  <c r="C225" i="106"/>
  <c r="C178" i="7"/>
  <c r="C180" i="130" s="1"/>
  <c r="B180" i="105"/>
  <c r="C399" i="7"/>
  <c r="C406" i="130" s="1"/>
  <c r="B411" i="105"/>
  <c r="B188" i="114"/>
  <c r="C188" i="114" s="1"/>
  <c r="A198" i="114"/>
  <c r="A196" i="113"/>
  <c r="B187" i="113"/>
  <c r="C187" i="113" s="1"/>
  <c r="A417" i="7"/>
  <c r="B408" i="7"/>
  <c r="A196" i="7"/>
  <c r="B187" i="7"/>
  <c r="E203" i="87" l="1"/>
  <c r="E203" i="83"/>
  <c r="E203" i="82"/>
  <c r="E203" i="81"/>
  <c r="E203" i="78"/>
  <c r="E203" i="70"/>
  <c r="H203" i="77"/>
  <c r="H203" i="75"/>
  <c r="H203" i="73"/>
  <c r="H203" i="69"/>
  <c r="H203" i="76"/>
  <c r="B203" i="69"/>
  <c r="E203" i="86"/>
  <c r="B203" i="68"/>
  <c r="B203" i="83"/>
  <c r="B203" i="80"/>
  <c r="B203" i="77"/>
  <c r="B203" i="78"/>
  <c r="E203" i="79"/>
  <c r="E203" i="74"/>
  <c r="H203" i="68"/>
  <c r="E203" i="72"/>
  <c r="H203" i="78"/>
  <c r="H203" i="87"/>
  <c r="E203" i="68"/>
  <c r="H203" i="70"/>
  <c r="B203" i="87"/>
  <c r="B203" i="88"/>
  <c r="B203" i="75"/>
  <c r="E203" i="84"/>
  <c r="E203" i="73"/>
  <c r="H204" i="67"/>
  <c r="H203" i="88"/>
  <c r="H203" i="83"/>
  <c r="H235" i="85"/>
  <c r="H203" i="86"/>
  <c r="B203" i="74"/>
  <c r="B203" i="81"/>
  <c r="E203" i="80"/>
  <c r="E203" i="71"/>
  <c r="B203" i="71"/>
  <c r="H203" i="81"/>
  <c r="H203" i="80"/>
  <c r="H203" i="82"/>
  <c r="E204" i="67"/>
  <c r="B204" i="67"/>
  <c r="B203" i="73"/>
  <c r="B203" i="72"/>
  <c r="H203" i="79"/>
  <c r="H203" i="71"/>
  <c r="B203" i="86"/>
  <c r="B203" i="76"/>
  <c r="E203" i="88"/>
  <c r="H203" i="72"/>
  <c r="B203" i="84"/>
  <c r="B203" i="79"/>
  <c r="E235" i="85"/>
  <c r="H203" i="74"/>
  <c r="B203" i="82"/>
  <c r="E203" i="69"/>
  <c r="E203" i="76"/>
  <c r="H203" i="84"/>
  <c r="E203" i="77"/>
  <c r="B203" i="70"/>
  <c r="E203" i="75"/>
  <c r="B235" i="85"/>
  <c r="C203" i="81"/>
  <c r="C203" i="83"/>
  <c r="C203" i="73"/>
  <c r="C203" i="69"/>
  <c r="G203" i="78"/>
  <c r="G203" i="83"/>
  <c r="G203" i="71"/>
  <c r="G204" i="67"/>
  <c r="G203" i="74"/>
  <c r="C203" i="75"/>
  <c r="C203" i="87"/>
  <c r="C203" i="68"/>
  <c r="C203" i="84"/>
  <c r="G203" i="81"/>
  <c r="G203" i="80"/>
  <c r="G203" i="76"/>
  <c r="G203" i="84"/>
  <c r="G203" i="77"/>
  <c r="G203" i="68"/>
  <c r="D203" i="82"/>
  <c r="D203" i="84"/>
  <c r="D203" i="74"/>
  <c r="D203" i="88"/>
  <c r="D203" i="81"/>
  <c r="D203" i="77"/>
  <c r="F235" i="85"/>
  <c r="F203" i="81"/>
  <c r="F203" i="80"/>
  <c r="F203" i="70"/>
  <c r="F204" i="67"/>
  <c r="F203" i="71"/>
  <c r="C203" i="86"/>
  <c r="C203" i="79"/>
  <c r="C203" i="88"/>
  <c r="C203" i="74"/>
  <c r="G203" i="88"/>
  <c r="G203" i="70"/>
  <c r="D203" i="87"/>
  <c r="D203" i="68"/>
  <c r="D203" i="69"/>
  <c r="D203" i="70"/>
  <c r="F203" i="74"/>
  <c r="F203" i="78"/>
  <c r="F203" i="82"/>
  <c r="F203" i="79"/>
  <c r="C203" i="72"/>
  <c r="C203" i="76"/>
  <c r="C203" i="80"/>
  <c r="C203" i="71"/>
  <c r="G203" i="75"/>
  <c r="G203" i="87"/>
  <c r="G235" i="85"/>
  <c r="G203" i="73"/>
  <c r="D203" i="79"/>
  <c r="D203" i="76"/>
  <c r="D203" i="78"/>
  <c r="D203" i="73"/>
  <c r="F203" i="88"/>
  <c r="F203" i="72"/>
  <c r="F203" i="87"/>
  <c r="F203" i="69"/>
  <c r="C203" i="82"/>
  <c r="C235" i="85"/>
  <c r="G203" i="79"/>
  <c r="D203" i="80"/>
  <c r="F203" i="77"/>
  <c r="F203" i="86"/>
  <c r="F203" i="83"/>
  <c r="C203" i="78"/>
  <c r="C203" i="77"/>
  <c r="G203" i="86"/>
  <c r="D203" i="83"/>
  <c r="D204" i="67"/>
  <c r="D203" i="75"/>
  <c r="F203" i="68"/>
  <c r="C204" i="67"/>
  <c r="G203" i="72"/>
  <c r="D235" i="85"/>
  <c r="D203" i="72"/>
  <c r="F203" i="76"/>
  <c r="G203" i="69"/>
  <c r="D203" i="86"/>
  <c r="D203" i="71"/>
  <c r="F203" i="73"/>
  <c r="F203" i="75"/>
  <c r="C203" i="70"/>
  <c r="G203" i="82"/>
  <c r="F203" i="84"/>
  <c r="B546" i="135"/>
  <c r="B415" i="130"/>
  <c r="B249" i="135"/>
  <c r="B189" i="130"/>
  <c r="C294" i="111"/>
  <c r="C237" i="135"/>
  <c r="C668" i="111"/>
  <c r="C534" i="135"/>
  <c r="B249" i="106"/>
  <c r="B309" i="111"/>
  <c r="B547" i="106"/>
  <c r="B683" i="111"/>
  <c r="C411" i="105"/>
  <c r="C535" i="106"/>
  <c r="C180" i="105"/>
  <c r="C237" i="106"/>
  <c r="C187" i="7"/>
  <c r="C189" i="130" s="1"/>
  <c r="B189" i="105"/>
  <c r="C408" i="7"/>
  <c r="C415" i="130" s="1"/>
  <c r="B420" i="105"/>
  <c r="A207" i="114"/>
  <c r="B198" i="114"/>
  <c r="C198" i="114" s="1"/>
  <c r="A205" i="113"/>
  <c r="B196" i="113"/>
  <c r="C196" i="113" s="1"/>
  <c r="A426" i="7"/>
  <c r="B417" i="7"/>
  <c r="A205" i="7"/>
  <c r="B196" i="7"/>
  <c r="B203" i="59" l="1"/>
  <c r="B203" i="58"/>
  <c r="C203" i="59"/>
  <c r="G203" i="57"/>
  <c r="D203" i="57"/>
  <c r="H203" i="58"/>
  <c r="E203" i="57"/>
  <c r="G203" i="59"/>
  <c r="G203" i="58"/>
  <c r="F203" i="57"/>
  <c r="B203" i="57"/>
  <c r="C203" i="57"/>
  <c r="C203" i="58"/>
  <c r="F203" i="59"/>
  <c r="E203" i="58"/>
  <c r="H203" i="59"/>
  <c r="D203" i="59"/>
  <c r="E203" i="59"/>
  <c r="D203" i="58"/>
  <c r="F203" i="58"/>
  <c r="H203" i="57"/>
  <c r="B560" i="135"/>
  <c r="B426" i="130"/>
  <c r="B261" i="135"/>
  <c r="B198" i="130"/>
  <c r="C683" i="111"/>
  <c r="C546" i="135"/>
  <c r="C309" i="111"/>
  <c r="C249" i="135"/>
  <c r="B561" i="106"/>
  <c r="B700" i="111"/>
  <c r="B261" i="106"/>
  <c r="B324" i="111"/>
  <c r="C420" i="105"/>
  <c r="C547" i="106"/>
  <c r="C189" i="105"/>
  <c r="C249" i="106"/>
  <c r="C417" i="7"/>
  <c r="C426" i="130" s="1"/>
  <c r="B431" i="105"/>
  <c r="C196" i="7"/>
  <c r="C198" i="130" s="1"/>
  <c r="B198" i="105"/>
  <c r="A216" i="114"/>
  <c r="B207" i="114"/>
  <c r="C207" i="114" s="1"/>
  <c r="A214" i="113"/>
  <c r="B205" i="113"/>
  <c r="C205" i="113" s="1"/>
  <c r="A214" i="7"/>
  <c r="E203" i="60" s="1"/>
  <c r="B205" i="7"/>
  <c r="A435" i="7"/>
  <c r="B426" i="7"/>
  <c r="F203" i="60" l="1"/>
  <c r="H203" i="60"/>
  <c r="B203" i="60"/>
  <c r="G203" i="60"/>
  <c r="C203" i="60"/>
  <c r="D203" i="60"/>
  <c r="B572" i="135"/>
  <c r="B435" i="130"/>
  <c r="B273" i="135"/>
  <c r="B207" i="130"/>
  <c r="C700" i="111"/>
  <c r="C560" i="135"/>
  <c r="C324" i="111"/>
  <c r="C261" i="135"/>
  <c r="B273" i="106"/>
  <c r="B339" i="111"/>
  <c r="B573" i="106"/>
  <c r="B715" i="111"/>
  <c r="C198" i="105"/>
  <c r="C261" i="106"/>
  <c r="C431" i="105"/>
  <c r="C561" i="106"/>
  <c r="C426" i="7"/>
  <c r="C435" i="130" s="1"/>
  <c r="B440" i="105"/>
  <c r="C205" i="7"/>
  <c r="C207" i="130" s="1"/>
  <c r="B207" i="105"/>
  <c r="A225" i="114"/>
  <c r="B216" i="114"/>
  <c r="C216" i="114" s="1"/>
  <c r="B214" i="113"/>
  <c r="C214" i="113" s="1"/>
  <c r="B214" i="7"/>
  <c r="A444" i="7"/>
  <c r="B435" i="7"/>
  <c r="B584" i="135" l="1"/>
  <c r="B444" i="130"/>
  <c r="B285" i="135"/>
  <c r="B216" i="130"/>
  <c r="C715" i="111"/>
  <c r="C572" i="135"/>
  <c r="C339" i="111"/>
  <c r="C273" i="135"/>
  <c r="B585" i="106"/>
  <c r="B730" i="111"/>
  <c r="B285" i="106"/>
  <c r="B355" i="111"/>
  <c r="C207" i="105"/>
  <c r="C273" i="106"/>
  <c r="C440" i="105"/>
  <c r="C573" i="106"/>
  <c r="C435" i="7"/>
  <c r="C444" i="130" s="1"/>
  <c r="B449" i="105"/>
  <c r="C214" i="7"/>
  <c r="C216" i="130" s="1"/>
  <c r="B216" i="105"/>
  <c r="A234" i="114"/>
  <c r="B225" i="114"/>
  <c r="C225" i="114" s="1"/>
  <c r="A453" i="7"/>
  <c r="B444" i="7"/>
  <c r="B596" i="135" l="1"/>
  <c r="B453" i="130"/>
  <c r="C730" i="111"/>
  <c r="C584" i="135"/>
  <c r="C355" i="111"/>
  <c r="C285" i="135"/>
  <c r="B597" i="106"/>
  <c r="B745" i="111"/>
  <c r="C216" i="105"/>
  <c r="C285" i="106"/>
  <c r="C449" i="105"/>
  <c r="C585" i="106"/>
  <c r="C444" i="7"/>
  <c r="C453" i="130" s="1"/>
  <c r="B458" i="105"/>
  <c r="A243" i="114"/>
  <c r="B234" i="114"/>
  <c r="C234" i="114" s="1"/>
  <c r="A462" i="7"/>
  <c r="B453" i="7"/>
  <c r="B608" i="135" l="1"/>
  <c r="B462" i="130"/>
  <c r="C745" i="111"/>
  <c r="C596" i="135"/>
  <c r="B609" i="106"/>
  <c r="B760" i="111"/>
  <c r="C458" i="105"/>
  <c r="C597" i="106"/>
  <c r="C453" i="7"/>
  <c r="C462" i="130" s="1"/>
  <c r="B467" i="105"/>
  <c r="A252" i="114"/>
  <c r="B243" i="114"/>
  <c r="C243" i="114" s="1"/>
  <c r="A471" i="7"/>
  <c r="B462" i="7"/>
  <c r="C12" i="12"/>
  <c r="F13" i="12"/>
  <c r="F12" i="12"/>
  <c r="B620" i="135" l="1"/>
  <c r="B471" i="130"/>
  <c r="C760" i="111"/>
  <c r="C608" i="135"/>
  <c r="B621" i="106"/>
  <c r="B775" i="111"/>
  <c r="C467" i="105"/>
  <c r="C609" i="106"/>
  <c r="C462" i="7"/>
  <c r="C471" i="130" s="1"/>
  <c r="B476" i="105"/>
  <c r="A261" i="114"/>
  <c r="B252" i="114"/>
  <c r="C252" i="114" s="1"/>
  <c r="A480" i="7"/>
  <c r="B471" i="7"/>
  <c r="Q12" i="12"/>
  <c r="B632" i="135" l="1"/>
  <c r="B480" i="130"/>
  <c r="C775" i="111"/>
  <c r="C620" i="135"/>
  <c r="B633" i="106"/>
  <c r="B790" i="111"/>
  <c r="C476" i="105"/>
  <c r="C621" i="106"/>
  <c r="C471" i="7"/>
  <c r="C480" i="130" s="1"/>
  <c r="B485" i="105"/>
  <c r="A270" i="114"/>
  <c r="B261" i="114"/>
  <c r="C261" i="114" s="1"/>
  <c r="A489" i="7"/>
  <c r="B480" i="7"/>
  <c r="E53" i="13"/>
  <c r="A1" i="139"/>
  <c r="C53" i="13" s="1"/>
  <c r="C28" i="13"/>
  <c r="C45" i="13"/>
  <c r="C50" i="13"/>
  <c r="C55" i="13"/>
  <c r="B55" i="13"/>
  <c r="B50" i="13"/>
  <c r="B45" i="13"/>
  <c r="B28" i="13"/>
  <c r="B20" i="13"/>
  <c r="B17" i="13"/>
  <c r="B12" i="13"/>
  <c r="B7" i="13"/>
  <c r="B37" i="13"/>
  <c r="C37" i="13"/>
  <c r="I23" i="8"/>
  <c r="H23" i="8"/>
  <c r="G23" i="8"/>
  <c r="F23" i="8"/>
  <c r="E23" i="8"/>
  <c r="D23" i="8"/>
  <c r="C23" i="8"/>
  <c r="D10" i="8"/>
  <c r="E10" i="8"/>
  <c r="F10" i="8"/>
  <c r="G10" i="8"/>
  <c r="H10" i="8"/>
  <c r="I10" i="8"/>
  <c r="C10" i="8"/>
  <c r="A35" i="12"/>
  <c r="B644" i="135" l="1"/>
  <c r="B489" i="130"/>
  <c r="C790" i="111"/>
  <c r="C632" i="135"/>
  <c r="B645" i="106"/>
  <c r="B805" i="111"/>
  <c r="C485" i="105"/>
  <c r="C633" i="106"/>
  <c r="C480" i="7"/>
  <c r="C489" i="130" s="1"/>
  <c r="B494" i="105"/>
  <c r="A279" i="114"/>
  <c r="B270" i="114"/>
  <c r="C270" i="114" s="1"/>
  <c r="A498" i="7"/>
  <c r="B489" i="7"/>
  <c r="P18" i="107"/>
  <c r="O18" i="107"/>
  <c r="N18" i="107"/>
  <c r="M18" i="107"/>
  <c r="L18" i="107"/>
  <c r="K18" i="107"/>
  <c r="J18" i="107"/>
  <c r="I18" i="107"/>
  <c r="H18" i="107"/>
  <c r="G18" i="107"/>
  <c r="F18" i="107"/>
  <c r="E18" i="107"/>
  <c r="I11" i="107"/>
  <c r="J11" i="107"/>
  <c r="K11" i="107"/>
  <c r="L11" i="107"/>
  <c r="M11" i="107"/>
  <c r="N11" i="107"/>
  <c r="O11" i="107"/>
  <c r="P11" i="107"/>
  <c r="E11" i="107"/>
  <c r="F11" i="107"/>
  <c r="G11" i="107"/>
  <c r="H11" i="107"/>
  <c r="B656" i="135" l="1"/>
  <c r="B498" i="130"/>
  <c r="C805" i="111"/>
  <c r="C644" i="135"/>
  <c r="B657" i="106"/>
  <c r="B820" i="111"/>
  <c r="C494" i="105"/>
  <c r="C645" i="106"/>
  <c r="C489" i="7"/>
  <c r="C498" i="130" s="1"/>
  <c r="B503" i="105"/>
  <c r="A289" i="114"/>
  <c r="B279" i="114"/>
  <c r="C279" i="114" s="1"/>
  <c r="A507" i="7"/>
  <c r="B498" i="7"/>
  <c r="C10" i="12"/>
  <c r="D44" i="12"/>
  <c r="D43" i="12"/>
  <c r="A36" i="12"/>
  <c r="B668" i="135" l="1"/>
  <c r="B507" i="130"/>
  <c r="C820" i="111"/>
  <c r="C656" i="135"/>
  <c r="B669" i="106"/>
  <c r="B835" i="111"/>
  <c r="C503" i="105"/>
  <c r="C657" i="106"/>
  <c r="C498" i="7"/>
  <c r="C507" i="130" s="1"/>
  <c r="B512" i="105"/>
  <c r="B289" i="114"/>
  <c r="C289" i="114" s="1"/>
  <c r="A298" i="114"/>
  <c r="B507" i="7"/>
  <c r="A516" i="7"/>
  <c r="I28" i="107"/>
  <c r="H203" i="97" l="1"/>
  <c r="E203" i="93"/>
  <c r="B203" i="96"/>
  <c r="B203" i="93"/>
  <c r="E203" i="89"/>
  <c r="B203" i="90"/>
  <c r="C203" i="97"/>
  <c r="C203" i="92"/>
  <c r="C203" i="91"/>
  <c r="D203" i="89"/>
  <c r="G203" i="89"/>
  <c r="F203" i="89"/>
  <c r="G203" i="91"/>
  <c r="D203" i="92"/>
  <c r="F203" i="94"/>
  <c r="H203" i="95"/>
  <c r="B203" i="98"/>
  <c r="E203" i="97"/>
  <c r="H203" i="94"/>
  <c r="G203" i="94"/>
  <c r="C203" i="94"/>
  <c r="F203" i="96"/>
  <c r="C203" i="89"/>
  <c r="D203" i="95"/>
  <c r="G203" i="90"/>
  <c r="D203" i="96"/>
  <c r="E203" i="96"/>
  <c r="H203" i="93"/>
  <c r="H203" i="92"/>
  <c r="E203" i="94"/>
  <c r="B203" i="91"/>
  <c r="H203" i="91"/>
  <c r="B203" i="97"/>
  <c r="E203" i="90"/>
  <c r="C203" i="98"/>
  <c r="G203" i="95"/>
  <c r="G203" i="92"/>
  <c r="D203" i="90"/>
  <c r="F203" i="98"/>
  <c r="C203" i="96"/>
  <c r="G203" i="96"/>
  <c r="F203" i="90"/>
  <c r="C203" i="90"/>
  <c r="D203" i="93"/>
  <c r="D203" i="91"/>
  <c r="E203" i="91"/>
  <c r="H203" i="89"/>
  <c r="E203" i="98"/>
  <c r="B203" i="94"/>
  <c r="B203" i="92"/>
  <c r="G203" i="98"/>
  <c r="F203" i="93"/>
  <c r="H203" i="90"/>
  <c r="E203" i="95"/>
  <c r="H203" i="96"/>
  <c r="B203" i="95"/>
  <c r="B203" i="89"/>
  <c r="E203" i="92"/>
  <c r="H203" i="98"/>
  <c r="G203" i="93"/>
  <c r="D203" i="94"/>
  <c r="F203" i="97"/>
  <c r="C203" i="93"/>
  <c r="D203" i="97"/>
  <c r="F203" i="91"/>
  <c r="G203" i="97"/>
  <c r="F203" i="95"/>
  <c r="C203" i="95"/>
  <c r="F203" i="92"/>
  <c r="D203" i="98"/>
  <c r="B682" i="135"/>
  <c r="B518" i="130"/>
  <c r="C835" i="111"/>
  <c r="C668" i="135"/>
  <c r="B683" i="106"/>
  <c r="B852" i="111"/>
  <c r="C512" i="105"/>
  <c r="C669" i="106"/>
  <c r="C507" i="7"/>
  <c r="C518" i="130" s="1"/>
  <c r="B523" i="105"/>
  <c r="B298" i="114"/>
  <c r="C298" i="114" s="1"/>
  <c r="A307" i="114"/>
  <c r="B516" i="7"/>
  <c r="A525" i="7"/>
  <c r="N1" i="130" l="1"/>
  <c r="O1" i="130"/>
  <c r="Q186" i="128"/>
  <c r="N186" i="128"/>
  <c r="R186" i="128"/>
  <c r="O186" i="128"/>
  <c r="P186" i="128"/>
  <c r="E21" i="141"/>
  <c r="F20" i="141"/>
  <c r="I21" i="141"/>
  <c r="H20" i="141"/>
  <c r="G20" i="141"/>
  <c r="F21" i="141"/>
  <c r="I20" i="141"/>
  <c r="G21" i="141"/>
  <c r="E20" i="141"/>
  <c r="H21" i="141"/>
  <c r="I19" i="141"/>
  <c r="E19" i="141"/>
  <c r="G19" i="141"/>
  <c r="H19" i="141"/>
  <c r="F19" i="141"/>
  <c r="D730" i="135"/>
  <c r="E56" i="135"/>
  <c r="D214" i="135"/>
  <c r="K329" i="135"/>
  <c r="D401" i="135"/>
  <c r="E645" i="135"/>
  <c r="E68" i="135"/>
  <c r="D523" i="135"/>
  <c r="E621" i="135"/>
  <c r="J535" i="135"/>
  <c r="K20" i="135"/>
  <c r="K92" i="135"/>
  <c r="J238" i="135"/>
  <c r="I286" i="135"/>
  <c r="J461" i="135"/>
  <c r="J413" i="135"/>
  <c r="J585" i="135"/>
  <c r="J695" i="135"/>
  <c r="K130" i="135"/>
  <c r="J449" i="135"/>
  <c r="J547" i="135"/>
  <c r="H669" i="135"/>
  <c r="G573" i="135"/>
  <c r="F788" i="135"/>
  <c r="H32" i="135"/>
  <c r="H104" i="135"/>
  <c r="G250" i="135"/>
  <c r="G303" i="135"/>
  <c r="G314" i="135" s="1"/>
  <c r="G353" i="135"/>
  <c r="G437" i="135"/>
  <c r="H633" i="135"/>
  <c r="G766" i="135"/>
  <c r="G166" i="135"/>
  <c r="F341" i="135"/>
  <c r="G597" i="135"/>
  <c r="F718" i="135"/>
  <c r="F730" i="135"/>
  <c r="K56" i="135"/>
  <c r="I214" i="135"/>
  <c r="J274" i="135"/>
  <c r="F329" i="135"/>
  <c r="I401" i="135"/>
  <c r="I645" i="135"/>
  <c r="J68" i="135"/>
  <c r="J365" i="135"/>
  <c r="J523" i="135"/>
  <c r="I621" i="135"/>
  <c r="F535" i="135"/>
  <c r="F744" i="135"/>
  <c r="H20" i="135"/>
  <c r="H92" i="135"/>
  <c r="G238" i="135"/>
  <c r="F286" i="135"/>
  <c r="G461" i="135"/>
  <c r="H413" i="135"/>
  <c r="H585" i="135"/>
  <c r="H695" i="135"/>
  <c r="F130" i="135"/>
  <c r="H449" i="135"/>
  <c r="H547" i="135"/>
  <c r="G669" i="135"/>
  <c r="E573" i="135"/>
  <c r="D788" i="135"/>
  <c r="D104" i="135"/>
  <c r="D250" i="135"/>
  <c r="F353" i="135"/>
  <c r="E437" i="135"/>
  <c r="E633" i="135"/>
  <c r="E166" i="135"/>
  <c r="J341" i="135"/>
  <c r="E473" i="135"/>
  <c r="F597" i="135"/>
  <c r="D718" i="135"/>
  <c r="G730" i="135"/>
  <c r="F56" i="135"/>
  <c r="G214" i="135"/>
  <c r="H274" i="135"/>
  <c r="G329" i="135"/>
  <c r="G401" i="135"/>
  <c r="G645" i="135"/>
  <c r="H68" i="135"/>
  <c r="H365" i="135"/>
  <c r="H523" i="135"/>
  <c r="E535" i="135"/>
  <c r="D744" i="135"/>
  <c r="D20" i="135"/>
  <c r="D238" i="135"/>
  <c r="D286" i="135"/>
  <c r="E461" i="135"/>
  <c r="E585" i="135"/>
  <c r="D695" i="135"/>
  <c r="E449" i="135"/>
  <c r="D547" i="135"/>
  <c r="K669" i="135"/>
  <c r="J573" i="135"/>
  <c r="I788" i="135"/>
  <c r="K32" i="135"/>
  <c r="K104" i="135"/>
  <c r="J250" i="135"/>
  <c r="J303" i="135"/>
  <c r="J314" i="135" s="1"/>
  <c r="I437" i="135"/>
  <c r="J633" i="135"/>
  <c r="I766" i="135"/>
  <c r="I166" i="135"/>
  <c r="E341" i="135"/>
  <c r="K473" i="135"/>
  <c r="H597" i="135"/>
  <c r="J718" i="135"/>
  <c r="D8" i="135"/>
  <c r="K8" i="135"/>
  <c r="H8" i="135"/>
  <c r="H730" i="135"/>
  <c r="E214" i="135"/>
  <c r="E274" i="135"/>
  <c r="E401" i="135"/>
  <c r="D68" i="135"/>
  <c r="E365" i="135"/>
  <c r="F621" i="135"/>
  <c r="K535" i="135"/>
  <c r="K744" i="135"/>
  <c r="I20" i="135"/>
  <c r="I92" i="135"/>
  <c r="K238" i="135"/>
  <c r="J286" i="135"/>
  <c r="K413" i="135"/>
  <c r="K585" i="135"/>
  <c r="K695" i="135"/>
  <c r="I130" i="135"/>
  <c r="K449" i="135"/>
  <c r="K547" i="135"/>
  <c r="J669" i="135"/>
  <c r="H573" i="135"/>
  <c r="G788" i="135"/>
  <c r="F32" i="135"/>
  <c r="F104" i="135"/>
  <c r="H250" i="135"/>
  <c r="H303" i="135"/>
  <c r="H314" i="135" s="1"/>
  <c r="E353" i="135"/>
  <c r="H437" i="135"/>
  <c r="F633" i="135"/>
  <c r="H766" i="135"/>
  <c r="H166" i="135"/>
  <c r="D341" i="135"/>
  <c r="G473" i="135"/>
  <c r="E597" i="135"/>
  <c r="G718" i="135"/>
  <c r="K730" i="135"/>
  <c r="I730" i="135"/>
  <c r="I56" i="135"/>
  <c r="J214" i="135"/>
  <c r="K274" i="135"/>
  <c r="J329" i="135"/>
  <c r="J401" i="135"/>
  <c r="J645" i="135"/>
  <c r="K68" i="135"/>
  <c r="K365" i="135"/>
  <c r="K523" i="135"/>
  <c r="J621" i="135"/>
  <c r="G535" i="135"/>
  <c r="H744" i="135"/>
  <c r="F20" i="135"/>
  <c r="F92" i="135"/>
  <c r="H238" i="135"/>
  <c r="G286" i="135"/>
  <c r="H461" i="135"/>
  <c r="F413" i="135"/>
  <c r="F585" i="135"/>
  <c r="F695" i="135"/>
  <c r="G130" i="135"/>
  <c r="F449" i="135"/>
  <c r="F547" i="135"/>
  <c r="E669" i="135"/>
  <c r="E788" i="135"/>
  <c r="E32" i="135"/>
  <c r="E250" i="135"/>
  <c r="D303" i="135"/>
  <c r="D314" i="135" s="1"/>
  <c r="D353" i="135"/>
  <c r="D633" i="135"/>
  <c r="D766" i="135"/>
  <c r="G341" i="135"/>
  <c r="F473" i="135"/>
  <c r="D597" i="135"/>
  <c r="E718" i="135"/>
  <c r="G56" i="135"/>
  <c r="H214" i="135"/>
  <c r="F274" i="135"/>
  <c r="E329" i="135"/>
  <c r="H401" i="135"/>
  <c r="H645" i="135"/>
  <c r="F68" i="135"/>
  <c r="F365" i="135"/>
  <c r="F523" i="135"/>
  <c r="G621" i="135"/>
  <c r="I744" i="135"/>
  <c r="E20" i="135"/>
  <c r="D92" i="135"/>
  <c r="E286" i="135"/>
  <c r="F461" i="135"/>
  <c r="D413" i="135"/>
  <c r="E695" i="135"/>
  <c r="D130" i="135"/>
  <c r="E547" i="135"/>
  <c r="F669" i="135"/>
  <c r="K573" i="135"/>
  <c r="J788" i="135"/>
  <c r="I32" i="135"/>
  <c r="I104" i="135"/>
  <c r="K250" i="135"/>
  <c r="K303" i="135"/>
  <c r="K314" i="135" s="1"/>
  <c r="J353" i="135"/>
  <c r="J437" i="135"/>
  <c r="K633" i="135"/>
  <c r="J766" i="135"/>
  <c r="J166" i="135"/>
  <c r="I341" i="135"/>
  <c r="J597" i="135"/>
  <c r="K718" i="135"/>
  <c r="F8" i="135"/>
  <c r="J8" i="135"/>
  <c r="J730" i="135"/>
  <c r="D56" i="135"/>
  <c r="D274" i="135"/>
  <c r="D329" i="135"/>
  <c r="D645" i="135"/>
  <c r="D365" i="135"/>
  <c r="E523" i="135"/>
  <c r="D621" i="135"/>
  <c r="I535" i="135"/>
  <c r="J744" i="135"/>
  <c r="J20" i="135"/>
  <c r="J92" i="135"/>
  <c r="I238" i="135"/>
  <c r="K286" i="135"/>
  <c r="K461" i="135"/>
  <c r="I413" i="135"/>
  <c r="I585" i="135"/>
  <c r="I695" i="135"/>
  <c r="J130" i="135"/>
  <c r="I449" i="135"/>
  <c r="I547" i="135"/>
  <c r="F573" i="135"/>
  <c r="H788" i="135"/>
  <c r="G32" i="135"/>
  <c r="G104" i="135"/>
  <c r="F250" i="135"/>
  <c r="F303" i="135"/>
  <c r="F314" i="135" s="1"/>
  <c r="K353" i="135"/>
  <c r="F437" i="135"/>
  <c r="G633" i="135"/>
  <c r="F766" i="135"/>
  <c r="F166" i="135"/>
  <c r="K341" i="135"/>
  <c r="H473" i="135"/>
  <c r="I597" i="135"/>
  <c r="H718" i="135"/>
  <c r="E730" i="135"/>
  <c r="J56" i="135"/>
  <c r="K214" i="135"/>
  <c r="I274" i="135"/>
  <c r="I329" i="135"/>
  <c r="K401" i="135"/>
  <c r="K645" i="135"/>
  <c r="I68" i="135"/>
  <c r="I365" i="135"/>
  <c r="I523" i="135"/>
  <c r="K621" i="135"/>
  <c r="H535" i="135"/>
  <c r="G744" i="135"/>
  <c r="G20" i="135"/>
  <c r="G92" i="135"/>
  <c r="F238" i="135"/>
  <c r="H286" i="135"/>
  <c r="I461" i="135"/>
  <c r="G413" i="135"/>
  <c r="G585" i="135"/>
  <c r="G695" i="135"/>
  <c r="H130" i="135"/>
  <c r="G449" i="135"/>
  <c r="G547" i="135"/>
  <c r="I669" i="135"/>
  <c r="D573" i="135"/>
  <c r="D32" i="135"/>
  <c r="E104" i="135"/>
  <c r="E303" i="135"/>
  <c r="E314" i="135" s="1"/>
  <c r="H353" i="135"/>
  <c r="D437" i="135"/>
  <c r="E766" i="135"/>
  <c r="D166" i="135"/>
  <c r="I473" i="135"/>
  <c r="D473" i="135"/>
  <c r="K597" i="135"/>
  <c r="H56" i="135"/>
  <c r="F214" i="135"/>
  <c r="G274" i="135"/>
  <c r="H329" i="135"/>
  <c r="F401" i="135"/>
  <c r="F645" i="135"/>
  <c r="G68" i="135"/>
  <c r="G365" i="135"/>
  <c r="G523" i="135"/>
  <c r="H621" i="135"/>
  <c r="D535" i="135"/>
  <c r="E744" i="135"/>
  <c r="E92" i="135"/>
  <c r="E238" i="135"/>
  <c r="D461" i="135"/>
  <c r="E413" i="135"/>
  <c r="D585" i="135"/>
  <c r="E130" i="135"/>
  <c r="D449" i="135"/>
  <c r="D669" i="135"/>
  <c r="I573" i="135"/>
  <c r="K788" i="135"/>
  <c r="J32" i="135"/>
  <c r="J104" i="135"/>
  <c r="I250" i="135"/>
  <c r="I303" i="135"/>
  <c r="I314" i="135" s="1"/>
  <c r="I353" i="135"/>
  <c r="K437" i="135"/>
  <c r="I633" i="135"/>
  <c r="K766" i="135"/>
  <c r="K166" i="135"/>
  <c r="H341" i="135"/>
  <c r="J473" i="135"/>
  <c r="I718" i="135"/>
  <c r="E8" i="135"/>
  <c r="I8" i="135"/>
  <c r="G8" i="135"/>
  <c r="J387" i="135"/>
  <c r="I116" i="135"/>
  <c r="F202" i="135"/>
  <c r="K484" i="135"/>
  <c r="D609" i="135"/>
  <c r="J706" i="135"/>
  <c r="J425" i="135"/>
  <c r="K317" i="135"/>
  <c r="J154" i="135"/>
  <c r="K657" i="135"/>
  <c r="K262" i="135"/>
  <c r="K178" i="135"/>
  <c r="E376" i="135"/>
  <c r="E777" i="135"/>
  <c r="G683" i="135"/>
  <c r="K683" i="135"/>
  <c r="G755" i="135"/>
  <c r="F387" i="135"/>
  <c r="H116" i="135"/>
  <c r="H202" i="135"/>
  <c r="F484" i="135"/>
  <c r="G706" i="135"/>
  <c r="G425" i="135"/>
  <c r="H317" i="135"/>
  <c r="G154" i="135"/>
  <c r="H657" i="135"/>
  <c r="H262" i="135"/>
  <c r="H178" i="135"/>
  <c r="I376" i="135"/>
  <c r="K777" i="135"/>
  <c r="J561" i="135"/>
  <c r="F683" i="135"/>
  <c r="E755" i="135"/>
  <c r="E116" i="135"/>
  <c r="E484" i="135"/>
  <c r="I609" i="135"/>
  <c r="E706" i="135"/>
  <c r="D425" i="135"/>
  <c r="J317" i="135"/>
  <c r="D154" i="135"/>
  <c r="D657" i="135"/>
  <c r="E262" i="135"/>
  <c r="D178" i="135"/>
  <c r="F376" i="135"/>
  <c r="H777" i="135"/>
  <c r="H561" i="135"/>
  <c r="D755" i="135"/>
  <c r="J202" i="135"/>
  <c r="K387" i="135"/>
  <c r="J116" i="135"/>
  <c r="K202" i="135"/>
  <c r="I484" i="135"/>
  <c r="K609" i="135"/>
  <c r="K706" i="135"/>
  <c r="K425" i="135"/>
  <c r="I317" i="135"/>
  <c r="K154" i="135"/>
  <c r="I657" i="135"/>
  <c r="I262" i="135"/>
  <c r="I178" i="135"/>
  <c r="D777" i="135"/>
  <c r="E561" i="135"/>
  <c r="I683" i="135"/>
  <c r="G387" i="135"/>
  <c r="F116" i="135"/>
  <c r="D202" i="135"/>
  <c r="G484" i="135"/>
  <c r="H609" i="135"/>
  <c r="H706" i="135"/>
  <c r="H425" i="135"/>
  <c r="F317" i="135"/>
  <c r="H154" i="135"/>
  <c r="F657" i="135"/>
  <c r="F262" i="135"/>
  <c r="F178" i="135"/>
  <c r="J376" i="135"/>
  <c r="I777" i="135"/>
  <c r="K561" i="135"/>
  <c r="J755" i="135"/>
  <c r="E387" i="135"/>
  <c r="E202" i="135"/>
  <c r="F609" i="135"/>
  <c r="D706" i="135"/>
  <c r="E317" i="135"/>
  <c r="E657" i="135"/>
  <c r="E178" i="135"/>
  <c r="G376" i="135"/>
  <c r="F777" i="135"/>
  <c r="F561" i="135"/>
  <c r="E683" i="135"/>
  <c r="F755" i="135"/>
  <c r="I387" i="135"/>
  <c r="K116" i="135"/>
  <c r="G202" i="135"/>
  <c r="J484" i="135"/>
  <c r="G609" i="135"/>
  <c r="I706" i="135"/>
  <c r="I425" i="135"/>
  <c r="G317" i="135"/>
  <c r="I154" i="135"/>
  <c r="J657" i="135"/>
  <c r="J262" i="135"/>
  <c r="J178" i="135"/>
  <c r="D376" i="135"/>
  <c r="D561" i="135"/>
  <c r="D683" i="135"/>
  <c r="H755" i="135"/>
  <c r="H387" i="135"/>
  <c r="G116" i="135"/>
  <c r="H484" i="135"/>
  <c r="J609" i="135"/>
  <c r="F706" i="135"/>
  <c r="F425" i="135"/>
  <c r="D317" i="135"/>
  <c r="F154" i="135"/>
  <c r="G657" i="135"/>
  <c r="G262" i="135"/>
  <c r="G178" i="135"/>
  <c r="K376" i="135"/>
  <c r="J777" i="135"/>
  <c r="I561" i="135"/>
  <c r="H683" i="135"/>
  <c r="I755" i="135"/>
  <c r="D387" i="135"/>
  <c r="D116" i="135"/>
  <c r="D484" i="135"/>
  <c r="E609" i="135"/>
  <c r="E425" i="135"/>
  <c r="E154" i="135"/>
  <c r="D262" i="135"/>
  <c r="H376" i="135"/>
  <c r="G777" i="135"/>
  <c r="G561" i="135"/>
  <c r="J683" i="135"/>
  <c r="K755" i="135"/>
  <c r="I202" i="135"/>
  <c r="B694" i="135"/>
  <c r="B527" i="130"/>
  <c r="C852" i="111"/>
  <c r="C682" i="135"/>
  <c r="B695" i="106"/>
  <c r="B867" i="111"/>
  <c r="C523" i="105"/>
  <c r="C683" i="106"/>
  <c r="C516" i="7"/>
  <c r="C527" i="130" s="1"/>
  <c r="B532" i="105"/>
  <c r="B307" i="114"/>
  <c r="C307" i="114" s="1"/>
  <c r="A316" i="114"/>
  <c r="B525" i="7"/>
  <c r="A534" i="7"/>
  <c r="D741" i="135" l="1"/>
  <c r="H741" i="135"/>
  <c r="K741" i="135"/>
  <c r="J741" i="135"/>
  <c r="G741" i="135"/>
  <c r="E741" i="135"/>
  <c r="I741" i="135"/>
  <c r="F741" i="135"/>
  <c r="I680" i="135"/>
  <c r="K680" i="135"/>
  <c r="D680" i="135"/>
  <c r="E680" i="135"/>
  <c r="J680" i="135"/>
  <c r="G680" i="135"/>
  <c r="F680" i="135"/>
  <c r="H680" i="135"/>
  <c r="I398" i="135"/>
  <c r="G398" i="135"/>
  <c r="I495" i="135"/>
  <c r="K495" i="135"/>
  <c r="J495" i="135"/>
  <c r="F495" i="135"/>
  <c r="H495" i="135"/>
  <c r="E495" i="135"/>
  <c r="G495" i="135"/>
  <c r="D495" i="135"/>
  <c r="D398" i="135"/>
  <c r="F398" i="135"/>
  <c r="K398" i="135"/>
  <c r="H398" i="135"/>
  <c r="E398" i="135"/>
  <c r="J398" i="135"/>
  <c r="K798" i="135"/>
  <c r="I798" i="135"/>
  <c r="H798" i="135"/>
  <c r="F798" i="135"/>
  <c r="J798" i="135"/>
  <c r="G798" i="135"/>
  <c r="D798" i="135"/>
  <c r="E798" i="135"/>
  <c r="P1" i="130"/>
  <c r="B705" i="135"/>
  <c r="B535" i="130"/>
  <c r="C867" i="111"/>
  <c r="C694" i="135"/>
  <c r="B707" i="106"/>
  <c r="B882" i="111"/>
  <c r="C532" i="105"/>
  <c r="C695" i="106"/>
  <c r="C525" i="7"/>
  <c r="C535" i="130" s="1"/>
  <c r="B541" i="105"/>
  <c r="A325" i="114"/>
  <c r="B316" i="114"/>
  <c r="C316" i="114" s="1"/>
  <c r="A543" i="7"/>
  <c r="B534" i="7"/>
  <c r="Q1" i="130" l="1"/>
  <c r="B717" i="135"/>
  <c r="B544" i="130"/>
  <c r="C882" i="111"/>
  <c r="C705" i="135"/>
  <c r="B719" i="106"/>
  <c r="B897" i="111"/>
  <c r="C541" i="105"/>
  <c r="C707" i="106"/>
  <c r="C534" i="7"/>
  <c r="C544" i="130" s="1"/>
  <c r="B550" i="105"/>
  <c r="A335" i="114"/>
  <c r="B325" i="114"/>
  <c r="C325" i="114" s="1"/>
  <c r="A552" i="7"/>
  <c r="B543" i="7"/>
  <c r="J3" i="119"/>
  <c r="C4" i="119" a="1"/>
  <c r="H4" i="119" s="1"/>
  <c r="G203" i="99" l="1"/>
  <c r="B203" i="99"/>
  <c r="D203" i="99"/>
  <c r="F203" i="99"/>
  <c r="H203" i="99"/>
  <c r="E203" i="99"/>
  <c r="C203" i="99"/>
  <c r="R1" i="130"/>
  <c r="B729" i="135"/>
  <c r="B553" i="130"/>
  <c r="C897" i="111"/>
  <c r="C717" i="135"/>
  <c r="B731" i="106"/>
  <c r="B912" i="111"/>
  <c r="C550" i="105"/>
  <c r="C719" i="106"/>
  <c r="C543" i="7"/>
  <c r="C553" i="130" s="1"/>
  <c r="B559" i="105"/>
  <c r="A344" i="114"/>
  <c r="B335" i="114"/>
  <c r="C335" i="114" s="1"/>
  <c r="A561" i="7"/>
  <c r="B552" i="7"/>
  <c r="D4" i="119"/>
  <c r="G4" i="119"/>
  <c r="J4" i="119"/>
  <c r="C4" i="119"/>
  <c r="F4" i="119"/>
  <c r="I4" i="119"/>
  <c r="E4" i="119"/>
  <c r="I24" i="29"/>
  <c r="H24" i="29"/>
  <c r="G24" i="29"/>
  <c r="F24" i="29"/>
  <c r="E24" i="29"/>
  <c r="D24" i="29"/>
  <c r="C24" i="29"/>
  <c r="B22" i="24"/>
  <c r="B21" i="24"/>
  <c r="E42" i="13"/>
  <c r="E41" i="13"/>
  <c r="C42" i="13"/>
  <c r="C41" i="13"/>
  <c r="F28" i="107"/>
  <c r="J1" i="13"/>
  <c r="J19" i="29"/>
  <c r="C32" i="29"/>
  <c r="D32" i="29"/>
  <c r="E32" i="29"/>
  <c r="F32" i="29"/>
  <c r="G32" i="29"/>
  <c r="H32" i="29"/>
  <c r="I32" i="29"/>
  <c r="C7" i="13"/>
  <c r="E8" i="13"/>
  <c r="E9" i="13"/>
  <c r="E10" i="13"/>
  <c r="C12" i="13"/>
  <c r="C13" i="13"/>
  <c r="E13" i="13"/>
  <c r="C14" i="13"/>
  <c r="E14" i="13"/>
  <c r="C15" i="13"/>
  <c r="E15" i="13"/>
  <c r="C17" i="13"/>
  <c r="C18" i="13"/>
  <c r="E18" i="13"/>
  <c r="C20" i="13"/>
  <c r="E29" i="13"/>
  <c r="E30" i="13"/>
  <c r="E31" i="13"/>
  <c r="E32" i="13"/>
  <c r="E33" i="13"/>
  <c r="E34" i="13"/>
  <c r="E35" i="13"/>
  <c r="E46" i="13"/>
  <c r="E47" i="13"/>
  <c r="C51" i="13"/>
  <c r="E51" i="13"/>
  <c r="C52" i="13"/>
  <c r="E52" i="13"/>
  <c r="G203" i="101" l="1"/>
  <c r="C203" i="100"/>
  <c r="H203" i="102"/>
  <c r="H203" i="100"/>
  <c r="F203" i="108"/>
  <c r="E203" i="100"/>
  <c r="H203" i="101"/>
  <c r="F203" i="100"/>
  <c r="G203" i="102"/>
  <c r="B203" i="102"/>
  <c r="E203" i="102"/>
  <c r="E203" i="108"/>
  <c r="C203" i="102"/>
  <c r="D203" i="108"/>
  <c r="C203" i="108"/>
  <c r="E203" i="101"/>
  <c r="F203" i="102"/>
  <c r="C203" i="101"/>
  <c r="B203" i="101"/>
  <c r="G203" i="100"/>
  <c r="D203" i="101"/>
  <c r="B203" i="108"/>
  <c r="D203" i="102"/>
  <c r="F203" i="101"/>
  <c r="B203" i="100"/>
  <c r="H203" i="108"/>
  <c r="G203" i="108"/>
  <c r="D203" i="100"/>
  <c r="S1" i="130"/>
  <c r="B743" i="135"/>
  <c r="B564" i="130"/>
  <c r="C912" i="111"/>
  <c r="C729" i="135"/>
  <c r="B745" i="106"/>
  <c r="B929" i="111"/>
  <c r="C559" i="105"/>
  <c r="C731" i="106"/>
  <c r="C552" i="7"/>
  <c r="B570" i="105"/>
  <c r="A353" i="114"/>
  <c r="B344" i="114"/>
  <c r="C344" i="114" s="1"/>
  <c r="A570" i="7"/>
  <c r="B561" i="7"/>
  <c r="G28" i="107"/>
  <c r="B2" i="24"/>
  <c r="C564" i="130" l="1"/>
  <c r="B754" i="135"/>
  <c r="B572" i="130"/>
  <c r="C929" i="111"/>
  <c r="C743" i="135"/>
  <c r="B756" i="106"/>
  <c r="B944" i="111"/>
  <c r="C570" i="105"/>
  <c r="C745" i="106"/>
  <c r="C561" i="7"/>
  <c r="C572" i="130" s="1"/>
  <c r="B579" i="105"/>
  <c r="A362" i="114"/>
  <c r="B353" i="114"/>
  <c r="C353" i="114" s="1"/>
  <c r="A579" i="7"/>
  <c r="B570" i="7"/>
  <c r="H28" i="107"/>
  <c r="D203" i="109" l="1"/>
  <c r="G203" i="109"/>
  <c r="H203" i="109"/>
  <c r="B203" i="109"/>
  <c r="F203" i="109"/>
  <c r="E203" i="109"/>
  <c r="C203" i="109"/>
  <c r="C203" i="127"/>
  <c r="B203" i="128"/>
  <c r="H203" i="128"/>
  <c r="D203" i="127"/>
  <c r="F203" i="128"/>
  <c r="F203" i="127"/>
  <c r="D203" i="128"/>
  <c r="B203" i="127"/>
  <c r="H203" i="127"/>
  <c r="E203" i="127"/>
  <c r="G203" i="128"/>
  <c r="E203" i="128"/>
  <c r="C203" i="128"/>
  <c r="G203" i="127"/>
  <c r="B765" i="135"/>
  <c r="B581" i="130"/>
  <c r="C944" i="111"/>
  <c r="C754" i="135"/>
  <c r="B767" i="106"/>
  <c r="B959" i="111"/>
  <c r="C579" i="105"/>
  <c r="C756" i="106"/>
  <c r="C570" i="7"/>
  <c r="C581" i="130" s="1"/>
  <c r="B588" i="105"/>
  <c r="A371" i="114"/>
  <c r="B371" i="114" s="1"/>
  <c r="C371" i="114" s="1"/>
  <c r="B362" i="114"/>
  <c r="C362" i="114" s="1"/>
  <c r="A588" i="7"/>
  <c r="B588" i="7" s="1"/>
  <c r="B579" i="7"/>
  <c r="C203" i="129" l="1"/>
  <c r="B203" i="129"/>
  <c r="F203" i="129"/>
  <c r="H203" i="129"/>
  <c r="E203" i="129"/>
  <c r="G203" i="129"/>
  <c r="D203" i="129"/>
  <c r="B787" i="135"/>
  <c r="B599" i="130"/>
  <c r="B776" i="135"/>
  <c r="B590" i="130"/>
  <c r="C959" i="111"/>
  <c r="C765" i="135"/>
  <c r="B778" i="106"/>
  <c r="B974" i="111"/>
  <c r="B789" i="106"/>
  <c r="B989" i="111"/>
  <c r="C588" i="105"/>
  <c r="C767" i="106"/>
  <c r="C579" i="7"/>
  <c r="C590" i="130" s="1"/>
  <c r="B597" i="105"/>
  <c r="C588" i="7"/>
  <c r="B606" i="105"/>
  <c r="J28" i="107"/>
  <c r="C599" i="130" l="1"/>
  <c r="J617" i="130" s="1"/>
  <c r="J62" i="131" s="1"/>
  <c r="D609" i="7"/>
  <c r="D607" i="7"/>
  <c r="H609" i="7"/>
  <c r="I606" i="7"/>
  <c r="E610" i="7"/>
  <c r="I607" i="7"/>
  <c r="J607" i="7"/>
  <c r="F611" i="7"/>
  <c r="K609" i="7"/>
  <c r="G611" i="7"/>
  <c r="G607" i="7"/>
  <c r="I610" i="7"/>
  <c r="J608" i="7"/>
  <c r="I609" i="7"/>
  <c r="H607" i="7"/>
  <c r="G606" i="7"/>
  <c r="K610" i="7"/>
  <c r="F608" i="7"/>
  <c r="H611" i="7"/>
  <c r="K611" i="7"/>
  <c r="E608" i="7"/>
  <c r="I611" i="7"/>
  <c r="H610" i="7"/>
  <c r="E606" i="7"/>
  <c r="F606" i="7"/>
  <c r="G609" i="7"/>
  <c r="I608" i="7"/>
  <c r="J609" i="7"/>
  <c r="D606" i="7"/>
  <c r="E609" i="7"/>
  <c r="G608" i="7"/>
  <c r="K608" i="7"/>
  <c r="J611" i="7"/>
  <c r="E607" i="7"/>
  <c r="D610" i="7"/>
  <c r="K607" i="7"/>
  <c r="J610" i="7"/>
  <c r="H608" i="7"/>
  <c r="F610" i="7"/>
  <c r="F607" i="7"/>
  <c r="K606" i="7"/>
  <c r="D608" i="7"/>
  <c r="E611" i="7"/>
  <c r="G610" i="7"/>
  <c r="J606" i="7"/>
  <c r="H606" i="7"/>
  <c r="F609" i="7"/>
  <c r="D611" i="7"/>
  <c r="C989" i="111"/>
  <c r="C787" i="135"/>
  <c r="C974" i="111"/>
  <c r="C776" i="135"/>
  <c r="C606" i="105"/>
  <c r="C789" i="106"/>
  <c r="C597" i="105"/>
  <c r="C778" i="106"/>
  <c r="K28" i="107"/>
  <c r="D619" i="130" l="1"/>
  <c r="F621" i="130"/>
  <c r="E66" i="131" s="1"/>
  <c r="F620" i="130"/>
  <c r="E65" i="131" s="1"/>
  <c r="H617" i="130"/>
  <c r="G62" i="131" s="1"/>
  <c r="E618" i="130"/>
  <c r="D63" i="131" s="1"/>
  <c r="F617" i="130"/>
  <c r="E62" i="131" s="1"/>
  <c r="G617" i="130"/>
  <c r="F62" i="131" s="1"/>
  <c r="G618" i="130"/>
  <c r="F63" i="131" s="1"/>
  <c r="I617" i="130"/>
  <c r="H62" i="131" s="1"/>
  <c r="J622" i="130"/>
  <c r="J67" i="131" s="1"/>
  <c r="K617" i="130"/>
  <c r="K62" i="131" s="1"/>
  <c r="J620" i="130"/>
  <c r="J65" i="131" s="1"/>
  <c r="D621" i="130"/>
  <c r="E617" i="130"/>
  <c r="D62" i="131" s="1"/>
  <c r="F618" i="130"/>
  <c r="E63" i="131" s="1"/>
  <c r="H618" i="130"/>
  <c r="G63" i="131" s="1"/>
  <c r="I622" i="130"/>
  <c r="H67" i="131" s="1"/>
  <c r="E620" i="130"/>
  <c r="D65" i="131" s="1"/>
  <c r="I618" i="130"/>
  <c r="H63" i="131" s="1"/>
  <c r="H622" i="130"/>
  <c r="G67" i="131" s="1"/>
  <c r="D617" i="130"/>
  <c r="K622" i="130"/>
  <c r="K67" i="131" s="1"/>
  <c r="J621" i="130"/>
  <c r="J66" i="131" s="1"/>
  <c r="J618" i="130"/>
  <c r="J63" i="131" s="1"/>
  <c r="I620" i="130"/>
  <c r="H65" i="131" s="1"/>
  <c r="D620" i="130"/>
  <c r="K621" i="130"/>
  <c r="K66" i="131" s="1"/>
  <c r="K620" i="130"/>
  <c r="K65" i="131" s="1"/>
  <c r="K618" i="130"/>
  <c r="K63" i="131" s="1"/>
  <c r="H621" i="130"/>
  <c r="G66" i="131" s="1"/>
  <c r="E621" i="130"/>
  <c r="D66" i="131" s="1"/>
  <c r="J619" i="130"/>
  <c r="J64" i="131" s="1"/>
  <c r="F619" i="130"/>
  <c r="E64" i="131" s="1"/>
  <c r="H620" i="130"/>
  <c r="G65" i="131" s="1"/>
  <c r="G622" i="130"/>
  <c r="F67" i="131" s="1"/>
  <c r="E622" i="130"/>
  <c r="D67" i="131" s="1"/>
  <c r="F622" i="130"/>
  <c r="E67" i="131" s="1"/>
  <c r="D622" i="130"/>
  <c r="K619" i="130"/>
  <c r="K64" i="131" s="1"/>
  <c r="G619" i="130"/>
  <c r="F64" i="131" s="1"/>
  <c r="I619" i="130"/>
  <c r="H64" i="131" s="1"/>
  <c r="I621" i="130"/>
  <c r="H66" i="131" s="1"/>
  <c r="G621" i="130"/>
  <c r="F66" i="131" s="1"/>
  <c r="H619" i="130"/>
  <c r="G64" i="131" s="1"/>
  <c r="D618" i="130"/>
  <c r="G620" i="130"/>
  <c r="F65" i="131" s="1"/>
  <c r="E619" i="130"/>
  <c r="D64" i="131" s="1"/>
  <c r="D612" i="7"/>
  <c r="D625" i="7" s="1"/>
  <c r="F612" i="7"/>
  <c r="F625" i="7" s="1"/>
  <c r="G612" i="7"/>
  <c r="G625" i="7" s="1"/>
  <c r="H612" i="7"/>
  <c r="H625" i="7" s="1"/>
  <c r="I612" i="7"/>
  <c r="I625" i="7" s="1"/>
  <c r="K612" i="7"/>
  <c r="K625" i="7" s="1"/>
  <c r="E612" i="7"/>
  <c r="E625" i="7" s="1"/>
  <c r="J612" i="7"/>
  <c r="J625" i="7" s="1"/>
  <c r="H626" i="105"/>
  <c r="K630" i="105"/>
  <c r="I629" i="105"/>
  <c r="E627" i="105"/>
  <c r="F626" i="105"/>
  <c r="F629" i="105"/>
  <c r="E626" i="105"/>
  <c r="H627" i="105"/>
  <c r="G629" i="105"/>
  <c r="G630" i="105"/>
  <c r="H629" i="105"/>
  <c r="H625" i="105"/>
  <c r="E629" i="105"/>
  <c r="G628" i="105"/>
  <c r="D629" i="105"/>
  <c r="G626" i="105"/>
  <c r="K628" i="105"/>
  <c r="K626" i="105"/>
  <c r="J625" i="105"/>
  <c r="H628" i="105"/>
  <c r="F625" i="105"/>
  <c r="D627" i="105"/>
  <c r="I630" i="105"/>
  <c r="K629" i="105"/>
  <c r="I626" i="105"/>
  <c r="E625" i="105"/>
  <c r="J627" i="105"/>
  <c r="D628" i="105"/>
  <c r="F628" i="105"/>
  <c r="D625" i="105"/>
  <c r="H630" i="105"/>
  <c r="I627" i="105"/>
  <c r="J629" i="105"/>
  <c r="K625" i="105"/>
  <c r="D626" i="105"/>
  <c r="J630" i="105"/>
  <c r="E630" i="105"/>
  <c r="E628" i="105"/>
  <c r="J626" i="105"/>
  <c r="F630" i="105"/>
  <c r="J628" i="105"/>
  <c r="F627" i="105"/>
  <c r="G627" i="105"/>
  <c r="D630" i="105"/>
  <c r="G625" i="105"/>
  <c r="I625" i="105"/>
  <c r="I628" i="105"/>
  <c r="K627" i="105"/>
  <c r="L28" i="107"/>
  <c r="D623" i="130" l="1"/>
  <c r="F68" i="131"/>
  <c r="H623" i="130"/>
  <c r="J68" i="131"/>
  <c r="G68" i="131"/>
  <c r="I66" i="131"/>
  <c r="I63" i="131"/>
  <c r="E623" i="130"/>
  <c r="G623" i="130"/>
  <c r="F623" i="130"/>
  <c r="J623" i="130"/>
  <c r="H68" i="131"/>
  <c r="I67" i="131"/>
  <c r="I64" i="131"/>
  <c r="K68" i="131"/>
  <c r="I65" i="131"/>
  <c r="K623" i="130"/>
  <c r="E68" i="131"/>
  <c r="I623" i="130"/>
  <c r="E631" i="105"/>
  <c r="K631" i="105"/>
  <c r="D68" i="131"/>
  <c r="I62" i="131"/>
  <c r="H631" i="105"/>
  <c r="J631" i="105"/>
  <c r="D631" i="105"/>
  <c r="F631" i="105"/>
  <c r="I631" i="105"/>
  <c r="G631" i="105"/>
  <c r="M28" i="107"/>
  <c r="E70" i="131" l="1"/>
  <c r="H70" i="131"/>
  <c r="J70" i="131"/>
  <c r="F70" i="131"/>
  <c r="G70" i="131"/>
  <c r="K70" i="131"/>
  <c r="D70" i="131"/>
  <c r="I68" i="131"/>
  <c r="N28" i="107"/>
  <c r="P28" i="107" l="1"/>
  <c r="O28" i="107"/>
  <c r="H151" i="48" l="1"/>
  <c r="H191" i="48"/>
  <c r="H160" i="48" s="1"/>
  <c r="G151" i="48"/>
  <c r="G191" i="48"/>
  <c r="G160" i="48" s="1"/>
  <c r="G170" i="48" l="1"/>
  <c r="H21" i="48"/>
  <c r="H155" i="48"/>
  <c r="F151" i="48"/>
  <c r="F191" i="48"/>
  <c r="F160" i="48" s="1"/>
  <c r="H170" i="48"/>
  <c r="I151" i="48"/>
  <c r="I191" i="48"/>
  <c r="I160" i="48" s="1"/>
  <c r="G21" i="48"/>
  <c r="G155" i="48"/>
  <c r="I170" i="48" l="1"/>
  <c r="F21" i="48"/>
  <c r="F155" i="48"/>
  <c r="G25" i="48"/>
  <c r="I21" i="48"/>
  <c r="I155" i="48"/>
  <c r="F170" i="48"/>
  <c r="H25" i="48"/>
  <c r="I25" i="48" l="1"/>
  <c r="F25" i="48"/>
  <c r="E151" i="48" l="1"/>
  <c r="E191" i="48"/>
  <c r="E160" i="48" s="1"/>
  <c r="C142" i="106" s="1" a="1"/>
  <c r="K150" i="106" l="1"/>
  <c r="K150" i="135" s="1"/>
  <c r="H149" i="106"/>
  <c r="H149" i="135" s="1"/>
  <c r="E148" i="106"/>
  <c r="E148" i="135" s="1"/>
  <c r="K146" i="106"/>
  <c r="K146" i="135" s="1"/>
  <c r="H145" i="106"/>
  <c r="H145" i="135" s="1"/>
  <c r="E144" i="106"/>
  <c r="E144" i="135" s="1"/>
  <c r="F142" i="106"/>
  <c r="C151" i="106"/>
  <c r="C151" i="135" s="1"/>
  <c r="I149" i="106"/>
  <c r="I149" i="135" s="1"/>
  <c r="F148" i="106"/>
  <c r="F148" i="135" s="1"/>
  <c r="C147" i="106"/>
  <c r="C147" i="135" s="1"/>
  <c r="I145" i="106"/>
  <c r="I145" i="135" s="1"/>
  <c r="F144" i="106"/>
  <c r="F144" i="135" s="1"/>
  <c r="C143" i="106"/>
  <c r="C143" i="135" s="1"/>
  <c r="D151" i="106"/>
  <c r="D151" i="135" s="1"/>
  <c r="J149" i="106"/>
  <c r="J149" i="135" s="1"/>
  <c r="G148" i="106"/>
  <c r="G148" i="135" s="1"/>
  <c r="D147" i="106"/>
  <c r="D147" i="135" s="1"/>
  <c r="J145" i="106"/>
  <c r="J145" i="135" s="1"/>
  <c r="G144" i="106"/>
  <c r="G144" i="135" s="1"/>
  <c r="D143" i="106"/>
  <c r="D143" i="135" s="1"/>
  <c r="E151" i="106"/>
  <c r="E151" i="135" s="1"/>
  <c r="K149" i="106"/>
  <c r="K149" i="135" s="1"/>
  <c r="H148" i="106"/>
  <c r="H148" i="135" s="1"/>
  <c r="E147" i="106"/>
  <c r="E147" i="135" s="1"/>
  <c r="K145" i="106"/>
  <c r="K145" i="135" s="1"/>
  <c r="H144" i="106"/>
  <c r="H144" i="135" s="1"/>
  <c r="E143" i="106"/>
  <c r="E143" i="135" s="1"/>
  <c r="F151" i="106"/>
  <c r="F151" i="135" s="1"/>
  <c r="C150" i="106"/>
  <c r="C150" i="135" s="1"/>
  <c r="I148" i="106"/>
  <c r="I148" i="135" s="1"/>
  <c r="F147" i="106"/>
  <c r="F147" i="135" s="1"/>
  <c r="C146" i="106"/>
  <c r="C146" i="135" s="1"/>
  <c r="I144" i="106"/>
  <c r="I144" i="135" s="1"/>
  <c r="F143" i="106"/>
  <c r="F143" i="135" s="1"/>
  <c r="G151" i="106"/>
  <c r="G151" i="135" s="1"/>
  <c r="D150" i="106"/>
  <c r="D150" i="135" s="1"/>
  <c r="J148" i="106"/>
  <c r="J148" i="135" s="1"/>
  <c r="G147" i="106"/>
  <c r="G147" i="135" s="1"/>
  <c r="D146" i="106"/>
  <c r="D146" i="135" s="1"/>
  <c r="J144" i="106"/>
  <c r="J144" i="135" s="1"/>
  <c r="G143" i="106"/>
  <c r="G143" i="135" s="1"/>
  <c r="H151" i="106"/>
  <c r="H151" i="135" s="1"/>
  <c r="E150" i="106"/>
  <c r="E150" i="135" s="1"/>
  <c r="K148" i="106"/>
  <c r="K148" i="135" s="1"/>
  <c r="H147" i="106"/>
  <c r="H147" i="135" s="1"/>
  <c r="E146" i="106"/>
  <c r="E146" i="135" s="1"/>
  <c r="K144" i="106"/>
  <c r="K144" i="135" s="1"/>
  <c r="H143" i="106"/>
  <c r="H143" i="135" s="1"/>
  <c r="I151" i="106"/>
  <c r="I151" i="135" s="1"/>
  <c r="F150" i="106"/>
  <c r="F150" i="135" s="1"/>
  <c r="C149" i="106"/>
  <c r="C149" i="135" s="1"/>
  <c r="I147" i="106"/>
  <c r="I147" i="135" s="1"/>
  <c r="F146" i="106"/>
  <c r="F146" i="135" s="1"/>
  <c r="C145" i="106"/>
  <c r="C145" i="135" s="1"/>
  <c r="I143" i="106"/>
  <c r="I143" i="135" s="1"/>
  <c r="J151" i="106"/>
  <c r="J151" i="135" s="1"/>
  <c r="G150" i="106"/>
  <c r="G150" i="135" s="1"/>
  <c r="D149" i="106"/>
  <c r="D149" i="135" s="1"/>
  <c r="J147" i="106"/>
  <c r="J147" i="135" s="1"/>
  <c r="G146" i="106"/>
  <c r="G146" i="135" s="1"/>
  <c r="D145" i="106"/>
  <c r="D145" i="135" s="1"/>
  <c r="J143" i="106"/>
  <c r="J143" i="135" s="1"/>
  <c r="K151" i="106"/>
  <c r="K151" i="135" s="1"/>
  <c r="H150" i="106"/>
  <c r="H150" i="135" s="1"/>
  <c r="E149" i="106"/>
  <c r="E149" i="135" s="1"/>
  <c r="K147" i="106"/>
  <c r="K147" i="135" s="1"/>
  <c r="H146" i="106"/>
  <c r="H146" i="135" s="1"/>
  <c r="E145" i="106"/>
  <c r="E145" i="135" s="1"/>
  <c r="K143" i="106"/>
  <c r="K143" i="135" s="1"/>
  <c r="C142" i="106"/>
  <c r="C142" i="135" s="1"/>
  <c r="I150" i="106"/>
  <c r="I150" i="135" s="1"/>
  <c r="F149" i="106"/>
  <c r="F149" i="135" s="1"/>
  <c r="C148" i="106"/>
  <c r="C148" i="135" s="1"/>
  <c r="I146" i="106"/>
  <c r="I146" i="135" s="1"/>
  <c r="F145" i="106"/>
  <c r="F145" i="135" s="1"/>
  <c r="C144" i="106"/>
  <c r="C144" i="135" s="1"/>
  <c r="D142" i="106"/>
  <c r="J150" i="106"/>
  <c r="J150" i="135" s="1"/>
  <c r="G149" i="106"/>
  <c r="G149" i="135" s="1"/>
  <c r="D148" i="106"/>
  <c r="D148" i="135" s="1"/>
  <c r="J146" i="106"/>
  <c r="J146" i="135" s="1"/>
  <c r="G145" i="106"/>
  <c r="G145" i="135" s="1"/>
  <c r="D144" i="106"/>
  <c r="D144" i="135" s="1"/>
  <c r="E142" i="106"/>
  <c r="J142" i="106"/>
  <c r="I142" i="106"/>
  <c r="K142" i="106"/>
  <c r="H142" i="106"/>
  <c r="E21" i="48"/>
  <c r="E155" i="48"/>
  <c r="E170" i="48"/>
  <c r="G142" i="106"/>
  <c r="K142" i="135" l="1"/>
  <c r="H142" i="135"/>
  <c r="E142" i="135"/>
  <c r="J142" i="135"/>
  <c r="D142" i="135"/>
  <c r="I142" i="135"/>
  <c r="F142" i="135"/>
  <c r="G142" i="135"/>
  <c r="E25" i="48"/>
  <c r="J25" i="48" s="1"/>
  <c r="E152" i="55" l="1"/>
  <c r="F152" i="55"/>
  <c r="I152" i="55"/>
  <c r="G152" i="55"/>
  <c r="H152" i="55"/>
  <c r="G22" i="55" l="1"/>
  <c r="E22" i="55"/>
  <c r="H22" i="55"/>
  <c r="I22" i="55"/>
  <c r="F22" i="55"/>
  <c r="E152" i="86" l="1"/>
  <c r="F152" i="86"/>
  <c r="G152" i="86" l="1"/>
  <c r="F22" i="86"/>
  <c r="E22" i="86"/>
  <c r="H152" i="86" l="1"/>
  <c r="G22" i="86"/>
  <c r="H22" i="86" l="1"/>
  <c r="I152" i="86" l="1"/>
  <c r="I22" i="86" l="1"/>
  <c r="I153" i="55" l="1"/>
  <c r="I191" i="55"/>
  <c r="I160" i="55" s="1"/>
  <c r="I170" i="55" s="1"/>
  <c r="H153" i="55"/>
  <c r="H191" i="55"/>
  <c r="H160" i="55" s="1"/>
  <c r="H170" i="55" s="1"/>
  <c r="G153" i="55"/>
  <c r="G191" i="55"/>
  <c r="G160" i="55" s="1"/>
  <c r="G170" i="55" s="1"/>
  <c r="F153" i="55"/>
  <c r="F191" i="55"/>
  <c r="F160" i="55" s="1"/>
  <c r="F170" i="55" s="1"/>
  <c r="E153" i="55"/>
  <c r="E191" i="55"/>
  <c r="E160" i="55" s="1"/>
  <c r="F23" i="55" l="1"/>
  <c r="F155" i="55"/>
  <c r="H23" i="55"/>
  <c r="H155" i="55"/>
  <c r="E170" i="55"/>
  <c r="C226" i="106" a="1"/>
  <c r="E23" i="55"/>
  <c r="E155" i="55"/>
  <c r="G23" i="55"/>
  <c r="G155" i="55"/>
  <c r="I23" i="55"/>
  <c r="I155" i="55"/>
  <c r="G25" i="55" l="1"/>
  <c r="H25" i="55"/>
  <c r="K233" i="106"/>
  <c r="K233" i="135" s="1"/>
  <c r="H228" i="106"/>
  <c r="H228" i="135" s="1"/>
  <c r="C233" i="106"/>
  <c r="C233" i="135" s="1"/>
  <c r="I227" i="106"/>
  <c r="I227" i="135" s="1"/>
  <c r="G232" i="106"/>
  <c r="G232" i="135" s="1"/>
  <c r="D227" i="106"/>
  <c r="D227" i="135" s="1"/>
  <c r="H229" i="106"/>
  <c r="H229" i="135" s="1"/>
  <c r="C234" i="106"/>
  <c r="C234" i="135" s="1"/>
  <c r="F227" i="106"/>
  <c r="F227" i="135" s="1"/>
  <c r="D228" i="106"/>
  <c r="D228" i="135" s="1"/>
  <c r="E233" i="106"/>
  <c r="E233" i="135" s="1"/>
  <c r="I233" i="106"/>
  <c r="I233" i="135" s="1"/>
  <c r="J235" i="106"/>
  <c r="J235" i="135" s="1"/>
  <c r="E232" i="106"/>
  <c r="E232" i="135" s="1"/>
  <c r="G229" i="106"/>
  <c r="G229" i="135" s="1"/>
  <c r="C227" i="106"/>
  <c r="C227" i="135" s="1"/>
  <c r="H226" i="106"/>
  <c r="H231" i="106"/>
  <c r="H231" i="135" s="1"/>
  <c r="C226" i="106"/>
  <c r="C226" i="135" s="1"/>
  <c r="I230" i="106"/>
  <c r="I230" i="135" s="1"/>
  <c r="G235" i="106"/>
  <c r="G235" i="135" s="1"/>
  <c r="D230" i="106"/>
  <c r="D230" i="135" s="1"/>
  <c r="H230" i="106"/>
  <c r="H230" i="135" s="1"/>
  <c r="E235" i="106"/>
  <c r="E235" i="135" s="1"/>
  <c r="K229" i="106"/>
  <c r="K229" i="135" s="1"/>
  <c r="F234" i="106"/>
  <c r="F234" i="135" s="1"/>
  <c r="C229" i="106"/>
  <c r="C229" i="135" s="1"/>
  <c r="G228" i="106"/>
  <c r="G228" i="135" s="1"/>
  <c r="K230" i="106"/>
  <c r="K230" i="135" s="1"/>
  <c r="F235" i="106"/>
  <c r="F235" i="135" s="1"/>
  <c r="J230" i="106"/>
  <c r="J230" i="135" s="1"/>
  <c r="H234" i="106"/>
  <c r="H234" i="135" s="1"/>
  <c r="C235" i="106"/>
  <c r="C235" i="135" s="1"/>
  <c r="G233" i="106"/>
  <c r="G233" i="135" s="1"/>
  <c r="D229" i="106"/>
  <c r="D229" i="135" s="1"/>
  <c r="H227" i="106"/>
  <c r="H227" i="135" s="1"/>
  <c r="J226" i="106"/>
  <c r="G231" i="106"/>
  <c r="G231" i="135" s="1"/>
  <c r="H232" i="106"/>
  <c r="H232" i="135" s="1"/>
  <c r="E227" i="106"/>
  <c r="E227" i="135" s="1"/>
  <c r="I231" i="106"/>
  <c r="I231" i="135" s="1"/>
  <c r="G226" i="106"/>
  <c r="D231" i="106"/>
  <c r="D231" i="135" s="1"/>
  <c r="K234" i="106"/>
  <c r="K234" i="135" s="1"/>
  <c r="E228" i="106"/>
  <c r="E228" i="135" s="1"/>
  <c r="F231" i="106"/>
  <c r="F231" i="135" s="1"/>
  <c r="D226" i="106"/>
  <c r="K226" i="106"/>
  <c r="E229" i="106"/>
  <c r="E229" i="135" s="1"/>
  <c r="C231" i="106"/>
  <c r="C231" i="135" s="1"/>
  <c r="D233" i="106"/>
  <c r="D233" i="135" s="1"/>
  <c r="I232" i="106"/>
  <c r="I232" i="135" s="1"/>
  <c r="K231" i="106"/>
  <c r="K231" i="135" s="1"/>
  <c r="G234" i="106"/>
  <c r="G234" i="135" s="1"/>
  <c r="H235" i="106"/>
  <c r="H235" i="135" s="1"/>
  <c r="E230" i="106"/>
  <c r="E230" i="135" s="1"/>
  <c r="I234" i="106"/>
  <c r="I234" i="135" s="1"/>
  <c r="F229" i="106"/>
  <c r="F229" i="135" s="1"/>
  <c r="D234" i="106"/>
  <c r="D234" i="135" s="1"/>
  <c r="J228" i="106"/>
  <c r="J228" i="135" s="1"/>
  <c r="J233" i="106"/>
  <c r="J233" i="135" s="1"/>
  <c r="I228" i="106"/>
  <c r="I228" i="135" s="1"/>
  <c r="F228" i="106"/>
  <c r="F228" i="135" s="1"/>
  <c r="J227" i="106"/>
  <c r="J227" i="135" s="1"/>
  <c r="F232" i="106"/>
  <c r="F232" i="135" s="1"/>
  <c r="K232" i="106"/>
  <c r="K232" i="135" s="1"/>
  <c r="C232" i="106"/>
  <c r="C232" i="135" s="1"/>
  <c r="E226" i="106"/>
  <c r="E231" i="106"/>
  <c r="E231" i="135" s="1"/>
  <c r="I235" i="106"/>
  <c r="I235" i="135" s="1"/>
  <c r="F230" i="106"/>
  <c r="F230" i="135" s="1"/>
  <c r="D235" i="106"/>
  <c r="D235" i="135" s="1"/>
  <c r="J229" i="106"/>
  <c r="J229" i="135" s="1"/>
  <c r="H233" i="106"/>
  <c r="H233" i="135" s="1"/>
  <c r="I226" i="106"/>
  <c r="C230" i="106"/>
  <c r="C230" i="135" s="1"/>
  <c r="D232" i="106"/>
  <c r="D232" i="135" s="1"/>
  <c r="K235" i="106"/>
  <c r="K235" i="135" s="1"/>
  <c r="K227" i="106"/>
  <c r="K227" i="135" s="1"/>
  <c r="I229" i="106"/>
  <c r="I229" i="135" s="1"/>
  <c r="G230" i="106"/>
  <c r="G230" i="135" s="1"/>
  <c r="J234" i="106"/>
  <c r="J234" i="135" s="1"/>
  <c r="F226" i="106"/>
  <c r="J231" i="106"/>
  <c r="J231" i="135" s="1"/>
  <c r="E234" i="106"/>
  <c r="E234" i="135" s="1"/>
  <c r="K228" i="106"/>
  <c r="K228" i="135" s="1"/>
  <c r="F233" i="106"/>
  <c r="F233" i="135" s="1"/>
  <c r="C228" i="106"/>
  <c r="C228" i="135" s="1"/>
  <c r="J232" i="106"/>
  <c r="J232" i="135" s="1"/>
  <c r="G227" i="106"/>
  <c r="G227" i="135" s="1"/>
  <c r="F153" i="86"/>
  <c r="F191" i="86"/>
  <c r="F160" i="86" s="1"/>
  <c r="F170" i="86" s="1"/>
  <c r="E153" i="86"/>
  <c r="E191" i="86"/>
  <c r="E160" i="86" s="1"/>
  <c r="I25" i="55"/>
  <c r="E25" i="55"/>
  <c r="F25" i="55"/>
  <c r="E170" i="86" l="1"/>
  <c r="G226" i="135"/>
  <c r="G153" i="86"/>
  <c r="G191" i="86"/>
  <c r="G160" i="86" s="1"/>
  <c r="G170" i="86" s="1"/>
  <c r="E226" i="135"/>
  <c r="K226" i="135"/>
  <c r="J25" i="55"/>
  <c r="F23" i="86"/>
  <c r="F155" i="86"/>
  <c r="F226" i="135"/>
  <c r="I226" i="135"/>
  <c r="D226" i="135"/>
  <c r="E23" i="86"/>
  <c r="E155" i="86"/>
  <c r="J226" i="135"/>
  <c r="H226" i="135"/>
  <c r="E23" i="104" l="1"/>
  <c r="E25" i="86"/>
  <c r="H153" i="86"/>
  <c r="H191" i="86"/>
  <c r="H160" i="86" s="1"/>
  <c r="H170" i="86" s="1"/>
  <c r="F23" i="104"/>
  <c r="F25" i="86"/>
  <c r="G23" i="86"/>
  <c r="G155" i="86"/>
  <c r="F23" i="141" l="1"/>
  <c r="G23" i="104"/>
  <c r="G25" i="86"/>
  <c r="H23" i="86"/>
  <c r="H155" i="86"/>
  <c r="E23" i="141"/>
  <c r="G23" i="141" l="1"/>
  <c r="I153" i="86"/>
  <c r="I191" i="86"/>
  <c r="I160" i="86" s="1"/>
  <c r="H23" i="104"/>
  <c r="H25" i="86"/>
  <c r="H23" i="141" l="1"/>
  <c r="I170" i="86"/>
  <c r="C512" i="106" a="1"/>
  <c r="I23" i="86"/>
  <c r="I155" i="86"/>
  <c r="I23" i="104" l="1"/>
  <c r="I25" i="86"/>
  <c r="E521" i="106"/>
  <c r="E521" i="135" s="1"/>
  <c r="K515" i="106"/>
  <c r="K515" i="135" s="1"/>
  <c r="F520" i="106"/>
  <c r="F520" i="135" s="1"/>
  <c r="C515" i="106"/>
  <c r="C515" i="135" s="1"/>
  <c r="J519" i="106"/>
  <c r="J519" i="135" s="1"/>
  <c r="G514" i="106"/>
  <c r="G514" i="135" s="1"/>
  <c r="F513" i="106"/>
  <c r="F513" i="135" s="1"/>
  <c r="J516" i="106"/>
  <c r="J516" i="135" s="1"/>
  <c r="H520" i="106"/>
  <c r="H520" i="135" s="1"/>
  <c r="C521" i="106"/>
  <c r="C521" i="135" s="1"/>
  <c r="C513" i="106"/>
  <c r="C513" i="135" s="1"/>
  <c r="D515" i="106"/>
  <c r="D515" i="135" s="1"/>
  <c r="K518" i="106"/>
  <c r="K518" i="135" s="1"/>
  <c r="F515" i="106"/>
  <c r="F515" i="135" s="1"/>
  <c r="D516" i="106"/>
  <c r="D516" i="135" s="1"/>
  <c r="E518" i="106"/>
  <c r="E518" i="135" s="1"/>
  <c r="I512" i="106"/>
  <c r="I514" i="106"/>
  <c r="I514" i="135" s="1"/>
  <c r="H517" i="106"/>
  <c r="H517" i="135" s="1"/>
  <c r="C518" i="106"/>
  <c r="C518" i="135" s="1"/>
  <c r="J518" i="106"/>
  <c r="J518" i="135" s="1"/>
  <c r="E515" i="106"/>
  <c r="E515" i="135" s="1"/>
  <c r="G520" i="106"/>
  <c r="G520" i="135" s="1"/>
  <c r="H518" i="106"/>
  <c r="H518" i="135" s="1"/>
  <c r="E513" i="106"/>
  <c r="E513" i="135" s="1"/>
  <c r="I517" i="106"/>
  <c r="I517" i="135" s="1"/>
  <c r="G512" i="106"/>
  <c r="D517" i="106"/>
  <c r="D517" i="135" s="1"/>
  <c r="C520" i="106"/>
  <c r="C520" i="135" s="1"/>
  <c r="J520" i="106"/>
  <c r="J520" i="135" s="1"/>
  <c r="K512" i="106"/>
  <c r="H516" i="106"/>
  <c r="H516" i="135" s="1"/>
  <c r="C517" i="106"/>
  <c r="C517" i="135" s="1"/>
  <c r="D519" i="106"/>
  <c r="D519" i="135" s="1"/>
  <c r="H512" i="106"/>
  <c r="C512" i="106"/>
  <c r="C512" i="135" s="1"/>
  <c r="D520" i="106"/>
  <c r="D520" i="135" s="1"/>
  <c r="K520" i="106"/>
  <c r="K520" i="135" s="1"/>
  <c r="H515" i="106"/>
  <c r="H515" i="135" s="1"/>
  <c r="I518" i="106"/>
  <c r="I518" i="135" s="1"/>
  <c r="G515" i="106"/>
  <c r="G515" i="135" s="1"/>
  <c r="H513" i="106"/>
  <c r="H513" i="135" s="1"/>
  <c r="C514" i="106"/>
  <c r="C514" i="135" s="1"/>
  <c r="E512" i="106"/>
  <c r="F518" i="106"/>
  <c r="F518" i="135" s="1"/>
  <c r="E517" i="106"/>
  <c r="E517" i="135" s="1"/>
  <c r="I521" i="106"/>
  <c r="I521" i="135" s="1"/>
  <c r="F516" i="106"/>
  <c r="F516" i="135" s="1"/>
  <c r="D521" i="106"/>
  <c r="D521" i="135" s="1"/>
  <c r="J515" i="106"/>
  <c r="J515" i="135" s="1"/>
  <c r="C516" i="106"/>
  <c r="C516" i="135" s="1"/>
  <c r="D518" i="106"/>
  <c r="D518" i="135" s="1"/>
  <c r="K521" i="106"/>
  <c r="K521" i="135" s="1"/>
  <c r="K513" i="106"/>
  <c r="K513" i="135" s="1"/>
  <c r="I515" i="106"/>
  <c r="I515" i="135" s="1"/>
  <c r="J517" i="106"/>
  <c r="J517" i="135" s="1"/>
  <c r="H521" i="106"/>
  <c r="H521" i="135" s="1"/>
  <c r="I520" i="106"/>
  <c r="I520" i="135" s="1"/>
  <c r="G517" i="106"/>
  <c r="G517" i="135" s="1"/>
  <c r="H519" i="106"/>
  <c r="H519" i="135" s="1"/>
  <c r="E514" i="106"/>
  <c r="E514" i="135" s="1"/>
  <c r="F517" i="106"/>
  <c r="F517" i="135" s="1"/>
  <c r="E520" i="106"/>
  <c r="E520" i="135" s="1"/>
  <c r="F519" i="106"/>
  <c r="F519" i="135" s="1"/>
  <c r="G521" i="106"/>
  <c r="G521" i="135" s="1"/>
  <c r="E519" i="106"/>
  <c r="E519" i="135" s="1"/>
  <c r="F514" i="106"/>
  <c r="F514" i="135" s="1"/>
  <c r="K519" i="106"/>
  <c r="K519" i="135" s="1"/>
  <c r="H514" i="106"/>
  <c r="H514" i="135" s="1"/>
  <c r="C519" i="106"/>
  <c r="C519" i="135" s="1"/>
  <c r="I513" i="106"/>
  <c r="I513" i="135" s="1"/>
  <c r="G518" i="106"/>
  <c r="G518" i="135" s="1"/>
  <c r="D513" i="106"/>
  <c r="D513" i="135" s="1"/>
  <c r="D512" i="106"/>
  <c r="D514" i="106"/>
  <c r="D514" i="135" s="1"/>
  <c r="K517" i="106"/>
  <c r="K517" i="135" s="1"/>
  <c r="I519" i="106"/>
  <c r="I519" i="135" s="1"/>
  <c r="J521" i="106"/>
  <c r="J521" i="135" s="1"/>
  <c r="J513" i="106"/>
  <c r="J513" i="135" s="1"/>
  <c r="K514" i="106"/>
  <c r="K514" i="135" s="1"/>
  <c r="J512" i="106"/>
  <c r="G513" i="106"/>
  <c r="G513" i="135" s="1"/>
  <c r="K516" i="106"/>
  <c r="K516" i="135" s="1"/>
  <c r="F521" i="106"/>
  <c r="F521" i="135" s="1"/>
  <c r="G519" i="106"/>
  <c r="G519" i="135" s="1"/>
  <c r="E516" i="106"/>
  <c r="E516" i="135" s="1"/>
  <c r="I516" i="106"/>
  <c r="I516" i="135" s="1"/>
  <c r="J514" i="106"/>
  <c r="J514" i="135" s="1"/>
  <c r="F512" i="106"/>
  <c r="G516" i="106"/>
  <c r="G516" i="135" s="1"/>
  <c r="F559" i="106" l="1"/>
  <c r="J559" i="106"/>
  <c r="K559" i="106"/>
  <c r="G559" i="106"/>
  <c r="H559" i="106"/>
  <c r="I559" i="106"/>
  <c r="E559" i="106"/>
  <c r="D559" i="106"/>
  <c r="D512" i="135"/>
  <c r="D558" i="135" s="1"/>
  <c r="F512" i="135"/>
  <c r="F558" i="135" s="1"/>
  <c r="H512" i="135"/>
  <c r="H558" i="135" s="1"/>
  <c r="K512" i="135"/>
  <c r="K558" i="135" s="1"/>
  <c r="G512" i="135"/>
  <c r="G558" i="135" s="1"/>
  <c r="J25" i="86"/>
  <c r="I23" i="141"/>
  <c r="J512" i="135"/>
  <c r="J558" i="135" s="1"/>
  <c r="I512" i="135"/>
  <c r="I558" i="135" s="1"/>
  <c r="E512" i="135"/>
  <c r="E558" i="135" s="1"/>
  <c r="B9" i="59" l="1"/>
  <c r="B31" i="59" s="1"/>
  <c r="B65" i="59" s="1"/>
  <c r="L209" i="105" s="1"/>
  <c r="L209" i="130" s="1"/>
  <c r="B12" i="57"/>
  <c r="B34" i="57" s="1"/>
  <c r="B68" i="57" s="1"/>
  <c r="L194" i="105" s="1"/>
  <c r="L194" i="130" s="1"/>
  <c r="B12" i="60"/>
  <c r="B34" i="60" s="1"/>
  <c r="B68" i="60" s="1"/>
  <c r="L221" i="105" s="1"/>
  <c r="L221" i="130" s="1"/>
  <c r="B11" i="57"/>
  <c r="B33" i="57" s="1"/>
  <c r="B67" i="57" s="1"/>
  <c r="L193" i="105" s="1"/>
  <c r="L193" i="130" s="1"/>
  <c r="B10" i="59"/>
  <c r="B32" i="59" s="1"/>
  <c r="B66" i="59" s="1"/>
  <c r="L210" i="105" s="1"/>
  <c r="L210" i="130" s="1"/>
  <c r="B12" i="59"/>
  <c r="B34" i="59" s="1"/>
  <c r="B68" i="59" s="1"/>
  <c r="L212" i="105" s="1"/>
  <c r="L212" i="130" s="1"/>
  <c r="B9" i="58"/>
  <c r="B31" i="58" s="1"/>
  <c r="B65" i="58" s="1"/>
  <c r="L200" i="105" s="1"/>
  <c r="L200" i="130" s="1"/>
  <c r="B13" i="57"/>
  <c r="B35" i="57" s="1"/>
  <c r="B69" i="57" s="1"/>
  <c r="L195" i="105" s="1"/>
  <c r="L195" i="130" s="1"/>
  <c r="B12" i="58"/>
  <c r="B34" i="58" s="1"/>
  <c r="B68" i="58" s="1"/>
  <c r="L203" i="105" s="1"/>
  <c r="L203" i="130" s="1"/>
  <c r="B9" i="60"/>
  <c r="B31" i="60" s="1"/>
  <c r="B65" i="60" s="1"/>
  <c r="L218" i="105" s="1"/>
  <c r="L218" i="130" s="1"/>
  <c r="B13" i="58"/>
  <c r="B35" i="58" s="1"/>
  <c r="B69" i="58" s="1"/>
  <c r="L204" i="105" s="1"/>
  <c r="L204" i="130" s="1"/>
  <c r="B10" i="60"/>
  <c r="B32" i="60" s="1"/>
  <c r="B66" i="60" s="1"/>
  <c r="L219" i="105" s="1"/>
  <c r="L219" i="130" s="1"/>
  <c r="B12" i="56"/>
  <c r="B34" i="56" s="1"/>
  <c r="B68" i="56" s="1"/>
  <c r="L185" i="105" s="1"/>
  <c r="L185" i="130" s="1"/>
  <c r="B13" i="60"/>
  <c r="B35" i="60" s="1"/>
  <c r="B69" i="60" s="1"/>
  <c r="L222" i="105" s="1"/>
  <c r="L222" i="130" s="1"/>
  <c r="B9" i="57"/>
  <c r="B31" i="57" s="1"/>
  <c r="B65" i="57" s="1"/>
  <c r="L191" i="105" s="1"/>
  <c r="L191" i="130" s="1"/>
  <c r="B11" i="56"/>
  <c r="B33" i="56" s="1"/>
  <c r="B67" i="56" s="1"/>
  <c r="L184" i="105" s="1"/>
  <c r="L184" i="130" s="1"/>
  <c r="B10" i="57"/>
  <c r="B32" i="57" s="1"/>
  <c r="B66" i="57" s="1"/>
  <c r="L192" i="105" s="1"/>
  <c r="L192" i="130" s="1"/>
  <c r="B10" i="58"/>
  <c r="B32" i="58" s="1"/>
  <c r="B66" i="58" s="1"/>
  <c r="L201" i="105" s="1"/>
  <c r="L201" i="130" s="1"/>
  <c r="B11" i="59"/>
  <c r="B33" i="59" s="1"/>
  <c r="B67" i="59" s="1"/>
  <c r="L211" i="105" s="1"/>
  <c r="L211" i="130" s="1"/>
  <c r="B11" i="60"/>
  <c r="B33" i="60" s="1"/>
  <c r="B67" i="60" s="1"/>
  <c r="L220" i="105" s="1"/>
  <c r="L220" i="130" s="1"/>
  <c r="B11" i="58"/>
  <c r="B33" i="58" s="1"/>
  <c r="B67" i="58" s="1"/>
  <c r="L202" i="105" s="1"/>
  <c r="L202" i="130" s="1"/>
  <c r="B13" i="56"/>
  <c r="B35" i="56" s="1"/>
  <c r="B69" i="56" s="1"/>
  <c r="L186" i="105" s="1"/>
  <c r="L186" i="130" s="1"/>
  <c r="B13" i="59"/>
  <c r="B35" i="59" s="1"/>
  <c r="B69" i="59" s="1"/>
  <c r="L213" i="105" s="1"/>
  <c r="L213" i="130" s="1"/>
  <c r="B10" i="56"/>
  <c r="B32" i="56" s="1"/>
  <c r="B66" i="56" s="1"/>
  <c r="L183" i="105" s="1"/>
  <c r="L183" i="130" s="1"/>
  <c r="B9" i="56"/>
  <c r="B31" i="56" s="1"/>
  <c r="B65" i="56" s="1"/>
  <c r="L182" i="105" s="1"/>
  <c r="L182" i="130" s="1"/>
  <c r="B8" i="58" l="1"/>
  <c r="B8" i="56"/>
  <c r="B8" i="60"/>
  <c r="B8" i="57"/>
  <c r="B8" i="59"/>
  <c r="B14" i="56" l="1"/>
  <c r="B30" i="56"/>
  <c r="B30" i="58"/>
  <c r="B14" i="58"/>
  <c r="B14" i="59"/>
  <c r="B30" i="59"/>
  <c r="B14" i="57"/>
  <c r="B30" i="57"/>
  <c r="B14" i="60"/>
  <c r="B30" i="60"/>
  <c r="B36" i="59" l="1"/>
  <c r="B64" i="59"/>
  <c r="B36" i="58"/>
  <c r="B64" i="58"/>
  <c r="B205" i="59"/>
  <c r="B36" i="56"/>
  <c r="B64" i="56"/>
  <c r="B64" i="60"/>
  <c r="B36" i="60"/>
  <c r="B64" i="57"/>
  <c r="B36" i="57"/>
  <c r="B205" i="56"/>
  <c r="B205" i="60"/>
  <c r="B205" i="57"/>
  <c r="B205" i="58"/>
  <c r="B70" i="60" l="1"/>
  <c r="B208" i="60" s="1"/>
  <c r="L217" i="105"/>
  <c r="B206" i="56"/>
  <c r="B207" i="56"/>
  <c r="B207" i="57"/>
  <c r="B206" i="57"/>
  <c r="L199" i="105"/>
  <c r="B70" i="58"/>
  <c r="B208" i="58" s="1"/>
  <c r="L190" i="105"/>
  <c r="B70" i="57"/>
  <c r="B208" i="57" s="1"/>
  <c r="B206" i="58"/>
  <c r="B207" i="58"/>
  <c r="B70" i="59"/>
  <c r="B208" i="59" s="1"/>
  <c r="L208" i="105"/>
  <c r="B207" i="60"/>
  <c r="B206" i="60"/>
  <c r="L181" i="105"/>
  <c r="B70" i="56"/>
  <c r="B208" i="56" s="1"/>
  <c r="B207" i="59"/>
  <c r="B206" i="59"/>
  <c r="L190" i="130" l="1"/>
  <c r="L196" i="130" s="1"/>
  <c r="L196" i="105"/>
  <c r="L217" i="130"/>
  <c r="L223" i="130" s="1"/>
  <c r="L223" i="105"/>
  <c r="L208" i="130"/>
  <c r="L214" i="130" s="1"/>
  <c r="L214" i="105"/>
  <c r="L199" i="130"/>
  <c r="L205" i="130" s="1"/>
  <c r="L205" i="105"/>
  <c r="L181" i="130"/>
  <c r="L187" i="130" s="1"/>
  <c r="L187" i="105"/>
  <c r="B11" i="69" l="1"/>
  <c r="B33" i="69" s="1"/>
  <c r="B67" i="69" s="1"/>
  <c r="L254" i="105" s="1"/>
  <c r="L254" i="130" s="1"/>
  <c r="B11" i="44"/>
  <c r="B33" i="44" s="1"/>
  <c r="B67" i="44" s="1"/>
  <c r="L74" i="105" s="1"/>
  <c r="L74" i="130" s="1"/>
  <c r="B9" i="44"/>
  <c r="B31" i="44" s="1"/>
  <c r="B65" i="44" s="1"/>
  <c r="L72" i="105" s="1"/>
  <c r="L72" i="130" s="1"/>
  <c r="B10" i="50"/>
  <c r="B32" i="50" s="1"/>
  <c r="B66" i="50" s="1"/>
  <c r="L129" i="105" s="1"/>
  <c r="L129" i="130" s="1"/>
  <c r="B11" i="51" l="1"/>
  <c r="B33" i="51" s="1"/>
  <c r="B67" i="51" s="1"/>
  <c r="L139" i="105" s="1"/>
  <c r="L139" i="130" s="1"/>
  <c r="B10" i="51"/>
  <c r="B32" i="51" s="1"/>
  <c r="B66" i="51" s="1"/>
  <c r="L138" i="105" s="1"/>
  <c r="L138" i="130" s="1"/>
  <c r="B10" i="94"/>
  <c r="B32" i="94" s="1"/>
  <c r="B66" i="94" s="1"/>
  <c r="L488" i="105" s="1"/>
  <c r="L483" i="130" s="1"/>
  <c r="B11" i="53"/>
  <c r="B33" i="53" s="1"/>
  <c r="B67" i="53" s="1"/>
  <c r="L157" i="105" s="1"/>
  <c r="L157" i="130" s="1"/>
  <c r="B12" i="95"/>
  <c r="B34" i="95" s="1"/>
  <c r="B68" i="95" s="1"/>
  <c r="L499" i="105" s="1"/>
  <c r="L494" i="130" s="1"/>
  <c r="B12" i="53"/>
  <c r="B34" i="53" s="1"/>
  <c r="B68" i="53" s="1"/>
  <c r="L158" i="105" s="1"/>
  <c r="L158" i="130" s="1"/>
  <c r="B9" i="102" l="1"/>
  <c r="B31" i="102" s="1"/>
  <c r="B65" i="102" s="1"/>
  <c r="B10" i="88"/>
  <c r="B32" i="88" s="1"/>
  <c r="B66" i="88" s="1"/>
  <c r="L414" i="105" s="1"/>
  <c r="L409" i="130" s="1"/>
  <c r="B12" i="99"/>
  <c r="B34" i="99" s="1"/>
  <c r="B68" i="99" s="1"/>
  <c r="L537" i="105" s="1"/>
  <c r="L532" i="130" s="1"/>
  <c r="B13" i="88"/>
  <c r="B35" i="88" s="1"/>
  <c r="B69" i="88" s="1"/>
  <c r="L417" i="105" s="1"/>
  <c r="L412" i="130" s="1"/>
  <c r="B10" i="128"/>
  <c r="B32" i="128" s="1"/>
  <c r="B66" i="128" s="1"/>
  <c r="L600" i="105" s="1"/>
  <c r="L593" i="130" s="1"/>
  <c r="B9" i="45"/>
  <c r="B31" i="45" s="1"/>
  <c r="B65" i="45" s="1"/>
  <c r="L81" i="105" s="1"/>
  <c r="L81" i="130" s="1"/>
  <c r="B10" i="43"/>
  <c r="B32" i="43" s="1"/>
  <c r="B66" i="43" s="1"/>
  <c r="L64" i="105" s="1"/>
  <c r="L64" i="130" s="1"/>
  <c r="B9" i="108"/>
  <c r="B31" i="108" s="1"/>
  <c r="B65" i="108" s="1"/>
  <c r="L572" i="105" s="1"/>
  <c r="L566" i="130" s="1"/>
  <c r="B12" i="74"/>
  <c r="B34" i="74" s="1"/>
  <c r="B68" i="74" s="1"/>
  <c r="L302" i="105" s="1"/>
  <c r="L298" i="130" s="1"/>
  <c r="B9" i="73"/>
  <c r="B31" i="73" s="1"/>
  <c r="B65" i="73" s="1"/>
  <c r="L288" i="105" s="1"/>
  <c r="L287" i="130" s="1"/>
  <c r="B13" i="79"/>
  <c r="B35" i="79" s="1"/>
  <c r="B69" i="79" s="1"/>
  <c r="L426" i="105" s="1"/>
  <c r="L421" i="130" s="1"/>
  <c r="B9" i="42"/>
  <c r="B31" i="42" s="1"/>
  <c r="B65" i="42" s="1"/>
  <c r="L54" i="105" s="1"/>
  <c r="L54" i="130" s="1"/>
  <c r="B13" i="94"/>
  <c r="B35" i="94" s="1"/>
  <c r="B69" i="94" s="1"/>
  <c r="L491" i="105" s="1"/>
  <c r="L486" i="130" s="1"/>
  <c r="B11" i="90"/>
  <c r="B33" i="90" s="1"/>
  <c r="B67" i="90" s="1"/>
  <c r="L453" i="105" s="1"/>
  <c r="L448" i="130" s="1"/>
  <c r="B10" i="109"/>
  <c r="B32" i="109" s="1"/>
  <c r="B66" i="109" s="1"/>
  <c r="L582" i="105" s="1"/>
  <c r="L575" i="130" s="1"/>
  <c r="B9" i="97"/>
  <c r="B31" i="97" s="1"/>
  <c r="B65" i="97" s="1"/>
  <c r="L514" i="105" s="1"/>
  <c r="L509" i="130" s="1"/>
  <c r="B13" i="78"/>
  <c r="B35" i="78" s="1"/>
  <c r="B69" i="78" s="1"/>
  <c r="L341" i="105" s="1"/>
  <c r="L337" i="130" s="1"/>
  <c r="B10" i="45"/>
  <c r="B32" i="45" s="1"/>
  <c r="B66" i="45" s="1"/>
  <c r="L82" i="105" s="1"/>
  <c r="L82" i="130" s="1"/>
  <c r="B13" i="100"/>
  <c r="B35" i="100" s="1"/>
  <c r="B69" i="100" s="1"/>
  <c r="L547" i="105" s="1"/>
  <c r="L541" i="130" s="1"/>
  <c r="B10" i="75"/>
  <c r="B32" i="75" s="1"/>
  <c r="B66" i="75" s="1"/>
  <c r="L311" i="105" s="1"/>
  <c r="L307" i="130" s="1"/>
  <c r="B10" i="54"/>
  <c r="B32" i="54" s="1"/>
  <c r="B66" i="54" s="1"/>
  <c r="L165" i="105" s="1"/>
  <c r="L165" i="130" s="1"/>
  <c r="B11" i="55"/>
  <c r="B33" i="55" s="1"/>
  <c r="B67" i="55" s="1"/>
  <c r="L175" i="105" s="1"/>
  <c r="L175" i="130" s="1"/>
  <c r="B9" i="95"/>
  <c r="B31" i="95" s="1"/>
  <c r="B65" i="95" s="1"/>
  <c r="L496" i="105" s="1"/>
  <c r="L491" i="130" s="1"/>
  <c r="B11" i="89"/>
  <c r="B33" i="89" s="1"/>
  <c r="B67" i="89" s="1"/>
  <c r="L444" i="105" s="1"/>
  <c r="L439" i="130" s="1"/>
  <c r="B12" i="42"/>
  <c r="B34" i="42" s="1"/>
  <c r="B68" i="42" s="1"/>
  <c r="L57" i="105" s="1"/>
  <c r="L57" i="130" s="1"/>
  <c r="B12" i="51"/>
  <c r="B34" i="51" s="1"/>
  <c r="B68" i="51" s="1"/>
  <c r="L140" i="105" s="1"/>
  <c r="L140" i="130" s="1"/>
  <c r="B12" i="127"/>
  <c r="B34" i="127" s="1"/>
  <c r="B68" i="127" s="1"/>
  <c r="L593" i="105" s="1"/>
  <c r="L586" i="130" s="1"/>
  <c r="B11" i="92"/>
  <c r="B33" i="92" s="1"/>
  <c r="B67" i="92" s="1"/>
  <c r="L471" i="105" s="1"/>
  <c r="L466" i="130" s="1"/>
  <c r="B10" i="77"/>
  <c r="B32" i="77" s="1"/>
  <c r="B66" i="77" s="1"/>
  <c r="L329" i="105" s="1"/>
  <c r="L325" i="130" s="1"/>
  <c r="B11" i="50"/>
  <c r="B33" i="50" s="1"/>
  <c r="B67" i="50" s="1"/>
  <c r="L130" i="105" s="1"/>
  <c r="L130" i="130" s="1"/>
  <c r="B9" i="79"/>
  <c r="B31" i="79" s="1"/>
  <c r="B65" i="79" s="1"/>
  <c r="L422" i="105" s="1"/>
  <c r="L417" i="130" s="1"/>
  <c r="B13" i="44"/>
  <c r="B35" i="44" s="1"/>
  <c r="B69" i="44" s="1"/>
  <c r="L76" i="105" s="1"/>
  <c r="L76" i="130" s="1"/>
  <c r="B11" i="40"/>
  <c r="B33" i="40" s="1"/>
  <c r="B67" i="40" s="1"/>
  <c r="L38" i="105" s="1"/>
  <c r="L38" i="130" s="1"/>
  <c r="B13" i="108"/>
  <c r="B35" i="108" s="1"/>
  <c r="B69" i="108" s="1"/>
  <c r="L576" i="105" s="1"/>
  <c r="L570" i="130" s="1"/>
  <c r="B13" i="75"/>
  <c r="B35" i="75" s="1"/>
  <c r="B69" i="75" s="1"/>
  <c r="L314" i="105" s="1"/>
  <c r="L310" i="130" s="1"/>
  <c r="B10" i="72"/>
  <c r="B32" i="72" s="1"/>
  <c r="B66" i="72" s="1"/>
  <c r="L280" i="105" s="1"/>
  <c r="L280" i="130" s="1"/>
  <c r="B12" i="67"/>
  <c r="B12" i="96"/>
  <c r="B34" i="96" s="1"/>
  <c r="B68" i="96" s="1"/>
  <c r="L508" i="105" s="1"/>
  <c r="L503" i="130" s="1"/>
  <c r="B12" i="128"/>
  <c r="B34" i="128" s="1"/>
  <c r="B68" i="128" s="1"/>
  <c r="L602" i="105" s="1"/>
  <c r="L595" i="130" s="1"/>
  <c r="B10" i="46"/>
  <c r="B32" i="46" s="1"/>
  <c r="B66" i="46" s="1"/>
  <c r="L91" i="105" s="1"/>
  <c r="L91" i="130" s="1"/>
  <c r="B11" i="32"/>
  <c r="B11" i="127"/>
  <c r="B33" i="127" s="1"/>
  <c r="B67" i="127" s="1"/>
  <c r="L592" i="105" s="1"/>
  <c r="L585" i="130" s="1"/>
  <c r="G9" i="129"/>
  <c r="I9" i="129"/>
  <c r="C9" i="129"/>
  <c r="H9" i="129"/>
  <c r="B9" i="129"/>
  <c r="B31" i="129" s="1"/>
  <c r="B65" i="129" s="1"/>
  <c r="L608" i="105" s="1"/>
  <c r="L601" i="130" s="1"/>
  <c r="E9" i="129"/>
  <c r="D9" i="129"/>
  <c r="F9" i="129"/>
  <c r="B13" i="99"/>
  <c r="B35" i="99" s="1"/>
  <c r="B69" i="99" s="1"/>
  <c r="L538" i="105" s="1"/>
  <c r="L533" i="130" s="1"/>
  <c r="B11" i="43"/>
  <c r="B33" i="43" s="1"/>
  <c r="B67" i="43" s="1"/>
  <c r="L65" i="105" s="1"/>
  <c r="L65" i="130" s="1"/>
  <c r="B12" i="102"/>
  <c r="B34" i="102" s="1"/>
  <c r="B68" i="102" s="1"/>
  <c r="B9" i="69"/>
  <c r="B31" i="69" s="1"/>
  <c r="B65" i="69" s="1"/>
  <c r="L252" i="105" s="1"/>
  <c r="L252" i="130" s="1"/>
  <c r="B11" i="96"/>
  <c r="B33" i="96" s="1"/>
  <c r="B67" i="96" s="1"/>
  <c r="L507" i="105" s="1"/>
  <c r="L502" i="130" s="1"/>
  <c r="B8" i="70"/>
  <c r="B9" i="78"/>
  <c r="B31" i="78" s="1"/>
  <c r="B65" i="78" s="1"/>
  <c r="L337" i="105" s="1"/>
  <c r="L333" i="130" s="1"/>
  <c r="B9" i="75"/>
  <c r="B31" i="75" s="1"/>
  <c r="B65" i="75" s="1"/>
  <c r="L310" i="105" s="1"/>
  <c r="L306" i="130" s="1"/>
  <c r="B10" i="49"/>
  <c r="B32" i="49" s="1"/>
  <c r="B66" i="49" s="1"/>
  <c r="L120" i="105" s="1"/>
  <c r="L120" i="130" s="1"/>
  <c r="B10" i="78"/>
  <c r="B32" i="78" s="1"/>
  <c r="B66" i="78" s="1"/>
  <c r="L338" i="105" s="1"/>
  <c r="L334" i="130" s="1"/>
  <c r="B10" i="108"/>
  <c r="B32" i="108" s="1"/>
  <c r="B66" i="108" s="1"/>
  <c r="L573" i="105" s="1"/>
  <c r="L567" i="130" s="1"/>
  <c r="B8" i="44"/>
  <c r="B10" i="90"/>
  <c r="B32" i="90" s="1"/>
  <c r="B66" i="90" s="1"/>
  <c r="L452" i="105" s="1"/>
  <c r="L447" i="130" s="1"/>
  <c r="B11" i="70"/>
  <c r="B33" i="70" s="1"/>
  <c r="B67" i="70" s="1"/>
  <c r="L263" i="105" s="1"/>
  <c r="L263" i="130" s="1"/>
  <c r="B13" i="89"/>
  <c r="B35" i="89" s="1"/>
  <c r="B69" i="89" s="1"/>
  <c r="L446" i="105" s="1"/>
  <c r="L441" i="130" s="1"/>
  <c r="B10" i="42"/>
  <c r="B32" i="42" s="1"/>
  <c r="B66" i="42" s="1"/>
  <c r="L55" i="105" s="1"/>
  <c r="L55" i="130" s="1"/>
  <c r="B13" i="39"/>
  <c r="B35" i="39" s="1"/>
  <c r="B69" i="39" s="1"/>
  <c r="L31" i="105" s="1"/>
  <c r="L31" i="130" s="1"/>
  <c r="B13" i="46"/>
  <c r="B35" i="46" s="1"/>
  <c r="B69" i="46" s="1"/>
  <c r="L94" i="105" s="1"/>
  <c r="L94" i="130" s="1"/>
  <c r="B11" i="108"/>
  <c r="B33" i="108" s="1"/>
  <c r="B67" i="108" s="1"/>
  <c r="L574" i="105" s="1"/>
  <c r="L568" i="130" s="1"/>
  <c r="B12" i="101"/>
  <c r="B34" i="101" s="1"/>
  <c r="B68" i="101" s="1"/>
  <c r="L555" i="105" s="1"/>
  <c r="L549" i="130" s="1"/>
  <c r="B9" i="90"/>
  <c r="B31" i="90" s="1"/>
  <c r="B65" i="90" s="1"/>
  <c r="L451" i="105" s="1"/>
  <c r="L446" i="130" s="1"/>
  <c r="B12" i="45"/>
  <c r="B34" i="45" s="1"/>
  <c r="B68" i="45" s="1"/>
  <c r="L84" i="105" s="1"/>
  <c r="L84" i="130" s="1"/>
  <c r="B12" i="38"/>
  <c r="B34" i="38" s="1"/>
  <c r="B68" i="38" s="1"/>
  <c r="L21" i="105" s="1"/>
  <c r="L21" i="130" s="1"/>
  <c r="B11" i="128"/>
  <c r="B33" i="128" s="1"/>
  <c r="B67" i="128" s="1"/>
  <c r="L601" i="105" s="1"/>
  <c r="L594" i="130" s="1"/>
  <c r="B10" i="102"/>
  <c r="B32" i="102" s="1"/>
  <c r="B66" i="102" s="1"/>
  <c r="B13" i="69"/>
  <c r="B35" i="69" s="1"/>
  <c r="B69" i="69" s="1"/>
  <c r="L256" i="105" s="1"/>
  <c r="L256" i="130" s="1"/>
  <c r="B13" i="101"/>
  <c r="B35" i="101" s="1"/>
  <c r="B69" i="101" s="1"/>
  <c r="L556" i="105" s="1"/>
  <c r="L550" i="130" s="1"/>
  <c r="B13" i="42"/>
  <c r="B35" i="42" s="1"/>
  <c r="B69" i="42" s="1"/>
  <c r="L58" i="105" s="1"/>
  <c r="L58" i="130" s="1"/>
  <c r="B9" i="100"/>
  <c r="B31" i="100" s="1"/>
  <c r="B65" i="100" s="1"/>
  <c r="L543" i="105" s="1"/>
  <c r="L537" i="130" s="1"/>
  <c r="B9" i="81"/>
  <c r="B31" i="81" s="1"/>
  <c r="B65" i="81" s="1"/>
  <c r="L346" i="105" s="1"/>
  <c r="L342" i="130" s="1"/>
  <c r="B13" i="76"/>
  <c r="B35" i="76" s="1"/>
  <c r="B69" i="76" s="1"/>
  <c r="L323" i="105" s="1"/>
  <c r="L319" i="130" s="1"/>
  <c r="B13" i="91"/>
  <c r="B35" i="91" s="1"/>
  <c r="B69" i="91" s="1"/>
  <c r="L464" i="105" s="1"/>
  <c r="L459" i="130" s="1"/>
  <c r="B11" i="79"/>
  <c r="B33" i="79" s="1"/>
  <c r="B67" i="79" s="1"/>
  <c r="L424" i="105" s="1"/>
  <c r="L419" i="130" s="1"/>
  <c r="B9" i="85"/>
  <c r="B31" i="85" s="1"/>
  <c r="B65" i="85" s="1"/>
  <c r="L384" i="105" s="1"/>
  <c r="L380" i="130" s="1"/>
  <c r="B12" i="54"/>
  <c r="B34" i="54" s="1"/>
  <c r="B68" i="54" s="1"/>
  <c r="L167" i="105" s="1"/>
  <c r="L167" i="130" s="1"/>
  <c r="B9" i="55"/>
  <c r="B31" i="55" s="1"/>
  <c r="B65" i="55" s="1"/>
  <c r="L173" i="105" s="1"/>
  <c r="L173" i="130" s="1"/>
  <c r="B12" i="46"/>
  <c r="B34" i="46" s="1"/>
  <c r="B68" i="46" s="1"/>
  <c r="L93" i="105" s="1"/>
  <c r="L93" i="130" s="1"/>
  <c r="B13" i="74"/>
  <c r="B35" i="74" s="1"/>
  <c r="B69" i="74" s="1"/>
  <c r="L303" i="105" s="1"/>
  <c r="L299" i="130" s="1"/>
  <c r="B9" i="51"/>
  <c r="B31" i="51" s="1"/>
  <c r="B65" i="51" s="1"/>
  <c r="L137" i="105" s="1"/>
  <c r="L137" i="130" s="1"/>
  <c r="B11" i="101"/>
  <c r="B33" i="101" s="1"/>
  <c r="B67" i="101" s="1"/>
  <c r="L554" i="105" s="1"/>
  <c r="L548" i="130" s="1"/>
  <c r="B9" i="74"/>
  <c r="B31" i="74" s="1"/>
  <c r="B65" i="74" s="1"/>
  <c r="L299" i="105" s="1"/>
  <c r="L295" i="130" s="1"/>
  <c r="B9" i="41"/>
  <c r="B31" i="41" s="1"/>
  <c r="B65" i="41" s="1"/>
  <c r="L45" i="105" s="1"/>
  <c r="L45" i="130" s="1"/>
  <c r="B12" i="83"/>
  <c r="B34" i="83" s="1"/>
  <c r="B68" i="83" s="1"/>
  <c r="L367" i="105" s="1"/>
  <c r="L363" i="130" s="1"/>
  <c r="B10" i="55"/>
  <c r="B32" i="55" s="1"/>
  <c r="B66" i="55" s="1"/>
  <c r="L174" i="105" s="1"/>
  <c r="L174" i="130" s="1"/>
  <c r="B12" i="73"/>
  <c r="B34" i="73" s="1"/>
  <c r="B68" i="73" s="1"/>
  <c r="L291" i="105" s="1"/>
  <c r="L290" i="130" s="1"/>
  <c r="B11" i="100"/>
  <c r="B33" i="100" s="1"/>
  <c r="B67" i="100" s="1"/>
  <c r="L545" i="105" s="1"/>
  <c r="L539" i="130" s="1"/>
  <c r="B11" i="73"/>
  <c r="B33" i="73" s="1"/>
  <c r="B67" i="73" s="1"/>
  <c r="L290" i="105" s="1"/>
  <c r="L289" i="130" s="1"/>
  <c r="B13" i="50"/>
  <c r="B35" i="50" s="1"/>
  <c r="B69" i="50" s="1"/>
  <c r="L132" i="105" s="1"/>
  <c r="L132" i="130" s="1"/>
  <c r="H13" i="129"/>
  <c r="C13" i="129"/>
  <c r="D13" i="129"/>
  <c r="B13" i="129"/>
  <c r="B35" i="129" s="1"/>
  <c r="B69" i="129" s="1"/>
  <c r="L612" i="105" s="1"/>
  <c r="L605" i="130" s="1"/>
  <c r="I13" i="129"/>
  <c r="F13" i="129"/>
  <c r="E13" i="129"/>
  <c r="G13" i="129"/>
  <c r="B9" i="91"/>
  <c r="B31" i="91" s="1"/>
  <c r="B65" i="91" s="1"/>
  <c r="L460" i="105" s="1"/>
  <c r="L455" i="130" s="1"/>
  <c r="B8" i="88"/>
  <c r="B10" i="53"/>
  <c r="B32" i="53" s="1"/>
  <c r="B66" i="53" s="1"/>
  <c r="L156" i="105" s="1"/>
  <c r="L156" i="130" s="1"/>
  <c r="B8" i="101"/>
  <c r="B11" i="41"/>
  <c r="B33" i="41" s="1"/>
  <c r="B67" i="41" s="1"/>
  <c r="L47" i="105" s="1"/>
  <c r="L47" i="130" s="1"/>
  <c r="B11" i="85"/>
  <c r="B33" i="85" s="1"/>
  <c r="B67" i="85" s="1"/>
  <c r="L386" i="105" s="1"/>
  <c r="L382" i="130" s="1"/>
  <c r="B13" i="77"/>
  <c r="B35" i="77" s="1"/>
  <c r="B69" i="77" s="1"/>
  <c r="L332" i="105" s="1"/>
  <c r="L328" i="130" s="1"/>
  <c r="B12" i="88"/>
  <c r="B34" i="88" s="1"/>
  <c r="B68" i="88" s="1"/>
  <c r="L416" i="105" s="1"/>
  <c r="L411" i="130" s="1"/>
  <c r="B8" i="39"/>
  <c r="B9" i="76"/>
  <c r="B31" i="76" s="1"/>
  <c r="B65" i="76" s="1"/>
  <c r="L319" i="105" s="1"/>
  <c r="L315" i="130" s="1"/>
  <c r="B13" i="109"/>
  <c r="B35" i="109" s="1"/>
  <c r="B69" i="109" s="1"/>
  <c r="L585" i="105" s="1"/>
  <c r="L578" i="130" s="1"/>
  <c r="B13" i="83"/>
  <c r="B35" i="83" s="1"/>
  <c r="B69" i="83" s="1"/>
  <c r="L368" i="105" s="1"/>
  <c r="L364" i="130" s="1"/>
  <c r="L564" i="105" l="1"/>
  <c r="L558" i="130" s="1"/>
  <c r="L562" i="105"/>
  <c r="L556" i="130" s="1"/>
  <c r="L561" i="105"/>
  <c r="L555" i="130" s="1"/>
  <c r="B11" i="99"/>
  <c r="B33" i="99" s="1"/>
  <c r="B67" i="99" s="1"/>
  <c r="L536" i="105" s="1"/>
  <c r="L531" i="130" s="1"/>
  <c r="B13" i="38"/>
  <c r="B35" i="38" s="1"/>
  <c r="B69" i="38" s="1"/>
  <c r="L22" i="105" s="1"/>
  <c r="L22" i="130" s="1"/>
  <c r="B10" i="99"/>
  <c r="B32" i="99" s="1"/>
  <c r="B66" i="99" s="1"/>
  <c r="L535" i="105" s="1"/>
  <c r="L530" i="130" s="1"/>
  <c r="B12" i="77"/>
  <c r="B34" i="77" s="1"/>
  <c r="B68" i="77" s="1"/>
  <c r="L331" i="105" s="1"/>
  <c r="L327" i="130" s="1"/>
  <c r="B11" i="78"/>
  <c r="B33" i="78" s="1"/>
  <c r="B67" i="78" s="1"/>
  <c r="L339" i="105" s="1"/>
  <c r="L335" i="130" s="1"/>
  <c r="B10" i="74"/>
  <c r="B32" i="74" s="1"/>
  <c r="B66" i="74" s="1"/>
  <c r="L300" i="105" s="1"/>
  <c r="L296" i="130" s="1"/>
  <c r="B13" i="51"/>
  <c r="B35" i="51" s="1"/>
  <c r="B69" i="51" s="1"/>
  <c r="L141" i="105" s="1"/>
  <c r="L141" i="130" s="1"/>
  <c r="B11" i="46"/>
  <c r="B33" i="46" s="1"/>
  <c r="B67" i="46" s="1"/>
  <c r="L92" i="105" s="1"/>
  <c r="L92" i="130" s="1"/>
  <c r="B13" i="127"/>
  <c r="B35" i="127" s="1"/>
  <c r="B69" i="127" s="1"/>
  <c r="L594" i="105" s="1"/>
  <c r="L587" i="130" s="1"/>
  <c r="B11" i="83"/>
  <c r="B33" i="83" s="1"/>
  <c r="B67" i="83" s="1"/>
  <c r="L366" i="105" s="1"/>
  <c r="L362" i="130" s="1"/>
  <c r="B9" i="43"/>
  <c r="B31" i="43" s="1"/>
  <c r="B65" i="43" s="1"/>
  <c r="L63" i="105" s="1"/>
  <c r="L63" i="130" s="1"/>
  <c r="B10" i="95"/>
  <c r="B32" i="95" s="1"/>
  <c r="B66" i="95" s="1"/>
  <c r="L497" i="105" s="1"/>
  <c r="L492" i="130" s="1"/>
  <c r="B12" i="49"/>
  <c r="B34" i="49" s="1"/>
  <c r="B68" i="49" s="1"/>
  <c r="L122" i="105" s="1"/>
  <c r="L122" i="130" s="1"/>
  <c r="B12" i="82"/>
  <c r="B34" i="82" s="1"/>
  <c r="B68" i="82" s="1"/>
  <c r="L358" i="105" s="1"/>
  <c r="L354" i="130" s="1"/>
  <c r="B10" i="41"/>
  <c r="B32" i="41" s="1"/>
  <c r="B66" i="41" s="1"/>
  <c r="L46" i="105" s="1"/>
  <c r="L46" i="130" s="1"/>
  <c r="B13" i="82"/>
  <c r="B35" i="82" s="1"/>
  <c r="B69" i="82" s="1"/>
  <c r="L359" i="105" s="1"/>
  <c r="L355" i="130" s="1"/>
  <c r="B10" i="127"/>
  <c r="B32" i="127" s="1"/>
  <c r="B66" i="127" s="1"/>
  <c r="L591" i="105" s="1"/>
  <c r="L584" i="130" s="1"/>
  <c r="B12" i="108"/>
  <c r="B34" i="108" s="1"/>
  <c r="B68" i="108" s="1"/>
  <c r="L575" i="105" s="1"/>
  <c r="L569" i="130" s="1"/>
  <c r="B11" i="94"/>
  <c r="B33" i="94" s="1"/>
  <c r="B67" i="94" s="1"/>
  <c r="L489" i="105" s="1"/>
  <c r="L484" i="130" s="1"/>
  <c r="B11" i="76"/>
  <c r="B33" i="76" s="1"/>
  <c r="B67" i="76" s="1"/>
  <c r="L321" i="105" s="1"/>
  <c r="L317" i="130" s="1"/>
  <c r="B11" i="48"/>
  <c r="B33" i="48" s="1"/>
  <c r="B67" i="48" s="1"/>
  <c r="L112" i="105" s="1"/>
  <c r="L112" i="130" s="1"/>
  <c r="B10" i="39"/>
  <c r="B32" i="39" s="1"/>
  <c r="B66" i="39" s="1"/>
  <c r="L28" i="105" s="1"/>
  <c r="L28" i="130" s="1"/>
  <c r="B10" i="79"/>
  <c r="B32" i="79" s="1"/>
  <c r="B66" i="79" s="1"/>
  <c r="L423" i="105" s="1"/>
  <c r="L418" i="130" s="1"/>
  <c r="B10" i="82"/>
  <c r="B32" i="82" s="1"/>
  <c r="B66" i="82" s="1"/>
  <c r="L356" i="105" s="1"/>
  <c r="L352" i="130" s="1"/>
  <c r="B13" i="97"/>
  <c r="B35" i="97" s="1"/>
  <c r="B69" i="97" s="1"/>
  <c r="L518" i="105" s="1"/>
  <c r="L513" i="130" s="1"/>
  <c r="B10" i="85"/>
  <c r="B32" i="85" s="1"/>
  <c r="B66" i="85" s="1"/>
  <c r="L385" i="105" s="1"/>
  <c r="L381" i="130" s="1"/>
  <c r="B12" i="40"/>
  <c r="B34" i="40" s="1"/>
  <c r="B68" i="40" s="1"/>
  <c r="L39" i="105" s="1"/>
  <c r="L39" i="130" s="1"/>
  <c r="B12" i="41"/>
  <c r="B34" i="41" s="1"/>
  <c r="B68" i="41" s="1"/>
  <c r="L48" i="105" s="1"/>
  <c r="L48" i="130" s="1"/>
  <c r="B10" i="40"/>
  <c r="B32" i="40" s="1"/>
  <c r="B66" i="40" s="1"/>
  <c r="L37" i="105" s="1"/>
  <c r="L37" i="130" s="1"/>
  <c r="B9" i="96"/>
  <c r="B31" i="96" s="1"/>
  <c r="B65" i="96" s="1"/>
  <c r="L505" i="105" s="1"/>
  <c r="L500" i="130" s="1"/>
  <c r="B12" i="43"/>
  <c r="B34" i="43" s="1"/>
  <c r="B68" i="43" s="1"/>
  <c r="L66" i="105" s="1"/>
  <c r="L66" i="130" s="1"/>
  <c r="B13" i="43"/>
  <c r="B35" i="43" s="1"/>
  <c r="B69" i="43" s="1"/>
  <c r="L67" i="105" s="1"/>
  <c r="L67" i="130" s="1"/>
  <c r="B11" i="77"/>
  <c r="B33" i="77" s="1"/>
  <c r="B67" i="77" s="1"/>
  <c r="L330" i="105" s="1"/>
  <c r="L326" i="130" s="1"/>
  <c r="I10" i="129"/>
  <c r="T79" i="129" s="1"/>
  <c r="D10" i="129"/>
  <c r="O79" i="129" s="1"/>
  <c r="E10" i="129"/>
  <c r="E100" i="129" s="1"/>
  <c r="E44" i="129" s="1"/>
  <c r="P115" i="129" s="1"/>
  <c r="C10" i="129"/>
  <c r="C32" i="129" s="1"/>
  <c r="G10" i="129"/>
  <c r="R79" i="129" s="1"/>
  <c r="F10" i="129"/>
  <c r="F100" i="129" s="1"/>
  <c r="F44" i="129" s="1"/>
  <c r="Q115" i="129" s="1"/>
  <c r="B10" i="129"/>
  <c r="B32" i="129" s="1"/>
  <c r="B66" i="129" s="1"/>
  <c r="L609" i="105" s="1"/>
  <c r="L602" i="130" s="1"/>
  <c r="H10" i="129"/>
  <c r="S79" i="129" s="1"/>
  <c r="B10" i="92"/>
  <c r="B32" i="92" s="1"/>
  <c r="B66" i="92" s="1"/>
  <c r="L470" i="105" s="1"/>
  <c r="L465" i="130" s="1"/>
  <c r="B12" i="48"/>
  <c r="B34" i="48" s="1"/>
  <c r="B68" i="48" s="1"/>
  <c r="L113" i="105" s="1"/>
  <c r="L113" i="130" s="1"/>
  <c r="B12" i="69"/>
  <c r="B34" i="69" s="1"/>
  <c r="B68" i="69" s="1"/>
  <c r="L255" i="105" s="1"/>
  <c r="L255" i="130" s="1"/>
  <c r="B11" i="102"/>
  <c r="B33" i="102" s="1"/>
  <c r="B67" i="102" s="1"/>
  <c r="B11" i="81"/>
  <c r="B33" i="81" s="1"/>
  <c r="B67" i="81" s="1"/>
  <c r="L348" i="105" s="1"/>
  <c r="L344" i="130" s="1"/>
  <c r="H11" i="129"/>
  <c r="S80" i="129" s="1"/>
  <c r="D11" i="129"/>
  <c r="O80" i="129" s="1"/>
  <c r="C11" i="129"/>
  <c r="C33" i="129" s="1"/>
  <c r="E11" i="129"/>
  <c r="E101" i="129" s="1"/>
  <c r="E45" i="129" s="1"/>
  <c r="P116" i="129" s="1"/>
  <c r="F11" i="129"/>
  <c r="Q80" i="129" s="1"/>
  <c r="G11" i="129"/>
  <c r="R80" i="129" s="1"/>
  <c r="I11" i="129"/>
  <c r="I33" i="129" s="1"/>
  <c r="B11" i="129"/>
  <c r="B33" i="129" s="1"/>
  <c r="B67" i="129" s="1"/>
  <c r="L610" i="105" s="1"/>
  <c r="L603" i="130" s="1"/>
  <c r="G12" i="129"/>
  <c r="G102" i="129" s="1"/>
  <c r="G46" i="129" s="1"/>
  <c r="R117" i="129" s="1"/>
  <c r="H12" i="129"/>
  <c r="H102" i="129" s="1"/>
  <c r="H46" i="129" s="1"/>
  <c r="S117" i="129" s="1"/>
  <c r="C12" i="129"/>
  <c r="N81" i="129" s="1"/>
  <c r="F12" i="129"/>
  <c r="F102" i="129" s="1"/>
  <c r="F46" i="129" s="1"/>
  <c r="Q117" i="129" s="1"/>
  <c r="B12" i="129"/>
  <c r="B34" i="129" s="1"/>
  <c r="B68" i="129" s="1"/>
  <c r="L611" i="105" s="1"/>
  <c r="L604" i="130" s="1"/>
  <c r="D12" i="129"/>
  <c r="D102" i="129" s="1"/>
  <c r="D46" i="129" s="1"/>
  <c r="O117" i="129" s="1"/>
  <c r="I12" i="129"/>
  <c r="I102" i="129" s="1"/>
  <c r="I46" i="129" s="1"/>
  <c r="T117" i="129" s="1"/>
  <c r="E12" i="129"/>
  <c r="E102" i="129" s="1"/>
  <c r="E46" i="129" s="1"/>
  <c r="P117" i="129" s="1"/>
  <c r="B13" i="96"/>
  <c r="B35" i="96" s="1"/>
  <c r="B69" i="96" s="1"/>
  <c r="L509" i="105" s="1"/>
  <c r="L504" i="130" s="1"/>
  <c r="B9" i="99"/>
  <c r="B31" i="99" s="1"/>
  <c r="B65" i="99" s="1"/>
  <c r="L534" i="105" s="1"/>
  <c r="L529" i="130" s="1"/>
  <c r="B12" i="78"/>
  <c r="B34" i="78" s="1"/>
  <c r="B68" i="78" s="1"/>
  <c r="L340" i="105" s="1"/>
  <c r="L336" i="130" s="1"/>
  <c r="B13" i="55"/>
  <c r="B35" i="55" s="1"/>
  <c r="B69" i="55" s="1"/>
  <c r="L177" i="105" s="1"/>
  <c r="L177" i="130" s="1"/>
  <c r="B13" i="102"/>
  <c r="B35" i="102" s="1"/>
  <c r="B69" i="102" s="1"/>
  <c r="B10" i="81"/>
  <c r="B32" i="81" s="1"/>
  <c r="B66" i="81" s="1"/>
  <c r="L347" i="105" s="1"/>
  <c r="L343" i="130" s="1"/>
  <c r="B11" i="54"/>
  <c r="B33" i="54" s="1"/>
  <c r="B67" i="54" s="1"/>
  <c r="L166" i="105" s="1"/>
  <c r="L166" i="130" s="1"/>
  <c r="B12" i="44"/>
  <c r="B34" i="44" s="1"/>
  <c r="B68" i="44" s="1"/>
  <c r="L75" i="105" s="1"/>
  <c r="L75" i="130" s="1"/>
  <c r="B9" i="94"/>
  <c r="B31" i="94" s="1"/>
  <c r="B65" i="94" s="1"/>
  <c r="L487" i="105" s="1"/>
  <c r="L482" i="130" s="1"/>
  <c r="B12" i="93"/>
  <c r="B34" i="93" s="1"/>
  <c r="B68" i="93" s="1"/>
  <c r="L481" i="105" s="1"/>
  <c r="L476" i="130" s="1"/>
  <c r="B30" i="88"/>
  <c r="B9" i="98"/>
  <c r="B31" i="98" s="1"/>
  <c r="B65" i="98" s="1"/>
  <c r="L525" i="105" s="1"/>
  <c r="L520" i="130" s="1"/>
  <c r="B10" i="93"/>
  <c r="B32" i="93" s="1"/>
  <c r="B66" i="93" s="1"/>
  <c r="L479" i="105" s="1"/>
  <c r="L474" i="130" s="1"/>
  <c r="B13" i="80"/>
  <c r="B35" i="80" s="1"/>
  <c r="B69" i="80" s="1"/>
  <c r="L437" i="105" s="1"/>
  <c r="L432" i="130" s="1"/>
  <c r="B11" i="98"/>
  <c r="B33" i="98" s="1"/>
  <c r="B67" i="98" s="1"/>
  <c r="L527" i="105" s="1"/>
  <c r="L522" i="130" s="1"/>
  <c r="G31" i="129"/>
  <c r="R78" i="129"/>
  <c r="G99" i="129"/>
  <c r="G43" i="129" s="1"/>
  <c r="R114" i="129" s="1"/>
  <c r="B30" i="101"/>
  <c r="I35" i="129"/>
  <c r="I103" i="129"/>
  <c r="I47" i="129" s="1"/>
  <c r="T118" i="129" s="1"/>
  <c r="T82" i="129"/>
  <c r="S82" i="129"/>
  <c r="H103" i="129"/>
  <c r="H47" i="129" s="1"/>
  <c r="S118" i="129" s="1"/>
  <c r="H35" i="129"/>
  <c r="I31" i="129"/>
  <c r="I99" i="129"/>
  <c r="I43" i="129" s="1"/>
  <c r="I135" i="129" s="1"/>
  <c r="I54" i="129" s="1"/>
  <c r="T78" i="129"/>
  <c r="G103" i="129"/>
  <c r="G47" i="129" s="1"/>
  <c r="R118" i="129" s="1"/>
  <c r="R82" i="129"/>
  <c r="G35" i="129"/>
  <c r="B13" i="93"/>
  <c r="B35" i="93" s="1"/>
  <c r="B69" i="93" s="1"/>
  <c r="L482" i="105" s="1"/>
  <c r="L477" i="130" s="1"/>
  <c r="B13" i="98"/>
  <c r="B35" i="98" s="1"/>
  <c r="B69" i="98" s="1"/>
  <c r="L529" i="105" s="1"/>
  <c r="L524" i="130" s="1"/>
  <c r="B12" i="98"/>
  <c r="B34" i="98" s="1"/>
  <c r="B68" i="98" s="1"/>
  <c r="L528" i="105" s="1"/>
  <c r="L523" i="130" s="1"/>
  <c r="B9" i="93"/>
  <c r="B31" i="93" s="1"/>
  <c r="B65" i="93" s="1"/>
  <c r="L478" i="105" s="1"/>
  <c r="L473" i="130" s="1"/>
  <c r="E103" i="129"/>
  <c r="E47" i="129" s="1"/>
  <c r="P118" i="129" s="1"/>
  <c r="P82" i="129"/>
  <c r="E35" i="129"/>
  <c r="O82" i="129"/>
  <c r="D35" i="129"/>
  <c r="D103" i="129"/>
  <c r="D47" i="129" s="1"/>
  <c r="O118" i="129" s="1"/>
  <c r="B13" i="53"/>
  <c r="B35" i="53" s="1"/>
  <c r="B69" i="53" s="1"/>
  <c r="L159" i="105" s="1"/>
  <c r="L159" i="130" s="1"/>
  <c r="B11" i="80"/>
  <c r="B33" i="80" s="1"/>
  <c r="B67" i="80" s="1"/>
  <c r="L435" i="105" s="1"/>
  <c r="L430" i="130" s="1"/>
  <c r="B10" i="80"/>
  <c r="B32" i="80" s="1"/>
  <c r="B66" i="80" s="1"/>
  <c r="L434" i="105" s="1"/>
  <c r="L429" i="130" s="1"/>
  <c r="B30" i="44"/>
  <c r="B30" i="70"/>
  <c r="F99" i="129"/>
  <c r="F43" i="129" s="1"/>
  <c r="F31" i="129"/>
  <c r="Q78" i="129"/>
  <c r="H99" i="129"/>
  <c r="H43" i="129" s="1"/>
  <c r="S78" i="129"/>
  <c r="H31" i="129"/>
  <c r="B33" i="32"/>
  <c r="B67" i="32" s="1"/>
  <c r="E99" i="129"/>
  <c r="E43" i="129" s="1"/>
  <c r="P114" i="129" s="1"/>
  <c r="P78" i="129"/>
  <c r="E31" i="129"/>
  <c r="B30" i="39"/>
  <c r="F35" i="129"/>
  <c r="Q82" i="129"/>
  <c r="F103" i="129"/>
  <c r="F47" i="129" s="1"/>
  <c r="Q118" i="129" s="1"/>
  <c r="C103" i="129"/>
  <c r="C47" i="129" s="1"/>
  <c r="N118" i="129" s="1"/>
  <c r="C35" i="129"/>
  <c r="N82" i="129"/>
  <c r="B12" i="80"/>
  <c r="B34" i="80" s="1"/>
  <c r="B68" i="80" s="1"/>
  <c r="L436" i="105" s="1"/>
  <c r="L431" i="130" s="1"/>
  <c r="D31" i="129"/>
  <c r="O78" i="129"/>
  <c r="D99" i="129"/>
  <c r="D43" i="129" s="1"/>
  <c r="O114" i="129" s="1"/>
  <c r="C31" i="129"/>
  <c r="N78" i="129"/>
  <c r="C99" i="129"/>
  <c r="C43" i="129" s="1"/>
  <c r="C135" i="129" s="1"/>
  <c r="C54" i="129" s="1"/>
  <c r="B34" i="67"/>
  <c r="B68" i="67" s="1"/>
  <c r="B11" i="93"/>
  <c r="B33" i="93" s="1"/>
  <c r="B67" i="93" s="1"/>
  <c r="L480" i="105" s="1"/>
  <c r="L475" i="130" s="1"/>
  <c r="B10" i="98"/>
  <c r="B32" i="98" s="1"/>
  <c r="B66" i="98" s="1"/>
  <c r="L526" i="105" s="1"/>
  <c r="L521" i="130" s="1"/>
  <c r="L565" i="105" l="1"/>
  <c r="L559" i="130" s="1"/>
  <c r="L563" i="105"/>
  <c r="L557" i="130" s="1"/>
  <c r="E34" i="129"/>
  <c r="T81" i="129"/>
  <c r="G32" i="129"/>
  <c r="Q79" i="129"/>
  <c r="E33" i="129"/>
  <c r="G34" i="129"/>
  <c r="F33" i="129"/>
  <c r="F101" i="129"/>
  <c r="F45" i="129" s="1"/>
  <c r="Q116" i="129" s="1"/>
  <c r="H100" i="129"/>
  <c r="H44" i="129" s="1"/>
  <c r="H136" i="129" s="1"/>
  <c r="H55" i="129" s="1"/>
  <c r="R81" i="129"/>
  <c r="H33" i="129"/>
  <c r="E32" i="129"/>
  <c r="F32" i="129"/>
  <c r="P81" i="129"/>
  <c r="P80" i="129"/>
  <c r="D100" i="129"/>
  <c r="D44" i="129" s="1"/>
  <c r="O115" i="129" s="1"/>
  <c r="G33" i="129"/>
  <c r="I34" i="129"/>
  <c r="T80" i="129"/>
  <c r="N80" i="129"/>
  <c r="G100" i="129"/>
  <c r="G44" i="129" s="1"/>
  <c r="R115" i="129" s="1"/>
  <c r="C102" i="129"/>
  <c r="C46" i="129" s="1"/>
  <c r="N117" i="129" s="1"/>
  <c r="C100" i="129"/>
  <c r="C44" i="129" s="1"/>
  <c r="N115" i="129" s="1"/>
  <c r="H34" i="129"/>
  <c r="H101" i="129"/>
  <c r="H45" i="129" s="1"/>
  <c r="S116" i="129" s="1"/>
  <c r="Q81" i="129"/>
  <c r="I32" i="129"/>
  <c r="C34" i="129"/>
  <c r="C101" i="129"/>
  <c r="C45" i="129" s="1"/>
  <c r="N116" i="129" s="1"/>
  <c r="I101" i="129"/>
  <c r="I45" i="129" s="1"/>
  <c r="T116" i="129" s="1"/>
  <c r="I100" i="129"/>
  <c r="I44" i="129" s="1"/>
  <c r="T115" i="129" s="1"/>
  <c r="O81" i="129"/>
  <c r="G101" i="129"/>
  <c r="G45" i="129" s="1"/>
  <c r="R116" i="129" s="1"/>
  <c r="H32" i="129"/>
  <c r="S81" i="129"/>
  <c r="N79" i="129"/>
  <c r="D34" i="129"/>
  <c r="D101" i="129"/>
  <c r="D45" i="129" s="1"/>
  <c r="O116" i="129" s="1"/>
  <c r="D33" i="129"/>
  <c r="D32" i="129"/>
  <c r="F34" i="129"/>
  <c r="P79" i="129"/>
  <c r="B9" i="71"/>
  <c r="B31" i="71" s="1"/>
  <c r="B65" i="71" s="1"/>
  <c r="L270" i="105" s="1"/>
  <c r="L270" i="130" s="1"/>
  <c r="B10" i="71"/>
  <c r="B32" i="71" s="1"/>
  <c r="B66" i="71" s="1"/>
  <c r="L271" i="105" s="1"/>
  <c r="L271" i="130" s="1"/>
  <c r="B13" i="71"/>
  <c r="B35" i="71" s="1"/>
  <c r="B69" i="71" s="1"/>
  <c r="L274" i="105" s="1"/>
  <c r="L274" i="130" s="1"/>
  <c r="B10" i="73"/>
  <c r="B32" i="73" s="1"/>
  <c r="B66" i="73" s="1"/>
  <c r="L289" i="105" s="1"/>
  <c r="L288" i="130" s="1"/>
  <c r="B13" i="70"/>
  <c r="B35" i="70" s="1"/>
  <c r="B69" i="70" s="1"/>
  <c r="L265" i="105" s="1"/>
  <c r="L265" i="130" s="1"/>
  <c r="B11" i="109"/>
  <c r="B33" i="109" s="1"/>
  <c r="B67" i="109" s="1"/>
  <c r="L583" i="105" s="1"/>
  <c r="L576" i="130" s="1"/>
  <c r="B13" i="41"/>
  <c r="B35" i="41" s="1"/>
  <c r="B69" i="41" s="1"/>
  <c r="L49" i="105" s="1"/>
  <c r="L49" i="130" s="1"/>
  <c r="B13" i="45"/>
  <c r="B35" i="45" s="1"/>
  <c r="B69" i="45" s="1"/>
  <c r="L85" i="105" s="1"/>
  <c r="L85" i="130" s="1"/>
  <c r="B10" i="70"/>
  <c r="B32" i="70" s="1"/>
  <c r="B66" i="70" s="1"/>
  <c r="L262" i="105" s="1"/>
  <c r="L262" i="130" s="1"/>
  <c r="B11" i="49"/>
  <c r="B33" i="49" s="1"/>
  <c r="B67" i="49" s="1"/>
  <c r="L121" i="105" s="1"/>
  <c r="L121" i="130" s="1"/>
  <c r="B9" i="127"/>
  <c r="B31" i="127" s="1"/>
  <c r="B65" i="127" s="1"/>
  <c r="L590" i="105" s="1"/>
  <c r="L583" i="130" s="1"/>
  <c r="B13" i="92"/>
  <c r="B35" i="92" s="1"/>
  <c r="B69" i="92" s="1"/>
  <c r="L473" i="105" s="1"/>
  <c r="L468" i="130" s="1"/>
  <c r="B9" i="48"/>
  <c r="B31" i="48" s="1"/>
  <c r="B65" i="48" s="1"/>
  <c r="L110" i="105" s="1"/>
  <c r="L110" i="130" s="1"/>
  <c r="B13" i="81"/>
  <c r="B35" i="81" s="1"/>
  <c r="B69" i="81" s="1"/>
  <c r="L350" i="105" s="1"/>
  <c r="L346" i="130" s="1"/>
  <c r="B9" i="77"/>
  <c r="B31" i="77" s="1"/>
  <c r="B65" i="77" s="1"/>
  <c r="L328" i="105" s="1"/>
  <c r="L324" i="130" s="1"/>
  <c r="B12" i="91"/>
  <c r="B34" i="91" s="1"/>
  <c r="B68" i="91" s="1"/>
  <c r="L463" i="105" s="1"/>
  <c r="L458" i="130" s="1"/>
  <c r="B10" i="76"/>
  <c r="B32" i="76" s="1"/>
  <c r="B66" i="76" s="1"/>
  <c r="L320" i="105" s="1"/>
  <c r="L316" i="130" s="1"/>
  <c r="B13" i="54"/>
  <c r="B35" i="54" s="1"/>
  <c r="B69" i="54" s="1"/>
  <c r="L168" i="105" s="1"/>
  <c r="L168" i="130" s="1"/>
  <c r="B13" i="85"/>
  <c r="B35" i="85" s="1"/>
  <c r="B69" i="85" s="1"/>
  <c r="L388" i="105" s="1"/>
  <c r="L384" i="130" s="1"/>
  <c r="B9" i="40"/>
  <c r="B31" i="40" s="1"/>
  <c r="B65" i="40" s="1"/>
  <c r="L36" i="105" s="1"/>
  <c r="L36" i="130" s="1"/>
  <c r="B10" i="96"/>
  <c r="B32" i="96" s="1"/>
  <c r="B66" i="96" s="1"/>
  <c r="L506" i="105" s="1"/>
  <c r="L501" i="130" s="1"/>
  <c r="B12" i="79"/>
  <c r="B34" i="79" s="1"/>
  <c r="B68" i="79" s="1"/>
  <c r="L425" i="105" s="1"/>
  <c r="L420" i="130" s="1"/>
  <c r="B12" i="81"/>
  <c r="B34" i="81" s="1"/>
  <c r="B68" i="81" s="1"/>
  <c r="L349" i="105" s="1"/>
  <c r="L345" i="130" s="1"/>
  <c r="B11" i="74"/>
  <c r="B33" i="74" s="1"/>
  <c r="B67" i="74" s="1"/>
  <c r="L301" i="105" s="1"/>
  <c r="L297" i="130" s="1"/>
  <c r="B11" i="97"/>
  <c r="B33" i="97" s="1"/>
  <c r="B67" i="97" s="1"/>
  <c r="L516" i="105" s="1"/>
  <c r="L511" i="130" s="1"/>
  <c r="B10" i="97"/>
  <c r="B32" i="97" s="1"/>
  <c r="B66" i="97" s="1"/>
  <c r="L515" i="105" s="1"/>
  <c r="L510" i="130" s="1"/>
  <c r="B10" i="83"/>
  <c r="B32" i="83" s="1"/>
  <c r="B66" i="83" s="1"/>
  <c r="L365" i="105" s="1"/>
  <c r="L361" i="130" s="1"/>
  <c r="B12" i="97"/>
  <c r="B34" i="97" s="1"/>
  <c r="B68" i="97" s="1"/>
  <c r="L517" i="105" s="1"/>
  <c r="L512" i="130" s="1"/>
  <c r="B9" i="38"/>
  <c r="B31" i="38" s="1"/>
  <c r="B65" i="38" s="1"/>
  <c r="L18" i="105" s="1"/>
  <c r="L18" i="130" s="1"/>
  <c r="B10" i="67"/>
  <c r="B32" i="67" s="1"/>
  <c r="B66" i="67" s="1"/>
  <c r="L233" i="105" s="1"/>
  <c r="L233" i="130" s="1"/>
  <c r="B12" i="75"/>
  <c r="B34" i="75" s="1"/>
  <c r="B68" i="75" s="1"/>
  <c r="L313" i="105" s="1"/>
  <c r="L309" i="130" s="1"/>
  <c r="B9" i="49"/>
  <c r="B31" i="49" s="1"/>
  <c r="B65" i="49" s="1"/>
  <c r="L119" i="105" s="1"/>
  <c r="L119" i="130" s="1"/>
  <c r="B13" i="90"/>
  <c r="B35" i="90" s="1"/>
  <c r="B69" i="90" s="1"/>
  <c r="L455" i="105" s="1"/>
  <c r="L450" i="130" s="1"/>
  <c r="B11" i="45"/>
  <c r="B33" i="45" s="1"/>
  <c r="B67" i="45" s="1"/>
  <c r="L83" i="105" s="1"/>
  <c r="L83" i="130" s="1"/>
  <c r="B11" i="91"/>
  <c r="B33" i="91" s="1"/>
  <c r="B67" i="91" s="1"/>
  <c r="L462" i="105" s="1"/>
  <c r="L457" i="130" s="1"/>
  <c r="B12" i="90"/>
  <c r="B34" i="90" s="1"/>
  <c r="B68" i="90" s="1"/>
  <c r="L454" i="105" s="1"/>
  <c r="L449" i="130" s="1"/>
  <c r="B9" i="128"/>
  <c r="B31" i="128" s="1"/>
  <c r="B65" i="128" s="1"/>
  <c r="L599" i="105" s="1"/>
  <c r="L592" i="130" s="1"/>
  <c r="B13" i="40"/>
  <c r="B35" i="40" s="1"/>
  <c r="B69" i="40" s="1"/>
  <c r="L40" i="105" s="1"/>
  <c r="L40" i="130" s="1"/>
  <c r="B11" i="88"/>
  <c r="B33" i="88" s="1"/>
  <c r="B67" i="88" s="1"/>
  <c r="L415" i="105" s="1"/>
  <c r="L410" i="130" s="1"/>
  <c r="B12" i="85"/>
  <c r="B34" i="85" s="1"/>
  <c r="B68" i="85" s="1"/>
  <c r="L387" i="105" s="1"/>
  <c r="L383" i="130" s="1"/>
  <c r="B12" i="39"/>
  <c r="B34" i="39" s="1"/>
  <c r="B68" i="39" s="1"/>
  <c r="L30" i="105" s="1"/>
  <c r="L30" i="130" s="1"/>
  <c r="B9" i="67"/>
  <c r="B31" i="67" s="1"/>
  <c r="B65" i="67" s="1"/>
  <c r="L232" i="105" s="1"/>
  <c r="L232" i="130" s="1"/>
  <c r="B10" i="101"/>
  <c r="B32" i="101" s="1"/>
  <c r="B66" i="101" s="1"/>
  <c r="L553" i="105" s="1"/>
  <c r="L547" i="130" s="1"/>
  <c r="B12" i="70"/>
  <c r="B34" i="70" s="1"/>
  <c r="B68" i="70" s="1"/>
  <c r="L264" i="105" s="1"/>
  <c r="L264" i="130" s="1"/>
  <c r="B9" i="46"/>
  <c r="B31" i="46" s="1"/>
  <c r="B65" i="46" s="1"/>
  <c r="L90" i="105" s="1"/>
  <c r="L90" i="130" s="1"/>
  <c r="B9" i="92"/>
  <c r="B31" i="92" s="1"/>
  <c r="B65" i="92" s="1"/>
  <c r="L469" i="105" s="1"/>
  <c r="L464" i="130" s="1"/>
  <c r="B12" i="76"/>
  <c r="B34" i="76" s="1"/>
  <c r="B68" i="76" s="1"/>
  <c r="L322" i="105" s="1"/>
  <c r="L318" i="130" s="1"/>
  <c r="B9" i="50"/>
  <c r="B31" i="50" s="1"/>
  <c r="B65" i="50" s="1"/>
  <c r="L128" i="105" s="1"/>
  <c r="L128" i="130" s="1"/>
  <c r="B11" i="39"/>
  <c r="B33" i="39" s="1"/>
  <c r="B67" i="39" s="1"/>
  <c r="L29" i="105" s="1"/>
  <c r="L29" i="130" s="1"/>
  <c r="B12" i="89"/>
  <c r="B34" i="89" s="1"/>
  <c r="B68" i="89" s="1"/>
  <c r="L445" i="105" s="1"/>
  <c r="L440" i="130" s="1"/>
  <c r="B13" i="95"/>
  <c r="B35" i="95" s="1"/>
  <c r="B69" i="95" s="1"/>
  <c r="L500" i="105" s="1"/>
  <c r="L495" i="130" s="1"/>
  <c r="B13" i="73"/>
  <c r="B35" i="73" s="1"/>
  <c r="B69" i="73" s="1"/>
  <c r="L292" i="105" s="1"/>
  <c r="L291" i="130" s="1"/>
  <c r="B9" i="109"/>
  <c r="B31" i="109" s="1"/>
  <c r="B65" i="109" s="1"/>
  <c r="L581" i="105" s="1"/>
  <c r="L574" i="130" s="1"/>
  <c r="B12" i="94"/>
  <c r="B34" i="94" s="1"/>
  <c r="B68" i="94" s="1"/>
  <c r="L490" i="105" s="1"/>
  <c r="L485" i="130" s="1"/>
  <c r="B10" i="48"/>
  <c r="B32" i="48" s="1"/>
  <c r="B66" i="48" s="1"/>
  <c r="L111" i="105" s="1"/>
  <c r="L111" i="130" s="1"/>
  <c r="B9" i="82"/>
  <c r="B31" i="82" s="1"/>
  <c r="B65" i="82" s="1"/>
  <c r="L355" i="105" s="1"/>
  <c r="L351" i="130" s="1"/>
  <c r="B9" i="83"/>
  <c r="B31" i="83" s="1"/>
  <c r="B65" i="83" s="1"/>
  <c r="L364" i="105" s="1"/>
  <c r="L360" i="130" s="1"/>
  <c r="B12" i="100"/>
  <c r="B34" i="100" s="1"/>
  <c r="B68" i="100" s="1"/>
  <c r="L546" i="105" s="1"/>
  <c r="L540" i="130" s="1"/>
  <c r="B11" i="67"/>
  <c r="B33" i="67" s="1"/>
  <c r="B67" i="67" s="1"/>
  <c r="L234" i="105" s="1"/>
  <c r="L234" i="130" s="1"/>
  <c r="B10" i="38"/>
  <c r="B32" i="38" s="1"/>
  <c r="B66" i="38" s="1"/>
  <c r="L19" i="105" s="1"/>
  <c r="L19" i="130" s="1"/>
  <c r="B13" i="128"/>
  <c r="B35" i="128" s="1"/>
  <c r="B69" i="128" s="1"/>
  <c r="L603" i="105" s="1"/>
  <c r="L596" i="130" s="1"/>
  <c r="B10" i="100"/>
  <c r="B32" i="100" s="1"/>
  <c r="B66" i="100" s="1"/>
  <c r="L544" i="105" s="1"/>
  <c r="L538" i="130" s="1"/>
  <c r="B10" i="91"/>
  <c r="B32" i="91" s="1"/>
  <c r="B66" i="91" s="1"/>
  <c r="L461" i="105" s="1"/>
  <c r="L456" i="130" s="1"/>
  <c r="B11" i="82"/>
  <c r="B33" i="82" s="1"/>
  <c r="B67" i="82" s="1"/>
  <c r="L357" i="105" s="1"/>
  <c r="L353" i="130" s="1"/>
  <c r="B10" i="89"/>
  <c r="B32" i="89" s="1"/>
  <c r="B66" i="89" s="1"/>
  <c r="L443" i="105" s="1"/>
  <c r="L438" i="130" s="1"/>
  <c r="B13" i="67"/>
  <c r="B35" i="67" s="1"/>
  <c r="B69" i="67" s="1"/>
  <c r="L236" i="105" s="1"/>
  <c r="L236" i="130" s="1"/>
  <c r="B10" i="69"/>
  <c r="B32" i="69" s="1"/>
  <c r="B66" i="69" s="1"/>
  <c r="L253" i="105" s="1"/>
  <c r="L253" i="130" s="1"/>
  <c r="B13" i="48"/>
  <c r="B35" i="48" s="1"/>
  <c r="B69" i="48" s="1"/>
  <c r="L114" i="105" s="1"/>
  <c r="L114" i="130" s="1"/>
  <c r="B11" i="42"/>
  <c r="B33" i="42" s="1"/>
  <c r="B67" i="42" s="1"/>
  <c r="L56" i="105" s="1"/>
  <c r="L56" i="130" s="1"/>
  <c r="B13" i="49"/>
  <c r="B35" i="49" s="1"/>
  <c r="B69" i="49" s="1"/>
  <c r="L123" i="105" s="1"/>
  <c r="L123" i="130" s="1"/>
  <c r="B12" i="109"/>
  <c r="B34" i="109" s="1"/>
  <c r="B68" i="109" s="1"/>
  <c r="L584" i="105" s="1"/>
  <c r="L577" i="130" s="1"/>
  <c r="B12" i="55"/>
  <c r="B34" i="55" s="1"/>
  <c r="B68" i="55" s="1"/>
  <c r="L176" i="105" s="1"/>
  <c r="L176" i="130" s="1"/>
  <c r="B12" i="92"/>
  <c r="B34" i="92" s="1"/>
  <c r="B68" i="92" s="1"/>
  <c r="L472" i="105" s="1"/>
  <c r="L467" i="130" s="1"/>
  <c r="B9" i="54"/>
  <c r="B31" i="54" s="1"/>
  <c r="B65" i="54" s="1"/>
  <c r="L164" i="105" s="1"/>
  <c r="L164" i="130" s="1"/>
  <c r="B11" i="75"/>
  <c r="B33" i="75" s="1"/>
  <c r="B67" i="75" s="1"/>
  <c r="L312" i="105" s="1"/>
  <c r="L308" i="130" s="1"/>
  <c r="B11" i="95"/>
  <c r="B33" i="95" s="1"/>
  <c r="B67" i="95" s="1"/>
  <c r="L498" i="105" s="1"/>
  <c r="L493" i="130" s="1"/>
  <c r="B9" i="89"/>
  <c r="B31" i="89" s="1"/>
  <c r="B65" i="89" s="1"/>
  <c r="L442" i="105" s="1"/>
  <c r="L437" i="130" s="1"/>
  <c r="B12" i="50"/>
  <c r="B34" i="50" s="1"/>
  <c r="B68" i="50" s="1"/>
  <c r="L131" i="105" s="1"/>
  <c r="L131" i="130" s="1"/>
  <c r="G138" i="129"/>
  <c r="G57" i="129" s="1"/>
  <c r="E138" i="129"/>
  <c r="E57" i="129" s="1"/>
  <c r="I139" i="129"/>
  <c r="I58" i="129" s="1"/>
  <c r="I69" i="129" s="1"/>
  <c r="S612" i="105" s="1"/>
  <c r="S605" i="130" s="1"/>
  <c r="E136" i="129"/>
  <c r="E55" i="129" s="1"/>
  <c r="E137" i="129"/>
  <c r="E56" i="129" s="1"/>
  <c r="E135" i="129"/>
  <c r="E54" i="129" s="1"/>
  <c r="E65" i="129" s="1"/>
  <c r="O608" i="105" s="1"/>
  <c r="O601" i="130" s="1"/>
  <c r="Q114" i="129"/>
  <c r="F135" i="129"/>
  <c r="F54" i="129" s="1"/>
  <c r="F65" i="129" s="1"/>
  <c r="P608" i="105" s="1"/>
  <c r="P601" i="130" s="1"/>
  <c r="C65" i="129"/>
  <c r="M608" i="105" s="1"/>
  <c r="M601" i="130" s="1"/>
  <c r="F139" i="129"/>
  <c r="F58" i="129" s="1"/>
  <c r="F69" i="129" s="1"/>
  <c r="P612" i="105" s="1"/>
  <c r="P605" i="130" s="1"/>
  <c r="S114" i="129"/>
  <c r="H135" i="129"/>
  <c r="H54" i="129" s="1"/>
  <c r="H65" i="129" s="1"/>
  <c r="R608" i="105" s="1"/>
  <c r="R601" i="130" s="1"/>
  <c r="F136" i="129"/>
  <c r="F55" i="129" s="1"/>
  <c r="G139" i="129"/>
  <c r="G58" i="129" s="1"/>
  <c r="G69" i="129" s="1"/>
  <c r="Q612" i="105" s="1"/>
  <c r="Q605" i="130" s="1"/>
  <c r="I65" i="129"/>
  <c r="S608" i="105" s="1"/>
  <c r="S601" i="130" s="1"/>
  <c r="F138" i="129"/>
  <c r="F57" i="129" s="1"/>
  <c r="N114" i="129"/>
  <c r="L11" i="105"/>
  <c r="B64" i="44"/>
  <c r="T114" i="129"/>
  <c r="H139" i="129"/>
  <c r="H58" i="129" s="1"/>
  <c r="H69" i="129" s="1"/>
  <c r="R612" i="105" s="1"/>
  <c r="R605" i="130" s="1"/>
  <c r="B64" i="88"/>
  <c r="B64" i="39"/>
  <c r="C139" i="129"/>
  <c r="C58" i="129" s="1"/>
  <c r="C69" i="129" s="1"/>
  <c r="M612" i="105" s="1"/>
  <c r="M605" i="130" s="1"/>
  <c r="D138" i="129"/>
  <c r="D57" i="129" s="1"/>
  <c r="I138" i="129"/>
  <c r="I57" i="129" s="1"/>
  <c r="D135" i="129"/>
  <c r="D54" i="129" s="1"/>
  <c r="D65" i="129" s="1"/>
  <c r="N608" i="105" s="1"/>
  <c r="N601" i="130" s="1"/>
  <c r="H138" i="129"/>
  <c r="H57" i="129" s="1"/>
  <c r="D139" i="129"/>
  <c r="D58" i="129" s="1"/>
  <c r="D69" i="129" s="1"/>
  <c r="N612" i="105" s="1"/>
  <c r="N605" i="130" s="1"/>
  <c r="E139" i="129"/>
  <c r="E58" i="129" s="1"/>
  <c r="E69" i="129" s="1"/>
  <c r="O612" i="105" s="1"/>
  <c r="O605" i="130" s="1"/>
  <c r="G135" i="129"/>
  <c r="G54" i="129" s="1"/>
  <c r="G65" i="129" s="1"/>
  <c r="Q608" i="105" s="1"/>
  <c r="Q601" i="130" s="1"/>
  <c r="L235" i="105"/>
  <c r="L235" i="130" s="1"/>
  <c r="B64" i="101"/>
  <c r="B64" i="70"/>
  <c r="E68" i="129" l="1"/>
  <c r="O611" i="105" s="1"/>
  <c r="O604" i="130" s="1"/>
  <c r="G68" i="129"/>
  <c r="Q611" i="105" s="1"/>
  <c r="Q604" i="130" s="1"/>
  <c r="E67" i="129"/>
  <c r="O610" i="105" s="1"/>
  <c r="O603" i="130" s="1"/>
  <c r="D136" i="129"/>
  <c r="D55" i="129" s="1"/>
  <c r="D66" i="129" s="1"/>
  <c r="N609" i="105" s="1"/>
  <c r="N602" i="130" s="1"/>
  <c r="B8" i="83"/>
  <c r="F137" i="129"/>
  <c r="F56" i="129" s="1"/>
  <c r="F67" i="129" s="1"/>
  <c r="P610" i="105" s="1"/>
  <c r="P603" i="130" s="1"/>
  <c r="H68" i="129"/>
  <c r="R611" i="105" s="1"/>
  <c r="R604" i="130" s="1"/>
  <c r="C137" i="129"/>
  <c r="C56" i="129" s="1"/>
  <c r="C67" i="129" s="1"/>
  <c r="M610" i="105" s="1"/>
  <c r="M603" i="130" s="1"/>
  <c r="H66" i="129"/>
  <c r="R609" i="105" s="1"/>
  <c r="R602" i="130" s="1"/>
  <c r="S115" i="129"/>
  <c r="E66" i="129"/>
  <c r="O609" i="105" s="1"/>
  <c r="O602" i="130" s="1"/>
  <c r="F66" i="129"/>
  <c r="P609" i="105" s="1"/>
  <c r="P602" i="130" s="1"/>
  <c r="C138" i="129"/>
  <c r="C57" i="129" s="1"/>
  <c r="C68" i="129" s="1"/>
  <c r="M611" i="105" s="1"/>
  <c r="M604" i="130" s="1"/>
  <c r="I68" i="129"/>
  <c r="S611" i="105" s="1"/>
  <c r="S604" i="130" s="1"/>
  <c r="G136" i="129"/>
  <c r="G55" i="129" s="1"/>
  <c r="G66" i="129" s="1"/>
  <c r="Q609" i="105" s="1"/>
  <c r="Q602" i="130" s="1"/>
  <c r="I136" i="129"/>
  <c r="I55" i="129" s="1"/>
  <c r="I66" i="129" s="1"/>
  <c r="S609" i="105" s="1"/>
  <c r="S602" i="130" s="1"/>
  <c r="C136" i="129"/>
  <c r="C55" i="129" s="1"/>
  <c r="C66" i="129" s="1"/>
  <c r="M609" i="105" s="1"/>
  <c r="M602" i="130" s="1"/>
  <c r="H137" i="129"/>
  <c r="H56" i="129" s="1"/>
  <c r="H67" i="129" s="1"/>
  <c r="R610" i="105" s="1"/>
  <c r="R603" i="130" s="1"/>
  <c r="F68" i="129"/>
  <c r="P611" i="105" s="1"/>
  <c r="P604" i="130" s="1"/>
  <c r="D137" i="129"/>
  <c r="D56" i="129" s="1"/>
  <c r="D67" i="129" s="1"/>
  <c r="N610" i="105" s="1"/>
  <c r="N603" i="130" s="1"/>
  <c r="I137" i="129"/>
  <c r="I56" i="129" s="1"/>
  <c r="I67" i="129" s="1"/>
  <c r="S610" i="105" s="1"/>
  <c r="S603" i="130" s="1"/>
  <c r="D68" i="129"/>
  <c r="N611" i="105" s="1"/>
  <c r="N604" i="130" s="1"/>
  <c r="G137" i="129"/>
  <c r="G56" i="129" s="1"/>
  <c r="G67" i="129" s="1"/>
  <c r="Q610" i="105" s="1"/>
  <c r="Q603" i="130" s="1"/>
  <c r="B11" i="52"/>
  <c r="B33" i="52" s="1"/>
  <c r="B67" i="52" s="1"/>
  <c r="L148" i="105" s="1"/>
  <c r="L148" i="130" s="1"/>
  <c r="B13" i="52"/>
  <c r="B35" i="52" s="1"/>
  <c r="B69" i="52" s="1"/>
  <c r="L150" i="105" s="1"/>
  <c r="L150" i="130" s="1"/>
  <c r="B12" i="71"/>
  <c r="B34" i="71" s="1"/>
  <c r="B68" i="71" s="1"/>
  <c r="L273" i="105" s="1"/>
  <c r="L273" i="130" s="1"/>
  <c r="B13" i="84"/>
  <c r="B35" i="84" s="1"/>
  <c r="B69" i="84" s="1"/>
  <c r="L377" i="105" s="1"/>
  <c r="L373" i="130" s="1"/>
  <c r="B13" i="72"/>
  <c r="B35" i="72" s="1"/>
  <c r="B69" i="72" s="1"/>
  <c r="L283" i="105" s="1"/>
  <c r="L283" i="130" s="1"/>
  <c r="B11" i="72"/>
  <c r="B33" i="72" s="1"/>
  <c r="B67" i="72" s="1"/>
  <c r="L281" i="105" s="1"/>
  <c r="L281" i="130" s="1"/>
  <c r="B10" i="84"/>
  <c r="B32" i="84" s="1"/>
  <c r="B66" i="84" s="1"/>
  <c r="L374" i="105" s="1"/>
  <c r="L370" i="130" s="1"/>
  <c r="B11" i="71"/>
  <c r="B33" i="71" s="1"/>
  <c r="B67" i="71" s="1"/>
  <c r="L272" i="105" s="1"/>
  <c r="L272" i="130" s="1"/>
  <c r="B9" i="72"/>
  <c r="B31" i="72" s="1"/>
  <c r="B65" i="72" s="1"/>
  <c r="L279" i="105" s="1"/>
  <c r="L279" i="130" s="1"/>
  <c r="B9" i="84"/>
  <c r="B31" i="84" s="1"/>
  <c r="B65" i="84" s="1"/>
  <c r="L373" i="105" s="1"/>
  <c r="L369" i="130" s="1"/>
  <c r="B12" i="84"/>
  <c r="B34" i="84" s="1"/>
  <c r="B68" i="84" s="1"/>
  <c r="L376" i="105" s="1"/>
  <c r="L372" i="130" s="1"/>
  <c r="B11" i="84"/>
  <c r="B33" i="84" s="1"/>
  <c r="B67" i="84" s="1"/>
  <c r="L375" i="105" s="1"/>
  <c r="L371" i="130" s="1"/>
  <c r="B12" i="72"/>
  <c r="B34" i="72" s="1"/>
  <c r="B68" i="72" s="1"/>
  <c r="L282" i="105" s="1"/>
  <c r="L282" i="130" s="1"/>
  <c r="L412" i="105"/>
  <c r="B8" i="97"/>
  <c r="B9" i="32"/>
  <c r="B11" i="38"/>
  <c r="B10" i="68"/>
  <c r="L260" i="105"/>
  <c r="B8" i="45"/>
  <c r="B8" i="94"/>
  <c r="B10" i="47"/>
  <c r="B32" i="47" s="1"/>
  <c r="B66" i="47" s="1"/>
  <c r="L102" i="105" s="1"/>
  <c r="L102" i="130" s="1"/>
  <c r="B8" i="128"/>
  <c r="L71" i="105"/>
  <c r="B8" i="41"/>
  <c r="L551" i="105"/>
  <c r="B8" i="81"/>
  <c r="B8" i="75"/>
  <c r="L26" i="105"/>
  <c r="B12" i="32"/>
  <c r="B10" i="32"/>
  <c r="B11" i="86"/>
  <c r="B33" i="86" s="1"/>
  <c r="B67" i="86" s="1"/>
  <c r="L397" i="105" s="1"/>
  <c r="L393" i="130" s="1"/>
  <c r="B13" i="47"/>
  <c r="B35" i="47" s="1"/>
  <c r="B69" i="47" s="1"/>
  <c r="L105" i="105" s="1"/>
  <c r="L105" i="130" s="1"/>
  <c r="B8" i="109"/>
  <c r="L11" i="130"/>
  <c r="B13" i="87" l="1"/>
  <c r="B35" i="87" s="1"/>
  <c r="B69" i="87" s="1"/>
  <c r="L408" i="105" s="1"/>
  <c r="L403" i="130" s="1"/>
  <c r="B12" i="52"/>
  <c r="B34" i="52" s="1"/>
  <c r="B68" i="52" s="1"/>
  <c r="L149" i="105" s="1"/>
  <c r="L149" i="130" s="1"/>
  <c r="B10" i="52"/>
  <c r="B32" i="52" s="1"/>
  <c r="B66" i="52" s="1"/>
  <c r="L147" i="105" s="1"/>
  <c r="L147" i="130" s="1"/>
  <c r="B9" i="52"/>
  <c r="B31" i="52" s="1"/>
  <c r="B65" i="52" s="1"/>
  <c r="L146" i="105" s="1"/>
  <c r="L146" i="130" s="1"/>
  <c r="B32" i="32"/>
  <c r="B66" i="32" s="1"/>
  <c r="B14" i="81"/>
  <c r="B205" i="81" s="1"/>
  <c r="B30" i="81"/>
  <c r="B8" i="90"/>
  <c r="B14" i="109"/>
  <c r="B205" i="109" s="1"/>
  <c r="B30" i="109"/>
  <c r="B8" i="100"/>
  <c r="B8" i="32"/>
  <c r="B30" i="41"/>
  <c r="B14" i="41"/>
  <c r="B9" i="39"/>
  <c r="B30" i="45"/>
  <c r="B14" i="45"/>
  <c r="B205" i="45" s="1"/>
  <c r="L260" i="130"/>
  <c r="B8" i="69"/>
  <c r="B8" i="73"/>
  <c r="B14" i="128"/>
  <c r="B205" i="128" s="1"/>
  <c r="B30" i="128"/>
  <c r="B8" i="89"/>
  <c r="B14" i="97"/>
  <c r="B205" i="97" s="1"/>
  <c r="B30" i="97"/>
  <c r="B12" i="86"/>
  <c r="B9" i="88"/>
  <c r="L71" i="130"/>
  <c r="B8" i="95"/>
  <c r="L26" i="130"/>
  <c r="L545" i="130"/>
  <c r="B13" i="32"/>
  <c r="B8" i="80"/>
  <c r="B8" i="99"/>
  <c r="B30" i="94"/>
  <c r="B14" i="94"/>
  <c r="B34" i="32"/>
  <c r="B68" i="32" s="1"/>
  <c r="B30" i="75"/>
  <c r="B14" i="75"/>
  <c r="B8" i="50"/>
  <c r="B9" i="47"/>
  <c r="B31" i="47" s="1"/>
  <c r="B65" i="47" s="1"/>
  <c r="L101" i="105" s="1"/>
  <c r="L101" i="130" s="1"/>
  <c r="B8" i="108"/>
  <c r="B8" i="102"/>
  <c r="B30" i="83"/>
  <c r="B14" i="83"/>
  <c r="B205" i="83" s="1"/>
  <c r="B32" i="68"/>
  <c r="B66" i="68" s="1"/>
  <c r="B33" i="38"/>
  <c r="B67" i="38" s="1"/>
  <c r="B31" i="32"/>
  <c r="B65" i="32" s="1"/>
  <c r="L407" i="130"/>
  <c r="B9" i="68" l="1"/>
  <c r="B31" i="68" s="1"/>
  <c r="B65" i="68" s="1"/>
  <c r="L243" i="105" s="1"/>
  <c r="L243" i="130" s="1"/>
  <c r="B9" i="86"/>
  <c r="B31" i="86" s="1"/>
  <c r="B65" i="86" s="1"/>
  <c r="L395" i="105" s="1"/>
  <c r="L391" i="130" s="1"/>
  <c r="B10" i="87"/>
  <c r="B32" i="87" s="1"/>
  <c r="B66" i="87" s="1"/>
  <c r="L405" i="105" s="1"/>
  <c r="L400" i="130" s="1"/>
  <c r="B12" i="87"/>
  <c r="B34" i="87" s="1"/>
  <c r="B68" i="87" s="1"/>
  <c r="L407" i="105" s="1"/>
  <c r="L402" i="130" s="1"/>
  <c r="B11" i="87"/>
  <c r="B33" i="87" s="1"/>
  <c r="B67" i="87" s="1"/>
  <c r="L406" i="105" s="1"/>
  <c r="L401" i="130" s="1"/>
  <c r="B10" i="86"/>
  <c r="B9" i="87"/>
  <c r="B31" i="87" s="1"/>
  <c r="B65" i="87" s="1"/>
  <c r="L404" i="105" s="1"/>
  <c r="L399" i="130" s="1"/>
  <c r="B13" i="86"/>
  <c r="B35" i="86" s="1"/>
  <c r="B69" i="86" s="1"/>
  <c r="L399" i="105" s="1"/>
  <c r="L395" i="130" s="1"/>
  <c r="B11" i="68"/>
  <c r="L20" i="105"/>
  <c r="B14" i="108"/>
  <c r="B205" i="108" s="1"/>
  <c r="B30" i="108"/>
  <c r="B30" i="50"/>
  <c r="B14" i="50"/>
  <c r="B205" i="50" s="1"/>
  <c r="B205" i="94"/>
  <c r="B8" i="79"/>
  <c r="B8" i="47"/>
  <c r="B36" i="97"/>
  <c r="B64" i="97"/>
  <c r="B30" i="102"/>
  <c r="B14" i="102"/>
  <c r="B205" i="102" s="1"/>
  <c r="B8" i="77"/>
  <c r="B8" i="53"/>
  <c r="B64" i="94"/>
  <c r="B36" i="94"/>
  <c r="B35" i="32"/>
  <c r="B69" i="32" s="1"/>
  <c r="B13" i="63"/>
  <c r="B35" i="63" s="1"/>
  <c r="B69" i="63" s="1"/>
  <c r="B8" i="78"/>
  <c r="B30" i="32"/>
  <c r="B14" i="32"/>
  <c r="B14" i="100"/>
  <c r="B205" i="100" s="1"/>
  <c r="B30" i="100"/>
  <c r="B8" i="96"/>
  <c r="L9" i="105"/>
  <c r="B64" i="75"/>
  <c r="B36" i="75"/>
  <c r="B30" i="99"/>
  <c r="B14" i="99"/>
  <c r="B205" i="99" s="1"/>
  <c r="B30" i="80"/>
  <c r="B8" i="48"/>
  <c r="B31" i="88"/>
  <c r="B14" i="88"/>
  <c r="B205" i="88" s="1"/>
  <c r="B8" i="40"/>
  <c r="B64" i="128"/>
  <c r="B36" i="128"/>
  <c r="B64" i="45"/>
  <c r="B36" i="45"/>
  <c r="B31" i="39"/>
  <c r="B14" i="39"/>
  <c r="B205" i="41"/>
  <c r="B8" i="84"/>
  <c r="B8" i="46"/>
  <c r="B36" i="81"/>
  <c r="B64" i="81"/>
  <c r="B36" i="41"/>
  <c r="B64" i="41"/>
  <c r="B30" i="90"/>
  <c r="B14" i="90"/>
  <c r="L10" i="105"/>
  <c r="B8" i="82"/>
  <c r="B8" i="52"/>
  <c r="B30" i="95"/>
  <c r="B14" i="95"/>
  <c r="B8" i="91"/>
  <c r="B14" i="89"/>
  <c r="B205" i="89" s="1"/>
  <c r="B30" i="89"/>
  <c r="B30" i="69"/>
  <c r="B14" i="69"/>
  <c r="B205" i="69" s="1"/>
  <c r="B8" i="55"/>
  <c r="L244" i="105"/>
  <c r="L244" i="130" s="1"/>
  <c r="B36" i="83"/>
  <c r="B64" i="83"/>
  <c r="B205" i="75"/>
  <c r="B12" i="47"/>
  <c r="L12" i="105"/>
  <c r="B9" i="101"/>
  <c r="B8" i="67"/>
  <c r="B34" i="86"/>
  <c r="B68" i="86" s="1"/>
  <c r="L398" i="105" s="1"/>
  <c r="L394" i="130" s="1"/>
  <c r="B14" i="73"/>
  <c r="B205" i="73" s="1"/>
  <c r="B30" i="73"/>
  <c r="B64" i="109"/>
  <c r="B36" i="109"/>
  <c r="B33" i="68" l="1"/>
  <c r="B67" i="68" s="1"/>
  <c r="L245" i="105" s="1"/>
  <c r="L245" i="130" s="1"/>
  <c r="B11" i="104"/>
  <c r="B33" i="104" s="1"/>
  <c r="B67" i="104" s="1"/>
  <c r="B32" i="86"/>
  <c r="B66" i="86" s="1"/>
  <c r="B10" i="104"/>
  <c r="B32" i="104" s="1"/>
  <c r="B66" i="104" s="1"/>
  <c r="B206" i="109"/>
  <c r="B207" i="109"/>
  <c r="B8" i="74"/>
  <c r="B8" i="76"/>
  <c r="B31" i="101"/>
  <c r="B14" i="101"/>
  <c r="B205" i="101" s="1"/>
  <c r="L12" i="130"/>
  <c r="B36" i="69"/>
  <c r="B64" i="69"/>
  <c r="B14" i="91"/>
  <c r="B30" i="91"/>
  <c r="B205" i="95"/>
  <c r="B70" i="41"/>
  <c r="B208" i="41" s="1"/>
  <c r="L44" i="105"/>
  <c r="B8" i="129"/>
  <c r="F378" i="114"/>
  <c r="E8" i="129"/>
  <c r="L345" i="105"/>
  <c r="B70" i="81"/>
  <c r="B208" i="81" s="1"/>
  <c r="B9" i="70"/>
  <c r="B64" i="99"/>
  <c r="B36" i="99"/>
  <c r="B206" i="75"/>
  <c r="B207" i="75"/>
  <c r="L9" i="130"/>
  <c r="B205" i="32"/>
  <c r="L13" i="105"/>
  <c r="B144" i="63"/>
  <c r="L580" i="105"/>
  <c r="B70" i="109"/>
  <c r="B208" i="109" s="1"/>
  <c r="B36" i="73"/>
  <c r="B64" i="73"/>
  <c r="B30" i="67"/>
  <c r="B14" i="67"/>
  <c r="L363" i="105"/>
  <c r="B70" i="83"/>
  <c r="B208" i="83" s="1"/>
  <c r="B8" i="51"/>
  <c r="B36" i="95"/>
  <c r="B64" i="95"/>
  <c r="B8" i="98"/>
  <c r="B8" i="42"/>
  <c r="B206" i="41"/>
  <c r="B207" i="41"/>
  <c r="D8" i="129"/>
  <c r="E378" i="114"/>
  <c r="H378" i="114"/>
  <c r="G8" i="129"/>
  <c r="B206" i="81"/>
  <c r="B207" i="81"/>
  <c r="B30" i="84"/>
  <c r="B14" i="84"/>
  <c r="B205" i="39"/>
  <c r="B206" i="45"/>
  <c r="B207" i="45"/>
  <c r="B207" i="128"/>
  <c r="B206" i="128"/>
  <c r="B10" i="44"/>
  <c r="L608" i="7"/>
  <c r="L309" i="105"/>
  <c r="B70" i="75"/>
  <c r="B208" i="75" s="1"/>
  <c r="B30" i="96"/>
  <c r="B14" i="96"/>
  <c r="B205" i="96" s="1"/>
  <c r="B36" i="32"/>
  <c r="B64" i="32"/>
  <c r="B30" i="78"/>
  <c r="B14" i="78"/>
  <c r="B205" i="78" s="1"/>
  <c r="B9" i="80"/>
  <c r="B8" i="86"/>
  <c r="L513" i="105"/>
  <c r="B70" i="97"/>
  <c r="B208" i="97" s="1"/>
  <c r="B30" i="47"/>
  <c r="B8" i="43"/>
  <c r="B8" i="85"/>
  <c r="B8" i="38"/>
  <c r="L20" i="130"/>
  <c r="B34" i="47"/>
  <c r="B68" i="47" s="1"/>
  <c r="B12" i="63"/>
  <c r="B34" i="63" s="1"/>
  <c r="B68" i="63" s="1"/>
  <c r="B207" i="83"/>
  <c r="B206" i="83"/>
  <c r="B64" i="89"/>
  <c r="B36" i="89"/>
  <c r="B14" i="52"/>
  <c r="B205" i="52" s="1"/>
  <c r="B30" i="52"/>
  <c r="B205" i="90"/>
  <c r="I8" i="129"/>
  <c r="J378" i="114"/>
  <c r="D378" i="114"/>
  <c r="C8" i="129"/>
  <c r="B65" i="39"/>
  <c r="B36" i="39"/>
  <c r="B70" i="45"/>
  <c r="B208" i="45" s="1"/>
  <c r="L80" i="105"/>
  <c r="L598" i="105"/>
  <c r="B70" i="128"/>
  <c r="B208" i="128" s="1"/>
  <c r="B30" i="40"/>
  <c r="B14" i="40"/>
  <c r="B65" i="88"/>
  <c r="B36" i="88"/>
  <c r="B30" i="48"/>
  <c r="B14" i="48"/>
  <c r="B64" i="100"/>
  <c r="B36" i="100"/>
  <c r="B11" i="47"/>
  <c r="L609" i="7"/>
  <c r="B206" i="94"/>
  <c r="B207" i="94"/>
  <c r="B30" i="53"/>
  <c r="B14" i="77"/>
  <c r="B30" i="77"/>
  <c r="B206" i="97"/>
  <c r="B207" i="97"/>
  <c r="B30" i="79"/>
  <c r="B14" i="79"/>
  <c r="B36" i="50"/>
  <c r="B64" i="50"/>
  <c r="B8" i="92"/>
  <c r="B64" i="108"/>
  <c r="B36" i="108"/>
  <c r="B8" i="93"/>
  <c r="B14" i="55"/>
  <c r="B205" i="55" s="1"/>
  <c r="B30" i="55"/>
  <c r="B30" i="82"/>
  <c r="B14" i="82"/>
  <c r="B205" i="82" s="1"/>
  <c r="L10" i="130"/>
  <c r="B8" i="127"/>
  <c r="B64" i="90"/>
  <c r="B36" i="90"/>
  <c r="G378" i="114"/>
  <c r="F8" i="129"/>
  <c r="H8" i="129"/>
  <c r="I378" i="114"/>
  <c r="B14" i="46"/>
  <c r="B205" i="46" s="1"/>
  <c r="B30" i="46"/>
  <c r="B64" i="80"/>
  <c r="L486" i="105"/>
  <c r="B70" i="94"/>
  <c r="B208" i="94" s="1"/>
  <c r="B64" i="102"/>
  <c r="B36" i="102"/>
  <c r="B8" i="49"/>
  <c r="B8" i="54"/>
  <c r="B150" i="104" l="1"/>
  <c r="L396" i="105"/>
  <c r="L392" i="130" s="1"/>
  <c r="B149" i="104"/>
  <c r="H14" i="129"/>
  <c r="H205" i="129" s="1"/>
  <c r="H98" i="129"/>
  <c r="S77" i="129"/>
  <c r="S83" i="129" s="1"/>
  <c r="H30" i="129"/>
  <c r="H36" i="129" s="1"/>
  <c r="L450" i="105"/>
  <c r="B70" i="90"/>
  <c r="B208" i="90" s="1"/>
  <c r="B206" i="108"/>
  <c r="B207" i="108"/>
  <c r="L127" i="105"/>
  <c r="B70" i="50"/>
  <c r="B208" i="50" s="1"/>
  <c r="B33" i="47"/>
  <c r="B67" i="47" s="1"/>
  <c r="B11" i="63"/>
  <c r="B33" i="63" s="1"/>
  <c r="B67" i="63" s="1"/>
  <c r="B64" i="40"/>
  <c r="B36" i="40"/>
  <c r="B64" i="52"/>
  <c r="B36" i="52"/>
  <c r="L508" i="130"/>
  <c r="L514" i="130" s="1"/>
  <c r="L519" i="105"/>
  <c r="B31" i="80"/>
  <c r="B14" i="80"/>
  <c r="B205" i="80" s="1"/>
  <c r="B206" i="32"/>
  <c r="B207" i="32"/>
  <c r="D98" i="129"/>
  <c r="D30" i="129"/>
  <c r="D36" i="129" s="1"/>
  <c r="D14" i="129"/>
  <c r="D205" i="129" s="1"/>
  <c r="O77" i="129"/>
  <c r="O83" i="129" s="1"/>
  <c r="F98" i="129"/>
  <c r="F30" i="129"/>
  <c r="F36" i="129" s="1"/>
  <c r="F14" i="129"/>
  <c r="F205" i="129" s="1"/>
  <c r="Q77" i="129"/>
  <c r="Q83" i="129" s="1"/>
  <c r="B14" i="49"/>
  <c r="B30" i="49"/>
  <c r="B70" i="102"/>
  <c r="B208" i="102" s="1"/>
  <c r="L560" i="105"/>
  <c r="B64" i="79"/>
  <c r="B36" i="79"/>
  <c r="B36" i="77"/>
  <c r="B64" i="77"/>
  <c r="L542" i="105"/>
  <c r="B70" i="100"/>
  <c r="B208" i="100" s="1"/>
  <c r="L413" i="105"/>
  <c r="B70" i="88"/>
  <c r="B208" i="88" s="1"/>
  <c r="L591" i="130"/>
  <c r="L597" i="130" s="1"/>
  <c r="L604" i="105"/>
  <c r="L27" i="105"/>
  <c r="B70" i="39"/>
  <c r="B208" i="39" s="1"/>
  <c r="B14" i="38"/>
  <c r="B30" i="38"/>
  <c r="B8" i="63"/>
  <c r="B30" i="43"/>
  <c r="B14" i="43"/>
  <c r="B64" i="47"/>
  <c r="B36" i="78"/>
  <c r="B64" i="78"/>
  <c r="L305" i="130"/>
  <c r="L315" i="105"/>
  <c r="B36" i="84"/>
  <c r="B64" i="84"/>
  <c r="B70" i="95"/>
  <c r="B208" i="95" s="1"/>
  <c r="L495" i="105"/>
  <c r="B64" i="67"/>
  <c r="B36" i="67"/>
  <c r="B14" i="129"/>
  <c r="B30" i="129"/>
  <c r="B64" i="48"/>
  <c r="B36" i="48"/>
  <c r="C98" i="129"/>
  <c r="C30" i="129"/>
  <c r="C36" i="129" s="1"/>
  <c r="C14" i="129"/>
  <c r="C205" i="129" s="1"/>
  <c r="N77" i="129"/>
  <c r="B206" i="89"/>
  <c r="B207" i="89"/>
  <c r="L586" i="105"/>
  <c r="L573" i="130"/>
  <c r="B206" i="102"/>
  <c r="B207" i="102"/>
  <c r="L432" i="105"/>
  <c r="B14" i="54"/>
  <c r="B205" i="54" s="1"/>
  <c r="B30" i="54"/>
  <c r="L481" i="130"/>
  <c r="L487" i="130" s="1"/>
  <c r="L492" i="105"/>
  <c r="B206" i="90"/>
  <c r="B207" i="90"/>
  <c r="B64" i="55"/>
  <c r="B36" i="55"/>
  <c r="B30" i="92"/>
  <c r="B14" i="92"/>
  <c r="B205" i="77"/>
  <c r="B205" i="48"/>
  <c r="B205" i="40"/>
  <c r="L80" i="130"/>
  <c r="L86" i="130" s="1"/>
  <c r="L86" i="105"/>
  <c r="I98" i="129"/>
  <c r="T77" i="129"/>
  <c r="T83" i="129" s="1"/>
  <c r="I30" i="129"/>
  <c r="I36" i="129" s="1"/>
  <c r="I14" i="129"/>
  <c r="I205" i="129" s="1"/>
  <c r="L8" i="105"/>
  <c r="B70" i="32"/>
  <c r="B208" i="32" s="1"/>
  <c r="B64" i="96"/>
  <c r="B36" i="96"/>
  <c r="B30" i="42"/>
  <c r="B14" i="42"/>
  <c r="B205" i="42" s="1"/>
  <c r="B30" i="98"/>
  <c r="B14" i="98"/>
  <c r="B207" i="95"/>
  <c r="B206" i="95"/>
  <c r="B14" i="51"/>
  <c r="B205" i="51" s="1"/>
  <c r="B30" i="51"/>
  <c r="L287" i="105"/>
  <c r="B70" i="73"/>
  <c r="B208" i="73" s="1"/>
  <c r="L13" i="130"/>
  <c r="B206" i="99"/>
  <c r="B207" i="99"/>
  <c r="P77" i="129"/>
  <c r="P83" i="129" s="1"/>
  <c r="E14" i="129"/>
  <c r="E205" i="129" s="1"/>
  <c r="E98" i="129"/>
  <c r="E30" i="129"/>
  <c r="E36" i="129" s="1"/>
  <c r="E206" i="129" s="1"/>
  <c r="L50" i="105"/>
  <c r="L44" i="130"/>
  <c r="L50" i="130" s="1"/>
  <c r="B64" i="91"/>
  <c r="B36" i="91"/>
  <c r="B65" i="101"/>
  <c r="B36" i="101"/>
  <c r="B30" i="74"/>
  <c r="B14" i="74"/>
  <c r="B205" i="74" s="1"/>
  <c r="B64" i="53"/>
  <c r="L533" i="105"/>
  <c r="B70" i="99"/>
  <c r="B208" i="99" s="1"/>
  <c r="B31" i="70"/>
  <c r="B14" i="70"/>
  <c r="B9" i="104"/>
  <c r="B31" i="104" s="1"/>
  <c r="B65" i="104" s="1"/>
  <c r="L341" i="130"/>
  <c r="L347" i="130" s="1"/>
  <c r="L351" i="105"/>
  <c r="B12" i="68"/>
  <c r="L610" i="7"/>
  <c r="B205" i="91"/>
  <c r="L251" i="105"/>
  <c r="B70" i="69"/>
  <c r="B208" i="69" s="1"/>
  <c r="B30" i="76"/>
  <c r="B14" i="76"/>
  <c r="B205" i="76" s="1"/>
  <c r="B30" i="127"/>
  <c r="B14" i="127"/>
  <c r="B36" i="82"/>
  <c r="B64" i="82"/>
  <c r="L104" i="105"/>
  <c r="B143" i="63"/>
  <c r="B30" i="86"/>
  <c r="B14" i="86"/>
  <c r="L359" i="130"/>
  <c r="L365" i="130" s="1"/>
  <c r="L369" i="105"/>
  <c r="B207" i="73"/>
  <c r="B206" i="73"/>
  <c r="B9" i="53"/>
  <c r="L607" i="7"/>
  <c r="B64" i="46"/>
  <c r="B36" i="46"/>
  <c r="B30" i="93"/>
  <c r="B14" i="93"/>
  <c r="L571" i="105"/>
  <c r="B70" i="108"/>
  <c r="B208" i="108" s="1"/>
  <c r="B207" i="50"/>
  <c r="B206" i="50"/>
  <c r="B205" i="79"/>
  <c r="B206" i="100"/>
  <c r="B207" i="100"/>
  <c r="B207" i="88"/>
  <c r="B206" i="88"/>
  <c r="B207" i="39"/>
  <c r="B206" i="39"/>
  <c r="B70" i="89"/>
  <c r="B208" i="89" s="1"/>
  <c r="L441" i="105"/>
  <c r="B14" i="85"/>
  <c r="B30" i="85"/>
  <c r="B14" i="47"/>
  <c r="B32" i="44"/>
  <c r="B14" i="44"/>
  <c r="B10" i="63"/>
  <c r="B32" i="63" s="1"/>
  <c r="B66" i="63" s="1"/>
  <c r="B205" i="84"/>
  <c r="G30" i="129"/>
  <c r="G36" i="129" s="1"/>
  <c r="R77" i="129"/>
  <c r="R83" i="129" s="1"/>
  <c r="G14" i="129"/>
  <c r="G205" i="129" s="1"/>
  <c r="G98" i="129"/>
  <c r="B206" i="67"/>
  <c r="B207" i="69"/>
  <c r="B206" i="69"/>
  <c r="L311" i="130" l="1"/>
  <c r="B36" i="47"/>
  <c r="B66" i="44"/>
  <c r="B36" i="44"/>
  <c r="B205" i="47"/>
  <c r="B237" i="85"/>
  <c r="L577" i="105"/>
  <c r="L565" i="130"/>
  <c r="B207" i="46"/>
  <c r="B206" i="46"/>
  <c r="B31" i="53"/>
  <c r="B9" i="63"/>
  <c r="B31" i="63" s="1"/>
  <c r="B65" i="63" s="1"/>
  <c r="B14" i="53"/>
  <c r="B36" i="127"/>
  <c r="B64" i="127"/>
  <c r="L257" i="105"/>
  <c r="L251" i="130"/>
  <c r="L257" i="130" s="1"/>
  <c r="B34" i="68"/>
  <c r="B68" i="68" s="1"/>
  <c r="B12" i="104"/>
  <c r="B34" i="104" s="1"/>
  <c r="B68" i="104" s="1"/>
  <c r="L552" i="105"/>
  <c r="B70" i="101"/>
  <c r="B208" i="101" s="1"/>
  <c r="B64" i="42"/>
  <c r="B36" i="42"/>
  <c r="B64" i="92"/>
  <c r="B36" i="92"/>
  <c r="B206" i="55"/>
  <c r="B207" i="55"/>
  <c r="E991" i="111" a="1"/>
  <c r="N83" i="129"/>
  <c r="B207" i="48"/>
  <c r="B206" i="48"/>
  <c r="B205" i="129"/>
  <c r="B8" i="68"/>
  <c r="L606" i="7"/>
  <c r="L372" i="105"/>
  <c r="B70" i="84"/>
  <c r="B208" i="84" s="1"/>
  <c r="L336" i="105"/>
  <c r="B70" i="78"/>
  <c r="B208" i="78" s="1"/>
  <c r="B64" i="43"/>
  <c r="B36" i="43"/>
  <c r="B30" i="63"/>
  <c r="L536" i="130"/>
  <c r="L542" i="130" s="1"/>
  <c r="L548" i="105"/>
  <c r="B207" i="77"/>
  <c r="B206" i="77"/>
  <c r="B70" i="79"/>
  <c r="B208" i="79" s="1"/>
  <c r="L421" i="105"/>
  <c r="B205" i="49"/>
  <c r="F42" i="129"/>
  <c r="F104" i="129"/>
  <c r="F105" i="129" s="1"/>
  <c r="B65" i="80"/>
  <c r="B36" i="80"/>
  <c r="B207" i="52"/>
  <c r="B206" i="52"/>
  <c r="B207" i="40"/>
  <c r="B206" i="40"/>
  <c r="L103" i="105"/>
  <c r="B142" i="63"/>
  <c r="L133" i="105"/>
  <c r="L127" i="130"/>
  <c r="L133" i="130" s="1"/>
  <c r="L447" i="105"/>
  <c r="L436" i="130"/>
  <c r="L442" i="130" s="1"/>
  <c r="B70" i="46"/>
  <c r="B208" i="46" s="1"/>
  <c r="L89" i="105"/>
  <c r="B205" i="86"/>
  <c r="B70" i="82"/>
  <c r="B208" i="82" s="1"/>
  <c r="L354" i="105"/>
  <c r="B36" i="76"/>
  <c r="B64" i="76"/>
  <c r="B206" i="91"/>
  <c r="B207" i="91"/>
  <c r="E104" i="129"/>
  <c r="E105" i="129" s="1"/>
  <c r="E42" i="129"/>
  <c r="I104" i="129"/>
  <c r="T84" i="129" s="1"/>
  <c r="I42" i="129"/>
  <c r="B70" i="55"/>
  <c r="B208" i="55" s="1"/>
  <c r="L172" i="105"/>
  <c r="B70" i="48"/>
  <c r="B208" i="48" s="1"/>
  <c r="L109" i="105"/>
  <c r="B207" i="67"/>
  <c r="B208" i="67"/>
  <c r="B207" i="84"/>
  <c r="B206" i="84"/>
  <c r="B207" i="78"/>
  <c r="B206" i="78"/>
  <c r="L100" i="105"/>
  <c r="B70" i="47"/>
  <c r="B208" i="47" s="1"/>
  <c r="B36" i="38"/>
  <c r="B64" i="38"/>
  <c r="B13" i="68"/>
  <c r="L611" i="7"/>
  <c r="L566" i="105"/>
  <c r="L554" i="130"/>
  <c r="L560" i="130" s="1"/>
  <c r="D206" i="129"/>
  <c r="L145" i="105"/>
  <c r="B70" i="52"/>
  <c r="B208" i="52" s="1"/>
  <c r="B70" i="40"/>
  <c r="B208" i="40" s="1"/>
  <c r="L35" i="105"/>
  <c r="H206" i="129"/>
  <c r="G206" i="129"/>
  <c r="B205" i="93"/>
  <c r="B64" i="86"/>
  <c r="B36" i="86"/>
  <c r="B207" i="82"/>
  <c r="B206" i="82"/>
  <c r="B205" i="70"/>
  <c r="L528" i="130"/>
  <c r="L534" i="130" s="1"/>
  <c r="L539" i="105"/>
  <c r="L459" i="105"/>
  <c r="B70" i="91"/>
  <c r="B208" i="91" s="1"/>
  <c r="L293" i="105"/>
  <c r="L295" i="105"/>
  <c r="L286" i="130"/>
  <c r="L292" i="130" s="1"/>
  <c r="B36" i="51"/>
  <c r="B64" i="51"/>
  <c r="B205" i="98"/>
  <c r="B207" i="96"/>
  <c r="B206" i="96"/>
  <c r="B8" i="72"/>
  <c r="B8" i="87"/>
  <c r="B36" i="54"/>
  <c r="B64" i="54"/>
  <c r="L427" i="130"/>
  <c r="L579" i="130"/>
  <c r="C206" i="129"/>
  <c r="L231" i="105"/>
  <c r="B70" i="67"/>
  <c r="B209" i="67" s="1"/>
  <c r="L501" i="105"/>
  <c r="L490" i="130"/>
  <c r="L496" i="130" s="1"/>
  <c r="B205" i="38"/>
  <c r="L27" i="130"/>
  <c r="L32" i="105"/>
  <c r="L408" i="130"/>
  <c r="L413" i="130" s="1"/>
  <c r="L418" i="105"/>
  <c r="D42" i="129"/>
  <c r="D104" i="129"/>
  <c r="D105" i="129" s="1"/>
  <c r="L445" i="130"/>
  <c r="L451" i="130" s="1"/>
  <c r="L456" i="105"/>
  <c r="G104" i="129"/>
  <c r="G105" i="129" s="1"/>
  <c r="G42" i="129"/>
  <c r="B205" i="44"/>
  <c r="B36" i="85"/>
  <c r="B64" i="85"/>
  <c r="B64" i="93"/>
  <c r="B36" i="93"/>
  <c r="L104" i="130"/>
  <c r="B205" i="127"/>
  <c r="B65" i="70"/>
  <c r="B36" i="70"/>
  <c r="L154" i="105"/>
  <c r="B36" i="74"/>
  <c r="B64" i="74"/>
  <c r="B206" i="101"/>
  <c r="B207" i="101"/>
  <c r="B8" i="71"/>
  <c r="B64" i="98"/>
  <c r="B36" i="98"/>
  <c r="B70" i="96"/>
  <c r="B208" i="96" s="1"/>
  <c r="L504" i="105"/>
  <c r="L14" i="105"/>
  <c r="L8" i="130"/>
  <c r="I206" i="129"/>
  <c r="B205" i="92"/>
  <c r="C104" i="129"/>
  <c r="C105" i="129" s="1"/>
  <c r="C42" i="129"/>
  <c r="B64" i="129"/>
  <c r="B36" i="129"/>
  <c r="B205" i="43"/>
  <c r="L327" i="105"/>
  <c r="B70" i="77"/>
  <c r="B208" i="77" s="1"/>
  <c r="B207" i="79"/>
  <c r="B206" i="79"/>
  <c r="B36" i="49"/>
  <c r="B64" i="49"/>
  <c r="F206" i="129"/>
  <c r="H104" i="129"/>
  <c r="S84" i="129" s="1"/>
  <c r="H42" i="129"/>
  <c r="L571" i="130" l="1"/>
  <c r="L597" i="7"/>
  <c r="I105" i="129"/>
  <c r="B206" i="47"/>
  <c r="B207" i="47"/>
  <c r="P84" i="129"/>
  <c r="B14" i="63"/>
  <c r="B85" i="63" s="1"/>
  <c r="O84" i="129"/>
  <c r="L599" i="7"/>
  <c r="C5" i="119" s="1"/>
  <c r="C8" i="119" s="1"/>
  <c r="Q84" i="129"/>
  <c r="B70" i="74"/>
  <c r="B208" i="74" s="1"/>
  <c r="L298" i="105"/>
  <c r="B207" i="93"/>
  <c r="B206" i="93"/>
  <c r="B239" i="85"/>
  <c r="B238" i="85"/>
  <c r="B206" i="51"/>
  <c r="B207" i="51"/>
  <c r="B207" i="86"/>
  <c r="B206" i="86"/>
  <c r="H105" i="129"/>
  <c r="L35" i="130"/>
  <c r="L41" i="130" s="1"/>
  <c r="L41" i="105"/>
  <c r="L151" i="105"/>
  <c r="L145" i="130"/>
  <c r="L151" i="130" s="1"/>
  <c r="L178" i="105"/>
  <c r="L172" i="130"/>
  <c r="L178" i="130" s="1"/>
  <c r="L360" i="105"/>
  <c r="L350" i="130"/>
  <c r="L356" i="130" s="1"/>
  <c r="L378" i="105"/>
  <c r="L368" i="130"/>
  <c r="L374" i="130" s="1"/>
  <c r="N84" i="129"/>
  <c r="L468" i="105"/>
  <c r="B70" i="92"/>
  <c r="B208" i="92" s="1"/>
  <c r="B70" i="42"/>
  <c r="B208" i="42" s="1"/>
  <c r="L53" i="105"/>
  <c r="B65" i="53"/>
  <c r="B36" i="53"/>
  <c r="L14" i="130"/>
  <c r="L118" i="105"/>
  <c r="B70" i="49"/>
  <c r="B208" i="49" s="1"/>
  <c r="B207" i="74"/>
  <c r="B206" i="74"/>
  <c r="L477" i="105"/>
  <c r="B70" i="93"/>
  <c r="B208" i="93" s="1"/>
  <c r="D48" i="129"/>
  <c r="O113" i="129"/>
  <c r="O119" i="129" s="1"/>
  <c r="D134" i="129"/>
  <c r="L32" i="130"/>
  <c r="B14" i="72"/>
  <c r="B205" i="72" s="1"/>
  <c r="B30" i="72"/>
  <c r="B70" i="86"/>
  <c r="B208" i="86" s="1"/>
  <c r="L394" i="105"/>
  <c r="B35" i="68"/>
  <c r="B69" i="68" s="1"/>
  <c r="B13" i="104"/>
  <c r="B35" i="104" s="1"/>
  <c r="B69" i="104" s="1"/>
  <c r="L109" i="130"/>
  <c r="L115" i="130" s="1"/>
  <c r="L115" i="105"/>
  <c r="E48" i="129"/>
  <c r="E207" i="129" s="1"/>
  <c r="E134" i="129"/>
  <c r="P113" i="129"/>
  <c r="P119" i="129" s="1"/>
  <c r="L95" i="105"/>
  <c r="L89" i="130"/>
  <c r="L95" i="130" s="1"/>
  <c r="R84" i="129"/>
  <c r="L103" i="130"/>
  <c r="L620" i="130" s="1"/>
  <c r="L65" i="131" s="1"/>
  <c r="L628" i="105"/>
  <c r="F48" i="129"/>
  <c r="Q113" i="129"/>
  <c r="Q119" i="129" s="1"/>
  <c r="F134" i="129"/>
  <c r="B30" i="68"/>
  <c r="B14" i="68"/>
  <c r="B8" i="104"/>
  <c r="G992" i="111"/>
  <c r="R992" i="111" s="1"/>
  <c r="J996" i="111"/>
  <c r="U996" i="111" s="1"/>
  <c r="I995" i="111"/>
  <c r="T995" i="111" s="1"/>
  <c r="F995" i="111"/>
  <c r="Q995" i="111" s="1"/>
  <c r="K996" i="111"/>
  <c r="V996" i="111" s="1"/>
  <c r="G994" i="111"/>
  <c r="R994" i="111" s="1"/>
  <c r="K995" i="111"/>
  <c r="V995" i="111" s="1"/>
  <c r="H992" i="111"/>
  <c r="S992" i="111" s="1"/>
  <c r="E995" i="111"/>
  <c r="I993" i="111"/>
  <c r="T993" i="111" s="1"/>
  <c r="H991" i="111"/>
  <c r="S991" i="111" s="1"/>
  <c r="G996" i="111"/>
  <c r="R996" i="111" s="1"/>
  <c r="I996" i="111"/>
  <c r="T996" i="111" s="1"/>
  <c r="J993" i="111"/>
  <c r="U993" i="111" s="1"/>
  <c r="F992" i="111"/>
  <c r="Q992" i="111" s="1"/>
  <c r="E991" i="111"/>
  <c r="K993" i="111"/>
  <c r="V993" i="111" s="1"/>
  <c r="G991" i="111"/>
  <c r="R991" i="111" s="1"/>
  <c r="H994" i="111"/>
  <c r="S994" i="111" s="1"/>
  <c r="H996" i="111"/>
  <c r="S996" i="111" s="1"/>
  <c r="J991" i="111"/>
  <c r="U991" i="111" s="1"/>
  <c r="F994" i="111"/>
  <c r="Q994" i="111" s="1"/>
  <c r="J992" i="111"/>
  <c r="U992" i="111" s="1"/>
  <c r="J995" i="111"/>
  <c r="U995" i="111" s="1"/>
  <c r="K991" i="111"/>
  <c r="V991" i="111" s="1"/>
  <c r="G993" i="111"/>
  <c r="R993" i="111" s="1"/>
  <c r="J994" i="111"/>
  <c r="U994" i="111" s="1"/>
  <c r="I992" i="111"/>
  <c r="T992" i="111" s="1"/>
  <c r="I991" i="111"/>
  <c r="T991" i="111" s="1"/>
  <c r="I994" i="111"/>
  <c r="T994" i="111" s="1"/>
  <c r="H995" i="111"/>
  <c r="S995" i="111" s="1"/>
  <c r="G995" i="111"/>
  <c r="R995" i="111" s="1"/>
  <c r="H993" i="111"/>
  <c r="S993" i="111" s="1"/>
  <c r="F996" i="111"/>
  <c r="Q996" i="111" s="1"/>
  <c r="E994" i="111"/>
  <c r="E993" i="111"/>
  <c r="K992" i="111"/>
  <c r="V992" i="111" s="1"/>
  <c r="F993" i="111"/>
  <c r="Q993" i="111" s="1"/>
  <c r="K994" i="111"/>
  <c r="V994" i="111" s="1"/>
  <c r="E992" i="111"/>
  <c r="E996" i="111"/>
  <c r="F991" i="111"/>
  <c r="Q991" i="111" s="1"/>
  <c r="L546" i="130"/>
  <c r="L551" i="130" s="1"/>
  <c r="L557" i="105"/>
  <c r="L246" i="105"/>
  <c r="B151" i="104"/>
  <c r="L607" i="105"/>
  <c r="B70" i="129"/>
  <c r="B208" i="129" s="1"/>
  <c r="C48" i="129"/>
  <c r="N113" i="129"/>
  <c r="C134" i="129"/>
  <c r="L510" i="105"/>
  <c r="L499" i="130"/>
  <c r="L505" i="130" s="1"/>
  <c r="B207" i="98"/>
  <c r="B206" i="98"/>
  <c r="L154" i="130"/>
  <c r="B207" i="70"/>
  <c r="B206" i="70"/>
  <c r="G48" i="129"/>
  <c r="G134" i="129"/>
  <c r="R113" i="129"/>
  <c r="R119" i="129" s="1"/>
  <c r="L237" i="105"/>
  <c r="L239" i="105" s="1"/>
  <c r="L231" i="130"/>
  <c r="L163" i="105"/>
  <c r="B70" i="54"/>
  <c r="B208" i="54" s="1"/>
  <c r="B70" i="38"/>
  <c r="B208" i="38" s="1"/>
  <c r="L17" i="105"/>
  <c r="L100" i="130"/>
  <c r="L106" i="105"/>
  <c r="I48" i="129"/>
  <c r="T113" i="129"/>
  <c r="T119" i="129" s="1"/>
  <c r="I134" i="129"/>
  <c r="L318" i="105"/>
  <c r="B70" i="76"/>
  <c r="B208" i="76" s="1"/>
  <c r="B207" i="80"/>
  <c r="B206" i="80"/>
  <c r="B64" i="63"/>
  <c r="B70" i="63" s="1"/>
  <c r="B88" i="63" s="1"/>
  <c r="B36" i="63"/>
  <c r="B207" i="43"/>
  <c r="B206" i="43"/>
  <c r="L332" i="130"/>
  <c r="L338" i="130" s="1"/>
  <c r="L342" i="105"/>
  <c r="L612" i="7"/>
  <c r="B70" i="127"/>
  <c r="B208" i="127" s="1"/>
  <c r="L589" i="105"/>
  <c r="B205" i="53"/>
  <c r="B206" i="44"/>
  <c r="B207" i="44"/>
  <c r="H48" i="129"/>
  <c r="H134" i="129"/>
  <c r="S113" i="129"/>
  <c r="S119" i="129" s="1"/>
  <c r="B30" i="71"/>
  <c r="B14" i="71"/>
  <c r="B206" i="49"/>
  <c r="B207" i="49"/>
  <c r="L323" i="130"/>
  <c r="L329" i="130" s="1"/>
  <c r="L333" i="105"/>
  <c r="B206" i="129"/>
  <c r="B207" i="129"/>
  <c r="L524" i="105"/>
  <c r="B70" i="98"/>
  <c r="B208" i="98" s="1"/>
  <c r="L261" i="105"/>
  <c r="B70" i="70"/>
  <c r="B208" i="70" s="1"/>
  <c r="B148" i="104"/>
  <c r="L383" i="105"/>
  <c r="B70" i="85"/>
  <c r="B240" i="85" s="1"/>
  <c r="B207" i="54"/>
  <c r="B206" i="54"/>
  <c r="B30" i="87"/>
  <c r="B14" i="87"/>
  <c r="B205" i="87" s="1"/>
  <c r="L136" i="105"/>
  <c r="B70" i="51"/>
  <c r="B208" i="51" s="1"/>
  <c r="L465" i="105"/>
  <c r="L454" i="130"/>
  <c r="L460" i="130" s="1"/>
  <c r="B207" i="38"/>
  <c r="B206" i="38"/>
  <c r="B206" i="76"/>
  <c r="B207" i="76"/>
  <c r="L433" i="105"/>
  <c r="B70" i="80"/>
  <c r="B208" i="80" s="1"/>
  <c r="L427" i="105"/>
  <c r="L416" i="130"/>
  <c r="B70" i="43"/>
  <c r="B208" i="43" s="1"/>
  <c r="L62" i="105"/>
  <c r="J36" i="129"/>
  <c r="B206" i="92"/>
  <c r="B207" i="92"/>
  <c r="B207" i="42"/>
  <c r="B206" i="42"/>
  <c r="B206" i="127"/>
  <c r="B207" i="127"/>
  <c r="L73" i="105"/>
  <c r="B70" i="44"/>
  <c r="B208" i="44" s="1"/>
  <c r="B141" i="63"/>
  <c r="L422" i="130" l="1"/>
  <c r="L625" i="7"/>
  <c r="D9" i="24" s="1"/>
  <c r="K9" i="24" s="1"/>
  <c r="B130" i="63"/>
  <c r="B205" i="71"/>
  <c r="H207" i="129"/>
  <c r="I207" i="129"/>
  <c r="L237" i="130"/>
  <c r="L239" i="130" s="1"/>
  <c r="G140" i="129"/>
  <c r="R120" i="129" s="1"/>
  <c r="G53" i="129"/>
  <c r="C53" i="129"/>
  <c r="C140" i="129"/>
  <c r="C141" i="129" s="1"/>
  <c r="L246" i="130"/>
  <c r="L629" i="105"/>
  <c r="B64" i="68"/>
  <c r="B36" i="68"/>
  <c r="F207" i="129"/>
  <c r="D207" i="129"/>
  <c r="B207" i="53"/>
  <c r="B206" i="53"/>
  <c r="L62" i="130"/>
  <c r="L68" i="130" s="1"/>
  <c r="L68" i="105"/>
  <c r="B36" i="87"/>
  <c r="B64" i="87"/>
  <c r="L389" i="105"/>
  <c r="L391" i="105" s="1"/>
  <c r="L379" i="130"/>
  <c r="B36" i="71"/>
  <c r="B64" i="71"/>
  <c r="B86" i="63"/>
  <c r="B87" i="63"/>
  <c r="L324" i="105"/>
  <c r="L380" i="105" s="1"/>
  <c r="L314" i="130"/>
  <c r="I53" i="129"/>
  <c r="I140" i="129"/>
  <c r="T120" i="129" s="1"/>
  <c r="L106" i="130"/>
  <c r="E998" i="111" a="1"/>
  <c r="N119" i="129"/>
  <c r="F140" i="129"/>
  <c r="Q120" i="129" s="1"/>
  <c r="F53" i="129"/>
  <c r="L400" i="105"/>
  <c r="L390" i="130"/>
  <c r="B36" i="72"/>
  <c r="B64" i="72"/>
  <c r="D140" i="129"/>
  <c r="O120" i="129" s="1"/>
  <c r="D53" i="129"/>
  <c r="L155" i="105"/>
  <c r="B140" i="63"/>
  <c r="B70" i="53"/>
  <c r="B208" i="53" s="1"/>
  <c r="L474" i="105"/>
  <c r="L463" i="130"/>
  <c r="L469" i="130" s="1"/>
  <c r="L136" i="130"/>
  <c r="L142" i="130" s="1"/>
  <c r="L142" i="105"/>
  <c r="H53" i="129"/>
  <c r="H140" i="129"/>
  <c r="S120" i="129" s="1"/>
  <c r="B139" i="63"/>
  <c r="L169" i="105"/>
  <c r="L163" i="130"/>
  <c r="L169" i="130" s="1"/>
  <c r="G207" i="129"/>
  <c r="B30" i="104"/>
  <c r="B14" i="104"/>
  <c r="B85" i="104" s="1"/>
  <c r="L59" i="105"/>
  <c r="L53" i="130"/>
  <c r="L59" i="130" s="1"/>
  <c r="L294" i="130"/>
  <c r="L304" i="105"/>
  <c r="L73" i="130"/>
  <c r="L77" i="105"/>
  <c r="L627" i="105"/>
  <c r="L428" i="130"/>
  <c r="L438" i="105"/>
  <c r="L261" i="130"/>
  <c r="L266" i="130" s="1"/>
  <c r="L266" i="105"/>
  <c r="L519" i="130"/>
  <c r="L530" i="105"/>
  <c r="L568" i="105" s="1"/>
  <c r="L582" i="130"/>
  <c r="L595" i="105"/>
  <c r="L17" i="130"/>
  <c r="L23" i="105"/>
  <c r="J48" i="129"/>
  <c r="C207" i="129"/>
  <c r="L600" i="130"/>
  <c r="L606" i="130" s="1"/>
  <c r="L613" i="105"/>
  <c r="B205" i="68"/>
  <c r="E140" i="129"/>
  <c r="E141" i="129" s="1"/>
  <c r="E53" i="129"/>
  <c r="L247" i="105"/>
  <c r="B152" i="104"/>
  <c r="L472" i="130"/>
  <c r="L478" i="130" s="1"/>
  <c r="L483" i="105"/>
  <c r="L124" i="105"/>
  <c r="L118" i="130"/>
  <c r="L124" i="130" s="1"/>
  <c r="L525" i="130" l="1"/>
  <c r="L562" i="130" s="1"/>
  <c r="L433" i="130"/>
  <c r="L516" i="130" s="1"/>
  <c r="L396" i="130"/>
  <c r="L385" i="130"/>
  <c r="L387" i="130" s="1"/>
  <c r="L320" i="130"/>
  <c r="L376" i="130" s="1"/>
  <c r="L615" i="105"/>
  <c r="L521" i="105"/>
  <c r="N120" i="129"/>
  <c r="B138" i="104"/>
  <c r="G141" i="129"/>
  <c r="L97" i="105"/>
  <c r="L247" i="130"/>
  <c r="L622" i="130" s="1"/>
  <c r="L67" i="131" s="1"/>
  <c r="L630" i="105"/>
  <c r="E59" i="129"/>
  <c r="E64" i="129"/>
  <c r="L23" i="130"/>
  <c r="H59" i="129"/>
  <c r="H64" i="129"/>
  <c r="B206" i="72"/>
  <c r="B207" i="72"/>
  <c r="F1000" i="111"/>
  <c r="Q1000" i="111" s="1"/>
  <c r="F998" i="111"/>
  <c r="Q998" i="111" s="1"/>
  <c r="J1000" i="111"/>
  <c r="U1000" i="111" s="1"/>
  <c r="J998" i="111"/>
  <c r="U998" i="111" s="1"/>
  <c r="F1001" i="111"/>
  <c r="Q1001" i="111" s="1"/>
  <c r="G1003" i="111"/>
  <c r="R1003" i="111" s="1"/>
  <c r="I1001" i="111"/>
  <c r="T1001" i="111" s="1"/>
  <c r="H998" i="111"/>
  <c r="S998" i="111" s="1"/>
  <c r="J1002" i="111"/>
  <c r="U1002" i="111" s="1"/>
  <c r="E1001" i="111"/>
  <c r="F1002" i="111"/>
  <c r="Q1002" i="111" s="1"/>
  <c r="H1003" i="111"/>
  <c r="S1003" i="111" s="1"/>
  <c r="H1001" i="111"/>
  <c r="S1001" i="111" s="1"/>
  <c r="G1001" i="111"/>
  <c r="R1001" i="111" s="1"/>
  <c r="K998" i="111"/>
  <c r="V998" i="111" s="1"/>
  <c r="K999" i="111"/>
  <c r="V999" i="111" s="1"/>
  <c r="G998" i="111"/>
  <c r="R998" i="111" s="1"/>
  <c r="J999" i="111"/>
  <c r="U999" i="111" s="1"/>
  <c r="E1000" i="111"/>
  <c r="E998" i="111"/>
  <c r="G1002" i="111"/>
  <c r="R1002" i="111" s="1"/>
  <c r="E1002" i="111"/>
  <c r="J1001" i="111"/>
  <c r="U1001" i="111" s="1"/>
  <c r="I1000" i="111"/>
  <c r="T1000" i="111" s="1"/>
  <c r="F999" i="111"/>
  <c r="Q999" i="111" s="1"/>
  <c r="I998" i="111"/>
  <c r="T998" i="111" s="1"/>
  <c r="G999" i="111"/>
  <c r="R999" i="111" s="1"/>
  <c r="E1003" i="111"/>
  <c r="I1002" i="111"/>
  <c r="T1002" i="111" s="1"/>
  <c r="F1003" i="111"/>
  <c r="Q1003" i="111" s="1"/>
  <c r="E999" i="111"/>
  <c r="K1002" i="111"/>
  <c r="V1002" i="111" s="1"/>
  <c r="K1000" i="111"/>
  <c r="V1000" i="111" s="1"/>
  <c r="K1003" i="111"/>
  <c r="V1003" i="111" s="1"/>
  <c r="G1000" i="111"/>
  <c r="R1000" i="111" s="1"/>
  <c r="H1000" i="111"/>
  <c r="S1000" i="111" s="1"/>
  <c r="I1003" i="111"/>
  <c r="T1003" i="111" s="1"/>
  <c r="I999" i="111"/>
  <c r="T999" i="111" s="1"/>
  <c r="K1001" i="111"/>
  <c r="V1001" i="111" s="1"/>
  <c r="H1002" i="111"/>
  <c r="S1002" i="111" s="1"/>
  <c r="H999" i="111"/>
  <c r="S999" i="111" s="1"/>
  <c r="J1003" i="111"/>
  <c r="U1003" i="111" s="1"/>
  <c r="B207" i="71"/>
  <c r="B206" i="71"/>
  <c r="D141" i="129"/>
  <c r="C59" i="129"/>
  <c r="C64" i="129"/>
  <c r="I59" i="129"/>
  <c r="I64" i="129"/>
  <c r="F141" i="129"/>
  <c r="B207" i="68"/>
  <c r="B206" i="68"/>
  <c r="G59" i="129"/>
  <c r="G64" i="129"/>
  <c r="I141" i="129"/>
  <c r="L621" i="130"/>
  <c r="L66" i="131" s="1"/>
  <c r="L588" i="130"/>
  <c r="L77" i="130"/>
  <c r="L619" i="130"/>
  <c r="L64" i="131" s="1"/>
  <c r="L300" i="130"/>
  <c r="B64" i="104"/>
  <c r="B70" i="104" s="1"/>
  <c r="B89" i="104" s="1"/>
  <c r="B36" i="104"/>
  <c r="B145" i="63"/>
  <c r="D59" i="129"/>
  <c r="D64" i="129"/>
  <c r="B70" i="87"/>
  <c r="B208" i="87" s="1"/>
  <c r="L403" i="105"/>
  <c r="B70" i="68"/>
  <c r="B208" i="68" s="1"/>
  <c r="L242" i="105"/>
  <c r="H141" i="129"/>
  <c r="P120" i="129"/>
  <c r="L155" i="130"/>
  <c r="L626" i="105"/>
  <c r="L160" i="105"/>
  <c r="L225" i="105" s="1"/>
  <c r="L278" i="105"/>
  <c r="B70" i="72"/>
  <c r="B208" i="72" s="1"/>
  <c r="F59" i="129"/>
  <c r="F64" i="129"/>
  <c r="B70" i="71"/>
  <c r="B208" i="71" s="1"/>
  <c r="L269" i="105"/>
  <c r="B206" i="87"/>
  <c r="B207" i="87"/>
  <c r="L607" i="130" l="1"/>
  <c r="L226" i="105"/>
  <c r="L97" i="130"/>
  <c r="B147" i="104"/>
  <c r="B153" i="104" s="1"/>
  <c r="L618" i="130"/>
  <c r="L63" i="131" s="1"/>
  <c r="L160" i="130"/>
  <c r="I70" i="129"/>
  <c r="I208" i="129" s="1"/>
  <c r="S607" i="105"/>
  <c r="M607" i="105"/>
  <c r="C70" i="129"/>
  <c r="C208" i="129" s="1"/>
  <c r="L284" i="105"/>
  <c r="L278" i="130"/>
  <c r="L284" i="130" s="1"/>
  <c r="F70" i="129"/>
  <c r="F208" i="129" s="1"/>
  <c r="P607" i="105"/>
  <c r="B87" i="104"/>
  <c r="B86" i="104"/>
  <c r="J59" i="129"/>
  <c r="H70" i="129"/>
  <c r="H208" i="129" s="1"/>
  <c r="R607" i="105"/>
  <c r="L19" i="131"/>
  <c r="L248" i="105"/>
  <c r="L242" i="130"/>
  <c r="L625" i="105"/>
  <c r="L631" i="105" s="1"/>
  <c r="L644" i="105" s="1"/>
  <c r="L398" i="130"/>
  <c r="L409" i="105"/>
  <c r="L429" i="105" s="1"/>
  <c r="Q607" i="105"/>
  <c r="G70" i="129"/>
  <c r="G208" i="129" s="1"/>
  <c r="E70" i="129"/>
  <c r="E208" i="129" s="1"/>
  <c r="O607" i="105"/>
  <c r="L269" i="130"/>
  <c r="L275" i="130" s="1"/>
  <c r="L275" i="105"/>
  <c r="N607" i="105"/>
  <c r="D70" i="129"/>
  <c r="D208" i="129" s="1"/>
  <c r="L48" i="131"/>
  <c r="L306" i="105" l="1"/>
  <c r="L248" i="130"/>
  <c r="L302" i="130" s="1"/>
  <c r="L617" i="130"/>
  <c r="J70" i="129"/>
  <c r="S600" i="130"/>
  <c r="S606" i="130" s="1"/>
  <c r="S613" i="105"/>
  <c r="Q600" i="130"/>
  <c r="Q606" i="130" s="1"/>
  <c r="Q613" i="105"/>
  <c r="R613" i="105"/>
  <c r="R600" i="130"/>
  <c r="R606" i="130" s="1"/>
  <c r="P600" i="130"/>
  <c r="P606" i="130" s="1"/>
  <c r="P613" i="105"/>
  <c r="M613" i="105"/>
  <c r="M600" i="130"/>
  <c r="M606" i="130" s="1"/>
  <c r="O600" i="130"/>
  <c r="O606" i="130" s="1"/>
  <c r="O613" i="105"/>
  <c r="N613" i="105"/>
  <c r="N600" i="130"/>
  <c r="N606" i="130" s="1"/>
  <c r="L404" i="130"/>
  <c r="L424" i="130" s="1"/>
  <c r="L225" i="130"/>
  <c r="L226" i="130" l="1"/>
  <c r="L28" i="131"/>
  <c r="L62" i="131"/>
  <c r="L623" i="130"/>
  <c r="L68" i="131" l="1"/>
  <c r="L70" i="131" l="1"/>
  <c r="G8" i="74" l="1"/>
  <c r="F8" i="74"/>
  <c r="I8" i="74"/>
  <c r="E8" i="74"/>
  <c r="C8" i="74"/>
  <c r="D8" i="74"/>
  <c r="H8" i="74"/>
  <c r="C98" i="74" l="1"/>
  <c r="C30" i="74"/>
  <c r="D30" i="74"/>
  <c r="D98" i="74"/>
  <c r="H98" i="74"/>
  <c r="H30" i="74"/>
  <c r="I98" i="74"/>
  <c r="I30" i="74"/>
  <c r="F98" i="74"/>
  <c r="F30" i="74"/>
  <c r="E98" i="74"/>
  <c r="E30" i="74"/>
  <c r="G98" i="74"/>
  <c r="G30" i="74"/>
  <c r="E42" i="74" l="1"/>
  <c r="H42" i="74"/>
  <c r="F42" i="74"/>
  <c r="I42" i="74"/>
  <c r="C42" i="74"/>
  <c r="D42" i="74"/>
  <c r="G42" i="74"/>
  <c r="I134" i="74" l="1"/>
  <c r="E134" i="74"/>
  <c r="F134" i="74"/>
  <c r="H134" i="74"/>
  <c r="G134" i="74"/>
  <c r="D134" i="74"/>
  <c r="C134" i="74"/>
  <c r="G53" i="74" l="1"/>
  <c r="H53" i="74"/>
  <c r="D53" i="74"/>
  <c r="F53" i="74"/>
  <c r="E53" i="74"/>
  <c r="I53" i="74"/>
  <c r="C53" i="74"/>
  <c r="I64" i="74" l="1"/>
  <c r="H64" i="74"/>
  <c r="E64" i="74"/>
  <c r="C64" i="74"/>
  <c r="D64" i="74"/>
  <c r="F64" i="74"/>
  <c r="G64" i="74"/>
  <c r="P298" i="105" l="1"/>
  <c r="O298" i="105"/>
  <c r="N298" i="105"/>
  <c r="M298" i="105"/>
  <c r="S298" i="105"/>
  <c r="Q298" i="105"/>
  <c r="R298" i="105"/>
  <c r="S294" i="130" l="1"/>
  <c r="O294" i="130"/>
  <c r="P294" i="130"/>
  <c r="Q294" i="130"/>
  <c r="M294" i="130"/>
  <c r="N294" i="130"/>
  <c r="R294" i="130"/>
  <c r="E151" i="40" l="1"/>
  <c r="E21" i="40" s="1"/>
  <c r="E152" i="40"/>
  <c r="E22" i="40" s="1"/>
  <c r="E153" i="40"/>
  <c r="E23" i="40" s="1"/>
  <c r="E154" i="40"/>
  <c r="E24" i="40" s="1"/>
  <c r="E149" i="40" l="1"/>
  <c r="E150" i="40"/>
  <c r="E20" i="40" s="1"/>
  <c r="E191" i="40" l="1"/>
  <c r="E160" i="40" s="1"/>
  <c r="E19" i="40"/>
  <c r="E155" i="40"/>
  <c r="E170" i="40" l="1"/>
  <c r="E25" i="40"/>
  <c r="F152" i="85" l="1"/>
  <c r="G152" i="85"/>
  <c r="H152" i="85"/>
  <c r="E152" i="85"/>
  <c r="I152" i="85"/>
  <c r="F150" i="40"/>
  <c r="F20" i="40" s="1"/>
  <c r="G150" i="40"/>
  <c r="G20" i="40" s="1"/>
  <c r="I150" i="40"/>
  <c r="I20" i="40" s="1"/>
  <c r="F151" i="40"/>
  <c r="F21" i="40" s="1"/>
  <c r="I151" i="40"/>
  <c r="I21" i="40" s="1"/>
  <c r="I152" i="40"/>
  <c r="I22" i="40" s="1"/>
  <c r="I153" i="40"/>
  <c r="I23" i="40" s="1"/>
  <c r="F154" i="40"/>
  <c r="F24" i="40" s="1"/>
  <c r="G154" i="40"/>
  <c r="G24" i="40" s="1"/>
  <c r="H154" i="40"/>
  <c r="H24" i="40" s="1"/>
  <c r="I154" i="40"/>
  <c r="I24" i="40" s="1"/>
  <c r="I149" i="40" l="1"/>
  <c r="I191" i="40"/>
  <c r="I160" i="40" s="1"/>
  <c r="I170" i="40" s="1"/>
  <c r="E22" i="85"/>
  <c r="G22" i="85"/>
  <c r="I22" i="85"/>
  <c r="H22" i="85"/>
  <c r="F22" i="85"/>
  <c r="F152" i="40"/>
  <c r="F22" i="40" s="1"/>
  <c r="G151" i="40"/>
  <c r="G21" i="40" s="1"/>
  <c r="H150" i="40"/>
  <c r="H20" i="40" s="1"/>
  <c r="H153" i="40"/>
  <c r="H23" i="40" s="1"/>
  <c r="H152" i="40"/>
  <c r="H22" i="40" s="1"/>
  <c r="G153" i="40"/>
  <c r="G23" i="40" s="1"/>
  <c r="G152" i="40"/>
  <c r="G22" i="40" s="1"/>
  <c r="H151" i="40"/>
  <c r="H21" i="40" s="1"/>
  <c r="H22" i="104" l="1"/>
  <c r="F22" i="104"/>
  <c r="I22" i="104"/>
  <c r="G22" i="104"/>
  <c r="I19" i="40"/>
  <c r="I155" i="40"/>
  <c r="G149" i="40"/>
  <c r="G191" i="40"/>
  <c r="G160" i="40" s="1"/>
  <c r="G170" i="40" s="1"/>
  <c r="E22" i="104"/>
  <c r="F153" i="40"/>
  <c r="F23" i="40" s="1"/>
  <c r="F22" i="141" l="1"/>
  <c r="I22" i="141"/>
  <c r="H22" i="141"/>
  <c r="F149" i="40"/>
  <c r="F191" i="40"/>
  <c r="F160" i="40" s="1"/>
  <c r="I25" i="40"/>
  <c r="H149" i="40"/>
  <c r="H191" i="40"/>
  <c r="H160" i="40" s="1"/>
  <c r="H170" i="40" s="1"/>
  <c r="G19" i="40"/>
  <c r="G155" i="40"/>
  <c r="E22" i="141"/>
  <c r="G22" i="141"/>
  <c r="F170" i="40" l="1"/>
  <c r="C44" i="106" a="1"/>
  <c r="G25" i="40"/>
  <c r="F19" i="40"/>
  <c r="F155" i="40"/>
  <c r="H19" i="40"/>
  <c r="H155" i="40"/>
  <c r="C51" i="106" l="1"/>
  <c r="C51" i="135" s="1"/>
  <c r="I45" i="106"/>
  <c r="I45" i="135" s="1"/>
  <c r="G50" i="106"/>
  <c r="G50" i="135" s="1"/>
  <c r="D45" i="106"/>
  <c r="D45" i="135" s="1"/>
  <c r="K49" i="106"/>
  <c r="K49" i="135" s="1"/>
  <c r="F44" i="106"/>
  <c r="F49" i="106"/>
  <c r="F49" i="135" s="1"/>
  <c r="D44" i="106"/>
  <c r="J48" i="106"/>
  <c r="J48" i="135" s="1"/>
  <c r="H53" i="106"/>
  <c r="H53" i="135" s="1"/>
  <c r="E48" i="106"/>
  <c r="E48" i="135" s="1"/>
  <c r="C53" i="106"/>
  <c r="C53" i="135" s="1"/>
  <c r="I47" i="106"/>
  <c r="I47" i="135" s="1"/>
  <c r="G52" i="106"/>
  <c r="G52" i="135" s="1"/>
  <c r="D47" i="106"/>
  <c r="D47" i="135" s="1"/>
  <c r="K51" i="106"/>
  <c r="K51" i="135" s="1"/>
  <c r="H46" i="106"/>
  <c r="H46" i="135" s="1"/>
  <c r="C50" i="106"/>
  <c r="C50" i="135" s="1"/>
  <c r="J44" i="106"/>
  <c r="E44" i="106"/>
  <c r="I49" i="106"/>
  <c r="I49" i="135" s="1"/>
  <c r="D49" i="106"/>
  <c r="D49" i="135" s="1"/>
  <c r="K53" i="106"/>
  <c r="K53" i="135" s="1"/>
  <c r="H48" i="106"/>
  <c r="H48" i="135" s="1"/>
  <c r="G47" i="106"/>
  <c r="G47" i="135" s="1"/>
  <c r="K46" i="106"/>
  <c r="K46" i="135" s="1"/>
  <c r="H50" i="106"/>
  <c r="H50" i="135" s="1"/>
  <c r="D48" i="106"/>
  <c r="D48" i="135" s="1"/>
  <c r="I53" i="106"/>
  <c r="I53" i="135" s="1"/>
  <c r="F48" i="106"/>
  <c r="F48" i="135" s="1"/>
  <c r="D53" i="106"/>
  <c r="D53" i="135" s="1"/>
  <c r="J47" i="106"/>
  <c r="J47" i="135" s="1"/>
  <c r="H52" i="106"/>
  <c r="H52" i="135" s="1"/>
  <c r="E47" i="106"/>
  <c r="E47" i="135" s="1"/>
  <c r="C52" i="106"/>
  <c r="C52" i="135" s="1"/>
  <c r="I46" i="106"/>
  <c r="I46" i="135" s="1"/>
  <c r="G51" i="106"/>
  <c r="G51" i="135" s="1"/>
  <c r="D46" i="106"/>
  <c r="D46" i="135" s="1"/>
  <c r="K50" i="106"/>
  <c r="K50" i="135" s="1"/>
  <c r="H45" i="106"/>
  <c r="H45" i="135" s="1"/>
  <c r="F50" i="106"/>
  <c r="F50" i="135" s="1"/>
  <c r="C45" i="106"/>
  <c r="C45" i="135" s="1"/>
  <c r="J49" i="106"/>
  <c r="J49" i="135" s="1"/>
  <c r="H44" i="106"/>
  <c r="E49" i="106"/>
  <c r="E49" i="135" s="1"/>
  <c r="I52" i="106"/>
  <c r="I52" i="135" s="1"/>
  <c r="F47" i="106"/>
  <c r="F47" i="135" s="1"/>
  <c r="D52" i="106"/>
  <c r="D52" i="135" s="1"/>
  <c r="J46" i="106"/>
  <c r="J46" i="135" s="1"/>
  <c r="H51" i="106"/>
  <c r="H51" i="135" s="1"/>
  <c r="E46" i="106"/>
  <c r="E46" i="135" s="1"/>
  <c r="I51" i="106"/>
  <c r="I51" i="135" s="1"/>
  <c r="J45" i="106"/>
  <c r="J45" i="135" s="1"/>
  <c r="I48" i="106"/>
  <c r="I48" i="135" s="1"/>
  <c r="K52" i="106"/>
  <c r="K52" i="135" s="1"/>
  <c r="F52" i="106"/>
  <c r="F52" i="135" s="1"/>
  <c r="C47" i="106"/>
  <c r="C47" i="135" s="1"/>
  <c r="J51" i="106"/>
  <c r="J51" i="135" s="1"/>
  <c r="G46" i="106"/>
  <c r="G46" i="135" s="1"/>
  <c r="E51" i="106"/>
  <c r="E51" i="135" s="1"/>
  <c r="K45" i="106"/>
  <c r="K45" i="135" s="1"/>
  <c r="I50" i="106"/>
  <c r="I50" i="135" s="1"/>
  <c r="F45" i="106"/>
  <c r="F45" i="135" s="1"/>
  <c r="D50" i="106"/>
  <c r="D50" i="135" s="1"/>
  <c r="K44" i="106"/>
  <c r="H49" i="106"/>
  <c r="H49" i="135" s="1"/>
  <c r="C44" i="106"/>
  <c r="C44" i="135" s="1"/>
  <c r="C49" i="106"/>
  <c r="C49" i="135" s="1"/>
  <c r="J53" i="106"/>
  <c r="J53" i="135" s="1"/>
  <c r="G48" i="106"/>
  <c r="G48" i="135" s="1"/>
  <c r="E53" i="106"/>
  <c r="E53" i="135" s="1"/>
  <c r="K47" i="106"/>
  <c r="K47" i="135" s="1"/>
  <c r="F51" i="106"/>
  <c r="F51" i="135" s="1"/>
  <c r="C46" i="106"/>
  <c r="C46" i="135" s="1"/>
  <c r="J50" i="106"/>
  <c r="J50" i="135" s="1"/>
  <c r="G45" i="106"/>
  <c r="G45" i="135" s="1"/>
  <c r="E50" i="106"/>
  <c r="E50" i="135" s="1"/>
  <c r="I44" i="106"/>
  <c r="G49" i="106"/>
  <c r="G49" i="135" s="1"/>
  <c r="K48" i="106"/>
  <c r="K48" i="135" s="1"/>
  <c r="G44" i="106"/>
  <c r="F53" i="106"/>
  <c r="F53" i="135" s="1"/>
  <c r="C48" i="106"/>
  <c r="C48" i="135" s="1"/>
  <c r="J52" i="106"/>
  <c r="J52" i="135" s="1"/>
  <c r="E52" i="106"/>
  <c r="E52" i="135" s="1"/>
  <c r="F46" i="106"/>
  <c r="F46" i="135" s="1"/>
  <c r="D51" i="106"/>
  <c r="D51" i="135" s="1"/>
  <c r="E45" i="106"/>
  <c r="E45" i="135" s="1"/>
  <c r="G53" i="106"/>
  <c r="G53" i="135" s="1"/>
  <c r="H47" i="106"/>
  <c r="H47" i="135" s="1"/>
  <c r="H25" i="40"/>
  <c r="F25" i="40"/>
  <c r="J25" i="40" l="1"/>
  <c r="H44" i="135"/>
  <c r="E44" i="135"/>
  <c r="D44" i="135"/>
  <c r="J44" i="135"/>
  <c r="I44" i="135"/>
  <c r="F44" i="135"/>
  <c r="G44" i="135"/>
  <c r="K44" i="135"/>
  <c r="H10" i="59" l="1"/>
  <c r="C10" i="59"/>
  <c r="D10" i="59"/>
  <c r="I10" i="59"/>
  <c r="E10" i="59"/>
  <c r="F10" i="59"/>
  <c r="G10" i="59"/>
  <c r="F12" i="59"/>
  <c r="G12" i="59"/>
  <c r="H12" i="59"/>
  <c r="I12" i="59"/>
  <c r="D12" i="59"/>
  <c r="E12" i="59"/>
  <c r="C12" i="59"/>
  <c r="E9" i="57"/>
  <c r="C9" i="57"/>
  <c r="I9" i="57"/>
  <c r="F9" i="57"/>
  <c r="D9" i="57"/>
  <c r="G9" i="57"/>
  <c r="H9" i="57"/>
  <c r="E11" i="56"/>
  <c r="C11" i="56"/>
  <c r="I11" i="56"/>
  <c r="D11" i="56"/>
  <c r="H11" i="56"/>
  <c r="G11" i="56"/>
  <c r="F11" i="56"/>
  <c r="E10" i="57"/>
  <c r="F10" i="57"/>
  <c r="D10" i="57"/>
  <c r="I10" i="57"/>
  <c r="G10" i="57"/>
  <c r="H10" i="57"/>
  <c r="C10" i="57"/>
  <c r="F10" i="60"/>
  <c r="C10" i="60"/>
  <c r="H10" i="60"/>
  <c r="I10" i="60"/>
  <c r="D10" i="60"/>
  <c r="E10" i="60"/>
  <c r="G10" i="60"/>
  <c r="I10" i="58"/>
  <c r="H10" i="58"/>
  <c r="C10" i="58"/>
  <c r="G10" i="58"/>
  <c r="E10" i="58"/>
  <c r="D10" i="58"/>
  <c r="F10" i="58"/>
  <c r="H12" i="56"/>
  <c r="G12" i="56"/>
  <c r="F12" i="56"/>
  <c r="D12" i="56"/>
  <c r="C12" i="56"/>
  <c r="I12" i="56"/>
  <c r="E12" i="56"/>
  <c r="H13" i="60"/>
  <c r="E13" i="60"/>
  <c r="C13" i="60"/>
  <c r="D13" i="60"/>
  <c r="F13" i="60"/>
  <c r="I13" i="60"/>
  <c r="G13" i="60"/>
  <c r="C10" i="56"/>
  <c r="D10" i="56"/>
  <c r="F10" i="56"/>
  <c r="G10" i="56"/>
  <c r="I10" i="56"/>
  <c r="H10" i="56"/>
  <c r="E10" i="56"/>
  <c r="G13" i="57"/>
  <c r="F13" i="57"/>
  <c r="C13" i="57"/>
  <c r="H13" i="57"/>
  <c r="I13" i="57"/>
  <c r="D13" i="57"/>
  <c r="E13" i="57"/>
  <c r="H12" i="58"/>
  <c r="C12" i="58"/>
  <c r="D12" i="58"/>
  <c r="E12" i="58"/>
  <c r="I12" i="58"/>
  <c r="G12" i="58"/>
  <c r="F12" i="58"/>
  <c r="I9" i="60"/>
  <c r="F9" i="60"/>
  <c r="E9" i="60"/>
  <c r="G9" i="60"/>
  <c r="H9" i="60"/>
  <c r="C9" i="60"/>
  <c r="D9" i="60"/>
  <c r="I13" i="58"/>
  <c r="G13" i="58"/>
  <c r="E13" i="58"/>
  <c r="C13" i="58"/>
  <c r="H13" i="58"/>
  <c r="D13" i="58"/>
  <c r="F13" i="58"/>
  <c r="H11" i="59"/>
  <c r="E11" i="59"/>
  <c r="C11" i="59"/>
  <c r="D11" i="59"/>
  <c r="F11" i="59"/>
  <c r="I11" i="59"/>
  <c r="G11" i="59"/>
  <c r="I11" i="60"/>
  <c r="C11" i="60"/>
  <c r="D11" i="60"/>
  <c r="H11" i="60"/>
  <c r="E11" i="60"/>
  <c r="G11" i="60"/>
  <c r="F11" i="60"/>
  <c r="E11" i="58"/>
  <c r="C11" i="58"/>
  <c r="I11" i="58"/>
  <c r="H11" i="58"/>
  <c r="D11" i="58"/>
  <c r="G11" i="58"/>
  <c r="F11" i="58"/>
  <c r="H13" i="56"/>
  <c r="E13" i="56"/>
  <c r="C13" i="56"/>
  <c r="D13" i="56"/>
  <c r="F13" i="56"/>
  <c r="I13" i="56"/>
  <c r="G13" i="56"/>
  <c r="E13" i="59"/>
  <c r="C13" i="59"/>
  <c r="I13" i="59"/>
  <c r="F13" i="59"/>
  <c r="H13" i="59"/>
  <c r="G13" i="59"/>
  <c r="D13" i="59"/>
  <c r="H9" i="56"/>
  <c r="F9" i="56"/>
  <c r="C9" i="56"/>
  <c r="I9" i="56"/>
  <c r="D9" i="56"/>
  <c r="E9" i="56"/>
  <c r="G9" i="56"/>
  <c r="I11" i="57"/>
  <c r="D11" i="57"/>
  <c r="E11" i="57"/>
  <c r="G11" i="57"/>
  <c r="F11" i="57"/>
  <c r="C11" i="57"/>
  <c r="H11" i="57"/>
  <c r="I9" i="58"/>
  <c r="G9" i="58"/>
  <c r="E9" i="58"/>
  <c r="C9" i="58"/>
  <c r="H9" i="58"/>
  <c r="D9" i="58"/>
  <c r="F9" i="58"/>
  <c r="G9" i="59"/>
  <c r="D9" i="59"/>
  <c r="C9" i="59"/>
  <c r="I9" i="59"/>
  <c r="E9" i="59"/>
  <c r="F9" i="59"/>
  <c r="H9" i="59"/>
  <c r="F12" i="57"/>
  <c r="G12" i="57"/>
  <c r="I12" i="57"/>
  <c r="H12" i="57"/>
  <c r="E12" i="57"/>
  <c r="D12" i="57"/>
  <c r="C12" i="57"/>
  <c r="H12" i="60"/>
  <c r="G12" i="60"/>
  <c r="D12" i="60"/>
  <c r="C12" i="60"/>
  <c r="E12" i="60"/>
  <c r="I12" i="60"/>
  <c r="F12" i="60"/>
  <c r="E102" i="60" l="1"/>
  <c r="E46" i="60" s="1"/>
  <c r="P117" i="60" s="1"/>
  <c r="E34" i="60"/>
  <c r="P81" i="60"/>
  <c r="H34" i="60"/>
  <c r="H102" i="60"/>
  <c r="H46" i="60" s="1"/>
  <c r="S117" i="60" s="1"/>
  <c r="S81" i="60"/>
  <c r="H102" i="57"/>
  <c r="H46" i="57" s="1"/>
  <c r="S117" i="57" s="1"/>
  <c r="H34" i="57"/>
  <c r="S81" i="57"/>
  <c r="S78" i="59"/>
  <c r="H99" i="59"/>
  <c r="H43" i="59" s="1"/>
  <c r="S114" i="59" s="1"/>
  <c r="H31" i="59"/>
  <c r="C99" i="59"/>
  <c r="C43" i="59" s="1"/>
  <c r="N114" i="59" s="1"/>
  <c r="C31" i="59"/>
  <c r="N78" i="59"/>
  <c r="H185" i="113"/>
  <c r="G8" i="56"/>
  <c r="I185" i="113"/>
  <c r="H8" i="56"/>
  <c r="H31" i="58"/>
  <c r="S78" i="58"/>
  <c r="H99" i="58"/>
  <c r="H43" i="58" s="1"/>
  <c r="H135" i="58" s="1"/>
  <c r="H54" i="58" s="1"/>
  <c r="I31" i="58"/>
  <c r="T78" i="58"/>
  <c r="I99" i="58"/>
  <c r="I43" i="58" s="1"/>
  <c r="T114" i="58" s="1"/>
  <c r="I221" i="113"/>
  <c r="H8" i="60"/>
  <c r="H33" i="57"/>
  <c r="S80" i="57"/>
  <c r="H101" i="57"/>
  <c r="H45" i="57" s="1"/>
  <c r="S116" i="57" s="1"/>
  <c r="E101" i="57"/>
  <c r="E45" i="57" s="1"/>
  <c r="P116" i="57" s="1"/>
  <c r="E33" i="57"/>
  <c r="P80" i="57"/>
  <c r="E31" i="56"/>
  <c r="E99" i="56"/>
  <c r="E43" i="56" s="1"/>
  <c r="E135" i="56" s="1"/>
  <c r="E54" i="56" s="1"/>
  <c r="P78" i="56"/>
  <c r="F31" i="56"/>
  <c r="Q78" i="56"/>
  <c r="F99" i="56"/>
  <c r="F43" i="56" s="1"/>
  <c r="Q114" i="56" s="1"/>
  <c r="H203" i="113"/>
  <c r="G8" i="58"/>
  <c r="I8" i="58"/>
  <c r="J203" i="113"/>
  <c r="F35" i="59"/>
  <c r="Q82" i="59"/>
  <c r="F103" i="59"/>
  <c r="F47" i="59" s="1"/>
  <c r="Q118" i="59" s="1"/>
  <c r="G103" i="56"/>
  <c r="G47" i="56" s="1"/>
  <c r="R118" i="56" s="1"/>
  <c r="G35" i="56"/>
  <c r="R82" i="56"/>
  <c r="C103" i="56"/>
  <c r="C47" i="56" s="1"/>
  <c r="N118" i="56" s="1"/>
  <c r="C35" i="56"/>
  <c r="N82" i="56"/>
  <c r="G101" i="58"/>
  <c r="G45" i="58" s="1"/>
  <c r="R116" i="58" s="1"/>
  <c r="G33" i="58"/>
  <c r="R80" i="58"/>
  <c r="C101" i="58"/>
  <c r="C45" i="58" s="1"/>
  <c r="N116" i="58" s="1"/>
  <c r="C33" i="58"/>
  <c r="N80" i="58"/>
  <c r="P80" i="60"/>
  <c r="E101" i="60"/>
  <c r="E45" i="60" s="1"/>
  <c r="P116" i="60" s="1"/>
  <c r="E33" i="60"/>
  <c r="T80" i="60"/>
  <c r="I33" i="60"/>
  <c r="I101" i="60"/>
  <c r="I45" i="60" s="1"/>
  <c r="T116" i="60" s="1"/>
  <c r="O80" i="59"/>
  <c r="D101" i="59"/>
  <c r="D45" i="59" s="1"/>
  <c r="O116" i="59" s="1"/>
  <c r="D33" i="59"/>
  <c r="F35" i="58"/>
  <c r="Q82" i="58"/>
  <c r="F103" i="58"/>
  <c r="F47" i="58" s="1"/>
  <c r="Q118" i="58" s="1"/>
  <c r="E103" i="58"/>
  <c r="E47" i="58" s="1"/>
  <c r="P118" i="58" s="1"/>
  <c r="E35" i="58"/>
  <c r="P82" i="58"/>
  <c r="N78" i="60"/>
  <c r="C99" i="60"/>
  <c r="C43" i="60" s="1"/>
  <c r="N114" i="60" s="1"/>
  <c r="C31" i="60"/>
  <c r="F31" i="60"/>
  <c r="Q78" i="60"/>
  <c r="F99" i="60"/>
  <c r="F43" i="60" s="1"/>
  <c r="Q114" i="60" s="1"/>
  <c r="T81" i="58"/>
  <c r="I102" i="58"/>
  <c r="I46" i="58" s="1"/>
  <c r="T117" i="58" s="1"/>
  <c r="I34" i="58"/>
  <c r="H102" i="58"/>
  <c r="H46" i="58" s="1"/>
  <c r="S117" i="58" s="1"/>
  <c r="H34" i="58"/>
  <c r="S81" i="58"/>
  <c r="S82" i="57"/>
  <c r="H103" i="57"/>
  <c r="H47" i="57" s="1"/>
  <c r="S118" i="57" s="1"/>
  <c r="H35" i="57"/>
  <c r="E100" i="56"/>
  <c r="E44" i="56" s="1"/>
  <c r="P115" i="56" s="1"/>
  <c r="E32" i="56"/>
  <c r="P79" i="56"/>
  <c r="Q79" i="56"/>
  <c r="F100" i="56"/>
  <c r="F44" i="56" s="1"/>
  <c r="Q115" i="56" s="1"/>
  <c r="F32" i="56"/>
  <c r="I103" i="60"/>
  <c r="I47" i="60" s="1"/>
  <c r="T118" i="60" s="1"/>
  <c r="I35" i="60"/>
  <c r="T82" i="60"/>
  <c r="E103" i="60"/>
  <c r="E47" i="60" s="1"/>
  <c r="P118" i="60" s="1"/>
  <c r="E35" i="60"/>
  <c r="P82" i="60"/>
  <c r="I212" i="113"/>
  <c r="H8" i="59"/>
  <c r="G212" i="113"/>
  <c r="F8" i="59"/>
  <c r="O81" i="56"/>
  <c r="D102" i="56"/>
  <c r="D46" i="56" s="1"/>
  <c r="O117" i="56" s="1"/>
  <c r="D34" i="56"/>
  <c r="F32" i="58"/>
  <c r="Q79" i="58"/>
  <c r="F100" i="58"/>
  <c r="F44" i="58" s="1"/>
  <c r="Q115" i="58" s="1"/>
  <c r="N79" i="58"/>
  <c r="C100" i="58"/>
  <c r="C44" i="58" s="1"/>
  <c r="N115" i="58" s="1"/>
  <c r="C32" i="58"/>
  <c r="P79" i="60"/>
  <c r="E100" i="60"/>
  <c r="E44" i="60" s="1"/>
  <c r="P115" i="60" s="1"/>
  <c r="E32" i="60"/>
  <c r="C100" i="60"/>
  <c r="C44" i="60" s="1"/>
  <c r="N115" i="60" s="1"/>
  <c r="C32" i="60"/>
  <c r="N79" i="60"/>
  <c r="R79" i="57"/>
  <c r="G100" i="57"/>
  <c r="G44" i="57" s="1"/>
  <c r="R115" i="57" s="1"/>
  <c r="G32" i="57"/>
  <c r="E100" i="57"/>
  <c r="E44" i="57" s="1"/>
  <c r="P115" i="57" s="1"/>
  <c r="E32" i="57"/>
  <c r="P79" i="57"/>
  <c r="O80" i="56"/>
  <c r="D33" i="56"/>
  <c r="D101" i="56"/>
  <c r="D45" i="56" s="1"/>
  <c r="O116" i="56" s="1"/>
  <c r="H99" i="57"/>
  <c r="H43" i="57" s="1"/>
  <c r="S114" i="57" s="1"/>
  <c r="S78" i="57"/>
  <c r="H31" i="57"/>
  <c r="T78" i="57"/>
  <c r="I99" i="57"/>
  <c r="I43" i="57" s="1"/>
  <c r="I135" i="57" s="1"/>
  <c r="I54" i="57" s="1"/>
  <c r="I31" i="57"/>
  <c r="D8" i="57"/>
  <c r="E194" i="113"/>
  <c r="I194" i="113"/>
  <c r="H8" i="57"/>
  <c r="D102" i="59"/>
  <c r="D46" i="59" s="1"/>
  <c r="O117" i="59" s="1"/>
  <c r="O81" i="59"/>
  <c r="D34" i="59"/>
  <c r="F102" i="59"/>
  <c r="F46" i="59" s="1"/>
  <c r="F34" i="59"/>
  <c r="Q81" i="59"/>
  <c r="T79" i="59"/>
  <c r="I100" i="59"/>
  <c r="I44" i="59" s="1"/>
  <c r="T115" i="59" s="1"/>
  <c r="I32" i="59"/>
  <c r="C102" i="60"/>
  <c r="C46" i="60" s="1"/>
  <c r="C138" i="60" s="1"/>
  <c r="C57" i="60" s="1"/>
  <c r="N81" i="60"/>
  <c r="C34" i="60"/>
  <c r="N81" i="57"/>
  <c r="C34" i="57"/>
  <c r="C102" i="57"/>
  <c r="C46" i="57" s="1"/>
  <c r="N117" i="57" s="1"/>
  <c r="I102" i="57"/>
  <c r="I46" i="57" s="1"/>
  <c r="T117" i="57" s="1"/>
  <c r="I34" i="57"/>
  <c r="T81" i="57"/>
  <c r="Q78" i="59"/>
  <c r="F99" i="59"/>
  <c r="F43" i="59" s="1"/>
  <c r="Q114" i="59" s="1"/>
  <c r="F31" i="59"/>
  <c r="D31" i="59"/>
  <c r="D99" i="59"/>
  <c r="D43" i="59" s="1"/>
  <c r="O114" i="59" s="1"/>
  <c r="O78" i="59"/>
  <c r="F8" i="56"/>
  <c r="G185" i="113"/>
  <c r="D185" i="113"/>
  <c r="C8" i="56"/>
  <c r="C31" i="58"/>
  <c r="N78" i="58"/>
  <c r="C99" i="58"/>
  <c r="C43" i="58" s="1"/>
  <c r="N114" i="58" s="1"/>
  <c r="F8" i="60"/>
  <c r="G221" i="113"/>
  <c r="H221" i="113"/>
  <c r="G8" i="60"/>
  <c r="N80" i="57"/>
  <c r="C33" i="57"/>
  <c r="C101" i="57"/>
  <c r="C45" i="57" s="1"/>
  <c r="N116" i="57" s="1"/>
  <c r="D33" i="57"/>
  <c r="D101" i="57"/>
  <c r="D45" i="57" s="1"/>
  <c r="O116" i="57" s="1"/>
  <c r="O80" i="57"/>
  <c r="D99" i="56"/>
  <c r="D43" i="56" s="1"/>
  <c r="O114" i="56" s="1"/>
  <c r="O78" i="56"/>
  <c r="D31" i="56"/>
  <c r="S78" i="56"/>
  <c r="H99" i="56"/>
  <c r="H43" i="56" s="1"/>
  <c r="S114" i="56" s="1"/>
  <c r="H31" i="56"/>
  <c r="F8" i="58"/>
  <c r="G203" i="113"/>
  <c r="D35" i="59"/>
  <c r="D103" i="59"/>
  <c r="D47" i="59" s="1"/>
  <c r="O118" i="59" s="1"/>
  <c r="O82" i="59"/>
  <c r="I103" i="59"/>
  <c r="I47" i="59" s="1"/>
  <c r="T118" i="59" s="1"/>
  <c r="T82" i="59"/>
  <c r="I35" i="59"/>
  <c r="I103" i="56"/>
  <c r="I47" i="56" s="1"/>
  <c r="T118" i="56" s="1"/>
  <c r="I35" i="56"/>
  <c r="T82" i="56"/>
  <c r="E103" i="56"/>
  <c r="E47" i="56" s="1"/>
  <c r="P118" i="56" s="1"/>
  <c r="E35" i="56"/>
  <c r="P82" i="56"/>
  <c r="O80" i="58"/>
  <c r="D101" i="58"/>
  <c r="D45" i="58" s="1"/>
  <c r="O116" i="58" s="1"/>
  <c r="D33" i="58"/>
  <c r="P80" i="58"/>
  <c r="E101" i="58"/>
  <c r="E45" i="58" s="1"/>
  <c r="P116" i="58" s="1"/>
  <c r="E33" i="58"/>
  <c r="S80" i="60"/>
  <c r="H101" i="60"/>
  <c r="H45" i="60" s="1"/>
  <c r="S116" i="60" s="1"/>
  <c r="H33" i="60"/>
  <c r="G33" i="59"/>
  <c r="R80" i="59"/>
  <c r="G101" i="59"/>
  <c r="G45" i="59" s="1"/>
  <c r="R116" i="59" s="1"/>
  <c r="C33" i="59"/>
  <c r="N80" i="59"/>
  <c r="C101" i="59"/>
  <c r="C45" i="59" s="1"/>
  <c r="N116" i="59" s="1"/>
  <c r="D35" i="58"/>
  <c r="D103" i="58"/>
  <c r="D47" i="58" s="1"/>
  <c r="O118" i="58" s="1"/>
  <c r="O82" i="58"/>
  <c r="G35" i="58"/>
  <c r="R82" i="58"/>
  <c r="G103" i="58"/>
  <c r="G47" i="58" s="1"/>
  <c r="R118" i="58" s="1"/>
  <c r="S78" i="60"/>
  <c r="H99" i="60"/>
  <c r="H43" i="60" s="1"/>
  <c r="S114" i="60" s="1"/>
  <c r="H31" i="60"/>
  <c r="I31" i="60"/>
  <c r="T78" i="60"/>
  <c r="I99" i="60"/>
  <c r="I43" i="60" s="1"/>
  <c r="T114" i="60" s="1"/>
  <c r="P81" i="58"/>
  <c r="E34" i="58"/>
  <c r="E102" i="58"/>
  <c r="E46" i="58" s="1"/>
  <c r="P117" i="58" s="1"/>
  <c r="E103" i="57"/>
  <c r="E47" i="57" s="1"/>
  <c r="P118" i="57" s="1"/>
  <c r="P82" i="57"/>
  <c r="E35" i="57"/>
  <c r="C35" i="57"/>
  <c r="N82" i="57"/>
  <c r="C103" i="57"/>
  <c r="C47" i="57" s="1"/>
  <c r="N118" i="57" s="1"/>
  <c r="H100" i="56"/>
  <c r="H44" i="56" s="1"/>
  <c r="H136" i="56" s="1"/>
  <c r="H55" i="56" s="1"/>
  <c r="S79" i="56"/>
  <c r="H32" i="56"/>
  <c r="O79" i="56"/>
  <c r="D100" i="56"/>
  <c r="D44" i="56" s="1"/>
  <c r="O115" i="56" s="1"/>
  <c r="D32" i="56"/>
  <c r="F103" i="60"/>
  <c r="F47" i="60" s="1"/>
  <c r="Q118" i="60" s="1"/>
  <c r="F35" i="60"/>
  <c r="Q82" i="60"/>
  <c r="H103" i="60"/>
  <c r="H47" i="60" s="1"/>
  <c r="S118" i="60" s="1"/>
  <c r="H35" i="60"/>
  <c r="S82" i="60"/>
  <c r="G8" i="59"/>
  <c r="H212" i="113"/>
  <c r="E34" i="56"/>
  <c r="E102" i="56"/>
  <c r="E46" i="56" s="1"/>
  <c r="P117" i="56" s="1"/>
  <c r="P81" i="56"/>
  <c r="Q81" i="56"/>
  <c r="F102" i="56"/>
  <c r="F46" i="56" s="1"/>
  <c r="Q117" i="56" s="1"/>
  <c r="F34" i="56"/>
  <c r="O79" i="58"/>
  <c r="D32" i="58"/>
  <c r="D100" i="58"/>
  <c r="D44" i="58" s="1"/>
  <c r="O115" i="58" s="1"/>
  <c r="S79" i="58"/>
  <c r="H100" i="58"/>
  <c r="H44" i="58" s="1"/>
  <c r="S115" i="58" s="1"/>
  <c r="H32" i="58"/>
  <c r="D32" i="60"/>
  <c r="D100" i="60"/>
  <c r="D44" i="60" s="1"/>
  <c r="D136" i="60" s="1"/>
  <c r="D55" i="60" s="1"/>
  <c r="O79" i="60"/>
  <c r="F100" i="60"/>
  <c r="F44" i="60" s="1"/>
  <c r="Q115" i="60" s="1"/>
  <c r="F32" i="60"/>
  <c r="Q79" i="60"/>
  <c r="I32" i="57"/>
  <c r="T79" i="57"/>
  <c r="I100" i="57"/>
  <c r="I44" i="57" s="1"/>
  <c r="T115" i="57" s="1"/>
  <c r="Q80" i="56"/>
  <c r="F101" i="56"/>
  <c r="F45" i="56" s="1"/>
  <c r="Q116" i="56" s="1"/>
  <c r="F33" i="56"/>
  <c r="I33" i="56"/>
  <c r="T80" i="56"/>
  <c r="I101" i="56"/>
  <c r="I45" i="56" s="1"/>
  <c r="T116" i="56" s="1"/>
  <c r="G31" i="57"/>
  <c r="R78" i="57"/>
  <c r="G99" i="57"/>
  <c r="G43" i="57" s="1"/>
  <c r="R114" i="57" s="1"/>
  <c r="C31" i="57"/>
  <c r="C99" i="57"/>
  <c r="C43" i="57" s="1"/>
  <c r="N114" i="57" s="1"/>
  <c r="N78" i="57"/>
  <c r="I8" i="57"/>
  <c r="J194" i="113"/>
  <c r="G8" i="57"/>
  <c r="H194" i="113"/>
  <c r="I34" i="59"/>
  <c r="T81" i="59"/>
  <c r="I102" i="59"/>
  <c r="I46" i="59" s="1"/>
  <c r="T117" i="59" s="1"/>
  <c r="G32" i="59"/>
  <c r="R79" i="59"/>
  <c r="G100" i="59"/>
  <c r="G44" i="59" s="1"/>
  <c r="D32" i="59"/>
  <c r="O79" i="59"/>
  <c r="D100" i="59"/>
  <c r="D44" i="59" s="1"/>
  <c r="O115" i="59" s="1"/>
  <c r="Q81" i="60"/>
  <c r="F102" i="60"/>
  <c r="F46" i="60" s="1"/>
  <c r="Q117" i="60" s="1"/>
  <c r="F34" i="60"/>
  <c r="O81" i="60"/>
  <c r="D102" i="60"/>
  <c r="D46" i="60" s="1"/>
  <c r="O117" i="60" s="1"/>
  <c r="D34" i="60"/>
  <c r="D34" i="57"/>
  <c r="O81" i="57"/>
  <c r="D102" i="57"/>
  <c r="D46" i="57" s="1"/>
  <c r="O117" i="57" s="1"/>
  <c r="G102" i="57"/>
  <c r="G46" i="57" s="1"/>
  <c r="R117" i="57" s="1"/>
  <c r="R81" i="57"/>
  <c r="G34" i="57"/>
  <c r="E99" i="59"/>
  <c r="E43" i="59" s="1"/>
  <c r="P114" i="59" s="1"/>
  <c r="E31" i="59"/>
  <c r="P78" i="59"/>
  <c r="G31" i="59"/>
  <c r="R78" i="59"/>
  <c r="G99" i="59"/>
  <c r="G43" i="59" s="1"/>
  <c r="R114" i="59" s="1"/>
  <c r="E185" i="113"/>
  <c r="D8" i="56"/>
  <c r="F31" i="58"/>
  <c r="Q78" i="58"/>
  <c r="F99" i="58"/>
  <c r="F43" i="58" s="1"/>
  <c r="Q114" i="58" s="1"/>
  <c r="E31" i="58"/>
  <c r="P78" i="58"/>
  <c r="E99" i="58"/>
  <c r="E43" i="58" s="1"/>
  <c r="P114" i="58" s="1"/>
  <c r="E221" i="113"/>
  <c r="D8" i="60"/>
  <c r="I8" i="60"/>
  <c r="J221" i="113"/>
  <c r="F33" i="57"/>
  <c r="Q80" i="57"/>
  <c r="F101" i="57"/>
  <c r="F45" i="57" s="1"/>
  <c r="Q116" i="57" s="1"/>
  <c r="I33" i="57"/>
  <c r="T80" i="57"/>
  <c r="I101" i="57"/>
  <c r="I45" i="57" s="1"/>
  <c r="T116" i="57" s="1"/>
  <c r="I99" i="56"/>
  <c r="I43" i="56" s="1"/>
  <c r="T114" i="56" s="1"/>
  <c r="I31" i="56"/>
  <c r="T78" i="56"/>
  <c r="D203" i="113"/>
  <c r="C8" i="58"/>
  <c r="D8" i="58"/>
  <c r="E203" i="113"/>
  <c r="G35" i="59"/>
  <c r="R82" i="59"/>
  <c r="G103" i="59"/>
  <c r="G47" i="59" s="1"/>
  <c r="R118" i="59" s="1"/>
  <c r="C103" i="59"/>
  <c r="C47" i="59" s="1"/>
  <c r="N82" i="59"/>
  <c r="C35" i="59"/>
  <c r="F35" i="56"/>
  <c r="Q82" i="56"/>
  <c r="F103" i="56"/>
  <c r="F47" i="56" s="1"/>
  <c r="Q118" i="56" s="1"/>
  <c r="S82" i="56"/>
  <c r="H35" i="56"/>
  <c r="H103" i="56"/>
  <c r="H47" i="56" s="1"/>
  <c r="S118" i="56" s="1"/>
  <c r="H33" i="58"/>
  <c r="S80" i="58"/>
  <c r="H101" i="58"/>
  <c r="H45" i="58" s="1"/>
  <c r="S116" i="58" s="1"/>
  <c r="F33" i="60"/>
  <c r="Q80" i="60"/>
  <c r="F101" i="60"/>
  <c r="F45" i="60" s="1"/>
  <c r="Q116" i="60" s="1"/>
  <c r="D33" i="60"/>
  <c r="O80" i="60"/>
  <c r="D101" i="60"/>
  <c r="D45" i="60" s="1"/>
  <c r="O116" i="60" s="1"/>
  <c r="I101" i="59"/>
  <c r="I45" i="59" s="1"/>
  <c r="T116" i="59" s="1"/>
  <c r="I33" i="59"/>
  <c r="T80" i="59"/>
  <c r="P80" i="59"/>
  <c r="E101" i="59"/>
  <c r="E45" i="59" s="1"/>
  <c r="P116" i="59" s="1"/>
  <c r="E33" i="59"/>
  <c r="H103" i="58"/>
  <c r="H47" i="58" s="1"/>
  <c r="H139" i="58" s="1"/>
  <c r="H58" i="58" s="1"/>
  <c r="H35" i="58"/>
  <c r="S82" i="58"/>
  <c r="I35" i="58"/>
  <c r="I103" i="58"/>
  <c r="I47" i="58" s="1"/>
  <c r="T118" i="58" s="1"/>
  <c r="T82" i="58"/>
  <c r="R78" i="60"/>
  <c r="G99" i="60"/>
  <c r="G43" i="60" s="1"/>
  <c r="R114" i="60" s="1"/>
  <c r="G31" i="60"/>
  <c r="F102" i="58"/>
  <c r="F46" i="58" s="1"/>
  <c r="Q117" i="58" s="1"/>
  <c r="F34" i="58"/>
  <c r="Q81" i="58"/>
  <c r="D34" i="58"/>
  <c r="O81" i="58"/>
  <c r="D102" i="58"/>
  <c r="D46" i="58" s="1"/>
  <c r="O117" i="58" s="1"/>
  <c r="D35" i="57"/>
  <c r="D103" i="57"/>
  <c r="D47" i="57" s="1"/>
  <c r="O118" i="57" s="1"/>
  <c r="O82" i="57"/>
  <c r="Q82" i="57"/>
  <c r="F103" i="57"/>
  <c r="F47" i="57" s="1"/>
  <c r="Q118" i="57" s="1"/>
  <c r="F35" i="57"/>
  <c r="I32" i="56"/>
  <c r="T79" i="56"/>
  <c r="I100" i="56"/>
  <c r="I44" i="56" s="1"/>
  <c r="T115" i="56" s="1"/>
  <c r="C32" i="56"/>
  <c r="C100" i="56"/>
  <c r="C44" i="56" s="1"/>
  <c r="N115" i="56" s="1"/>
  <c r="N79" i="56"/>
  <c r="D35" i="60"/>
  <c r="O82" i="60"/>
  <c r="D103" i="60"/>
  <c r="D47" i="60" s="1"/>
  <c r="O118" i="60" s="1"/>
  <c r="D8" i="59"/>
  <c r="E212" i="113"/>
  <c r="F212" i="113"/>
  <c r="E8" i="59"/>
  <c r="I34" i="56"/>
  <c r="I102" i="56"/>
  <c r="I46" i="56" s="1"/>
  <c r="T117" i="56" s="1"/>
  <c r="T81" i="56"/>
  <c r="G102" i="56"/>
  <c r="G46" i="56" s="1"/>
  <c r="R117" i="56" s="1"/>
  <c r="G34" i="56"/>
  <c r="R81" i="56"/>
  <c r="E32" i="58"/>
  <c r="E100" i="58"/>
  <c r="E44" i="58" s="1"/>
  <c r="P115" i="58" s="1"/>
  <c r="P79" i="58"/>
  <c r="I32" i="58"/>
  <c r="I100" i="58"/>
  <c r="I44" i="58" s="1"/>
  <c r="T115" i="58" s="1"/>
  <c r="T79" i="58"/>
  <c r="I32" i="60"/>
  <c r="I100" i="60"/>
  <c r="I44" i="60" s="1"/>
  <c r="T115" i="60" s="1"/>
  <c r="T79" i="60"/>
  <c r="C32" i="57"/>
  <c r="N79" i="57"/>
  <c r="C100" i="57"/>
  <c r="C44" i="57" s="1"/>
  <c r="N115" i="57" s="1"/>
  <c r="D32" i="57"/>
  <c r="O79" i="57"/>
  <c r="D100" i="57"/>
  <c r="D44" i="57" s="1"/>
  <c r="O115" i="57" s="1"/>
  <c r="G101" i="56"/>
  <c r="G45" i="56" s="1"/>
  <c r="R116" i="56" s="1"/>
  <c r="G33" i="56"/>
  <c r="R80" i="56"/>
  <c r="C101" i="56"/>
  <c r="C45" i="56" s="1"/>
  <c r="C137" i="56" s="1"/>
  <c r="C56" i="56" s="1"/>
  <c r="C33" i="56"/>
  <c r="N80" i="56"/>
  <c r="D99" i="57"/>
  <c r="D43" i="57" s="1"/>
  <c r="O114" i="57" s="1"/>
  <c r="O78" i="57"/>
  <c r="D31" i="57"/>
  <c r="P78" i="57"/>
  <c r="E31" i="57"/>
  <c r="E99" i="57"/>
  <c r="E43" i="57" s="1"/>
  <c r="P114" i="57" s="1"/>
  <c r="D194" i="113"/>
  <c r="C8" i="57"/>
  <c r="C34" i="59"/>
  <c r="N81" i="59"/>
  <c r="C102" i="59"/>
  <c r="C46" i="59" s="1"/>
  <c r="N117" i="59" s="1"/>
  <c r="H102" i="59"/>
  <c r="H46" i="59" s="1"/>
  <c r="S117" i="59" s="1"/>
  <c r="H34" i="59"/>
  <c r="S81" i="59"/>
  <c r="F100" i="59"/>
  <c r="F44" i="59" s="1"/>
  <c r="Q115" i="59" s="1"/>
  <c r="F32" i="59"/>
  <c r="Q79" i="59"/>
  <c r="C32" i="59"/>
  <c r="C100" i="59"/>
  <c r="C44" i="59" s="1"/>
  <c r="N115" i="59" s="1"/>
  <c r="N79" i="59"/>
  <c r="I102" i="60"/>
  <c r="I46" i="60" s="1"/>
  <c r="T117" i="60" s="1"/>
  <c r="T81" i="60"/>
  <c r="I34" i="60"/>
  <c r="G102" i="60"/>
  <c r="G46" i="60" s="1"/>
  <c r="R117" i="60" s="1"/>
  <c r="R81" i="60"/>
  <c r="G34" i="60"/>
  <c r="E102" i="57"/>
  <c r="E46" i="57" s="1"/>
  <c r="P117" i="57" s="1"/>
  <c r="E34" i="57"/>
  <c r="P81" i="57"/>
  <c r="F102" i="57"/>
  <c r="F46" i="57" s="1"/>
  <c r="Q117" i="57" s="1"/>
  <c r="F34" i="57"/>
  <c r="Q81" i="57"/>
  <c r="I31" i="59"/>
  <c r="T78" i="59"/>
  <c r="I99" i="59"/>
  <c r="I43" i="59" s="1"/>
  <c r="T114" i="59" s="1"/>
  <c r="E8" i="56"/>
  <c r="F185" i="113"/>
  <c r="I8" i="56"/>
  <c r="J185" i="113"/>
  <c r="D99" i="58"/>
  <c r="D43" i="58" s="1"/>
  <c r="O114" i="58" s="1"/>
  <c r="D31" i="58"/>
  <c r="O78" i="58"/>
  <c r="G31" i="58"/>
  <c r="R78" i="58"/>
  <c r="G99" i="58"/>
  <c r="G43" i="58" s="1"/>
  <c r="R114" i="58" s="1"/>
  <c r="C8" i="60"/>
  <c r="D221" i="113"/>
  <c r="F221" i="113"/>
  <c r="E8" i="60"/>
  <c r="G101" i="57"/>
  <c r="G45" i="57" s="1"/>
  <c r="R116" i="57" s="1"/>
  <c r="G33" i="57"/>
  <c r="R80" i="57"/>
  <c r="G99" i="56"/>
  <c r="G43" i="56" s="1"/>
  <c r="R114" i="56" s="1"/>
  <c r="G31" i="56"/>
  <c r="R78" i="56"/>
  <c r="C31" i="56"/>
  <c r="C99" i="56"/>
  <c r="C43" i="56" s="1"/>
  <c r="N114" i="56" s="1"/>
  <c r="N78" i="56"/>
  <c r="I203" i="113"/>
  <c r="H8" i="58"/>
  <c r="E8" i="58"/>
  <c r="F203" i="113"/>
  <c r="H35" i="59"/>
  <c r="S82" i="59"/>
  <c r="H103" i="59"/>
  <c r="H47" i="59" s="1"/>
  <c r="S118" i="59" s="1"/>
  <c r="E35" i="59"/>
  <c r="P82" i="59"/>
  <c r="E103" i="59"/>
  <c r="E47" i="59" s="1"/>
  <c r="P118" i="59" s="1"/>
  <c r="D35" i="56"/>
  <c r="O82" i="56"/>
  <c r="D103" i="56"/>
  <c r="D47" i="56" s="1"/>
  <c r="F33" i="58"/>
  <c r="F101" i="58"/>
  <c r="F45" i="58" s="1"/>
  <c r="Q116" i="58" s="1"/>
  <c r="Q80" i="58"/>
  <c r="I33" i="58"/>
  <c r="I101" i="58"/>
  <c r="I45" i="58" s="1"/>
  <c r="T116" i="58" s="1"/>
  <c r="T80" i="58"/>
  <c r="G33" i="60"/>
  <c r="G101" i="60"/>
  <c r="G45" i="60" s="1"/>
  <c r="R116" i="60" s="1"/>
  <c r="R80" i="60"/>
  <c r="C33" i="60"/>
  <c r="N80" i="60"/>
  <c r="C101" i="60"/>
  <c r="C45" i="60" s="1"/>
  <c r="N116" i="60" s="1"/>
  <c r="F101" i="59"/>
  <c r="F45" i="59" s="1"/>
  <c r="Q116" i="59" s="1"/>
  <c r="Q80" i="59"/>
  <c r="F33" i="59"/>
  <c r="S80" i="59"/>
  <c r="H101" i="59"/>
  <c r="H45" i="59" s="1"/>
  <c r="S116" i="59" s="1"/>
  <c r="H33" i="59"/>
  <c r="C35" i="58"/>
  <c r="C103" i="58"/>
  <c r="C47" i="58" s="1"/>
  <c r="N118" i="58" s="1"/>
  <c r="N82" i="58"/>
  <c r="D99" i="60"/>
  <c r="D43" i="60" s="1"/>
  <c r="O114" i="60" s="1"/>
  <c r="D31" i="60"/>
  <c r="O78" i="60"/>
  <c r="E99" i="60"/>
  <c r="E43" i="60" s="1"/>
  <c r="P114" i="60" s="1"/>
  <c r="E31" i="60"/>
  <c r="P78" i="60"/>
  <c r="R81" i="58"/>
  <c r="G102" i="58"/>
  <c r="G46" i="58" s="1"/>
  <c r="R117" i="58" s="1"/>
  <c r="G34" i="58"/>
  <c r="C102" i="58"/>
  <c r="C46" i="58" s="1"/>
  <c r="N117" i="58" s="1"/>
  <c r="C34" i="58"/>
  <c r="N81" i="58"/>
  <c r="I103" i="57"/>
  <c r="I47" i="57" s="1"/>
  <c r="I139" i="57" s="1"/>
  <c r="I58" i="57" s="1"/>
  <c r="T82" i="57"/>
  <c r="I35" i="57"/>
  <c r="R82" i="57"/>
  <c r="G103" i="57"/>
  <c r="G47" i="57" s="1"/>
  <c r="R118" i="57" s="1"/>
  <c r="G35" i="57"/>
  <c r="R79" i="56"/>
  <c r="G32" i="56"/>
  <c r="G100" i="56"/>
  <c r="G44" i="56" s="1"/>
  <c r="R115" i="56" s="1"/>
  <c r="R82" i="60"/>
  <c r="G35" i="60"/>
  <c r="G103" i="60"/>
  <c r="G47" i="60" s="1"/>
  <c r="R118" i="60" s="1"/>
  <c r="N82" i="60"/>
  <c r="C103" i="60"/>
  <c r="C47" i="60" s="1"/>
  <c r="N118" i="60" s="1"/>
  <c r="C35" i="60"/>
  <c r="J212" i="113"/>
  <c r="I8" i="59"/>
  <c r="D212" i="113"/>
  <c r="C8" i="59"/>
  <c r="C102" i="56"/>
  <c r="C46" i="56" s="1"/>
  <c r="N117" i="56" s="1"/>
  <c r="N81" i="56"/>
  <c r="C34" i="56"/>
  <c r="S81" i="56"/>
  <c r="H34" i="56"/>
  <c r="H102" i="56"/>
  <c r="H46" i="56" s="1"/>
  <c r="S117" i="56" s="1"/>
  <c r="R79" i="58"/>
  <c r="G100" i="58"/>
  <c r="G44" i="58" s="1"/>
  <c r="R115" i="58" s="1"/>
  <c r="G32" i="58"/>
  <c r="G32" i="60"/>
  <c r="R79" i="60"/>
  <c r="G100" i="60"/>
  <c r="G44" i="60" s="1"/>
  <c r="R115" i="60" s="1"/>
  <c r="H32" i="60"/>
  <c r="S79" i="60"/>
  <c r="H100" i="60"/>
  <c r="H44" i="60" s="1"/>
  <c r="S115" i="60" s="1"/>
  <c r="S79" i="57"/>
  <c r="H100" i="57"/>
  <c r="H44" i="57" s="1"/>
  <c r="S115" i="57" s="1"/>
  <c r="H32" i="57"/>
  <c r="Q79" i="57"/>
  <c r="F32" i="57"/>
  <c r="F100" i="57"/>
  <c r="F44" i="57" s="1"/>
  <c r="Q115" i="57" s="1"/>
  <c r="S80" i="56"/>
  <c r="H33" i="56"/>
  <c r="H101" i="56"/>
  <c r="H45" i="56" s="1"/>
  <c r="S116" i="56" s="1"/>
  <c r="P80" i="56"/>
  <c r="E33" i="56"/>
  <c r="E101" i="56"/>
  <c r="E45" i="56" s="1"/>
  <c r="E137" i="56" s="1"/>
  <c r="E56" i="56" s="1"/>
  <c r="F99" i="57"/>
  <c r="F43" i="57" s="1"/>
  <c r="Q114" i="57" s="1"/>
  <c r="F31" i="57"/>
  <c r="Q78" i="57"/>
  <c r="F194" i="113"/>
  <c r="E8" i="57"/>
  <c r="G194" i="113"/>
  <c r="F8" i="57"/>
  <c r="E34" i="59"/>
  <c r="P81" i="59"/>
  <c r="E102" i="59"/>
  <c r="E46" i="59" s="1"/>
  <c r="P117" i="59" s="1"/>
  <c r="G102" i="59"/>
  <c r="G46" i="59" s="1"/>
  <c r="R117" i="59" s="1"/>
  <c r="G34" i="59"/>
  <c r="R81" i="59"/>
  <c r="E32" i="59"/>
  <c r="P79" i="59"/>
  <c r="E100" i="59"/>
  <c r="E44" i="59" s="1"/>
  <c r="P115" i="59" s="1"/>
  <c r="S79" i="59"/>
  <c r="H100" i="59"/>
  <c r="H44" i="59" s="1"/>
  <c r="S115" i="59" s="1"/>
  <c r="H32" i="59"/>
  <c r="H65" i="58" l="1"/>
  <c r="R200" i="105" s="1"/>
  <c r="R200" i="130" s="1"/>
  <c r="E65" i="56"/>
  <c r="O182" i="105" s="1"/>
  <c r="O182" i="130" s="1"/>
  <c r="E138" i="60"/>
  <c r="E57" i="60" s="1"/>
  <c r="E68" i="60" s="1"/>
  <c r="O221" i="105" s="1"/>
  <c r="O221" i="130" s="1"/>
  <c r="I138" i="56"/>
  <c r="I57" i="56" s="1"/>
  <c r="I68" i="56" s="1"/>
  <c r="S185" i="105" s="1"/>
  <c r="S185" i="130" s="1"/>
  <c r="G135" i="57"/>
  <c r="G54" i="57" s="1"/>
  <c r="G65" i="57" s="1"/>
  <c r="Q191" i="105" s="1"/>
  <c r="Q191" i="130" s="1"/>
  <c r="I137" i="56"/>
  <c r="I56" i="56" s="1"/>
  <c r="I67" i="56" s="1"/>
  <c r="S184" i="105" s="1"/>
  <c r="S184" i="130" s="1"/>
  <c r="E136" i="59"/>
  <c r="E55" i="59" s="1"/>
  <c r="E66" i="59" s="1"/>
  <c r="O210" i="105" s="1"/>
  <c r="O210" i="130" s="1"/>
  <c r="I136" i="57"/>
  <c r="I55" i="57" s="1"/>
  <c r="I66" i="57" s="1"/>
  <c r="S192" i="105" s="1"/>
  <c r="S192" i="130" s="1"/>
  <c r="T118" i="57"/>
  <c r="G137" i="60"/>
  <c r="G56" i="60" s="1"/>
  <c r="G67" i="60" s="1"/>
  <c r="Q220" i="105" s="1"/>
  <c r="Q220" i="130" s="1"/>
  <c r="I137" i="58"/>
  <c r="I56" i="58" s="1"/>
  <c r="I67" i="58" s="1"/>
  <c r="S202" i="105" s="1"/>
  <c r="S202" i="130" s="1"/>
  <c r="F137" i="58"/>
  <c r="F56" i="58" s="1"/>
  <c r="F67" i="58" s="1"/>
  <c r="P202" i="105" s="1"/>
  <c r="P202" i="130" s="1"/>
  <c r="I138" i="59"/>
  <c r="I57" i="59" s="1"/>
  <c r="I68" i="59" s="1"/>
  <c r="S212" i="105" s="1"/>
  <c r="S212" i="130" s="1"/>
  <c r="C135" i="57"/>
  <c r="C54" i="57" s="1"/>
  <c r="C65" i="57" s="1"/>
  <c r="M191" i="105" s="1"/>
  <c r="M191" i="130" s="1"/>
  <c r="F137" i="56"/>
  <c r="F56" i="56" s="1"/>
  <c r="F67" i="56" s="1"/>
  <c r="P184" i="105" s="1"/>
  <c r="P184" i="130" s="1"/>
  <c r="G137" i="59"/>
  <c r="G56" i="59" s="1"/>
  <c r="G67" i="59" s="1"/>
  <c r="Q211" i="105" s="1"/>
  <c r="Q211" i="130" s="1"/>
  <c r="E67" i="56"/>
  <c r="O184" i="105" s="1"/>
  <c r="O184" i="130" s="1"/>
  <c r="G139" i="59"/>
  <c r="G58" i="59" s="1"/>
  <c r="G69" i="59" s="1"/>
  <c r="Q213" i="105" s="1"/>
  <c r="Q213" i="130" s="1"/>
  <c r="E135" i="59"/>
  <c r="E54" i="59" s="1"/>
  <c r="E65" i="59" s="1"/>
  <c r="O209" i="105" s="1"/>
  <c r="O209" i="130" s="1"/>
  <c r="G138" i="57"/>
  <c r="G57" i="57" s="1"/>
  <c r="G68" i="57" s="1"/>
  <c r="Q194" i="105" s="1"/>
  <c r="Q194" i="130" s="1"/>
  <c r="G135" i="60"/>
  <c r="G54" i="60" s="1"/>
  <c r="G65" i="60" s="1"/>
  <c r="Q218" i="105" s="1"/>
  <c r="Q218" i="130" s="1"/>
  <c r="I139" i="58"/>
  <c r="I58" i="58" s="1"/>
  <c r="I69" i="58" s="1"/>
  <c r="S204" i="105" s="1"/>
  <c r="S204" i="130" s="1"/>
  <c r="D135" i="59"/>
  <c r="D54" i="59" s="1"/>
  <c r="D65" i="59" s="1"/>
  <c r="N209" i="105" s="1"/>
  <c r="N209" i="130" s="1"/>
  <c r="D138" i="56"/>
  <c r="D57" i="56" s="1"/>
  <c r="D68" i="56" s="1"/>
  <c r="N185" i="105" s="1"/>
  <c r="N185" i="130" s="1"/>
  <c r="C136" i="59"/>
  <c r="C55" i="59" s="1"/>
  <c r="C66" i="59" s="1"/>
  <c r="M210" i="105" s="1"/>
  <c r="M210" i="130" s="1"/>
  <c r="C136" i="56"/>
  <c r="C55" i="56" s="1"/>
  <c r="C66" i="56" s="1"/>
  <c r="M183" i="105" s="1"/>
  <c r="M183" i="130" s="1"/>
  <c r="O115" i="60"/>
  <c r="E138" i="58"/>
  <c r="E57" i="58" s="1"/>
  <c r="E68" i="58" s="1"/>
  <c r="O203" i="105" s="1"/>
  <c r="O203" i="130" s="1"/>
  <c r="I135" i="60"/>
  <c r="I54" i="60" s="1"/>
  <c r="I65" i="60" s="1"/>
  <c r="S218" i="105" s="1"/>
  <c r="S218" i="130" s="1"/>
  <c r="E136" i="56"/>
  <c r="E55" i="56" s="1"/>
  <c r="E66" i="56" s="1"/>
  <c r="O183" i="105" s="1"/>
  <c r="O183" i="130" s="1"/>
  <c r="F138" i="57"/>
  <c r="F57" i="57" s="1"/>
  <c r="F68" i="57" s="1"/>
  <c r="P194" i="105" s="1"/>
  <c r="P194" i="130" s="1"/>
  <c r="E138" i="57"/>
  <c r="E57" i="57" s="1"/>
  <c r="E68" i="57" s="1"/>
  <c r="O194" i="105" s="1"/>
  <c r="O194" i="130" s="1"/>
  <c r="G138" i="60"/>
  <c r="G57" i="60" s="1"/>
  <c r="G68" i="60" s="1"/>
  <c r="Q221" i="105" s="1"/>
  <c r="Q221" i="130" s="1"/>
  <c r="I138" i="60"/>
  <c r="I57" i="60" s="1"/>
  <c r="I68" i="60" s="1"/>
  <c r="S221" i="105" s="1"/>
  <c r="S221" i="130" s="1"/>
  <c r="F139" i="57"/>
  <c r="F58" i="57" s="1"/>
  <c r="F69" i="57" s="1"/>
  <c r="P195" i="105" s="1"/>
  <c r="P195" i="130" s="1"/>
  <c r="D139" i="57"/>
  <c r="D58" i="57" s="1"/>
  <c r="D69" i="57" s="1"/>
  <c r="N195" i="105" s="1"/>
  <c r="N195" i="130" s="1"/>
  <c r="H69" i="58"/>
  <c r="R204" i="105" s="1"/>
  <c r="R204" i="130" s="1"/>
  <c r="D138" i="60"/>
  <c r="D57" i="60" s="1"/>
  <c r="D68" i="60" s="1"/>
  <c r="N221" i="105" s="1"/>
  <c r="N221" i="130" s="1"/>
  <c r="F138" i="60"/>
  <c r="F57" i="60" s="1"/>
  <c r="F68" i="60" s="1"/>
  <c r="P221" i="105" s="1"/>
  <c r="P221" i="130" s="1"/>
  <c r="D66" i="60"/>
  <c r="N219" i="105" s="1"/>
  <c r="N219" i="130" s="1"/>
  <c r="I138" i="57"/>
  <c r="I57" i="57" s="1"/>
  <c r="I68" i="57" s="1"/>
  <c r="S194" i="105" s="1"/>
  <c r="S194" i="130" s="1"/>
  <c r="C138" i="57"/>
  <c r="C57" i="57" s="1"/>
  <c r="C68" i="57" s="1"/>
  <c r="M194" i="105" s="1"/>
  <c r="M194" i="130" s="1"/>
  <c r="N117" i="60"/>
  <c r="H139" i="57"/>
  <c r="H58" i="57" s="1"/>
  <c r="H69" i="57" s="1"/>
  <c r="R195" i="105" s="1"/>
  <c r="R195" i="130" s="1"/>
  <c r="H138" i="58"/>
  <c r="H57" i="58" s="1"/>
  <c r="H68" i="58" s="1"/>
  <c r="R203" i="105" s="1"/>
  <c r="R203" i="130" s="1"/>
  <c r="I138" i="58"/>
  <c r="I57" i="58" s="1"/>
  <c r="I68" i="58" s="1"/>
  <c r="S203" i="105" s="1"/>
  <c r="S203" i="130" s="1"/>
  <c r="F135" i="60"/>
  <c r="F54" i="60" s="1"/>
  <c r="F65" i="60" s="1"/>
  <c r="P218" i="105" s="1"/>
  <c r="P218" i="130" s="1"/>
  <c r="C135" i="60"/>
  <c r="C54" i="60" s="1"/>
  <c r="C65" i="60" s="1"/>
  <c r="M218" i="105" s="1"/>
  <c r="M218" i="130" s="1"/>
  <c r="E139" i="58"/>
  <c r="E58" i="58" s="1"/>
  <c r="E69" i="58" s="1"/>
  <c r="O204" i="105" s="1"/>
  <c r="O204" i="130" s="1"/>
  <c r="F139" i="58"/>
  <c r="F58" i="58" s="1"/>
  <c r="F69" i="58" s="1"/>
  <c r="P204" i="105" s="1"/>
  <c r="P204" i="130" s="1"/>
  <c r="I137" i="60"/>
  <c r="I56" i="60" s="1"/>
  <c r="I67" i="60" s="1"/>
  <c r="S220" i="105" s="1"/>
  <c r="S220" i="130" s="1"/>
  <c r="E137" i="60"/>
  <c r="E56" i="60" s="1"/>
  <c r="E67" i="60" s="1"/>
  <c r="O220" i="105" s="1"/>
  <c r="O220" i="130" s="1"/>
  <c r="C137" i="58"/>
  <c r="C56" i="58" s="1"/>
  <c r="C67" i="58" s="1"/>
  <c r="M202" i="105" s="1"/>
  <c r="M202" i="130" s="1"/>
  <c r="G137" i="58"/>
  <c r="G56" i="58" s="1"/>
  <c r="G67" i="58" s="1"/>
  <c r="Q202" i="105" s="1"/>
  <c r="Q202" i="130" s="1"/>
  <c r="C139" i="56"/>
  <c r="C58" i="56" s="1"/>
  <c r="C69" i="56" s="1"/>
  <c r="M186" i="105" s="1"/>
  <c r="M186" i="130" s="1"/>
  <c r="G139" i="56"/>
  <c r="G58" i="56" s="1"/>
  <c r="G69" i="56" s="1"/>
  <c r="Q186" i="105" s="1"/>
  <c r="Q186" i="130" s="1"/>
  <c r="F139" i="59"/>
  <c r="F58" i="59" s="1"/>
  <c r="F69" i="59" s="1"/>
  <c r="P213" i="105" s="1"/>
  <c r="P213" i="130" s="1"/>
  <c r="F135" i="56"/>
  <c r="F54" i="56" s="1"/>
  <c r="F65" i="56" s="1"/>
  <c r="P182" i="105" s="1"/>
  <c r="P182" i="130" s="1"/>
  <c r="P114" i="56"/>
  <c r="S114" i="58"/>
  <c r="C135" i="59"/>
  <c r="C54" i="59" s="1"/>
  <c r="C65" i="59" s="1"/>
  <c r="M209" i="105" s="1"/>
  <c r="M209" i="130" s="1"/>
  <c r="H135" i="59"/>
  <c r="H54" i="59" s="1"/>
  <c r="H65" i="59" s="1"/>
  <c r="R209" i="105" s="1"/>
  <c r="R209" i="130" s="1"/>
  <c r="H138" i="57"/>
  <c r="H57" i="57" s="1"/>
  <c r="H68" i="57" s="1"/>
  <c r="R194" i="105" s="1"/>
  <c r="R194" i="130" s="1"/>
  <c r="H138" i="60"/>
  <c r="H57" i="60" s="1"/>
  <c r="H68" i="60" s="1"/>
  <c r="R221" i="105" s="1"/>
  <c r="R221" i="130" s="1"/>
  <c r="C67" i="56"/>
  <c r="M184" i="105" s="1"/>
  <c r="M184" i="130" s="1"/>
  <c r="I65" i="57"/>
  <c r="S191" i="105" s="1"/>
  <c r="S191" i="130" s="1"/>
  <c r="C138" i="58"/>
  <c r="C57" i="58" s="1"/>
  <c r="C68" i="58" s="1"/>
  <c r="M203" i="105" s="1"/>
  <c r="M203" i="130" s="1"/>
  <c r="G138" i="58"/>
  <c r="G57" i="58" s="1"/>
  <c r="G68" i="58" s="1"/>
  <c r="Q203" i="105" s="1"/>
  <c r="Q203" i="130" s="1"/>
  <c r="E135" i="60"/>
  <c r="E54" i="60" s="1"/>
  <c r="E65" i="60" s="1"/>
  <c r="O218" i="105" s="1"/>
  <c r="O218" i="130" s="1"/>
  <c r="D135" i="60"/>
  <c r="D54" i="60" s="1"/>
  <c r="D65" i="60" s="1"/>
  <c r="N218" i="105" s="1"/>
  <c r="N218" i="130" s="1"/>
  <c r="C139" i="58"/>
  <c r="C58" i="58" s="1"/>
  <c r="C69" i="58" s="1"/>
  <c r="M204" i="105" s="1"/>
  <c r="M204" i="130" s="1"/>
  <c r="H137" i="59"/>
  <c r="H56" i="59" s="1"/>
  <c r="H67" i="59" s="1"/>
  <c r="R211" i="105" s="1"/>
  <c r="R211" i="130" s="1"/>
  <c r="C135" i="56"/>
  <c r="C54" i="56" s="1"/>
  <c r="C65" i="56" s="1"/>
  <c r="M182" i="105" s="1"/>
  <c r="M182" i="130" s="1"/>
  <c r="G135" i="56"/>
  <c r="G54" i="56" s="1"/>
  <c r="G65" i="56" s="1"/>
  <c r="Q182" i="105" s="1"/>
  <c r="Q182" i="130" s="1"/>
  <c r="G137" i="57"/>
  <c r="G56" i="57" s="1"/>
  <c r="G67" i="57" s="1"/>
  <c r="Q193" i="105" s="1"/>
  <c r="Q193" i="130" s="1"/>
  <c r="D135" i="57"/>
  <c r="D54" i="57" s="1"/>
  <c r="D65" i="57" s="1"/>
  <c r="N191" i="105" s="1"/>
  <c r="N191" i="130" s="1"/>
  <c r="N116" i="56"/>
  <c r="I136" i="58"/>
  <c r="I55" i="58" s="1"/>
  <c r="I66" i="58" s="1"/>
  <c r="S201" i="105" s="1"/>
  <c r="S201" i="130" s="1"/>
  <c r="E136" i="58"/>
  <c r="E55" i="58" s="1"/>
  <c r="E66" i="58" s="1"/>
  <c r="O201" i="105" s="1"/>
  <c r="O201" i="130" s="1"/>
  <c r="F136" i="56"/>
  <c r="F55" i="56" s="1"/>
  <c r="F66" i="56" s="1"/>
  <c r="P183" i="105" s="1"/>
  <c r="P183" i="130" s="1"/>
  <c r="E138" i="59"/>
  <c r="E57" i="59" s="1"/>
  <c r="E68" i="59" s="1"/>
  <c r="O212" i="105" s="1"/>
  <c r="O212" i="130" s="1"/>
  <c r="G137" i="56"/>
  <c r="G56" i="56" s="1"/>
  <c r="G67" i="56" s="1"/>
  <c r="Q184" i="105" s="1"/>
  <c r="Q184" i="130" s="1"/>
  <c r="D136" i="57"/>
  <c r="D55" i="57" s="1"/>
  <c r="D66" i="57" s="1"/>
  <c r="N192" i="105" s="1"/>
  <c r="N192" i="130" s="1"/>
  <c r="C136" i="57"/>
  <c r="C55" i="57" s="1"/>
  <c r="C66" i="57" s="1"/>
  <c r="M192" i="105" s="1"/>
  <c r="M192" i="130" s="1"/>
  <c r="I136" i="60"/>
  <c r="I55" i="60" s="1"/>
  <c r="I66" i="60" s="1"/>
  <c r="S219" i="105" s="1"/>
  <c r="S219" i="130" s="1"/>
  <c r="G138" i="56"/>
  <c r="G57" i="56" s="1"/>
  <c r="G68" i="56" s="1"/>
  <c r="Q185" i="105" s="1"/>
  <c r="Q185" i="130" s="1"/>
  <c r="D139" i="60"/>
  <c r="D58" i="60" s="1"/>
  <c r="D69" i="60" s="1"/>
  <c r="N222" i="105" s="1"/>
  <c r="N222" i="130" s="1"/>
  <c r="I136" i="56"/>
  <c r="I55" i="56" s="1"/>
  <c r="I66" i="56" s="1"/>
  <c r="S183" i="105" s="1"/>
  <c r="S183" i="130" s="1"/>
  <c r="D138" i="58"/>
  <c r="D57" i="58" s="1"/>
  <c r="D68" i="58" s="1"/>
  <c r="N203" i="105" s="1"/>
  <c r="N203" i="130" s="1"/>
  <c r="F138" i="58"/>
  <c r="F57" i="58" s="1"/>
  <c r="F68" i="58" s="1"/>
  <c r="P203" i="105" s="1"/>
  <c r="P203" i="130" s="1"/>
  <c r="S118" i="58"/>
  <c r="I137" i="57"/>
  <c r="I56" i="57" s="1"/>
  <c r="I67" i="57" s="1"/>
  <c r="S193" i="105" s="1"/>
  <c r="S193" i="130" s="1"/>
  <c r="F137" i="57"/>
  <c r="F56" i="57" s="1"/>
  <c r="F67" i="57" s="1"/>
  <c r="P193" i="105" s="1"/>
  <c r="P193" i="130" s="1"/>
  <c r="E135" i="58"/>
  <c r="E54" i="58" s="1"/>
  <c r="E65" i="58" s="1"/>
  <c r="O200" i="105" s="1"/>
  <c r="O200" i="130" s="1"/>
  <c r="F135" i="58"/>
  <c r="F54" i="58" s="1"/>
  <c r="F65" i="58" s="1"/>
  <c r="P200" i="105" s="1"/>
  <c r="P200" i="130" s="1"/>
  <c r="F135" i="59"/>
  <c r="F54" i="59" s="1"/>
  <c r="F65" i="59" s="1"/>
  <c r="P209" i="105" s="1"/>
  <c r="P209" i="130" s="1"/>
  <c r="C68" i="60"/>
  <c r="M221" i="105" s="1"/>
  <c r="M221" i="130" s="1"/>
  <c r="H66" i="56"/>
  <c r="R183" i="105" s="1"/>
  <c r="R183" i="130" s="1"/>
  <c r="D135" i="58"/>
  <c r="D54" i="58" s="1"/>
  <c r="D65" i="58" s="1"/>
  <c r="N200" i="105" s="1"/>
  <c r="N200" i="130" s="1"/>
  <c r="H138" i="59"/>
  <c r="H57" i="59" s="1"/>
  <c r="H68" i="59" s="1"/>
  <c r="R212" i="105" s="1"/>
  <c r="R212" i="130" s="1"/>
  <c r="D137" i="60"/>
  <c r="D56" i="60" s="1"/>
  <c r="D67" i="60" s="1"/>
  <c r="N220" i="105" s="1"/>
  <c r="N220" i="130" s="1"/>
  <c r="F137" i="60"/>
  <c r="F56" i="60" s="1"/>
  <c r="F67" i="60" s="1"/>
  <c r="P220" i="105" s="1"/>
  <c r="P220" i="130" s="1"/>
  <c r="H137" i="58"/>
  <c r="H56" i="58" s="1"/>
  <c r="H67" i="58" s="1"/>
  <c r="R202" i="105" s="1"/>
  <c r="R202" i="130" s="1"/>
  <c r="H139" i="56"/>
  <c r="H58" i="56" s="1"/>
  <c r="H69" i="56" s="1"/>
  <c r="R186" i="105" s="1"/>
  <c r="R186" i="130" s="1"/>
  <c r="F139" i="56"/>
  <c r="F58" i="56" s="1"/>
  <c r="F69" i="56" s="1"/>
  <c r="P186" i="105" s="1"/>
  <c r="P186" i="130" s="1"/>
  <c r="D136" i="58"/>
  <c r="D55" i="58" s="1"/>
  <c r="D66" i="58" s="1"/>
  <c r="N201" i="105" s="1"/>
  <c r="N201" i="130" s="1"/>
  <c r="H139" i="60"/>
  <c r="H58" i="60" s="1"/>
  <c r="H69" i="60" s="1"/>
  <c r="R222" i="105" s="1"/>
  <c r="R222" i="130" s="1"/>
  <c r="F139" i="60"/>
  <c r="F58" i="60" s="1"/>
  <c r="F69" i="60" s="1"/>
  <c r="P222" i="105" s="1"/>
  <c r="P222" i="130" s="1"/>
  <c r="D136" i="56"/>
  <c r="D55" i="56" s="1"/>
  <c r="D66" i="56" s="1"/>
  <c r="N183" i="105" s="1"/>
  <c r="N183" i="130" s="1"/>
  <c r="S115" i="56"/>
  <c r="C139" i="57"/>
  <c r="C58" i="57" s="1"/>
  <c r="C69" i="57" s="1"/>
  <c r="M195" i="105" s="1"/>
  <c r="M195" i="130" s="1"/>
  <c r="H135" i="56"/>
  <c r="H54" i="56" s="1"/>
  <c r="H65" i="56" s="1"/>
  <c r="R182" i="105" s="1"/>
  <c r="R182" i="130" s="1"/>
  <c r="D135" i="56"/>
  <c r="D54" i="56" s="1"/>
  <c r="D65" i="56" s="1"/>
  <c r="N182" i="105" s="1"/>
  <c r="N182" i="130" s="1"/>
  <c r="D137" i="57"/>
  <c r="D56" i="57" s="1"/>
  <c r="D67" i="57" s="1"/>
  <c r="N193" i="105" s="1"/>
  <c r="N193" i="130" s="1"/>
  <c r="E139" i="60"/>
  <c r="E58" i="60" s="1"/>
  <c r="E69" i="60" s="1"/>
  <c r="O222" i="105" s="1"/>
  <c r="O222" i="130" s="1"/>
  <c r="I139" i="60"/>
  <c r="I58" i="60" s="1"/>
  <c r="I69" i="60" s="1"/>
  <c r="S222" i="105" s="1"/>
  <c r="S222" i="130" s="1"/>
  <c r="P77" i="59"/>
  <c r="P83" i="59" s="1"/>
  <c r="E30" i="59"/>
  <c r="E36" i="59" s="1"/>
  <c r="E98" i="59"/>
  <c r="E14" i="59"/>
  <c r="E205" i="59" s="1"/>
  <c r="C139" i="59"/>
  <c r="C58" i="59" s="1"/>
  <c r="C69" i="59" s="1"/>
  <c r="M213" i="105" s="1"/>
  <c r="M213" i="130" s="1"/>
  <c r="G136" i="59"/>
  <c r="G55" i="59" s="1"/>
  <c r="G66" i="59" s="1"/>
  <c r="Q210" i="105" s="1"/>
  <c r="Q210" i="130" s="1"/>
  <c r="F138" i="59"/>
  <c r="F57" i="59" s="1"/>
  <c r="F68" i="59" s="1"/>
  <c r="P212" i="105" s="1"/>
  <c r="P212" i="130" s="1"/>
  <c r="D30" i="57"/>
  <c r="D36" i="57" s="1"/>
  <c r="O77" i="57"/>
  <c r="O83" i="57" s="1"/>
  <c r="D14" i="57"/>
  <c r="D205" i="57" s="1"/>
  <c r="D98" i="57"/>
  <c r="H98" i="56"/>
  <c r="H14" i="56"/>
  <c r="H205" i="56" s="1"/>
  <c r="H30" i="56"/>
  <c r="H36" i="56" s="1"/>
  <c r="S77" i="56"/>
  <c r="S83" i="56" s="1"/>
  <c r="I14" i="59"/>
  <c r="I205" i="59" s="1"/>
  <c r="I30" i="59"/>
  <c r="I36" i="59" s="1"/>
  <c r="T77" i="59"/>
  <c r="T83" i="59" s="1"/>
  <c r="I98" i="59"/>
  <c r="Q77" i="57"/>
  <c r="Q83" i="57" s="1"/>
  <c r="F14" i="57"/>
  <c r="F205" i="57" s="1"/>
  <c r="F30" i="57"/>
  <c r="F36" i="57" s="1"/>
  <c r="F98" i="57"/>
  <c r="P116" i="56"/>
  <c r="H14" i="58"/>
  <c r="H205" i="58" s="1"/>
  <c r="H30" i="58"/>
  <c r="H36" i="58" s="1"/>
  <c r="S77" i="58"/>
  <c r="S83" i="58" s="1"/>
  <c r="H98" i="58"/>
  <c r="C14" i="57"/>
  <c r="N77" i="57"/>
  <c r="C98" i="57"/>
  <c r="C30" i="57"/>
  <c r="C36" i="57" s="1"/>
  <c r="E137" i="59"/>
  <c r="E56" i="59" s="1"/>
  <c r="E67" i="59" s="1"/>
  <c r="O211" i="105" s="1"/>
  <c r="O211" i="130" s="1"/>
  <c r="I137" i="59"/>
  <c r="I56" i="59" s="1"/>
  <c r="I67" i="59" s="1"/>
  <c r="S211" i="105" s="1"/>
  <c r="S211" i="130" s="1"/>
  <c r="N118" i="59"/>
  <c r="I135" i="56"/>
  <c r="I54" i="56" s="1"/>
  <c r="I65" i="56" s="1"/>
  <c r="S182" i="105" s="1"/>
  <c r="S182" i="130" s="1"/>
  <c r="O77" i="56"/>
  <c r="O83" i="56" s="1"/>
  <c r="D14" i="56"/>
  <c r="D205" i="56" s="1"/>
  <c r="D30" i="56"/>
  <c r="D36" i="56" s="1"/>
  <c r="D98" i="56"/>
  <c r="G98" i="57"/>
  <c r="G30" i="57"/>
  <c r="G36" i="57" s="1"/>
  <c r="G14" i="57"/>
  <c r="G205" i="57" s="1"/>
  <c r="R77" i="57"/>
  <c r="R83" i="57" s="1"/>
  <c r="H136" i="58"/>
  <c r="H55" i="58" s="1"/>
  <c r="H66" i="58" s="1"/>
  <c r="R201" i="105" s="1"/>
  <c r="R201" i="130" s="1"/>
  <c r="F138" i="56"/>
  <c r="F57" i="56" s="1"/>
  <c r="F68" i="56" s="1"/>
  <c r="P185" i="105" s="1"/>
  <c r="P185" i="130" s="1"/>
  <c r="E138" i="56"/>
  <c r="E57" i="56" s="1"/>
  <c r="E68" i="56" s="1"/>
  <c r="O185" i="105" s="1"/>
  <c r="O185" i="130" s="1"/>
  <c r="E139" i="57"/>
  <c r="E58" i="57" s="1"/>
  <c r="E69" i="57" s="1"/>
  <c r="O195" i="105" s="1"/>
  <c r="O195" i="130" s="1"/>
  <c r="H135" i="60"/>
  <c r="H54" i="60" s="1"/>
  <c r="H65" i="60" s="1"/>
  <c r="R218" i="105" s="1"/>
  <c r="R218" i="130" s="1"/>
  <c r="D139" i="58"/>
  <c r="D58" i="58" s="1"/>
  <c r="D69" i="58" s="1"/>
  <c r="N204" i="105" s="1"/>
  <c r="N204" i="130" s="1"/>
  <c r="H137" i="60"/>
  <c r="H56" i="60" s="1"/>
  <c r="H67" i="60" s="1"/>
  <c r="R220" i="105" s="1"/>
  <c r="R220" i="130" s="1"/>
  <c r="E137" i="58"/>
  <c r="E56" i="58" s="1"/>
  <c r="E67" i="58" s="1"/>
  <c r="O202" i="105" s="1"/>
  <c r="O202" i="130" s="1"/>
  <c r="D137" i="58"/>
  <c r="D56" i="58" s="1"/>
  <c r="D67" i="58" s="1"/>
  <c r="N202" i="105" s="1"/>
  <c r="N202" i="130" s="1"/>
  <c r="E139" i="56"/>
  <c r="E58" i="56" s="1"/>
  <c r="E69" i="56" s="1"/>
  <c r="O186" i="105" s="1"/>
  <c r="O186" i="130" s="1"/>
  <c r="I139" i="56"/>
  <c r="I58" i="56" s="1"/>
  <c r="I69" i="56" s="1"/>
  <c r="S186" i="105" s="1"/>
  <c r="S186" i="130" s="1"/>
  <c r="I139" i="59"/>
  <c r="I58" i="59" s="1"/>
  <c r="I69" i="59" s="1"/>
  <c r="S213" i="105" s="1"/>
  <c r="S213" i="130" s="1"/>
  <c r="I136" i="59"/>
  <c r="I55" i="59" s="1"/>
  <c r="I66" i="59" s="1"/>
  <c r="S210" i="105" s="1"/>
  <c r="S210" i="130" s="1"/>
  <c r="Q117" i="59"/>
  <c r="D138" i="59"/>
  <c r="D57" i="59" s="1"/>
  <c r="D68" i="59" s="1"/>
  <c r="N212" i="105" s="1"/>
  <c r="N212" i="130" s="1"/>
  <c r="H14" i="57"/>
  <c r="H205" i="57" s="1"/>
  <c r="H30" i="57"/>
  <c r="H36" i="57" s="1"/>
  <c r="S77" i="57"/>
  <c r="S83" i="57" s="1"/>
  <c r="H98" i="57"/>
  <c r="T114" i="57"/>
  <c r="H30" i="59"/>
  <c r="H36" i="59" s="1"/>
  <c r="S77" i="59"/>
  <c r="S83" i="59" s="1"/>
  <c r="H98" i="59"/>
  <c r="H14" i="59"/>
  <c r="H205" i="59" s="1"/>
  <c r="T77" i="58"/>
  <c r="T83" i="58" s="1"/>
  <c r="I98" i="58"/>
  <c r="I14" i="58"/>
  <c r="I205" i="58" s="1"/>
  <c r="I30" i="58"/>
  <c r="I36" i="58" s="1"/>
  <c r="E137" i="57"/>
  <c r="E56" i="57" s="1"/>
  <c r="E67" i="57" s="1"/>
  <c r="O193" i="105" s="1"/>
  <c r="O193" i="130" s="1"/>
  <c r="H137" i="57"/>
  <c r="H56" i="57" s="1"/>
  <c r="H67" i="57" s="1"/>
  <c r="R193" i="105" s="1"/>
  <c r="R193" i="130" s="1"/>
  <c r="H30" i="60"/>
  <c r="H36" i="60" s="1"/>
  <c r="H14" i="60"/>
  <c r="H205" i="60" s="1"/>
  <c r="H98" i="60"/>
  <c r="S77" i="60"/>
  <c r="S83" i="60" s="1"/>
  <c r="D139" i="56"/>
  <c r="D58" i="56" s="1"/>
  <c r="D69" i="56" s="1"/>
  <c r="N186" i="105" s="1"/>
  <c r="N186" i="130" s="1"/>
  <c r="E30" i="58"/>
  <c r="E36" i="58" s="1"/>
  <c r="P77" i="58"/>
  <c r="P83" i="58" s="1"/>
  <c r="E14" i="58"/>
  <c r="E205" i="58" s="1"/>
  <c r="E98" i="58"/>
  <c r="I30" i="56"/>
  <c r="I36" i="56" s="1"/>
  <c r="I14" i="56"/>
  <c r="I205" i="56" s="1"/>
  <c r="T77" i="56"/>
  <c r="T83" i="56" s="1"/>
  <c r="I98" i="56"/>
  <c r="H136" i="59"/>
  <c r="H55" i="59" s="1"/>
  <c r="H66" i="59" s="1"/>
  <c r="R210" i="105" s="1"/>
  <c r="R210" i="130" s="1"/>
  <c r="G138" i="59"/>
  <c r="G57" i="59" s="1"/>
  <c r="G68" i="59" s="1"/>
  <c r="Q212" i="105" s="1"/>
  <c r="Q212" i="130" s="1"/>
  <c r="F135" i="57"/>
  <c r="F54" i="57" s="1"/>
  <c r="F65" i="57" s="1"/>
  <c r="P191" i="105" s="1"/>
  <c r="P191" i="130" s="1"/>
  <c r="H137" i="56"/>
  <c r="H56" i="56" s="1"/>
  <c r="H67" i="56" s="1"/>
  <c r="R184" i="105" s="1"/>
  <c r="R184" i="130" s="1"/>
  <c r="F136" i="57"/>
  <c r="F55" i="57" s="1"/>
  <c r="F66" i="57" s="1"/>
  <c r="P192" i="105" s="1"/>
  <c r="P192" i="130" s="1"/>
  <c r="H136" i="57"/>
  <c r="H55" i="57" s="1"/>
  <c r="H66" i="57" s="1"/>
  <c r="R192" i="105" s="1"/>
  <c r="R192" i="130" s="1"/>
  <c r="H136" i="60"/>
  <c r="H55" i="60" s="1"/>
  <c r="H66" i="60" s="1"/>
  <c r="R219" i="105" s="1"/>
  <c r="R219" i="130" s="1"/>
  <c r="G136" i="60"/>
  <c r="G55" i="60" s="1"/>
  <c r="G66" i="60" s="1"/>
  <c r="Q219" i="105" s="1"/>
  <c r="Q219" i="130" s="1"/>
  <c r="G136" i="58"/>
  <c r="G55" i="58" s="1"/>
  <c r="G66" i="58" s="1"/>
  <c r="Q201" i="105" s="1"/>
  <c r="Q201" i="130" s="1"/>
  <c r="H138" i="56"/>
  <c r="H57" i="56" s="1"/>
  <c r="H68" i="56" s="1"/>
  <c r="R185" i="105" s="1"/>
  <c r="R185" i="130" s="1"/>
  <c r="C138" i="56"/>
  <c r="C57" i="56" s="1"/>
  <c r="C68" i="56" s="1"/>
  <c r="M185" i="105" s="1"/>
  <c r="M185" i="130" s="1"/>
  <c r="C98" i="59"/>
  <c r="N77" i="59"/>
  <c r="C30" i="59"/>
  <c r="C36" i="59" s="1"/>
  <c r="C14" i="59"/>
  <c r="C139" i="60"/>
  <c r="C58" i="60" s="1"/>
  <c r="C69" i="60" s="1"/>
  <c r="M222" i="105" s="1"/>
  <c r="M222" i="130" s="1"/>
  <c r="G139" i="60"/>
  <c r="G58" i="60" s="1"/>
  <c r="G69" i="60" s="1"/>
  <c r="Q222" i="105" s="1"/>
  <c r="Q222" i="130" s="1"/>
  <c r="G136" i="56"/>
  <c r="G55" i="56" s="1"/>
  <c r="G66" i="56" s="1"/>
  <c r="Q183" i="105" s="1"/>
  <c r="Q183" i="130" s="1"/>
  <c r="G139" i="57"/>
  <c r="G58" i="57" s="1"/>
  <c r="G69" i="57" s="1"/>
  <c r="Q195" i="105" s="1"/>
  <c r="Q195" i="130" s="1"/>
  <c r="F137" i="59"/>
  <c r="F56" i="59" s="1"/>
  <c r="F67" i="59" s="1"/>
  <c r="P211" i="105" s="1"/>
  <c r="P211" i="130" s="1"/>
  <c r="N77" i="60"/>
  <c r="C98" i="60"/>
  <c r="C14" i="60"/>
  <c r="C30" i="60"/>
  <c r="C36" i="60" s="1"/>
  <c r="E14" i="56"/>
  <c r="E205" i="56" s="1"/>
  <c r="P77" i="56"/>
  <c r="P83" i="56" s="1"/>
  <c r="E98" i="56"/>
  <c r="E30" i="56"/>
  <c r="E36" i="56" s="1"/>
  <c r="C138" i="59"/>
  <c r="C57" i="59" s="1"/>
  <c r="C68" i="59" s="1"/>
  <c r="M212" i="105" s="1"/>
  <c r="M212" i="130" s="1"/>
  <c r="D30" i="58"/>
  <c r="D36" i="58" s="1"/>
  <c r="D14" i="58"/>
  <c r="D205" i="58" s="1"/>
  <c r="O77" i="58"/>
  <c r="O83" i="58" s="1"/>
  <c r="D98" i="58"/>
  <c r="I14" i="60"/>
  <c r="I205" i="60" s="1"/>
  <c r="I30" i="60"/>
  <c r="I36" i="60" s="1"/>
  <c r="T77" i="60"/>
  <c r="T83" i="60" s="1"/>
  <c r="I98" i="60"/>
  <c r="G139" i="58"/>
  <c r="G58" i="58" s="1"/>
  <c r="G69" i="58" s="1"/>
  <c r="Q204" i="105" s="1"/>
  <c r="Q204" i="130" s="1"/>
  <c r="C137" i="59"/>
  <c r="C56" i="59" s="1"/>
  <c r="C67" i="59" s="1"/>
  <c r="M211" i="105" s="1"/>
  <c r="M211" i="130" s="1"/>
  <c r="F30" i="58"/>
  <c r="F36" i="58" s="1"/>
  <c r="Q77" i="58"/>
  <c r="Q83" i="58" s="1"/>
  <c r="F98" i="58"/>
  <c r="F14" i="58"/>
  <c r="F205" i="58" s="1"/>
  <c r="F30" i="60"/>
  <c r="F36" i="60" s="1"/>
  <c r="F98" i="60"/>
  <c r="F14" i="60"/>
  <c r="F205" i="60" s="1"/>
  <c r="Q77" i="60"/>
  <c r="Q83" i="60" s="1"/>
  <c r="Q77" i="56"/>
  <c r="Q83" i="56" s="1"/>
  <c r="F14" i="56"/>
  <c r="F205" i="56" s="1"/>
  <c r="F30" i="56"/>
  <c r="F36" i="56" s="1"/>
  <c r="F98" i="56"/>
  <c r="H135" i="57"/>
  <c r="H54" i="57" s="1"/>
  <c r="H65" i="57" s="1"/>
  <c r="R191" i="105" s="1"/>
  <c r="R191" i="130" s="1"/>
  <c r="D137" i="56"/>
  <c r="D56" i="56" s="1"/>
  <c r="D67" i="56" s="1"/>
  <c r="N184" i="105" s="1"/>
  <c r="N184" i="130" s="1"/>
  <c r="E136" i="57"/>
  <c r="E55" i="57" s="1"/>
  <c r="E66" i="57" s="1"/>
  <c r="O192" i="105" s="1"/>
  <c r="O192" i="130" s="1"/>
  <c r="G136" i="57"/>
  <c r="G55" i="57" s="1"/>
  <c r="G66" i="57" s="1"/>
  <c r="Q192" i="105" s="1"/>
  <c r="Q192" i="130" s="1"/>
  <c r="C136" i="60"/>
  <c r="C55" i="60" s="1"/>
  <c r="C66" i="60" s="1"/>
  <c r="M219" i="105" s="1"/>
  <c r="M219" i="130" s="1"/>
  <c r="E136" i="60"/>
  <c r="E55" i="60" s="1"/>
  <c r="E66" i="60" s="1"/>
  <c r="O219" i="105" s="1"/>
  <c r="O219" i="130" s="1"/>
  <c r="C136" i="58"/>
  <c r="C55" i="58" s="1"/>
  <c r="C66" i="58" s="1"/>
  <c r="M201" i="105" s="1"/>
  <c r="M201" i="130" s="1"/>
  <c r="F136" i="58"/>
  <c r="F55" i="58" s="1"/>
  <c r="F66" i="58" s="1"/>
  <c r="P201" i="105" s="1"/>
  <c r="P201" i="130" s="1"/>
  <c r="D137" i="59"/>
  <c r="D56" i="59" s="1"/>
  <c r="D67" i="59" s="1"/>
  <c r="N211" i="105" s="1"/>
  <c r="N211" i="130" s="1"/>
  <c r="R77" i="58"/>
  <c r="R83" i="58" s="1"/>
  <c r="G98" i="58"/>
  <c r="G14" i="58"/>
  <c r="G205" i="58" s="1"/>
  <c r="G30" i="58"/>
  <c r="G36" i="58" s="1"/>
  <c r="G30" i="56"/>
  <c r="G36" i="56" s="1"/>
  <c r="G98" i="56"/>
  <c r="G14" i="56"/>
  <c r="G205" i="56" s="1"/>
  <c r="R77" i="56"/>
  <c r="R83" i="56" s="1"/>
  <c r="E14" i="57"/>
  <c r="E205" i="57" s="1"/>
  <c r="E30" i="57"/>
  <c r="E36" i="57" s="1"/>
  <c r="E98" i="57"/>
  <c r="P77" i="57"/>
  <c r="P83" i="57" s="1"/>
  <c r="I69" i="57"/>
  <c r="S195" i="105" s="1"/>
  <c r="S195" i="130" s="1"/>
  <c r="C137" i="60"/>
  <c r="C56" i="60" s="1"/>
  <c r="C67" i="60" s="1"/>
  <c r="M220" i="105" s="1"/>
  <c r="M220" i="130" s="1"/>
  <c r="O118" i="56"/>
  <c r="E139" i="59"/>
  <c r="E58" i="59" s="1"/>
  <c r="E69" i="59" s="1"/>
  <c r="O213" i="105" s="1"/>
  <c r="O213" i="130" s="1"/>
  <c r="H139" i="59"/>
  <c r="H58" i="59" s="1"/>
  <c r="H69" i="59" s="1"/>
  <c r="R213" i="105" s="1"/>
  <c r="R213" i="130" s="1"/>
  <c r="P77" i="60"/>
  <c r="P83" i="60" s="1"/>
  <c r="E30" i="60"/>
  <c r="E36" i="60" s="1"/>
  <c r="E98" i="60"/>
  <c r="E14" i="60"/>
  <c r="E205" i="60" s="1"/>
  <c r="G135" i="58"/>
  <c r="G54" i="58" s="1"/>
  <c r="G65" i="58" s="1"/>
  <c r="Q200" i="105" s="1"/>
  <c r="Q200" i="130" s="1"/>
  <c r="I135" i="59"/>
  <c r="I54" i="59" s="1"/>
  <c r="I65" i="59" s="1"/>
  <c r="S209" i="105" s="1"/>
  <c r="S209" i="130" s="1"/>
  <c r="F136" i="59"/>
  <c r="F55" i="59" s="1"/>
  <c r="F66" i="59" s="1"/>
  <c r="P210" i="105" s="1"/>
  <c r="P210" i="130" s="1"/>
  <c r="E135" i="57"/>
  <c r="E54" i="57" s="1"/>
  <c r="E65" i="57" s="1"/>
  <c r="O191" i="105" s="1"/>
  <c r="O191" i="130" s="1"/>
  <c r="O77" i="59"/>
  <c r="O83" i="59" s="1"/>
  <c r="D30" i="59"/>
  <c r="D36" i="59" s="1"/>
  <c r="D14" i="59"/>
  <c r="D205" i="59" s="1"/>
  <c r="D98" i="59"/>
  <c r="N77" i="58"/>
  <c r="C98" i="58"/>
  <c r="C14" i="58"/>
  <c r="C30" i="58"/>
  <c r="C36" i="58" s="1"/>
  <c r="D98" i="60"/>
  <c r="D30" i="60"/>
  <c r="D36" i="60" s="1"/>
  <c r="D14" i="60"/>
  <c r="D205" i="60" s="1"/>
  <c r="O77" i="60"/>
  <c r="O83" i="60" s="1"/>
  <c r="G135" i="59"/>
  <c r="G54" i="59" s="1"/>
  <c r="G65" i="59" s="1"/>
  <c r="Q209" i="105" s="1"/>
  <c r="Q209" i="130" s="1"/>
  <c r="D138" i="57"/>
  <c r="D57" i="57" s="1"/>
  <c r="D68" i="57" s="1"/>
  <c r="N194" i="105" s="1"/>
  <c r="N194" i="130" s="1"/>
  <c r="D136" i="59"/>
  <c r="D55" i="59" s="1"/>
  <c r="D66" i="59" s="1"/>
  <c r="N210" i="105" s="1"/>
  <c r="N210" i="130" s="1"/>
  <c r="R115" i="59"/>
  <c r="I14" i="57"/>
  <c r="I205" i="57" s="1"/>
  <c r="I98" i="57"/>
  <c r="T77" i="57"/>
  <c r="T83" i="57" s="1"/>
  <c r="I30" i="57"/>
  <c r="I36" i="57" s="1"/>
  <c r="F136" i="60"/>
  <c r="F55" i="60" s="1"/>
  <c r="F66" i="60" s="1"/>
  <c r="P219" i="105" s="1"/>
  <c r="P219" i="130" s="1"/>
  <c r="G30" i="59"/>
  <c r="G36" i="59" s="1"/>
  <c r="R77" i="59"/>
  <c r="R83" i="59" s="1"/>
  <c r="G14" i="59"/>
  <c r="G205" i="59" s="1"/>
  <c r="G98" i="59"/>
  <c r="D139" i="59"/>
  <c r="D58" i="59" s="1"/>
  <c r="D69" i="59" s="1"/>
  <c r="N213" i="105" s="1"/>
  <c r="N213" i="130" s="1"/>
  <c r="C137" i="57"/>
  <c r="C56" i="57" s="1"/>
  <c r="C67" i="57" s="1"/>
  <c r="M193" i="105" s="1"/>
  <c r="M193" i="130" s="1"/>
  <c r="R77" i="60"/>
  <c r="R83" i="60" s="1"/>
  <c r="G98" i="60"/>
  <c r="G14" i="60"/>
  <c r="G205" i="60" s="1"/>
  <c r="G30" i="60"/>
  <c r="G36" i="60" s="1"/>
  <c r="C135" i="58"/>
  <c r="C54" i="58" s="1"/>
  <c r="C65" i="58" s="1"/>
  <c r="M200" i="105" s="1"/>
  <c r="M200" i="130" s="1"/>
  <c r="C98" i="56"/>
  <c r="C14" i="56"/>
  <c r="N77" i="56"/>
  <c r="C30" i="56"/>
  <c r="C36" i="56" s="1"/>
  <c r="Q77" i="59"/>
  <c r="Q83" i="59" s="1"/>
  <c r="F30" i="59"/>
  <c r="F36" i="59" s="1"/>
  <c r="F98" i="59"/>
  <c r="F14" i="59"/>
  <c r="F205" i="59" s="1"/>
  <c r="I135" i="58"/>
  <c r="I54" i="58" s="1"/>
  <c r="I65" i="58" s="1"/>
  <c r="S200" i="105" s="1"/>
  <c r="S200" i="130" s="1"/>
  <c r="G42" i="60" l="1"/>
  <c r="G104" i="60"/>
  <c r="R84" i="60" s="1"/>
  <c r="G206" i="59"/>
  <c r="G105" i="59"/>
  <c r="D206" i="60"/>
  <c r="D105" i="60"/>
  <c r="C105" i="58"/>
  <c r="C206" i="58"/>
  <c r="D105" i="59"/>
  <c r="D206" i="59"/>
  <c r="F105" i="58"/>
  <c r="F206" i="58"/>
  <c r="D206" i="58"/>
  <c r="D105" i="58"/>
  <c r="C205" i="60"/>
  <c r="J36" i="60"/>
  <c r="C105" i="59"/>
  <c r="C206" i="59"/>
  <c r="I105" i="56"/>
  <c r="I206" i="56"/>
  <c r="H42" i="60"/>
  <c r="H104" i="60"/>
  <c r="S84" i="60" s="1"/>
  <c r="H105" i="59"/>
  <c r="H206" i="59"/>
  <c r="H42" i="57"/>
  <c r="H104" i="57"/>
  <c r="S84" i="57" s="1"/>
  <c r="G206" i="57"/>
  <c r="G105" i="57"/>
  <c r="D42" i="56"/>
  <c r="D104" i="56"/>
  <c r="O84" i="56" s="1"/>
  <c r="C105" i="57"/>
  <c r="C206" i="57"/>
  <c r="H206" i="58"/>
  <c r="H105" i="58"/>
  <c r="I104" i="59"/>
  <c r="T84" i="59" s="1"/>
  <c r="I42" i="59"/>
  <c r="D42" i="57"/>
  <c r="D104" i="57"/>
  <c r="O84" i="57" s="1"/>
  <c r="N83" i="56"/>
  <c r="E296" i="111" a="1"/>
  <c r="F42" i="59"/>
  <c r="F104" i="59"/>
  <c r="Q84" i="59" s="1"/>
  <c r="C205" i="56"/>
  <c r="J36" i="56"/>
  <c r="G104" i="59"/>
  <c r="R84" i="59" s="1"/>
  <c r="G42" i="59"/>
  <c r="I206" i="57"/>
  <c r="I105" i="57"/>
  <c r="D104" i="60"/>
  <c r="O84" i="60" s="1"/>
  <c r="D42" i="60"/>
  <c r="C205" i="58"/>
  <c r="J36" i="58"/>
  <c r="E104" i="60"/>
  <c r="P84" i="60" s="1"/>
  <c r="E42" i="60"/>
  <c r="G104" i="56"/>
  <c r="R84" i="56" s="1"/>
  <c r="G42" i="56"/>
  <c r="G206" i="58"/>
  <c r="G105" i="58"/>
  <c r="F104" i="56"/>
  <c r="Q84" i="56" s="1"/>
  <c r="F42" i="56"/>
  <c r="F104" i="60"/>
  <c r="Q84" i="60" s="1"/>
  <c r="F42" i="60"/>
  <c r="I105" i="60"/>
  <c r="I206" i="60"/>
  <c r="D104" i="58"/>
  <c r="O84" i="58" s="1"/>
  <c r="D42" i="58"/>
  <c r="E206" i="56"/>
  <c r="E105" i="56"/>
  <c r="C104" i="60"/>
  <c r="C42" i="60"/>
  <c r="N83" i="59"/>
  <c r="E341" i="111" a="1"/>
  <c r="I104" i="56"/>
  <c r="T84" i="56" s="1"/>
  <c r="I42" i="56"/>
  <c r="I104" i="58"/>
  <c r="T84" i="58" s="1"/>
  <c r="I42" i="58"/>
  <c r="G104" i="57"/>
  <c r="R84" i="57" s="1"/>
  <c r="G42" i="57"/>
  <c r="D206" i="56"/>
  <c r="D105" i="56"/>
  <c r="C42" i="57"/>
  <c r="C104" i="57"/>
  <c r="F42" i="57"/>
  <c r="F104" i="57"/>
  <c r="Q84" i="57" s="1"/>
  <c r="H104" i="56"/>
  <c r="S84" i="56" s="1"/>
  <c r="H42" i="56"/>
  <c r="E104" i="59"/>
  <c r="P84" i="59" s="1"/>
  <c r="E42" i="59"/>
  <c r="F206" i="59"/>
  <c r="F105" i="59"/>
  <c r="C42" i="56"/>
  <c r="C104" i="56"/>
  <c r="G206" i="60"/>
  <c r="G105" i="60"/>
  <c r="C104" i="58"/>
  <c r="C42" i="58"/>
  <c r="D104" i="59"/>
  <c r="O84" i="59" s="1"/>
  <c r="D42" i="59"/>
  <c r="E206" i="60"/>
  <c r="E105" i="60"/>
  <c r="E42" i="57"/>
  <c r="E104" i="57"/>
  <c r="P84" i="57" s="1"/>
  <c r="G105" i="56"/>
  <c r="G206" i="56"/>
  <c r="F206" i="56"/>
  <c r="F105" i="56"/>
  <c r="F105" i="60"/>
  <c r="F206" i="60"/>
  <c r="F104" i="58"/>
  <c r="Q84" i="58" s="1"/>
  <c r="F42" i="58"/>
  <c r="E42" i="56"/>
  <c r="E104" i="56"/>
  <c r="P84" i="56" s="1"/>
  <c r="E357" i="111" a="1"/>
  <c r="N83" i="60"/>
  <c r="C42" i="59"/>
  <c r="C104" i="59"/>
  <c r="E206" i="58"/>
  <c r="E105" i="58"/>
  <c r="H105" i="60"/>
  <c r="H206" i="60"/>
  <c r="H104" i="59"/>
  <c r="S84" i="59" s="1"/>
  <c r="H42" i="59"/>
  <c r="H105" i="57"/>
  <c r="H206" i="57"/>
  <c r="N83" i="57"/>
  <c r="E311" i="111" a="1"/>
  <c r="H104" i="58"/>
  <c r="S84" i="58" s="1"/>
  <c r="H42" i="58"/>
  <c r="F105" i="57"/>
  <c r="F206" i="57"/>
  <c r="I206" i="59"/>
  <c r="I105" i="59"/>
  <c r="E105" i="59"/>
  <c r="E206" i="59"/>
  <c r="C206" i="56"/>
  <c r="C105" i="56"/>
  <c r="I104" i="57"/>
  <c r="T84" i="57" s="1"/>
  <c r="I42" i="57"/>
  <c r="E326" i="111" a="1"/>
  <c r="N83" i="58"/>
  <c r="E105" i="57"/>
  <c r="E206" i="57"/>
  <c r="G42" i="58"/>
  <c r="G104" i="58"/>
  <c r="R84" i="58" s="1"/>
  <c r="I104" i="60"/>
  <c r="T84" i="60" s="1"/>
  <c r="I42" i="60"/>
  <c r="C105" i="60"/>
  <c r="C206" i="60"/>
  <c r="C205" i="59"/>
  <c r="J36" i="59"/>
  <c r="E42" i="58"/>
  <c r="E104" i="58"/>
  <c r="P84" i="58" s="1"/>
  <c r="I105" i="58"/>
  <c r="I206" i="58"/>
  <c r="C205" i="57"/>
  <c r="J36" i="57"/>
  <c r="H206" i="56"/>
  <c r="H105" i="56"/>
  <c r="D206" i="57"/>
  <c r="D105" i="57"/>
  <c r="N84" i="60" l="1"/>
  <c r="N84" i="58"/>
  <c r="I48" i="60"/>
  <c r="I134" i="60"/>
  <c r="T113" i="60"/>
  <c r="T119" i="60" s="1"/>
  <c r="I48" i="57"/>
  <c r="T113" i="57"/>
  <c r="T119" i="57" s="1"/>
  <c r="I134" i="57"/>
  <c r="H48" i="58"/>
  <c r="H207" i="58" s="1"/>
  <c r="S113" i="58"/>
  <c r="S119" i="58" s="1"/>
  <c r="H134" i="58"/>
  <c r="H48" i="59"/>
  <c r="H207" i="59" s="1"/>
  <c r="S113" i="59"/>
  <c r="S119" i="59" s="1"/>
  <c r="H134" i="59"/>
  <c r="F48" i="58"/>
  <c r="F207" i="58" s="1"/>
  <c r="F134" i="58"/>
  <c r="Q113" i="58"/>
  <c r="Q119" i="58" s="1"/>
  <c r="C48" i="58"/>
  <c r="C134" i="58"/>
  <c r="N113" i="58"/>
  <c r="E48" i="59"/>
  <c r="E207" i="59" s="1"/>
  <c r="P113" i="59"/>
  <c r="P119" i="59" s="1"/>
  <c r="E134" i="59"/>
  <c r="I48" i="58"/>
  <c r="I207" i="58" s="1"/>
  <c r="T113" i="58"/>
  <c r="T119" i="58" s="1"/>
  <c r="I134" i="58"/>
  <c r="J341" i="111"/>
  <c r="U341" i="111" s="1"/>
  <c r="K341" i="111"/>
  <c r="V341" i="111" s="1"/>
  <c r="G341" i="111"/>
  <c r="R341" i="111" s="1"/>
  <c r="G345" i="111"/>
  <c r="R345" i="111" s="1"/>
  <c r="H345" i="111"/>
  <c r="S345" i="111" s="1"/>
  <c r="F342" i="111"/>
  <c r="Q342" i="111" s="1"/>
  <c r="J345" i="111"/>
  <c r="U345" i="111" s="1"/>
  <c r="H342" i="111"/>
  <c r="S342" i="111" s="1"/>
  <c r="F341" i="111"/>
  <c r="Q341" i="111" s="1"/>
  <c r="J343" i="111"/>
  <c r="U343" i="111" s="1"/>
  <c r="I341" i="111"/>
  <c r="T341" i="111" s="1"/>
  <c r="G346" i="111"/>
  <c r="R346" i="111" s="1"/>
  <c r="E346" i="111"/>
  <c r="H343" i="111"/>
  <c r="S343" i="111" s="1"/>
  <c r="F344" i="111"/>
  <c r="Q344" i="111" s="1"/>
  <c r="H344" i="111"/>
  <c r="S344" i="111" s="1"/>
  <c r="H346" i="111"/>
  <c r="S346" i="111" s="1"/>
  <c r="E345" i="111"/>
  <c r="I343" i="111"/>
  <c r="T343" i="111" s="1"/>
  <c r="H341" i="111"/>
  <c r="S341" i="111" s="1"/>
  <c r="K343" i="111"/>
  <c r="V343" i="111" s="1"/>
  <c r="K346" i="111"/>
  <c r="V346" i="111" s="1"/>
  <c r="I346" i="111"/>
  <c r="T346" i="111" s="1"/>
  <c r="E341" i="111"/>
  <c r="G344" i="111"/>
  <c r="R344" i="111" s="1"/>
  <c r="E342" i="111"/>
  <c r="K344" i="111"/>
  <c r="V344" i="111" s="1"/>
  <c r="J342" i="111"/>
  <c r="U342" i="111" s="1"/>
  <c r="G343" i="111"/>
  <c r="R343" i="111" s="1"/>
  <c r="J346" i="111"/>
  <c r="U346" i="111" s="1"/>
  <c r="K342" i="111"/>
  <c r="V342" i="111" s="1"/>
  <c r="I345" i="111"/>
  <c r="T345" i="111" s="1"/>
  <c r="I342" i="111"/>
  <c r="T342" i="111" s="1"/>
  <c r="F345" i="111"/>
  <c r="Q345" i="111" s="1"/>
  <c r="F343" i="111"/>
  <c r="Q343" i="111" s="1"/>
  <c r="E343" i="111"/>
  <c r="J344" i="111"/>
  <c r="U344" i="111" s="1"/>
  <c r="F346" i="111"/>
  <c r="Q346" i="111" s="1"/>
  <c r="K345" i="111"/>
  <c r="V345" i="111" s="1"/>
  <c r="E344" i="111"/>
  <c r="I344" i="111"/>
  <c r="T344" i="111" s="1"/>
  <c r="G342" i="111"/>
  <c r="R342" i="111" s="1"/>
  <c r="D48" i="58"/>
  <c r="D207" i="58" s="1"/>
  <c r="O113" i="58"/>
  <c r="O119" i="58" s="1"/>
  <c r="D134" i="58"/>
  <c r="F48" i="56"/>
  <c r="F207" i="56" s="1"/>
  <c r="F134" i="56"/>
  <c r="Q113" i="56"/>
  <c r="Q119" i="56" s="1"/>
  <c r="G48" i="56"/>
  <c r="G207" i="56" s="1"/>
  <c r="R113" i="56"/>
  <c r="R119" i="56" s="1"/>
  <c r="G134" i="56"/>
  <c r="G48" i="59"/>
  <c r="G207" i="59" s="1"/>
  <c r="R113" i="59"/>
  <c r="R119" i="59" s="1"/>
  <c r="G134" i="59"/>
  <c r="E48" i="58"/>
  <c r="E134" i="58"/>
  <c r="P113" i="58"/>
  <c r="P119" i="58" s="1"/>
  <c r="G362" i="111"/>
  <c r="R362" i="111" s="1"/>
  <c r="E357" i="111"/>
  <c r="H358" i="111"/>
  <c r="S358" i="111" s="1"/>
  <c r="G361" i="111"/>
  <c r="R361" i="111" s="1"/>
  <c r="J357" i="111"/>
  <c r="U357" i="111" s="1"/>
  <c r="K359" i="111"/>
  <c r="V359" i="111" s="1"/>
  <c r="G358" i="111"/>
  <c r="R358" i="111" s="1"/>
  <c r="J361" i="111"/>
  <c r="U361" i="111" s="1"/>
  <c r="G359" i="111"/>
  <c r="R359" i="111" s="1"/>
  <c r="F361" i="111"/>
  <c r="Q361" i="111" s="1"/>
  <c r="E361" i="111"/>
  <c r="E359" i="111"/>
  <c r="K358" i="111"/>
  <c r="V358" i="111" s="1"/>
  <c r="H359" i="111"/>
  <c r="S359" i="111" s="1"/>
  <c r="H361" i="111"/>
  <c r="S361" i="111" s="1"/>
  <c r="I361" i="111"/>
  <c r="T361" i="111" s="1"/>
  <c r="K357" i="111"/>
  <c r="V357" i="111" s="1"/>
  <c r="H362" i="111"/>
  <c r="S362" i="111" s="1"/>
  <c r="F358" i="111"/>
  <c r="Q358" i="111" s="1"/>
  <c r="F359" i="111"/>
  <c r="Q359" i="111" s="1"/>
  <c r="I358" i="111"/>
  <c r="T358" i="111" s="1"/>
  <c r="I359" i="111"/>
  <c r="T359" i="111" s="1"/>
  <c r="I362" i="111"/>
  <c r="T362" i="111" s="1"/>
  <c r="I357" i="111"/>
  <c r="T357" i="111" s="1"/>
  <c r="E360" i="111"/>
  <c r="F357" i="111"/>
  <c r="Q357" i="111" s="1"/>
  <c r="K362" i="111"/>
  <c r="V362" i="111" s="1"/>
  <c r="J360" i="111"/>
  <c r="U360" i="111" s="1"/>
  <c r="G357" i="111"/>
  <c r="R357" i="111" s="1"/>
  <c r="E358" i="111"/>
  <c r="H357" i="111"/>
  <c r="S357" i="111" s="1"/>
  <c r="I360" i="111"/>
  <c r="T360" i="111" s="1"/>
  <c r="E362" i="111"/>
  <c r="J359" i="111"/>
  <c r="U359" i="111" s="1"/>
  <c r="J358" i="111"/>
  <c r="U358" i="111" s="1"/>
  <c r="K361" i="111"/>
  <c r="V361" i="111" s="1"/>
  <c r="G360" i="111"/>
  <c r="R360" i="111" s="1"/>
  <c r="K360" i="111"/>
  <c r="V360" i="111" s="1"/>
  <c r="J362" i="111"/>
  <c r="U362" i="111" s="1"/>
  <c r="F360" i="111"/>
  <c r="Q360" i="111" s="1"/>
  <c r="F362" i="111"/>
  <c r="Q362" i="111" s="1"/>
  <c r="H360" i="111"/>
  <c r="S360" i="111" s="1"/>
  <c r="F48" i="57"/>
  <c r="F207" i="57" s="1"/>
  <c r="F134" i="57"/>
  <c r="Q113" i="57"/>
  <c r="Q119" i="57" s="1"/>
  <c r="N84" i="59"/>
  <c r="F48" i="59"/>
  <c r="Q113" i="59"/>
  <c r="Q119" i="59" s="1"/>
  <c r="F134" i="59"/>
  <c r="D48" i="57"/>
  <c r="D207" i="57" s="1"/>
  <c r="D134" i="57"/>
  <c r="O113" i="57"/>
  <c r="O119" i="57" s="1"/>
  <c r="D48" i="59"/>
  <c r="D134" i="59"/>
  <c r="O113" i="59"/>
  <c r="O119" i="59" s="1"/>
  <c r="I48" i="56"/>
  <c r="I207" i="56" s="1"/>
  <c r="T113" i="56"/>
  <c r="T119" i="56" s="1"/>
  <c r="I134" i="56"/>
  <c r="C48" i="60"/>
  <c r="C134" i="60"/>
  <c r="N113" i="60"/>
  <c r="F48" i="60"/>
  <c r="Q113" i="60"/>
  <c r="Q119" i="60" s="1"/>
  <c r="F134" i="60"/>
  <c r="D48" i="60"/>
  <c r="D134" i="60"/>
  <c r="O113" i="60"/>
  <c r="O119" i="60" s="1"/>
  <c r="E296" i="111"/>
  <c r="I297" i="111"/>
  <c r="T297" i="111" s="1"/>
  <c r="G300" i="111"/>
  <c r="R300" i="111" s="1"/>
  <c r="I298" i="111"/>
  <c r="T298" i="111" s="1"/>
  <c r="H296" i="111"/>
  <c r="S296" i="111" s="1"/>
  <c r="F297" i="111"/>
  <c r="Q297" i="111" s="1"/>
  <c r="G301" i="111"/>
  <c r="R301" i="111" s="1"/>
  <c r="F296" i="111"/>
  <c r="Q296" i="111" s="1"/>
  <c r="F298" i="111"/>
  <c r="Q298" i="111" s="1"/>
  <c r="I296" i="111"/>
  <c r="T296" i="111" s="1"/>
  <c r="J298" i="111"/>
  <c r="U298" i="111" s="1"/>
  <c r="H301" i="111"/>
  <c r="S301" i="111" s="1"/>
  <c r="G297" i="111"/>
  <c r="R297" i="111" s="1"/>
  <c r="K300" i="111"/>
  <c r="V300" i="111" s="1"/>
  <c r="G298" i="111"/>
  <c r="R298" i="111" s="1"/>
  <c r="K301" i="111"/>
  <c r="V301" i="111" s="1"/>
  <c r="E301" i="111"/>
  <c r="J301" i="111"/>
  <c r="U301" i="111" s="1"/>
  <c r="E298" i="111"/>
  <c r="I300" i="111"/>
  <c r="T300" i="111" s="1"/>
  <c r="K297" i="111"/>
  <c r="V297" i="111" s="1"/>
  <c r="F301" i="111"/>
  <c r="Q301" i="111" s="1"/>
  <c r="H298" i="111"/>
  <c r="S298" i="111" s="1"/>
  <c r="F300" i="111"/>
  <c r="Q300" i="111" s="1"/>
  <c r="H297" i="111"/>
  <c r="S297" i="111" s="1"/>
  <c r="I299" i="111"/>
  <c r="T299" i="111" s="1"/>
  <c r="K296" i="111"/>
  <c r="V296" i="111" s="1"/>
  <c r="K298" i="111"/>
  <c r="V298" i="111" s="1"/>
  <c r="G299" i="111"/>
  <c r="R299" i="111" s="1"/>
  <c r="K299" i="111"/>
  <c r="V299" i="111" s="1"/>
  <c r="J297" i="111"/>
  <c r="U297" i="111" s="1"/>
  <c r="E300" i="111"/>
  <c r="J299" i="111"/>
  <c r="U299" i="111" s="1"/>
  <c r="H299" i="111"/>
  <c r="S299" i="111" s="1"/>
  <c r="J296" i="111"/>
  <c r="U296" i="111" s="1"/>
  <c r="E299" i="111"/>
  <c r="F299" i="111"/>
  <c r="Q299" i="111" s="1"/>
  <c r="I301" i="111"/>
  <c r="T301" i="111" s="1"/>
  <c r="J300" i="111"/>
  <c r="U300" i="111" s="1"/>
  <c r="G296" i="111"/>
  <c r="R296" i="111" s="1"/>
  <c r="E297" i="111"/>
  <c r="H300" i="111"/>
  <c r="S300" i="111" s="1"/>
  <c r="I48" i="59"/>
  <c r="I207" i="59" s="1"/>
  <c r="T113" i="59"/>
  <c r="T119" i="59" s="1"/>
  <c r="I134" i="59"/>
  <c r="I312" i="111"/>
  <c r="T312" i="111" s="1"/>
  <c r="K313" i="111"/>
  <c r="V313" i="111" s="1"/>
  <c r="E312" i="111"/>
  <c r="K315" i="111"/>
  <c r="V315" i="111" s="1"/>
  <c r="G311" i="111"/>
  <c r="R311" i="111" s="1"/>
  <c r="I316" i="111"/>
  <c r="T316" i="111" s="1"/>
  <c r="H316" i="111"/>
  <c r="S316" i="111" s="1"/>
  <c r="K314" i="111"/>
  <c r="V314" i="111" s="1"/>
  <c r="E315" i="111"/>
  <c r="J313" i="111"/>
  <c r="U313" i="111" s="1"/>
  <c r="F316" i="111"/>
  <c r="Q316" i="111" s="1"/>
  <c r="H312" i="111"/>
  <c r="S312" i="111" s="1"/>
  <c r="G314" i="111"/>
  <c r="R314" i="111" s="1"/>
  <c r="K311" i="111"/>
  <c r="V311" i="111" s="1"/>
  <c r="G313" i="111"/>
  <c r="R313" i="111" s="1"/>
  <c r="J311" i="111"/>
  <c r="U311" i="111" s="1"/>
  <c r="I314" i="111"/>
  <c r="T314" i="111" s="1"/>
  <c r="J314" i="111"/>
  <c r="U314" i="111" s="1"/>
  <c r="K312" i="111"/>
  <c r="V312" i="111" s="1"/>
  <c r="J315" i="111"/>
  <c r="U315" i="111" s="1"/>
  <c r="F313" i="111"/>
  <c r="Q313" i="111" s="1"/>
  <c r="F312" i="111"/>
  <c r="Q312" i="111" s="1"/>
  <c r="E316" i="111"/>
  <c r="H315" i="111"/>
  <c r="S315" i="111" s="1"/>
  <c r="E311" i="111"/>
  <c r="G312" i="111"/>
  <c r="R312" i="111" s="1"/>
  <c r="H313" i="111"/>
  <c r="S313" i="111" s="1"/>
  <c r="E314" i="111"/>
  <c r="I313" i="111"/>
  <c r="T313" i="111" s="1"/>
  <c r="J312" i="111"/>
  <c r="U312" i="111" s="1"/>
  <c r="E313" i="111"/>
  <c r="K316" i="111"/>
  <c r="V316" i="111" s="1"/>
  <c r="G316" i="111"/>
  <c r="R316" i="111" s="1"/>
  <c r="F315" i="111"/>
  <c r="Q315" i="111" s="1"/>
  <c r="J316" i="111"/>
  <c r="U316" i="111" s="1"/>
  <c r="F314" i="111"/>
  <c r="Q314" i="111" s="1"/>
  <c r="I311" i="111"/>
  <c r="T311" i="111" s="1"/>
  <c r="H311" i="111"/>
  <c r="S311" i="111" s="1"/>
  <c r="H314" i="111"/>
  <c r="S314" i="111" s="1"/>
  <c r="G315" i="111"/>
  <c r="R315" i="111" s="1"/>
  <c r="I315" i="111"/>
  <c r="T315" i="111" s="1"/>
  <c r="F311" i="111"/>
  <c r="Q311" i="111" s="1"/>
  <c r="H48" i="56"/>
  <c r="H207" i="56" s="1"/>
  <c r="H134" i="56"/>
  <c r="S113" i="56"/>
  <c r="S119" i="56" s="1"/>
  <c r="G48" i="57"/>
  <c r="G207" i="57" s="1"/>
  <c r="R113" i="57"/>
  <c r="R119" i="57" s="1"/>
  <c r="G134" i="57"/>
  <c r="E48" i="60"/>
  <c r="E207" i="60" s="1"/>
  <c r="P113" i="60"/>
  <c r="P119" i="60" s="1"/>
  <c r="E134" i="60"/>
  <c r="G48" i="58"/>
  <c r="G207" i="58" s="1"/>
  <c r="R113" i="58"/>
  <c r="R119" i="58" s="1"/>
  <c r="G134" i="58"/>
  <c r="I330" i="111"/>
  <c r="T330" i="111" s="1"/>
  <c r="K326" i="111"/>
  <c r="V326" i="111" s="1"/>
  <c r="F329" i="111"/>
  <c r="Q329" i="111" s="1"/>
  <c r="H328" i="111"/>
  <c r="S328" i="111" s="1"/>
  <c r="I329" i="111"/>
  <c r="T329" i="111" s="1"/>
  <c r="H327" i="111"/>
  <c r="S327" i="111" s="1"/>
  <c r="F330" i="111"/>
  <c r="Q330" i="111" s="1"/>
  <c r="K327" i="111"/>
  <c r="V327" i="111" s="1"/>
  <c r="F328" i="111"/>
  <c r="Q328" i="111" s="1"/>
  <c r="G331" i="111"/>
  <c r="R331" i="111" s="1"/>
  <c r="J328" i="111"/>
  <c r="U328" i="111" s="1"/>
  <c r="G327" i="111"/>
  <c r="R327" i="111" s="1"/>
  <c r="G326" i="111"/>
  <c r="R326" i="111" s="1"/>
  <c r="G328" i="111"/>
  <c r="R328" i="111" s="1"/>
  <c r="F326" i="111"/>
  <c r="Q326" i="111" s="1"/>
  <c r="G330" i="111"/>
  <c r="R330" i="111" s="1"/>
  <c r="E327" i="111"/>
  <c r="E326" i="111"/>
  <c r="E331" i="111"/>
  <c r="K329" i="111"/>
  <c r="V329" i="111" s="1"/>
  <c r="I331" i="111"/>
  <c r="T331" i="111" s="1"/>
  <c r="K328" i="111"/>
  <c r="V328" i="111" s="1"/>
  <c r="J329" i="111"/>
  <c r="U329" i="111" s="1"/>
  <c r="E329" i="111"/>
  <c r="J326" i="111"/>
  <c r="U326" i="111" s="1"/>
  <c r="H329" i="111"/>
  <c r="S329" i="111" s="1"/>
  <c r="J327" i="111"/>
  <c r="U327" i="111" s="1"/>
  <c r="H326" i="111"/>
  <c r="S326" i="111" s="1"/>
  <c r="K331" i="111"/>
  <c r="V331" i="111" s="1"/>
  <c r="E330" i="111"/>
  <c r="H330" i="111"/>
  <c r="S330" i="111" s="1"/>
  <c r="J330" i="111"/>
  <c r="U330" i="111" s="1"/>
  <c r="K330" i="111"/>
  <c r="V330" i="111" s="1"/>
  <c r="J331" i="111"/>
  <c r="U331" i="111" s="1"/>
  <c r="I326" i="111"/>
  <c r="T326" i="111" s="1"/>
  <c r="H331" i="111"/>
  <c r="S331" i="111" s="1"/>
  <c r="E328" i="111"/>
  <c r="G329" i="111"/>
  <c r="R329" i="111" s="1"/>
  <c r="I328" i="111"/>
  <c r="T328" i="111" s="1"/>
  <c r="F327" i="111"/>
  <c r="Q327" i="111" s="1"/>
  <c r="I327" i="111"/>
  <c r="T327" i="111" s="1"/>
  <c r="F331" i="111"/>
  <c r="Q331" i="111" s="1"/>
  <c r="N84" i="57"/>
  <c r="C48" i="59"/>
  <c r="C134" i="59"/>
  <c r="N113" i="59"/>
  <c r="E48" i="56"/>
  <c r="E134" i="56"/>
  <c r="P113" i="56"/>
  <c r="P119" i="56" s="1"/>
  <c r="E48" i="57"/>
  <c r="E207" i="57" s="1"/>
  <c r="P113" i="57"/>
  <c r="P119" i="57" s="1"/>
  <c r="E134" i="57"/>
  <c r="C48" i="56"/>
  <c r="C134" i="56"/>
  <c r="N113" i="56"/>
  <c r="C48" i="57"/>
  <c r="C134" i="57"/>
  <c r="N113" i="57"/>
  <c r="N84" i="56"/>
  <c r="D48" i="56"/>
  <c r="D207" i="56" s="1"/>
  <c r="D134" i="56"/>
  <c r="O113" i="56"/>
  <c r="O119" i="56" s="1"/>
  <c r="H48" i="57"/>
  <c r="S113" i="57"/>
  <c r="S119" i="57" s="1"/>
  <c r="H134" i="57"/>
  <c r="H48" i="60"/>
  <c r="S113" i="60"/>
  <c r="S119" i="60" s="1"/>
  <c r="H134" i="60"/>
  <c r="G48" i="60"/>
  <c r="G134" i="60"/>
  <c r="R113" i="60"/>
  <c r="R119" i="60" s="1"/>
  <c r="E318" i="111" l="1" a="1"/>
  <c r="N119" i="57"/>
  <c r="E348" i="111" a="1"/>
  <c r="N119" i="59"/>
  <c r="H53" i="56"/>
  <c r="H140" i="56"/>
  <c r="H141" i="56" s="1"/>
  <c r="D140" i="60"/>
  <c r="O120" i="60" s="1"/>
  <c r="D53" i="60"/>
  <c r="C140" i="60"/>
  <c r="C53" i="60"/>
  <c r="D140" i="59"/>
  <c r="O120" i="59" s="1"/>
  <c r="D53" i="59"/>
  <c r="D53" i="57"/>
  <c r="D140" i="57"/>
  <c r="D141" i="57" s="1"/>
  <c r="I53" i="58"/>
  <c r="I140" i="58"/>
  <c r="I141" i="58" s="1"/>
  <c r="E53" i="59"/>
  <c r="E140" i="59"/>
  <c r="E141" i="59" s="1"/>
  <c r="E333" i="111" a="1"/>
  <c r="N119" i="58"/>
  <c r="H53" i="59"/>
  <c r="H140" i="59"/>
  <c r="H141" i="59" s="1"/>
  <c r="H140" i="58"/>
  <c r="H141" i="58" s="1"/>
  <c r="H53" i="58"/>
  <c r="I140" i="57"/>
  <c r="T120" i="57" s="1"/>
  <c r="I53" i="57"/>
  <c r="E303" i="111" a="1"/>
  <c r="N119" i="56"/>
  <c r="E140" i="57"/>
  <c r="E141" i="57" s="1"/>
  <c r="E53" i="57"/>
  <c r="C53" i="57"/>
  <c r="C140" i="57"/>
  <c r="C53" i="56"/>
  <c r="C140" i="56"/>
  <c r="E53" i="56"/>
  <c r="E140" i="56"/>
  <c r="P120" i="56" s="1"/>
  <c r="C140" i="59"/>
  <c r="C53" i="59"/>
  <c r="I140" i="59"/>
  <c r="I141" i="59" s="1"/>
  <c r="I53" i="59"/>
  <c r="F53" i="57"/>
  <c r="F140" i="57"/>
  <c r="F141" i="57" s="1"/>
  <c r="E141" i="58"/>
  <c r="E207" i="58"/>
  <c r="C140" i="58"/>
  <c r="C53" i="58"/>
  <c r="F53" i="58"/>
  <c r="F140" i="58"/>
  <c r="F141" i="58" s="1"/>
  <c r="I53" i="60"/>
  <c r="I140" i="60"/>
  <c r="T120" i="60" s="1"/>
  <c r="G140" i="60"/>
  <c r="R120" i="60" s="1"/>
  <c r="G53" i="60"/>
  <c r="D140" i="56"/>
  <c r="D141" i="56" s="1"/>
  <c r="D53" i="56"/>
  <c r="G207" i="60"/>
  <c r="G141" i="60"/>
  <c r="H207" i="60"/>
  <c r="H141" i="60"/>
  <c r="H141" i="57"/>
  <c r="H207" i="57"/>
  <c r="D141" i="60"/>
  <c r="D207" i="60"/>
  <c r="F207" i="60"/>
  <c r="F141" i="60"/>
  <c r="J48" i="60"/>
  <c r="C207" i="60"/>
  <c r="C141" i="60"/>
  <c r="D207" i="59"/>
  <c r="D141" i="59"/>
  <c r="F207" i="59"/>
  <c r="F141" i="59"/>
  <c r="G140" i="59"/>
  <c r="G141" i="59" s="1"/>
  <c r="G53" i="59"/>
  <c r="G53" i="56"/>
  <c r="G140" i="56"/>
  <c r="G141" i="56" s="1"/>
  <c r="D53" i="58"/>
  <c r="D140" i="58"/>
  <c r="D141" i="58" s="1"/>
  <c r="H53" i="60"/>
  <c r="H140" i="60"/>
  <c r="S120" i="60" s="1"/>
  <c r="H53" i="57"/>
  <c r="H140" i="57"/>
  <c r="S120" i="57" s="1"/>
  <c r="J48" i="57"/>
  <c r="C141" i="57"/>
  <c r="C207" i="57"/>
  <c r="J48" i="56"/>
  <c r="C207" i="56"/>
  <c r="C141" i="56"/>
  <c r="E141" i="56"/>
  <c r="E207" i="56"/>
  <c r="J48" i="59"/>
  <c r="C207" i="59"/>
  <c r="C141" i="59"/>
  <c r="G140" i="58"/>
  <c r="G141" i="58" s="1"/>
  <c r="G53" i="58"/>
  <c r="E140" i="60"/>
  <c r="E141" i="60" s="1"/>
  <c r="E53" i="60"/>
  <c r="G53" i="57"/>
  <c r="G140" i="57"/>
  <c r="G141" i="57" s="1"/>
  <c r="F140" i="60"/>
  <c r="Q120" i="60" s="1"/>
  <c r="F53" i="60"/>
  <c r="N119" i="60"/>
  <c r="E364" i="111" a="1"/>
  <c r="I53" i="56"/>
  <c r="I140" i="56"/>
  <c r="I141" i="56" s="1"/>
  <c r="F140" i="59"/>
  <c r="Q120" i="59" s="1"/>
  <c r="F53" i="59"/>
  <c r="E53" i="58"/>
  <c r="E140" i="58"/>
  <c r="P120" i="58" s="1"/>
  <c r="F53" i="56"/>
  <c r="F140" i="56"/>
  <c r="F141" i="56" s="1"/>
  <c r="J48" i="58"/>
  <c r="C207" i="58"/>
  <c r="C141" i="58"/>
  <c r="I141" i="57"/>
  <c r="I207" i="57"/>
  <c r="I141" i="60"/>
  <c r="I207" i="60"/>
  <c r="P120" i="57" l="1"/>
  <c r="N120" i="60"/>
  <c r="T120" i="58"/>
  <c r="T120" i="59"/>
  <c r="R120" i="59"/>
  <c r="O120" i="56"/>
  <c r="O120" i="58"/>
  <c r="O120" i="57"/>
  <c r="S120" i="58"/>
  <c r="P120" i="59"/>
  <c r="S120" i="56"/>
  <c r="G59" i="58"/>
  <c r="G64" i="58"/>
  <c r="H59" i="60"/>
  <c r="H64" i="60"/>
  <c r="I59" i="60"/>
  <c r="I64" i="60"/>
  <c r="F59" i="58"/>
  <c r="F64" i="58"/>
  <c r="F59" i="57"/>
  <c r="F64" i="57"/>
  <c r="E59" i="57"/>
  <c r="E64" i="57"/>
  <c r="I59" i="57"/>
  <c r="I64" i="57"/>
  <c r="G335" i="111"/>
  <c r="R335" i="111" s="1"/>
  <c r="E334" i="111"/>
  <c r="J335" i="111"/>
  <c r="U335" i="111" s="1"/>
  <c r="G334" i="111"/>
  <c r="R334" i="111" s="1"/>
  <c r="K333" i="111"/>
  <c r="V333" i="111" s="1"/>
  <c r="I335" i="111"/>
  <c r="T335" i="111" s="1"/>
  <c r="I336" i="111"/>
  <c r="T336" i="111" s="1"/>
  <c r="K337" i="111"/>
  <c r="V337" i="111" s="1"/>
  <c r="J336" i="111"/>
  <c r="U336" i="111" s="1"/>
  <c r="I337" i="111"/>
  <c r="T337" i="111" s="1"/>
  <c r="H333" i="111"/>
  <c r="S333" i="111" s="1"/>
  <c r="H335" i="111"/>
  <c r="S335" i="111" s="1"/>
  <c r="F336" i="111"/>
  <c r="Q336" i="111" s="1"/>
  <c r="E338" i="111"/>
  <c r="F338" i="111"/>
  <c r="Q338" i="111" s="1"/>
  <c r="G336" i="111"/>
  <c r="R336" i="111" s="1"/>
  <c r="H336" i="111"/>
  <c r="S336" i="111" s="1"/>
  <c r="H338" i="111"/>
  <c r="S338" i="111" s="1"/>
  <c r="J334" i="111"/>
  <c r="U334" i="111" s="1"/>
  <c r="I338" i="111"/>
  <c r="T338" i="111" s="1"/>
  <c r="E335" i="111"/>
  <c r="H337" i="111"/>
  <c r="S337" i="111" s="1"/>
  <c r="G337" i="111"/>
  <c r="R337" i="111" s="1"/>
  <c r="J337" i="111"/>
  <c r="U337" i="111" s="1"/>
  <c r="J338" i="111"/>
  <c r="U338" i="111" s="1"/>
  <c r="F337" i="111"/>
  <c r="Q337" i="111" s="1"/>
  <c r="E337" i="111"/>
  <c r="F333" i="111"/>
  <c r="Q333" i="111" s="1"/>
  <c r="G338" i="111"/>
  <c r="R338" i="111" s="1"/>
  <c r="I333" i="111"/>
  <c r="T333" i="111" s="1"/>
  <c r="E333" i="111"/>
  <c r="K338" i="111"/>
  <c r="V338" i="111" s="1"/>
  <c r="G333" i="111"/>
  <c r="R333" i="111" s="1"/>
  <c r="K336" i="111"/>
  <c r="V336" i="111" s="1"/>
  <c r="J333" i="111"/>
  <c r="U333" i="111" s="1"/>
  <c r="I334" i="111"/>
  <c r="T334" i="111" s="1"/>
  <c r="F335" i="111"/>
  <c r="Q335" i="111" s="1"/>
  <c r="H334" i="111"/>
  <c r="S334" i="111" s="1"/>
  <c r="E336" i="111"/>
  <c r="K335" i="111"/>
  <c r="V335" i="111" s="1"/>
  <c r="F334" i="111"/>
  <c r="Q334" i="111" s="1"/>
  <c r="K334" i="111"/>
  <c r="V334" i="111" s="1"/>
  <c r="I59" i="58"/>
  <c r="I64" i="58"/>
  <c r="D59" i="59"/>
  <c r="D64" i="59"/>
  <c r="H59" i="56"/>
  <c r="H64" i="56"/>
  <c r="N120" i="59"/>
  <c r="F59" i="56"/>
  <c r="F64" i="56"/>
  <c r="E59" i="58"/>
  <c r="E64" i="58"/>
  <c r="F59" i="60"/>
  <c r="F64" i="60"/>
  <c r="G59" i="57"/>
  <c r="G64" i="57"/>
  <c r="G59" i="56"/>
  <c r="G64" i="56"/>
  <c r="G59" i="60"/>
  <c r="G64" i="60"/>
  <c r="C59" i="58"/>
  <c r="C64" i="58"/>
  <c r="I59" i="59"/>
  <c r="I64" i="59"/>
  <c r="C59" i="56"/>
  <c r="C64" i="56"/>
  <c r="H59" i="59"/>
  <c r="H64" i="59"/>
  <c r="Q120" i="57"/>
  <c r="D59" i="60"/>
  <c r="D64" i="60"/>
  <c r="R120" i="57"/>
  <c r="J351" i="111"/>
  <c r="U351" i="111" s="1"/>
  <c r="E352" i="111"/>
  <c r="G350" i="111"/>
  <c r="R350" i="111" s="1"/>
  <c r="J349" i="111"/>
  <c r="U349" i="111" s="1"/>
  <c r="H348" i="111"/>
  <c r="S348" i="111" s="1"/>
  <c r="G348" i="111"/>
  <c r="R348" i="111" s="1"/>
  <c r="G353" i="111"/>
  <c r="R353" i="111" s="1"/>
  <c r="E351" i="111"/>
  <c r="I351" i="111"/>
  <c r="T351" i="111" s="1"/>
  <c r="K352" i="111"/>
  <c r="V352" i="111" s="1"/>
  <c r="F350" i="111"/>
  <c r="Q350" i="111" s="1"/>
  <c r="I352" i="111"/>
  <c r="T352" i="111" s="1"/>
  <c r="K349" i="111"/>
  <c r="V349" i="111" s="1"/>
  <c r="I353" i="111"/>
  <c r="T353" i="111" s="1"/>
  <c r="H352" i="111"/>
  <c r="S352" i="111" s="1"/>
  <c r="H351" i="111"/>
  <c r="S351" i="111" s="1"/>
  <c r="J350" i="111"/>
  <c r="U350" i="111" s="1"/>
  <c r="F353" i="111"/>
  <c r="Q353" i="111" s="1"/>
  <c r="E349" i="111"/>
  <c r="J353" i="111"/>
  <c r="U353" i="111" s="1"/>
  <c r="G352" i="111"/>
  <c r="R352" i="111" s="1"/>
  <c r="I349" i="111"/>
  <c r="T349" i="111" s="1"/>
  <c r="E348" i="111"/>
  <c r="F348" i="111"/>
  <c r="Q348" i="111" s="1"/>
  <c r="K353" i="111"/>
  <c r="V353" i="111" s="1"/>
  <c r="J352" i="111"/>
  <c r="U352" i="111" s="1"/>
  <c r="K350" i="111"/>
  <c r="V350" i="111" s="1"/>
  <c r="F351" i="111"/>
  <c r="Q351" i="111" s="1"/>
  <c r="F352" i="111"/>
  <c r="Q352" i="111" s="1"/>
  <c r="K351" i="111"/>
  <c r="V351" i="111" s="1"/>
  <c r="J348" i="111"/>
  <c r="U348" i="111" s="1"/>
  <c r="K348" i="111"/>
  <c r="V348" i="111" s="1"/>
  <c r="H353" i="111"/>
  <c r="S353" i="111" s="1"/>
  <c r="H350" i="111"/>
  <c r="S350" i="111" s="1"/>
  <c r="I350" i="111"/>
  <c r="T350" i="111" s="1"/>
  <c r="E350" i="111"/>
  <c r="G351" i="111"/>
  <c r="R351" i="111" s="1"/>
  <c r="G349" i="111"/>
  <c r="R349" i="111" s="1"/>
  <c r="E353" i="111"/>
  <c r="H349" i="111"/>
  <c r="S349" i="111" s="1"/>
  <c r="I348" i="111"/>
  <c r="T348" i="111" s="1"/>
  <c r="F349" i="111"/>
  <c r="Q349" i="111" s="1"/>
  <c r="R120" i="56"/>
  <c r="F59" i="59"/>
  <c r="F64" i="59"/>
  <c r="I59" i="56"/>
  <c r="I64" i="56"/>
  <c r="E59" i="60"/>
  <c r="E64" i="60"/>
  <c r="H59" i="57"/>
  <c r="H64" i="57"/>
  <c r="D59" i="58"/>
  <c r="D64" i="58"/>
  <c r="G59" i="59"/>
  <c r="G64" i="59"/>
  <c r="S120" i="59"/>
  <c r="E59" i="56"/>
  <c r="E64" i="56"/>
  <c r="N120" i="56"/>
  <c r="H59" i="58"/>
  <c r="H64" i="58"/>
  <c r="Q120" i="58"/>
  <c r="E59" i="59"/>
  <c r="E64" i="59"/>
  <c r="T120" i="56"/>
  <c r="P120" i="60"/>
  <c r="N120" i="57"/>
  <c r="F366" i="111"/>
  <c r="Q366" i="111" s="1"/>
  <c r="E368" i="111"/>
  <c r="K364" i="111"/>
  <c r="V364" i="111" s="1"/>
  <c r="G368" i="111"/>
  <c r="R368" i="111" s="1"/>
  <c r="H367" i="111"/>
  <c r="S367" i="111" s="1"/>
  <c r="H366" i="111"/>
  <c r="S366" i="111" s="1"/>
  <c r="K366" i="111"/>
  <c r="V366" i="111" s="1"/>
  <c r="G369" i="111"/>
  <c r="R369" i="111" s="1"/>
  <c r="I368" i="111"/>
  <c r="T368" i="111" s="1"/>
  <c r="J368" i="111"/>
  <c r="U368" i="111" s="1"/>
  <c r="J364" i="111"/>
  <c r="U364" i="111" s="1"/>
  <c r="J365" i="111"/>
  <c r="U365" i="111" s="1"/>
  <c r="F368" i="111"/>
  <c r="Q368" i="111" s="1"/>
  <c r="K368" i="111"/>
  <c r="V368" i="111" s="1"/>
  <c r="I367" i="111"/>
  <c r="T367" i="111" s="1"/>
  <c r="F367" i="111"/>
  <c r="Q367" i="111" s="1"/>
  <c r="K365" i="111"/>
  <c r="V365" i="111" s="1"/>
  <c r="H368" i="111"/>
  <c r="S368" i="111" s="1"/>
  <c r="I369" i="111"/>
  <c r="T369" i="111" s="1"/>
  <c r="K367" i="111"/>
  <c r="V367" i="111" s="1"/>
  <c r="J369" i="111"/>
  <c r="U369" i="111" s="1"/>
  <c r="E369" i="111"/>
  <c r="E367" i="111"/>
  <c r="F365" i="111"/>
  <c r="Q365" i="111" s="1"/>
  <c r="H365" i="111"/>
  <c r="S365" i="111" s="1"/>
  <c r="G367" i="111"/>
  <c r="R367" i="111" s="1"/>
  <c r="F364" i="111"/>
  <c r="Q364" i="111" s="1"/>
  <c r="J366" i="111"/>
  <c r="U366" i="111" s="1"/>
  <c r="K369" i="111"/>
  <c r="V369" i="111" s="1"/>
  <c r="E365" i="111"/>
  <c r="G364" i="111"/>
  <c r="R364" i="111" s="1"/>
  <c r="F369" i="111"/>
  <c r="Q369" i="111" s="1"/>
  <c r="E366" i="111"/>
  <c r="H364" i="111"/>
  <c r="S364" i="111" s="1"/>
  <c r="G366" i="111"/>
  <c r="R366" i="111" s="1"/>
  <c r="J367" i="111"/>
  <c r="U367" i="111" s="1"/>
  <c r="E364" i="111"/>
  <c r="I365" i="111"/>
  <c r="T365" i="111" s="1"/>
  <c r="H369" i="111"/>
  <c r="S369" i="111" s="1"/>
  <c r="G365" i="111"/>
  <c r="R365" i="111" s="1"/>
  <c r="I364" i="111"/>
  <c r="T364" i="111" s="1"/>
  <c r="I366" i="111"/>
  <c r="T366" i="111" s="1"/>
  <c r="Q120" i="56"/>
  <c r="D59" i="56"/>
  <c r="D64" i="56"/>
  <c r="C59" i="59"/>
  <c r="C64" i="59"/>
  <c r="C59" i="57"/>
  <c r="C64" i="57"/>
  <c r="K305" i="111"/>
  <c r="V305" i="111" s="1"/>
  <c r="F307" i="111"/>
  <c r="Q307" i="111" s="1"/>
  <c r="K306" i="111"/>
  <c r="V306" i="111" s="1"/>
  <c r="G305" i="111"/>
  <c r="R305" i="111" s="1"/>
  <c r="J307" i="111"/>
  <c r="U307" i="111" s="1"/>
  <c r="I304" i="111"/>
  <c r="T304" i="111" s="1"/>
  <c r="J303" i="111"/>
  <c r="U303" i="111" s="1"/>
  <c r="K303" i="111"/>
  <c r="V303" i="111" s="1"/>
  <c r="E303" i="111"/>
  <c r="H303" i="111"/>
  <c r="S303" i="111" s="1"/>
  <c r="G308" i="111"/>
  <c r="R308" i="111" s="1"/>
  <c r="I303" i="111"/>
  <c r="T303" i="111" s="1"/>
  <c r="H307" i="111"/>
  <c r="S307" i="111" s="1"/>
  <c r="E308" i="111"/>
  <c r="H305" i="111"/>
  <c r="S305" i="111" s="1"/>
  <c r="G307" i="111"/>
  <c r="R307" i="111" s="1"/>
  <c r="H304" i="111"/>
  <c r="S304" i="111" s="1"/>
  <c r="G303" i="111"/>
  <c r="R303" i="111" s="1"/>
  <c r="F306" i="111"/>
  <c r="Q306" i="111" s="1"/>
  <c r="E306" i="111"/>
  <c r="I307" i="111"/>
  <c r="T307" i="111" s="1"/>
  <c r="F308" i="111"/>
  <c r="Q308" i="111" s="1"/>
  <c r="E307" i="111"/>
  <c r="E304" i="111"/>
  <c r="I306" i="111"/>
  <c r="T306" i="111" s="1"/>
  <c r="J305" i="111"/>
  <c r="U305" i="111" s="1"/>
  <c r="K307" i="111"/>
  <c r="V307" i="111" s="1"/>
  <c r="G304" i="111"/>
  <c r="R304" i="111" s="1"/>
  <c r="E305" i="111"/>
  <c r="K304" i="111"/>
  <c r="V304" i="111" s="1"/>
  <c r="G306" i="111"/>
  <c r="R306" i="111" s="1"/>
  <c r="H306" i="111"/>
  <c r="S306" i="111" s="1"/>
  <c r="J304" i="111"/>
  <c r="U304" i="111" s="1"/>
  <c r="K308" i="111"/>
  <c r="V308" i="111" s="1"/>
  <c r="I305" i="111"/>
  <c r="T305" i="111" s="1"/>
  <c r="J306" i="111"/>
  <c r="U306" i="111" s="1"/>
  <c r="F304" i="111"/>
  <c r="Q304" i="111" s="1"/>
  <c r="F303" i="111"/>
  <c r="Q303" i="111" s="1"/>
  <c r="H308" i="111"/>
  <c r="S308" i="111" s="1"/>
  <c r="J308" i="111"/>
  <c r="U308" i="111" s="1"/>
  <c r="F305" i="111"/>
  <c r="Q305" i="111" s="1"/>
  <c r="I308" i="111"/>
  <c r="T308" i="111" s="1"/>
  <c r="N120" i="58"/>
  <c r="D59" i="57"/>
  <c r="D64" i="57"/>
  <c r="C59" i="60"/>
  <c r="C64" i="60"/>
  <c r="R120" i="58"/>
  <c r="E318" i="111"/>
  <c r="G318" i="111"/>
  <c r="R318" i="111" s="1"/>
  <c r="E321" i="111"/>
  <c r="K318" i="111"/>
  <c r="V318" i="111" s="1"/>
  <c r="F318" i="111"/>
  <c r="Q318" i="111" s="1"/>
  <c r="G323" i="111"/>
  <c r="R323" i="111" s="1"/>
  <c r="I318" i="111"/>
  <c r="T318" i="111" s="1"/>
  <c r="J321" i="111"/>
  <c r="U321" i="111" s="1"/>
  <c r="F319" i="111"/>
  <c r="Q319" i="111" s="1"/>
  <c r="G322" i="111"/>
  <c r="R322" i="111" s="1"/>
  <c r="H319" i="111"/>
  <c r="S319" i="111" s="1"/>
  <c r="I320" i="111"/>
  <c r="T320" i="111" s="1"/>
  <c r="G319" i="111"/>
  <c r="R319" i="111" s="1"/>
  <c r="I323" i="111"/>
  <c r="T323" i="111" s="1"/>
  <c r="F322" i="111"/>
  <c r="Q322" i="111" s="1"/>
  <c r="H323" i="111"/>
  <c r="S323" i="111" s="1"/>
  <c r="H318" i="111"/>
  <c r="S318" i="111" s="1"/>
  <c r="F323" i="111"/>
  <c r="Q323" i="111" s="1"/>
  <c r="E319" i="111"/>
  <c r="K322" i="111"/>
  <c r="V322" i="111" s="1"/>
  <c r="G320" i="111"/>
  <c r="R320" i="111" s="1"/>
  <c r="J320" i="111"/>
  <c r="U320" i="111" s="1"/>
  <c r="E322" i="111"/>
  <c r="G321" i="111"/>
  <c r="R321" i="111" s="1"/>
  <c r="K323" i="111"/>
  <c r="V323" i="111" s="1"/>
  <c r="J322" i="111"/>
  <c r="U322" i="111" s="1"/>
  <c r="K320" i="111"/>
  <c r="V320" i="111" s="1"/>
  <c r="J319" i="111"/>
  <c r="U319" i="111" s="1"/>
  <c r="I322" i="111"/>
  <c r="T322" i="111" s="1"/>
  <c r="H320" i="111"/>
  <c r="S320" i="111" s="1"/>
  <c r="F321" i="111"/>
  <c r="Q321" i="111" s="1"/>
  <c r="H321" i="111"/>
  <c r="S321" i="111" s="1"/>
  <c r="I319" i="111"/>
  <c r="T319" i="111" s="1"/>
  <c r="H322" i="111"/>
  <c r="S322" i="111" s="1"/>
  <c r="F320" i="111"/>
  <c r="Q320" i="111" s="1"/>
  <c r="J323" i="111"/>
  <c r="U323" i="111" s="1"/>
  <c r="E323" i="111"/>
  <c r="E320" i="111"/>
  <c r="J318" i="111"/>
  <c r="U318" i="111" s="1"/>
  <c r="I321" i="111"/>
  <c r="T321" i="111" s="1"/>
  <c r="K319" i="111"/>
  <c r="V319" i="111" s="1"/>
  <c r="K321" i="111"/>
  <c r="V321" i="111" s="1"/>
  <c r="N190" i="105" l="1"/>
  <c r="D70" i="57"/>
  <c r="D208" i="57" s="1"/>
  <c r="J59" i="59"/>
  <c r="H70" i="58"/>
  <c r="H208" i="58" s="1"/>
  <c r="R199" i="105"/>
  <c r="D70" i="58"/>
  <c r="D208" i="58" s="1"/>
  <c r="N199" i="105"/>
  <c r="E70" i="60"/>
  <c r="E208" i="60" s="1"/>
  <c r="O217" i="105"/>
  <c r="P208" i="105"/>
  <c r="F70" i="59"/>
  <c r="F208" i="59" s="1"/>
  <c r="J59" i="56"/>
  <c r="J59" i="58"/>
  <c r="N208" i="105"/>
  <c r="D70" i="59"/>
  <c r="D208" i="59" s="1"/>
  <c r="E70" i="57"/>
  <c r="E208" i="57" s="1"/>
  <c r="O190" i="105"/>
  <c r="F70" i="58"/>
  <c r="F208" i="58" s="1"/>
  <c r="P199" i="105"/>
  <c r="R217" i="105"/>
  <c r="H70" i="60"/>
  <c r="H208" i="60" s="1"/>
  <c r="M190" i="105"/>
  <c r="C70" i="57"/>
  <c r="C208" i="57" s="1"/>
  <c r="N181" i="105"/>
  <c r="D70" i="56"/>
  <c r="D208" i="56" s="1"/>
  <c r="O208" i="105"/>
  <c r="E70" i="59"/>
  <c r="E208" i="59" s="1"/>
  <c r="H70" i="59"/>
  <c r="H208" i="59" s="1"/>
  <c r="R208" i="105"/>
  <c r="I70" i="59"/>
  <c r="I208" i="59" s="1"/>
  <c r="S208" i="105"/>
  <c r="Q217" i="105"/>
  <c r="G70" i="60"/>
  <c r="G208" i="60" s="1"/>
  <c r="G70" i="57"/>
  <c r="G208" i="57" s="1"/>
  <c r="Q190" i="105"/>
  <c r="E70" i="58"/>
  <c r="E208" i="58" s="1"/>
  <c r="O199" i="105"/>
  <c r="C70" i="60"/>
  <c r="C208" i="60" s="1"/>
  <c r="M217" i="105"/>
  <c r="J59" i="57"/>
  <c r="G70" i="59"/>
  <c r="G208" i="59" s="1"/>
  <c r="Q208" i="105"/>
  <c r="H70" i="57"/>
  <c r="H208" i="57" s="1"/>
  <c r="R190" i="105"/>
  <c r="I70" i="56"/>
  <c r="I208" i="56" s="1"/>
  <c r="S181" i="105"/>
  <c r="N217" i="105"/>
  <c r="D70" i="60"/>
  <c r="D208" i="60" s="1"/>
  <c r="R181" i="105"/>
  <c r="H70" i="56"/>
  <c r="H208" i="56" s="1"/>
  <c r="I70" i="58"/>
  <c r="I208" i="58" s="1"/>
  <c r="S199" i="105"/>
  <c r="S190" i="105"/>
  <c r="I70" i="57"/>
  <c r="I208" i="57" s="1"/>
  <c r="F70" i="57"/>
  <c r="F208" i="57" s="1"/>
  <c r="P190" i="105"/>
  <c r="I70" i="60"/>
  <c r="I208" i="60" s="1"/>
  <c r="S217" i="105"/>
  <c r="Q199" i="105"/>
  <c r="G70" i="58"/>
  <c r="G208" i="58" s="1"/>
  <c r="J59" i="60"/>
  <c r="M208" i="105"/>
  <c r="C70" i="59"/>
  <c r="C208" i="59" s="1"/>
  <c r="E70" i="56"/>
  <c r="E208" i="56" s="1"/>
  <c r="O181" i="105"/>
  <c r="M181" i="105"/>
  <c r="C70" i="56"/>
  <c r="C208" i="56" s="1"/>
  <c r="C70" i="58"/>
  <c r="C208" i="58" s="1"/>
  <c r="M199" i="105"/>
  <c r="G70" i="56"/>
  <c r="G208" i="56" s="1"/>
  <c r="Q181" i="105"/>
  <c r="F70" i="60"/>
  <c r="F208" i="60" s="1"/>
  <c r="P217" i="105"/>
  <c r="P181" i="105"/>
  <c r="F70" i="56"/>
  <c r="F208" i="56" s="1"/>
  <c r="Q187" i="105" l="1"/>
  <c r="Q181" i="130"/>
  <c r="Q187" i="130" s="1"/>
  <c r="P196" i="105"/>
  <c r="P190" i="130"/>
  <c r="P196" i="130" s="1"/>
  <c r="S205" i="105"/>
  <c r="S199" i="130"/>
  <c r="S205" i="130" s="1"/>
  <c r="R190" i="130"/>
  <c r="R196" i="130" s="1"/>
  <c r="R196" i="105"/>
  <c r="J70" i="57"/>
  <c r="O205" i="105"/>
  <c r="O199" i="130"/>
  <c r="O205" i="130" s="1"/>
  <c r="R214" i="105"/>
  <c r="R208" i="130"/>
  <c r="R214" i="130" s="1"/>
  <c r="O196" i="105"/>
  <c r="O190" i="130"/>
  <c r="O196" i="130" s="1"/>
  <c r="J70" i="58"/>
  <c r="N205" i="105"/>
  <c r="N199" i="130"/>
  <c r="N205" i="130" s="1"/>
  <c r="J70" i="59"/>
  <c r="P187" i="105"/>
  <c r="P181" i="130"/>
  <c r="P187" i="130" s="1"/>
  <c r="M181" i="130"/>
  <c r="M187" i="130" s="1"/>
  <c r="M187" i="105"/>
  <c r="M208" i="130"/>
  <c r="M214" i="130" s="1"/>
  <c r="M214" i="105"/>
  <c r="Q199" i="130"/>
  <c r="Q205" i="130" s="1"/>
  <c r="Q205" i="105"/>
  <c r="N223" i="105"/>
  <c r="N217" i="130"/>
  <c r="N223" i="130" s="1"/>
  <c r="Q223" i="105"/>
  <c r="Q217" i="130"/>
  <c r="Q223" i="130" s="1"/>
  <c r="N187" i="105"/>
  <c r="N181" i="130"/>
  <c r="N187" i="130" s="1"/>
  <c r="R223" i="105"/>
  <c r="R217" i="130"/>
  <c r="R223" i="130" s="1"/>
  <c r="P214" i="105"/>
  <c r="P208" i="130"/>
  <c r="P214" i="130" s="1"/>
  <c r="P223" i="105"/>
  <c r="P217" i="130"/>
  <c r="P223" i="130" s="1"/>
  <c r="M205" i="105"/>
  <c r="M199" i="130"/>
  <c r="M205" i="130" s="1"/>
  <c r="O181" i="130"/>
  <c r="O187" i="130" s="1"/>
  <c r="O187" i="105"/>
  <c r="J70" i="60"/>
  <c r="S217" i="130"/>
  <c r="S223" i="130" s="1"/>
  <c r="U18" i="131" s="1"/>
  <c r="S223" i="105"/>
  <c r="S187" i="105"/>
  <c r="S181" i="130"/>
  <c r="S187" i="130" s="1"/>
  <c r="Q214" i="105"/>
  <c r="Q208" i="130"/>
  <c r="Q214" i="130" s="1"/>
  <c r="M217" i="130"/>
  <c r="M223" i="130" s="1"/>
  <c r="M223" i="105"/>
  <c r="Q190" i="130"/>
  <c r="Q196" i="130" s="1"/>
  <c r="Q196" i="105"/>
  <c r="S214" i="105"/>
  <c r="S208" i="130"/>
  <c r="S214" i="130" s="1"/>
  <c r="P205" i="105"/>
  <c r="P199" i="130"/>
  <c r="P205" i="130" s="1"/>
  <c r="J70" i="56"/>
  <c r="O223" i="105"/>
  <c r="O217" i="130"/>
  <c r="O223" i="130" s="1"/>
  <c r="R205" i="105"/>
  <c r="R199" i="130"/>
  <c r="R205" i="130" s="1"/>
  <c r="S196" i="105"/>
  <c r="S190" i="130"/>
  <c r="S196" i="130" s="1"/>
  <c r="R187" i="105"/>
  <c r="R181" i="130"/>
  <c r="R187" i="130" s="1"/>
  <c r="O214" i="105"/>
  <c r="O208" i="130"/>
  <c r="O214" i="130" s="1"/>
  <c r="M190" i="130"/>
  <c r="M196" i="130" s="1"/>
  <c r="M196" i="105"/>
  <c r="N208" i="130"/>
  <c r="N214" i="130" s="1"/>
  <c r="N214" i="105"/>
  <c r="N196" i="105"/>
  <c r="N190" i="130"/>
  <c r="N196" i="130" s="1"/>
  <c r="G616" i="105" l="1"/>
  <c r="K616" i="105"/>
  <c r="H616" i="105"/>
  <c r="L618" i="105"/>
  <c r="L616" i="105"/>
  <c r="G618" i="105"/>
  <c r="I616" i="105"/>
  <c r="F616" i="105"/>
  <c r="K618" i="105"/>
  <c r="K645" i="105" s="1"/>
  <c r="H618" i="105"/>
  <c r="H645" i="105" s="1"/>
  <c r="F618" i="105"/>
  <c r="F645" i="105" s="1"/>
  <c r="I618" i="105"/>
  <c r="E618" i="105"/>
  <c r="E643" i="105" s="1"/>
  <c r="E616" i="105"/>
  <c r="D616" i="105"/>
  <c r="J616" i="105"/>
  <c r="J618" i="105"/>
  <c r="J645" i="105" s="1"/>
  <c r="D618" i="105"/>
  <c r="D643" i="105" s="1"/>
  <c r="I643" i="105" l="1"/>
  <c r="J643" i="105"/>
  <c r="E645" i="105"/>
  <c r="I645" i="105"/>
  <c r="F643" i="105"/>
  <c r="H643" i="105"/>
  <c r="K643" i="105"/>
  <c r="G643" i="105"/>
  <c r="D645" i="105"/>
  <c r="G645" i="105"/>
  <c r="L643" i="105"/>
  <c r="F12" i="24" l="1"/>
  <c r="L41" i="131" l="1"/>
  <c r="L608" i="130" l="1"/>
  <c r="L610" i="130"/>
  <c r="L635" i="130" s="1"/>
  <c r="L637" i="130" l="1"/>
  <c r="L52" i="131"/>
  <c r="L33" i="131"/>
  <c r="L51" i="131" l="1"/>
  <c r="L49" i="131"/>
  <c r="L53" i="131" s="1"/>
  <c r="K33" i="131" l="1"/>
  <c r="K51" i="131" s="1"/>
  <c r="J33" i="131"/>
  <c r="J51" i="131" s="1"/>
  <c r="K41" i="131"/>
  <c r="K49" i="131" s="1"/>
  <c r="J41" i="131"/>
  <c r="J49" i="131" s="1"/>
  <c r="H610" i="130" l="1"/>
  <c r="H635" i="130" s="1"/>
  <c r="J610" i="130"/>
  <c r="J53" i="131" s="1"/>
  <c r="D608" i="130"/>
  <c r="F610" i="130"/>
  <c r="E53" i="131" s="1"/>
  <c r="K610" i="130"/>
  <c r="K635" i="130" s="1"/>
  <c r="E610" i="130"/>
  <c r="E636" i="130" s="1"/>
  <c r="I610" i="130"/>
  <c r="I635" i="130" s="1"/>
  <c r="I608" i="130"/>
  <c r="H52" i="131" s="1"/>
  <c r="G610" i="130"/>
  <c r="F53" i="131" s="1"/>
  <c r="G608" i="130"/>
  <c r="F52" i="131" s="1"/>
  <c r="J608" i="130"/>
  <c r="J52" i="131" s="1"/>
  <c r="F608" i="130"/>
  <c r="E52" i="131" s="1"/>
  <c r="D610" i="130"/>
  <c r="D636" i="130" s="1"/>
  <c r="K608" i="130"/>
  <c r="K52" i="131" s="1"/>
  <c r="E608" i="130"/>
  <c r="D52" i="131" s="1"/>
  <c r="H608" i="130"/>
  <c r="G52" i="131" s="1"/>
  <c r="D53" i="131" l="1"/>
  <c r="G636" i="130"/>
  <c r="F635" i="130"/>
  <c r="H53" i="131"/>
  <c r="K53" i="131"/>
  <c r="D635" i="130"/>
  <c r="F636" i="130"/>
  <c r="I636" i="130"/>
  <c r="E635" i="130"/>
  <c r="J635" i="130"/>
  <c r="H636" i="130"/>
  <c r="G635" i="130"/>
  <c r="K636" i="130"/>
  <c r="J636" i="130"/>
  <c r="G53" i="131"/>
  <c r="E24" i="24" l="1"/>
  <c r="G12" i="102" l="1"/>
  <c r="C12" i="102"/>
  <c r="I12" i="102"/>
  <c r="E12" i="102"/>
  <c r="H12" i="102"/>
  <c r="D12" i="102"/>
  <c r="F12" i="102"/>
  <c r="F11" i="102"/>
  <c r="I11" i="102"/>
  <c r="H11" i="102"/>
  <c r="D11" i="102"/>
  <c r="E11" i="102"/>
  <c r="G11" i="102"/>
  <c r="C11" i="102"/>
  <c r="I10" i="102"/>
  <c r="E10" i="102"/>
  <c r="H10" i="102"/>
  <c r="G10" i="102"/>
  <c r="C10" i="102"/>
  <c r="D10" i="102"/>
  <c r="F10" i="102"/>
  <c r="H9" i="102"/>
  <c r="D9" i="102"/>
  <c r="C9" i="102"/>
  <c r="F9" i="102"/>
  <c r="I9" i="102"/>
  <c r="E9" i="102"/>
  <c r="G9" i="102"/>
  <c r="F32" i="102" l="1"/>
  <c r="F100" i="102"/>
  <c r="F44" i="102" s="1"/>
  <c r="Q115" i="102" s="1"/>
  <c r="Q79" i="102"/>
  <c r="H32" i="102"/>
  <c r="S79" i="102"/>
  <c r="H100" i="102"/>
  <c r="H44" i="102" s="1"/>
  <c r="S115" i="102" s="1"/>
  <c r="T82" i="102"/>
  <c r="O82" i="102"/>
  <c r="E101" i="102"/>
  <c r="E45" i="102" s="1"/>
  <c r="P116" i="102" s="1"/>
  <c r="P80" i="102"/>
  <c r="E33" i="102"/>
  <c r="F33" i="102"/>
  <c r="Q80" i="102"/>
  <c r="F101" i="102"/>
  <c r="F45" i="102" s="1"/>
  <c r="Q116" i="102" s="1"/>
  <c r="P81" i="102"/>
  <c r="E102" i="102"/>
  <c r="E46" i="102" s="1"/>
  <c r="P117" i="102" s="1"/>
  <c r="E34" i="102"/>
  <c r="D32" i="102"/>
  <c r="O79" i="102"/>
  <c r="D100" i="102"/>
  <c r="D44" i="102" s="1"/>
  <c r="O115" i="102" s="1"/>
  <c r="S82" i="102"/>
  <c r="O80" i="102"/>
  <c r="D33" i="102"/>
  <c r="D101" i="102"/>
  <c r="D45" i="102" s="1"/>
  <c r="O116" i="102" s="1"/>
  <c r="F34" i="102"/>
  <c r="Q81" i="102"/>
  <c r="F102" i="102"/>
  <c r="F46" i="102" s="1"/>
  <c r="I34" i="102"/>
  <c r="I102" i="102"/>
  <c r="I46" i="102" s="1"/>
  <c r="T117" i="102" s="1"/>
  <c r="T81" i="102"/>
  <c r="G31" i="102"/>
  <c r="G99" i="102"/>
  <c r="G43" i="102" s="1"/>
  <c r="R114" i="102" s="1"/>
  <c r="E32" i="102"/>
  <c r="P79" i="102"/>
  <c r="E100" i="102"/>
  <c r="E44" i="102" s="1"/>
  <c r="P115" i="102" s="1"/>
  <c r="E99" i="102"/>
  <c r="E43" i="102" s="1"/>
  <c r="P114" i="102" s="1"/>
  <c r="E31" i="102"/>
  <c r="D31" i="102"/>
  <c r="D99" i="102"/>
  <c r="D43" i="102" s="1"/>
  <c r="O114" i="102" s="1"/>
  <c r="C32" i="102"/>
  <c r="N79" i="102"/>
  <c r="C100" i="102"/>
  <c r="C44" i="102" s="1"/>
  <c r="N115" i="102" s="1"/>
  <c r="I32" i="102"/>
  <c r="T79" i="102"/>
  <c r="I100" i="102"/>
  <c r="I44" i="102" s="1"/>
  <c r="T115" i="102" s="1"/>
  <c r="Q82" i="102"/>
  <c r="N80" i="102"/>
  <c r="C101" i="102"/>
  <c r="C45" i="102" s="1"/>
  <c r="N116" i="102" s="1"/>
  <c r="C33" i="102"/>
  <c r="H33" i="102"/>
  <c r="H101" i="102"/>
  <c r="H45" i="102" s="1"/>
  <c r="S116" i="102" s="1"/>
  <c r="S80" i="102"/>
  <c r="D102" i="102"/>
  <c r="D46" i="102" s="1"/>
  <c r="O117" i="102" s="1"/>
  <c r="O81" i="102"/>
  <c r="D34" i="102"/>
  <c r="C34" i="102"/>
  <c r="N81" i="102"/>
  <c r="C102" i="102"/>
  <c r="C46" i="102" s="1"/>
  <c r="N117" i="102" s="1"/>
  <c r="F31" i="102"/>
  <c r="F99" i="102"/>
  <c r="F43" i="102" s="1"/>
  <c r="Q114" i="102" s="1"/>
  <c r="C99" i="102"/>
  <c r="C43" i="102" s="1"/>
  <c r="N114" i="102" s="1"/>
  <c r="C31" i="102"/>
  <c r="R82" i="102"/>
  <c r="I99" i="102"/>
  <c r="I43" i="102" s="1"/>
  <c r="T114" i="102" s="1"/>
  <c r="I31" i="102"/>
  <c r="H99" i="102"/>
  <c r="H43" i="102" s="1"/>
  <c r="H31" i="102"/>
  <c r="G100" i="102"/>
  <c r="G44" i="102" s="1"/>
  <c r="R115" i="102" s="1"/>
  <c r="G32" i="102"/>
  <c r="R79" i="102"/>
  <c r="P82" i="102"/>
  <c r="N82" i="102"/>
  <c r="G101" i="102"/>
  <c r="G45" i="102" s="1"/>
  <c r="R116" i="102" s="1"/>
  <c r="R80" i="102"/>
  <c r="G33" i="102"/>
  <c r="T80" i="102"/>
  <c r="I101" i="102"/>
  <c r="I45" i="102" s="1"/>
  <c r="T116" i="102" s="1"/>
  <c r="I33" i="102"/>
  <c r="H102" i="102"/>
  <c r="H46" i="102" s="1"/>
  <c r="S117" i="102" s="1"/>
  <c r="H34" i="102"/>
  <c r="S81" i="102"/>
  <c r="G102" i="102"/>
  <c r="G46" i="102" s="1"/>
  <c r="R81" i="102"/>
  <c r="G34" i="102"/>
  <c r="E137" i="102" l="1"/>
  <c r="E56" i="102" s="1"/>
  <c r="E67" i="102" s="1"/>
  <c r="O563" i="105" s="1"/>
  <c r="O557" i="130" s="1"/>
  <c r="F138" i="102"/>
  <c r="F57" i="102" s="1"/>
  <c r="F68" i="102" s="1"/>
  <c r="P564" i="105" s="1"/>
  <c r="P558" i="130" s="1"/>
  <c r="D136" i="102"/>
  <c r="D55" i="102" s="1"/>
  <c r="D66" i="102" s="1"/>
  <c r="N562" i="105" s="1"/>
  <c r="N556" i="130" s="1"/>
  <c r="E138" i="102"/>
  <c r="E57" i="102" s="1"/>
  <c r="E68" i="102" s="1"/>
  <c r="O564" i="105" s="1"/>
  <c r="O558" i="130" s="1"/>
  <c r="F137" i="102"/>
  <c r="F56" i="102" s="1"/>
  <c r="F67" i="102" s="1"/>
  <c r="P563" i="105" s="1"/>
  <c r="P557" i="130" s="1"/>
  <c r="H136" i="102"/>
  <c r="H55" i="102" s="1"/>
  <c r="H66" i="102" s="1"/>
  <c r="R562" i="105" s="1"/>
  <c r="R556" i="130" s="1"/>
  <c r="F136" i="102"/>
  <c r="F55" i="102" s="1"/>
  <c r="F66" i="102" s="1"/>
  <c r="P562" i="105" s="1"/>
  <c r="P556" i="130" s="1"/>
  <c r="G138" i="102"/>
  <c r="G57" i="102" s="1"/>
  <c r="G68" i="102" s="1"/>
  <c r="Q564" i="105" s="1"/>
  <c r="Q558" i="130" s="1"/>
  <c r="P118" i="102"/>
  <c r="H135" i="102"/>
  <c r="H54" i="102" s="1"/>
  <c r="H65" i="102" s="1"/>
  <c r="R561" i="105" s="1"/>
  <c r="R555" i="130" s="1"/>
  <c r="R117" i="102"/>
  <c r="H138" i="102"/>
  <c r="H57" i="102" s="1"/>
  <c r="H68" i="102" s="1"/>
  <c r="R564" i="105" s="1"/>
  <c r="R558" i="130" s="1"/>
  <c r="I137" i="102"/>
  <c r="I56" i="102" s="1"/>
  <c r="I67" i="102" s="1"/>
  <c r="S563" i="105" s="1"/>
  <c r="S557" i="130" s="1"/>
  <c r="G137" i="102"/>
  <c r="G56" i="102" s="1"/>
  <c r="G67" i="102" s="1"/>
  <c r="Q563" i="105" s="1"/>
  <c r="Q557" i="130" s="1"/>
  <c r="G136" i="102"/>
  <c r="G55" i="102" s="1"/>
  <c r="G66" i="102" s="1"/>
  <c r="Q562" i="105" s="1"/>
  <c r="Q556" i="130" s="1"/>
  <c r="S114" i="102"/>
  <c r="I135" i="102"/>
  <c r="I54" i="102" s="1"/>
  <c r="I65" i="102" s="1"/>
  <c r="S561" i="105" s="1"/>
  <c r="S555" i="130" s="1"/>
  <c r="C135" i="102"/>
  <c r="C54" i="102" s="1"/>
  <c r="C65" i="102" s="1"/>
  <c r="M561" i="105" s="1"/>
  <c r="M555" i="130" s="1"/>
  <c r="F135" i="102"/>
  <c r="F54" i="102" s="1"/>
  <c r="F65" i="102" s="1"/>
  <c r="P561" i="105" s="1"/>
  <c r="P555" i="130" s="1"/>
  <c r="C138" i="102"/>
  <c r="C57" i="102" s="1"/>
  <c r="C68" i="102" s="1"/>
  <c r="M564" i="105" s="1"/>
  <c r="M558" i="130" s="1"/>
  <c r="D138" i="102"/>
  <c r="D57" i="102" s="1"/>
  <c r="D68" i="102" s="1"/>
  <c r="N564" i="105" s="1"/>
  <c r="N558" i="130" s="1"/>
  <c r="H137" i="102"/>
  <c r="H56" i="102" s="1"/>
  <c r="H67" i="102" s="1"/>
  <c r="R563" i="105" s="1"/>
  <c r="R557" i="130" s="1"/>
  <c r="C137" i="102"/>
  <c r="C56" i="102" s="1"/>
  <c r="C67" i="102" s="1"/>
  <c r="M563" i="105" s="1"/>
  <c r="M557" i="130" s="1"/>
  <c r="I136" i="102"/>
  <c r="I55" i="102" s="1"/>
  <c r="I66" i="102" s="1"/>
  <c r="S562" i="105" s="1"/>
  <c r="S556" i="130" s="1"/>
  <c r="C136" i="102"/>
  <c r="C55" i="102" s="1"/>
  <c r="C66" i="102" s="1"/>
  <c r="M562" i="105" s="1"/>
  <c r="M556" i="130" s="1"/>
  <c r="D135" i="102"/>
  <c r="D54" i="102" s="1"/>
  <c r="D65" i="102" s="1"/>
  <c r="N561" i="105" s="1"/>
  <c r="N555" i="130" s="1"/>
  <c r="E135" i="102"/>
  <c r="E54" i="102" s="1"/>
  <c r="E65" i="102" s="1"/>
  <c r="O561" i="105" s="1"/>
  <c r="O555" i="130" s="1"/>
  <c r="E136" i="102"/>
  <c r="E55" i="102" s="1"/>
  <c r="E66" i="102" s="1"/>
  <c r="O562" i="105" s="1"/>
  <c r="O556" i="130" s="1"/>
  <c r="G135" i="102"/>
  <c r="G54" i="102" s="1"/>
  <c r="G65" i="102" s="1"/>
  <c r="Q561" i="105" s="1"/>
  <c r="Q555" i="130" s="1"/>
  <c r="I138" i="102"/>
  <c r="I57" i="102" s="1"/>
  <c r="I68" i="102" s="1"/>
  <c r="S564" i="105" s="1"/>
  <c r="S558" i="130" s="1"/>
  <c r="Q117" i="102"/>
  <c r="D137" i="102"/>
  <c r="D56" i="102" s="1"/>
  <c r="D67" i="102" s="1"/>
  <c r="N563" i="105" s="1"/>
  <c r="N557" i="130" s="1"/>
  <c r="H151" i="43" l="1"/>
  <c r="H21" i="43" s="1"/>
  <c r="H21" i="63" s="1"/>
  <c r="H21" i="140" s="1"/>
  <c r="H21" i="142" s="1"/>
  <c r="E152" i="43"/>
  <c r="E22" i="43" s="1"/>
  <c r="E22" i="63" s="1"/>
  <c r="E22" i="140" s="1"/>
  <c r="E22" i="142" s="1"/>
  <c r="H150" i="43"/>
  <c r="H20" i="43" s="1"/>
  <c r="H20" i="63" s="1"/>
  <c r="H20" i="140" s="1"/>
  <c r="H20" i="142" s="1"/>
  <c r="I152" i="43"/>
  <c r="I22" i="43" s="1"/>
  <c r="I22" i="63" s="1"/>
  <c r="I22" i="140" s="1"/>
  <c r="I22" i="142" s="1"/>
  <c r="G152" i="43"/>
  <c r="G22" i="43" s="1"/>
  <c r="G22" i="63" s="1"/>
  <c r="G22" i="140" s="1"/>
  <c r="G22" i="142" s="1"/>
  <c r="G151" i="43"/>
  <c r="G21" i="43" s="1"/>
  <c r="G21" i="63" s="1"/>
  <c r="G21" i="140" s="1"/>
  <c r="G21" i="142" s="1"/>
  <c r="F151" i="43"/>
  <c r="F21" i="43" s="1"/>
  <c r="F21" i="63" s="1"/>
  <c r="F21" i="140" s="1"/>
  <c r="F21" i="142" s="1"/>
  <c r="I151" i="43"/>
  <c r="I21" i="43" s="1"/>
  <c r="I21" i="63" s="1"/>
  <c r="I21" i="140" s="1"/>
  <c r="I21" i="142" s="1"/>
  <c r="G150" i="43"/>
  <c r="G20" i="43" s="1"/>
  <c r="G20" i="63" s="1"/>
  <c r="G20" i="140" s="1"/>
  <c r="G20" i="142" s="1"/>
  <c r="H152" i="43"/>
  <c r="H22" i="43" s="1"/>
  <c r="H22" i="63" s="1"/>
  <c r="H22" i="140" s="1"/>
  <c r="H22" i="142" s="1"/>
  <c r="F150" i="43"/>
  <c r="F20" i="43" s="1"/>
  <c r="F20" i="63" s="1"/>
  <c r="F20" i="140" s="1"/>
  <c r="F20" i="142" s="1"/>
  <c r="I150" i="43"/>
  <c r="I20" i="43" s="1"/>
  <c r="I20" i="63" s="1"/>
  <c r="I20" i="140" s="1"/>
  <c r="I20" i="142" s="1"/>
  <c r="G153" i="43"/>
  <c r="G23" i="43" s="1"/>
  <c r="G23" i="63" s="1"/>
  <c r="G23" i="140" s="1"/>
  <c r="G23" i="142" s="1"/>
  <c r="H153" i="43"/>
  <c r="H23" i="43" s="1"/>
  <c r="H23" i="63" s="1"/>
  <c r="H23" i="140" s="1"/>
  <c r="H23" i="142" s="1"/>
  <c r="F153" i="43"/>
  <c r="F23" i="43" s="1"/>
  <c r="F23" i="63" s="1"/>
  <c r="F23" i="140" s="1"/>
  <c r="F23" i="142" s="1"/>
  <c r="I153" i="43"/>
  <c r="I23" i="43" s="1"/>
  <c r="I23" i="63" s="1"/>
  <c r="I23" i="140" s="1"/>
  <c r="I23" i="142" s="1"/>
  <c r="D8" i="102"/>
  <c r="I8" i="102"/>
  <c r="H8" i="102"/>
  <c r="C8" i="102"/>
  <c r="F8" i="102"/>
  <c r="G8" i="102"/>
  <c r="E8" i="102"/>
  <c r="E153" i="43" l="1"/>
  <c r="E23" i="43" s="1"/>
  <c r="E23" i="63" s="1"/>
  <c r="E23" i="140" s="1"/>
  <c r="E23" i="142" s="1"/>
  <c r="F152" i="43"/>
  <c r="F22" i="43" s="1"/>
  <c r="F22" i="63" s="1"/>
  <c r="F22" i="140" s="1"/>
  <c r="F22" i="142" s="1"/>
  <c r="E150" i="43"/>
  <c r="E20" i="43" s="1"/>
  <c r="E20" i="63" s="1"/>
  <c r="E20" i="140" s="1"/>
  <c r="E20" i="142" s="1"/>
  <c r="E151" i="43"/>
  <c r="E21" i="43" s="1"/>
  <c r="E21" i="63" s="1"/>
  <c r="E21" i="140" s="1"/>
  <c r="E21" i="142" s="1"/>
  <c r="G98" i="102"/>
  <c r="G30" i="102"/>
  <c r="I98" i="102"/>
  <c r="I30" i="102"/>
  <c r="E30" i="102"/>
  <c r="E98" i="102"/>
  <c r="C30" i="102"/>
  <c r="C98" i="102"/>
  <c r="F30" i="102"/>
  <c r="F98" i="102"/>
  <c r="H98" i="102"/>
  <c r="H30" i="102"/>
  <c r="D98" i="102"/>
  <c r="D30" i="102"/>
  <c r="H149" i="43" l="1"/>
  <c r="I149" i="43"/>
  <c r="G149" i="43"/>
  <c r="F149" i="43"/>
  <c r="H42" i="102"/>
  <c r="F42" i="102"/>
  <c r="C42" i="102"/>
  <c r="E42" i="102"/>
  <c r="I42" i="102"/>
  <c r="G42" i="102"/>
  <c r="D42" i="102"/>
  <c r="E914" i="111" a="1"/>
  <c r="G19" i="43" l="1"/>
  <c r="H19" i="43"/>
  <c r="I19" i="43"/>
  <c r="F19" i="43"/>
  <c r="C134" i="102"/>
  <c r="H134" i="102"/>
  <c r="J919" i="111"/>
  <c r="U919" i="111" s="1"/>
  <c r="H919" i="111"/>
  <c r="S919" i="111" s="1"/>
  <c r="F917" i="111"/>
  <c r="Q917" i="111" s="1"/>
  <c r="E916" i="111"/>
  <c r="G916" i="111"/>
  <c r="R916" i="111" s="1"/>
  <c r="E919" i="111"/>
  <c r="H916" i="111"/>
  <c r="S916" i="111" s="1"/>
  <c r="I918" i="111"/>
  <c r="T918" i="111" s="1"/>
  <c r="K919" i="111"/>
  <c r="V919" i="111" s="1"/>
  <c r="I917" i="111"/>
  <c r="T917" i="111" s="1"/>
  <c r="J916" i="111"/>
  <c r="U916" i="111" s="1"/>
  <c r="E918" i="111"/>
  <c r="F916" i="111"/>
  <c r="Q916" i="111" s="1"/>
  <c r="E917" i="111"/>
  <c r="K916" i="111"/>
  <c r="V916" i="111" s="1"/>
  <c r="H917" i="111"/>
  <c r="S917" i="111" s="1"/>
  <c r="G918" i="111"/>
  <c r="R918" i="111" s="1"/>
  <c r="H918" i="111"/>
  <c r="S918" i="111" s="1"/>
  <c r="I919" i="111"/>
  <c r="T919" i="111" s="1"/>
  <c r="J917" i="111"/>
  <c r="U917" i="111" s="1"/>
  <c r="F918" i="111"/>
  <c r="Q918" i="111" s="1"/>
  <c r="J918" i="111"/>
  <c r="U918" i="111" s="1"/>
  <c r="G917" i="111"/>
  <c r="R917" i="111" s="1"/>
  <c r="F919" i="111"/>
  <c r="Q919" i="111" s="1"/>
  <c r="K917" i="111"/>
  <c r="V917" i="111" s="1"/>
  <c r="G919" i="111"/>
  <c r="R919" i="111" s="1"/>
  <c r="K918" i="111"/>
  <c r="V918" i="111" s="1"/>
  <c r="I916" i="111"/>
  <c r="T916" i="111" s="1"/>
  <c r="D134" i="102"/>
  <c r="I134" i="102"/>
  <c r="G134" i="102"/>
  <c r="E134" i="102"/>
  <c r="F134" i="102"/>
  <c r="F19" i="63" l="1"/>
  <c r="H19" i="63"/>
  <c r="I19" i="63"/>
  <c r="G19" i="63"/>
  <c r="E19" i="43"/>
  <c r="C53" i="102"/>
  <c r="F53" i="102"/>
  <c r="E53" i="102"/>
  <c r="H53" i="102"/>
  <c r="E921" i="111" a="1"/>
  <c r="G53" i="102"/>
  <c r="I53" i="102"/>
  <c r="D53" i="102"/>
  <c r="H19" i="140" l="1"/>
  <c r="E19" i="63"/>
  <c r="I19" i="140"/>
  <c r="F19" i="140"/>
  <c r="G19" i="140"/>
  <c r="G64" i="102"/>
  <c r="H64" i="102"/>
  <c r="C64" i="102"/>
  <c r="D64" i="102"/>
  <c r="F64" i="102"/>
  <c r="I64" i="102"/>
  <c r="F923" i="111"/>
  <c r="Q923" i="111" s="1"/>
  <c r="G922" i="111"/>
  <c r="R922" i="111" s="1"/>
  <c r="G924" i="111"/>
  <c r="R924" i="111" s="1"/>
  <c r="H923" i="111"/>
  <c r="S923" i="111" s="1"/>
  <c r="I925" i="111"/>
  <c r="T925" i="111" s="1"/>
  <c r="H924" i="111"/>
  <c r="S924" i="111" s="1"/>
  <c r="I923" i="111"/>
  <c r="T923" i="111" s="1"/>
  <c r="F925" i="111"/>
  <c r="Q925" i="111" s="1"/>
  <c r="K925" i="111"/>
  <c r="V925" i="111" s="1"/>
  <c r="J924" i="111"/>
  <c r="U924" i="111" s="1"/>
  <c r="I922" i="111"/>
  <c r="T922" i="111" s="1"/>
  <c r="J925" i="111"/>
  <c r="U925" i="111" s="1"/>
  <c r="J922" i="111"/>
  <c r="U922" i="111" s="1"/>
  <c r="F922" i="111"/>
  <c r="Q922" i="111" s="1"/>
  <c r="H922" i="111"/>
  <c r="S922" i="111" s="1"/>
  <c r="E924" i="111"/>
  <c r="G923" i="111"/>
  <c r="R923" i="111" s="1"/>
  <c r="I924" i="111"/>
  <c r="T924" i="111" s="1"/>
  <c r="F924" i="111"/>
  <c r="Q924" i="111" s="1"/>
  <c r="G925" i="111"/>
  <c r="R925" i="111" s="1"/>
  <c r="E922" i="111"/>
  <c r="J923" i="111"/>
  <c r="U923" i="111" s="1"/>
  <c r="H925" i="111"/>
  <c r="S925" i="111" s="1"/>
  <c r="E923" i="111"/>
  <c r="K922" i="111"/>
  <c r="V922" i="111" s="1"/>
  <c r="K924" i="111"/>
  <c r="V924" i="111" s="1"/>
  <c r="E925" i="111"/>
  <c r="K923" i="111"/>
  <c r="V923" i="111" s="1"/>
  <c r="G926" i="111"/>
  <c r="R926" i="111" s="1"/>
  <c r="E64" i="102"/>
  <c r="F19" i="142" l="1"/>
  <c r="I19" i="142"/>
  <c r="H19" i="142"/>
  <c r="G19" i="142"/>
  <c r="E19" i="140"/>
  <c r="O560" i="105"/>
  <c r="P560" i="105"/>
  <c r="N560" i="105"/>
  <c r="R560" i="105"/>
  <c r="S560" i="105"/>
  <c r="M560" i="105"/>
  <c r="Q560" i="105"/>
  <c r="E19" i="142" l="1"/>
  <c r="P554" i="130"/>
  <c r="R554" i="130"/>
  <c r="M554" i="130"/>
  <c r="Q554" i="130"/>
  <c r="O554" i="130"/>
  <c r="S554" i="130"/>
  <c r="N554" i="130"/>
  <c r="F9" i="108" l="1"/>
  <c r="D9" i="108"/>
  <c r="I9" i="108"/>
  <c r="E9" i="108"/>
  <c r="H9" i="108"/>
  <c r="G9" i="108"/>
  <c r="C9" i="108"/>
  <c r="H9" i="46"/>
  <c r="D9" i="46"/>
  <c r="I9" i="46"/>
  <c r="G9" i="46"/>
  <c r="C9" i="46"/>
  <c r="E9" i="46"/>
  <c r="F9" i="46"/>
  <c r="F9" i="41"/>
  <c r="G9" i="41"/>
  <c r="I9" i="41"/>
  <c r="E9" i="41"/>
  <c r="H9" i="41"/>
  <c r="D9" i="41"/>
  <c r="C9" i="41"/>
  <c r="G11" i="40"/>
  <c r="C11" i="40"/>
  <c r="F11" i="40"/>
  <c r="I11" i="40"/>
  <c r="E11" i="40"/>
  <c r="H11" i="40"/>
  <c r="D11" i="40"/>
  <c r="F9" i="127" l="1"/>
  <c r="C9" i="127"/>
  <c r="I9" i="127"/>
  <c r="E9" i="127"/>
  <c r="H9" i="127"/>
  <c r="D9" i="127"/>
  <c r="G9" i="127"/>
  <c r="I12" i="127"/>
  <c r="E12" i="127"/>
  <c r="H12" i="127"/>
  <c r="D12" i="127"/>
  <c r="F12" i="127"/>
  <c r="G12" i="127"/>
  <c r="C12" i="127"/>
  <c r="I12" i="108"/>
  <c r="E12" i="108"/>
  <c r="G12" i="108"/>
  <c r="F12" i="108"/>
  <c r="H12" i="108"/>
  <c r="D12" i="108"/>
  <c r="C12" i="108"/>
  <c r="E99" i="108"/>
  <c r="E43" i="108" s="1"/>
  <c r="P114" i="108" s="1"/>
  <c r="E31" i="108"/>
  <c r="C31" i="108"/>
  <c r="C99" i="108"/>
  <c r="C43" i="108" s="1"/>
  <c r="N114" i="108" s="1"/>
  <c r="I31" i="108"/>
  <c r="I99" i="108"/>
  <c r="I43" i="108" s="1"/>
  <c r="T114" i="108" s="1"/>
  <c r="H11" i="108"/>
  <c r="D11" i="108"/>
  <c r="F11" i="108"/>
  <c r="E11" i="108"/>
  <c r="G11" i="108"/>
  <c r="C11" i="108"/>
  <c r="I11" i="108"/>
  <c r="G31" i="108"/>
  <c r="G99" i="108"/>
  <c r="G43" i="108" s="1"/>
  <c r="R114" i="108" s="1"/>
  <c r="D31" i="108"/>
  <c r="D99" i="108"/>
  <c r="D43" i="108" s="1"/>
  <c r="O114" i="108" s="1"/>
  <c r="G10" i="108"/>
  <c r="C10" i="108"/>
  <c r="E10" i="108"/>
  <c r="D10" i="108"/>
  <c r="F10" i="108"/>
  <c r="I10" i="108"/>
  <c r="H10" i="108"/>
  <c r="H99" i="108"/>
  <c r="H43" i="108" s="1"/>
  <c r="S114" i="108" s="1"/>
  <c r="H31" i="108"/>
  <c r="F31" i="108"/>
  <c r="F99" i="108"/>
  <c r="F43" i="108" s="1"/>
  <c r="Q114" i="108" s="1"/>
  <c r="H11" i="55"/>
  <c r="D11" i="55"/>
  <c r="G11" i="55"/>
  <c r="C11" i="55"/>
  <c r="I11" i="55"/>
  <c r="F11" i="55"/>
  <c r="E11" i="55"/>
  <c r="F9" i="55"/>
  <c r="G9" i="55"/>
  <c r="I9" i="55"/>
  <c r="E9" i="55"/>
  <c r="H9" i="55"/>
  <c r="D9" i="55"/>
  <c r="C9" i="55"/>
  <c r="I12" i="55"/>
  <c r="E12" i="55"/>
  <c r="F12" i="55"/>
  <c r="H12" i="55"/>
  <c r="D12" i="55"/>
  <c r="G12" i="55"/>
  <c r="C12" i="55"/>
  <c r="H9" i="50"/>
  <c r="D9" i="50"/>
  <c r="C9" i="50"/>
  <c r="F9" i="50"/>
  <c r="I9" i="50"/>
  <c r="E9" i="50"/>
  <c r="G9" i="50"/>
  <c r="G12" i="50"/>
  <c r="C12" i="50"/>
  <c r="I12" i="50"/>
  <c r="E12" i="50"/>
  <c r="H12" i="50"/>
  <c r="D12" i="50"/>
  <c r="F12" i="50"/>
  <c r="G10" i="48"/>
  <c r="C10" i="48"/>
  <c r="F10" i="48"/>
  <c r="I10" i="48"/>
  <c r="E10" i="48"/>
  <c r="H10" i="48"/>
  <c r="D10" i="48"/>
  <c r="I12" i="48"/>
  <c r="E12" i="48"/>
  <c r="H12" i="48"/>
  <c r="D12" i="48"/>
  <c r="G12" i="48"/>
  <c r="C12" i="48"/>
  <c r="F12" i="48"/>
  <c r="F11" i="46"/>
  <c r="I11" i="46"/>
  <c r="E11" i="46"/>
  <c r="G11" i="46"/>
  <c r="C11" i="46"/>
  <c r="H11" i="46"/>
  <c r="D11" i="46"/>
  <c r="G31" i="46"/>
  <c r="G99" i="46"/>
  <c r="G43" i="46" s="1"/>
  <c r="R114" i="46" s="1"/>
  <c r="F99" i="46"/>
  <c r="F43" i="46" s="1"/>
  <c r="Q114" i="46" s="1"/>
  <c r="F31" i="46"/>
  <c r="I99" i="46"/>
  <c r="I43" i="46" s="1"/>
  <c r="T114" i="46" s="1"/>
  <c r="I31" i="46"/>
  <c r="I10" i="46"/>
  <c r="E10" i="46"/>
  <c r="H10" i="46"/>
  <c r="D10" i="46"/>
  <c r="G10" i="46"/>
  <c r="C10" i="46"/>
  <c r="F10" i="46"/>
  <c r="G12" i="46"/>
  <c r="C12" i="46"/>
  <c r="D12" i="46"/>
  <c r="F12" i="46"/>
  <c r="I12" i="46"/>
  <c r="E12" i="46"/>
  <c r="H12" i="46"/>
  <c r="E99" i="46"/>
  <c r="E43" i="46" s="1"/>
  <c r="P114" i="46" s="1"/>
  <c r="E31" i="46"/>
  <c r="D99" i="46"/>
  <c r="D43" i="46" s="1"/>
  <c r="O114" i="46" s="1"/>
  <c r="D31" i="46"/>
  <c r="C31" i="46"/>
  <c r="C99" i="46"/>
  <c r="C43" i="46" s="1"/>
  <c r="N114" i="46" s="1"/>
  <c r="H31" i="46"/>
  <c r="H99" i="46"/>
  <c r="H43" i="46" s="1"/>
  <c r="S114" i="46" s="1"/>
  <c r="H11" i="45"/>
  <c r="D11" i="45"/>
  <c r="G11" i="45"/>
  <c r="C11" i="45"/>
  <c r="I11" i="45"/>
  <c r="F11" i="45"/>
  <c r="E11" i="45"/>
  <c r="F9" i="45"/>
  <c r="I9" i="45"/>
  <c r="E9" i="45"/>
  <c r="G9" i="45"/>
  <c r="H9" i="45"/>
  <c r="D9" i="45"/>
  <c r="C9" i="45"/>
  <c r="I12" i="45"/>
  <c r="E12" i="45"/>
  <c r="F12" i="45"/>
  <c r="H12" i="45"/>
  <c r="D12" i="45"/>
  <c r="G12" i="45"/>
  <c r="C12" i="45"/>
  <c r="H11" i="41"/>
  <c r="D11" i="41"/>
  <c r="E11" i="41"/>
  <c r="G11" i="41"/>
  <c r="C11" i="41"/>
  <c r="I11" i="41"/>
  <c r="F11" i="41"/>
  <c r="E31" i="41"/>
  <c r="E99" i="41"/>
  <c r="E43" i="41" s="1"/>
  <c r="P114" i="41" s="1"/>
  <c r="G10" i="41"/>
  <c r="C10" i="41"/>
  <c r="F10" i="41"/>
  <c r="D10" i="41"/>
  <c r="I10" i="41"/>
  <c r="E10" i="41"/>
  <c r="H10" i="41"/>
  <c r="C31" i="41"/>
  <c r="C99" i="41"/>
  <c r="C43" i="41" s="1"/>
  <c r="N114" i="41" s="1"/>
  <c r="I31" i="41"/>
  <c r="I99" i="41"/>
  <c r="I43" i="41" s="1"/>
  <c r="T114" i="41" s="1"/>
  <c r="D99" i="41"/>
  <c r="D43" i="41" s="1"/>
  <c r="O114" i="41" s="1"/>
  <c r="D31" i="41"/>
  <c r="G31" i="41"/>
  <c r="G99" i="41"/>
  <c r="G43" i="41" s="1"/>
  <c r="R114" i="41" s="1"/>
  <c r="I12" i="41"/>
  <c r="E12" i="41"/>
  <c r="F12" i="41"/>
  <c r="H12" i="41"/>
  <c r="D12" i="41"/>
  <c r="G12" i="41"/>
  <c r="C12" i="41"/>
  <c r="H31" i="41"/>
  <c r="H99" i="41"/>
  <c r="H43" i="41" s="1"/>
  <c r="S114" i="41" s="1"/>
  <c r="F31" i="41"/>
  <c r="F99" i="41"/>
  <c r="F43" i="41" s="1"/>
  <c r="Q114" i="41" s="1"/>
  <c r="T80" i="40"/>
  <c r="I101" i="40"/>
  <c r="I45" i="40" s="1"/>
  <c r="T116" i="40" s="1"/>
  <c r="I33" i="40"/>
  <c r="D33" i="40"/>
  <c r="D101" i="40"/>
  <c r="D45" i="40" s="1"/>
  <c r="O116" i="40" s="1"/>
  <c r="O80" i="40"/>
  <c r="F33" i="40"/>
  <c r="F101" i="40"/>
  <c r="F45" i="40" s="1"/>
  <c r="Q116" i="40" s="1"/>
  <c r="Q80" i="40"/>
  <c r="I9" i="40"/>
  <c r="E9" i="40"/>
  <c r="H9" i="40"/>
  <c r="D9" i="40"/>
  <c r="G9" i="40"/>
  <c r="C9" i="40"/>
  <c r="F9" i="40"/>
  <c r="S80" i="40"/>
  <c r="H33" i="40"/>
  <c r="H101" i="40"/>
  <c r="H45" i="40" s="1"/>
  <c r="S116" i="40" s="1"/>
  <c r="C33" i="40"/>
  <c r="C101" i="40"/>
  <c r="C45" i="40" s="1"/>
  <c r="N116" i="40" s="1"/>
  <c r="N80" i="40"/>
  <c r="H12" i="40"/>
  <c r="D12" i="40"/>
  <c r="G12" i="40"/>
  <c r="C12" i="40"/>
  <c r="F12" i="40"/>
  <c r="I12" i="40"/>
  <c r="E12" i="40"/>
  <c r="F10" i="40"/>
  <c r="I10" i="40"/>
  <c r="E10" i="40"/>
  <c r="H10" i="40"/>
  <c r="D10" i="40"/>
  <c r="G10" i="40"/>
  <c r="C10" i="40"/>
  <c r="E101" i="40"/>
  <c r="E45" i="40" s="1"/>
  <c r="P116" i="40" s="1"/>
  <c r="E33" i="40"/>
  <c r="P80" i="40"/>
  <c r="G33" i="40"/>
  <c r="R80" i="40"/>
  <c r="G101" i="40"/>
  <c r="G45" i="40" s="1"/>
  <c r="R116" i="40" s="1"/>
  <c r="H11" i="39"/>
  <c r="D11" i="39"/>
  <c r="G11" i="39"/>
  <c r="C11" i="39"/>
  <c r="F11" i="39"/>
  <c r="I11" i="39"/>
  <c r="E11" i="39"/>
  <c r="G10" i="39"/>
  <c r="C10" i="39"/>
  <c r="F10" i="39"/>
  <c r="I10" i="39"/>
  <c r="E10" i="39"/>
  <c r="H10" i="39"/>
  <c r="D10" i="39"/>
  <c r="I12" i="39"/>
  <c r="E12" i="39"/>
  <c r="H12" i="39"/>
  <c r="D12" i="39"/>
  <c r="G12" i="39"/>
  <c r="C12" i="39"/>
  <c r="F12" i="39"/>
  <c r="I34" i="127" l="1"/>
  <c r="T81" i="127"/>
  <c r="I102" i="127"/>
  <c r="I46" i="127" s="1"/>
  <c r="T117" i="127" s="1"/>
  <c r="F135" i="108"/>
  <c r="F54" i="108" s="1"/>
  <c r="F65" i="108" s="1"/>
  <c r="P572" i="105" s="1"/>
  <c r="P566" i="130" s="1"/>
  <c r="S82" i="127"/>
  <c r="Q82" i="127"/>
  <c r="O81" i="127"/>
  <c r="D102" i="127"/>
  <c r="D46" i="127" s="1"/>
  <c r="O117" i="127" s="1"/>
  <c r="D34" i="127"/>
  <c r="G99" i="127"/>
  <c r="G43" i="127" s="1"/>
  <c r="R114" i="127" s="1"/>
  <c r="G31" i="127"/>
  <c r="I99" i="127"/>
  <c r="I43" i="127" s="1"/>
  <c r="T114" i="127" s="1"/>
  <c r="I31" i="127"/>
  <c r="E31" i="127"/>
  <c r="E99" i="127"/>
  <c r="E43" i="127" s="1"/>
  <c r="P114" i="127" s="1"/>
  <c r="P82" i="127"/>
  <c r="N81" i="127"/>
  <c r="C102" i="127"/>
  <c r="C46" i="127" s="1"/>
  <c r="N117" i="127" s="1"/>
  <c r="C34" i="127"/>
  <c r="H102" i="127"/>
  <c r="H46" i="127" s="1"/>
  <c r="S117" i="127" s="1"/>
  <c r="S81" i="127"/>
  <c r="H34" i="127"/>
  <c r="D99" i="127"/>
  <c r="D43" i="127" s="1"/>
  <c r="O114" i="127" s="1"/>
  <c r="D31" i="127"/>
  <c r="C31" i="127"/>
  <c r="C99" i="127"/>
  <c r="C43" i="127" s="1"/>
  <c r="N114" i="127" s="1"/>
  <c r="O82" i="127"/>
  <c r="N82" i="127"/>
  <c r="Q81" i="127"/>
  <c r="F102" i="127"/>
  <c r="F46" i="127" s="1"/>
  <c r="Q117" i="127" s="1"/>
  <c r="F34" i="127"/>
  <c r="G10" i="127"/>
  <c r="C10" i="127"/>
  <c r="D10" i="127"/>
  <c r="F10" i="127"/>
  <c r="I10" i="127"/>
  <c r="E10" i="127"/>
  <c r="H10" i="127"/>
  <c r="H11" i="127"/>
  <c r="D11" i="127"/>
  <c r="I11" i="127"/>
  <c r="G11" i="127"/>
  <c r="C11" i="127"/>
  <c r="E11" i="127"/>
  <c r="F11" i="127"/>
  <c r="R82" i="127"/>
  <c r="T82" i="127"/>
  <c r="G34" i="127"/>
  <c r="R81" i="127"/>
  <c r="G102" i="127"/>
  <c r="G46" i="127" s="1"/>
  <c r="R117" i="127" s="1"/>
  <c r="E34" i="127"/>
  <c r="E102" i="127"/>
  <c r="E46" i="127" s="1"/>
  <c r="P117" i="127" s="1"/>
  <c r="P81" i="127"/>
  <c r="H31" i="127"/>
  <c r="H99" i="127"/>
  <c r="H43" i="127" s="1"/>
  <c r="S114" i="127" s="1"/>
  <c r="F99" i="127"/>
  <c r="F43" i="127" s="1"/>
  <c r="Q114" i="127" s="1"/>
  <c r="F31" i="127"/>
  <c r="I10" i="109"/>
  <c r="E10" i="109"/>
  <c r="H10" i="109"/>
  <c r="D10" i="109"/>
  <c r="F10" i="109"/>
  <c r="G10" i="109"/>
  <c r="C10" i="109"/>
  <c r="G12" i="109"/>
  <c r="C12" i="109"/>
  <c r="H12" i="109"/>
  <c r="F12" i="109"/>
  <c r="D12" i="109"/>
  <c r="I12" i="109"/>
  <c r="E12" i="109"/>
  <c r="H9" i="109"/>
  <c r="D9" i="109"/>
  <c r="I9" i="109"/>
  <c r="G9" i="109"/>
  <c r="C9" i="109"/>
  <c r="F9" i="109"/>
  <c r="E9" i="109"/>
  <c r="F11" i="109"/>
  <c r="G11" i="109"/>
  <c r="I11" i="109"/>
  <c r="E11" i="109"/>
  <c r="H11" i="109"/>
  <c r="D11" i="109"/>
  <c r="C11" i="109"/>
  <c r="D135" i="108"/>
  <c r="D54" i="108" s="1"/>
  <c r="D65" i="108" s="1"/>
  <c r="N572" i="105" s="1"/>
  <c r="N566" i="130" s="1"/>
  <c r="G135" i="108"/>
  <c r="G54" i="108" s="1"/>
  <c r="G65" i="108" s="1"/>
  <c r="Q572" i="105" s="1"/>
  <c r="Q566" i="130" s="1"/>
  <c r="H135" i="108"/>
  <c r="H54" i="108" s="1"/>
  <c r="H65" i="108" s="1"/>
  <c r="R572" i="105" s="1"/>
  <c r="R566" i="130" s="1"/>
  <c r="H100" i="108"/>
  <c r="H44" i="108" s="1"/>
  <c r="S115" i="108" s="1"/>
  <c r="S79" i="108"/>
  <c r="H32" i="108"/>
  <c r="P79" i="108"/>
  <c r="E100" i="108"/>
  <c r="E44" i="108" s="1"/>
  <c r="P115" i="108" s="1"/>
  <c r="E32" i="108"/>
  <c r="N80" i="108"/>
  <c r="C101" i="108"/>
  <c r="C45" i="108" s="1"/>
  <c r="N116" i="108" s="1"/>
  <c r="C33" i="108"/>
  <c r="D33" i="108"/>
  <c r="D101" i="108"/>
  <c r="D45" i="108" s="1"/>
  <c r="O116" i="108" s="1"/>
  <c r="O80" i="108"/>
  <c r="P82" i="108"/>
  <c r="Q82" i="108"/>
  <c r="Q81" i="108"/>
  <c r="F34" i="108"/>
  <c r="F102" i="108"/>
  <c r="F46" i="108" s="1"/>
  <c r="Q117" i="108" s="1"/>
  <c r="I100" i="108"/>
  <c r="I44" i="108" s="1"/>
  <c r="T115" i="108" s="1"/>
  <c r="I32" i="108"/>
  <c r="T79" i="108"/>
  <c r="C32" i="108"/>
  <c r="C100" i="108"/>
  <c r="C44" i="108" s="1"/>
  <c r="N115" i="108" s="1"/>
  <c r="N79" i="108"/>
  <c r="G101" i="108"/>
  <c r="G45" i="108" s="1"/>
  <c r="R116" i="108" s="1"/>
  <c r="G33" i="108"/>
  <c r="R80" i="108"/>
  <c r="H33" i="108"/>
  <c r="H101" i="108"/>
  <c r="H45" i="108" s="1"/>
  <c r="S116" i="108" s="1"/>
  <c r="S80" i="108"/>
  <c r="T82" i="108"/>
  <c r="E135" i="108"/>
  <c r="E54" i="108" s="1"/>
  <c r="E65" i="108" s="1"/>
  <c r="O572" i="105" s="1"/>
  <c r="O566" i="130" s="1"/>
  <c r="N81" i="108"/>
  <c r="C102" i="108"/>
  <c r="C46" i="108" s="1"/>
  <c r="N117" i="108" s="1"/>
  <c r="C34" i="108"/>
  <c r="G34" i="108"/>
  <c r="R81" i="108"/>
  <c r="G102" i="108"/>
  <c r="G46" i="108" s="1"/>
  <c r="R117" i="108" s="1"/>
  <c r="F32" i="108"/>
  <c r="Q79" i="108"/>
  <c r="F100" i="108"/>
  <c r="F44" i="108" s="1"/>
  <c r="Q115" i="108" s="1"/>
  <c r="G100" i="108"/>
  <c r="G44" i="108" s="1"/>
  <c r="R115" i="108" s="1"/>
  <c r="G32" i="108"/>
  <c r="R79" i="108"/>
  <c r="E33" i="108"/>
  <c r="P80" i="108"/>
  <c r="E101" i="108"/>
  <c r="E45" i="108" s="1"/>
  <c r="P116" i="108" s="1"/>
  <c r="I135" i="108"/>
  <c r="I54" i="108" s="1"/>
  <c r="I65" i="108" s="1"/>
  <c r="S572" i="105" s="1"/>
  <c r="S566" i="130" s="1"/>
  <c r="C135" i="108"/>
  <c r="C54" i="108" s="1"/>
  <c r="C65" i="108" s="1"/>
  <c r="M572" i="105" s="1"/>
  <c r="M566" i="130" s="1"/>
  <c r="N82" i="108"/>
  <c r="R82" i="108"/>
  <c r="D34" i="108"/>
  <c r="O81" i="108"/>
  <c r="D102" i="108"/>
  <c r="D46" i="108" s="1"/>
  <c r="O117" i="108" s="1"/>
  <c r="P81" i="108"/>
  <c r="E34" i="108"/>
  <c r="E102" i="108"/>
  <c r="E46" i="108" s="1"/>
  <c r="P117" i="108" s="1"/>
  <c r="D100" i="108"/>
  <c r="D44" i="108" s="1"/>
  <c r="O115" i="108" s="1"/>
  <c r="D32" i="108"/>
  <c r="O79" i="108"/>
  <c r="I33" i="108"/>
  <c r="I101" i="108"/>
  <c r="I45" i="108" s="1"/>
  <c r="T116" i="108" s="1"/>
  <c r="T80" i="108"/>
  <c r="F33" i="108"/>
  <c r="F101" i="108"/>
  <c r="F45" i="108" s="1"/>
  <c r="Q116" i="108" s="1"/>
  <c r="Q80" i="108"/>
  <c r="O82" i="108"/>
  <c r="S82" i="108"/>
  <c r="H34" i="108"/>
  <c r="S81" i="108"/>
  <c r="H102" i="108"/>
  <c r="H46" i="108" s="1"/>
  <c r="S117" i="108" s="1"/>
  <c r="I102" i="108"/>
  <c r="I46" i="108" s="1"/>
  <c r="T117" i="108" s="1"/>
  <c r="I34" i="108"/>
  <c r="T81" i="108"/>
  <c r="G34" i="55"/>
  <c r="G102" i="55"/>
  <c r="G46" i="55" s="1"/>
  <c r="R117" i="55" s="1"/>
  <c r="R81" i="55"/>
  <c r="E34" i="55"/>
  <c r="P81" i="55"/>
  <c r="E102" i="55"/>
  <c r="E46" i="55" s="1"/>
  <c r="P117" i="55" s="1"/>
  <c r="H31" i="55"/>
  <c r="H99" i="55"/>
  <c r="H43" i="55" s="1"/>
  <c r="S114" i="55" s="1"/>
  <c r="F99" i="55"/>
  <c r="F43" i="55" s="1"/>
  <c r="Q114" i="55" s="1"/>
  <c r="F31" i="55"/>
  <c r="N80" i="55"/>
  <c r="C33" i="55"/>
  <c r="C101" i="55"/>
  <c r="C45" i="55" s="1"/>
  <c r="N116" i="55" s="1"/>
  <c r="G10" i="55"/>
  <c r="C10" i="55"/>
  <c r="H10" i="55"/>
  <c r="F10" i="55"/>
  <c r="D10" i="55"/>
  <c r="I10" i="55"/>
  <c r="E10" i="55"/>
  <c r="D102" i="55"/>
  <c r="D46" i="55" s="1"/>
  <c r="O117" i="55" s="1"/>
  <c r="O81" i="55"/>
  <c r="D34" i="55"/>
  <c r="T81" i="55"/>
  <c r="I102" i="55"/>
  <c r="I46" i="55" s="1"/>
  <c r="T117" i="55" s="1"/>
  <c r="I34" i="55"/>
  <c r="E99" i="55"/>
  <c r="E43" i="55" s="1"/>
  <c r="P114" i="55" s="1"/>
  <c r="E31" i="55"/>
  <c r="E101" i="55"/>
  <c r="E45" i="55" s="1"/>
  <c r="P116" i="55" s="1"/>
  <c r="E33" i="55"/>
  <c r="P80" i="55"/>
  <c r="G101" i="55"/>
  <c r="G45" i="55" s="1"/>
  <c r="R116" i="55" s="1"/>
  <c r="G33" i="55"/>
  <c r="R80" i="55"/>
  <c r="H34" i="55"/>
  <c r="H102" i="55"/>
  <c r="H46" i="55" s="1"/>
  <c r="S117" i="55" s="1"/>
  <c r="S81" i="55"/>
  <c r="C99" i="55"/>
  <c r="C43" i="55" s="1"/>
  <c r="N114" i="55" s="1"/>
  <c r="C31" i="55"/>
  <c r="I31" i="55"/>
  <c r="I99" i="55"/>
  <c r="I43" i="55" s="1"/>
  <c r="T114" i="55" s="1"/>
  <c r="F33" i="55"/>
  <c r="Q80" i="55"/>
  <c r="F101" i="55"/>
  <c r="F45" i="55" s="1"/>
  <c r="Q116" i="55" s="1"/>
  <c r="O80" i="55"/>
  <c r="D101" i="55"/>
  <c r="D45" i="55" s="1"/>
  <c r="O116" i="55" s="1"/>
  <c r="D33" i="55"/>
  <c r="C102" i="55"/>
  <c r="C46" i="55" s="1"/>
  <c r="N117" i="55" s="1"/>
  <c r="N81" i="55"/>
  <c r="C34" i="55"/>
  <c r="Q81" i="55"/>
  <c r="F34" i="55"/>
  <c r="F102" i="55"/>
  <c r="F46" i="55" s="1"/>
  <c r="Q117" i="55" s="1"/>
  <c r="D99" i="55"/>
  <c r="D43" i="55" s="1"/>
  <c r="O114" i="55" s="1"/>
  <c r="D31" i="55"/>
  <c r="G31" i="55"/>
  <c r="G99" i="55"/>
  <c r="G43" i="55" s="1"/>
  <c r="R114" i="55" s="1"/>
  <c r="I33" i="55"/>
  <c r="T80" i="55"/>
  <c r="I101" i="55"/>
  <c r="I45" i="55" s="1"/>
  <c r="T116" i="55" s="1"/>
  <c r="H101" i="55"/>
  <c r="H45" i="55" s="1"/>
  <c r="S116" i="55" s="1"/>
  <c r="H33" i="55"/>
  <c r="S80" i="55"/>
  <c r="I10" i="54"/>
  <c r="E10" i="54"/>
  <c r="H10" i="54"/>
  <c r="D10" i="54"/>
  <c r="G10" i="54"/>
  <c r="C10" i="54"/>
  <c r="F10" i="54"/>
  <c r="G12" i="54"/>
  <c r="C12" i="54"/>
  <c r="H12" i="54"/>
  <c r="F12" i="54"/>
  <c r="I12" i="54"/>
  <c r="E12" i="54"/>
  <c r="D12" i="54"/>
  <c r="F11" i="54"/>
  <c r="C11" i="54"/>
  <c r="I11" i="54"/>
  <c r="E11" i="54"/>
  <c r="G11" i="54"/>
  <c r="H11" i="54"/>
  <c r="D11" i="54"/>
  <c r="H9" i="54"/>
  <c r="D9" i="54"/>
  <c r="E9" i="54"/>
  <c r="G9" i="54"/>
  <c r="C9" i="54"/>
  <c r="I9" i="54"/>
  <c r="F9" i="54"/>
  <c r="G11" i="51"/>
  <c r="C11" i="51"/>
  <c r="I11" i="51"/>
  <c r="E11" i="51"/>
  <c r="H11" i="51"/>
  <c r="D11" i="51"/>
  <c r="F11" i="51"/>
  <c r="F10" i="51"/>
  <c r="H10" i="51"/>
  <c r="D10" i="51"/>
  <c r="G10" i="51"/>
  <c r="C10" i="51"/>
  <c r="I10" i="51"/>
  <c r="E10" i="51"/>
  <c r="I9" i="51"/>
  <c r="E9" i="51"/>
  <c r="D9" i="51"/>
  <c r="G9" i="51"/>
  <c r="C9" i="51"/>
  <c r="F9" i="51"/>
  <c r="H9" i="51"/>
  <c r="H12" i="51"/>
  <c r="D12" i="51"/>
  <c r="F12" i="51"/>
  <c r="I12" i="51"/>
  <c r="E12" i="51"/>
  <c r="G12" i="51"/>
  <c r="C12" i="51"/>
  <c r="G31" i="50"/>
  <c r="G99" i="50"/>
  <c r="G43" i="50" s="1"/>
  <c r="R114" i="50" s="1"/>
  <c r="H102" i="50"/>
  <c r="H46" i="50" s="1"/>
  <c r="S117" i="50" s="1"/>
  <c r="H34" i="50"/>
  <c r="S81" i="50"/>
  <c r="G102" i="50"/>
  <c r="G46" i="50" s="1"/>
  <c r="R117" i="50" s="1"/>
  <c r="G34" i="50"/>
  <c r="R81" i="50"/>
  <c r="F31" i="50"/>
  <c r="F99" i="50"/>
  <c r="F43" i="50" s="1"/>
  <c r="Q114" i="50" s="1"/>
  <c r="C99" i="50"/>
  <c r="C43" i="50" s="1"/>
  <c r="N114" i="50" s="1"/>
  <c r="C31" i="50"/>
  <c r="F34" i="50"/>
  <c r="Q81" i="50"/>
  <c r="F102" i="50"/>
  <c r="F46" i="50" s="1"/>
  <c r="Q117" i="50" s="1"/>
  <c r="I102" i="50"/>
  <c r="I46" i="50" s="1"/>
  <c r="T117" i="50" s="1"/>
  <c r="I34" i="50"/>
  <c r="T81" i="50"/>
  <c r="E31" i="50"/>
  <c r="E99" i="50"/>
  <c r="E43" i="50" s="1"/>
  <c r="P114" i="50" s="1"/>
  <c r="D31" i="50"/>
  <c r="D99" i="50"/>
  <c r="D43" i="50" s="1"/>
  <c r="O114" i="50" s="1"/>
  <c r="I10" i="50"/>
  <c r="E10" i="50"/>
  <c r="D10" i="50"/>
  <c r="G10" i="50"/>
  <c r="C10" i="50"/>
  <c r="F10" i="50"/>
  <c r="H10" i="50"/>
  <c r="P81" i="50"/>
  <c r="E102" i="50"/>
  <c r="E46" i="50" s="1"/>
  <c r="P117" i="50" s="1"/>
  <c r="E34" i="50"/>
  <c r="F11" i="50"/>
  <c r="E11" i="50"/>
  <c r="H11" i="50"/>
  <c r="D11" i="50"/>
  <c r="G11" i="50"/>
  <c r="C11" i="50"/>
  <c r="I11" i="50"/>
  <c r="D102" i="50"/>
  <c r="D46" i="50" s="1"/>
  <c r="O117" i="50" s="1"/>
  <c r="D34" i="50"/>
  <c r="O81" i="50"/>
  <c r="N81" i="50"/>
  <c r="C102" i="50"/>
  <c r="C46" i="50" s="1"/>
  <c r="N117" i="50" s="1"/>
  <c r="C34" i="50"/>
  <c r="I31" i="50"/>
  <c r="I99" i="50"/>
  <c r="I43" i="50" s="1"/>
  <c r="T114" i="50" s="1"/>
  <c r="H99" i="50"/>
  <c r="H43" i="50" s="1"/>
  <c r="S114" i="50" s="1"/>
  <c r="H31" i="50"/>
  <c r="G10" i="49"/>
  <c r="C10" i="49"/>
  <c r="F10" i="49"/>
  <c r="I10" i="49"/>
  <c r="E10" i="49"/>
  <c r="H10" i="49"/>
  <c r="D10" i="49"/>
  <c r="I12" i="49"/>
  <c r="E12" i="49"/>
  <c r="H12" i="49"/>
  <c r="D12" i="49"/>
  <c r="G12" i="49"/>
  <c r="C12" i="49"/>
  <c r="F12" i="49"/>
  <c r="F9" i="49"/>
  <c r="I9" i="49"/>
  <c r="E9" i="49"/>
  <c r="H9" i="49"/>
  <c r="D9" i="49"/>
  <c r="G9" i="49"/>
  <c r="C9" i="49"/>
  <c r="H11" i="49"/>
  <c r="D11" i="49"/>
  <c r="G11" i="49"/>
  <c r="C11" i="49"/>
  <c r="F11" i="49"/>
  <c r="I11" i="49"/>
  <c r="E11" i="49"/>
  <c r="G135" i="46"/>
  <c r="G54" i="46" s="1"/>
  <c r="G65" i="46" s="1"/>
  <c r="Q90" i="105" s="1"/>
  <c r="Q90" i="130" s="1"/>
  <c r="C34" i="48"/>
  <c r="N81" i="48"/>
  <c r="C102" i="48"/>
  <c r="C46" i="48" s="1"/>
  <c r="N117" i="48" s="1"/>
  <c r="E34" i="48"/>
  <c r="P81" i="48"/>
  <c r="E102" i="48"/>
  <c r="E46" i="48" s="1"/>
  <c r="P117" i="48" s="1"/>
  <c r="O82" i="48"/>
  <c r="Q82" i="48"/>
  <c r="T79" i="48"/>
  <c r="I32" i="48"/>
  <c r="I100" i="48"/>
  <c r="I44" i="48" s="1"/>
  <c r="T115" i="48" s="1"/>
  <c r="H11" i="48"/>
  <c r="D11" i="48"/>
  <c r="G11" i="48"/>
  <c r="C11" i="48"/>
  <c r="F11" i="48"/>
  <c r="I11" i="48"/>
  <c r="E11" i="48"/>
  <c r="F9" i="48"/>
  <c r="I9" i="48"/>
  <c r="E9" i="48"/>
  <c r="H9" i="48"/>
  <c r="D9" i="48"/>
  <c r="G9" i="48"/>
  <c r="C9" i="48"/>
  <c r="R81" i="48"/>
  <c r="G102" i="48"/>
  <c r="G46" i="48" s="1"/>
  <c r="R117" i="48" s="1"/>
  <c r="G34" i="48"/>
  <c r="T81" i="48"/>
  <c r="I102" i="48"/>
  <c r="I46" i="48" s="1"/>
  <c r="T117" i="48" s="1"/>
  <c r="I34" i="48"/>
  <c r="S82" i="48"/>
  <c r="D32" i="48"/>
  <c r="D100" i="48"/>
  <c r="D44" i="48" s="1"/>
  <c r="O115" i="48" s="1"/>
  <c r="O79" i="48"/>
  <c r="F100" i="48"/>
  <c r="F44" i="48" s="1"/>
  <c r="Q115" i="48" s="1"/>
  <c r="F32" i="48"/>
  <c r="Q79" i="48"/>
  <c r="D34" i="48"/>
  <c r="O81" i="48"/>
  <c r="D102" i="48"/>
  <c r="D46" i="48" s="1"/>
  <c r="O117" i="48" s="1"/>
  <c r="N82" i="48"/>
  <c r="P82" i="48"/>
  <c r="S79" i="48"/>
  <c r="H100" i="48"/>
  <c r="H44" i="48" s="1"/>
  <c r="S115" i="48" s="1"/>
  <c r="H32" i="48"/>
  <c r="C32" i="48"/>
  <c r="N79" i="48"/>
  <c r="C100" i="48"/>
  <c r="C44" i="48" s="1"/>
  <c r="N115" i="48" s="1"/>
  <c r="F102" i="48"/>
  <c r="F46" i="48" s="1"/>
  <c r="Q117" i="48" s="1"/>
  <c r="F34" i="48"/>
  <c r="Q81" i="48"/>
  <c r="S81" i="48"/>
  <c r="H34" i="48"/>
  <c r="H102" i="48"/>
  <c r="H46" i="48" s="1"/>
  <c r="S117" i="48" s="1"/>
  <c r="R82" i="48"/>
  <c r="T82" i="48"/>
  <c r="E100" i="48"/>
  <c r="E44" i="48" s="1"/>
  <c r="P115" i="48" s="1"/>
  <c r="E32" i="48"/>
  <c r="P79" i="48"/>
  <c r="G100" i="48"/>
  <c r="G44" i="48" s="1"/>
  <c r="R115" i="48" s="1"/>
  <c r="G32" i="48"/>
  <c r="R79" i="48"/>
  <c r="D135" i="46"/>
  <c r="D54" i="46" s="1"/>
  <c r="D65" i="46" s="1"/>
  <c r="N90" i="105" s="1"/>
  <c r="N90" i="130" s="1"/>
  <c r="E135" i="46"/>
  <c r="E54" i="46" s="1"/>
  <c r="E65" i="46" s="1"/>
  <c r="O90" i="105" s="1"/>
  <c r="O90" i="130" s="1"/>
  <c r="H135" i="46"/>
  <c r="H54" i="46" s="1"/>
  <c r="H65" i="46" s="1"/>
  <c r="R90" i="105" s="1"/>
  <c r="R90" i="130" s="1"/>
  <c r="C135" i="46"/>
  <c r="C54" i="46" s="1"/>
  <c r="C65" i="46" s="1"/>
  <c r="M90" i="105" s="1"/>
  <c r="M90" i="130" s="1"/>
  <c r="H34" i="46"/>
  <c r="S81" i="46"/>
  <c r="H102" i="46"/>
  <c r="H46" i="46" s="1"/>
  <c r="S117" i="46" s="1"/>
  <c r="D102" i="46"/>
  <c r="D46" i="46" s="1"/>
  <c r="O117" i="46" s="1"/>
  <c r="D34" i="46"/>
  <c r="O81" i="46"/>
  <c r="N79" i="46"/>
  <c r="C32" i="46"/>
  <c r="C100" i="46"/>
  <c r="C44" i="46" s="1"/>
  <c r="N115" i="46" s="1"/>
  <c r="E32" i="46"/>
  <c r="P79" i="46"/>
  <c r="E100" i="46"/>
  <c r="E44" i="46" s="1"/>
  <c r="P115" i="46" s="1"/>
  <c r="N82" i="46"/>
  <c r="S82" i="46"/>
  <c r="R80" i="46"/>
  <c r="G101" i="46"/>
  <c r="G45" i="46" s="1"/>
  <c r="R116" i="46" s="1"/>
  <c r="G33" i="46"/>
  <c r="E102" i="46"/>
  <c r="E46" i="46" s="1"/>
  <c r="P117" i="46" s="1"/>
  <c r="E34" i="46"/>
  <c r="P81" i="46"/>
  <c r="C102" i="46"/>
  <c r="C46" i="46" s="1"/>
  <c r="N117" i="46" s="1"/>
  <c r="N81" i="46"/>
  <c r="C34" i="46"/>
  <c r="G32" i="46"/>
  <c r="R79" i="46"/>
  <c r="G100" i="46"/>
  <c r="G44" i="46" s="1"/>
  <c r="R115" i="46" s="1"/>
  <c r="I100" i="46"/>
  <c r="I44" i="46" s="1"/>
  <c r="I136" i="46" s="1"/>
  <c r="I55" i="46" s="1"/>
  <c r="T79" i="46"/>
  <c r="I32" i="46"/>
  <c r="R82" i="46"/>
  <c r="O80" i="46"/>
  <c r="D33" i="46"/>
  <c r="D101" i="46"/>
  <c r="D45" i="46" s="1"/>
  <c r="O116" i="46" s="1"/>
  <c r="E101" i="46"/>
  <c r="E45" i="46" s="1"/>
  <c r="P116" i="46" s="1"/>
  <c r="E33" i="46"/>
  <c r="P80" i="46"/>
  <c r="T81" i="46"/>
  <c r="I102" i="46"/>
  <c r="I46" i="46" s="1"/>
  <c r="T117" i="46" s="1"/>
  <c r="I34" i="46"/>
  <c r="R81" i="46"/>
  <c r="G34" i="46"/>
  <c r="G102" i="46"/>
  <c r="G46" i="46" s="1"/>
  <c r="R117" i="46" s="1"/>
  <c r="D100" i="46"/>
  <c r="D44" i="46" s="1"/>
  <c r="O115" i="46" s="1"/>
  <c r="D32" i="46"/>
  <c r="O79" i="46"/>
  <c r="I135" i="46"/>
  <c r="I54" i="46" s="1"/>
  <c r="I65" i="46" s="1"/>
  <c r="S90" i="105" s="1"/>
  <c r="S90" i="130" s="1"/>
  <c r="F135" i="46"/>
  <c r="F54" i="46" s="1"/>
  <c r="F65" i="46" s="1"/>
  <c r="P90" i="105" s="1"/>
  <c r="P90" i="130" s="1"/>
  <c r="Q82" i="46"/>
  <c r="T82" i="46"/>
  <c r="H33" i="46"/>
  <c r="H101" i="46"/>
  <c r="H45" i="46" s="1"/>
  <c r="S116" i="46" s="1"/>
  <c r="S80" i="46"/>
  <c r="I33" i="46"/>
  <c r="I101" i="46"/>
  <c r="I45" i="46" s="1"/>
  <c r="T116" i="46" s="1"/>
  <c r="T80" i="46"/>
  <c r="F102" i="46"/>
  <c r="F46" i="46" s="1"/>
  <c r="Q117" i="46" s="1"/>
  <c r="Q81" i="46"/>
  <c r="F34" i="46"/>
  <c r="F100" i="46"/>
  <c r="F44" i="46" s="1"/>
  <c r="Q115" i="46" s="1"/>
  <c r="Q79" i="46"/>
  <c r="F32" i="46"/>
  <c r="H100" i="46"/>
  <c r="H44" i="46" s="1"/>
  <c r="S115" i="46" s="1"/>
  <c r="S79" i="46"/>
  <c r="H32" i="46"/>
  <c r="P82" i="46"/>
  <c r="O82" i="46"/>
  <c r="C101" i="46"/>
  <c r="C45" i="46" s="1"/>
  <c r="N116" i="46" s="1"/>
  <c r="C33" i="46"/>
  <c r="N80" i="46"/>
  <c r="Q80" i="46"/>
  <c r="F33" i="46"/>
  <c r="F101" i="46"/>
  <c r="F45" i="46" s="1"/>
  <c r="Q116" i="46" s="1"/>
  <c r="R82" i="45"/>
  <c r="P82" i="45"/>
  <c r="G102" i="45"/>
  <c r="G46" i="45" s="1"/>
  <c r="R117" i="45" s="1"/>
  <c r="R81" i="45"/>
  <c r="G34" i="45"/>
  <c r="E102" i="45"/>
  <c r="E46" i="45" s="1"/>
  <c r="P117" i="45" s="1"/>
  <c r="P81" i="45"/>
  <c r="E34" i="45"/>
  <c r="H31" i="45"/>
  <c r="H99" i="45"/>
  <c r="H43" i="45" s="1"/>
  <c r="S114" i="45" s="1"/>
  <c r="F99" i="45"/>
  <c r="F43" i="45" s="1"/>
  <c r="Q114" i="45" s="1"/>
  <c r="F31" i="45"/>
  <c r="N80" i="45"/>
  <c r="C101" i="45"/>
  <c r="C45" i="45" s="1"/>
  <c r="N116" i="45" s="1"/>
  <c r="C33" i="45"/>
  <c r="C137" i="40"/>
  <c r="C56" i="40" s="1"/>
  <c r="C67" i="40" s="1"/>
  <c r="M38" i="105" s="1"/>
  <c r="M38" i="130" s="1"/>
  <c r="O82" i="45"/>
  <c r="T82" i="45"/>
  <c r="D102" i="45"/>
  <c r="D46" i="45" s="1"/>
  <c r="O117" i="45" s="1"/>
  <c r="O81" i="45"/>
  <c r="D34" i="45"/>
  <c r="I102" i="45"/>
  <c r="I46" i="45" s="1"/>
  <c r="T117" i="45" s="1"/>
  <c r="T81" i="45"/>
  <c r="I34" i="45"/>
  <c r="G31" i="45"/>
  <c r="G99" i="45"/>
  <c r="G43" i="45" s="1"/>
  <c r="R114" i="45" s="1"/>
  <c r="P80" i="45"/>
  <c r="E33" i="45"/>
  <c r="E101" i="45"/>
  <c r="E45" i="45" s="1"/>
  <c r="P116" i="45" s="1"/>
  <c r="R80" i="45"/>
  <c r="G33" i="45"/>
  <c r="G101" i="45"/>
  <c r="G45" i="45" s="1"/>
  <c r="R116" i="45" s="1"/>
  <c r="G10" i="45"/>
  <c r="C10" i="45"/>
  <c r="H10" i="45"/>
  <c r="D10" i="45"/>
  <c r="F10" i="45"/>
  <c r="I10" i="45"/>
  <c r="E10" i="45"/>
  <c r="S82" i="45"/>
  <c r="Q82" i="45"/>
  <c r="H34" i="45"/>
  <c r="S81" i="45"/>
  <c r="H102" i="45"/>
  <c r="H46" i="45" s="1"/>
  <c r="S117" i="45" s="1"/>
  <c r="C31" i="45"/>
  <c r="C99" i="45"/>
  <c r="C43" i="45" s="1"/>
  <c r="N114" i="45" s="1"/>
  <c r="E99" i="45"/>
  <c r="E43" i="45" s="1"/>
  <c r="P114" i="45" s="1"/>
  <c r="E31" i="45"/>
  <c r="Q80" i="45"/>
  <c r="F101" i="45"/>
  <c r="F45" i="45" s="1"/>
  <c r="Q116" i="45" s="1"/>
  <c r="F33" i="45"/>
  <c r="O80" i="45"/>
  <c r="D101" i="45"/>
  <c r="D45" i="45" s="1"/>
  <c r="D33" i="45"/>
  <c r="N82" i="45"/>
  <c r="C102" i="45"/>
  <c r="C46" i="45" s="1"/>
  <c r="N117" i="45" s="1"/>
  <c r="N81" i="45"/>
  <c r="C34" i="45"/>
  <c r="F34" i="45"/>
  <c r="F102" i="45"/>
  <c r="F46" i="45" s="1"/>
  <c r="Q117" i="45" s="1"/>
  <c r="Q81" i="45"/>
  <c r="D99" i="45"/>
  <c r="D43" i="45" s="1"/>
  <c r="O114" i="45" s="1"/>
  <c r="D31" i="45"/>
  <c r="I31" i="45"/>
  <c r="I99" i="45"/>
  <c r="I43" i="45" s="1"/>
  <c r="T114" i="45" s="1"/>
  <c r="I101" i="45"/>
  <c r="I45" i="45" s="1"/>
  <c r="T116" i="45" s="1"/>
  <c r="T80" i="45"/>
  <c r="I33" i="45"/>
  <c r="S80" i="45"/>
  <c r="H101" i="45"/>
  <c r="H45" i="45" s="1"/>
  <c r="S116" i="45" s="1"/>
  <c r="H33" i="45"/>
  <c r="H9" i="44"/>
  <c r="D9" i="44"/>
  <c r="C9" i="44"/>
  <c r="I9" i="44"/>
  <c r="E9" i="44"/>
  <c r="G9" i="44"/>
  <c r="F9" i="44"/>
  <c r="G12" i="44"/>
  <c r="C12" i="44"/>
  <c r="E12" i="44"/>
  <c r="H12" i="44"/>
  <c r="D12" i="44"/>
  <c r="F12" i="44"/>
  <c r="I12" i="44"/>
  <c r="F11" i="44"/>
  <c r="I11" i="44"/>
  <c r="E11" i="44"/>
  <c r="D11" i="44"/>
  <c r="G11" i="44"/>
  <c r="C11" i="44"/>
  <c r="H11" i="44"/>
  <c r="F9" i="43"/>
  <c r="D9" i="43"/>
  <c r="I9" i="43"/>
  <c r="E9" i="43"/>
  <c r="H9" i="43"/>
  <c r="G9" i="43"/>
  <c r="C9" i="43"/>
  <c r="G10" i="43"/>
  <c r="C10" i="43"/>
  <c r="I10" i="43"/>
  <c r="F10" i="43"/>
  <c r="H10" i="43"/>
  <c r="D10" i="43"/>
  <c r="E10" i="43"/>
  <c r="H11" i="43"/>
  <c r="D11" i="43"/>
  <c r="G11" i="43"/>
  <c r="C11" i="43"/>
  <c r="I11" i="43"/>
  <c r="E11" i="43"/>
  <c r="F11" i="43"/>
  <c r="I12" i="43"/>
  <c r="E12" i="43"/>
  <c r="G12" i="43"/>
  <c r="H12" i="43"/>
  <c r="D12" i="43"/>
  <c r="C12" i="43"/>
  <c r="F12" i="43"/>
  <c r="H9" i="42"/>
  <c r="D9" i="42"/>
  <c r="E9" i="42"/>
  <c r="G9" i="42"/>
  <c r="C9" i="42"/>
  <c r="I9" i="42"/>
  <c r="F9" i="42"/>
  <c r="F11" i="42"/>
  <c r="G11" i="42"/>
  <c r="I11" i="42"/>
  <c r="E11" i="42"/>
  <c r="C11" i="42"/>
  <c r="H11" i="42"/>
  <c r="D11" i="42"/>
  <c r="G12" i="42"/>
  <c r="C12" i="42"/>
  <c r="F12" i="42"/>
  <c r="H12" i="42"/>
  <c r="I12" i="42"/>
  <c r="E12" i="42"/>
  <c r="D12" i="42"/>
  <c r="I10" i="42"/>
  <c r="E10" i="42"/>
  <c r="H10" i="42"/>
  <c r="D10" i="42"/>
  <c r="G10" i="42"/>
  <c r="C10" i="42"/>
  <c r="F10" i="42"/>
  <c r="E135" i="41"/>
  <c r="E54" i="41" s="1"/>
  <c r="E65" i="41" s="1"/>
  <c r="O45" i="105" s="1"/>
  <c r="O45" i="130" s="1"/>
  <c r="G135" i="41"/>
  <c r="G54" i="41" s="1"/>
  <c r="G65" i="41" s="1"/>
  <c r="Q45" i="105" s="1"/>
  <c r="Q45" i="130" s="1"/>
  <c r="D135" i="41"/>
  <c r="D54" i="41" s="1"/>
  <c r="D65" i="41" s="1"/>
  <c r="N45" i="105" s="1"/>
  <c r="N45" i="130" s="1"/>
  <c r="I135" i="41"/>
  <c r="I54" i="41" s="1"/>
  <c r="I65" i="41" s="1"/>
  <c r="S45" i="105" s="1"/>
  <c r="S45" i="130" s="1"/>
  <c r="C135" i="41"/>
  <c r="C54" i="41" s="1"/>
  <c r="C65" i="41" s="1"/>
  <c r="M45" i="105" s="1"/>
  <c r="M45" i="130" s="1"/>
  <c r="F135" i="41"/>
  <c r="F54" i="41" s="1"/>
  <c r="F65" i="41" s="1"/>
  <c r="P45" i="105" s="1"/>
  <c r="P45" i="130" s="1"/>
  <c r="H135" i="41"/>
  <c r="H54" i="41" s="1"/>
  <c r="H65" i="41" s="1"/>
  <c r="R45" i="105" s="1"/>
  <c r="R45" i="130" s="1"/>
  <c r="C102" i="41"/>
  <c r="C46" i="41" s="1"/>
  <c r="N117" i="41" s="1"/>
  <c r="N81" i="41"/>
  <c r="C34" i="41"/>
  <c r="F102" i="41"/>
  <c r="F46" i="41" s="1"/>
  <c r="Q117" i="41" s="1"/>
  <c r="F34" i="41"/>
  <c r="Q81" i="41"/>
  <c r="O82" i="41"/>
  <c r="T82" i="41"/>
  <c r="T79" i="41"/>
  <c r="I32" i="41"/>
  <c r="I100" i="41"/>
  <c r="I44" i="41" s="1"/>
  <c r="T115" i="41" s="1"/>
  <c r="G32" i="41"/>
  <c r="R79" i="41"/>
  <c r="G100" i="41"/>
  <c r="G44" i="41" s="1"/>
  <c r="R115" i="41" s="1"/>
  <c r="R80" i="41"/>
  <c r="G33" i="41"/>
  <c r="G101" i="41"/>
  <c r="G45" i="41" s="1"/>
  <c r="R116" i="41" s="1"/>
  <c r="H137" i="40"/>
  <c r="H56" i="40" s="1"/>
  <c r="H67" i="40" s="1"/>
  <c r="R38" i="105" s="1"/>
  <c r="R38" i="130" s="1"/>
  <c r="G102" i="41"/>
  <c r="G46" i="41" s="1"/>
  <c r="R117" i="41" s="1"/>
  <c r="G34" i="41"/>
  <c r="R81" i="41"/>
  <c r="E34" i="41"/>
  <c r="P81" i="41"/>
  <c r="E102" i="41"/>
  <c r="E46" i="41" s="1"/>
  <c r="P117" i="41" s="1"/>
  <c r="S82" i="41"/>
  <c r="Q82" i="41"/>
  <c r="O79" i="41"/>
  <c r="D32" i="41"/>
  <c r="D100" i="41"/>
  <c r="D44" i="41" s="1"/>
  <c r="O115" i="41" s="1"/>
  <c r="F101" i="41"/>
  <c r="F45" i="41" s="1"/>
  <c r="Q116" i="41" s="1"/>
  <c r="F33" i="41"/>
  <c r="Q80" i="41"/>
  <c r="P80" i="41"/>
  <c r="E33" i="41"/>
  <c r="E101" i="41"/>
  <c r="E45" i="41" s="1"/>
  <c r="P116" i="41" s="1"/>
  <c r="D34" i="41"/>
  <c r="D102" i="41"/>
  <c r="D46" i="41" s="1"/>
  <c r="O117" i="41" s="1"/>
  <c r="O81" i="41"/>
  <c r="T81" i="41"/>
  <c r="I34" i="41"/>
  <c r="I102" i="41"/>
  <c r="I46" i="41" s="1"/>
  <c r="T117" i="41" s="1"/>
  <c r="R82" i="41"/>
  <c r="H100" i="41"/>
  <c r="H44" i="41" s="1"/>
  <c r="S115" i="41" s="1"/>
  <c r="H32" i="41"/>
  <c r="S79" i="41"/>
  <c r="Q79" i="41"/>
  <c r="F32" i="41"/>
  <c r="F100" i="41"/>
  <c r="F44" i="41" s="1"/>
  <c r="Q115" i="41" s="1"/>
  <c r="I101" i="41"/>
  <c r="I45" i="41" s="1"/>
  <c r="T116" i="41" s="1"/>
  <c r="I33" i="41"/>
  <c r="T80" i="41"/>
  <c r="O80" i="41"/>
  <c r="D33" i="41"/>
  <c r="D101" i="41"/>
  <c r="D45" i="41" s="1"/>
  <c r="O116" i="41" s="1"/>
  <c r="E137" i="40"/>
  <c r="E56" i="40" s="1"/>
  <c r="E67" i="40" s="1"/>
  <c r="O38" i="105" s="1"/>
  <c r="O38" i="130" s="1"/>
  <c r="H102" i="41"/>
  <c r="H46" i="41" s="1"/>
  <c r="S117" i="41" s="1"/>
  <c r="S81" i="41"/>
  <c r="H34" i="41"/>
  <c r="N82" i="41"/>
  <c r="P82" i="41"/>
  <c r="E32" i="41"/>
  <c r="P79" i="41"/>
  <c r="E100" i="41"/>
  <c r="E44" i="41" s="1"/>
  <c r="P115" i="41" s="1"/>
  <c r="N79" i="41"/>
  <c r="C32" i="41"/>
  <c r="C100" i="41"/>
  <c r="C44" i="41" s="1"/>
  <c r="N115" i="41" s="1"/>
  <c r="N80" i="41"/>
  <c r="C101" i="41"/>
  <c r="C45" i="41" s="1"/>
  <c r="N116" i="41" s="1"/>
  <c r="C33" i="41"/>
  <c r="H101" i="41"/>
  <c r="H45" i="41" s="1"/>
  <c r="S116" i="41" s="1"/>
  <c r="H33" i="41"/>
  <c r="S80" i="41"/>
  <c r="G137" i="40"/>
  <c r="G56" i="40" s="1"/>
  <c r="G67" i="40" s="1"/>
  <c r="Q38" i="105" s="1"/>
  <c r="Q38" i="130" s="1"/>
  <c r="C100" i="40"/>
  <c r="C44" i="40" s="1"/>
  <c r="N115" i="40" s="1"/>
  <c r="C32" i="40"/>
  <c r="N79" i="40"/>
  <c r="P79" i="40"/>
  <c r="E100" i="40"/>
  <c r="E44" i="40" s="1"/>
  <c r="P115" i="40" s="1"/>
  <c r="E32" i="40"/>
  <c r="I102" i="40"/>
  <c r="I46" i="40" s="1"/>
  <c r="T117" i="40" s="1"/>
  <c r="T81" i="40"/>
  <c r="I34" i="40"/>
  <c r="O81" i="40"/>
  <c r="D102" i="40"/>
  <c r="D46" i="40" s="1"/>
  <c r="O117" i="40" s="1"/>
  <c r="D34" i="40"/>
  <c r="R82" i="40"/>
  <c r="T82" i="40"/>
  <c r="D99" i="40"/>
  <c r="D43" i="40" s="1"/>
  <c r="O114" i="40" s="1"/>
  <c r="D31" i="40"/>
  <c r="F137" i="40"/>
  <c r="F56" i="40" s="1"/>
  <c r="F67" i="40" s="1"/>
  <c r="P38" i="105" s="1"/>
  <c r="P38" i="130" s="1"/>
  <c r="D137" i="40"/>
  <c r="D56" i="40" s="1"/>
  <c r="D67" i="40" s="1"/>
  <c r="N38" i="105" s="1"/>
  <c r="N38" i="130" s="1"/>
  <c r="I137" i="40"/>
  <c r="I56" i="40" s="1"/>
  <c r="I67" i="40" s="1"/>
  <c r="S38" i="105" s="1"/>
  <c r="S38" i="130" s="1"/>
  <c r="R79" i="40"/>
  <c r="G32" i="40"/>
  <c r="G100" i="40"/>
  <c r="G44" i="40" s="1"/>
  <c r="R115" i="40" s="1"/>
  <c r="I100" i="40"/>
  <c r="I44" i="40" s="1"/>
  <c r="T115" i="40" s="1"/>
  <c r="T79" i="40"/>
  <c r="I32" i="40"/>
  <c r="F102" i="40"/>
  <c r="F46" i="40" s="1"/>
  <c r="Q117" i="40" s="1"/>
  <c r="F34" i="40"/>
  <c r="Q81" i="40"/>
  <c r="H102" i="40"/>
  <c r="H46" i="40" s="1"/>
  <c r="S117" i="40" s="1"/>
  <c r="S81" i="40"/>
  <c r="H34" i="40"/>
  <c r="O82" i="40"/>
  <c r="F99" i="40"/>
  <c r="F43" i="40" s="1"/>
  <c r="Q114" i="40" s="1"/>
  <c r="F31" i="40"/>
  <c r="H31" i="40"/>
  <c r="H99" i="40"/>
  <c r="H43" i="40" s="1"/>
  <c r="S114" i="40" s="1"/>
  <c r="D100" i="40"/>
  <c r="D44" i="40" s="1"/>
  <c r="O115" i="40" s="1"/>
  <c r="O79" i="40"/>
  <c r="D32" i="40"/>
  <c r="F32" i="40"/>
  <c r="Q79" i="40"/>
  <c r="F100" i="40"/>
  <c r="F44" i="40" s="1"/>
  <c r="Q115" i="40" s="1"/>
  <c r="N81" i="40"/>
  <c r="C34" i="40"/>
  <c r="C102" i="40"/>
  <c r="C46" i="40" s="1"/>
  <c r="N117" i="40" s="1"/>
  <c r="Q82" i="40"/>
  <c r="S82" i="40"/>
  <c r="C99" i="40"/>
  <c r="C43" i="40" s="1"/>
  <c r="N114" i="40" s="1"/>
  <c r="C31" i="40"/>
  <c r="E99" i="40"/>
  <c r="E43" i="40" s="1"/>
  <c r="P114" i="40" s="1"/>
  <c r="E31" i="40"/>
  <c r="H100" i="40"/>
  <c r="H44" i="40" s="1"/>
  <c r="S115" i="40" s="1"/>
  <c r="H32" i="40"/>
  <c r="S79" i="40"/>
  <c r="P81" i="40"/>
  <c r="E102" i="40"/>
  <c r="E46" i="40" s="1"/>
  <c r="P117" i="40" s="1"/>
  <c r="E34" i="40"/>
  <c r="G34" i="40"/>
  <c r="R81" i="40"/>
  <c r="G102" i="40"/>
  <c r="G46" i="40" s="1"/>
  <c r="R117" i="40" s="1"/>
  <c r="N82" i="40"/>
  <c r="P82" i="40"/>
  <c r="G31" i="40"/>
  <c r="G99" i="40"/>
  <c r="G43" i="40" s="1"/>
  <c r="R114" i="40" s="1"/>
  <c r="I31" i="40"/>
  <c r="I99" i="40"/>
  <c r="I43" i="40" s="1"/>
  <c r="T114" i="40" s="1"/>
  <c r="N82" i="39"/>
  <c r="P82" i="39"/>
  <c r="C34" i="39"/>
  <c r="N81" i="39"/>
  <c r="C102" i="39"/>
  <c r="C46" i="39" s="1"/>
  <c r="N117" i="39" s="1"/>
  <c r="P81" i="39"/>
  <c r="E102" i="39"/>
  <c r="E46" i="39" s="1"/>
  <c r="P117" i="39" s="1"/>
  <c r="E34" i="39"/>
  <c r="E32" i="39"/>
  <c r="P79" i="39"/>
  <c r="E100" i="39"/>
  <c r="E44" i="39" s="1"/>
  <c r="P115" i="39" s="1"/>
  <c r="R79" i="39"/>
  <c r="G32" i="39"/>
  <c r="G100" i="39"/>
  <c r="G44" i="39" s="1"/>
  <c r="R115" i="39" s="1"/>
  <c r="C101" i="39"/>
  <c r="C45" i="39" s="1"/>
  <c r="N116" i="39" s="1"/>
  <c r="C33" i="39"/>
  <c r="N80" i="39"/>
  <c r="F9" i="39"/>
  <c r="I9" i="39"/>
  <c r="E9" i="39"/>
  <c r="H9" i="39"/>
  <c r="D9" i="39"/>
  <c r="G9" i="39"/>
  <c r="C9" i="39"/>
  <c r="R82" i="39"/>
  <c r="T82" i="39"/>
  <c r="G34" i="39"/>
  <c r="G102" i="39"/>
  <c r="G46" i="39" s="1"/>
  <c r="R117" i="39" s="1"/>
  <c r="R81" i="39"/>
  <c r="T81" i="39"/>
  <c r="I34" i="39"/>
  <c r="I102" i="39"/>
  <c r="I46" i="39" s="1"/>
  <c r="T117" i="39" s="1"/>
  <c r="I100" i="39"/>
  <c r="I44" i="39" s="1"/>
  <c r="T115" i="39" s="1"/>
  <c r="T79" i="39"/>
  <c r="I32" i="39"/>
  <c r="E101" i="39"/>
  <c r="E45" i="39" s="1"/>
  <c r="P116" i="39" s="1"/>
  <c r="P80" i="39"/>
  <c r="E33" i="39"/>
  <c r="R80" i="39"/>
  <c r="G33" i="39"/>
  <c r="G101" i="39"/>
  <c r="G45" i="39" s="1"/>
  <c r="R116" i="39" s="1"/>
  <c r="O82" i="39"/>
  <c r="Q82" i="39"/>
  <c r="D102" i="39"/>
  <c r="D46" i="39" s="1"/>
  <c r="O117" i="39" s="1"/>
  <c r="O81" i="39"/>
  <c r="D34" i="39"/>
  <c r="D100" i="39"/>
  <c r="D44" i="39" s="1"/>
  <c r="O115" i="39" s="1"/>
  <c r="D32" i="39"/>
  <c r="O79" i="39"/>
  <c r="Q79" i="39"/>
  <c r="F32" i="39"/>
  <c r="F100" i="39"/>
  <c r="F44" i="39" s="1"/>
  <c r="Q115" i="39" s="1"/>
  <c r="T80" i="39"/>
  <c r="I101" i="39"/>
  <c r="I45" i="39" s="1"/>
  <c r="T116" i="39" s="1"/>
  <c r="I33" i="39"/>
  <c r="D101" i="39"/>
  <c r="D45" i="39" s="1"/>
  <c r="O116" i="39" s="1"/>
  <c r="D33" i="39"/>
  <c r="O80" i="39"/>
  <c r="S82" i="39"/>
  <c r="F34" i="39"/>
  <c r="Q81" i="39"/>
  <c r="F102" i="39"/>
  <c r="F46" i="39" s="1"/>
  <c r="Q117" i="39" s="1"/>
  <c r="H102" i="39"/>
  <c r="H46" i="39" s="1"/>
  <c r="S117" i="39" s="1"/>
  <c r="H34" i="39"/>
  <c r="S81" i="39"/>
  <c r="S79" i="39"/>
  <c r="H32" i="39"/>
  <c r="H100" i="39"/>
  <c r="H44" i="39" s="1"/>
  <c r="S115" i="39" s="1"/>
  <c r="N79" i="39"/>
  <c r="C32" i="39"/>
  <c r="C100" i="39"/>
  <c r="C44" i="39" s="1"/>
  <c r="N115" i="39" s="1"/>
  <c r="F33" i="39"/>
  <c r="F101" i="39"/>
  <c r="F45" i="39" s="1"/>
  <c r="Q116" i="39" s="1"/>
  <c r="Q80" i="39"/>
  <c r="H33" i="39"/>
  <c r="S80" i="39"/>
  <c r="H101" i="39"/>
  <c r="H45" i="39" s="1"/>
  <c r="S116" i="39" s="1"/>
  <c r="E138" i="127" l="1"/>
  <c r="E57" i="127" s="1"/>
  <c r="E68" i="127" s="1"/>
  <c r="O593" i="105" s="1"/>
  <c r="O586" i="130" s="1"/>
  <c r="I138" i="127"/>
  <c r="I57" i="127" s="1"/>
  <c r="I68" i="127" s="1"/>
  <c r="S593" i="105" s="1"/>
  <c r="S586" i="130" s="1"/>
  <c r="F10" i="32"/>
  <c r="I10" i="32"/>
  <c r="E10" i="32"/>
  <c r="H10" i="32"/>
  <c r="D10" i="32"/>
  <c r="G10" i="32"/>
  <c r="C10" i="32"/>
  <c r="G11" i="32"/>
  <c r="C11" i="32"/>
  <c r="F11" i="32"/>
  <c r="I11" i="32"/>
  <c r="E11" i="32"/>
  <c r="H11" i="32"/>
  <c r="D11" i="32"/>
  <c r="I9" i="32"/>
  <c r="E9" i="32"/>
  <c r="H9" i="32"/>
  <c r="D9" i="32"/>
  <c r="G9" i="32"/>
  <c r="C9" i="32"/>
  <c r="F9" i="32"/>
  <c r="H12" i="32"/>
  <c r="D12" i="32"/>
  <c r="G12" i="32"/>
  <c r="C12" i="32"/>
  <c r="F12" i="32"/>
  <c r="I12" i="32"/>
  <c r="E12" i="32"/>
  <c r="F135" i="127"/>
  <c r="F54" i="127" s="1"/>
  <c r="F65" i="127" s="1"/>
  <c r="P590" i="105" s="1"/>
  <c r="P583" i="130" s="1"/>
  <c r="H136" i="108"/>
  <c r="H55" i="108" s="1"/>
  <c r="H66" i="108" s="1"/>
  <c r="R573" i="105" s="1"/>
  <c r="R567" i="130" s="1"/>
  <c r="R80" i="127"/>
  <c r="G101" i="127"/>
  <c r="G45" i="127" s="1"/>
  <c r="R116" i="127" s="1"/>
  <c r="G33" i="127"/>
  <c r="H32" i="127"/>
  <c r="H100" i="127"/>
  <c r="H44" i="127" s="1"/>
  <c r="S115" i="127" s="1"/>
  <c r="S79" i="127"/>
  <c r="D32" i="127"/>
  <c r="D100" i="127"/>
  <c r="D44" i="127" s="1"/>
  <c r="O115" i="127" s="1"/>
  <c r="O79" i="127"/>
  <c r="G136" i="108"/>
  <c r="G55" i="108" s="1"/>
  <c r="G66" i="108" s="1"/>
  <c r="Q573" i="105" s="1"/>
  <c r="Q567" i="130" s="1"/>
  <c r="H135" i="127"/>
  <c r="H54" i="127" s="1"/>
  <c r="H65" i="127" s="1"/>
  <c r="R590" i="105" s="1"/>
  <c r="R583" i="130" s="1"/>
  <c r="G138" i="127"/>
  <c r="G57" i="127" s="1"/>
  <c r="G68" i="127" s="1"/>
  <c r="Q593" i="105" s="1"/>
  <c r="Q586" i="130" s="1"/>
  <c r="F33" i="127"/>
  <c r="Q80" i="127"/>
  <c r="F101" i="127"/>
  <c r="F45" i="127" s="1"/>
  <c r="Q116" i="127" s="1"/>
  <c r="I33" i="127"/>
  <c r="T80" i="127"/>
  <c r="I101" i="127"/>
  <c r="I45" i="127" s="1"/>
  <c r="T116" i="127" s="1"/>
  <c r="P79" i="127"/>
  <c r="E100" i="127"/>
  <c r="E44" i="127" s="1"/>
  <c r="E136" i="127" s="1"/>
  <c r="E55" i="127" s="1"/>
  <c r="E32" i="127"/>
  <c r="N79" i="127"/>
  <c r="C100" i="127"/>
  <c r="C44" i="127" s="1"/>
  <c r="N115" i="127" s="1"/>
  <c r="C32" i="127"/>
  <c r="P80" i="127"/>
  <c r="E101" i="127"/>
  <c r="E45" i="127" s="1"/>
  <c r="P116" i="127" s="1"/>
  <c r="E33" i="127"/>
  <c r="D101" i="127"/>
  <c r="D45" i="127" s="1"/>
  <c r="O116" i="127" s="1"/>
  <c r="D33" i="127"/>
  <c r="O80" i="127"/>
  <c r="I100" i="127"/>
  <c r="I44" i="127" s="1"/>
  <c r="T115" i="127" s="1"/>
  <c r="I32" i="127"/>
  <c r="T79" i="127"/>
  <c r="R79" i="127"/>
  <c r="G100" i="127"/>
  <c r="G44" i="127" s="1"/>
  <c r="R115" i="127" s="1"/>
  <c r="G32" i="127"/>
  <c r="C138" i="108"/>
  <c r="C57" i="108" s="1"/>
  <c r="C68" i="108" s="1"/>
  <c r="M575" i="105" s="1"/>
  <c r="M569" i="130" s="1"/>
  <c r="F138" i="108"/>
  <c r="F57" i="108" s="1"/>
  <c r="F68" i="108" s="1"/>
  <c r="P575" i="105" s="1"/>
  <c r="P569" i="130" s="1"/>
  <c r="C33" i="127"/>
  <c r="N80" i="127"/>
  <c r="C101" i="127"/>
  <c r="C45" i="127" s="1"/>
  <c r="N116" i="127" s="1"/>
  <c r="H101" i="127"/>
  <c r="H45" i="127" s="1"/>
  <c r="S116" i="127" s="1"/>
  <c r="S80" i="127"/>
  <c r="H33" i="127"/>
  <c r="F32" i="127"/>
  <c r="F100" i="127"/>
  <c r="F44" i="127" s="1"/>
  <c r="F136" i="127" s="1"/>
  <c r="F55" i="127" s="1"/>
  <c r="Q79" i="127"/>
  <c r="F138" i="127"/>
  <c r="F57" i="127" s="1"/>
  <c r="F68" i="127" s="1"/>
  <c r="P593" i="105" s="1"/>
  <c r="P586" i="130" s="1"/>
  <c r="C135" i="127"/>
  <c r="C54" i="127" s="1"/>
  <c r="C65" i="127" s="1"/>
  <c r="M590" i="105" s="1"/>
  <c r="M583" i="130" s="1"/>
  <c r="D135" i="127"/>
  <c r="D54" i="127" s="1"/>
  <c r="D65" i="127" s="1"/>
  <c r="N590" i="105" s="1"/>
  <c r="N583" i="130" s="1"/>
  <c r="H138" i="127"/>
  <c r="H57" i="127" s="1"/>
  <c r="H68" i="127" s="1"/>
  <c r="R593" i="105" s="1"/>
  <c r="R586" i="130" s="1"/>
  <c r="C138" i="127"/>
  <c r="C57" i="127" s="1"/>
  <c r="C68" i="127" s="1"/>
  <c r="M593" i="105" s="1"/>
  <c r="M586" i="130" s="1"/>
  <c r="E135" i="127"/>
  <c r="E54" i="127" s="1"/>
  <c r="E65" i="127" s="1"/>
  <c r="O590" i="105" s="1"/>
  <c r="O583" i="130" s="1"/>
  <c r="I135" i="127"/>
  <c r="I54" i="127" s="1"/>
  <c r="I65" i="127" s="1"/>
  <c r="S590" i="105" s="1"/>
  <c r="S583" i="130" s="1"/>
  <c r="G135" i="127"/>
  <c r="G54" i="127" s="1"/>
  <c r="G65" i="127" s="1"/>
  <c r="Q590" i="105" s="1"/>
  <c r="Q583" i="130" s="1"/>
  <c r="D138" i="127"/>
  <c r="D57" i="127" s="1"/>
  <c r="D68" i="127" s="1"/>
  <c r="N593" i="105" s="1"/>
  <c r="N586" i="130" s="1"/>
  <c r="P80" i="109"/>
  <c r="E101" i="109"/>
  <c r="E45" i="109" s="1"/>
  <c r="P116" i="109" s="1"/>
  <c r="E33" i="109"/>
  <c r="E99" i="109"/>
  <c r="E43" i="109" s="1"/>
  <c r="P114" i="109" s="1"/>
  <c r="E31" i="109"/>
  <c r="I99" i="109"/>
  <c r="I43" i="109" s="1"/>
  <c r="T114" i="109" s="1"/>
  <c r="I31" i="109"/>
  <c r="Q82" i="109"/>
  <c r="O82" i="109"/>
  <c r="D102" i="109"/>
  <c r="D46" i="109" s="1"/>
  <c r="O117" i="109" s="1"/>
  <c r="D34" i="109"/>
  <c r="O81" i="109"/>
  <c r="G34" i="109"/>
  <c r="G102" i="109"/>
  <c r="G46" i="109" s="1"/>
  <c r="R117" i="109" s="1"/>
  <c r="R81" i="109"/>
  <c r="D32" i="109"/>
  <c r="O79" i="109"/>
  <c r="D100" i="109"/>
  <c r="D44" i="109" s="1"/>
  <c r="O115" i="109" s="1"/>
  <c r="H137" i="108"/>
  <c r="H56" i="108" s="1"/>
  <c r="H67" i="108" s="1"/>
  <c r="R574" i="105" s="1"/>
  <c r="R568" i="130" s="1"/>
  <c r="G137" i="108"/>
  <c r="G56" i="108" s="1"/>
  <c r="G67" i="108" s="1"/>
  <c r="Q574" i="105" s="1"/>
  <c r="Q568" i="130" s="1"/>
  <c r="C136" i="108"/>
  <c r="C55" i="108" s="1"/>
  <c r="C66" i="108" s="1"/>
  <c r="M573" i="105" s="1"/>
  <c r="M567" i="130" s="1"/>
  <c r="I136" i="108"/>
  <c r="I55" i="108" s="1"/>
  <c r="I66" i="108" s="1"/>
  <c r="S573" i="105" s="1"/>
  <c r="S567" i="130" s="1"/>
  <c r="D137" i="108"/>
  <c r="D56" i="108" s="1"/>
  <c r="D67" i="108" s="1"/>
  <c r="N574" i="105" s="1"/>
  <c r="N568" i="130" s="1"/>
  <c r="C137" i="108"/>
  <c r="C56" i="108" s="1"/>
  <c r="C67" i="108" s="1"/>
  <c r="M574" i="105" s="1"/>
  <c r="M568" i="130" s="1"/>
  <c r="E136" i="108"/>
  <c r="E55" i="108" s="1"/>
  <c r="E66" i="108" s="1"/>
  <c r="O573" i="105" s="1"/>
  <c r="O567" i="130" s="1"/>
  <c r="C33" i="109"/>
  <c r="N80" i="109"/>
  <c r="C101" i="109"/>
  <c r="C45" i="109" s="1"/>
  <c r="N116" i="109" s="1"/>
  <c r="I101" i="109"/>
  <c r="I45" i="109" s="1"/>
  <c r="T116" i="109" s="1"/>
  <c r="T80" i="109"/>
  <c r="I33" i="109"/>
  <c r="F99" i="109"/>
  <c r="F43" i="109" s="1"/>
  <c r="Q114" i="109" s="1"/>
  <c r="F31" i="109"/>
  <c r="D99" i="109"/>
  <c r="D43" i="109" s="1"/>
  <c r="O114" i="109" s="1"/>
  <c r="D31" i="109"/>
  <c r="P82" i="109"/>
  <c r="S82" i="109"/>
  <c r="F34" i="109"/>
  <c r="Q81" i="109"/>
  <c r="F102" i="109"/>
  <c r="F46" i="109" s="1"/>
  <c r="Q117" i="109" s="1"/>
  <c r="N79" i="109"/>
  <c r="C100" i="109"/>
  <c r="C44" i="109" s="1"/>
  <c r="N115" i="109" s="1"/>
  <c r="C32" i="109"/>
  <c r="H32" i="109"/>
  <c r="S79" i="109"/>
  <c r="H100" i="109"/>
  <c r="H44" i="109" s="1"/>
  <c r="S115" i="109" s="1"/>
  <c r="O80" i="109"/>
  <c r="D101" i="109"/>
  <c r="D45" i="109" s="1"/>
  <c r="O116" i="109" s="1"/>
  <c r="D33" i="109"/>
  <c r="G33" i="109"/>
  <c r="R80" i="109"/>
  <c r="G101" i="109"/>
  <c r="G45" i="109" s="1"/>
  <c r="R116" i="109" s="1"/>
  <c r="C31" i="109"/>
  <c r="C99" i="109"/>
  <c r="C43" i="109" s="1"/>
  <c r="N114" i="109" s="1"/>
  <c r="H31" i="109"/>
  <c r="H99" i="109"/>
  <c r="H43" i="109" s="1"/>
  <c r="S114" i="109" s="1"/>
  <c r="N82" i="109"/>
  <c r="E34" i="109"/>
  <c r="E102" i="109"/>
  <c r="E46" i="109" s="1"/>
  <c r="P117" i="109" s="1"/>
  <c r="P81" i="109"/>
  <c r="H34" i="109"/>
  <c r="S81" i="109"/>
  <c r="H102" i="109"/>
  <c r="H46" i="109" s="1"/>
  <c r="S117" i="109" s="1"/>
  <c r="R79" i="109"/>
  <c r="G100" i="109"/>
  <c r="G44" i="109" s="1"/>
  <c r="G136" i="109" s="1"/>
  <c r="G55" i="109" s="1"/>
  <c r="G32" i="109"/>
  <c r="P79" i="109"/>
  <c r="E100" i="109"/>
  <c r="E44" i="109" s="1"/>
  <c r="P115" i="109" s="1"/>
  <c r="E32" i="109"/>
  <c r="S80" i="109"/>
  <c r="H101" i="109"/>
  <c r="H45" i="109" s="1"/>
  <c r="S116" i="109" s="1"/>
  <c r="H33" i="109"/>
  <c r="F33" i="109"/>
  <c r="Q80" i="109"/>
  <c r="F101" i="109"/>
  <c r="F45" i="109" s="1"/>
  <c r="Q116" i="109" s="1"/>
  <c r="G99" i="109"/>
  <c r="G43" i="109" s="1"/>
  <c r="R114" i="109" s="1"/>
  <c r="G31" i="109"/>
  <c r="T82" i="109"/>
  <c r="R82" i="109"/>
  <c r="I102" i="109"/>
  <c r="I46" i="109" s="1"/>
  <c r="T117" i="109" s="1"/>
  <c r="T81" i="109"/>
  <c r="I34" i="109"/>
  <c r="C34" i="109"/>
  <c r="N81" i="109"/>
  <c r="C102" i="109"/>
  <c r="C46" i="109" s="1"/>
  <c r="N117" i="109" s="1"/>
  <c r="F32" i="109"/>
  <c r="Q79" i="109"/>
  <c r="F100" i="109"/>
  <c r="F44" i="109" s="1"/>
  <c r="Q115" i="109" s="1"/>
  <c r="T79" i="109"/>
  <c r="I32" i="109"/>
  <c r="I100" i="109"/>
  <c r="I44" i="109" s="1"/>
  <c r="T115" i="109" s="1"/>
  <c r="E137" i="108"/>
  <c r="E56" i="108" s="1"/>
  <c r="E67" i="108" s="1"/>
  <c r="O574" i="105" s="1"/>
  <c r="O568" i="130" s="1"/>
  <c r="F136" i="108"/>
  <c r="F55" i="108" s="1"/>
  <c r="F66" i="108" s="1"/>
  <c r="P573" i="105" s="1"/>
  <c r="P567" i="130" s="1"/>
  <c r="G138" i="108"/>
  <c r="G57" i="108" s="1"/>
  <c r="G68" i="108" s="1"/>
  <c r="Q575" i="105" s="1"/>
  <c r="Q569" i="130" s="1"/>
  <c r="I138" i="108"/>
  <c r="I57" i="108" s="1"/>
  <c r="I68" i="108" s="1"/>
  <c r="S575" i="105" s="1"/>
  <c r="S569" i="130" s="1"/>
  <c r="H138" i="108"/>
  <c r="H57" i="108" s="1"/>
  <c r="H68" i="108" s="1"/>
  <c r="R575" i="105" s="1"/>
  <c r="R569" i="130" s="1"/>
  <c r="F137" i="108"/>
  <c r="F56" i="108" s="1"/>
  <c r="F67" i="108" s="1"/>
  <c r="P574" i="105" s="1"/>
  <c r="P568" i="130" s="1"/>
  <c r="I137" i="108"/>
  <c r="I56" i="108" s="1"/>
  <c r="I67" i="108" s="1"/>
  <c r="S574" i="105" s="1"/>
  <c r="S568" i="130" s="1"/>
  <c r="D136" i="108"/>
  <c r="D55" i="108" s="1"/>
  <c r="D66" i="108" s="1"/>
  <c r="N573" i="105" s="1"/>
  <c r="N567" i="130" s="1"/>
  <c r="E138" i="108"/>
  <c r="E57" i="108" s="1"/>
  <c r="E68" i="108" s="1"/>
  <c r="O575" i="105" s="1"/>
  <c r="O569" i="130" s="1"/>
  <c r="D138" i="108"/>
  <c r="D57" i="108" s="1"/>
  <c r="D68" i="108" s="1"/>
  <c r="N575" i="105" s="1"/>
  <c r="N569" i="130" s="1"/>
  <c r="E138" i="55"/>
  <c r="E57" i="55" s="1"/>
  <c r="E68" i="55" s="1"/>
  <c r="O176" i="105" s="1"/>
  <c r="O176" i="130" s="1"/>
  <c r="C137" i="55"/>
  <c r="C56" i="55" s="1"/>
  <c r="C67" i="55" s="1"/>
  <c r="M175" i="105" s="1"/>
  <c r="M175" i="130" s="1"/>
  <c r="F135" i="55"/>
  <c r="F54" i="55" s="1"/>
  <c r="F65" i="55" s="1"/>
  <c r="P173" i="105" s="1"/>
  <c r="P173" i="130" s="1"/>
  <c r="H135" i="55"/>
  <c r="H54" i="55" s="1"/>
  <c r="H65" i="55" s="1"/>
  <c r="R173" i="105" s="1"/>
  <c r="R173" i="130" s="1"/>
  <c r="G138" i="55"/>
  <c r="G57" i="55" s="1"/>
  <c r="G68" i="55" s="1"/>
  <c r="Q176" i="105" s="1"/>
  <c r="Q176" i="130" s="1"/>
  <c r="G32" i="55"/>
  <c r="R79" i="55"/>
  <c r="G100" i="55"/>
  <c r="G44" i="55" s="1"/>
  <c r="R115" i="55" s="1"/>
  <c r="R82" i="55"/>
  <c r="F100" i="55"/>
  <c r="F44" i="55" s="1"/>
  <c r="Q115" i="55" s="1"/>
  <c r="F32" i="55"/>
  <c r="Q79" i="55"/>
  <c r="N82" i="55"/>
  <c r="P82" i="55"/>
  <c r="O79" i="55"/>
  <c r="D32" i="55"/>
  <c r="D100" i="55"/>
  <c r="D44" i="55" s="1"/>
  <c r="O115" i="55" s="1"/>
  <c r="H137" i="55"/>
  <c r="H56" i="55" s="1"/>
  <c r="H67" i="55" s="1"/>
  <c r="R175" i="105" s="1"/>
  <c r="R175" i="130" s="1"/>
  <c r="I137" i="55"/>
  <c r="I56" i="55" s="1"/>
  <c r="I67" i="55" s="1"/>
  <c r="S175" i="105" s="1"/>
  <c r="S175" i="130" s="1"/>
  <c r="G135" i="55"/>
  <c r="G54" i="55" s="1"/>
  <c r="G65" i="55" s="1"/>
  <c r="Q173" i="105" s="1"/>
  <c r="Q173" i="130" s="1"/>
  <c r="D135" i="55"/>
  <c r="D54" i="55" s="1"/>
  <c r="D65" i="55" s="1"/>
  <c r="N173" i="105" s="1"/>
  <c r="N173" i="130" s="1"/>
  <c r="F138" i="55"/>
  <c r="F57" i="55" s="1"/>
  <c r="F68" i="55" s="1"/>
  <c r="P176" i="105" s="1"/>
  <c r="P176" i="130" s="1"/>
  <c r="C138" i="55"/>
  <c r="C57" i="55" s="1"/>
  <c r="C68" i="55" s="1"/>
  <c r="M176" i="105" s="1"/>
  <c r="M176" i="130" s="1"/>
  <c r="D137" i="55"/>
  <c r="D56" i="55" s="1"/>
  <c r="D67" i="55" s="1"/>
  <c r="N175" i="105" s="1"/>
  <c r="N175" i="130" s="1"/>
  <c r="F137" i="55"/>
  <c r="F56" i="55" s="1"/>
  <c r="F67" i="55" s="1"/>
  <c r="P175" i="105" s="1"/>
  <c r="P175" i="130" s="1"/>
  <c r="I135" i="55"/>
  <c r="I54" i="55" s="1"/>
  <c r="I65" i="55" s="1"/>
  <c r="S173" i="105" s="1"/>
  <c r="S173" i="130" s="1"/>
  <c r="C135" i="55"/>
  <c r="C54" i="55" s="1"/>
  <c r="C65" i="55" s="1"/>
  <c r="M173" i="105" s="1"/>
  <c r="M173" i="130" s="1"/>
  <c r="H138" i="55"/>
  <c r="H57" i="55" s="1"/>
  <c r="H68" i="55" s="1"/>
  <c r="R176" i="105" s="1"/>
  <c r="R176" i="130" s="1"/>
  <c r="G137" i="55"/>
  <c r="G56" i="55" s="1"/>
  <c r="G67" i="55" s="1"/>
  <c r="Q175" i="105" s="1"/>
  <c r="Q175" i="130" s="1"/>
  <c r="E137" i="55"/>
  <c r="E56" i="55" s="1"/>
  <c r="E67" i="55" s="1"/>
  <c r="O175" i="105" s="1"/>
  <c r="O175" i="130" s="1"/>
  <c r="E135" i="55"/>
  <c r="E54" i="55" s="1"/>
  <c r="E65" i="55" s="1"/>
  <c r="O173" i="105" s="1"/>
  <c r="O173" i="130" s="1"/>
  <c r="I138" i="55"/>
  <c r="I57" i="55" s="1"/>
  <c r="I68" i="55" s="1"/>
  <c r="S176" i="105" s="1"/>
  <c r="S176" i="130" s="1"/>
  <c r="D138" i="55"/>
  <c r="D57" i="55" s="1"/>
  <c r="D68" i="55" s="1"/>
  <c r="N176" i="105" s="1"/>
  <c r="N176" i="130" s="1"/>
  <c r="P79" i="55"/>
  <c r="E32" i="55"/>
  <c r="E100" i="55"/>
  <c r="E44" i="55" s="1"/>
  <c r="P115" i="55" s="1"/>
  <c r="H32" i="55"/>
  <c r="S79" i="55"/>
  <c r="H100" i="55"/>
  <c r="H44" i="55" s="1"/>
  <c r="S115" i="55" s="1"/>
  <c r="O82" i="55"/>
  <c r="T82" i="55"/>
  <c r="I32" i="55"/>
  <c r="T79" i="55"/>
  <c r="I100" i="55"/>
  <c r="I44" i="55" s="1"/>
  <c r="T115" i="55" s="1"/>
  <c r="C100" i="55"/>
  <c r="C44" i="55" s="1"/>
  <c r="N115" i="55" s="1"/>
  <c r="C32" i="55"/>
  <c r="N79" i="55"/>
  <c r="S82" i="55"/>
  <c r="Q82" i="55"/>
  <c r="O80" i="54"/>
  <c r="D33" i="54"/>
  <c r="D101" i="54"/>
  <c r="D45" i="54" s="1"/>
  <c r="O116" i="54" s="1"/>
  <c r="Q82" i="54"/>
  <c r="O79" i="54"/>
  <c r="D32" i="54"/>
  <c r="D100" i="54"/>
  <c r="D44" i="54" s="1"/>
  <c r="O115" i="54" s="1"/>
  <c r="F99" i="54"/>
  <c r="F43" i="54" s="1"/>
  <c r="Q114" i="54" s="1"/>
  <c r="F31" i="54"/>
  <c r="E99" i="54"/>
  <c r="E43" i="54" s="1"/>
  <c r="P114" i="54" s="1"/>
  <c r="E31" i="54"/>
  <c r="H101" i="54"/>
  <c r="H45" i="54" s="1"/>
  <c r="S116" i="54" s="1"/>
  <c r="H33" i="54"/>
  <c r="S80" i="54"/>
  <c r="N80" i="54"/>
  <c r="C101" i="54"/>
  <c r="C45" i="54" s="1"/>
  <c r="N116" i="54" s="1"/>
  <c r="C33" i="54"/>
  <c r="P82" i="54"/>
  <c r="S82" i="54"/>
  <c r="F102" i="54"/>
  <c r="F46" i="54" s="1"/>
  <c r="Q117" i="54" s="1"/>
  <c r="F34" i="54"/>
  <c r="Q81" i="54"/>
  <c r="F32" i="54"/>
  <c r="Q79" i="54"/>
  <c r="F100" i="54"/>
  <c r="F44" i="54" s="1"/>
  <c r="Q115" i="54" s="1"/>
  <c r="S79" i="54"/>
  <c r="H32" i="54"/>
  <c r="H100" i="54"/>
  <c r="H44" i="54" s="1"/>
  <c r="S115" i="54" s="1"/>
  <c r="I33" i="54"/>
  <c r="T80" i="54"/>
  <c r="I101" i="54"/>
  <c r="I45" i="54" s="1"/>
  <c r="T116" i="54" s="1"/>
  <c r="G102" i="54"/>
  <c r="G46" i="54" s="1"/>
  <c r="R117" i="54" s="1"/>
  <c r="R81" i="54"/>
  <c r="G34" i="54"/>
  <c r="G135" i="50"/>
  <c r="G54" i="50" s="1"/>
  <c r="G65" i="50" s="1"/>
  <c r="Q128" i="105" s="1"/>
  <c r="Q128" i="130" s="1"/>
  <c r="I99" i="54"/>
  <c r="I43" i="54" s="1"/>
  <c r="T114" i="54" s="1"/>
  <c r="I31" i="54"/>
  <c r="D99" i="54"/>
  <c r="D43" i="54" s="1"/>
  <c r="O114" i="54" s="1"/>
  <c r="D31" i="54"/>
  <c r="G33" i="54"/>
  <c r="R80" i="54"/>
  <c r="G101" i="54"/>
  <c r="G45" i="54" s="1"/>
  <c r="R116" i="54" s="1"/>
  <c r="F101" i="54"/>
  <c r="F45" i="54" s="1"/>
  <c r="Q116" i="54" s="1"/>
  <c r="F33" i="54"/>
  <c r="Q80" i="54"/>
  <c r="N82" i="54"/>
  <c r="D34" i="54"/>
  <c r="O81" i="54"/>
  <c r="D102" i="54"/>
  <c r="D46" i="54" s="1"/>
  <c r="O117" i="54" s="1"/>
  <c r="H102" i="54"/>
  <c r="H46" i="54" s="1"/>
  <c r="S117" i="54" s="1"/>
  <c r="H34" i="54"/>
  <c r="S81" i="54"/>
  <c r="C100" i="54"/>
  <c r="C44" i="54" s="1"/>
  <c r="N115" i="54" s="1"/>
  <c r="N79" i="54"/>
  <c r="C32" i="54"/>
  <c r="E32" i="54"/>
  <c r="E100" i="54"/>
  <c r="E44" i="54" s="1"/>
  <c r="P115" i="54" s="1"/>
  <c r="P79" i="54"/>
  <c r="G31" i="54"/>
  <c r="G99" i="54"/>
  <c r="G43" i="54" s="1"/>
  <c r="R114" i="54" s="1"/>
  <c r="O82" i="54"/>
  <c r="I102" i="54"/>
  <c r="I46" i="54" s="1"/>
  <c r="T117" i="54" s="1"/>
  <c r="I34" i="54"/>
  <c r="T81" i="54"/>
  <c r="C31" i="54"/>
  <c r="C99" i="54"/>
  <c r="C43" i="54" s="1"/>
  <c r="N114" i="54" s="1"/>
  <c r="H31" i="54"/>
  <c r="H99" i="54"/>
  <c r="H43" i="54" s="1"/>
  <c r="S114" i="54" s="1"/>
  <c r="E33" i="54"/>
  <c r="E101" i="54"/>
  <c r="E45" i="54" s="1"/>
  <c r="P116" i="54" s="1"/>
  <c r="P80" i="54"/>
  <c r="T82" i="54"/>
  <c r="R82" i="54"/>
  <c r="P81" i="54"/>
  <c r="E34" i="54"/>
  <c r="E102" i="54"/>
  <c r="E46" i="54" s="1"/>
  <c r="P117" i="54" s="1"/>
  <c r="C102" i="54"/>
  <c r="C46" i="54" s="1"/>
  <c r="N117" i="54" s="1"/>
  <c r="N81" i="54"/>
  <c r="C34" i="54"/>
  <c r="R79" i="54"/>
  <c r="G32" i="54"/>
  <c r="G100" i="54"/>
  <c r="G44" i="54" s="1"/>
  <c r="R115" i="54" s="1"/>
  <c r="I100" i="54"/>
  <c r="I44" i="54" s="1"/>
  <c r="T115" i="54" s="1"/>
  <c r="I32" i="54"/>
  <c r="T79" i="54"/>
  <c r="I12" i="53"/>
  <c r="E12" i="53"/>
  <c r="H12" i="53"/>
  <c r="D12" i="53"/>
  <c r="F12" i="53"/>
  <c r="G12" i="53"/>
  <c r="C12" i="53"/>
  <c r="H11" i="53"/>
  <c r="D11" i="53"/>
  <c r="G11" i="53"/>
  <c r="C11" i="53"/>
  <c r="E11" i="53"/>
  <c r="F11" i="53"/>
  <c r="I11" i="53"/>
  <c r="G10" i="53"/>
  <c r="C10" i="53"/>
  <c r="H10" i="53"/>
  <c r="D10" i="53"/>
  <c r="F10" i="53"/>
  <c r="I10" i="53"/>
  <c r="E10" i="53"/>
  <c r="F11" i="52"/>
  <c r="I11" i="52"/>
  <c r="E11" i="52"/>
  <c r="H11" i="52"/>
  <c r="G11" i="52"/>
  <c r="C11" i="52"/>
  <c r="D11" i="52"/>
  <c r="S82" i="51"/>
  <c r="E101" i="51"/>
  <c r="E45" i="51" s="1"/>
  <c r="P116" i="51" s="1"/>
  <c r="E33" i="51"/>
  <c r="P80" i="51"/>
  <c r="C135" i="50"/>
  <c r="C54" i="50" s="1"/>
  <c r="C65" i="50" s="1"/>
  <c r="M128" i="105" s="1"/>
  <c r="M128" i="130" s="1"/>
  <c r="F135" i="50"/>
  <c r="F54" i="50" s="1"/>
  <c r="F65" i="50" s="1"/>
  <c r="P128" i="105" s="1"/>
  <c r="P128" i="130" s="1"/>
  <c r="G138" i="50"/>
  <c r="G57" i="50" s="1"/>
  <c r="G68" i="50" s="1"/>
  <c r="Q131" i="105" s="1"/>
  <c r="Q131" i="130" s="1"/>
  <c r="H138" i="50"/>
  <c r="H57" i="50" s="1"/>
  <c r="H68" i="50" s="1"/>
  <c r="R131" i="105" s="1"/>
  <c r="R131" i="130" s="1"/>
  <c r="C102" i="51"/>
  <c r="C46" i="51" s="1"/>
  <c r="N117" i="51" s="1"/>
  <c r="C34" i="51"/>
  <c r="N81" i="51"/>
  <c r="Q81" i="51"/>
  <c r="F34" i="51"/>
  <c r="F102" i="51"/>
  <c r="F46" i="51" s="1"/>
  <c r="Q117" i="51" s="1"/>
  <c r="Q82" i="51"/>
  <c r="P82" i="51"/>
  <c r="C31" i="51"/>
  <c r="C99" i="51"/>
  <c r="C43" i="51" s="1"/>
  <c r="N114" i="51" s="1"/>
  <c r="I99" i="51"/>
  <c r="I43" i="51" s="1"/>
  <c r="T114" i="51" s="1"/>
  <c r="I31" i="51"/>
  <c r="R79" i="51"/>
  <c r="G100" i="51"/>
  <c r="G44" i="51" s="1"/>
  <c r="R115" i="51" s="1"/>
  <c r="G32" i="51"/>
  <c r="F101" i="51"/>
  <c r="F45" i="51" s="1"/>
  <c r="Q116" i="51" s="1"/>
  <c r="Q80" i="51"/>
  <c r="F33" i="51"/>
  <c r="T80" i="51"/>
  <c r="I101" i="51"/>
  <c r="I45" i="51" s="1"/>
  <c r="T116" i="51" s="1"/>
  <c r="I33" i="51"/>
  <c r="T81" i="51"/>
  <c r="I102" i="51"/>
  <c r="I46" i="51" s="1"/>
  <c r="T117" i="51" s="1"/>
  <c r="I34" i="51"/>
  <c r="F31" i="51"/>
  <c r="F99" i="51"/>
  <c r="F43" i="51" s="1"/>
  <c r="Q114" i="51" s="1"/>
  <c r="Q79" i="51"/>
  <c r="F100" i="51"/>
  <c r="F44" i="51" s="1"/>
  <c r="Q115" i="51" s="1"/>
  <c r="F32" i="51"/>
  <c r="C138" i="50"/>
  <c r="C57" i="50" s="1"/>
  <c r="C68" i="50" s="1"/>
  <c r="M131" i="105" s="1"/>
  <c r="M131" i="130" s="1"/>
  <c r="G34" i="51"/>
  <c r="G102" i="51"/>
  <c r="G46" i="51" s="1"/>
  <c r="R117" i="51" s="1"/>
  <c r="R81" i="51"/>
  <c r="O81" i="51"/>
  <c r="D34" i="51"/>
  <c r="D102" i="51"/>
  <c r="D46" i="51" s="1"/>
  <c r="O117" i="51" s="1"/>
  <c r="N82" i="51"/>
  <c r="T82" i="51"/>
  <c r="G31" i="51"/>
  <c r="G99" i="51"/>
  <c r="G43" i="51" s="1"/>
  <c r="R114" i="51" s="1"/>
  <c r="E32" i="51"/>
  <c r="P79" i="51"/>
  <c r="E100" i="51"/>
  <c r="E44" i="51" s="1"/>
  <c r="P115" i="51" s="1"/>
  <c r="O79" i="51"/>
  <c r="D100" i="51"/>
  <c r="D44" i="51" s="1"/>
  <c r="O115" i="51" s="1"/>
  <c r="D32" i="51"/>
  <c r="D33" i="51"/>
  <c r="D101" i="51"/>
  <c r="D45" i="51" s="1"/>
  <c r="O116" i="51" s="1"/>
  <c r="O80" i="51"/>
  <c r="N80" i="51"/>
  <c r="C101" i="51"/>
  <c r="C45" i="51" s="1"/>
  <c r="N116" i="51" s="1"/>
  <c r="C33" i="51"/>
  <c r="O82" i="51"/>
  <c r="E99" i="51"/>
  <c r="E43" i="51" s="1"/>
  <c r="P114" i="51" s="1"/>
  <c r="E31" i="51"/>
  <c r="C32" i="51"/>
  <c r="N79" i="51"/>
  <c r="C100" i="51"/>
  <c r="C44" i="51" s="1"/>
  <c r="N115" i="51" s="1"/>
  <c r="P81" i="51"/>
  <c r="E34" i="51"/>
  <c r="E102" i="51"/>
  <c r="E46" i="51" s="1"/>
  <c r="P117" i="51" s="1"/>
  <c r="S81" i="51"/>
  <c r="H34" i="51"/>
  <c r="H102" i="51"/>
  <c r="H46" i="51" s="1"/>
  <c r="S117" i="51" s="1"/>
  <c r="R82" i="51"/>
  <c r="H31" i="51"/>
  <c r="H99" i="51"/>
  <c r="H43" i="51" s="1"/>
  <c r="S114" i="51" s="1"/>
  <c r="D31" i="51"/>
  <c r="D99" i="51"/>
  <c r="D43" i="51" s="1"/>
  <c r="O114" i="51" s="1"/>
  <c r="I100" i="51"/>
  <c r="I44" i="51" s="1"/>
  <c r="T115" i="51" s="1"/>
  <c r="T79" i="51"/>
  <c r="I32" i="51"/>
  <c r="S79" i="51"/>
  <c r="H100" i="51"/>
  <c r="H44" i="51" s="1"/>
  <c r="S115" i="51" s="1"/>
  <c r="H32" i="51"/>
  <c r="H101" i="51"/>
  <c r="H45" i="51" s="1"/>
  <c r="H137" i="51" s="1"/>
  <c r="H56" i="51" s="1"/>
  <c r="H33" i="51"/>
  <c r="S80" i="51"/>
  <c r="R80" i="51"/>
  <c r="G101" i="51"/>
  <c r="G45" i="51" s="1"/>
  <c r="R116" i="51" s="1"/>
  <c r="G33" i="51"/>
  <c r="C100" i="50"/>
  <c r="C44" i="50" s="1"/>
  <c r="N115" i="50" s="1"/>
  <c r="C32" i="50"/>
  <c r="N79" i="50"/>
  <c r="G101" i="50"/>
  <c r="G45" i="50" s="1"/>
  <c r="R116" i="50" s="1"/>
  <c r="G33" i="50"/>
  <c r="R80" i="50"/>
  <c r="F33" i="50"/>
  <c r="F101" i="50"/>
  <c r="F45" i="50" s="1"/>
  <c r="Q116" i="50" s="1"/>
  <c r="Q80" i="50"/>
  <c r="R79" i="50"/>
  <c r="G32" i="50"/>
  <c r="G100" i="50"/>
  <c r="G44" i="50" s="1"/>
  <c r="R115" i="50" s="1"/>
  <c r="D135" i="50"/>
  <c r="D54" i="50" s="1"/>
  <c r="D65" i="50" s="1"/>
  <c r="N128" i="105" s="1"/>
  <c r="N128" i="130" s="1"/>
  <c r="E135" i="50"/>
  <c r="E54" i="50" s="1"/>
  <c r="E65" i="50" s="1"/>
  <c r="O128" i="105" s="1"/>
  <c r="O128" i="130" s="1"/>
  <c r="I138" i="50"/>
  <c r="I57" i="50" s="1"/>
  <c r="I68" i="50" s="1"/>
  <c r="S131" i="105" s="1"/>
  <c r="S131" i="130" s="1"/>
  <c r="F138" i="50"/>
  <c r="F57" i="50" s="1"/>
  <c r="F68" i="50" s="1"/>
  <c r="P131" i="105" s="1"/>
  <c r="P131" i="130" s="1"/>
  <c r="R82" i="50"/>
  <c r="N82" i="50"/>
  <c r="E101" i="50"/>
  <c r="E45" i="50" s="1"/>
  <c r="P116" i="50" s="1"/>
  <c r="P80" i="50"/>
  <c r="E33" i="50"/>
  <c r="I32" i="50"/>
  <c r="I100" i="50"/>
  <c r="I44" i="50" s="1"/>
  <c r="T115" i="50" s="1"/>
  <c r="T79" i="50"/>
  <c r="Q82" i="50"/>
  <c r="D33" i="50"/>
  <c r="D101" i="50"/>
  <c r="D45" i="50" s="1"/>
  <c r="O116" i="50" s="1"/>
  <c r="O80" i="50"/>
  <c r="E138" i="50"/>
  <c r="E57" i="50" s="1"/>
  <c r="E68" i="50" s="1"/>
  <c r="O131" i="105" s="1"/>
  <c r="O131" i="130" s="1"/>
  <c r="S79" i="50"/>
  <c r="H32" i="50"/>
  <c r="H100" i="50"/>
  <c r="H44" i="50" s="1"/>
  <c r="S115" i="50" s="1"/>
  <c r="O79" i="50"/>
  <c r="D32" i="50"/>
  <c r="D100" i="50"/>
  <c r="D44" i="50" s="1"/>
  <c r="O115" i="50" s="1"/>
  <c r="P82" i="50"/>
  <c r="O82" i="50"/>
  <c r="C33" i="50"/>
  <c r="N80" i="50"/>
  <c r="C101" i="50"/>
  <c r="C45" i="50" s="1"/>
  <c r="N116" i="50" s="1"/>
  <c r="H135" i="50"/>
  <c r="H54" i="50" s="1"/>
  <c r="H65" i="50" s="1"/>
  <c r="R128" i="105" s="1"/>
  <c r="R128" i="130" s="1"/>
  <c r="I135" i="50"/>
  <c r="I54" i="50" s="1"/>
  <c r="I65" i="50" s="1"/>
  <c r="S128" i="105" s="1"/>
  <c r="S128" i="130" s="1"/>
  <c r="D138" i="50"/>
  <c r="D57" i="50" s="1"/>
  <c r="D68" i="50" s="1"/>
  <c r="N131" i="105" s="1"/>
  <c r="N131" i="130" s="1"/>
  <c r="T80" i="50"/>
  <c r="I101" i="50"/>
  <c r="I45" i="50" s="1"/>
  <c r="T116" i="50" s="1"/>
  <c r="I33" i="50"/>
  <c r="S80" i="50"/>
  <c r="H33" i="50"/>
  <c r="H101" i="50"/>
  <c r="H45" i="50" s="1"/>
  <c r="S116" i="50" s="1"/>
  <c r="Q79" i="50"/>
  <c r="F32" i="50"/>
  <c r="F100" i="50"/>
  <c r="F44" i="50" s="1"/>
  <c r="Q115" i="50" s="1"/>
  <c r="E100" i="50"/>
  <c r="E44" i="50" s="1"/>
  <c r="P115" i="50" s="1"/>
  <c r="P79" i="50"/>
  <c r="E32" i="50"/>
  <c r="T82" i="50"/>
  <c r="S82" i="50"/>
  <c r="N80" i="49"/>
  <c r="C33" i="49"/>
  <c r="C101" i="49"/>
  <c r="C45" i="49" s="1"/>
  <c r="N116" i="49" s="1"/>
  <c r="C34" i="49"/>
  <c r="N81" i="49"/>
  <c r="C102" i="49"/>
  <c r="C46" i="49" s="1"/>
  <c r="N117" i="49" s="1"/>
  <c r="P81" i="49"/>
  <c r="E102" i="49"/>
  <c r="E46" i="49" s="1"/>
  <c r="P117" i="49" s="1"/>
  <c r="E34" i="49"/>
  <c r="E100" i="49"/>
  <c r="E44" i="49" s="1"/>
  <c r="P115" i="49" s="1"/>
  <c r="E32" i="49"/>
  <c r="P79" i="49"/>
  <c r="E101" i="49"/>
  <c r="E45" i="49" s="1"/>
  <c r="P116" i="49" s="1"/>
  <c r="P80" i="49"/>
  <c r="E33" i="49"/>
  <c r="G33" i="49"/>
  <c r="R80" i="49"/>
  <c r="G101" i="49"/>
  <c r="G45" i="49" s="1"/>
  <c r="R116" i="49" s="1"/>
  <c r="G31" i="49"/>
  <c r="G99" i="49"/>
  <c r="G43" i="49" s="1"/>
  <c r="R114" i="49" s="1"/>
  <c r="I31" i="49"/>
  <c r="I99" i="49"/>
  <c r="I43" i="49" s="1"/>
  <c r="T114" i="49" s="1"/>
  <c r="G102" i="49"/>
  <c r="G46" i="49" s="1"/>
  <c r="R117" i="49" s="1"/>
  <c r="R81" i="49"/>
  <c r="G34" i="49"/>
  <c r="I34" i="49"/>
  <c r="T81" i="49"/>
  <c r="I102" i="49"/>
  <c r="I46" i="49" s="1"/>
  <c r="T117" i="49" s="1"/>
  <c r="I100" i="49"/>
  <c r="I44" i="49" s="1"/>
  <c r="T115" i="49" s="1"/>
  <c r="I32" i="49"/>
  <c r="T79" i="49"/>
  <c r="N82" i="49"/>
  <c r="P82" i="49"/>
  <c r="C99" i="49"/>
  <c r="C43" i="49" s="1"/>
  <c r="N114" i="49" s="1"/>
  <c r="C31" i="49"/>
  <c r="S82" i="49"/>
  <c r="I66" i="46"/>
  <c r="S91" i="105" s="1"/>
  <c r="S91" i="130" s="1"/>
  <c r="T80" i="49"/>
  <c r="I101" i="49"/>
  <c r="I45" i="49" s="1"/>
  <c r="T116" i="49" s="1"/>
  <c r="I33" i="49"/>
  <c r="O80" i="49"/>
  <c r="D101" i="49"/>
  <c r="D45" i="49" s="1"/>
  <c r="O116" i="49" s="1"/>
  <c r="D33" i="49"/>
  <c r="D31" i="49"/>
  <c r="D99" i="49"/>
  <c r="D43" i="49" s="1"/>
  <c r="O114" i="49" s="1"/>
  <c r="F31" i="49"/>
  <c r="F99" i="49"/>
  <c r="F43" i="49" s="1"/>
  <c r="Q114" i="49" s="1"/>
  <c r="D34" i="49"/>
  <c r="O81" i="49"/>
  <c r="D102" i="49"/>
  <c r="D46" i="49" s="1"/>
  <c r="O117" i="49" s="1"/>
  <c r="D32" i="49"/>
  <c r="D100" i="49"/>
  <c r="D44" i="49" s="1"/>
  <c r="O115" i="49" s="1"/>
  <c r="O79" i="49"/>
  <c r="Q79" i="49"/>
  <c r="F100" i="49"/>
  <c r="F44" i="49" s="1"/>
  <c r="Q115" i="49" s="1"/>
  <c r="F32" i="49"/>
  <c r="R82" i="49"/>
  <c r="T82" i="49"/>
  <c r="E99" i="49"/>
  <c r="E43" i="49" s="1"/>
  <c r="P114" i="49" s="1"/>
  <c r="E31" i="49"/>
  <c r="R79" i="49"/>
  <c r="G100" i="49"/>
  <c r="G44" i="49" s="1"/>
  <c r="R115" i="49" s="1"/>
  <c r="G32" i="49"/>
  <c r="T115" i="46"/>
  <c r="G136" i="46"/>
  <c r="G55" i="46" s="1"/>
  <c r="G66" i="46" s="1"/>
  <c r="Q91" i="105" s="1"/>
  <c r="Q91" i="130" s="1"/>
  <c r="G136" i="48"/>
  <c r="G55" i="48" s="1"/>
  <c r="G66" i="48" s="1"/>
  <c r="Q111" i="105" s="1"/>
  <c r="Q111" i="130" s="1"/>
  <c r="E136" i="48"/>
  <c r="E55" i="48" s="1"/>
  <c r="E66" i="48" s="1"/>
  <c r="O111" i="105" s="1"/>
  <c r="O111" i="130" s="1"/>
  <c r="H138" i="48"/>
  <c r="H57" i="48" s="1"/>
  <c r="H68" i="48" s="1"/>
  <c r="R113" i="105" s="1"/>
  <c r="R113" i="130" s="1"/>
  <c r="F138" i="48"/>
  <c r="F57" i="48" s="1"/>
  <c r="F68" i="48" s="1"/>
  <c r="P113" i="105" s="1"/>
  <c r="P113" i="130" s="1"/>
  <c r="C136" i="48"/>
  <c r="C55" i="48" s="1"/>
  <c r="C66" i="48" s="1"/>
  <c r="M111" i="105" s="1"/>
  <c r="M111" i="130" s="1"/>
  <c r="H136" i="48"/>
  <c r="H55" i="48" s="1"/>
  <c r="H66" i="48" s="1"/>
  <c r="R111" i="105" s="1"/>
  <c r="R111" i="130" s="1"/>
  <c r="D138" i="48"/>
  <c r="D57" i="48" s="1"/>
  <c r="D68" i="48" s="1"/>
  <c r="N113" i="105" s="1"/>
  <c r="N113" i="130" s="1"/>
  <c r="F136" i="48"/>
  <c r="F55" i="48" s="1"/>
  <c r="F66" i="48" s="1"/>
  <c r="P111" i="105" s="1"/>
  <c r="P111" i="130" s="1"/>
  <c r="D136" i="48"/>
  <c r="D55" i="48" s="1"/>
  <c r="D66" i="48" s="1"/>
  <c r="N111" i="105" s="1"/>
  <c r="N111" i="130" s="1"/>
  <c r="I138" i="48"/>
  <c r="I57" i="48" s="1"/>
  <c r="I68" i="48" s="1"/>
  <c r="S113" i="105" s="1"/>
  <c r="S113" i="130" s="1"/>
  <c r="G138" i="48"/>
  <c r="G57" i="48" s="1"/>
  <c r="G68" i="48" s="1"/>
  <c r="Q113" i="105" s="1"/>
  <c r="Q113" i="130" s="1"/>
  <c r="F33" i="49"/>
  <c r="F101" i="49"/>
  <c r="F45" i="49" s="1"/>
  <c r="Q116" i="49" s="1"/>
  <c r="Q80" i="49"/>
  <c r="H33" i="49"/>
  <c r="S80" i="49"/>
  <c r="H101" i="49"/>
  <c r="H45" i="49" s="1"/>
  <c r="S116" i="49" s="1"/>
  <c r="H31" i="49"/>
  <c r="H99" i="49"/>
  <c r="H43" i="49" s="1"/>
  <c r="S114" i="49" s="1"/>
  <c r="Q81" i="49"/>
  <c r="F102" i="49"/>
  <c r="F46" i="49" s="1"/>
  <c r="Q117" i="49" s="1"/>
  <c r="F34" i="49"/>
  <c r="S81" i="49"/>
  <c r="H34" i="49"/>
  <c r="H102" i="49"/>
  <c r="H46" i="49" s="1"/>
  <c r="S117" i="49" s="1"/>
  <c r="H32" i="49"/>
  <c r="S79" i="49"/>
  <c r="H100" i="49"/>
  <c r="H44" i="49" s="1"/>
  <c r="S115" i="49" s="1"/>
  <c r="N79" i="49"/>
  <c r="C100" i="49"/>
  <c r="C44" i="49" s="1"/>
  <c r="N115" i="49" s="1"/>
  <c r="C32" i="49"/>
  <c r="O82" i="49"/>
  <c r="Q82" i="49"/>
  <c r="H31" i="48"/>
  <c r="H99" i="48"/>
  <c r="H43" i="48" s="1"/>
  <c r="S114" i="48" s="1"/>
  <c r="P80" i="48"/>
  <c r="E101" i="48"/>
  <c r="E45" i="48" s="1"/>
  <c r="P116" i="48" s="1"/>
  <c r="E33" i="48"/>
  <c r="G101" i="48"/>
  <c r="G45" i="48" s="1"/>
  <c r="R116" i="48" s="1"/>
  <c r="G33" i="48"/>
  <c r="R80" i="48"/>
  <c r="C31" i="48"/>
  <c r="C99" i="48"/>
  <c r="C43" i="48" s="1"/>
  <c r="N114" i="48" s="1"/>
  <c r="E99" i="48"/>
  <c r="E43" i="48" s="1"/>
  <c r="P114" i="48" s="1"/>
  <c r="E31" i="48"/>
  <c r="I101" i="48"/>
  <c r="I45" i="48" s="1"/>
  <c r="T116" i="48" s="1"/>
  <c r="T80" i="48"/>
  <c r="I33" i="48"/>
  <c r="O80" i="48"/>
  <c r="D33" i="48"/>
  <c r="D101" i="48"/>
  <c r="D45" i="48" s="1"/>
  <c r="O116" i="48" s="1"/>
  <c r="C138" i="46"/>
  <c r="C57" i="46" s="1"/>
  <c r="C68" i="46" s="1"/>
  <c r="M93" i="105" s="1"/>
  <c r="M93" i="130" s="1"/>
  <c r="E138" i="46"/>
  <c r="E57" i="46" s="1"/>
  <c r="E68" i="46" s="1"/>
  <c r="O93" i="105" s="1"/>
  <c r="O93" i="130" s="1"/>
  <c r="G137" i="46"/>
  <c r="G56" i="46" s="1"/>
  <c r="G67" i="46" s="1"/>
  <c r="Q92" i="105" s="1"/>
  <c r="Q92" i="130" s="1"/>
  <c r="G99" i="48"/>
  <c r="G43" i="48" s="1"/>
  <c r="R114" i="48" s="1"/>
  <c r="G31" i="48"/>
  <c r="I31" i="48"/>
  <c r="I99" i="48"/>
  <c r="I43" i="48" s="1"/>
  <c r="T114" i="48" s="1"/>
  <c r="Q80" i="48"/>
  <c r="F33" i="48"/>
  <c r="F101" i="48"/>
  <c r="F45" i="48" s="1"/>
  <c r="Q116" i="48" s="1"/>
  <c r="H101" i="48"/>
  <c r="H45" i="48" s="1"/>
  <c r="S116" i="48" s="1"/>
  <c r="H33" i="48"/>
  <c r="S80" i="48"/>
  <c r="D31" i="48"/>
  <c r="D99" i="48"/>
  <c r="D43" i="48" s="1"/>
  <c r="O114" i="48" s="1"/>
  <c r="F99" i="48"/>
  <c r="F43" i="48" s="1"/>
  <c r="Q114" i="48" s="1"/>
  <c r="F31" i="48"/>
  <c r="C101" i="48"/>
  <c r="C45" i="48" s="1"/>
  <c r="N116" i="48" s="1"/>
  <c r="C33" i="48"/>
  <c r="N80" i="48"/>
  <c r="I136" i="48"/>
  <c r="I55" i="48" s="1"/>
  <c r="I66" i="48" s="1"/>
  <c r="S111" i="105" s="1"/>
  <c r="S111" i="130" s="1"/>
  <c r="E138" i="48"/>
  <c r="E57" i="48" s="1"/>
  <c r="E68" i="48" s="1"/>
  <c r="O113" i="105" s="1"/>
  <c r="O113" i="130" s="1"/>
  <c r="C138" i="48"/>
  <c r="C57" i="48" s="1"/>
  <c r="C68" i="48" s="1"/>
  <c r="M113" i="105" s="1"/>
  <c r="M113" i="130" s="1"/>
  <c r="G10" i="47"/>
  <c r="C10" i="47"/>
  <c r="H10" i="47"/>
  <c r="F10" i="47"/>
  <c r="D10" i="47"/>
  <c r="I10" i="47"/>
  <c r="E10" i="47"/>
  <c r="F137" i="46"/>
  <c r="F56" i="46" s="1"/>
  <c r="F67" i="46" s="1"/>
  <c r="P92" i="105" s="1"/>
  <c r="P92" i="130" s="1"/>
  <c r="C137" i="46"/>
  <c r="C56" i="46" s="1"/>
  <c r="C67" i="46" s="1"/>
  <c r="M92" i="105" s="1"/>
  <c r="M92" i="130" s="1"/>
  <c r="H136" i="46"/>
  <c r="H55" i="46" s="1"/>
  <c r="H66" i="46" s="1"/>
  <c r="R91" i="105" s="1"/>
  <c r="R91" i="130" s="1"/>
  <c r="F136" i="46"/>
  <c r="F55" i="46" s="1"/>
  <c r="F66" i="46" s="1"/>
  <c r="P91" i="105" s="1"/>
  <c r="P91" i="130" s="1"/>
  <c r="F138" i="46"/>
  <c r="F57" i="46" s="1"/>
  <c r="F68" i="46" s="1"/>
  <c r="P93" i="105" s="1"/>
  <c r="P93" i="130" s="1"/>
  <c r="I137" i="46"/>
  <c r="I56" i="46" s="1"/>
  <c r="I67" i="46" s="1"/>
  <c r="S92" i="105" s="1"/>
  <c r="S92" i="130" s="1"/>
  <c r="H137" i="46"/>
  <c r="H56" i="46" s="1"/>
  <c r="H67" i="46" s="1"/>
  <c r="R92" i="105" s="1"/>
  <c r="R92" i="130" s="1"/>
  <c r="I138" i="46"/>
  <c r="I57" i="46" s="1"/>
  <c r="I68" i="46" s="1"/>
  <c r="S93" i="105" s="1"/>
  <c r="S93" i="130" s="1"/>
  <c r="E136" i="46"/>
  <c r="E55" i="46" s="1"/>
  <c r="E66" i="46" s="1"/>
  <c r="O91" i="105" s="1"/>
  <c r="O91" i="130" s="1"/>
  <c r="C136" i="46"/>
  <c r="C55" i="46" s="1"/>
  <c r="C66" i="46" s="1"/>
  <c r="M91" i="105" s="1"/>
  <c r="M91" i="130" s="1"/>
  <c r="D138" i="46"/>
  <c r="D57" i="46" s="1"/>
  <c r="D68" i="46" s="1"/>
  <c r="N93" i="105" s="1"/>
  <c r="N93" i="130" s="1"/>
  <c r="H138" i="46"/>
  <c r="H57" i="46" s="1"/>
  <c r="H68" i="46" s="1"/>
  <c r="R93" i="105" s="1"/>
  <c r="R93" i="130" s="1"/>
  <c r="E138" i="41"/>
  <c r="E57" i="41" s="1"/>
  <c r="E68" i="41" s="1"/>
  <c r="O48" i="105" s="1"/>
  <c r="O48" i="130" s="1"/>
  <c r="G137" i="45"/>
  <c r="G56" i="45" s="1"/>
  <c r="G67" i="45" s="1"/>
  <c r="Q83" i="105" s="1"/>
  <c r="Q83" i="130" s="1"/>
  <c r="E137" i="45"/>
  <c r="E56" i="45" s="1"/>
  <c r="E67" i="45" s="1"/>
  <c r="O83" i="105" s="1"/>
  <c r="O83" i="130" s="1"/>
  <c r="D136" i="46"/>
  <c r="D55" i="46" s="1"/>
  <c r="D66" i="46" s="1"/>
  <c r="N91" i="105" s="1"/>
  <c r="N91" i="130" s="1"/>
  <c r="G138" i="46"/>
  <c r="G57" i="46" s="1"/>
  <c r="G68" i="46" s="1"/>
  <c r="Q93" i="105" s="1"/>
  <c r="Q93" i="130" s="1"/>
  <c r="E137" i="46"/>
  <c r="E56" i="46" s="1"/>
  <c r="E67" i="46" s="1"/>
  <c r="O92" i="105" s="1"/>
  <c r="O92" i="130" s="1"/>
  <c r="D137" i="46"/>
  <c r="D56" i="46" s="1"/>
  <c r="D67" i="46" s="1"/>
  <c r="N92" i="105" s="1"/>
  <c r="N92" i="130" s="1"/>
  <c r="C100" i="45"/>
  <c r="C44" i="45" s="1"/>
  <c r="N115" i="45" s="1"/>
  <c r="N79" i="45"/>
  <c r="C32" i="45"/>
  <c r="D137" i="45"/>
  <c r="D56" i="45" s="1"/>
  <c r="D67" i="45" s="1"/>
  <c r="N83" i="105" s="1"/>
  <c r="N83" i="130" s="1"/>
  <c r="F32" i="45"/>
  <c r="Q79" i="45"/>
  <c r="F100" i="45"/>
  <c r="F44" i="45" s="1"/>
  <c r="Q115" i="45" s="1"/>
  <c r="G32" i="45"/>
  <c r="R79" i="45"/>
  <c r="G100" i="45"/>
  <c r="G44" i="45" s="1"/>
  <c r="R115" i="45" s="1"/>
  <c r="T79" i="45"/>
  <c r="I100" i="45"/>
  <c r="I44" i="45" s="1"/>
  <c r="I136" i="45" s="1"/>
  <c r="I55" i="45" s="1"/>
  <c r="I32" i="45"/>
  <c r="O79" i="45"/>
  <c r="D100" i="45"/>
  <c r="D44" i="45" s="1"/>
  <c r="O115" i="45" s="1"/>
  <c r="D32" i="45"/>
  <c r="G135" i="45"/>
  <c r="G54" i="45" s="1"/>
  <c r="G65" i="45" s="1"/>
  <c r="Q81" i="105" s="1"/>
  <c r="Q81" i="130" s="1"/>
  <c r="I138" i="45"/>
  <c r="I57" i="45" s="1"/>
  <c r="I68" i="45" s="1"/>
  <c r="S84" i="105" s="1"/>
  <c r="S84" i="130" s="1"/>
  <c r="D138" i="45"/>
  <c r="D57" i="45" s="1"/>
  <c r="D68" i="45" s="1"/>
  <c r="N84" i="105" s="1"/>
  <c r="N84" i="130" s="1"/>
  <c r="H137" i="45"/>
  <c r="H56" i="45" s="1"/>
  <c r="H67" i="45" s="1"/>
  <c r="R83" i="105" s="1"/>
  <c r="R83" i="130" s="1"/>
  <c r="I137" i="45"/>
  <c r="I56" i="45" s="1"/>
  <c r="I67" i="45" s="1"/>
  <c r="S83" i="105" s="1"/>
  <c r="S83" i="130" s="1"/>
  <c r="I135" i="45"/>
  <c r="I54" i="45" s="1"/>
  <c r="I65" i="45" s="1"/>
  <c r="S81" i="105" s="1"/>
  <c r="S81" i="130" s="1"/>
  <c r="D135" i="45"/>
  <c r="D54" i="45" s="1"/>
  <c r="D65" i="45" s="1"/>
  <c r="N81" i="105" s="1"/>
  <c r="N81" i="130" s="1"/>
  <c r="F138" i="45"/>
  <c r="F57" i="45" s="1"/>
  <c r="F68" i="45" s="1"/>
  <c r="P84" i="105" s="1"/>
  <c r="P84" i="130" s="1"/>
  <c r="C138" i="45"/>
  <c r="C57" i="45" s="1"/>
  <c r="C68" i="45" s="1"/>
  <c r="M84" i="105" s="1"/>
  <c r="M84" i="130" s="1"/>
  <c r="O116" i="45"/>
  <c r="F137" i="45"/>
  <c r="F56" i="45" s="1"/>
  <c r="F67" i="45" s="1"/>
  <c r="P83" i="105" s="1"/>
  <c r="P83" i="130" s="1"/>
  <c r="E135" i="45"/>
  <c r="E54" i="45" s="1"/>
  <c r="E65" i="45" s="1"/>
  <c r="O81" i="105" s="1"/>
  <c r="O81" i="130" s="1"/>
  <c r="C135" i="45"/>
  <c r="C54" i="45" s="1"/>
  <c r="C65" i="45" s="1"/>
  <c r="M81" i="105" s="1"/>
  <c r="M81" i="130" s="1"/>
  <c r="H138" i="45"/>
  <c r="H57" i="45" s="1"/>
  <c r="H68" i="45" s="1"/>
  <c r="R84" i="105" s="1"/>
  <c r="R84" i="130" s="1"/>
  <c r="E32" i="45"/>
  <c r="P79" i="45"/>
  <c r="E100" i="45"/>
  <c r="E44" i="45" s="1"/>
  <c r="P115" i="45" s="1"/>
  <c r="H100" i="45"/>
  <c r="H44" i="45" s="1"/>
  <c r="H136" i="45" s="1"/>
  <c r="H55" i="45" s="1"/>
  <c r="S79" i="45"/>
  <c r="H32" i="45"/>
  <c r="C137" i="45"/>
  <c r="C56" i="45" s="1"/>
  <c r="C67" i="45" s="1"/>
  <c r="M83" i="105" s="1"/>
  <c r="M83" i="130" s="1"/>
  <c r="F135" i="45"/>
  <c r="F54" i="45" s="1"/>
  <c r="F65" i="45" s="1"/>
  <c r="P81" i="105" s="1"/>
  <c r="P81" i="130" s="1"/>
  <c r="H135" i="45"/>
  <c r="H54" i="45" s="1"/>
  <c r="H65" i="45" s="1"/>
  <c r="R81" i="105" s="1"/>
  <c r="R81" i="130" s="1"/>
  <c r="E138" i="45"/>
  <c r="E57" i="45" s="1"/>
  <c r="E68" i="45" s="1"/>
  <c r="O84" i="105" s="1"/>
  <c r="O84" i="130" s="1"/>
  <c r="G138" i="45"/>
  <c r="G57" i="45" s="1"/>
  <c r="G68" i="45" s="1"/>
  <c r="Q84" i="105" s="1"/>
  <c r="Q84" i="130" s="1"/>
  <c r="S80" i="44"/>
  <c r="H33" i="44"/>
  <c r="H101" i="44"/>
  <c r="H45" i="44" s="1"/>
  <c r="S116" i="44" s="1"/>
  <c r="E101" i="44"/>
  <c r="E45" i="44" s="1"/>
  <c r="P116" i="44" s="1"/>
  <c r="E33" i="44"/>
  <c r="P80" i="44"/>
  <c r="F102" i="44"/>
  <c r="F46" i="44" s="1"/>
  <c r="Q117" i="44" s="1"/>
  <c r="Q81" i="44"/>
  <c r="F34" i="44"/>
  <c r="N81" i="44"/>
  <c r="C34" i="44"/>
  <c r="C102" i="44"/>
  <c r="C46" i="44" s="1"/>
  <c r="N117" i="44" s="1"/>
  <c r="E31" i="44"/>
  <c r="E99" i="44"/>
  <c r="E43" i="44" s="1"/>
  <c r="P114" i="44" s="1"/>
  <c r="H31" i="44"/>
  <c r="H99" i="44"/>
  <c r="H43" i="44" s="1"/>
  <c r="S114" i="44" s="1"/>
  <c r="Q82" i="44"/>
  <c r="N80" i="44"/>
  <c r="C101" i="44"/>
  <c r="C45" i="44" s="1"/>
  <c r="N116" i="44" s="1"/>
  <c r="C33" i="44"/>
  <c r="I33" i="44"/>
  <c r="I101" i="44"/>
  <c r="I45" i="44" s="1"/>
  <c r="T116" i="44" s="1"/>
  <c r="T80" i="44"/>
  <c r="D102" i="44"/>
  <c r="D46" i="44" s="1"/>
  <c r="O117" i="44" s="1"/>
  <c r="O81" i="44"/>
  <c r="D34" i="44"/>
  <c r="G34" i="44"/>
  <c r="R81" i="44"/>
  <c r="G102" i="44"/>
  <c r="G46" i="44" s="1"/>
  <c r="R117" i="44" s="1"/>
  <c r="I31" i="44"/>
  <c r="I99" i="44"/>
  <c r="I43" i="44" s="1"/>
  <c r="T114" i="44" s="1"/>
  <c r="R82" i="44"/>
  <c r="N82" i="44"/>
  <c r="G101" i="44"/>
  <c r="G45" i="44" s="1"/>
  <c r="R116" i="44" s="1"/>
  <c r="R80" i="44"/>
  <c r="G33" i="44"/>
  <c r="F101" i="44"/>
  <c r="F45" i="44" s="1"/>
  <c r="Q116" i="44" s="1"/>
  <c r="F33" i="44"/>
  <c r="Q80" i="44"/>
  <c r="S81" i="44"/>
  <c r="H34" i="44"/>
  <c r="H102" i="44"/>
  <c r="H46" i="44" s="1"/>
  <c r="S117" i="44" s="1"/>
  <c r="F99" i="44"/>
  <c r="F43" i="44" s="1"/>
  <c r="Q114" i="44" s="1"/>
  <c r="F31" i="44"/>
  <c r="C99" i="44"/>
  <c r="C43" i="44" s="1"/>
  <c r="N114" i="44" s="1"/>
  <c r="C31" i="44"/>
  <c r="P82" i="44"/>
  <c r="O82" i="44"/>
  <c r="I10" i="44"/>
  <c r="E10" i="44"/>
  <c r="D10" i="44"/>
  <c r="C10" i="44"/>
  <c r="F10" i="44"/>
  <c r="H10" i="44"/>
  <c r="G10" i="44"/>
  <c r="D33" i="44"/>
  <c r="O80" i="44"/>
  <c r="D101" i="44"/>
  <c r="D45" i="44" s="1"/>
  <c r="O116" i="44" s="1"/>
  <c r="T81" i="44"/>
  <c r="I34" i="44"/>
  <c r="I102" i="44"/>
  <c r="I46" i="44" s="1"/>
  <c r="T117" i="44" s="1"/>
  <c r="E102" i="44"/>
  <c r="E46" i="44" s="1"/>
  <c r="P117" i="44" s="1"/>
  <c r="P81" i="44"/>
  <c r="E34" i="44"/>
  <c r="G31" i="44"/>
  <c r="G99" i="44"/>
  <c r="G43" i="44" s="1"/>
  <c r="R114" i="44" s="1"/>
  <c r="D31" i="44"/>
  <c r="D99" i="44"/>
  <c r="D43" i="44" s="1"/>
  <c r="O114" i="44" s="1"/>
  <c r="T82" i="44"/>
  <c r="S82" i="44"/>
  <c r="S82" i="43"/>
  <c r="F102" i="43"/>
  <c r="F46" i="43" s="1"/>
  <c r="Q117" i="43" s="1"/>
  <c r="Q81" i="43"/>
  <c r="F34" i="43"/>
  <c r="R81" i="43"/>
  <c r="G102" i="43"/>
  <c r="G46" i="43" s="1"/>
  <c r="R117" i="43" s="1"/>
  <c r="G34" i="43"/>
  <c r="E101" i="43"/>
  <c r="E45" i="43" s="1"/>
  <c r="P116" i="43" s="1"/>
  <c r="E33" i="43"/>
  <c r="P80" i="43"/>
  <c r="D101" i="43"/>
  <c r="D45" i="43" s="1"/>
  <c r="O116" i="43" s="1"/>
  <c r="O80" i="43"/>
  <c r="D33" i="43"/>
  <c r="S79" i="43"/>
  <c r="H100" i="43"/>
  <c r="H44" i="43" s="1"/>
  <c r="S115" i="43" s="1"/>
  <c r="H32" i="43"/>
  <c r="R79" i="43"/>
  <c r="G32" i="43"/>
  <c r="G100" i="43"/>
  <c r="G44" i="43" s="1"/>
  <c r="R115" i="43" s="1"/>
  <c r="E99" i="43"/>
  <c r="E43" i="43" s="1"/>
  <c r="P114" i="43" s="1"/>
  <c r="E31" i="43"/>
  <c r="O82" i="43"/>
  <c r="P82" i="43"/>
  <c r="N81" i="43"/>
  <c r="C34" i="43"/>
  <c r="C102" i="43"/>
  <c r="C46" i="43" s="1"/>
  <c r="N117" i="43" s="1"/>
  <c r="E34" i="43"/>
  <c r="E102" i="43"/>
  <c r="E46" i="43" s="1"/>
  <c r="P117" i="43" s="1"/>
  <c r="P81" i="43"/>
  <c r="I33" i="43"/>
  <c r="T80" i="43"/>
  <c r="I101" i="43"/>
  <c r="I45" i="43" s="1"/>
  <c r="T116" i="43" s="1"/>
  <c r="H33" i="43"/>
  <c r="H101" i="43"/>
  <c r="H45" i="43" s="1"/>
  <c r="S116" i="43" s="1"/>
  <c r="S80" i="43"/>
  <c r="F100" i="43"/>
  <c r="F44" i="43" s="1"/>
  <c r="Q115" i="43" s="1"/>
  <c r="F32" i="43"/>
  <c r="Q79" i="43"/>
  <c r="C99" i="43"/>
  <c r="C43" i="43" s="1"/>
  <c r="N114" i="43" s="1"/>
  <c r="C31" i="43"/>
  <c r="I31" i="43"/>
  <c r="I99" i="43"/>
  <c r="I43" i="43" s="1"/>
  <c r="T114" i="43" s="1"/>
  <c r="N82" i="43"/>
  <c r="T82" i="43"/>
  <c r="D34" i="43"/>
  <c r="O81" i="43"/>
  <c r="D102" i="43"/>
  <c r="D46" i="43" s="1"/>
  <c r="O117" i="43" s="1"/>
  <c r="T81" i="43"/>
  <c r="I102" i="43"/>
  <c r="I46" i="43" s="1"/>
  <c r="T117" i="43" s="1"/>
  <c r="I34" i="43"/>
  <c r="C101" i="43"/>
  <c r="C45" i="43" s="1"/>
  <c r="N116" i="43" s="1"/>
  <c r="N80" i="43"/>
  <c r="C33" i="43"/>
  <c r="E100" i="43"/>
  <c r="E44" i="43" s="1"/>
  <c r="P115" i="43" s="1"/>
  <c r="P79" i="43"/>
  <c r="E32" i="43"/>
  <c r="T79" i="43"/>
  <c r="I100" i="43"/>
  <c r="I44" i="43" s="1"/>
  <c r="T115" i="43" s="1"/>
  <c r="I32" i="43"/>
  <c r="G31" i="43"/>
  <c r="G99" i="43"/>
  <c r="G43" i="43" s="1"/>
  <c r="R114" i="43" s="1"/>
  <c r="D31" i="43"/>
  <c r="D99" i="43"/>
  <c r="D43" i="43" s="1"/>
  <c r="O114" i="43" s="1"/>
  <c r="R82" i="43"/>
  <c r="Q82" i="43"/>
  <c r="S81" i="43"/>
  <c r="H34" i="43"/>
  <c r="H102" i="43"/>
  <c r="H46" i="43" s="1"/>
  <c r="S117" i="43" s="1"/>
  <c r="F101" i="43"/>
  <c r="F45" i="43" s="1"/>
  <c r="Q116" i="43" s="1"/>
  <c r="Q80" i="43"/>
  <c r="F33" i="43"/>
  <c r="G33" i="43"/>
  <c r="R80" i="43"/>
  <c r="G101" i="43"/>
  <c r="G45" i="43" s="1"/>
  <c r="R116" i="43" s="1"/>
  <c r="D100" i="43"/>
  <c r="D44" i="43" s="1"/>
  <c r="O115" i="43" s="1"/>
  <c r="D32" i="43"/>
  <c r="O79" i="43"/>
  <c r="N79" i="43"/>
  <c r="C100" i="43"/>
  <c r="C44" i="43" s="1"/>
  <c r="N115" i="43" s="1"/>
  <c r="C32" i="43"/>
  <c r="H99" i="43"/>
  <c r="H43" i="43" s="1"/>
  <c r="S114" i="43" s="1"/>
  <c r="H31" i="43"/>
  <c r="F99" i="43"/>
  <c r="F43" i="43" s="1"/>
  <c r="Q114" i="43" s="1"/>
  <c r="F31" i="43"/>
  <c r="O82" i="42"/>
  <c r="P79" i="42"/>
  <c r="E100" i="42"/>
  <c r="E44" i="42" s="1"/>
  <c r="P115" i="42" s="1"/>
  <c r="E32" i="42"/>
  <c r="P80" i="42"/>
  <c r="E101" i="42"/>
  <c r="E45" i="42" s="1"/>
  <c r="P116" i="42" s="1"/>
  <c r="E33" i="42"/>
  <c r="H136" i="41"/>
  <c r="H55" i="41" s="1"/>
  <c r="H66" i="41" s="1"/>
  <c r="R46" i="105" s="1"/>
  <c r="R46" i="130" s="1"/>
  <c r="N82" i="42"/>
  <c r="R79" i="42"/>
  <c r="G32" i="42"/>
  <c r="G100" i="42"/>
  <c r="G44" i="42" s="1"/>
  <c r="R115" i="42" s="1"/>
  <c r="H34" i="42"/>
  <c r="S81" i="42"/>
  <c r="H102" i="42"/>
  <c r="H46" i="42" s="1"/>
  <c r="F99" i="42"/>
  <c r="F43" i="42" s="1"/>
  <c r="Q114" i="42" s="1"/>
  <c r="F31" i="42"/>
  <c r="H137" i="39"/>
  <c r="H56" i="39" s="1"/>
  <c r="H67" i="39" s="1"/>
  <c r="R29" i="105" s="1"/>
  <c r="R29" i="130" s="1"/>
  <c r="F137" i="39"/>
  <c r="F56" i="39" s="1"/>
  <c r="F67" i="39" s="1"/>
  <c r="P29" i="105" s="1"/>
  <c r="P29" i="130" s="1"/>
  <c r="C136" i="39"/>
  <c r="C55" i="39" s="1"/>
  <c r="C66" i="39" s="1"/>
  <c r="M28" i="105" s="1"/>
  <c r="M28" i="130" s="1"/>
  <c r="H136" i="39"/>
  <c r="H55" i="39" s="1"/>
  <c r="H66" i="39" s="1"/>
  <c r="R28" i="105" s="1"/>
  <c r="R28" i="130" s="1"/>
  <c r="H138" i="39"/>
  <c r="H57" i="39" s="1"/>
  <c r="H68" i="39" s="1"/>
  <c r="R30" i="105" s="1"/>
  <c r="R30" i="130" s="1"/>
  <c r="F138" i="39"/>
  <c r="F57" i="39" s="1"/>
  <c r="F68" i="39" s="1"/>
  <c r="P30" i="105" s="1"/>
  <c r="P30" i="130" s="1"/>
  <c r="D137" i="39"/>
  <c r="D56" i="39" s="1"/>
  <c r="D67" i="39" s="1"/>
  <c r="N29" i="105" s="1"/>
  <c r="N29" i="130" s="1"/>
  <c r="I137" i="39"/>
  <c r="I56" i="39" s="1"/>
  <c r="I67" i="39" s="1"/>
  <c r="S29" i="105" s="1"/>
  <c r="S29" i="130" s="1"/>
  <c r="F136" i="39"/>
  <c r="F55" i="39" s="1"/>
  <c r="F66" i="39" s="1"/>
  <c r="P28" i="105" s="1"/>
  <c r="P28" i="130" s="1"/>
  <c r="D136" i="39"/>
  <c r="D55" i="39" s="1"/>
  <c r="D66" i="39" s="1"/>
  <c r="N28" i="105" s="1"/>
  <c r="N28" i="130" s="1"/>
  <c r="D138" i="39"/>
  <c r="D57" i="39" s="1"/>
  <c r="D68" i="39" s="1"/>
  <c r="N30" i="105" s="1"/>
  <c r="N30" i="130" s="1"/>
  <c r="G137" i="39"/>
  <c r="G56" i="39" s="1"/>
  <c r="G67" i="39" s="1"/>
  <c r="Q29" i="105" s="1"/>
  <c r="Q29" i="130" s="1"/>
  <c r="E137" i="39"/>
  <c r="E56" i="39" s="1"/>
  <c r="E67" i="39" s="1"/>
  <c r="O29" i="105" s="1"/>
  <c r="O29" i="130" s="1"/>
  <c r="I136" i="39"/>
  <c r="I55" i="39" s="1"/>
  <c r="I66" i="39" s="1"/>
  <c r="S28" i="105" s="1"/>
  <c r="S28" i="130" s="1"/>
  <c r="I138" i="39"/>
  <c r="I57" i="39" s="1"/>
  <c r="I68" i="39" s="1"/>
  <c r="S30" i="105" s="1"/>
  <c r="S30" i="130" s="1"/>
  <c r="G138" i="39"/>
  <c r="G57" i="39" s="1"/>
  <c r="G68" i="39" s="1"/>
  <c r="Q30" i="105" s="1"/>
  <c r="Q30" i="130" s="1"/>
  <c r="I137" i="41"/>
  <c r="I56" i="41" s="1"/>
  <c r="I67" i="41" s="1"/>
  <c r="S47" i="105" s="1"/>
  <c r="S47" i="130" s="1"/>
  <c r="I138" i="41"/>
  <c r="I57" i="41" s="1"/>
  <c r="I68" i="41" s="1"/>
  <c r="S48" i="105" s="1"/>
  <c r="S48" i="130" s="1"/>
  <c r="D138" i="41"/>
  <c r="D57" i="41" s="1"/>
  <c r="D68" i="41" s="1"/>
  <c r="N48" i="105" s="1"/>
  <c r="N48" i="130" s="1"/>
  <c r="E137" i="41"/>
  <c r="E56" i="41" s="1"/>
  <c r="E67" i="41" s="1"/>
  <c r="O47" i="105" s="1"/>
  <c r="O47" i="130" s="1"/>
  <c r="F137" i="41"/>
  <c r="F56" i="41" s="1"/>
  <c r="F67" i="41" s="1"/>
  <c r="P47" i="105" s="1"/>
  <c r="P47" i="130" s="1"/>
  <c r="D136" i="41"/>
  <c r="D55" i="41" s="1"/>
  <c r="D66" i="41" s="1"/>
  <c r="N46" i="105" s="1"/>
  <c r="N46" i="130" s="1"/>
  <c r="G138" i="41"/>
  <c r="G57" i="41" s="1"/>
  <c r="G68" i="41" s="1"/>
  <c r="Q48" i="105" s="1"/>
  <c r="Q48" i="130" s="1"/>
  <c r="R82" i="42"/>
  <c r="D32" i="42"/>
  <c r="D100" i="42"/>
  <c r="D44" i="42" s="1"/>
  <c r="O115" i="42" s="1"/>
  <c r="O79" i="42"/>
  <c r="D102" i="42"/>
  <c r="D46" i="42" s="1"/>
  <c r="O117" i="42" s="1"/>
  <c r="D34" i="42"/>
  <c r="O81" i="42"/>
  <c r="Q81" i="42"/>
  <c r="F102" i="42"/>
  <c r="F46" i="42" s="1"/>
  <c r="Q117" i="42" s="1"/>
  <c r="F34" i="42"/>
  <c r="S80" i="42"/>
  <c r="H101" i="42"/>
  <c r="H45" i="42" s="1"/>
  <c r="S116" i="42" s="1"/>
  <c r="H33" i="42"/>
  <c r="R80" i="42"/>
  <c r="G101" i="42"/>
  <c r="G45" i="42" s="1"/>
  <c r="R116" i="42" s="1"/>
  <c r="G33" i="42"/>
  <c r="I99" i="42"/>
  <c r="I43" i="42" s="1"/>
  <c r="T114" i="42" s="1"/>
  <c r="I31" i="42"/>
  <c r="D31" i="42"/>
  <c r="D99" i="42"/>
  <c r="D43" i="42" s="1"/>
  <c r="O114" i="42" s="1"/>
  <c r="Q82" i="42"/>
  <c r="C32" i="42"/>
  <c r="N79" i="42"/>
  <c r="C100" i="42"/>
  <c r="C44" i="42" s="1"/>
  <c r="N115" i="42" s="1"/>
  <c r="I102" i="42"/>
  <c r="I46" i="42" s="1"/>
  <c r="T117" i="42" s="1"/>
  <c r="T81" i="42"/>
  <c r="I34" i="42"/>
  <c r="G102" i="42"/>
  <c r="G46" i="42" s="1"/>
  <c r="R117" i="42" s="1"/>
  <c r="G34" i="42"/>
  <c r="R81" i="42"/>
  <c r="G99" i="42"/>
  <c r="G43" i="42" s="1"/>
  <c r="R114" i="42" s="1"/>
  <c r="G31" i="42"/>
  <c r="S82" i="42"/>
  <c r="T79" i="42"/>
  <c r="I32" i="42"/>
  <c r="I100" i="42"/>
  <c r="I44" i="42" s="1"/>
  <c r="T115" i="42" s="1"/>
  <c r="O80" i="42"/>
  <c r="D101" i="42"/>
  <c r="D45" i="42" s="1"/>
  <c r="O116" i="42" s="1"/>
  <c r="D33" i="42"/>
  <c r="T80" i="42"/>
  <c r="I33" i="42"/>
  <c r="I101" i="42"/>
  <c r="I45" i="42" s="1"/>
  <c r="T116" i="42" s="1"/>
  <c r="E99" i="42"/>
  <c r="E43" i="42" s="1"/>
  <c r="P114" i="42" s="1"/>
  <c r="E31" i="42"/>
  <c r="E136" i="40"/>
  <c r="E55" i="40" s="1"/>
  <c r="E66" i="40" s="1"/>
  <c r="O37" i="105" s="1"/>
  <c r="O37" i="130" s="1"/>
  <c r="G137" i="41"/>
  <c r="G56" i="41" s="1"/>
  <c r="G67" i="41" s="1"/>
  <c r="Q47" i="105" s="1"/>
  <c r="Q47" i="130" s="1"/>
  <c r="I136" i="41"/>
  <c r="I55" i="41" s="1"/>
  <c r="I66" i="41" s="1"/>
  <c r="S46" i="105" s="1"/>
  <c r="S46" i="130" s="1"/>
  <c r="T82" i="42"/>
  <c r="P82" i="42"/>
  <c r="F100" i="42"/>
  <c r="F44" i="42" s="1"/>
  <c r="Q115" i="42" s="1"/>
  <c r="F32" i="42"/>
  <c r="Q79" i="42"/>
  <c r="S79" i="42"/>
  <c r="H100" i="42"/>
  <c r="H44" i="42" s="1"/>
  <c r="S115" i="42" s="1"/>
  <c r="H32" i="42"/>
  <c r="E102" i="42"/>
  <c r="E46" i="42" s="1"/>
  <c r="P117" i="42" s="1"/>
  <c r="E34" i="42"/>
  <c r="P81" i="42"/>
  <c r="C34" i="42"/>
  <c r="N81" i="42"/>
  <c r="C102" i="42"/>
  <c r="C46" i="42" s="1"/>
  <c r="C138" i="42" s="1"/>
  <c r="C57" i="42" s="1"/>
  <c r="C101" i="42"/>
  <c r="C45" i="42" s="1"/>
  <c r="N116" i="42" s="1"/>
  <c r="N80" i="42"/>
  <c r="C33" i="42"/>
  <c r="Q80" i="42"/>
  <c r="F101" i="42"/>
  <c r="F45" i="42" s="1"/>
  <c r="Q116" i="42" s="1"/>
  <c r="F33" i="42"/>
  <c r="C99" i="42"/>
  <c r="C43" i="42" s="1"/>
  <c r="N114" i="42" s="1"/>
  <c r="C31" i="42"/>
  <c r="H31" i="42"/>
  <c r="H99" i="42"/>
  <c r="H43" i="42" s="1"/>
  <c r="S114" i="42" s="1"/>
  <c r="D137" i="41"/>
  <c r="D56" i="41" s="1"/>
  <c r="D67" i="41" s="1"/>
  <c r="N47" i="105" s="1"/>
  <c r="N47" i="130" s="1"/>
  <c r="F136" i="41"/>
  <c r="F55" i="41" s="1"/>
  <c r="F66" i="41" s="1"/>
  <c r="P46" i="105" s="1"/>
  <c r="P46" i="130" s="1"/>
  <c r="F138" i="41"/>
  <c r="F57" i="41" s="1"/>
  <c r="F68" i="41" s="1"/>
  <c r="P48" i="105" s="1"/>
  <c r="P48" i="130" s="1"/>
  <c r="C138" i="41"/>
  <c r="C57" i="41" s="1"/>
  <c r="C68" i="41" s="1"/>
  <c r="M48" i="105" s="1"/>
  <c r="M48" i="130" s="1"/>
  <c r="H137" i="41"/>
  <c r="H56" i="41" s="1"/>
  <c r="H67" i="41" s="1"/>
  <c r="R47" i="105" s="1"/>
  <c r="R47" i="130" s="1"/>
  <c r="C137" i="41"/>
  <c r="C56" i="41" s="1"/>
  <c r="C67" i="41" s="1"/>
  <c r="M47" i="105" s="1"/>
  <c r="M47" i="130" s="1"/>
  <c r="C136" i="41"/>
  <c r="C55" i="41" s="1"/>
  <c r="C66" i="41" s="1"/>
  <c r="M46" i="105" s="1"/>
  <c r="M46" i="130" s="1"/>
  <c r="E136" i="41"/>
  <c r="E55" i="41" s="1"/>
  <c r="E66" i="41" s="1"/>
  <c r="O46" i="105" s="1"/>
  <c r="O46" i="130" s="1"/>
  <c r="H138" i="41"/>
  <c r="H57" i="41" s="1"/>
  <c r="H68" i="41" s="1"/>
  <c r="R48" i="105" s="1"/>
  <c r="R48" i="130" s="1"/>
  <c r="G136" i="41"/>
  <c r="G55" i="41" s="1"/>
  <c r="G66" i="41" s="1"/>
  <c r="Q46" i="105" s="1"/>
  <c r="Q46" i="130" s="1"/>
  <c r="D135" i="40"/>
  <c r="D54" i="40" s="1"/>
  <c r="D65" i="40" s="1"/>
  <c r="N36" i="105" s="1"/>
  <c r="N36" i="130" s="1"/>
  <c r="D138" i="40"/>
  <c r="D57" i="40" s="1"/>
  <c r="D68" i="40" s="1"/>
  <c r="N39" i="105" s="1"/>
  <c r="N39" i="130" s="1"/>
  <c r="I138" i="40"/>
  <c r="I57" i="40" s="1"/>
  <c r="I68" i="40" s="1"/>
  <c r="S39" i="105" s="1"/>
  <c r="S39" i="130" s="1"/>
  <c r="C136" i="40"/>
  <c r="C55" i="40" s="1"/>
  <c r="C66" i="40" s="1"/>
  <c r="M37" i="105" s="1"/>
  <c r="M37" i="130" s="1"/>
  <c r="G136" i="39"/>
  <c r="G55" i="39" s="1"/>
  <c r="G66" i="39" s="1"/>
  <c r="Q28" i="105" s="1"/>
  <c r="Q28" i="130" s="1"/>
  <c r="E136" i="39"/>
  <c r="E55" i="39" s="1"/>
  <c r="E66" i="39" s="1"/>
  <c r="O28" i="105" s="1"/>
  <c r="O28" i="130" s="1"/>
  <c r="E138" i="39"/>
  <c r="E57" i="39" s="1"/>
  <c r="E68" i="39" s="1"/>
  <c r="O30" i="105" s="1"/>
  <c r="O30" i="130" s="1"/>
  <c r="C138" i="39"/>
  <c r="C57" i="39" s="1"/>
  <c r="C68" i="39" s="1"/>
  <c r="M30" i="105" s="1"/>
  <c r="M30" i="130" s="1"/>
  <c r="I135" i="40"/>
  <c r="I54" i="40" s="1"/>
  <c r="I65" i="40" s="1"/>
  <c r="S36" i="105" s="1"/>
  <c r="S36" i="130" s="1"/>
  <c r="G135" i="40"/>
  <c r="G54" i="40" s="1"/>
  <c r="G65" i="40" s="1"/>
  <c r="Q36" i="105" s="1"/>
  <c r="Q36" i="130" s="1"/>
  <c r="G138" i="40"/>
  <c r="G57" i="40" s="1"/>
  <c r="G68" i="40" s="1"/>
  <c r="Q39" i="105" s="1"/>
  <c r="Q39" i="130" s="1"/>
  <c r="E138" i="40"/>
  <c r="E57" i="40" s="1"/>
  <c r="E68" i="40" s="1"/>
  <c r="O39" i="105" s="1"/>
  <c r="O39" i="130" s="1"/>
  <c r="H136" i="40"/>
  <c r="H55" i="40" s="1"/>
  <c r="H66" i="40" s="1"/>
  <c r="R37" i="105" s="1"/>
  <c r="R37" i="130" s="1"/>
  <c r="E135" i="40"/>
  <c r="E54" i="40" s="1"/>
  <c r="E65" i="40" s="1"/>
  <c r="O36" i="105" s="1"/>
  <c r="O36" i="130" s="1"/>
  <c r="C135" i="40"/>
  <c r="C54" i="40" s="1"/>
  <c r="C65" i="40" s="1"/>
  <c r="M36" i="105" s="1"/>
  <c r="M36" i="130" s="1"/>
  <c r="C138" i="40"/>
  <c r="C57" i="40" s="1"/>
  <c r="C68" i="40" s="1"/>
  <c r="M39" i="105" s="1"/>
  <c r="M39" i="130" s="1"/>
  <c r="F136" i="40"/>
  <c r="F55" i="40" s="1"/>
  <c r="F66" i="40" s="1"/>
  <c r="P37" i="105" s="1"/>
  <c r="P37" i="130" s="1"/>
  <c r="D136" i="40"/>
  <c r="D55" i="40" s="1"/>
  <c r="D66" i="40" s="1"/>
  <c r="N37" i="105" s="1"/>
  <c r="N37" i="130" s="1"/>
  <c r="H135" i="40"/>
  <c r="H54" i="40" s="1"/>
  <c r="H65" i="40" s="1"/>
  <c r="R36" i="105" s="1"/>
  <c r="R36" i="130" s="1"/>
  <c r="F135" i="40"/>
  <c r="F54" i="40" s="1"/>
  <c r="F65" i="40" s="1"/>
  <c r="P36" i="105" s="1"/>
  <c r="P36" i="130" s="1"/>
  <c r="H138" i="40"/>
  <c r="H57" i="40" s="1"/>
  <c r="H68" i="40" s="1"/>
  <c r="R39" i="105" s="1"/>
  <c r="R39" i="130" s="1"/>
  <c r="F138" i="40"/>
  <c r="F57" i="40" s="1"/>
  <c r="F68" i="40" s="1"/>
  <c r="P39" i="105" s="1"/>
  <c r="P39" i="130" s="1"/>
  <c r="I136" i="40"/>
  <c r="I55" i="40" s="1"/>
  <c r="I66" i="40" s="1"/>
  <c r="S37" i="105" s="1"/>
  <c r="S37" i="130" s="1"/>
  <c r="G136" i="40"/>
  <c r="G55" i="40" s="1"/>
  <c r="G66" i="40" s="1"/>
  <c r="Q37" i="105" s="1"/>
  <c r="Q37" i="130" s="1"/>
  <c r="C31" i="39"/>
  <c r="C99" i="39"/>
  <c r="C43" i="39" s="1"/>
  <c r="C135" i="39" s="1"/>
  <c r="C54" i="39" s="1"/>
  <c r="E31" i="39"/>
  <c r="E99" i="39"/>
  <c r="E43" i="39" s="1"/>
  <c r="P114" i="39" s="1"/>
  <c r="G99" i="39"/>
  <c r="G43" i="39" s="1"/>
  <c r="G135" i="39" s="1"/>
  <c r="G54" i="39" s="1"/>
  <c r="G31" i="39"/>
  <c r="I99" i="39"/>
  <c r="I43" i="39" s="1"/>
  <c r="I135" i="39" s="1"/>
  <c r="I54" i="39" s="1"/>
  <c r="I31" i="39"/>
  <c r="D31" i="39"/>
  <c r="D99" i="39"/>
  <c r="D43" i="39" s="1"/>
  <c r="O114" i="39" s="1"/>
  <c r="F99" i="39"/>
  <c r="F43" i="39" s="1"/>
  <c r="Q114" i="39" s="1"/>
  <c r="F31" i="39"/>
  <c r="H99" i="39"/>
  <c r="H43" i="39" s="1"/>
  <c r="H135" i="39" s="1"/>
  <c r="H54" i="39" s="1"/>
  <c r="H31" i="39"/>
  <c r="C137" i="39"/>
  <c r="C56" i="39" s="1"/>
  <c r="C67" i="39" s="1"/>
  <c r="M29" i="105" s="1"/>
  <c r="M29" i="130" s="1"/>
  <c r="H10" i="38"/>
  <c r="D11" i="38"/>
  <c r="I11" i="38"/>
  <c r="F9" i="38"/>
  <c r="D9" i="38"/>
  <c r="D12" i="38"/>
  <c r="C10" i="38"/>
  <c r="F10" i="38"/>
  <c r="H11" i="38"/>
  <c r="G11" i="38"/>
  <c r="E9" i="38"/>
  <c r="H9" i="38"/>
  <c r="H12" i="38"/>
  <c r="F12" i="38"/>
  <c r="G10" i="38"/>
  <c r="E10" i="38"/>
  <c r="C11" i="38"/>
  <c r="F11" i="38"/>
  <c r="C9" i="38"/>
  <c r="E12" i="38"/>
  <c r="C12" i="38"/>
  <c r="D10" i="38"/>
  <c r="I10" i="38"/>
  <c r="E11" i="38"/>
  <c r="I9" i="38"/>
  <c r="G9" i="38"/>
  <c r="I12" i="38"/>
  <c r="G12" i="38"/>
  <c r="F66" i="127" l="1"/>
  <c r="P591" i="105" s="1"/>
  <c r="P584" i="130" s="1"/>
  <c r="Q82" i="32"/>
  <c r="S82" i="32"/>
  <c r="T81" i="32"/>
  <c r="I102" i="32"/>
  <c r="I46" i="32" s="1"/>
  <c r="T117" i="32" s="1"/>
  <c r="I34" i="32"/>
  <c r="O81" i="32"/>
  <c r="D34" i="32"/>
  <c r="D102" i="32"/>
  <c r="D46" i="32" s="1"/>
  <c r="O117" i="32" s="1"/>
  <c r="G99" i="32"/>
  <c r="G43" i="32" s="1"/>
  <c r="R114" i="32" s="1"/>
  <c r="G31" i="32"/>
  <c r="I31" i="32"/>
  <c r="I99" i="32"/>
  <c r="I43" i="32" s="1"/>
  <c r="T114" i="32" s="1"/>
  <c r="I101" i="32"/>
  <c r="I45" i="32" s="1"/>
  <c r="T116" i="32" s="1"/>
  <c r="T80" i="32"/>
  <c r="I33" i="32"/>
  <c r="N79" i="32"/>
  <c r="C32" i="32"/>
  <c r="C100" i="32"/>
  <c r="C44" i="32" s="1"/>
  <c r="N115" i="32" s="1"/>
  <c r="P79" i="32"/>
  <c r="E32" i="32"/>
  <c r="E100" i="32"/>
  <c r="E44" i="32" s="1"/>
  <c r="E136" i="32" s="1"/>
  <c r="E55" i="32" s="1"/>
  <c r="N82" i="32"/>
  <c r="P82" i="32"/>
  <c r="F102" i="32"/>
  <c r="F46" i="32" s="1"/>
  <c r="Q117" i="32" s="1"/>
  <c r="Q81" i="32"/>
  <c r="F34" i="32"/>
  <c r="H102" i="32"/>
  <c r="H46" i="32" s="1"/>
  <c r="S81" i="32"/>
  <c r="H34" i="32"/>
  <c r="D99" i="32"/>
  <c r="D43" i="32" s="1"/>
  <c r="O114" i="32" s="1"/>
  <c r="D31" i="32"/>
  <c r="D101" i="32"/>
  <c r="D45" i="32" s="1"/>
  <c r="O80" i="32"/>
  <c r="D33" i="32"/>
  <c r="F33" i="32"/>
  <c r="F101" i="32"/>
  <c r="F45" i="32" s="1"/>
  <c r="F137" i="32" s="1"/>
  <c r="F56" i="32" s="1"/>
  <c r="Q80" i="32"/>
  <c r="R79" i="32"/>
  <c r="G100" i="32"/>
  <c r="G44" i="32" s="1"/>
  <c r="R115" i="32" s="1"/>
  <c r="G32" i="32"/>
  <c r="T79" i="32"/>
  <c r="I32" i="32"/>
  <c r="I100" i="32"/>
  <c r="I44" i="32" s="1"/>
  <c r="I136" i="32" s="1"/>
  <c r="I55" i="32" s="1"/>
  <c r="R82" i="32"/>
  <c r="T82" i="32"/>
  <c r="N81" i="32"/>
  <c r="C102" i="32"/>
  <c r="C46" i="32" s="1"/>
  <c r="C34" i="32"/>
  <c r="F99" i="32"/>
  <c r="F43" i="32" s="1"/>
  <c r="Q114" i="32" s="1"/>
  <c r="F31" i="32"/>
  <c r="H31" i="32"/>
  <c r="H99" i="32"/>
  <c r="H43" i="32" s="1"/>
  <c r="S80" i="32"/>
  <c r="H33" i="32"/>
  <c r="H101" i="32"/>
  <c r="H45" i="32" s="1"/>
  <c r="C101" i="32"/>
  <c r="C45" i="32" s="1"/>
  <c r="C137" i="32" s="1"/>
  <c r="C56" i="32" s="1"/>
  <c r="C33" i="32"/>
  <c r="N80" i="32"/>
  <c r="O79" i="32"/>
  <c r="D100" i="32"/>
  <c r="D44" i="32" s="1"/>
  <c r="O115" i="32" s="1"/>
  <c r="D32" i="32"/>
  <c r="F100" i="32"/>
  <c r="F44" i="32" s="1"/>
  <c r="Q115" i="32" s="1"/>
  <c r="Q79" i="32"/>
  <c r="F32" i="32"/>
  <c r="O82" i="32"/>
  <c r="E34" i="32"/>
  <c r="E102" i="32"/>
  <c r="E46" i="32" s="1"/>
  <c r="E138" i="32" s="1"/>
  <c r="E57" i="32" s="1"/>
  <c r="P81" i="32"/>
  <c r="G102" i="32"/>
  <c r="G46" i="32" s="1"/>
  <c r="G138" i="32" s="1"/>
  <c r="G57" i="32" s="1"/>
  <c r="R81" i="32"/>
  <c r="G34" i="32"/>
  <c r="C31" i="32"/>
  <c r="C99" i="32"/>
  <c r="C43" i="32" s="1"/>
  <c r="N114" i="32" s="1"/>
  <c r="E31" i="32"/>
  <c r="E99" i="32"/>
  <c r="E43" i="32" s="1"/>
  <c r="P114" i="32" s="1"/>
  <c r="E33" i="32"/>
  <c r="P80" i="32"/>
  <c r="E101" i="32"/>
  <c r="E45" i="32" s="1"/>
  <c r="P116" i="32" s="1"/>
  <c r="G101" i="32"/>
  <c r="G45" i="32" s="1"/>
  <c r="R116" i="32" s="1"/>
  <c r="R80" i="32"/>
  <c r="G33" i="32"/>
  <c r="H32" i="32"/>
  <c r="H100" i="32"/>
  <c r="H44" i="32" s="1"/>
  <c r="S115" i="32" s="1"/>
  <c r="S79" i="32"/>
  <c r="I136" i="109"/>
  <c r="I55" i="109" s="1"/>
  <c r="I66" i="109" s="1"/>
  <c r="S582" i="105" s="1"/>
  <c r="S575" i="130" s="1"/>
  <c r="F136" i="109"/>
  <c r="F55" i="109" s="1"/>
  <c r="F66" i="109" s="1"/>
  <c r="P582" i="105" s="1"/>
  <c r="P575" i="130" s="1"/>
  <c r="C138" i="109"/>
  <c r="C57" i="109" s="1"/>
  <c r="C68" i="109" s="1"/>
  <c r="M584" i="105" s="1"/>
  <c r="M577" i="130" s="1"/>
  <c r="E66" i="127"/>
  <c r="O591" i="105" s="1"/>
  <c r="O584" i="130" s="1"/>
  <c r="H135" i="109"/>
  <c r="H54" i="109" s="1"/>
  <c r="H65" i="109" s="1"/>
  <c r="R581" i="105" s="1"/>
  <c r="R574" i="130" s="1"/>
  <c r="C135" i="109"/>
  <c r="C54" i="109" s="1"/>
  <c r="C65" i="109" s="1"/>
  <c r="M581" i="105" s="1"/>
  <c r="M574" i="130" s="1"/>
  <c r="G137" i="109"/>
  <c r="G56" i="109" s="1"/>
  <c r="G67" i="109" s="1"/>
  <c r="Q583" i="105" s="1"/>
  <c r="Q576" i="130" s="1"/>
  <c r="C137" i="127"/>
  <c r="C56" i="127" s="1"/>
  <c r="C67" i="127" s="1"/>
  <c r="M592" i="105" s="1"/>
  <c r="M585" i="130" s="1"/>
  <c r="I137" i="127"/>
  <c r="I56" i="127" s="1"/>
  <c r="I67" i="127" s="1"/>
  <c r="S592" i="105" s="1"/>
  <c r="S585" i="130" s="1"/>
  <c r="Q115" i="127"/>
  <c r="P115" i="127"/>
  <c r="H137" i="127"/>
  <c r="H56" i="127" s="1"/>
  <c r="H67" i="127" s="1"/>
  <c r="R592" i="105" s="1"/>
  <c r="R585" i="130" s="1"/>
  <c r="F137" i="127"/>
  <c r="F56" i="127" s="1"/>
  <c r="F67" i="127" s="1"/>
  <c r="P592" i="105" s="1"/>
  <c r="P585" i="130" s="1"/>
  <c r="D136" i="127"/>
  <c r="D55" i="127" s="1"/>
  <c r="D66" i="127" s="1"/>
  <c r="N591" i="105" s="1"/>
  <c r="N584" i="130" s="1"/>
  <c r="H136" i="127"/>
  <c r="H55" i="127" s="1"/>
  <c r="H66" i="127" s="1"/>
  <c r="R591" i="105" s="1"/>
  <c r="R584" i="130" s="1"/>
  <c r="G137" i="127"/>
  <c r="G56" i="127" s="1"/>
  <c r="G67" i="127" s="1"/>
  <c r="Q592" i="105" s="1"/>
  <c r="Q585" i="130" s="1"/>
  <c r="G66" i="109"/>
  <c r="Q582" i="105" s="1"/>
  <c r="Q575" i="130" s="1"/>
  <c r="I136" i="127"/>
  <c r="I55" i="127" s="1"/>
  <c r="I66" i="127" s="1"/>
  <c r="S591" i="105" s="1"/>
  <c r="S584" i="130" s="1"/>
  <c r="D137" i="127"/>
  <c r="D56" i="127" s="1"/>
  <c r="D67" i="127" s="1"/>
  <c r="N592" i="105" s="1"/>
  <c r="N585" i="130" s="1"/>
  <c r="H138" i="109"/>
  <c r="H57" i="109" s="1"/>
  <c r="H68" i="109" s="1"/>
  <c r="R584" i="105" s="1"/>
  <c r="R577" i="130" s="1"/>
  <c r="F138" i="109"/>
  <c r="F57" i="109" s="1"/>
  <c r="F68" i="109" s="1"/>
  <c r="P584" i="105" s="1"/>
  <c r="P577" i="130" s="1"/>
  <c r="D135" i="109"/>
  <c r="D54" i="109" s="1"/>
  <c r="D65" i="109" s="1"/>
  <c r="N581" i="105" s="1"/>
  <c r="N574" i="130" s="1"/>
  <c r="F135" i="109"/>
  <c r="F54" i="109" s="1"/>
  <c r="F65" i="109" s="1"/>
  <c r="P581" i="105" s="1"/>
  <c r="P574" i="130" s="1"/>
  <c r="I137" i="109"/>
  <c r="I56" i="109" s="1"/>
  <c r="I67" i="109" s="1"/>
  <c r="S583" i="105" s="1"/>
  <c r="S576" i="130" s="1"/>
  <c r="C137" i="109"/>
  <c r="C56" i="109" s="1"/>
  <c r="C67" i="109" s="1"/>
  <c r="M583" i="105" s="1"/>
  <c r="M576" i="130" s="1"/>
  <c r="G136" i="127"/>
  <c r="G55" i="127" s="1"/>
  <c r="G66" i="127" s="1"/>
  <c r="Q591" i="105" s="1"/>
  <c r="Q584" i="130" s="1"/>
  <c r="G135" i="109"/>
  <c r="G54" i="109" s="1"/>
  <c r="G65" i="109" s="1"/>
  <c r="Q581" i="105" s="1"/>
  <c r="Q574" i="130" s="1"/>
  <c r="F137" i="109"/>
  <c r="F56" i="109" s="1"/>
  <c r="F67" i="109" s="1"/>
  <c r="P583" i="105" s="1"/>
  <c r="P576" i="130" s="1"/>
  <c r="H137" i="109"/>
  <c r="H56" i="109" s="1"/>
  <c r="H67" i="109" s="1"/>
  <c r="R583" i="105" s="1"/>
  <c r="R576" i="130" s="1"/>
  <c r="E136" i="109"/>
  <c r="E55" i="109" s="1"/>
  <c r="E66" i="109" s="1"/>
  <c r="O582" i="105" s="1"/>
  <c r="O575" i="130" s="1"/>
  <c r="E137" i="127"/>
  <c r="E56" i="127" s="1"/>
  <c r="E67" i="127" s="1"/>
  <c r="O592" i="105" s="1"/>
  <c r="O585" i="130" s="1"/>
  <c r="C136" i="127"/>
  <c r="C55" i="127" s="1"/>
  <c r="C66" i="127" s="1"/>
  <c r="M591" i="105" s="1"/>
  <c r="M584" i="130" s="1"/>
  <c r="H136" i="109"/>
  <c r="H55" i="109" s="1"/>
  <c r="H66" i="109" s="1"/>
  <c r="R582" i="105" s="1"/>
  <c r="R575" i="130" s="1"/>
  <c r="C136" i="109"/>
  <c r="C55" i="109" s="1"/>
  <c r="C66" i="109" s="1"/>
  <c r="M582" i="105" s="1"/>
  <c r="M575" i="130" s="1"/>
  <c r="D136" i="109"/>
  <c r="D55" i="109" s="1"/>
  <c r="D66" i="109" s="1"/>
  <c r="N582" i="105" s="1"/>
  <c r="N575" i="130" s="1"/>
  <c r="G138" i="109"/>
  <c r="G57" i="109" s="1"/>
  <c r="G68" i="109" s="1"/>
  <c r="Q584" i="105" s="1"/>
  <c r="Q577" i="130" s="1"/>
  <c r="D138" i="109"/>
  <c r="D57" i="109" s="1"/>
  <c r="D68" i="109" s="1"/>
  <c r="N584" i="105" s="1"/>
  <c r="N577" i="130" s="1"/>
  <c r="I135" i="109"/>
  <c r="I54" i="109" s="1"/>
  <c r="I65" i="109" s="1"/>
  <c r="S581" i="105" s="1"/>
  <c r="S574" i="130" s="1"/>
  <c r="E135" i="109"/>
  <c r="E54" i="109" s="1"/>
  <c r="E65" i="109" s="1"/>
  <c r="O581" i="105" s="1"/>
  <c r="O574" i="130" s="1"/>
  <c r="E137" i="109"/>
  <c r="E56" i="109" s="1"/>
  <c r="E67" i="109" s="1"/>
  <c r="O583" i="105" s="1"/>
  <c r="O576" i="130" s="1"/>
  <c r="I138" i="109"/>
  <c r="I57" i="109" s="1"/>
  <c r="I68" i="109" s="1"/>
  <c r="S584" i="105" s="1"/>
  <c r="S577" i="130" s="1"/>
  <c r="R115" i="109"/>
  <c r="E138" i="109"/>
  <c r="E57" i="109" s="1"/>
  <c r="E68" i="109" s="1"/>
  <c r="O584" i="105" s="1"/>
  <c r="O577" i="130" s="1"/>
  <c r="D137" i="109"/>
  <c r="D56" i="109" s="1"/>
  <c r="D67" i="109" s="1"/>
  <c r="N583" i="105" s="1"/>
  <c r="N576" i="130" s="1"/>
  <c r="T82" i="85"/>
  <c r="R82" i="85"/>
  <c r="S82" i="85"/>
  <c r="O82" i="85"/>
  <c r="G10" i="85"/>
  <c r="C10" i="85"/>
  <c r="D10" i="85"/>
  <c r="F10" i="85"/>
  <c r="I10" i="85"/>
  <c r="E10" i="85"/>
  <c r="H10" i="85"/>
  <c r="F9" i="85"/>
  <c r="H9" i="85"/>
  <c r="I9" i="85"/>
  <c r="E9" i="85"/>
  <c r="D9" i="85"/>
  <c r="G9" i="85"/>
  <c r="C9" i="85"/>
  <c r="N82" i="85"/>
  <c r="H11" i="85"/>
  <c r="D11" i="85"/>
  <c r="F11" i="85"/>
  <c r="I11" i="85"/>
  <c r="G11" i="85"/>
  <c r="C11" i="85"/>
  <c r="E11" i="85"/>
  <c r="P82" i="85"/>
  <c r="Q82" i="85"/>
  <c r="G136" i="55"/>
  <c r="G55" i="55" s="1"/>
  <c r="G66" i="55" s="1"/>
  <c r="Q174" i="105" s="1"/>
  <c r="Q174" i="130" s="1"/>
  <c r="G138" i="54"/>
  <c r="G57" i="54" s="1"/>
  <c r="G68" i="54" s="1"/>
  <c r="Q167" i="105" s="1"/>
  <c r="Q167" i="130" s="1"/>
  <c r="I137" i="54"/>
  <c r="I56" i="54" s="1"/>
  <c r="I67" i="54" s="1"/>
  <c r="S166" i="105" s="1"/>
  <c r="S166" i="130" s="1"/>
  <c r="H136" i="54"/>
  <c r="H55" i="54" s="1"/>
  <c r="H66" i="54" s="1"/>
  <c r="R165" i="105" s="1"/>
  <c r="R165" i="130" s="1"/>
  <c r="F136" i="54"/>
  <c r="F55" i="54" s="1"/>
  <c r="F66" i="54" s="1"/>
  <c r="P165" i="105" s="1"/>
  <c r="P165" i="130" s="1"/>
  <c r="F138" i="54"/>
  <c r="F57" i="54" s="1"/>
  <c r="F68" i="54" s="1"/>
  <c r="P167" i="105" s="1"/>
  <c r="P167" i="130" s="1"/>
  <c r="C137" i="54"/>
  <c r="C56" i="54" s="1"/>
  <c r="C67" i="54" s="1"/>
  <c r="M166" i="105" s="1"/>
  <c r="M166" i="130" s="1"/>
  <c r="H137" i="54"/>
  <c r="H56" i="54" s="1"/>
  <c r="H67" i="54" s="1"/>
  <c r="R166" i="105" s="1"/>
  <c r="R166" i="130" s="1"/>
  <c r="E135" i="54"/>
  <c r="E54" i="54" s="1"/>
  <c r="E65" i="54" s="1"/>
  <c r="O164" i="105" s="1"/>
  <c r="O164" i="130" s="1"/>
  <c r="F135" i="54"/>
  <c r="F54" i="54" s="1"/>
  <c r="F65" i="54" s="1"/>
  <c r="P164" i="105" s="1"/>
  <c r="P164" i="130" s="1"/>
  <c r="D136" i="54"/>
  <c r="D55" i="54" s="1"/>
  <c r="D66" i="54" s="1"/>
  <c r="N165" i="105" s="1"/>
  <c r="N165" i="130" s="1"/>
  <c r="D137" i="54"/>
  <c r="D56" i="54" s="1"/>
  <c r="D67" i="54" s="1"/>
  <c r="N166" i="105" s="1"/>
  <c r="N166" i="130" s="1"/>
  <c r="C136" i="55"/>
  <c r="C55" i="55" s="1"/>
  <c r="C66" i="55" s="1"/>
  <c r="M174" i="105" s="1"/>
  <c r="M174" i="130" s="1"/>
  <c r="I136" i="55"/>
  <c r="I55" i="55" s="1"/>
  <c r="I66" i="55" s="1"/>
  <c r="S174" i="105" s="1"/>
  <c r="S174" i="130" s="1"/>
  <c r="H136" i="55"/>
  <c r="H55" i="55" s="1"/>
  <c r="H66" i="55" s="1"/>
  <c r="R174" i="105" s="1"/>
  <c r="R174" i="130" s="1"/>
  <c r="E136" i="55"/>
  <c r="E55" i="55" s="1"/>
  <c r="E66" i="55" s="1"/>
  <c r="O174" i="105" s="1"/>
  <c r="O174" i="130" s="1"/>
  <c r="D136" i="55"/>
  <c r="D55" i="55" s="1"/>
  <c r="D66" i="55" s="1"/>
  <c r="N174" i="105" s="1"/>
  <c r="N174" i="130" s="1"/>
  <c r="D135" i="49"/>
  <c r="D54" i="49" s="1"/>
  <c r="D65" i="49" s="1"/>
  <c r="N119" i="105" s="1"/>
  <c r="N119" i="130" s="1"/>
  <c r="D137" i="49"/>
  <c r="D56" i="49" s="1"/>
  <c r="D67" i="49" s="1"/>
  <c r="N121" i="105" s="1"/>
  <c r="N121" i="130" s="1"/>
  <c r="I137" i="49"/>
  <c r="I56" i="49" s="1"/>
  <c r="I67" i="49" s="1"/>
  <c r="S121" i="105" s="1"/>
  <c r="S121" i="130" s="1"/>
  <c r="F137" i="51"/>
  <c r="F56" i="51" s="1"/>
  <c r="F67" i="51" s="1"/>
  <c r="P139" i="105" s="1"/>
  <c r="P139" i="130" s="1"/>
  <c r="F136" i="55"/>
  <c r="F55" i="55" s="1"/>
  <c r="F66" i="55" s="1"/>
  <c r="P174" i="105" s="1"/>
  <c r="P174" i="130" s="1"/>
  <c r="C137" i="51"/>
  <c r="C56" i="51" s="1"/>
  <c r="C67" i="51" s="1"/>
  <c r="M139" i="105" s="1"/>
  <c r="M139" i="130" s="1"/>
  <c r="D137" i="51"/>
  <c r="D56" i="51" s="1"/>
  <c r="D67" i="51" s="1"/>
  <c r="N139" i="105" s="1"/>
  <c r="N139" i="130" s="1"/>
  <c r="D136" i="51"/>
  <c r="D55" i="51" s="1"/>
  <c r="D66" i="51" s="1"/>
  <c r="N138" i="105" s="1"/>
  <c r="N138" i="130" s="1"/>
  <c r="H67" i="51"/>
  <c r="R139" i="105" s="1"/>
  <c r="R139" i="130" s="1"/>
  <c r="S116" i="51"/>
  <c r="E135" i="51"/>
  <c r="E54" i="51" s="1"/>
  <c r="E65" i="51" s="1"/>
  <c r="O137" i="105" s="1"/>
  <c r="O137" i="130" s="1"/>
  <c r="I136" i="54"/>
  <c r="I55" i="54" s="1"/>
  <c r="I66" i="54" s="1"/>
  <c r="S165" i="105" s="1"/>
  <c r="S165" i="130" s="1"/>
  <c r="G136" i="54"/>
  <c r="G55" i="54" s="1"/>
  <c r="G66" i="54" s="1"/>
  <c r="Q165" i="105" s="1"/>
  <c r="Q165" i="130" s="1"/>
  <c r="C138" i="54"/>
  <c r="C57" i="54" s="1"/>
  <c r="C68" i="54" s="1"/>
  <c r="M167" i="105" s="1"/>
  <c r="M167" i="130" s="1"/>
  <c r="E138" i="54"/>
  <c r="E57" i="54" s="1"/>
  <c r="E68" i="54" s="1"/>
  <c r="O167" i="105" s="1"/>
  <c r="O167" i="130" s="1"/>
  <c r="E137" i="54"/>
  <c r="E56" i="54" s="1"/>
  <c r="E67" i="54" s="1"/>
  <c r="O166" i="105" s="1"/>
  <c r="O166" i="130" s="1"/>
  <c r="H135" i="54"/>
  <c r="H54" i="54" s="1"/>
  <c r="H65" i="54" s="1"/>
  <c r="R164" i="105" s="1"/>
  <c r="R164" i="130" s="1"/>
  <c r="C135" i="54"/>
  <c r="C54" i="54" s="1"/>
  <c r="C65" i="54" s="1"/>
  <c r="M164" i="105" s="1"/>
  <c r="M164" i="130" s="1"/>
  <c r="I138" i="54"/>
  <c r="I57" i="54" s="1"/>
  <c r="I68" i="54" s="1"/>
  <c r="S167" i="105" s="1"/>
  <c r="S167" i="130" s="1"/>
  <c r="G135" i="54"/>
  <c r="G54" i="54" s="1"/>
  <c r="G65" i="54" s="1"/>
  <c r="Q164" i="105" s="1"/>
  <c r="Q164" i="130" s="1"/>
  <c r="E136" i="54"/>
  <c r="E55" i="54" s="1"/>
  <c r="E66" i="54" s="1"/>
  <c r="O165" i="105" s="1"/>
  <c r="O165" i="130" s="1"/>
  <c r="C136" i="54"/>
  <c r="C55" i="54" s="1"/>
  <c r="C66" i="54" s="1"/>
  <c r="M165" i="105" s="1"/>
  <c r="M165" i="130" s="1"/>
  <c r="H138" i="54"/>
  <c r="H57" i="54" s="1"/>
  <c r="H68" i="54" s="1"/>
  <c r="R167" i="105" s="1"/>
  <c r="R167" i="130" s="1"/>
  <c r="D138" i="54"/>
  <c r="D57" i="54" s="1"/>
  <c r="D68" i="54" s="1"/>
  <c r="N167" i="105" s="1"/>
  <c r="N167" i="130" s="1"/>
  <c r="F137" i="54"/>
  <c r="F56" i="54" s="1"/>
  <c r="F67" i="54" s="1"/>
  <c r="P166" i="105" s="1"/>
  <c r="P166" i="130" s="1"/>
  <c r="G137" i="54"/>
  <c r="G56" i="54" s="1"/>
  <c r="G67" i="54" s="1"/>
  <c r="Q166" i="105" s="1"/>
  <c r="Q166" i="130" s="1"/>
  <c r="D135" i="54"/>
  <c r="D54" i="54" s="1"/>
  <c r="D65" i="54" s="1"/>
  <c r="N164" i="105" s="1"/>
  <c r="N164" i="130" s="1"/>
  <c r="I135" i="54"/>
  <c r="I54" i="54" s="1"/>
  <c r="I65" i="54" s="1"/>
  <c r="S164" i="105" s="1"/>
  <c r="S164" i="130" s="1"/>
  <c r="F136" i="51"/>
  <c r="F55" i="51" s="1"/>
  <c r="F66" i="51" s="1"/>
  <c r="P138" i="105" s="1"/>
  <c r="P138" i="130" s="1"/>
  <c r="F135" i="51"/>
  <c r="F54" i="51" s="1"/>
  <c r="F65" i="51" s="1"/>
  <c r="P137" i="105" s="1"/>
  <c r="P137" i="130" s="1"/>
  <c r="I138" i="51"/>
  <c r="I57" i="51" s="1"/>
  <c r="I68" i="51" s="1"/>
  <c r="S140" i="105" s="1"/>
  <c r="S140" i="130" s="1"/>
  <c r="I137" i="51"/>
  <c r="I56" i="51" s="1"/>
  <c r="I67" i="51" s="1"/>
  <c r="S139" i="105" s="1"/>
  <c r="S139" i="130" s="1"/>
  <c r="E100" i="53"/>
  <c r="E44" i="53" s="1"/>
  <c r="P115" i="53" s="1"/>
  <c r="P79" i="53"/>
  <c r="E32" i="53"/>
  <c r="S79" i="53"/>
  <c r="H100" i="53"/>
  <c r="H44" i="53" s="1"/>
  <c r="S115" i="53" s="1"/>
  <c r="H32" i="53"/>
  <c r="F101" i="53"/>
  <c r="F45" i="53" s="1"/>
  <c r="Q116" i="53" s="1"/>
  <c r="Q80" i="53"/>
  <c r="F33" i="53"/>
  <c r="O80" i="53"/>
  <c r="D101" i="53"/>
  <c r="D45" i="53" s="1"/>
  <c r="O116" i="53" s="1"/>
  <c r="D33" i="53"/>
  <c r="S82" i="53"/>
  <c r="Q82" i="53"/>
  <c r="D34" i="53"/>
  <c r="D102" i="53"/>
  <c r="D46" i="53" s="1"/>
  <c r="O117" i="53" s="1"/>
  <c r="O81" i="53"/>
  <c r="H136" i="51"/>
  <c r="H55" i="51" s="1"/>
  <c r="H66" i="51" s="1"/>
  <c r="R138" i="105" s="1"/>
  <c r="R138" i="130" s="1"/>
  <c r="I32" i="53"/>
  <c r="T79" i="53"/>
  <c r="I100" i="53"/>
  <c r="I44" i="53" s="1"/>
  <c r="T115" i="53" s="1"/>
  <c r="C32" i="53"/>
  <c r="C100" i="53"/>
  <c r="C44" i="53" s="1"/>
  <c r="N115" i="53" s="1"/>
  <c r="N79" i="53"/>
  <c r="P80" i="53"/>
  <c r="E101" i="53"/>
  <c r="E45" i="53" s="1"/>
  <c r="P116" i="53" s="1"/>
  <c r="E33" i="53"/>
  <c r="S80" i="53"/>
  <c r="H33" i="53"/>
  <c r="H101" i="53"/>
  <c r="H45" i="53" s="1"/>
  <c r="S116" i="53" s="1"/>
  <c r="P82" i="53"/>
  <c r="N81" i="53"/>
  <c r="C34" i="53"/>
  <c r="C102" i="53"/>
  <c r="C46" i="53" s="1"/>
  <c r="N117" i="53" s="1"/>
  <c r="H102" i="53"/>
  <c r="H46" i="53" s="1"/>
  <c r="S117" i="53" s="1"/>
  <c r="S81" i="53"/>
  <c r="H34" i="53"/>
  <c r="F9" i="53"/>
  <c r="I9" i="53"/>
  <c r="E9" i="53"/>
  <c r="G9" i="53"/>
  <c r="H9" i="53"/>
  <c r="D9" i="53"/>
  <c r="C9" i="53"/>
  <c r="F100" i="53"/>
  <c r="F44" i="53" s="1"/>
  <c r="Q115" i="53" s="1"/>
  <c r="Q79" i="53"/>
  <c r="F32" i="53"/>
  <c r="G100" i="53"/>
  <c r="G44" i="53" s="1"/>
  <c r="R115" i="53" s="1"/>
  <c r="R79" i="53"/>
  <c r="G32" i="53"/>
  <c r="C33" i="53"/>
  <c r="N80" i="53"/>
  <c r="C101" i="53"/>
  <c r="C45" i="53" s="1"/>
  <c r="N116" i="53" s="1"/>
  <c r="R82" i="53"/>
  <c r="T82" i="53"/>
  <c r="R81" i="53"/>
  <c r="G34" i="53"/>
  <c r="G102" i="53"/>
  <c r="G46" i="53" s="1"/>
  <c r="R117" i="53" s="1"/>
  <c r="E34" i="53"/>
  <c r="E102" i="53"/>
  <c r="E46" i="53" s="1"/>
  <c r="P117" i="53" s="1"/>
  <c r="P81" i="53"/>
  <c r="C137" i="49"/>
  <c r="C56" i="49" s="1"/>
  <c r="C67" i="49" s="1"/>
  <c r="M121" i="105" s="1"/>
  <c r="M121" i="130" s="1"/>
  <c r="G138" i="51"/>
  <c r="G57" i="51" s="1"/>
  <c r="G68" i="51" s="1"/>
  <c r="Q140" i="105" s="1"/>
  <c r="Q140" i="130" s="1"/>
  <c r="F138" i="51"/>
  <c r="F57" i="51" s="1"/>
  <c r="F68" i="51" s="1"/>
  <c r="P140" i="105" s="1"/>
  <c r="P140" i="130" s="1"/>
  <c r="O79" i="53"/>
  <c r="D100" i="53"/>
  <c r="D44" i="53" s="1"/>
  <c r="O115" i="53" s="1"/>
  <c r="D32" i="53"/>
  <c r="I101" i="53"/>
  <c r="I45" i="53" s="1"/>
  <c r="T116" i="53" s="1"/>
  <c r="T80" i="53"/>
  <c r="I33" i="53"/>
  <c r="R80" i="53"/>
  <c r="G101" i="53"/>
  <c r="G45" i="53" s="1"/>
  <c r="R116" i="53" s="1"/>
  <c r="G33" i="53"/>
  <c r="O82" i="53"/>
  <c r="N82" i="53"/>
  <c r="Q81" i="53"/>
  <c r="F34" i="53"/>
  <c r="F102" i="53"/>
  <c r="F46" i="53" s="1"/>
  <c r="Q117" i="53" s="1"/>
  <c r="I34" i="53"/>
  <c r="I102" i="53"/>
  <c r="I46" i="53" s="1"/>
  <c r="T117" i="53" s="1"/>
  <c r="T81" i="53"/>
  <c r="F136" i="50"/>
  <c r="F55" i="50" s="1"/>
  <c r="F66" i="50" s="1"/>
  <c r="P129" i="105" s="1"/>
  <c r="P129" i="130" s="1"/>
  <c r="H137" i="50"/>
  <c r="H56" i="50" s="1"/>
  <c r="H67" i="50" s="1"/>
  <c r="R130" i="105" s="1"/>
  <c r="R130" i="130" s="1"/>
  <c r="H33" i="52"/>
  <c r="S80" i="52"/>
  <c r="H101" i="52"/>
  <c r="H45" i="52" s="1"/>
  <c r="S116" i="52" s="1"/>
  <c r="D33" i="52"/>
  <c r="D101" i="52"/>
  <c r="D45" i="52" s="1"/>
  <c r="O116" i="52" s="1"/>
  <c r="O80" i="52"/>
  <c r="E33" i="52"/>
  <c r="E101" i="52"/>
  <c r="E45" i="52" s="1"/>
  <c r="P116" i="52" s="1"/>
  <c r="P80" i="52"/>
  <c r="G12" i="52"/>
  <c r="C12" i="52"/>
  <c r="E12" i="52"/>
  <c r="F12" i="52"/>
  <c r="H12" i="52"/>
  <c r="D12" i="52"/>
  <c r="I12" i="52"/>
  <c r="H9" i="52"/>
  <c r="D9" i="52"/>
  <c r="F9" i="52"/>
  <c r="G9" i="52"/>
  <c r="C9" i="52"/>
  <c r="I9" i="52"/>
  <c r="E9" i="52"/>
  <c r="F137" i="49"/>
  <c r="F56" i="49" s="1"/>
  <c r="F67" i="49" s="1"/>
  <c r="P121" i="105" s="1"/>
  <c r="P121" i="130" s="1"/>
  <c r="C137" i="50"/>
  <c r="C56" i="50" s="1"/>
  <c r="C67" i="50" s="1"/>
  <c r="M130" i="105" s="1"/>
  <c r="M130" i="130" s="1"/>
  <c r="C136" i="50"/>
  <c r="C55" i="50" s="1"/>
  <c r="C66" i="50" s="1"/>
  <c r="M129" i="105" s="1"/>
  <c r="M129" i="130" s="1"/>
  <c r="I136" i="51"/>
  <c r="I55" i="51" s="1"/>
  <c r="I66" i="51" s="1"/>
  <c r="S138" i="105" s="1"/>
  <c r="S138" i="130" s="1"/>
  <c r="D135" i="51"/>
  <c r="D54" i="51" s="1"/>
  <c r="D65" i="51" s="1"/>
  <c r="N137" i="105" s="1"/>
  <c r="N137" i="130" s="1"/>
  <c r="H135" i="51"/>
  <c r="H54" i="51" s="1"/>
  <c r="H65" i="51" s="1"/>
  <c r="R137" i="105" s="1"/>
  <c r="R137" i="130" s="1"/>
  <c r="H138" i="51"/>
  <c r="H57" i="51" s="1"/>
  <c r="H68" i="51" s="1"/>
  <c r="R140" i="105" s="1"/>
  <c r="R140" i="130" s="1"/>
  <c r="E138" i="51"/>
  <c r="E57" i="51" s="1"/>
  <c r="E68" i="51" s="1"/>
  <c r="O140" i="105" s="1"/>
  <c r="O140" i="130" s="1"/>
  <c r="C136" i="51"/>
  <c r="C55" i="51" s="1"/>
  <c r="C66" i="51" s="1"/>
  <c r="M138" i="105" s="1"/>
  <c r="M138" i="130" s="1"/>
  <c r="E136" i="51"/>
  <c r="E55" i="51" s="1"/>
  <c r="E66" i="51" s="1"/>
  <c r="O138" i="105" s="1"/>
  <c r="O138" i="130" s="1"/>
  <c r="G135" i="51"/>
  <c r="G54" i="51" s="1"/>
  <c r="G65" i="51" s="1"/>
  <c r="Q137" i="105" s="1"/>
  <c r="Q137" i="130" s="1"/>
  <c r="D138" i="51"/>
  <c r="D57" i="51" s="1"/>
  <c r="D68" i="51" s="1"/>
  <c r="N140" i="105" s="1"/>
  <c r="N140" i="130" s="1"/>
  <c r="C138" i="51"/>
  <c r="C57" i="51" s="1"/>
  <c r="C68" i="51" s="1"/>
  <c r="M140" i="105" s="1"/>
  <c r="M140" i="130" s="1"/>
  <c r="C101" i="52"/>
  <c r="C45" i="52" s="1"/>
  <c r="C137" i="52" s="1"/>
  <c r="C56" i="52" s="1"/>
  <c r="C33" i="52"/>
  <c r="N80" i="52"/>
  <c r="I33" i="52"/>
  <c r="I101" i="52"/>
  <c r="I45" i="52" s="1"/>
  <c r="T116" i="52" s="1"/>
  <c r="T80" i="52"/>
  <c r="G101" i="52"/>
  <c r="G45" i="52" s="1"/>
  <c r="R116" i="52" s="1"/>
  <c r="G33" i="52"/>
  <c r="R80" i="52"/>
  <c r="Q80" i="52"/>
  <c r="F33" i="52"/>
  <c r="F101" i="52"/>
  <c r="F45" i="52" s="1"/>
  <c r="Q116" i="52" s="1"/>
  <c r="D136" i="50"/>
  <c r="D55" i="50" s="1"/>
  <c r="D66" i="50" s="1"/>
  <c r="N129" i="105" s="1"/>
  <c r="N129" i="130" s="1"/>
  <c r="H136" i="50"/>
  <c r="H55" i="50" s="1"/>
  <c r="H66" i="50" s="1"/>
  <c r="R129" i="105" s="1"/>
  <c r="R129" i="130" s="1"/>
  <c r="G137" i="51"/>
  <c r="G56" i="51" s="1"/>
  <c r="G67" i="51" s="1"/>
  <c r="Q139" i="105" s="1"/>
  <c r="Q139" i="130" s="1"/>
  <c r="E137" i="51"/>
  <c r="E56" i="51" s="1"/>
  <c r="E67" i="51" s="1"/>
  <c r="O139" i="105" s="1"/>
  <c r="O139" i="130" s="1"/>
  <c r="G136" i="51"/>
  <c r="G55" i="51" s="1"/>
  <c r="G66" i="51" s="1"/>
  <c r="Q138" i="105" s="1"/>
  <c r="Q138" i="130" s="1"/>
  <c r="I135" i="51"/>
  <c r="I54" i="51" s="1"/>
  <c r="I65" i="51" s="1"/>
  <c r="S137" i="105" s="1"/>
  <c r="S137" i="130" s="1"/>
  <c r="C135" i="51"/>
  <c r="C54" i="51" s="1"/>
  <c r="C65" i="51" s="1"/>
  <c r="M137" i="105" s="1"/>
  <c r="M137" i="130" s="1"/>
  <c r="F138" i="49"/>
  <c r="F57" i="49" s="1"/>
  <c r="F68" i="49" s="1"/>
  <c r="P122" i="105" s="1"/>
  <c r="P122" i="130" s="1"/>
  <c r="F136" i="49"/>
  <c r="F55" i="49" s="1"/>
  <c r="F66" i="49" s="1"/>
  <c r="P120" i="105" s="1"/>
  <c r="P120" i="130" s="1"/>
  <c r="D136" i="49"/>
  <c r="D55" i="49" s="1"/>
  <c r="D66" i="49" s="1"/>
  <c r="N120" i="105" s="1"/>
  <c r="N120" i="130" s="1"/>
  <c r="D137" i="50"/>
  <c r="D56" i="50" s="1"/>
  <c r="D67" i="50" s="1"/>
  <c r="N130" i="105" s="1"/>
  <c r="N130" i="130" s="1"/>
  <c r="I136" i="50"/>
  <c r="I55" i="50" s="1"/>
  <c r="I66" i="50" s="1"/>
  <c r="S129" i="105" s="1"/>
  <c r="S129" i="130" s="1"/>
  <c r="E137" i="50"/>
  <c r="E56" i="50" s="1"/>
  <c r="E67" i="50" s="1"/>
  <c r="O130" i="105" s="1"/>
  <c r="O130" i="130" s="1"/>
  <c r="G136" i="50"/>
  <c r="G55" i="50" s="1"/>
  <c r="G66" i="50" s="1"/>
  <c r="Q129" i="105" s="1"/>
  <c r="Q129" i="130" s="1"/>
  <c r="F137" i="50"/>
  <c r="F56" i="50" s="1"/>
  <c r="F67" i="50" s="1"/>
  <c r="P130" i="105" s="1"/>
  <c r="P130" i="130" s="1"/>
  <c r="G137" i="50"/>
  <c r="G56" i="50" s="1"/>
  <c r="G67" i="50" s="1"/>
  <c r="Q130" i="105" s="1"/>
  <c r="Q130" i="130" s="1"/>
  <c r="E135" i="48"/>
  <c r="E54" i="48" s="1"/>
  <c r="E65" i="48" s="1"/>
  <c r="O110" i="105" s="1"/>
  <c r="O110" i="130" s="1"/>
  <c r="G135" i="44"/>
  <c r="G54" i="44" s="1"/>
  <c r="G65" i="44" s="1"/>
  <c r="Q72" i="105" s="1"/>
  <c r="Q72" i="130" s="1"/>
  <c r="C135" i="49"/>
  <c r="C54" i="49" s="1"/>
  <c r="C65" i="49" s="1"/>
  <c r="M119" i="105" s="1"/>
  <c r="M119" i="130" s="1"/>
  <c r="I136" i="49"/>
  <c r="I55" i="49" s="1"/>
  <c r="I66" i="49" s="1"/>
  <c r="S120" i="105" s="1"/>
  <c r="S120" i="130" s="1"/>
  <c r="I138" i="49"/>
  <c r="I57" i="49" s="1"/>
  <c r="I68" i="49" s="1"/>
  <c r="S122" i="105" s="1"/>
  <c r="S122" i="130" s="1"/>
  <c r="G138" i="49"/>
  <c r="G57" i="49" s="1"/>
  <c r="G68" i="49" s="1"/>
  <c r="Q122" i="105" s="1"/>
  <c r="Q122" i="130" s="1"/>
  <c r="I135" i="49"/>
  <c r="I54" i="49" s="1"/>
  <c r="I65" i="49" s="1"/>
  <c r="S119" i="105" s="1"/>
  <c r="S119" i="130" s="1"/>
  <c r="G135" i="49"/>
  <c r="G54" i="49" s="1"/>
  <c r="G65" i="49" s="1"/>
  <c r="Q119" i="105" s="1"/>
  <c r="Q119" i="130" s="1"/>
  <c r="G137" i="49"/>
  <c r="G56" i="49" s="1"/>
  <c r="G67" i="49" s="1"/>
  <c r="Q121" i="105" s="1"/>
  <c r="Q121" i="130" s="1"/>
  <c r="E137" i="49"/>
  <c r="E56" i="49" s="1"/>
  <c r="E67" i="49" s="1"/>
  <c r="O121" i="105" s="1"/>
  <c r="O121" i="130" s="1"/>
  <c r="E136" i="49"/>
  <c r="E55" i="49" s="1"/>
  <c r="E66" i="49" s="1"/>
  <c r="O120" i="105" s="1"/>
  <c r="O120" i="130" s="1"/>
  <c r="E138" i="49"/>
  <c r="E57" i="49" s="1"/>
  <c r="E68" i="49" s="1"/>
  <c r="O122" i="105" s="1"/>
  <c r="O122" i="130" s="1"/>
  <c r="C138" i="49"/>
  <c r="C57" i="49" s="1"/>
  <c r="C68" i="49" s="1"/>
  <c r="M122" i="105" s="1"/>
  <c r="M122" i="130" s="1"/>
  <c r="E136" i="50"/>
  <c r="E55" i="50" s="1"/>
  <c r="E66" i="50" s="1"/>
  <c r="O129" i="105" s="1"/>
  <c r="O129" i="130" s="1"/>
  <c r="I137" i="50"/>
  <c r="I56" i="50" s="1"/>
  <c r="I67" i="50" s="1"/>
  <c r="S130" i="105" s="1"/>
  <c r="S130" i="130" s="1"/>
  <c r="F135" i="39"/>
  <c r="F54" i="39" s="1"/>
  <c r="F65" i="39" s="1"/>
  <c r="P27" i="105" s="1"/>
  <c r="P27" i="130" s="1"/>
  <c r="G136" i="45"/>
  <c r="G55" i="45" s="1"/>
  <c r="G66" i="45" s="1"/>
  <c r="Q82" i="105" s="1"/>
  <c r="Q82" i="130" s="1"/>
  <c r="F136" i="45"/>
  <c r="F55" i="45" s="1"/>
  <c r="F66" i="45" s="1"/>
  <c r="P82" i="105" s="1"/>
  <c r="P82" i="130" s="1"/>
  <c r="C136" i="49"/>
  <c r="C55" i="49" s="1"/>
  <c r="C66" i="49" s="1"/>
  <c r="M120" i="105" s="1"/>
  <c r="M120" i="130" s="1"/>
  <c r="H136" i="49"/>
  <c r="H55" i="49" s="1"/>
  <c r="H66" i="49" s="1"/>
  <c r="R120" i="105" s="1"/>
  <c r="R120" i="130" s="1"/>
  <c r="H138" i="49"/>
  <c r="H57" i="49" s="1"/>
  <c r="H68" i="49" s="1"/>
  <c r="R122" i="105" s="1"/>
  <c r="R122" i="130" s="1"/>
  <c r="H135" i="49"/>
  <c r="H54" i="49" s="1"/>
  <c r="H65" i="49" s="1"/>
  <c r="R119" i="105" s="1"/>
  <c r="R119" i="130" s="1"/>
  <c r="H137" i="49"/>
  <c r="H56" i="49" s="1"/>
  <c r="H67" i="49" s="1"/>
  <c r="R121" i="105" s="1"/>
  <c r="R121" i="130" s="1"/>
  <c r="D136" i="45"/>
  <c r="D55" i="45" s="1"/>
  <c r="D66" i="45" s="1"/>
  <c r="N82" i="105" s="1"/>
  <c r="N82" i="130" s="1"/>
  <c r="G137" i="48"/>
  <c r="G56" i="48" s="1"/>
  <c r="G67" i="48" s="1"/>
  <c r="Q112" i="105" s="1"/>
  <c r="Q112" i="130" s="1"/>
  <c r="G136" i="49"/>
  <c r="G55" i="49" s="1"/>
  <c r="G66" i="49" s="1"/>
  <c r="Q120" i="105" s="1"/>
  <c r="Q120" i="130" s="1"/>
  <c r="E135" i="49"/>
  <c r="E54" i="49" s="1"/>
  <c r="E65" i="49" s="1"/>
  <c r="O119" i="105" s="1"/>
  <c r="O119" i="130" s="1"/>
  <c r="D138" i="49"/>
  <c r="D57" i="49" s="1"/>
  <c r="D68" i="49" s="1"/>
  <c r="N122" i="105" s="1"/>
  <c r="N122" i="130" s="1"/>
  <c r="F135" i="49"/>
  <c r="F54" i="49" s="1"/>
  <c r="F65" i="49" s="1"/>
  <c r="P119" i="105" s="1"/>
  <c r="P119" i="130" s="1"/>
  <c r="D137" i="48"/>
  <c r="D56" i="48" s="1"/>
  <c r="D67" i="48" s="1"/>
  <c r="N112" i="105" s="1"/>
  <c r="N112" i="130" s="1"/>
  <c r="C135" i="48"/>
  <c r="C54" i="48" s="1"/>
  <c r="C65" i="48" s="1"/>
  <c r="M110" i="105" s="1"/>
  <c r="M110" i="130" s="1"/>
  <c r="E137" i="48"/>
  <c r="E56" i="48" s="1"/>
  <c r="E67" i="48" s="1"/>
  <c r="O112" i="105" s="1"/>
  <c r="O112" i="130" s="1"/>
  <c r="H135" i="48"/>
  <c r="H54" i="48" s="1"/>
  <c r="H65" i="48" s="1"/>
  <c r="R110" i="105" s="1"/>
  <c r="R110" i="130" s="1"/>
  <c r="E136" i="45"/>
  <c r="E55" i="45" s="1"/>
  <c r="E66" i="45" s="1"/>
  <c r="O82" i="105" s="1"/>
  <c r="O82" i="130" s="1"/>
  <c r="C137" i="48"/>
  <c r="C56" i="48" s="1"/>
  <c r="C67" i="48" s="1"/>
  <c r="M112" i="105" s="1"/>
  <c r="M112" i="130" s="1"/>
  <c r="F135" i="48"/>
  <c r="F54" i="48" s="1"/>
  <c r="F65" i="48" s="1"/>
  <c r="P110" i="105" s="1"/>
  <c r="P110" i="130" s="1"/>
  <c r="D135" i="48"/>
  <c r="D54" i="48" s="1"/>
  <c r="D65" i="48" s="1"/>
  <c r="N110" i="105" s="1"/>
  <c r="N110" i="130" s="1"/>
  <c r="H137" i="48"/>
  <c r="H56" i="48" s="1"/>
  <c r="H67" i="48" s="1"/>
  <c r="R112" i="105" s="1"/>
  <c r="R112" i="130" s="1"/>
  <c r="F137" i="48"/>
  <c r="F56" i="48" s="1"/>
  <c r="F67" i="48" s="1"/>
  <c r="P112" i="105" s="1"/>
  <c r="P112" i="130" s="1"/>
  <c r="I135" i="48"/>
  <c r="I54" i="48" s="1"/>
  <c r="I65" i="48" s="1"/>
  <c r="S110" i="105" s="1"/>
  <c r="S110" i="130" s="1"/>
  <c r="G135" i="48"/>
  <c r="G54" i="48" s="1"/>
  <c r="G65" i="48" s="1"/>
  <c r="Q110" i="105" s="1"/>
  <c r="Q110" i="130" s="1"/>
  <c r="I137" i="48"/>
  <c r="I56" i="48" s="1"/>
  <c r="I67" i="48" s="1"/>
  <c r="S112" i="105" s="1"/>
  <c r="S112" i="130" s="1"/>
  <c r="I138" i="42"/>
  <c r="I57" i="42" s="1"/>
  <c r="I68" i="42" s="1"/>
  <c r="S57" i="105" s="1"/>
  <c r="S57" i="130" s="1"/>
  <c r="S82" i="47"/>
  <c r="Q82" i="47"/>
  <c r="Q79" i="47"/>
  <c r="F32" i="47"/>
  <c r="F100" i="47"/>
  <c r="F44" i="47" s="1"/>
  <c r="Q115" i="47" s="1"/>
  <c r="D135" i="44"/>
  <c r="D54" i="44" s="1"/>
  <c r="D65" i="44" s="1"/>
  <c r="N72" i="105" s="1"/>
  <c r="N72" i="130" s="1"/>
  <c r="N82" i="47"/>
  <c r="E32" i="47"/>
  <c r="P79" i="47"/>
  <c r="E100" i="47"/>
  <c r="E44" i="47" s="1"/>
  <c r="P115" i="47" s="1"/>
  <c r="H100" i="47"/>
  <c r="H44" i="47" s="1"/>
  <c r="S115" i="47" s="1"/>
  <c r="H32" i="47"/>
  <c r="S79" i="47"/>
  <c r="S115" i="45"/>
  <c r="R82" i="47"/>
  <c r="P82" i="47"/>
  <c r="I32" i="47"/>
  <c r="T79" i="47"/>
  <c r="I100" i="47"/>
  <c r="I44" i="47" s="1"/>
  <c r="T115" i="47" s="1"/>
  <c r="C100" i="47"/>
  <c r="C44" i="47" s="1"/>
  <c r="N115" i="47" s="1"/>
  <c r="N79" i="47"/>
  <c r="C32" i="47"/>
  <c r="I66" i="45"/>
  <c r="S82" i="105" s="1"/>
  <c r="S82" i="130" s="1"/>
  <c r="C136" i="45"/>
  <c r="C55" i="45" s="1"/>
  <c r="C66" i="45" s="1"/>
  <c r="M82" i="105" s="1"/>
  <c r="M82" i="130" s="1"/>
  <c r="O82" i="47"/>
  <c r="T82" i="47"/>
  <c r="O79" i="47"/>
  <c r="D32" i="47"/>
  <c r="D100" i="47"/>
  <c r="D44" i="47" s="1"/>
  <c r="O115" i="47" s="1"/>
  <c r="G100" i="47"/>
  <c r="G44" i="47" s="1"/>
  <c r="R115" i="47" s="1"/>
  <c r="G32" i="47"/>
  <c r="R79" i="47"/>
  <c r="C137" i="44"/>
  <c r="C56" i="44" s="1"/>
  <c r="C67" i="44" s="1"/>
  <c r="M74" i="105" s="1"/>
  <c r="M74" i="130" s="1"/>
  <c r="C136" i="43"/>
  <c r="C55" i="43" s="1"/>
  <c r="C66" i="43" s="1"/>
  <c r="M64" i="105" s="1"/>
  <c r="M64" i="130" s="1"/>
  <c r="N117" i="42"/>
  <c r="I138" i="43"/>
  <c r="I57" i="43" s="1"/>
  <c r="I68" i="43" s="1"/>
  <c r="S66" i="105" s="1"/>
  <c r="S66" i="130" s="1"/>
  <c r="D138" i="43"/>
  <c r="D57" i="43" s="1"/>
  <c r="D68" i="43" s="1"/>
  <c r="N66" i="105" s="1"/>
  <c r="N66" i="130" s="1"/>
  <c r="I138" i="44"/>
  <c r="I57" i="44" s="1"/>
  <c r="I68" i="44" s="1"/>
  <c r="S75" i="105" s="1"/>
  <c r="S75" i="130" s="1"/>
  <c r="D137" i="44"/>
  <c r="D56" i="44" s="1"/>
  <c r="D67" i="44" s="1"/>
  <c r="N74" i="105" s="1"/>
  <c r="N74" i="130" s="1"/>
  <c r="H66" i="45"/>
  <c r="R82" i="105" s="1"/>
  <c r="R82" i="130" s="1"/>
  <c r="E138" i="44"/>
  <c r="E57" i="44" s="1"/>
  <c r="E68" i="44" s="1"/>
  <c r="O75" i="105" s="1"/>
  <c r="O75" i="130" s="1"/>
  <c r="D138" i="44"/>
  <c r="D57" i="44" s="1"/>
  <c r="D68" i="44" s="1"/>
  <c r="N75" i="105" s="1"/>
  <c r="N75" i="130" s="1"/>
  <c r="F138" i="44"/>
  <c r="F57" i="44" s="1"/>
  <c r="F68" i="44" s="1"/>
  <c r="P75" i="105" s="1"/>
  <c r="P75" i="130" s="1"/>
  <c r="E137" i="44"/>
  <c r="E56" i="44" s="1"/>
  <c r="E67" i="44" s="1"/>
  <c r="O74" i="105" s="1"/>
  <c r="O74" i="130" s="1"/>
  <c r="T115" i="45"/>
  <c r="D8" i="45"/>
  <c r="F8" i="45"/>
  <c r="I8" i="45"/>
  <c r="F135" i="43"/>
  <c r="F54" i="43" s="1"/>
  <c r="F65" i="43" s="1"/>
  <c r="P63" i="105" s="1"/>
  <c r="P63" i="130" s="1"/>
  <c r="I136" i="43"/>
  <c r="I55" i="43" s="1"/>
  <c r="I66" i="43" s="1"/>
  <c r="S64" i="105" s="1"/>
  <c r="S64" i="130" s="1"/>
  <c r="E135" i="44"/>
  <c r="E54" i="44" s="1"/>
  <c r="E65" i="44" s="1"/>
  <c r="O72" i="105" s="1"/>
  <c r="O72" i="130" s="1"/>
  <c r="C8" i="45"/>
  <c r="H8" i="45"/>
  <c r="H135" i="42"/>
  <c r="H54" i="42" s="1"/>
  <c r="H65" i="42" s="1"/>
  <c r="R54" i="105" s="1"/>
  <c r="R54" i="130" s="1"/>
  <c r="H136" i="42"/>
  <c r="H55" i="42" s="1"/>
  <c r="H66" i="42" s="1"/>
  <c r="R55" i="105" s="1"/>
  <c r="R55" i="130" s="1"/>
  <c r="I135" i="42"/>
  <c r="I54" i="42" s="1"/>
  <c r="I65" i="42" s="1"/>
  <c r="S54" i="105" s="1"/>
  <c r="S54" i="130" s="1"/>
  <c r="E137" i="42"/>
  <c r="E56" i="42" s="1"/>
  <c r="E67" i="42" s="1"/>
  <c r="O56" i="105" s="1"/>
  <c r="O56" i="130" s="1"/>
  <c r="E136" i="42"/>
  <c r="E55" i="42" s="1"/>
  <c r="E66" i="42" s="1"/>
  <c r="O55" i="105" s="1"/>
  <c r="O55" i="130" s="1"/>
  <c r="F137" i="43"/>
  <c r="F56" i="43" s="1"/>
  <c r="F67" i="43" s="1"/>
  <c r="P65" i="105" s="1"/>
  <c r="P65" i="130" s="1"/>
  <c r="G8" i="45"/>
  <c r="E8" i="45"/>
  <c r="C100" i="44"/>
  <c r="C44" i="44" s="1"/>
  <c r="C136" i="44" s="1"/>
  <c r="C55" i="44" s="1"/>
  <c r="C32" i="44"/>
  <c r="N79" i="44"/>
  <c r="C135" i="44"/>
  <c r="C54" i="44" s="1"/>
  <c r="C65" i="44" s="1"/>
  <c r="M72" i="105" s="1"/>
  <c r="M72" i="130" s="1"/>
  <c r="F135" i="44"/>
  <c r="F54" i="44" s="1"/>
  <c r="F65" i="44" s="1"/>
  <c r="P72" i="105" s="1"/>
  <c r="P72" i="130" s="1"/>
  <c r="H138" i="44"/>
  <c r="H57" i="44" s="1"/>
  <c r="H68" i="44" s="1"/>
  <c r="R75" i="105" s="1"/>
  <c r="R75" i="130" s="1"/>
  <c r="F137" i="44"/>
  <c r="F56" i="44" s="1"/>
  <c r="F67" i="44" s="1"/>
  <c r="P74" i="105" s="1"/>
  <c r="P74" i="130" s="1"/>
  <c r="G137" i="44"/>
  <c r="G56" i="44" s="1"/>
  <c r="G67" i="44" s="1"/>
  <c r="Q74" i="105" s="1"/>
  <c r="Q74" i="130" s="1"/>
  <c r="I135" i="44"/>
  <c r="I54" i="44" s="1"/>
  <c r="I65" i="44" s="1"/>
  <c r="S72" i="105" s="1"/>
  <c r="S72" i="130" s="1"/>
  <c r="G138" i="44"/>
  <c r="G57" i="44" s="1"/>
  <c r="G68" i="44" s="1"/>
  <c r="Q75" i="105" s="1"/>
  <c r="Q75" i="130" s="1"/>
  <c r="I137" i="44"/>
  <c r="I56" i="44" s="1"/>
  <c r="I67" i="44" s="1"/>
  <c r="S74" i="105" s="1"/>
  <c r="S74" i="130" s="1"/>
  <c r="H135" i="44"/>
  <c r="H54" i="44" s="1"/>
  <c r="H65" i="44" s="1"/>
  <c r="R72" i="105" s="1"/>
  <c r="R72" i="130" s="1"/>
  <c r="C138" i="44"/>
  <c r="C57" i="44" s="1"/>
  <c r="C68" i="44" s="1"/>
  <c r="M75" i="105" s="1"/>
  <c r="M75" i="130" s="1"/>
  <c r="H137" i="44"/>
  <c r="H56" i="44" s="1"/>
  <c r="H67" i="44" s="1"/>
  <c r="R74" i="105" s="1"/>
  <c r="R74" i="130" s="1"/>
  <c r="G32" i="44"/>
  <c r="G100" i="44"/>
  <c r="G44" i="44" s="1"/>
  <c r="R115" i="44" s="1"/>
  <c r="R79" i="44"/>
  <c r="D32" i="44"/>
  <c r="D100" i="44"/>
  <c r="D44" i="44" s="1"/>
  <c r="O79" i="44"/>
  <c r="C135" i="42"/>
  <c r="C54" i="42" s="1"/>
  <c r="C65" i="42" s="1"/>
  <c r="M54" i="105" s="1"/>
  <c r="M54" i="130" s="1"/>
  <c r="F137" i="42"/>
  <c r="F56" i="42" s="1"/>
  <c r="F67" i="42" s="1"/>
  <c r="P56" i="105" s="1"/>
  <c r="P56" i="130" s="1"/>
  <c r="C137" i="42"/>
  <c r="C56" i="42" s="1"/>
  <c r="C67" i="42" s="1"/>
  <c r="M56" i="105" s="1"/>
  <c r="M56" i="130" s="1"/>
  <c r="D138" i="42"/>
  <c r="D57" i="42" s="1"/>
  <c r="D68" i="42" s="1"/>
  <c r="N57" i="105" s="1"/>
  <c r="N57" i="130" s="1"/>
  <c r="H135" i="43"/>
  <c r="H54" i="43" s="1"/>
  <c r="H65" i="43" s="1"/>
  <c r="R63" i="105" s="1"/>
  <c r="R63" i="130" s="1"/>
  <c r="D136" i="43"/>
  <c r="D55" i="43" s="1"/>
  <c r="D66" i="43" s="1"/>
  <c r="N64" i="105" s="1"/>
  <c r="N64" i="130" s="1"/>
  <c r="C137" i="43"/>
  <c r="C56" i="43" s="1"/>
  <c r="C67" i="43" s="1"/>
  <c r="M65" i="105" s="1"/>
  <c r="M65" i="130" s="1"/>
  <c r="T118" i="43"/>
  <c r="F138" i="43"/>
  <c r="F57" i="43" s="1"/>
  <c r="F68" i="43" s="1"/>
  <c r="P66" i="105" s="1"/>
  <c r="P66" i="130" s="1"/>
  <c r="H32" i="44"/>
  <c r="S79" i="44"/>
  <c r="H100" i="44"/>
  <c r="H44" i="44" s="1"/>
  <c r="H136" i="44" s="1"/>
  <c r="H55" i="44" s="1"/>
  <c r="E32" i="44"/>
  <c r="P79" i="44"/>
  <c r="E100" i="44"/>
  <c r="E44" i="44" s="1"/>
  <c r="P115" i="44" s="1"/>
  <c r="F100" i="44"/>
  <c r="F44" i="44" s="1"/>
  <c r="Q115" i="44" s="1"/>
  <c r="Q79" i="44"/>
  <c r="F32" i="44"/>
  <c r="I32" i="44"/>
  <c r="I100" i="44"/>
  <c r="I44" i="44" s="1"/>
  <c r="T115" i="44" s="1"/>
  <c r="T79" i="44"/>
  <c r="I135" i="43"/>
  <c r="I54" i="43" s="1"/>
  <c r="I65" i="43" s="1"/>
  <c r="S63" i="105" s="1"/>
  <c r="S63" i="130" s="1"/>
  <c r="C135" i="43"/>
  <c r="C54" i="43" s="1"/>
  <c r="C65" i="43" s="1"/>
  <c r="M63" i="105" s="1"/>
  <c r="M63" i="130" s="1"/>
  <c r="F136" i="43"/>
  <c r="F55" i="43" s="1"/>
  <c r="F66" i="43" s="1"/>
  <c r="P64" i="105" s="1"/>
  <c r="P64" i="130" s="1"/>
  <c r="H137" i="43"/>
  <c r="H56" i="43" s="1"/>
  <c r="H67" i="43" s="1"/>
  <c r="R65" i="105" s="1"/>
  <c r="R65" i="130" s="1"/>
  <c r="I137" i="43"/>
  <c r="I56" i="43" s="1"/>
  <c r="I67" i="43" s="1"/>
  <c r="S65" i="105" s="1"/>
  <c r="S65" i="130" s="1"/>
  <c r="E138" i="43"/>
  <c r="E57" i="43" s="1"/>
  <c r="E68" i="43" s="1"/>
  <c r="O66" i="105" s="1"/>
  <c r="O66" i="130" s="1"/>
  <c r="C138" i="43"/>
  <c r="C57" i="43" s="1"/>
  <c r="C68" i="43" s="1"/>
  <c r="M66" i="105" s="1"/>
  <c r="M66" i="130" s="1"/>
  <c r="E135" i="43"/>
  <c r="E54" i="43" s="1"/>
  <c r="E65" i="43" s="1"/>
  <c r="O63" i="105" s="1"/>
  <c r="O63" i="130" s="1"/>
  <c r="G136" i="43"/>
  <c r="G55" i="43" s="1"/>
  <c r="G66" i="43" s="1"/>
  <c r="Q64" i="105" s="1"/>
  <c r="Q64" i="130" s="1"/>
  <c r="H136" i="43"/>
  <c r="H55" i="43" s="1"/>
  <c r="H66" i="43" s="1"/>
  <c r="R64" i="105" s="1"/>
  <c r="R64" i="130" s="1"/>
  <c r="D137" i="43"/>
  <c r="D56" i="43" s="1"/>
  <c r="D67" i="43" s="1"/>
  <c r="N65" i="105" s="1"/>
  <c r="N65" i="130" s="1"/>
  <c r="E137" i="43"/>
  <c r="E56" i="43" s="1"/>
  <c r="E67" i="43" s="1"/>
  <c r="O65" i="105" s="1"/>
  <c r="O65" i="130" s="1"/>
  <c r="G138" i="43"/>
  <c r="G57" i="43" s="1"/>
  <c r="G68" i="43" s="1"/>
  <c r="Q66" i="105" s="1"/>
  <c r="Q66" i="130" s="1"/>
  <c r="S114" i="39"/>
  <c r="T114" i="39"/>
  <c r="G137" i="43"/>
  <c r="G56" i="43" s="1"/>
  <c r="G67" i="43" s="1"/>
  <c r="Q65" i="105" s="1"/>
  <c r="Q65" i="130" s="1"/>
  <c r="H138" i="43"/>
  <c r="H57" i="43" s="1"/>
  <c r="H68" i="43" s="1"/>
  <c r="R66" i="105" s="1"/>
  <c r="R66" i="130" s="1"/>
  <c r="D135" i="43"/>
  <c r="D54" i="43" s="1"/>
  <c r="D65" i="43" s="1"/>
  <c r="N63" i="105" s="1"/>
  <c r="N63" i="130" s="1"/>
  <c r="G135" i="43"/>
  <c r="G54" i="43" s="1"/>
  <c r="G65" i="43" s="1"/>
  <c r="Q63" i="105" s="1"/>
  <c r="Q63" i="130" s="1"/>
  <c r="E136" i="43"/>
  <c r="E55" i="43" s="1"/>
  <c r="E66" i="43" s="1"/>
  <c r="O64" i="105" s="1"/>
  <c r="O64" i="130" s="1"/>
  <c r="F135" i="42"/>
  <c r="F54" i="42" s="1"/>
  <c r="F65" i="42" s="1"/>
  <c r="P54" i="105" s="1"/>
  <c r="P54" i="130" s="1"/>
  <c r="H138" i="42"/>
  <c r="H57" i="42" s="1"/>
  <c r="H68" i="42" s="1"/>
  <c r="R57" i="105" s="1"/>
  <c r="R57" i="130" s="1"/>
  <c r="C68" i="42"/>
  <c r="M57" i="105" s="1"/>
  <c r="M57" i="130" s="1"/>
  <c r="E138" i="42"/>
  <c r="E57" i="42" s="1"/>
  <c r="E68" i="42" s="1"/>
  <c r="O57" i="105" s="1"/>
  <c r="O57" i="130" s="1"/>
  <c r="E135" i="42"/>
  <c r="E54" i="42" s="1"/>
  <c r="E65" i="42" s="1"/>
  <c r="O54" i="105" s="1"/>
  <c r="O54" i="130" s="1"/>
  <c r="I137" i="42"/>
  <c r="I56" i="42" s="1"/>
  <c r="I67" i="42" s="1"/>
  <c r="S56" i="105" s="1"/>
  <c r="S56" i="130" s="1"/>
  <c r="D137" i="42"/>
  <c r="D56" i="42" s="1"/>
  <c r="D67" i="42" s="1"/>
  <c r="N56" i="105" s="1"/>
  <c r="N56" i="130" s="1"/>
  <c r="I136" i="42"/>
  <c r="I55" i="42" s="1"/>
  <c r="I66" i="42" s="1"/>
  <c r="S55" i="105" s="1"/>
  <c r="S55" i="130" s="1"/>
  <c r="G135" i="42"/>
  <c r="G54" i="42" s="1"/>
  <c r="G65" i="42" s="1"/>
  <c r="Q54" i="105" s="1"/>
  <c r="Q54" i="130" s="1"/>
  <c r="G138" i="42"/>
  <c r="G57" i="42" s="1"/>
  <c r="G68" i="42" s="1"/>
  <c r="Q57" i="105" s="1"/>
  <c r="Q57" i="130" s="1"/>
  <c r="F136" i="42"/>
  <c r="F55" i="42" s="1"/>
  <c r="F66" i="42" s="1"/>
  <c r="P55" i="105" s="1"/>
  <c r="P55" i="130" s="1"/>
  <c r="N114" i="39"/>
  <c r="C136" i="42"/>
  <c r="C55" i="42" s="1"/>
  <c r="C66" i="42" s="1"/>
  <c r="M55" i="105" s="1"/>
  <c r="M55" i="130" s="1"/>
  <c r="D135" i="42"/>
  <c r="D54" i="42" s="1"/>
  <c r="D65" i="42" s="1"/>
  <c r="N54" i="105" s="1"/>
  <c r="N54" i="130" s="1"/>
  <c r="G137" i="42"/>
  <c r="G56" i="42" s="1"/>
  <c r="G67" i="42" s="1"/>
  <c r="Q56" i="105" s="1"/>
  <c r="Q56" i="130" s="1"/>
  <c r="H137" i="42"/>
  <c r="H56" i="42" s="1"/>
  <c r="H67" i="42" s="1"/>
  <c r="R56" i="105" s="1"/>
  <c r="R56" i="130" s="1"/>
  <c r="F138" i="42"/>
  <c r="F57" i="42" s="1"/>
  <c r="F68" i="42" s="1"/>
  <c r="P57" i="105" s="1"/>
  <c r="P57" i="130" s="1"/>
  <c r="D136" i="42"/>
  <c r="D55" i="42" s="1"/>
  <c r="D66" i="42" s="1"/>
  <c r="N55" i="105" s="1"/>
  <c r="N55" i="130" s="1"/>
  <c r="S117" i="42"/>
  <c r="G136" i="42"/>
  <c r="G55" i="42" s="1"/>
  <c r="G66" i="42" s="1"/>
  <c r="Q55" i="105" s="1"/>
  <c r="Q55" i="130" s="1"/>
  <c r="G65" i="39"/>
  <c r="Q27" i="105" s="1"/>
  <c r="Q27" i="130" s="1"/>
  <c r="R114" i="39"/>
  <c r="C65" i="39"/>
  <c r="M27" i="105" s="1"/>
  <c r="M27" i="130" s="1"/>
  <c r="H65" i="39"/>
  <c r="R27" i="105" s="1"/>
  <c r="R27" i="130" s="1"/>
  <c r="D135" i="39"/>
  <c r="D54" i="39" s="1"/>
  <c r="D65" i="39" s="1"/>
  <c r="N27" i="105" s="1"/>
  <c r="N27" i="130" s="1"/>
  <c r="I65" i="39"/>
  <c r="S27" i="105" s="1"/>
  <c r="S27" i="130" s="1"/>
  <c r="E135" i="39"/>
  <c r="E54" i="39" s="1"/>
  <c r="E65" i="39" s="1"/>
  <c r="O27" i="105" s="1"/>
  <c r="O27" i="130" s="1"/>
  <c r="T81" i="38"/>
  <c r="I34" i="38"/>
  <c r="I102" i="38"/>
  <c r="I46" i="38" s="1"/>
  <c r="I138" i="38" s="1"/>
  <c r="I57" i="38" s="1"/>
  <c r="T82" i="38"/>
  <c r="I99" i="38"/>
  <c r="I43" i="38" s="1"/>
  <c r="I135" i="38" s="1"/>
  <c r="I54" i="38" s="1"/>
  <c r="I31" i="38"/>
  <c r="T79" i="38"/>
  <c r="I32" i="38"/>
  <c r="I100" i="38"/>
  <c r="I44" i="38" s="1"/>
  <c r="I136" i="38" s="1"/>
  <c r="I55" i="38" s="1"/>
  <c r="C102" i="38"/>
  <c r="C46" i="38" s="1"/>
  <c r="C34" i="38"/>
  <c r="N81" i="38"/>
  <c r="P82" i="38"/>
  <c r="C31" i="38"/>
  <c r="C99" i="38"/>
  <c r="C43" i="38" s="1"/>
  <c r="C135" i="38" s="1"/>
  <c r="C54" i="38" s="1"/>
  <c r="C101" i="38"/>
  <c r="C45" i="38" s="1"/>
  <c r="N116" i="38" s="1"/>
  <c r="C33" i="38"/>
  <c r="N80" i="38"/>
  <c r="G100" i="38"/>
  <c r="G44" i="38" s="1"/>
  <c r="G136" i="38" s="1"/>
  <c r="G55" i="38" s="1"/>
  <c r="G32" i="38"/>
  <c r="R79" i="38"/>
  <c r="H102" i="38"/>
  <c r="H46" i="38" s="1"/>
  <c r="H34" i="38"/>
  <c r="S81" i="38"/>
  <c r="H31" i="38"/>
  <c r="H99" i="38"/>
  <c r="H43" i="38" s="1"/>
  <c r="H135" i="38" s="1"/>
  <c r="H54" i="38" s="1"/>
  <c r="G33" i="38"/>
  <c r="R80" i="38"/>
  <c r="G101" i="38"/>
  <c r="G45" i="38" s="1"/>
  <c r="F100" i="38"/>
  <c r="F44" i="38" s="1"/>
  <c r="Q79" i="38"/>
  <c r="F32" i="38"/>
  <c r="D102" i="38"/>
  <c r="D46" i="38" s="1"/>
  <c r="D138" i="38" s="1"/>
  <c r="D57" i="38" s="1"/>
  <c r="O81" i="38"/>
  <c r="D34" i="38"/>
  <c r="N82" i="38"/>
  <c r="F31" i="38"/>
  <c r="F99" i="38"/>
  <c r="F43" i="38" s="1"/>
  <c r="D33" i="38"/>
  <c r="D101" i="38"/>
  <c r="D45" i="38" s="1"/>
  <c r="O80" i="38"/>
  <c r="G102" i="38"/>
  <c r="G46" i="38" s="1"/>
  <c r="G138" i="38" s="1"/>
  <c r="G57" i="38" s="1"/>
  <c r="R81" i="38"/>
  <c r="G34" i="38"/>
  <c r="O82" i="38"/>
  <c r="G99" i="38"/>
  <c r="G43" i="38" s="1"/>
  <c r="G135" i="38" s="1"/>
  <c r="G54" i="38" s="1"/>
  <c r="G31" i="38"/>
  <c r="P80" i="38"/>
  <c r="E33" i="38"/>
  <c r="E101" i="38"/>
  <c r="E45" i="38" s="1"/>
  <c r="E137" i="38" s="1"/>
  <c r="E56" i="38" s="1"/>
  <c r="D32" i="38"/>
  <c r="O79" i="38"/>
  <c r="D100" i="38"/>
  <c r="D44" i="38" s="1"/>
  <c r="D136" i="38" s="1"/>
  <c r="D55" i="38" s="1"/>
  <c r="E102" i="38"/>
  <c r="E46" i="38" s="1"/>
  <c r="E138" i="38" s="1"/>
  <c r="E57" i="38" s="1"/>
  <c r="P81" i="38"/>
  <c r="E34" i="38"/>
  <c r="Q82" i="38"/>
  <c r="F33" i="38"/>
  <c r="Q80" i="38"/>
  <c r="F101" i="38"/>
  <c r="F45" i="38" s="1"/>
  <c r="E100" i="38"/>
  <c r="E44" i="38" s="1"/>
  <c r="E136" i="38" s="1"/>
  <c r="E55" i="38" s="1"/>
  <c r="E32" i="38"/>
  <c r="P79" i="38"/>
  <c r="F34" i="38"/>
  <c r="Q81" i="38"/>
  <c r="F102" i="38"/>
  <c r="F46" i="38" s="1"/>
  <c r="F138" i="38" s="1"/>
  <c r="F57" i="38" s="1"/>
  <c r="R82" i="38"/>
  <c r="E31" i="38"/>
  <c r="E99" i="38"/>
  <c r="E43" i="38" s="1"/>
  <c r="E135" i="38" s="1"/>
  <c r="E54" i="38" s="1"/>
  <c r="H33" i="38"/>
  <c r="H101" i="38"/>
  <c r="H45" i="38" s="1"/>
  <c r="H137" i="38" s="1"/>
  <c r="H56" i="38" s="1"/>
  <c r="S80" i="38"/>
  <c r="C100" i="38"/>
  <c r="C44" i="38" s="1"/>
  <c r="C32" i="38"/>
  <c r="N79" i="38"/>
  <c r="S82" i="38"/>
  <c r="D99" i="38"/>
  <c r="D43" i="38" s="1"/>
  <c r="D135" i="38" s="1"/>
  <c r="D54" i="38" s="1"/>
  <c r="D31" i="38"/>
  <c r="I101" i="38"/>
  <c r="I45" i="38" s="1"/>
  <c r="T80" i="38"/>
  <c r="I33" i="38"/>
  <c r="H32" i="38"/>
  <c r="H100" i="38"/>
  <c r="H44" i="38" s="1"/>
  <c r="H136" i="38" s="1"/>
  <c r="H55" i="38" s="1"/>
  <c r="S79" i="38"/>
  <c r="H136" i="32" l="1"/>
  <c r="H55" i="32" s="1"/>
  <c r="H66" i="32" s="1"/>
  <c r="R10" i="105" s="1"/>
  <c r="R10" i="130" s="1"/>
  <c r="F67" i="32"/>
  <c r="P11" i="105" s="1"/>
  <c r="P11" i="130" s="1"/>
  <c r="C136" i="32"/>
  <c r="C55" i="32" s="1"/>
  <c r="C66" i="32" s="1"/>
  <c r="M10" i="105" s="1"/>
  <c r="M10" i="130" s="1"/>
  <c r="E137" i="32"/>
  <c r="E56" i="32" s="1"/>
  <c r="E67" i="32" s="1"/>
  <c r="O11" i="105" s="1"/>
  <c r="O11" i="130" s="1"/>
  <c r="E68" i="32"/>
  <c r="O12" i="105" s="1"/>
  <c r="O12" i="130" s="1"/>
  <c r="C67" i="32"/>
  <c r="M11" i="105" s="1"/>
  <c r="M11" i="130" s="1"/>
  <c r="G68" i="32"/>
  <c r="Q12" i="105" s="1"/>
  <c r="Q12" i="130" s="1"/>
  <c r="I138" i="32"/>
  <c r="I57" i="32" s="1"/>
  <c r="I68" i="32" s="1"/>
  <c r="S12" i="105" s="1"/>
  <c r="S12" i="130" s="1"/>
  <c r="G137" i="32"/>
  <c r="G56" i="32" s="1"/>
  <c r="G67" i="32" s="1"/>
  <c r="Q11" i="105" s="1"/>
  <c r="Q11" i="130" s="1"/>
  <c r="R117" i="32"/>
  <c r="N116" i="32"/>
  <c r="T115" i="32"/>
  <c r="G136" i="32"/>
  <c r="G55" i="32" s="1"/>
  <c r="G66" i="32" s="1"/>
  <c r="Q10" i="105" s="1"/>
  <c r="Q10" i="130" s="1"/>
  <c r="H137" i="32"/>
  <c r="H56" i="32" s="1"/>
  <c r="H67" i="32" s="1"/>
  <c r="R11" i="105" s="1"/>
  <c r="R11" i="130" s="1"/>
  <c r="S114" i="32"/>
  <c r="P118" i="32"/>
  <c r="E135" i="32"/>
  <c r="E54" i="32" s="1"/>
  <c r="E65" i="32" s="1"/>
  <c r="O9" i="105" s="1"/>
  <c r="O9" i="130" s="1"/>
  <c r="C135" i="32"/>
  <c r="C54" i="32" s="1"/>
  <c r="C65" i="32" s="1"/>
  <c r="M9" i="105" s="1"/>
  <c r="M9" i="130" s="1"/>
  <c r="P117" i="32"/>
  <c r="O118" i="32"/>
  <c r="C138" i="32"/>
  <c r="C57" i="32" s="1"/>
  <c r="C68" i="32" s="1"/>
  <c r="M12" i="105" s="1"/>
  <c r="M12" i="130" s="1"/>
  <c r="Q116" i="32"/>
  <c r="D137" i="32"/>
  <c r="D56" i="32" s="1"/>
  <c r="D67" i="32" s="1"/>
  <c r="N11" i="105" s="1"/>
  <c r="N11" i="130" s="1"/>
  <c r="E66" i="32"/>
  <c r="O10" i="105" s="1"/>
  <c r="O10" i="130" s="1"/>
  <c r="I135" i="32"/>
  <c r="I54" i="32" s="1"/>
  <c r="I65" i="32" s="1"/>
  <c r="S9" i="105" s="1"/>
  <c r="S9" i="130" s="1"/>
  <c r="D138" i="32"/>
  <c r="D57" i="32" s="1"/>
  <c r="D68" i="32" s="1"/>
  <c r="N12" i="105" s="1"/>
  <c r="N12" i="130" s="1"/>
  <c r="F136" i="32"/>
  <c r="F55" i="32" s="1"/>
  <c r="F66" i="32" s="1"/>
  <c r="P10" i="105" s="1"/>
  <c r="P10" i="130" s="1"/>
  <c r="D136" i="32"/>
  <c r="D55" i="32" s="1"/>
  <c r="D66" i="32" s="1"/>
  <c r="N10" i="105" s="1"/>
  <c r="N10" i="130" s="1"/>
  <c r="I66" i="32"/>
  <c r="S10" i="105" s="1"/>
  <c r="S10" i="130" s="1"/>
  <c r="O116" i="32"/>
  <c r="H138" i="32"/>
  <c r="H57" i="32" s="1"/>
  <c r="H68" i="32" s="1"/>
  <c r="R12" i="105" s="1"/>
  <c r="R12" i="130" s="1"/>
  <c r="S116" i="32"/>
  <c r="H135" i="32"/>
  <c r="H54" i="32" s="1"/>
  <c r="H65" i="32" s="1"/>
  <c r="R9" i="105" s="1"/>
  <c r="R9" i="130" s="1"/>
  <c r="F135" i="32"/>
  <c r="F54" i="32" s="1"/>
  <c r="F65" i="32" s="1"/>
  <c r="P9" i="105" s="1"/>
  <c r="P9" i="130" s="1"/>
  <c r="N117" i="32"/>
  <c r="D135" i="32"/>
  <c r="D54" i="32" s="1"/>
  <c r="D65" i="32" s="1"/>
  <c r="N9" i="105" s="1"/>
  <c r="N9" i="130" s="1"/>
  <c r="S117" i="32"/>
  <c r="F138" i="32"/>
  <c r="F57" i="32" s="1"/>
  <c r="F68" i="32" s="1"/>
  <c r="P12" i="105" s="1"/>
  <c r="P12" i="130" s="1"/>
  <c r="N118" i="32"/>
  <c r="P115" i="32"/>
  <c r="I137" i="32"/>
  <c r="I56" i="32" s="1"/>
  <c r="I67" i="32" s="1"/>
  <c r="S11" i="105" s="1"/>
  <c r="S11" i="130" s="1"/>
  <c r="G135" i="32"/>
  <c r="G54" i="32" s="1"/>
  <c r="G65" i="32" s="1"/>
  <c r="Q9" i="105" s="1"/>
  <c r="Q9" i="130" s="1"/>
  <c r="G8" i="127"/>
  <c r="E8" i="127"/>
  <c r="F8" i="127"/>
  <c r="I8" i="127"/>
  <c r="D8" i="127"/>
  <c r="C8" i="127"/>
  <c r="H8" i="127"/>
  <c r="H8" i="109"/>
  <c r="G8" i="109"/>
  <c r="F8" i="109"/>
  <c r="E8" i="109"/>
  <c r="D8" i="109"/>
  <c r="I8" i="109"/>
  <c r="C8" i="109"/>
  <c r="G8" i="108"/>
  <c r="C8" i="108"/>
  <c r="D8" i="108"/>
  <c r="E8" i="108"/>
  <c r="H8" i="108"/>
  <c r="I8" i="108"/>
  <c r="F8" i="108"/>
  <c r="C33" i="85"/>
  <c r="N80" i="85"/>
  <c r="C101" i="85"/>
  <c r="C45" i="85" s="1"/>
  <c r="N116" i="85" s="1"/>
  <c r="D33" i="85"/>
  <c r="D101" i="85"/>
  <c r="D45" i="85" s="1"/>
  <c r="O116" i="85" s="1"/>
  <c r="O80" i="85"/>
  <c r="D99" i="85"/>
  <c r="D43" i="85" s="1"/>
  <c r="O114" i="85" s="1"/>
  <c r="D31" i="85"/>
  <c r="F31" i="85"/>
  <c r="F99" i="85"/>
  <c r="F43" i="85" s="1"/>
  <c r="Q114" i="85" s="1"/>
  <c r="F32" i="85"/>
  <c r="F100" i="85"/>
  <c r="F44" i="85" s="1"/>
  <c r="Q115" i="85" s="1"/>
  <c r="Q79" i="85"/>
  <c r="G33" i="85"/>
  <c r="R80" i="85"/>
  <c r="G101" i="85"/>
  <c r="G45" i="85" s="1"/>
  <c r="R116" i="85" s="1"/>
  <c r="S80" i="85"/>
  <c r="H101" i="85"/>
  <c r="H45" i="85" s="1"/>
  <c r="S116" i="85" s="1"/>
  <c r="H33" i="85"/>
  <c r="E99" i="85"/>
  <c r="E43" i="85" s="1"/>
  <c r="P114" i="85" s="1"/>
  <c r="E31" i="85"/>
  <c r="S79" i="85"/>
  <c r="H32" i="85"/>
  <c r="H100" i="85"/>
  <c r="H44" i="85" s="1"/>
  <c r="S115" i="85" s="1"/>
  <c r="D32" i="85"/>
  <c r="O79" i="85"/>
  <c r="D100" i="85"/>
  <c r="D44" i="85" s="1"/>
  <c r="O115" i="85" s="1"/>
  <c r="I12" i="85"/>
  <c r="E12" i="85"/>
  <c r="H12" i="85"/>
  <c r="D12" i="85"/>
  <c r="G12" i="85"/>
  <c r="C12" i="85"/>
  <c r="F12" i="85"/>
  <c r="I33" i="85"/>
  <c r="T80" i="85"/>
  <c r="I101" i="85"/>
  <c r="I45" i="85" s="1"/>
  <c r="T116" i="85" s="1"/>
  <c r="C31" i="85"/>
  <c r="C99" i="85"/>
  <c r="C43" i="85" s="1"/>
  <c r="N114" i="85" s="1"/>
  <c r="I99" i="85"/>
  <c r="I43" i="85" s="1"/>
  <c r="T114" i="85" s="1"/>
  <c r="I31" i="85"/>
  <c r="E32" i="85"/>
  <c r="P79" i="85"/>
  <c r="E100" i="85"/>
  <c r="E44" i="85" s="1"/>
  <c r="P115" i="85" s="1"/>
  <c r="C100" i="85"/>
  <c r="C44" i="85" s="1"/>
  <c r="N115" i="85" s="1"/>
  <c r="C32" i="85"/>
  <c r="N79" i="85"/>
  <c r="P80" i="85"/>
  <c r="E101" i="85"/>
  <c r="E45" i="85" s="1"/>
  <c r="P116" i="85" s="1"/>
  <c r="E33" i="85"/>
  <c r="F101" i="85"/>
  <c r="F45" i="85" s="1"/>
  <c r="Q116" i="85" s="1"/>
  <c r="Q80" i="85"/>
  <c r="F33" i="85"/>
  <c r="G31" i="85"/>
  <c r="G99" i="85"/>
  <c r="G43" i="85" s="1"/>
  <c r="R114" i="85" s="1"/>
  <c r="H31" i="85"/>
  <c r="H99" i="85"/>
  <c r="H43" i="85" s="1"/>
  <c r="S114" i="85" s="1"/>
  <c r="T79" i="85"/>
  <c r="I32" i="85"/>
  <c r="I100" i="85"/>
  <c r="I44" i="85" s="1"/>
  <c r="T115" i="85" s="1"/>
  <c r="G100" i="85"/>
  <c r="G44" i="85" s="1"/>
  <c r="R115" i="85" s="1"/>
  <c r="R79" i="85"/>
  <c r="G32" i="85"/>
  <c r="E136" i="53"/>
  <c r="E55" i="53" s="1"/>
  <c r="E66" i="53" s="1"/>
  <c r="O156" i="105" s="1"/>
  <c r="O156" i="130" s="1"/>
  <c r="E137" i="53"/>
  <c r="E56" i="53" s="1"/>
  <c r="E67" i="53" s="1"/>
  <c r="O157" i="105" s="1"/>
  <c r="O157" i="130" s="1"/>
  <c r="C136" i="53"/>
  <c r="C55" i="53" s="1"/>
  <c r="C66" i="53" s="1"/>
  <c r="M156" i="105" s="1"/>
  <c r="M156" i="130" s="1"/>
  <c r="C8" i="55"/>
  <c r="H8" i="55"/>
  <c r="G8" i="55"/>
  <c r="E8" i="55"/>
  <c r="C137" i="53"/>
  <c r="C56" i="53" s="1"/>
  <c r="C67" i="53" s="1"/>
  <c r="M157" i="105" s="1"/>
  <c r="M157" i="130" s="1"/>
  <c r="G136" i="53"/>
  <c r="G55" i="53" s="1"/>
  <c r="G66" i="53" s="1"/>
  <c r="Q156" i="105" s="1"/>
  <c r="Q156" i="130" s="1"/>
  <c r="F136" i="53"/>
  <c r="F55" i="53" s="1"/>
  <c r="F66" i="53" s="1"/>
  <c r="P156" i="105" s="1"/>
  <c r="P156" i="130" s="1"/>
  <c r="F8" i="55"/>
  <c r="I8" i="55"/>
  <c r="D8" i="55"/>
  <c r="G138" i="53"/>
  <c r="G57" i="53" s="1"/>
  <c r="G68" i="53" s="1"/>
  <c r="Q158" i="105" s="1"/>
  <c r="Q158" i="130" s="1"/>
  <c r="F137" i="53"/>
  <c r="F56" i="53" s="1"/>
  <c r="F67" i="53" s="1"/>
  <c r="P157" i="105" s="1"/>
  <c r="P157" i="130" s="1"/>
  <c r="N116" i="52"/>
  <c r="F137" i="52"/>
  <c r="F56" i="52" s="1"/>
  <c r="F67" i="52" s="1"/>
  <c r="P148" i="105" s="1"/>
  <c r="P148" i="130" s="1"/>
  <c r="G137" i="52"/>
  <c r="G56" i="52" s="1"/>
  <c r="G67" i="52" s="1"/>
  <c r="Q148" i="105" s="1"/>
  <c r="Q148" i="130" s="1"/>
  <c r="H137" i="52"/>
  <c r="H56" i="52" s="1"/>
  <c r="H67" i="52" s="1"/>
  <c r="R148" i="105" s="1"/>
  <c r="R148" i="130" s="1"/>
  <c r="G99" i="53"/>
  <c r="G43" i="53" s="1"/>
  <c r="R114" i="53" s="1"/>
  <c r="G31" i="53"/>
  <c r="H138" i="53"/>
  <c r="H57" i="53" s="1"/>
  <c r="H68" i="53" s="1"/>
  <c r="R158" i="105" s="1"/>
  <c r="R158" i="130" s="1"/>
  <c r="C138" i="53"/>
  <c r="C57" i="53" s="1"/>
  <c r="C68" i="53" s="1"/>
  <c r="M158" i="105" s="1"/>
  <c r="M158" i="130" s="1"/>
  <c r="H137" i="53"/>
  <c r="H56" i="53" s="1"/>
  <c r="H67" i="53" s="1"/>
  <c r="R157" i="105" s="1"/>
  <c r="R157" i="130" s="1"/>
  <c r="I136" i="53"/>
  <c r="I55" i="53" s="1"/>
  <c r="I66" i="53" s="1"/>
  <c r="S156" i="105" s="1"/>
  <c r="S156" i="130" s="1"/>
  <c r="E138" i="53"/>
  <c r="E57" i="53" s="1"/>
  <c r="E68" i="53" s="1"/>
  <c r="O158" i="105" s="1"/>
  <c r="O158" i="130" s="1"/>
  <c r="C31" i="53"/>
  <c r="C99" i="53"/>
  <c r="C43" i="53" s="1"/>
  <c r="C135" i="53" s="1"/>
  <c r="C54" i="53" s="1"/>
  <c r="E31" i="53"/>
  <c r="E99" i="53"/>
  <c r="E43" i="53" s="1"/>
  <c r="P114" i="53" s="1"/>
  <c r="D138" i="53"/>
  <c r="D57" i="53" s="1"/>
  <c r="D68" i="53" s="1"/>
  <c r="N158" i="105" s="1"/>
  <c r="N158" i="130" s="1"/>
  <c r="D137" i="53"/>
  <c r="D56" i="53" s="1"/>
  <c r="D67" i="53" s="1"/>
  <c r="N157" i="105" s="1"/>
  <c r="N157" i="130" s="1"/>
  <c r="H136" i="53"/>
  <c r="H55" i="53" s="1"/>
  <c r="H66" i="53" s="1"/>
  <c r="R156" i="105" s="1"/>
  <c r="R156" i="130" s="1"/>
  <c r="C67" i="52"/>
  <c r="M148" i="105" s="1"/>
  <c r="M148" i="130" s="1"/>
  <c r="E137" i="52"/>
  <c r="E56" i="52" s="1"/>
  <c r="E67" i="52" s="1"/>
  <c r="O148" i="105" s="1"/>
  <c r="O148" i="130" s="1"/>
  <c r="D137" i="52"/>
  <c r="D56" i="52" s="1"/>
  <c r="D67" i="52" s="1"/>
  <c r="N148" i="105" s="1"/>
  <c r="N148" i="130" s="1"/>
  <c r="I138" i="53"/>
  <c r="I57" i="53" s="1"/>
  <c r="I68" i="53" s="1"/>
  <c r="S158" i="105" s="1"/>
  <c r="S158" i="130" s="1"/>
  <c r="F138" i="53"/>
  <c r="F57" i="53" s="1"/>
  <c r="F68" i="53" s="1"/>
  <c r="P158" i="105" s="1"/>
  <c r="P158" i="130" s="1"/>
  <c r="G137" i="53"/>
  <c r="G56" i="53" s="1"/>
  <c r="G67" i="53" s="1"/>
  <c r="Q157" i="105" s="1"/>
  <c r="Q157" i="130" s="1"/>
  <c r="I137" i="53"/>
  <c r="I56" i="53" s="1"/>
  <c r="I67" i="53" s="1"/>
  <c r="S157" i="105" s="1"/>
  <c r="S157" i="130" s="1"/>
  <c r="D136" i="53"/>
  <c r="D55" i="53" s="1"/>
  <c r="D66" i="53" s="1"/>
  <c r="N156" i="105" s="1"/>
  <c r="N156" i="130" s="1"/>
  <c r="D31" i="53"/>
  <c r="D99" i="53"/>
  <c r="D43" i="53" s="1"/>
  <c r="D135" i="53" s="1"/>
  <c r="D54" i="53" s="1"/>
  <c r="I99" i="53"/>
  <c r="I43" i="53" s="1"/>
  <c r="I135" i="53" s="1"/>
  <c r="I54" i="53" s="1"/>
  <c r="I31" i="53"/>
  <c r="P118" i="53"/>
  <c r="H31" i="53"/>
  <c r="H99" i="53"/>
  <c r="H43" i="53" s="1"/>
  <c r="H135" i="53" s="1"/>
  <c r="H54" i="53" s="1"/>
  <c r="F99" i="53"/>
  <c r="F43" i="53" s="1"/>
  <c r="F135" i="53" s="1"/>
  <c r="F54" i="53" s="1"/>
  <c r="F31" i="53"/>
  <c r="I137" i="52"/>
  <c r="I56" i="52" s="1"/>
  <c r="I67" i="52" s="1"/>
  <c r="S148" i="105" s="1"/>
  <c r="S148" i="130" s="1"/>
  <c r="C31" i="52"/>
  <c r="C99" i="52"/>
  <c r="C43" i="52" s="1"/>
  <c r="N114" i="52" s="1"/>
  <c r="H99" i="52"/>
  <c r="H43" i="52" s="1"/>
  <c r="S114" i="52" s="1"/>
  <c r="H31" i="52"/>
  <c r="F102" i="52"/>
  <c r="F46" i="52" s="1"/>
  <c r="Q117" i="52" s="1"/>
  <c r="Q81" i="52"/>
  <c r="F34" i="52"/>
  <c r="C10" i="52"/>
  <c r="D233" i="113"/>
  <c r="E10" i="52"/>
  <c r="F233" i="113"/>
  <c r="G31" i="52"/>
  <c r="G99" i="52"/>
  <c r="G43" i="52" s="1"/>
  <c r="R114" i="52" s="1"/>
  <c r="I34" i="52"/>
  <c r="T81" i="52"/>
  <c r="I102" i="52"/>
  <c r="I46" i="52" s="1"/>
  <c r="T117" i="52" s="1"/>
  <c r="E34" i="52"/>
  <c r="P81" i="52"/>
  <c r="E102" i="52"/>
  <c r="E46" i="52" s="1"/>
  <c r="P117" i="52" s="1"/>
  <c r="D10" i="52"/>
  <c r="E233" i="113"/>
  <c r="I10" i="52"/>
  <c r="J233" i="113"/>
  <c r="E31" i="52"/>
  <c r="E99" i="52"/>
  <c r="E43" i="52" s="1"/>
  <c r="P114" i="52" s="1"/>
  <c r="F99" i="52"/>
  <c r="F43" i="52" s="1"/>
  <c r="Q114" i="52" s="1"/>
  <c r="F31" i="52"/>
  <c r="D102" i="52"/>
  <c r="D46" i="52" s="1"/>
  <c r="O117" i="52" s="1"/>
  <c r="O81" i="52"/>
  <c r="D34" i="52"/>
  <c r="C102" i="52"/>
  <c r="C46" i="52" s="1"/>
  <c r="N117" i="52" s="1"/>
  <c r="N81" i="52"/>
  <c r="C34" i="52"/>
  <c r="H10" i="52"/>
  <c r="I233" i="113"/>
  <c r="I31" i="52"/>
  <c r="I99" i="52"/>
  <c r="I43" i="52" s="1"/>
  <c r="T114" i="52" s="1"/>
  <c r="D31" i="52"/>
  <c r="D99" i="52"/>
  <c r="D43" i="52" s="1"/>
  <c r="O114" i="52" s="1"/>
  <c r="H34" i="52"/>
  <c r="H102" i="52"/>
  <c r="H46" i="52" s="1"/>
  <c r="S117" i="52" s="1"/>
  <c r="S81" i="52"/>
  <c r="G102" i="52"/>
  <c r="G46" i="52" s="1"/>
  <c r="R117" i="52" s="1"/>
  <c r="G34" i="52"/>
  <c r="R81" i="52"/>
  <c r="F10" i="52"/>
  <c r="G233" i="113"/>
  <c r="G10" i="52"/>
  <c r="H233" i="113"/>
  <c r="C8" i="51"/>
  <c r="F8" i="51"/>
  <c r="I8" i="51"/>
  <c r="G8" i="51"/>
  <c r="D8" i="51"/>
  <c r="E8" i="51"/>
  <c r="H8" i="51"/>
  <c r="D8" i="50"/>
  <c r="C8" i="50"/>
  <c r="H8" i="50"/>
  <c r="G8" i="50"/>
  <c r="E8" i="50"/>
  <c r="F8" i="50"/>
  <c r="I8" i="50"/>
  <c r="C8" i="49"/>
  <c r="E8" i="49"/>
  <c r="F8" i="49"/>
  <c r="H8" i="49"/>
  <c r="S115" i="44"/>
  <c r="G8" i="49"/>
  <c r="I8" i="49"/>
  <c r="D8" i="49"/>
  <c r="G8" i="48"/>
  <c r="I8" i="48"/>
  <c r="F136" i="44"/>
  <c r="F55" i="44" s="1"/>
  <c r="F66" i="44" s="1"/>
  <c r="P73" i="105" s="1"/>
  <c r="P73" i="130" s="1"/>
  <c r="D8" i="48"/>
  <c r="F8" i="48"/>
  <c r="H8" i="48"/>
  <c r="G136" i="47"/>
  <c r="G55" i="47" s="1"/>
  <c r="G66" i="47" s="1"/>
  <c r="Q102" i="105" s="1"/>
  <c r="Q102" i="130" s="1"/>
  <c r="D136" i="47"/>
  <c r="D55" i="47" s="1"/>
  <c r="D66" i="47" s="1"/>
  <c r="N102" i="105" s="1"/>
  <c r="N102" i="130" s="1"/>
  <c r="I136" i="47"/>
  <c r="I55" i="47" s="1"/>
  <c r="I66" i="47" s="1"/>
  <c r="S102" i="105" s="1"/>
  <c r="S102" i="130" s="1"/>
  <c r="C8" i="48"/>
  <c r="E8" i="48"/>
  <c r="E11" i="47"/>
  <c r="F234" i="113"/>
  <c r="H11" i="47"/>
  <c r="I234" i="113"/>
  <c r="D9" i="47"/>
  <c r="E232" i="113"/>
  <c r="C9" i="47"/>
  <c r="D232" i="113"/>
  <c r="C12" i="47"/>
  <c r="D235" i="113"/>
  <c r="F12" i="47"/>
  <c r="G235" i="113"/>
  <c r="C11" i="47"/>
  <c r="D234" i="113"/>
  <c r="C136" i="47"/>
  <c r="C55" i="47" s="1"/>
  <c r="C66" i="47" s="1"/>
  <c r="M102" i="105" s="1"/>
  <c r="M102" i="130" s="1"/>
  <c r="H9" i="47"/>
  <c r="I232" i="113"/>
  <c r="F9" i="47"/>
  <c r="G232" i="113"/>
  <c r="G12" i="47"/>
  <c r="H235" i="113"/>
  <c r="E12" i="47"/>
  <c r="F235" i="113"/>
  <c r="I11" i="47"/>
  <c r="J234" i="113"/>
  <c r="G11" i="47"/>
  <c r="H234" i="113"/>
  <c r="E9" i="47"/>
  <c r="F232" i="113"/>
  <c r="H136" i="47"/>
  <c r="H55" i="47" s="1"/>
  <c r="H66" i="47" s="1"/>
  <c r="R102" i="105" s="1"/>
  <c r="R102" i="130" s="1"/>
  <c r="E136" i="47"/>
  <c r="E55" i="47" s="1"/>
  <c r="E66" i="47" s="1"/>
  <c r="O102" i="105" s="1"/>
  <c r="O102" i="130" s="1"/>
  <c r="D12" i="47"/>
  <c r="E235" i="113"/>
  <c r="I12" i="47"/>
  <c r="J235" i="113"/>
  <c r="F11" i="47"/>
  <c r="G234" i="113"/>
  <c r="D11" i="47"/>
  <c r="E234" i="113"/>
  <c r="G9" i="47"/>
  <c r="H232" i="113"/>
  <c r="I9" i="47"/>
  <c r="J232" i="113"/>
  <c r="H12" i="47"/>
  <c r="I235" i="113"/>
  <c r="F136" i="47"/>
  <c r="F55" i="47" s="1"/>
  <c r="F66" i="47" s="1"/>
  <c r="P102" i="105" s="1"/>
  <c r="P102" i="130" s="1"/>
  <c r="I8" i="46"/>
  <c r="G8" i="46"/>
  <c r="G136" i="44"/>
  <c r="G55" i="44" s="1"/>
  <c r="N115" i="44"/>
  <c r="F8" i="46"/>
  <c r="H8" i="46"/>
  <c r="D8" i="46"/>
  <c r="E8" i="46"/>
  <c r="C8" i="46"/>
  <c r="H30" i="45"/>
  <c r="H98" i="45"/>
  <c r="I30" i="45"/>
  <c r="I98" i="45"/>
  <c r="D30" i="45"/>
  <c r="D98" i="45"/>
  <c r="E98" i="45"/>
  <c r="E30" i="45"/>
  <c r="C30" i="45"/>
  <c r="C98" i="45"/>
  <c r="G98" i="45"/>
  <c r="G30" i="45"/>
  <c r="F98" i="45"/>
  <c r="F30" i="45"/>
  <c r="I136" i="44"/>
  <c r="I55" i="44" s="1"/>
  <c r="I66" i="44" s="1"/>
  <c r="S73" i="105" s="1"/>
  <c r="S73" i="130" s="1"/>
  <c r="H66" i="44"/>
  <c r="R73" i="105" s="1"/>
  <c r="R73" i="130" s="1"/>
  <c r="D136" i="44"/>
  <c r="D55" i="44" s="1"/>
  <c r="D66" i="44" s="1"/>
  <c r="N73" i="105" s="1"/>
  <c r="N73" i="130" s="1"/>
  <c r="E136" i="44"/>
  <c r="E55" i="44" s="1"/>
  <c r="E66" i="44" s="1"/>
  <c r="O73" i="105" s="1"/>
  <c r="O73" i="130" s="1"/>
  <c r="O115" i="44"/>
  <c r="C66" i="44"/>
  <c r="M73" i="105" s="1"/>
  <c r="M73" i="130" s="1"/>
  <c r="G8" i="43"/>
  <c r="H8" i="43"/>
  <c r="F8" i="43"/>
  <c r="E8" i="43"/>
  <c r="C8" i="43"/>
  <c r="I8" i="43"/>
  <c r="D8" i="43"/>
  <c r="C8" i="41"/>
  <c r="H8" i="41"/>
  <c r="G8" i="41"/>
  <c r="E8" i="41"/>
  <c r="F8" i="41"/>
  <c r="I8" i="41"/>
  <c r="D8" i="41"/>
  <c r="T116" i="38"/>
  <c r="F137" i="38"/>
  <c r="F56" i="38" s="1"/>
  <c r="F67" i="38" s="1"/>
  <c r="D137" i="38"/>
  <c r="D56" i="38" s="1"/>
  <c r="D67" i="38" s="1"/>
  <c r="E8" i="40"/>
  <c r="G8" i="40"/>
  <c r="Q116" i="38"/>
  <c r="O116" i="38"/>
  <c r="I8" i="40"/>
  <c r="D8" i="40"/>
  <c r="F8" i="40"/>
  <c r="H8" i="40"/>
  <c r="C8" i="40"/>
  <c r="F8" i="39"/>
  <c r="H8" i="39"/>
  <c r="N117" i="38"/>
  <c r="C8" i="39"/>
  <c r="E8" i="39"/>
  <c r="G8" i="39"/>
  <c r="I8" i="39"/>
  <c r="D8" i="39"/>
  <c r="H67" i="38"/>
  <c r="E66" i="38"/>
  <c r="I68" i="38"/>
  <c r="E67" i="38"/>
  <c r="D65" i="38"/>
  <c r="S118" i="38"/>
  <c r="E65" i="38"/>
  <c r="S115" i="38"/>
  <c r="I137" i="38"/>
  <c r="I56" i="38" s="1"/>
  <c r="Q117" i="38"/>
  <c r="E68" i="38"/>
  <c r="O21" i="105" s="1"/>
  <c r="R117" i="38"/>
  <c r="O117" i="38"/>
  <c r="R116" i="38"/>
  <c r="P118" i="38"/>
  <c r="C138" i="38"/>
  <c r="C57" i="38" s="1"/>
  <c r="T114" i="38"/>
  <c r="D8" i="38"/>
  <c r="F8" i="38"/>
  <c r="Q118" i="38"/>
  <c r="D66" i="38"/>
  <c r="G68" i="38"/>
  <c r="Q21" i="105" s="1"/>
  <c r="Q114" i="38"/>
  <c r="N118" i="38"/>
  <c r="D68" i="38"/>
  <c r="N21" i="105" s="1"/>
  <c r="Q115" i="38"/>
  <c r="H65" i="38"/>
  <c r="R18" i="105" s="1"/>
  <c r="S117" i="38"/>
  <c r="C65" i="38"/>
  <c r="I66" i="38"/>
  <c r="T117" i="38"/>
  <c r="E8" i="38"/>
  <c r="C8" i="38"/>
  <c r="H66" i="38"/>
  <c r="R19" i="105" s="1"/>
  <c r="N115" i="38"/>
  <c r="S116" i="38"/>
  <c r="O115" i="38"/>
  <c r="R114" i="38"/>
  <c r="O118" i="38"/>
  <c r="F136" i="38"/>
  <c r="F55" i="38" s="1"/>
  <c r="S114" i="38"/>
  <c r="H138" i="38"/>
  <c r="H57" i="38" s="1"/>
  <c r="R115" i="38"/>
  <c r="N114" i="38"/>
  <c r="T115" i="38"/>
  <c r="I65" i="38"/>
  <c r="S18" i="105" s="1"/>
  <c r="T118" i="38"/>
  <c r="I8" i="38"/>
  <c r="G8" i="38"/>
  <c r="O114" i="38"/>
  <c r="C136" i="38"/>
  <c r="C55" i="38" s="1"/>
  <c r="P114" i="38"/>
  <c r="R118" i="38"/>
  <c r="F68" i="38"/>
  <c r="P115" i="38"/>
  <c r="P117" i="38"/>
  <c r="P116" i="38"/>
  <c r="G65" i="38"/>
  <c r="Q18" i="105" s="1"/>
  <c r="F135" i="38"/>
  <c r="F54" i="38" s="1"/>
  <c r="G137" i="38"/>
  <c r="G56" i="38" s="1"/>
  <c r="G66" i="38"/>
  <c r="C137" i="38"/>
  <c r="C56" i="38" s="1"/>
  <c r="H8" i="38"/>
  <c r="C30" i="127" l="1"/>
  <c r="C98" i="127"/>
  <c r="I30" i="127"/>
  <c r="I98" i="127"/>
  <c r="E30" i="127"/>
  <c r="E98" i="127"/>
  <c r="H30" i="127"/>
  <c r="H98" i="127"/>
  <c r="D98" i="127"/>
  <c r="D30" i="127"/>
  <c r="F30" i="127"/>
  <c r="F98" i="127"/>
  <c r="G98" i="127"/>
  <c r="G30" i="127"/>
  <c r="I98" i="109"/>
  <c r="I30" i="109"/>
  <c r="G30" i="109"/>
  <c r="G98" i="109"/>
  <c r="E98" i="109"/>
  <c r="E30" i="109"/>
  <c r="C98" i="109"/>
  <c r="C30" i="109"/>
  <c r="D98" i="109"/>
  <c r="D30" i="109"/>
  <c r="F30" i="109"/>
  <c r="F98" i="109"/>
  <c r="H30" i="109"/>
  <c r="H98" i="109"/>
  <c r="C137" i="85"/>
  <c r="C56" i="85" s="1"/>
  <c r="C67" i="85" s="1"/>
  <c r="M386" i="105" s="1"/>
  <c r="M382" i="130" s="1"/>
  <c r="I98" i="108"/>
  <c r="I30" i="108"/>
  <c r="E30" i="108"/>
  <c r="E98" i="108"/>
  <c r="C98" i="108"/>
  <c r="C30" i="108"/>
  <c r="F98" i="108"/>
  <c r="F30" i="108"/>
  <c r="D98" i="108"/>
  <c r="D30" i="108"/>
  <c r="H98" i="108"/>
  <c r="H30" i="108"/>
  <c r="G98" i="108"/>
  <c r="G30" i="108"/>
  <c r="E136" i="85"/>
  <c r="E55" i="85" s="1"/>
  <c r="E66" i="85" s="1"/>
  <c r="O385" i="105" s="1"/>
  <c r="O381" i="130" s="1"/>
  <c r="D136" i="85"/>
  <c r="D55" i="85" s="1"/>
  <c r="D66" i="85" s="1"/>
  <c r="N385" i="105" s="1"/>
  <c r="N381" i="130" s="1"/>
  <c r="H136" i="85"/>
  <c r="H55" i="85" s="1"/>
  <c r="H66" i="85" s="1"/>
  <c r="R385" i="105" s="1"/>
  <c r="R381" i="130" s="1"/>
  <c r="E135" i="85"/>
  <c r="E54" i="85" s="1"/>
  <c r="E65" i="85" s="1"/>
  <c r="O384" i="105" s="1"/>
  <c r="O380" i="130" s="1"/>
  <c r="H137" i="85"/>
  <c r="H56" i="85" s="1"/>
  <c r="H67" i="85" s="1"/>
  <c r="R386" i="105" s="1"/>
  <c r="R382" i="130" s="1"/>
  <c r="G137" i="85"/>
  <c r="G56" i="85" s="1"/>
  <c r="G67" i="85" s="1"/>
  <c r="Q386" i="105" s="1"/>
  <c r="Q382" i="130" s="1"/>
  <c r="F136" i="85"/>
  <c r="F55" i="85" s="1"/>
  <c r="F66" i="85" s="1"/>
  <c r="P385" i="105" s="1"/>
  <c r="P381" i="130" s="1"/>
  <c r="F135" i="85"/>
  <c r="F54" i="85" s="1"/>
  <c r="F65" i="85" s="1"/>
  <c r="P384" i="105" s="1"/>
  <c r="P380" i="130" s="1"/>
  <c r="D135" i="85"/>
  <c r="D54" i="85" s="1"/>
  <c r="D65" i="85" s="1"/>
  <c r="N384" i="105" s="1"/>
  <c r="N380" i="130" s="1"/>
  <c r="D137" i="85"/>
  <c r="D56" i="85" s="1"/>
  <c r="D67" i="85" s="1"/>
  <c r="N386" i="105" s="1"/>
  <c r="N382" i="130" s="1"/>
  <c r="C135" i="85"/>
  <c r="C54" i="85" s="1"/>
  <c r="C65" i="85" s="1"/>
  <c r="M384" i="105" s="1"/>
  <c r="M380" i="130" s="1"/>
  <c r="I137" i="85"/>
  <c r="I56" i="85" s="1"/>
  <c r="I67" i="85" s="1"/>
  <c r="S386" i="105" s="1"/>
  <c r="S382" i="130" s="1"/>
  <c r="F137" i="85"/>
  <c r="F56" i="85" s="1"/>
  <c r="F67" i="85" s="1"/>
  <c r="P386" i="105" s="1"/>
  <c r="P382" i="130" s="1"/>
  <c r="C136" i="85"/>
  <c r="C55" i="85" s="1"/>
  <c r="C66" i="85" s="1"/>
  <c r="M385" i="105" s="1"/>
  <c r="M381" i="130" s="1"/>
  <c r="I135" i="85"/>
  <c r="I54" i="85" s="1"/>
  <c r="I65" i="85" s="1"/>
  <c r="S384" i="105" s="1"/>
  <c r="S380" i="130" s="1"/>
  <c r="F34" i="85"/>
  <c r="F102" i="85"/>
  <c r="F46" i="85" s="1"/>
  <c r="Q117" i="85" s="1"/>
  <c r="Q81" i="85"/>
  <c r="S81" i="85"/>
  <c r="H102" i="85"/>
  <c r="H46" i="85" s="1"/>
  <c r="S117" i="85" s="1"/>
  <c r="H34" i="85"/>
  <c r="D102" i="85"/>
  <c r="D46" i="85" s="1"/>
  <c r="O117" i="85" s="1"/>
  <c r="O81" i="85"/>
  <c r="D34" i="85"/>
  <c r="G136" i="85"/>
  <c r="G55" i="85" s="1"/>
  <c r="G66" i="85" s="1"/>
  <c r="Q385" i="105" s="1"/>
  <c r="Q381" i="130" s="1"/>
  <c r="I136" i="85"/>
  <c r="I55" i="85" s="1"/>
  <c r="I66" i="85" s="1"/>
  <c r="S385" i="105" s="1"/>
  <c r="S381" i="130" s="1"/>
  <c r="H135" i="85"/>
  <c r="H54" i="85" s="1"/>
  <c r="H65" i="85" s="1"/>
  <c r="R384" i="105" s="1"/>
  <c r="R380" i="130" s="1"/>
  <c r="N81" i="85"/>
  <c r="C102" i="85"/>
  <c r="C46" i="85" s="1"/>
  <c r="N117" i="85" s="1"/>
  <c r="C34" i="85"/>
  <c r="P81" i="85"/>
  <c r="E34" i="85"/>
  <c r="E102" i="85"/>
  <c r="E46" i="85" s="1"/>
  <c r="P117" i="85" s="1"/>
  <c r="E135" i="52"/>
  <c r="E54" i="52" s="1"/>
  <c r="E65" i="52" s="1"/>
  <c r="O146" i="105" s="1"/>
  <c r="O146" i="130" s="1"/>
  <c r="E138" i="52"/>
  <c r="E57" i="52" s="1"/>
  <c r="E68" i="52" s="1"/>
  <c r="O149" i="105" s="1"/>
  <c r="O149" i="130" s="1"/>
  <c r="I138" i="52"/>
  <c r="I57" i="52" s="1"/>
  <c r="I68" i="52" s="1"/>
  <c r="S149" i="105" s="1"/>
  <c r="S149" i="130" s="1"/>
  <c r="G135" i="52"/>
  <c r="G54" i="52" s="1"/>
  <c r="G65" i="52" s="1"/>
  <c r="Q146" i="105" s="1"/>
  <c r="Q146" i="130" s="1"/>
  <c r="G135" i="85"/>
  <c r="G54" i="85" s="1"/>
  <c r="G65" i="85" s="1"/>
  <c r="Q384" i="105" s="1"/>
  <c r="Q380" i="130" s="1"/>
  <c r="E137" i="85"/>
  <c r="E56" i="85" s="1"/>
  <c r="E67" i="85" s="1"/>
  <c r="O386" i="105" s="1"/>
  <c r="O382" i="130" s="1"/>
  <c r="G34" i="85"/>
  <c r="R81" i="85"/>
  <c r="G102" i="85"/>
  <c r="G46" i="85" s="1"/>
  <c r="R117" i="85" s="1"/>
  <c r="I102" i="85"/>
  <c r="I46" i="85" s="1"/>
  <c r="T117" i="85" s="1"/>
  <c r="I34" i="85"/>
  <c r="T81" i="85"/>
  <c r="O114" i="53"/>
  <c r="Q114" i="53"/>
  <c r="T114" i="53"/>
  <c r="N114" i="53"/>
  <c r="E30" i="55"/>
  <c r="E98" i="55"/>
  <c r="C138" i="52"/>
  <c r="C57" i="52" s="1"/>
  <c r="C68" i="52" s="1"/>
  <c r="M149" i="105" s="1"/>
  <c r="M149" i="130" s="1"/>
  <c r="D138" i="52"/>
  <c r="D57" i="52" s="1"/>
  <c r="D68" i="52" s="1"/>
  <c r="N149" i="105" s="1"/>
  <c r="N149" i="130" s="1"/>
  <c r="F135" i="52"/>
  <c r="F54" i="52" s="1"/>
  <c r="F65" i="52" s="1"/>
  <c r="P146" i="105" s="1"/>
  <c r="P146" i="130" s="1"/>
  <c r="I30" i="55"/>
  <c r="I98" i="55"/>
  <c r="S114" i="53"/>
  <c r="F98" i="55"/>
  <c r="F30" i="55"/>
  <c r="G98" i="55"/>
  <c r="G30" i="55"/>
  <c r="C98" i="55"/>
  <c r="C30" i="55"/>
  <c r="D30" i="55"/>
  <c r="D98" i="55"/>
  <c r="H30" i="55"/>
  <c r="H98" i="55"/>
  <c r="E135" i="53"/>
  <c r="E54" i="53" s="1"/>
  <c r="E65" i="53" s="1"/>
  <c r="O155" i="105" s="1"/>
  <c r="O155" i="130" s="1"/>
  <c r="D8" i="54"/>
  <c r="H8" i="54"/>
  <c r="F8" i="54"/>
  <c r="G135" i="53"/>
  <c r="G54" i="53" s="1"/>
  <c r="G65" i="53" s="1"/>
  <c r="Q155" i="105" s="1"/>
  <c r="Q155" i="130" s="1"/>
  <c r="E8" i="54"/>
  <c r="C8" i="54"/>
  <c r="I8" i="54"/>
  <c r="G8" i="54"/>
  <c r="D65" i="53"/>
  <c r="N155" i="105" s="1"/>
  <c r="N155" i="130" s="1"/>
  <c r="F65" i="53"/>
  <c r="P155" i="105" s="1"/>
  <c r="P155" i="130" s="1"/>
  <c r="H65" i="53"/>
  <c r="R155" i="105" s="1"/>
  <c r="R155" i="130" s="1"/>
  <c r="I65" i="53"/>
  <c r="S155" i="105" s="1"/>
  <c r="S155" i="130" s="1"/>
  <c r="C65" i="53"/>
  <c r="M155" i="105" s="1"/>
  <c r="M155" i="130" s="1"/>
  <c r="H100" i="52"/>
  <c r="H44" i="52" s="1"/>
  <c r="H136" i="52" s="1"/>
  <c r="H55" i="52" s="1"/>
  <c r="S79" i="52"/>
  <c r="H32" i="52"/>
  <c r="H10" i="63"/>
  <c r="Q82" i="52"/>
  <c r="D100" i="52"/>
  <c r="D44" i="52" s="1"/>
  <c r="D136" i="52" s="1"/>
  <c r="D55" i="52" s="1"/>
  <c r="O79" i="52"/>
  <c r="D32" i="52"/>
  <c r="D10" i="63"/>
  <c r="D32" i="63" s="1"/>
  <c r="T82" i="52"/>
  <c r="N79" i="52"/>
  <c r="C32" i="52"/>
  <c r="C100" i="52"/>
  <c r="C44" i="52" s="1"/>
  <c r="C136" i="52" s="1"/>
  <c r="C55" i="52" s="1"/>
  <c r="C10" i="63"/>
  <c r="C32" i="63" s="1"/>
  <c r="P82" i="52"/>
  <c r="G100" i="52"/>
  <c r="G44" i="52" s="1"/>
  <c r="G136" i="52" s="1"/>
  <c r="G55" i="52" s="1"/>
  <c r="R79" i="52"/>
  <c r="G32" i="52"/>
  <c r="G10" i="63"/>
  <c r="N82" i="52"/>
  <c r="F138" i="52"/>
  <c r="F57" i="52" s="1"/>
  <c r="F68" i="52" s="1"/>
  <c r="P149" i="105" s="1"/>
  <c r="P149" i="130" s="1"/>
  <c r="H135" i="52"/>
  <c r="H54" i="52" s="1"/>
  <c r="H65" i="52" s="1"/>
  <c r="R146" i="105" s="1"/>
  <c r="R146" i="130" s="1"/>
  <c r="C135" i="52"/>
  <c r="C54" i="52" s="1"/>
  <c r="C65" i="52" s="1"/>
  <c r="M146" i="105" s="1"/>
  <c r="M146" i="130" s="1"/>
  <c r="G138" i="52"/>
  <c r="G57" i="52" s="1"/>
  <c r="G68" i="52" s="1"/>
  <c r="Q149" i="105" s="1"/>
  <c r="Q149" i="130" s="1"/>
  <c r="H138" i="52"/>
  <c r="H57" i="52" s="1"/>
  <c r="H68" i="52" s="1"/>
  <c r="R149" i="105" s="1"/>
  <c r="R149" i="130" s="1"/>
  <c r="D135" i="52"/>
  <c r="D54" i="52" s="1"/>
  <c r="D65" i="52" s="1"/>
  <c r="N146" i="105" s="1"/>
  <c r="N146" i="130" s="1"/>
  <c r="I135" i="52"/>
  <c r="I54" i="52" s="1"/>
  <c r="I65" i="52" s="1"/>
  <c r="S146" i="105" s="1"/>
  <c r="S146" i="130" s="1"/>
  <c r="S82" i="52"/>
  <c r="I100" i="52"/>
  <c r="I44" i="52" s="1"/>
  <c r="I136" i="52" s="1"/>
  <c r="I55" i="52" s="1"/>
  <c r="I32" i="52"/>
  <c r="T79" i="52"/>
  <c r="I10" i="63"/>
  <c r="O82" i="52"/>
  <c r="P79" i="52"/>
  <c r="E32" i="52"/>
  <c r="E100" i="52"/>
  <c r="E44" i="52" s="1"/>
  <c r="E136" i="52" s="1"/>
  <c r="E55" i="52" s="1"/>
  <c r="E55" i="63" s="1"/>
  <c r="E55" i="140" s="1"/>
  <c r="E10" i="63"/>
  <c r="R82" i="52"/>
  <c r="Q79" i="52"/>
  <c r="F32" i="52"/>
  <c r="F100" i="52"/>
  <c r="F44" i="52" s="1"/>
  <c r="F136" i="52" s="1"/>
  <c r="F55" i="52" s="1"/>
  <c r="F55" i="63" s="1"/>
  <c r="F55" i="140" s="1"/>
  <c r="F10" i="63"/>
  <c r="H30" i="51"/>
  <c r="H98" i="51"/>
  <c r="C98" i="51"/>
  <c r="C30" i="51"/>
  <c r="G66" i="44"/>
  <c r="Q73" i="105" s="1"/>
  <c r="Q73" i="130" s="1"/>
  <c r="E30" i="51"/>
  <c r="E98" i="51"/>
  <c r="G30" i="51"/>
  <c r="G98" i="51"/>
  <c r="F98" i="51"/>
  <c r="F30" i="51"/>
  <c r="D30" i="51"/>
  <c r="D98" i="51"/>
  <c r="I98" i="51"/>
  <c r="I30" i="51"/>
  <c r="F98" i="50"/>
  <c r="F30" i="50"/>
  <c r="C98" i="50"/>
  <c r="C30" i="50"/>
  <c r="G30" i="50"/>
  <c r="G98" i="50"/>
  <c r="I30" i="50"/>
  <c r="I98" i="50"/>
  <c r="D98" i="50"/>
  <c r="D30" i="50"/>
  <c r="E98" i="50"/>
  <c r="E30" i="50"/>
  <c r="H98" i="50"/>
  <c r="H30" i="50"/>
  <c r="I30" i="49"/>
  <c r="I98" i="49"/>
  <c r="G98" i="49"/>
  <c r="G30" i="49"/>
  <c r="H30" i="49"/>
  <c r="H98" i="49"/>
  <c r="E30" i="49"/>
  <c r="E98" i="49"/>
  <c r="D30" i="49"/>
  <c r="D98" i="49"/>
  <c r="F98" i="49"/>
  <c r="F30" i="49"/>
  <c r="C98" i="49"/>
  <c r="C30" i="49"/>
  <c r="F98" i="48"/>
  <c r="F30" i="48"/>
  <c r="I98" i="48"/>
  <c r="I30" i="48"/>
  <c r="E30" i="48"/>
  <c r="E98" i="48"/>
  <c r="H30" i="48"/>
  <c r="H98" i="48"/>
  <c r="D30" i="48"/>
  <c r="D98" i="48"/>
  <c r="C98" i="48"/>
  <c r="C30" i="48"/>
  <c r="G30" i="48"/>
  <c r="G98" i="48"/>
  <c r="E99" i="47"/>
  <c r="E43" i="47" s="1"/>
  <c r="E135" i="47" s="1"/>
  <c r="E54" i="47" s="1"/>
  <c r="E31" i="47"/>
  <c r="E9" i="63"/>
  <c r="I33" i="47"/>
  <c r="T80" i="47"/>
  <c r="I101" i="47"/>
  <c r="I45" i="47" s="1"/>
  <c r="T116" i="47" s="1"/>
  <c r="I11" i="63"/>
  <c r="N81" i="47"/>
  <c r="C102" i="47"/>
  <c r="C46" i="47" s="1"/>
  <c r="N117" i="47" s="1"/>
  <c r="C34" i="47"/>
  <c r="C12" i="63"/>
  <c r="C34" i="63" s="1"/>
  <c r="D99" i="47"/>
  <c r="D43" i="47" s="1"/>
  <c r="D135" i="47" s="1"/>
  <c r="D54" i="47" s="1"/>
  <c r="D31" i="47"/>
  <c r="D9" i="63"/>
  <c r="D31" i="63" s="1"/>
  <c r="E101" i="47"/>
  <c r="E45" i="47" s="1"/>
  <c r="P80" i="47"/>
  <c r="E33" i="47"/>
  <c r="E11" i="63"/>
  <c r="H102" i="47"/>
  <c r="H46" i="47" s="1"/>
  <c r="S117" i="47" s="1"/>
  <c r="H34" i="47"/>
  <c r="S81" i="47"/>
  <c r="H12" i="63"/>
  <c r="G99" i="47"/>
  <c r="G43" i="47" s="1"/>
  <c r="G31" i="47"/>
  <c r="G9" i="63"/>
  <c r="F33" i="47"/>
  <c r="F101" i="47"/>
  <c r="F45" i="47" s="1"/>
  <c r="F137" i="47" s="1"/>
  <c r="F56" i="47" s="1"/>
  <c r="F56" i="63" s="1"/>
  <c r="F56" i="140" s="1"/>
  <c r="Q80" i="47"/>
  <c r="F11" i="63"/>
  <c r="I102" i="47"/>
  <c r="I46" i="47" s="1"/>
  <c r="I138" i="47" s="1"/>
  <c r="I57" i="47" s="1"/>
  <c r="T81" i="47"/>
  <c r="I34" i="47"/>
  <c r="I12" i="63"/>
  <c r="G34" i="47"/>
  <c r="G102" i="47"/>
  <c r="G46" i="47" s="1"/>
  <c r="R117" i="47" s="1"/>
  <c r="R81" i="47"/>
  <c r="G12" i="63"/>
  <c r="H99" i="47"/>
  <c r="H43" i="47" s="1"/>
  <c r="H135" i="47" s="1"/>
  <c r="H54" i="47" s="1"/>
  <c r="H31" i="47"/>
  <c r="H9" i="63"/>
  <c r="G33" i="47"/>
  <c r="R80" i="47"/>
  <c r="G101" i="47"/>
  <c r="G45" i="47" s="1"/>
  <c r="G11" i="63"/>
  <c r="F34" i="47"/>
  <c r="Q81" i="47"/>
  <c r="F102" i="47"/>
  <c r="F46" i="47" s="1"/>
  <c r="F138" i="47" s="1"/>
  <c r="F57" i="47" s="1"/>
  <c r="F12" i="63"/>
  <c r="C99" i="47"/>
  <c r="C43" i="47" s="1"/>
  <c r="C31" i="47"/>
  <c r="C9" i="63"/>
  <c r="C31" i="63" s="1"/>
  <c r="H101" i="47"/>
  <c r="H45" i="47" s="1"/>
  <c r="H33" i="47"/>
  <c r="S80" i="47"/>
  <c r="H11" i="63"/>
  <c r="I99" i="47"/>
  <c r="I43" i="47" s="1"/>
  <c r="I135" i="47" s="1"/>
  <c r="I54" i="47" s="1"/>
  <c r="I31" i="47"/>
  <c r="I9" i="63"/>
  <c r="O80" i="47"/>
  <c r="D33" i="47"/>
  <c r="D101" i="47"/>
  <c r="D45" i="47" s="1"/>
  <c r="D11" i="63"/>
  <c r="D33" i="63" s="1"/>
  <c r="D102" i="47"/>
  <c r="D46" i="47" s="1"/>
  <c r="O117" i="47" s="1"/>
  <c r="O81" i="47"/>
  <c r="D34" i="47"/>
  <c r="D12" i="63"/>
  <c r="D34" i="63" s="1"/>
  <c r="P81" i="47"/>
  <c r="E102" i="47"/>
  <c r="E46" i="47" s="1"/>
  <c r="P117" i="47" s="1"/>
  <c r="E34" i="47"/>
  <c r="E12" i="63"/>
  <c r="F31" i="47"/>
  <c r="F99" i="47"/>
  <c r="F43" i="47" s="1"/>
  <c r="F9" i="63"/>
  <c r="C33" i="47"/>
  <c r="C101" i="47"/>
  <c r="C45" i="47" s="1"/>
  <c r="N80" i="47"/>
  <c r="C11" i="63"/>
  <c r="C33" i="63" s="1"/>
  <c r="F98" i="46"/>
  <c r="F30" i="46"/>
  <c r="C98" i="46"/>
  <c r="C30" i="46"/>
  <c r="D30" i="46"/>
  <c r="D98" i="46"/>
  <c r="G98" i="46"/>
  <c r="G30" i="46"/>
  <c r="I98" i="46"/>
  <c r="I30" i="46"/>
  <c r="E98" i="46"/>
  <c r="E30" i="46"/>
  <c r="H98" i="46"/>
  <c r="H30" i="46"/>
  <c r="D42" i="45"/>
  <c r="F42" i="45"/>
  <c r="H42" i="45"/>
  <c r="I42" i="45"/>
  <c r="G42" i="45"/>
  <c r="C42" i="45"/>
  <c r="E42" i="45"/>
  <c r="E129" i="111" a="1"/>
  <c r="F8" i="44"/>
  <c r="C8" i="44"/>
  <c r="D8" i="44"/>
  <c r="G8" i="44"/>
  <c r="H8" i="44"/>
  <c r="E8" i="44"/>
  <c r="I8" i="44"/>
  <c r="E30" i="43"/>
  <c r="E98" i="43"/>
  <c r="I98" i="43"/>
  <c r="I30" i="43"/>
  <c r="H98" i="43"/>
  <c r="H30" i="43"/>
  <c r="D98" i="43"/>
  <c r="D30" i="43"/>
  <c r="C98" i="43"/>
  <c r="C30" i="43"/>
  <c r="F98" i="43"/>
  <c r="F30" i="43"/>
  <c r="G30" i="43"/>
  <c r="G98" i="43"/>
  <c r="C8" i="42"/>
  <c r="E8" i="42"/>
  <c r="D8" i="42"/>
  <c r="F8" i="42"/>
  <c r="H8" i="42"/>
  <c r="G8" i="42"/>
  <c r="I8" i="42"/>
  <c r="H98" i="41"/>
  <c r="H30" i="41"/>
  <c r="I30" i="41"/>
  <c r="I98" i="41"/>
  <c r="E98" i="41"/>
  <c r="E30" i="41"/>
  <c r="D30" i="41"/>
  <c r="D98" i="41"/>
  <c r="G30" i="41"/>
  <c r="G98" i="41"/>
  <c r="F98" i="41"/>
  <c r="F30" i="41"/>
  <c r="C30" i="41"/>
  <c r="C98" i="41"/>
  <c r="D98" i="40"/>
  <c r="D30" i="40"/>
  <c r="E98" i="40"/>
  <c r="E30" i="40"/>
  <c r="C98" i="40"/>
  <c r="C30" i="40"/>
  <c r="I98" i="40"/>
  <c r="I30" i="40"/>
  <c r="G98" i="40"/>
  <c r="G30" i="40"/>
  <c r="F98" i="40"/>
  <c r="F30" i="40"/>
  <c r="H30" i="40"/>
  <c r="H98" i="40"/>
  <c r="C98" i="39"/>
  <c r="C30" i="39"/>
  <c r="G30" i="39"/>
  <c r="G98" i="39"/>
  <c r="H30" i="39"/>
  <c r="H98" i="39"/>
  <c r="I30" i="39"/>
  <c r="I98" i="39"/>
  <c r="F30" i="39"/>
  <c r="F98" i="39"/>
  <c r="D30" i="39"/>
  <c r="D98" i="39"/>
  <c r="E98" i="39"/>
  <c r="E30" i="39"/>
  <c r="P21" i="105"/>
  <c r="F65" i="38"/>
  <c r="C66" i="38"/>
  <c r="C30" i="38"/>
  <c r="C98" i="38"/>
  <c r="S19" i="105"/>
  <c r="M18" i="105"/>
  <c r="N20" i="105"/>
  <c r="H68" i="38"/>
  <c r="R21" i="105" s="1"/>
  <c r="R19" i="130"/>
  <c r="F98" i="38"/>
  <c r="F30" i="38"/>
  <c r="D98" i="38"/>
  <c r="D30" i="38"/>
  <c r="S21" i="105"/>
  <c r="R20" i="105"/>
  <c r="H30" i="38"/>
  <c r="H98" i="38"/>
  <c r="Q19" i="105"/>
  <c r="Q18" i="130"/>
  <c r="I98" i="38"/>
  <c r="I30" i="38"/>
  <c r="S18" i="130"/>
  <c r="F66" i="38"/>
  <c r="P19" i="105" s="1"/>
  <c r="R18" i="130"/>
  <c r="N21" i="130"/>
  <c r="Q21" i="130"/>
  <c r="N19" i="105"/>
  <c r="P20" i="105"/>
  <c r="C67" i="38"/>
  <c r="G67" i="38"/>
  <c r="G98" i="38"/>
  <c r="G30" i="38"/>
  <c r="E30" i="38"/>
  <c r="E98" i="38"/>
  <c r="C68" i="38"/>
  <c r="O21" i="130"/>
  <c r="I67" i="38"/>
  <c r="O18" i="105"/>
  <c r="N18" i="105"/>
  <c r="O20" i="105"/>
  <c r="O19" i="105"/>
  <c r="E8" i="32" l="1"/>
  <c r="G8" i="32"/>
  <c r="I8" i="32"/>
  <c r="D8" i="32"/>
  <c r="F8" i="32"/>
  <c r="H8" i="32"/>
  <c r="C8" i="32"/>
  <c r="E42" i="127"/>
  <c r="I42" i="127"/>
  <c r="E961" i="111" a="1"/>
  <c r="G42" i="127"/>
  <c r="C42" i="127"/>
  <c r="F42" i="127"/>
  <c r="D42" i="127"/>
  <c r="H42" i="127"/>
  <c r="H42" i="109"/>
  <c r="C42" i="109"/>
  <c r="I42" i="109"/>
  <c r="G42" i="109"/>
  <c r="F42" i="109"/>
  <c r="D42" i="109"/>
  <c r="E946" i="111" a="1"/>
  <c r="E42" i="109"/>
  <c r="E931" i="111" a="1"/>
  <c r="G42" i="108"/>
  <c r="D42" i="108"/>
  <c r="H42" i="108"/>
  <c r="C42" i="108"/>
  <c r="E42" i="108"/>
  <c r="I42" i="108"/>
  <c r="F42" i="108"/>
  <c r="I57" i="63"/>
  <c r="I57" i="140" s="1"/>
  <c r="G138" i="85"/>
  <c r="G57" i="85" s="1"/>
  <c r="G68" i="85" s="1"/>
  <c r="Q387" i="105" s="1"/>
  <c r="Q383" i="130" s="1"/>
  <c r="C138" i="85"/>
  <c r="C57" i="85" s="1"/>
  <c r="C68" i="85" s="1"/>
  <c r="M387" i="105" s="1"/>
  <c r="M383" i="130" s="1"/>
  <c r="I138" i="85"/>
  <c r="I57" i="85" s="1"/>
  <c r="I68" i="85" s="1"/>
  <c r="S387" i="105" s="1"/>
  <c r="S383" i="130" s="1"/>
  <c r="D138" i="85"/>
  <c r="D57" i="85" s="1"/>
  <c r="D68" i="85" s="1"/>
  <c r="N387" i="105" s="1"/>
  <c r="N383" i="130" s="1"/>
  <c r="H138" i="85"/>
  <c r="H57" i="85" s="1"/>
  <c r="H68" i="85" s="1"/>
  <c r="R387" i="105" s="1"/>
  <c r="R383" i="130" s="1"/>
  <c r="F138" i="85"/>
  <c r="F57" i="85" s="1"/>
  <c r="F68" i="85" s="1"/>
  <c r="P387" i="105" s="1"/>
  <c r="P383" i="130" s="1"/>
  <c r="E138" i="85"/>
  <c r="E57" i="85" s="1"/>
  <c r="E68" i="85" s="1"/>
  <c r="O387" i="105" s="1"/>
  <c r="O383" i="130" s="1"/>
  <c r="F57" i="63"/>
  <c r="F57" i="140" s="1"/>
  <c r="D66" i="52"/>
  <c r="N147" i="105" s="1"/>
  <c r="N147" i="130" s="1"/>
  <c r="D42" i="55"/>
  <c r="E281" i="111" a="1"/>
  <c r="H42" i="55"/>
  <c r="F42" i="55"/>
  <c r="E42" i="55"/>
  <c r="C42" i="55"/>
  <c r="G42" i="55"/>
  <c r="I42" i="55"/>
  <c r="G30" i="54"/>
  <c r="G98" i="54"/>
  <c r="H98" i="54"/>
  <c r="H30" i="54"/>
  <c r="C98" i="54"/>
  <c r="C30" i="54"/>
  <c r="I98" i="54"/>
  <c r="I30" i="54"/>
  <c r="E30" i="54"/>
  <c r="E98" i="54"/>
  <c r="F30" i="54"/>
  <c r="F98" i="54"/>
  <c r="D30" i="54"/>
  <c r="D98" i="54"/>
  <c r="N118" i="52"/>
  <c r="H66" i="52"/>
  <c r="R147" i="105" s="1"/>
  <c r="H55" i="63"/>
  <c r="H55" i="140" s="1"/>
  <c r="C66" i="52"/>
  <c r="M147" i="105" s="1"/>
  <c r="M147" i="130" s="1"/>
  <c r="C55" i="63"/>
  <c r="I66" i="52"/>
  <c r="S147" i="105" s="1"/>
  <c r="S147" i="130" s="1"/>
  <c r="I55" i="63"/>
  <c r="I55" i="140" s="1"/>
  <c r="C8" i="53"/>
  <c r="H8" i="53"/>
  <c r="G8" i="53"/>
  <c r="E8" i="53"/>
  <c r="D55" i="63"/>
  <c r="E66" i="52"/>
  <c r="O147" i="105" s="1"/>
  <c r="O147" i="130" s="1"/>
  <c r="F8" i="53"/>
  <c r="I8" i="53"/>
  <c r="D8" i="53"/>
  <c r="F231" i="113"/>
  <c r="G231" i="113"/>
  <c r="E231" i="113"/>
  <c r="F10" i="140"/>
  <c r="F32" i="63"/>
  <c r="R118" i="52"/>
  <c r="P115" i="52"/>
  <c r="E44" i="63"/>
  <c r="I32" i="63"/>
  <c r="I10" i="140"/>
  <c r="T115" i="52"/>
  <c r="I44" i="63"/>
  <c r="I44" i="140" s="1"/>
  <c r="G10" i="140"/>
  <c r="G32" i="63"/>
  <c r="R115" i="52"/>
  <c r="G44" i="63"/>
  <c r="N115" i="52"/>
  <c r="C44" i="63"/>
  <c r="O115" i="52"/>
  <c r="D44" i="63"/>
  <c r="F66" i="52"/>
  <c r="P147" i="105" s="1"/>
  <c r="P147" i="130" s="1"/>
  <c r="G66" i="52"/>
  <c r="Q147" i="105" s="1"/>
  <c r="Q147" i="130" s="1"/>
  <c r="T118" i="52"/>
  <c r="Q118" i="52"/>
  <c r="Q115" i="52"/>
  <c r="F44" i="63"/>
  <c r="F44" i="140" s="1"/>
  <c r="E10" i="140"/>
  <c r="E32" i="63"/>
  <c r="O118" i="52"/>
  <c r="H32" i="63"/>
  <c r="H10" i="140"/>
  <c r="S115" i="52"/>
  <c r="H44" i="63"/>
  <c r="H44" i="140" s="1"/>
  <c r="P118" i="52"/>
  <c r="G55" i="63"/>
  <c r="G55" i="140" s="1"/>
  <c r="F42" i="51"/>
  <c r="G42" i="51"/>
  <c r="C42" i="51"/>
  <c r="H42" i="51"/>
  <c r="Q117" i="47"/>
  <c r="E42" i="51"/>
  <c r="E221" i="111" a="1"/>
  <c r="I42" i="51"/>
  <c r="D42" i="51"/>
  <c r="E42" i="50"/>
  <c r="G42" i="50"/>
  <c r="E206" i="111" a="1"/>
  <c r="H42" i="50"/>
  <c r="D42" i="50"/>
  <c r="I42" i="50"/>
  <c r="C42" i="50"/>
  <c r="F42" i="50"/>
  <c r="C42" i="49"/>
  <c r="E42" i="49"/>
  <c r="H42" i="49"/>
  <c r="D42" i="49"/>
  <c r="G42" i="49"/>
  <c r="C138" i="47"/>
  <c r="C57" i="47" s="1"/>
  <c r="C57" i="63" s="1"/>
  <c r="F42" i="49"/>
  <c r="I42" i="49"/>
  <c r="G42" i="48"/>
  <c r="D42" i="48"/>
  <c r="C42" i="48"/>
  <c r="E176" i="111" a="1"/>
  <c r="H42" i="48"/>
  <c r="E42" i="48"/>
  <c r="F42" i="48"/>
  <c r="I42" i="48"/>
  <c r="C45" i="63"/>
  <c r="Q114" i="47"/>
  <c r="F43" i="63"/>
  <c r="F43" i="140" s="1"/>
  <c r="D138" i="47"/>
  <c r="D57" i="47" s="1"/>
  <c r="D57" i="63" s="1"/>
  <c r="D46" i="63"/>
  <c r="D45" i="63"/>
  <c r="I65" i="47"/>
  <c r="S101" i="105" s="1"/>
  <c r="I54" i="63"/>
  <c r="I54" i="140" s="1"/>
  <c r="G45" i="63"/>
  <c r="G45" i="140" s="1"/>
  <c r="S114" i="47"/>
  <c r="H43" i="63"/>
  <c r="F33" i="63"/>
  <c r="F11" i="140"/>
  <c r="C8" i="47"/>
  <c r="H8" i="47"/>
  <c r="I45" i="63"/>
  <c r="I45" i="140" s="1"/>
  <c r="E65" i="47"/>
  <c r="E54" i="63"/>
  <c r="E54" i="140" s="1"/>
  <c r="C137" i="47"/>
  <c r="C56" i="47" s="1"/>
  <c r="C56" i="63" s="1"/>
  <c r="H33" i="63"/>
  <c r="H11" i="140"/>
  <c r="S116" i="47"/>
  <c r="H45" i="63"/>
  <c r="N114" i="47"/>
  <c r="C43" i="63"/>
  <c r="G11" i="140"/>
  <c r="G33" i="63"/>
  <c r="H9" i="140"/>
  <c r="H31" i="63"/>
  <c r="G138" i="47"/>
  <c r="G57" i="47" s="1"/>
  <c r="G57" i="63" s="1"/>
  <c r="G57" i="140" s="1"/>
  <c r="G46" i="63"/>
  <c r="R114" i="47"/>
  <c r="G43" i="63"/>
  <c r="G8" i="47"/>
  <c r="E8" i="47"/>
  <c r="E33" i="63"/>
  <c r="E11" i="140"/>
  <c r="E137" i="47"/>
  <c r="E56" i="47" s="1"/>
  <c r="E56" i="63" s="1"/>
  <c r="E56" i="140" s="1"/>
  <c r="E45" i="63"/>
  <c r="I11" i="140"/>
  <c r="I33" i="63"/>
  <c r="N116" i="47"/>
  <c r="F9" i="140"/>
  <c r="F31" i="63"/>
  <c r="E138" i="47"/>
  <c r="E57" i="47" s="1"/>
  <c r="E57" i="63" s="1"/>
  <c r="E57" i="140" s="1"/>
  <c r="E46" i="63"/>
  <c r="O116" i="47"/>
  <c r="H137" i="47"/>
  <c r="H56" i="47" s="1"/>
  <c r="H56" i="63" s="1"/>
  <c r="H56" i="140" s="1"/>
  <c r="F68" i="47"/>
  <c r="P104" i="105" s="1"/>
  <c r="P104" i="130" s="1"/>
  <c r="F46" i="63"/>
  <c r="R116" i="47"/>
  <c r="H65" i="47"/>
  <c r="R101" i="105" s="1"/>
  <c r="H54" i="63"/>
  <c r="H54" i="140" s="1"/>
  <c r="G34" i="63"/>
  <c r="G12" i="140"/>
  <c r="G9" i="140"/>
  <c r="G31" i="63"/>
  <c r="F8" i="47"/>
  <c r="I8" i="47"/>
  <c r="J231" i="113"/>
  <c r="P116" i="47"/>
  <c r="O114" i="47"/>
  <c r="D43" i="63"/>
  <c r="I137" i="47"/>
  <c r="I56" i="47" s="1"/>
  <c r="I56" i="63" s="1"/>
  <c r="I56" i="140" s="1"/>
  <c r="F135" i="47"/>
  <c r="F54" i="47" s="1"/>
  <c r="E12" i="140"/>
  <c r="E34" i="63"/>
  <c r="D137" i="47"/>
  <c r="D56" i="47" s="1"/>
  <c r="D56" i="63" s="1"/>
  <c r="I31" i="63"/>
  <c r="I9" i="140"/>
  <c r="T114" i="47"/>
  <c r="I43" i="63"/>
  <c r="C135" i="47"/>
  <c r="C54" i="47" s="1"/>
  <c r="F12" i="140"/>
  <c r="F34" i="63"/>
  <c r="G137" i="47"/>
  <c r="G56" i="47" s="1"/>
  <c r="G56" i="63" s="1"/>
  <c r="G56" i="140" s="1"/>
  <c r="I34" i="63"/>
  <c r="I12" i="140"/>
  <c r="T117" i="47"/>
  <c r="I68" i="47"/>
  <c r="S104" i="105" s="1"/>
  <c r="S104" i="130" s="1"/>
  <c r="I46" i="63"/>
  <c r="Q116" i="47"/>
  <c r="F67" i="47"/>
  <c r="F45" i="63"/>
  <c r="G135" i="47"/>
  <c r="G54" i="47" s="1"/>
  <c r="H34" i="63"/>
  <c r="H12" i="140"/>
  <c r="H138" i="47"/>
  <c r="H57" i="47" s="1"/>
  <c r="H57" i="63" s="1"/>
  <c r="H57" i="140" s="1"/>
  <c r="H46" i="63"/>
  <c r="H46" i="140" s="1"/>
  <c r="D8" i="47"/>
  <c r="D65" i="47"/>
  <c r="N101" i="105" s="1"/>
  <c r="N101" i="130" s="1"/>
  <c r="D54" i="63"/>
  <c r="C46" i="63"/>
  <c r="E9" i="140"/>
  <c r="E31" i="63"/>
  <c r="P114" i="47"/>
  <c r="E43" i="63"/>
  <c r="G42" i="46"/>
  <c r="D42" i="46"/>
  <c r="E42" i="46"/>
  <c r="E144" i="111" a="1"/>
  <c r="F42" i="46"/>
  <c r="H42" i="46"/>
  <c r="C42" i="46"/>
  <c r="I42" i="46"/>
  <c r="H134" i="45"/>
  <c r="E134" i="45"/>
  <c r="G134" i="45"/>
  <c r="I134" i="45"/>
  <c r="F132" i="111"/>
  <c r="Q132" i="111" s="1"/>
  <c r="F134" i="111"/>
  <c r="Q134" i="111" s="1"/>
  <c r="J133" i="111"/>
  <c r="U133" i="111" s="1"/>
  <c r="K132" i="111"/>
  <c r="V132" i="111" s="1"/>
  <c r="E132" i="111"/>
  <c r="H131" i="111"/>
  <c r="S131" i="111" s="1"/>
  <c r="J132" i="111"/>
  <c r="U132" i="111" s="1"/>
  <c r="I131" i="111"/>
  <c r="T131" i="111" s="1"/>
  <c r="I133" i="111"/>
  <c r="T133" i="111" s="1"/>
  <c r="G131" i="111"/>
  <c r="R131" i="111" s="1"/>
  <c r="E133" i="111"/>
  <c r="E134" i="111"/>
  <c r="G132" i="111"/>
  <c r="R132" i="111" s="1"/>
  <c r="H132" i="111"/>
  <c r="S132" i="111" s="1"/>
  <c r="K131" i="111"/>
  <c r="V131" i="111" s="1"/>
  <c r="K134" i="111"/>
  <c r="V134" i="111" s="1"/>
  <c r="F133" i="111"/>
  <c r="Q133" i="111" s="1"/>
  <c r="I132" i="111"/>
  <c r="T132" i="111" s="1"/>
  <c r="H133" i="111"/>
  <c r="S133" i="111" s="1"/>
  <c r="J131" i="111"/>
  <c r="U131" i="111" s="1"/>
  <c r="I134" i="111"/>
  <c r="T134" i="111" s="1"/>
  <c r="K133" i="111"/>
  <c r="V133" i="111" s="1"/>
  <c r="F131" i="111"/>
  <c r="Q131" i="111" s="1"/>
  <c r="H134" i="111"/>
  <c r="S134" i="111" s="1"/>
  <c r="G134" i="111"/>
  <c r="R134" i="111" s="1"/>
  <c r="E131" i="111"/>
  <c r="J134" i="111"/>
  <c r="U134" i="111" s="1"/>
  <c r="G133" i="111"/>
  <c r="R133" i="111" s="1"/>
  <c r="C134" i="45"/>
  <c r="F134" i="45"/>
  <c r="D134" i="45"/>
  <c r="I30" i="44"/>
  <c r="I98" i="44"/>
  <c r="H98" i="44"/>
  <c r="H30" i="44"/>
  <c r="D98" i="44"/>
  <c r="D30" i="44"/>
  <c r="C30" i="44"/>
  <c r="C98" i="44"/>
  <c r="E98" i="44"/>
  <c r="E30" i="44"/>
  <c r="G98" i="44"/>
  <c r="G30" i="44"/>
  <c r="F30" i="44"/>
  <c r="F98" i="44"/>
  <c r="H42" i="43"/>
  <c r="F42" i="43"/>
  <c r="G42" i="43"/>
  <c r="E99" i="111" a="1"/>
  <c r="E42" i="43"/>
  <c r="I42" i="43"/>
  <c r="C42" i="43"/>
  <c r="D42" i="43"/>
  <c r="E30" i="42"/>
  <c r="E98" i="42"/>
  <c r="G98" i="42"/>
  <c r="G30" i="42"/>
  <c r="F98" i="42"/>
  <c r="F30" i="42"/>
  <c r="D30" i="42"/>
  <c r="D98" i="42"/>
  <c r="C30" i="42"/>
  <c r="C98" i="42"/>
  <c r="H30" i="42"/>
  <c r="H98" i="42"/>
  <c r="I98" i="42"/>
  <c r="I30" i="42"/>
  <c r="C42" i="41"/>
  <c r="G42" i="41"/>
  <c r="H42" i="41"/>
  <c r="E69" i="111" a="1"/>
  <c r="D42" i="41"/>
  <c r="E42" i="41"/>
  <c r="I42" i="41"/>
  <c r="F42" i="41"/>
  <c r="H42" i="40"/>
  <c r="I42" i="40"/>
  <c r="E54" i="111" a="1"/>
  <c r="E42" i="40"/>
  <c r="F42" i="40"/>
  <c r="G42" i="40"/>
  <c r="C42" i="40"/>
  <c r="D42" i="40"/>
  <c r="D42" i="39"/>
  <c r="H42" i="39"/>
  <c r="C42" i="39"/>
  <c r="E42" i="39"/>
  <c r="I42" i="39"/>
  <c r="E39" i="111" a="1"/>
  <c r="F42" i="39"/>
  <c r="G42" i="39"/>
  <c r="E42" i="38"/>
  <c r="P20" i="130"/>
  <c r="O20" i="130"/>
  <c r="O18" i="130"/>
  <c r="Q20" i="105"/>
  <c r="N19" i="130"/>
  <c r="P19" i="130"/>
  <c r="D42" i="38"/>
  <c r="N20" i="130"/>
  <c r="C42" i="38"/>
  <c r="M19" i="105"/>
  <c r="P21" i="130"/>
  <c r="Q19" i="130"/>
  <c r="H42" i="38"/>
  <c r="R20" i="130"/>
  <c r="R21" i="130"/>
  <c r="M18" i="130"/>
  <c r="P18" i="105"/>
  <c r="M20" i="105"/>
  <c r="O19" i="130"/>
  <c r="N18" i="130"/>
  <c r="S20" i="105"/>
  <c r="M21" i="105"/>
  <c r="G42" i="38"/>
  <c r="I42" i="38"/>
  <c r="S21" i="130"/>
  <c r="F42" i="38"/>
  <c r="S19" i="130"/>
  <c r="E24" i="111" a="1"/>
  <c r="D66" i="63" l="1"/>
  <c r="D141" i="63" s="1"/>
  <c r="H30" i="32"/>
  <c r="H98" i="32"/>
  <c r="D98" i="32"/>
  <c r="D30" i="32"/>
  <c r="G98" i="32"/>
  <c r="G30" i="32"/>
  <c r="C30" i="32"/>
  <c r="C98" i="32"/>
  <c r="E98" i="32"/>
  <c r="E30" i="32"/>
  <c r="F98" i="32"/>
  <c r="F30" i="32"/>
  <c r="I98" i="32"/>
  <c r="I30" i="32"/>
  <c r="D134" i="127"/>
  <c r="G134" i="127"/>
  <c r="I134" i="127"/>
  <c r="C134" i="127"/>
  <c r="F134" i="127"/>
  <c r="H134" i="127"/>
  <c r="H964" i="111"/>
  <c r="S964" i="111" s="1"/>
  <c r="H966" i="111"/>
  <c r="S966" i="111" s="1"/>
  <c r="I963" i="111"/>
  <c r="T963" i="111" s="1"/>
  <c r="H963" i="111"/>
  <c r="S963" i="111" s="1"/>
  <c r="K966" i="111"/>
  <c r="V966" i="111" s="1"/>
  <c r="I964" i="111"/>
  <c r="T964" i="111" s="1"/>
  <c r="J963" i="111"/>
  <c r="U963" i="111" s="1"/>
  <c r="K963" i="111"/>
  <c r="V963" i="111" s="1"/>
  <c r="I966" i="111"/>
  <c r="T966" i="111" s="1"/>
  <c r="E966" i="111"/>
  <c r="F966" i="111"/>
  <c r="Q966" i="111" s="1"/>
  <c r="F964" i="111"/>
  <c r="Q964" i="111" s="1"/>
  <c r="E963" i="111"/>
  <c r="J964" i="111"/>
  <c r="U964" i="111" s="1"/>
  <c r="J965" i="111"/>
  <c r="U965" i="111" s="1"/>
  <c r="G963" i="111"/>
  <c r="R963" i="111" s="1"/>
  <c r="I965" i="111"/>
  <c r="T965" i="111" s="1"/>
  <c r="G966" i="111"/>
  <c r="R966" i="111" s="1"/>
  <c r="E964" i="111"/>
  <c r="K965" i="111"/>
  <c r="V965" i="111" s="1"/>
  <c r="J966" i="111"/>
  <c r="U966" i="111" s="1"/>
  <c r="K964" i="111"/>
  <c r="V964" i="111" s="1"/>
  <c r="E965" i="111"/>
  <c r="H965" i="111"/>
  <c r="S965" i="111" s="1"/>
  <c r="G964" i="111"/>
  <c r="R964" i="111" s="1"/>
  <c r="F963" i="111"/>
  <c r="Q963" i="111" s="1"/>
  <c r="G965" i="111"/>
  <c r="R965" i="111" s="1"/>
  <c r="F965" i="111"/>
  <c r="Q965" i="111" s="1"/>
  <c r="E134" i="127"/>
  <c r="D134" i="109"/>
  <c r="E134" i="109"/>
  <c r="C134" i="109"/>
  <c r="F134" i="109"/>
  <c r="H134" i="109"/>
  <c r="H948" i="111"/>
  <c r="S948" i="111" s="1"/>
  <c r="I950" i="111"/>
  <c r="T950" i="111" s="1"/>
  <c r="F950" i="111"/>
  <c r="Q950" i="111" s="1"/>
  <c r="I948" i="111"/>
  <c r="T948" i="111" s="1"/>
  <c r="K950" i="111"/>
  <c r="V950" i="111" s="1"/>
  <c r="G950" i="111"/>
  <c r="R950" i="111" s="1"/>
  <c r="K948" i="111"/>
  <c r="V948" i="111" s="1"/>
  <c r="H950" i="111"/>
  <c r="S950" i="111" s="1"/>
  <c r="G948" i="111"/>
  <c r="R948" i="111" s="1"/>
  <c r="E949" i="111"/>
  <c r="F951" i="111"/>
  <c r="Q951" i="111" s="1"/>
  <c r="G949" i="111"/>
  <c r="R949" i="111" s="1"/>
  <c r="F949" i="111"/>
  <c r="Q949" i="111" s="1"/>
  <c r="F948" i="111"/>
  <c r="Q948" i="111" s="1"/>
  <c r="H951" i="111"/>
  <c r="S951" i="111" s="1"/>
  <c r="E950" i="111"/>
  <c r="K951" i="111"/>
  <c r="V951" i="111" s="1"/>
  <c r="G951" i="111"/>
  <c r="R951" i="111" s="1"/>
  <c r="J951" i="111"/>
  <c r="U951" i="111" s="1"/>
  <c r="J950" i="111"/>
  <c r="U950" i="111" s="1"/>
  <c r="I951" i="111"/>
  <c r="T951" i="111" s="1"/>
  <c r="K949" i="111"/>
  <c r="V949" i="111" s="1"/>
  <c r="E948" i="111"/>
  <c r="I949" i="111"/>
  <c r="T949" i="111" s="1"/>
  <c r="J949" i="111"/>
  <c r="U949" i="111" s="1"/>
  <c r="H949" i="111"/>
  <c r="S949" i="111" s="1"/>
  <c r="J948" i="111"/>
  <c r="U948" i="111" s="1"/>
  <c r="E951" i="111"/>
  <c r="G134" i="109"/>
  <c r="I134" i="109"/>
  <c r="E134" i="108"/>
  <c r="H134" i="108"/>
  <c r="E935" i="111"/>
  <c r="I936" i="111"/>
  <c r="T936" i="111" s="1"/>
  <c r="F936" i="111"/>
  <c r="Q936" i="111" s="1"/>
  <c r="E933" i="111"/>
  <c r="I934" i="111"/>
  <c r="T934" i="111" s="1"/>
  <c r="H935" i="111"/>
  <c r="S935" i="111" s="1"/>
  <c r="K933" i="111"/>
  <c r="V933" i="111" s="1"/>
  <c r="K936" i="111"/>
  <c r="V936" i="111" s="1"/>
  <c r="I935" i="111"/>
  <c r="T935" i="111" s="1"/>
  <c r="G934" i="111"/>
  <c r="R934" i="111" s="1"/>
  <c r="G933" i="111"/>
  <c r="R933" i="111" s="1"/>
  <c r="F933" i="111"/>
  <c r="Q933" i="111" s="1"/>
  <c r="F934" i="111"/>
  <c r="Q934" i="111" s="1"/>
  <c r="K935" i="111"/>
  <c r="V935" i="111" s="1"/>
  <c r="G935" i="111"/>
  <c r="R935" i="111" s="1"/>
  <c r="I933" i="111"/>
  <c r="T933" i="111" s="1"/>
  <c r="H936" i="111"/>
  <c r="S936" i="111" s="1"/>
  <c r="J935" i="111"/>
  <c r="U935" i="111" s="1"/>
  <c r="E936" i="111"/>
  <c r="F935" i="111"/>
  <c r="Q935" i="111" s="1"/>
  <c r="J933" i="111"/>
  <c r="U933" i="111" s="1"/>
  <c r="J934" i="111"/>
  <c r="U934" i="111" s="1"/>
  <c r="E934" i="111"/>
  <c r="J936" i="111"/>
  <c r="U936" i="111" s="1"/>
  <c r="H933" i="111"/>
  <c r="S933" i="111" s="1"/>
  <c r="G936" i="111"/>
  <c r="R936" i="111" s="1"/>
  <c r="H934" i="111"/>
  <c r="S934" i="111" s="1"/>
  <c r="K934" i="111"/>
  <c r="V934" i="111" s="1"/>
  <c r="I134" i="108"/>
  <c r="C134" i="108"/>
  <c r="F134" i="108"/>
  <c r="D134" i="108"/>
  <c r="G134" i="108"/>
  <c r="G8" i="85"/>
  <c r="D8" i="85"/>
  <c r="I8" i="85"/>
  <c r="H8" i="85"/>
  <c r="E8" i="85"/>
  <c r="C8" i="85"/>
  <c r="F8" i="85"/>
  <c r="F66" i="63"/>
  <c r="F141" i="63" s="1"/>
  <c r="C68" i="47"/>
  <c r="M104" i="105" s="1"/>
  <c r="M104" i="130" s="1"/>
  <c r="I66" i="63"/>
  <c r="I141" i="63" s="1"/>
  <c r="H66" i="63"/>
  <c r="H141" i="63" s="1"/>
  <c r="D68" i="47"/>
  <c r="N104" i="105" s="1"/>
  <c r="N104" i="130" s="1"/>
  <c r="I134" i="55"/>
  <c r="C134" i="55"/>
  <c r="G285" i="111"/>
  <c r="R285" i="111" s="1"/>
  <c r="I284" i="111"/>
  <c r="T284" i="111" s="1"/>
  <c r="K283" i="111"/>
  <c r="V283" i="111" s="1"/>
  <c r="I283" i="111"/>
  <c r="T283" i="111" s="1"/>
  <c r="F283" i="111"/>
  <c r="Q283" i="111" s="1"/>
  <c r="J283" i="111"/>
  <c r="U283" i="111" s="1"/>
  <c r="F286" i="111"/>
  <c r="Q286" i="111" s="1"/>
  <c r="E283" i="111"/>
  <c r="K284" i="111"/>
  <c r="V284" i="111" s="1"/>
  <c r="G286" i="111"/>
  <c r="R286" i="111" s="1"/>
  <c r="E284" i="111"/>
  <c r="I286" i="111"/>
  <c r="T286" i="111" s="1"/>
  <c r="J284" i="111"/>
  <c r="U284" i="111" s="1"/>
  <c r="I285" i="111"/>
  <c r="T285" i="111" s="1"/>
  <c r="J286" i="111"/>
  <c r="U286" i="111" s="1"/>
  <c r="G284" i="111"/>
  <c r="R284" i="111" s="1"/>
  <c r="G283" i="111"/>
  <c r="R283" i="111" s="1"/>
  <c r="H284" i="111"/>
  <c r="S284" i="111" s="1"/>
  <c r="K286" i="111"/>
  <c r="V286" i="111" s="1"/>
  <c r="J285" i="111"/>
  <c r="U285" i="111" s="1"/>
  <c r="F285" i="111"/>
  <c r="Q285" i="111" s="1"/>
  <c r="H286" i="111"/>
  <c r="S286" i="111" s="1"/>
  <c r="K285" i="111"/>
  <c r="V285" i="111" s="1"/>
  <c r="H285" i="111"/>
  <c r="S285" i="111" s="1"/>
  <c r="H283" i="111"/>
  <c r="S283" i="111" s="1"/>
  <c r="E286" i="111"/>
  <c r="E285" i="111"/>
  <c r="F284" i="111"/>
  <c r="Q284" i="111" s="1"/>
  <c r="H134" i="55"/>
  <c r="G134" i="55"/>
  <c r="E134" i="55"/>
  <c r="F134" i="55"/>
  <c r="D134" i="55"/>
  <c r="H42" i="54"/>
  <c r="C66" i="63"/>
  <c r="C141" i="63" s="1"/>
  <c r="I42" i="54"/>
  <c r="C42" i="54"/>
  <c r="G42" i="54"/>
  <c r="D42" i="54"/>
  <c r="F42" i="54"/>
  <c r="E42" i="54"/>
  <c r="E266" i="111" a="1"/>
  <c r="F98" i="53"/>
  <c r="F30" i="53"/>
  <c r="G30" i="53"/>
  <c r="G98" i="53"/>
  <c r="C98" i="53"/>
  <c r="C30" i="53"/>
  <c r="I98" i="53"/>
  <c r="I30" i="53"/>
  <c r="E30" i="53"/>
  <c r="E98" i="53"/>
  <c r="D98" i="53"/>
  <c r="D30" i="53"/>
  <c r="H98" i="53"/>
  <c r="H30" i="53"/>
  <c r="R147" i="130"/>
  <c r="E32" i="140"/>
  <c r="E44" i="140"/>
  <c r="E66" i="63"/>
  <c r="E141" i="63" s="1"/>
  <c r="I8" i="52"/>
  <c r="I8" i="63" s="1"/>
  <c r="G8" i="52"/>
  <c r="H231" i="113"/>
  <c r="F32" i="140"/>
  <c r="F66" i="140" s="1"/>
  <c r="F8" i="52"/>
  <c r="H32" i="140"/>
  <c r="H66" i="140" s="1"/>
  <c r="G32" i="140"/>
  <c r="I32" i="140"/>
  <c r="I66" i="140" s="1"/>
  <c r="I89" i="140" s="1"/>
  <c r="D8" i="52"/>
  <c r="E8" i="52"/>
  <c r="E8" i="63" s="1"/>
  <c r="G44" i="140"/>
  <c r="G66" i="63"/>
  <c r="G141" i="63" s="1"/>
  <c r="H8" i="52"/>
  <c r="I231" i="113"/>
  <c r="C8" i="52"/>
  <c r="D231" i="113"/>
  <c r="D134" i="51"/>
  <c r="E134" i="51"/>
  <c r="F134" i="51"/>
  <c r="C68" i="63"/>
  <c r="D67" i="63"/>
  <c r="I134" i="51"/>
  <c r="F223" i="111"/>
  <c r="Q223" i="111" s="1"/>
  <c r="F224" i="111"/>
  <c r="Q224" i="111" s="1"/>
  <c r="K226" i="111"/>
  <c r="V226" i="111" s="1"/>
  <c r="H226" i="111"/>
  <c r="S226" i="111" s="1"/>
  <c r="F225" i="111"/>
  <c r="Q225" i="111" s="1"/>
  <c r="H224" i="111"/>
  <c r="S224" i="111" s="1"/>
  <c r="J224" i="111"/>
  <c r="U224" i="111" s="1"/>
  <c r="F226" i="111"/>
  <c r="Q226" i="111" s="1"/>
  <c r="I226" i="111"/>
  <c r="T226" i="111" s="1"/>
  <c r="H225" i="111"/>
  <c r="S225" i="111" s="1"/>
  <c r="G223" i="111"/>
  <c r="R223" i="111" s="1"/>
  <c r="E224" i="111"/>
  <c r="J223" i="111"/>
  <c r="U223" i="111" s="1"/>
  <c r="E223" i="111"/>
  <c r="I224" i="111"/>
  <c r="T224" i="111" s="1"/>
  <c r="J226" i="111"/>
  <c r="U226" i="111" s="1"/>
  <c r="G226" i="111"/>
  <c r="R226" i="111" s="1"/>
  <c r="J225" i="111"/>
  <c r="U225" i="111" s="1"/>
  <c r="E225" i="111"/>
  <c r="K223" i="111"/>
  <c r="V223" i="111" s="1"/>
  <c r="H223" i="111"/>
  <c r="S223" i="111" s="1"/>
  <c r="I223" i="111"/>
  <c r="T223" i="111" s="1"/>
  <c r="E226" i="111"/>
  <c r="K225" i="111"/>
  <c r="V225" i="111" s="1"/>
  <c r="K224" i="111"/>
  <c r="V224" i="111" s="1"/>
  <c r="G225" i="111"/>
  <c r="R225" i="111" s="1"/>
  <c r="I225" i="111"/>
  <c r="T225" i="111" s="1"/>
  <c r="G224" i="111"/>
  <c r="R224" i="111" s="1"/>
  <c r="H134" i="51"/>
  <c r="G134" i="51"/>
  <c r="G67" i="63"/>
  <c r="C134" i="51"/>
  <c r="C134" i="50"/>
  <c r="D134" i="50"/>
  <c r="H134" i="50"/>
  <c r="H68" i="63"/>
  <c r="F134" i="50"/>
  <c r="I134" i="50"/>
  <c r="G209" i="111"/>
  <c r="R209" i="111" s="1"/>
  <c r="F210" i="111"/>
  <c r="Q210" i="111" s="1"/>
  <c r="I211" i="111"/>
  <c r="T211" i="111" s="1"/>
  <c r="K211" i="111"/>
  <c r="V211" i="111" s="1"/>
  <c r="G208" i="111"/>
  <c r="R208" i="111" s="1"/>
  <c r="H210" i="111"/>
  <c r="S210" i="111" s="1"/>
  <c r="F211" i="111"/>
  <c r="Q211" i="111" s="1"/>
  <c r="J208" i="111"/>
  <c r="U208" i="111" s="1"/>
  <c r="I209" i="111"/>
  <c r="T209" i="111" s="1"/>
  <c r="G210" i="111"/>
  <c r="R210" i="111" s="1"/>
  <c r="H209" i="111"/>
  <c r="S209" i="111" s="1"/>
  <c r="F208" i="111"/>
  <c r="Q208" i="111" s="1"/>
  <c r="K210" i="111"/>
  <c r="V210" i="111" s="1"/>
  <c r="I210" i="111"/>
  <c r="T210" i="111" s="1"/>
  <c r="K209" i="111"/>
  <c r="V209" i="111" s="1"/>
  <c r="K208" i="111"/>
  <c r="V208" i="111" s="1"/>
  <c r="J210" i="111"/>
  <c r="U210" i="111" s="1"/>
  <c r="I208" i="111"/>
  <c r="T208" i="111" s="1"/>
  <c r="G211" i="111"/>
  <c r="R211" i="111" s="1"/>
  <c r="E211" i="111"/>
  <c r="E210" i="111"/>
  <c r="J211" i="111"/>
  <c r="U211" i="111" s="1"/>
  <c r="F209" i="111"/>
  <c r="Q209" i="111" s="1"/>
  <c r="E208" i="111"/>
  <c r="J209" i="111"/>
  <c r="U209" i="111" s="1"/>
  <c r="H211" i="111"/>
  <c r="S211" i="111" s="1"/>
  <c r="E209" i="111"/>
  <c r="H208" i="111"/>
  <c r="S208" i="111" s="1"/>
  <c r="I67" i="63"/>
  <c r="G134" i="50"/>
  <c r="E134" i="50"/>
  <c r="D134" i="49"/>
  <c r="E134" i="49"/>
  <c r="E68" i="47"/>
  <c r="O104" i="105" s="1"/>
  <c r="O104" i="130" s="1"/>
  <c r="E67" i="47"/>
  <c r="O103" i="105" s="1"/>
  <c r="I134" i="49"/>
  <c r="F134" i="49"/>
  <c r="H134" i="49"/>
  <c r="C134" i="49"/>
  <c r="D68" i="63"/>
  <c r="G134" i="49"/>
  <c r="E180" i="111"/>
  <c r="K179" i="111"/>
  <c r="V179" i="111" s="1"/>
  <c r="I179" i="111"/>
  <c r="T179" i="111" s="1"/>
  <c r="F179" i="111"/>
  <c r="Q179" i="111" s="1"/>
  <c r="J179" i="111"/>
  <c r="U179" i="111" s="1"/>
  <c r="F180" i="111"/>
  <c r="Q180" i="111" s="1"/>
  <c r="E178" i="111"/>
  <c r="E179" i="111"/>
  <c r="H178" i="111"/>
  <c r="S178" i="111" s="1"/>
  <c r="G179" i="111"/>
  <c r="R179" i="111" s="1"/>
  <c r="I178" i="111"/>
  <c r="T178" i="111" s="1"/>
  <c r="F178" i="111"/>
  <c r="Q178" i="111" s="1"/>
  <c r="K180" i="111"/>
  <c r="V180" i="111" s="1"/>
  <c r="K178" i="111"/>
  <c r="V178" i="111" s="1"/>
  <c r="G181" i="111"/>
  <c r="R181" i="111" s="1"/>
  <c r="I180" i="111"/>
  <c r="T180" i="111" s="1"/>
  <c r="H179" i="111"/>
  <c r="S179" i="111" s="1"/>
  <c r="J181" i="111"/>
  <c r="U181" i="111" s="1"/>
  <c r="H180" i="111"/>
  <c r="S180" i="111" s="1"/>
  <c r="E181" i="111"/>
  <c r="F181" i="111"/>
  <c r="Q181" i="111" s="1"/>
  <c r="K181" i="111"/>
  <c r="V181" i="111" s="1"/>
  <c r="J180" i="111"/>
  <c r="U180" i="111" s="1"/>
  <c r="H181" i="111"/>
  <c r="S181" i="111" s="1"/>
  <c r="G180" i="111"/>
  <c r="R180" i="111" s="1"/>
  <c r="J178" i="111"/>
  <c r="U178" i="111" s="1"/>
  <c r="G178" i="111"/>
  <c r="R178" i="111" s="1"/>
  <c r="I181" i="111"/>
  <c r="T181" i="111" s="1"/>
  <c r="I134" i="48"/>
  <c r="H134" i="48"/>
  <c r="D134" i="48"/>
  <c r="G134" i="48"/>
  <c r="F134" i="48"/>
  <c r="E134" i="48"/>
  <c r="C134" i="48"/>
  <c r="H68" i="47"/>
  <c r="R104" i="105" s="1"/>
  <c r="G65" i="47"/>
  <c r="G54" i="63"/>
  <c r="G54" i="140" s="1"/>
  <c r="I46" i="140"/>
  <c r="I68" i="63"/>
  <c r="I143" i="63" s="1"/>
  <c r="C65" i="47"/>
  <c r="M101" i="105" s="1"/>
  <c r="C54" i="63"/>
  <c r="C65" i="63" s="1"/>
  <c r="I31" i="140"/>
  <c r="E34" i="140"/>
  <c r="I33" i="140"/>
  <c r="I67" i="140" s="1"/>
  <c r="E33" i="140"/>
  <c r="E98" i="47"/>
  <c r="E30" i="47"/>
  <c r="G98" i="47"/>
  <c r="G30" i="47"/>
  <c r="G68" i="47"/>
  <c r="H33" i="140"/>
  <c r="C98" i="47"/>
  <c r="C30" i="47"/>
  <c r="H43" i="140"/>
  <c r="H65" i="63"/>
  <c r="H140" i="63" s="1"/>
  <c r="D67" i="47"/>
  <c r="E31" i="140"/>
  <c r="F45" i="140"/>
  <c r="F67" i="63"/>
  <c r="F142" i="63" s="1"/>
  <c r="F65" i="47"/>
  <c r="P101" i="105" s="1"/>
  <c r="P101" i="130" s="1"/>
  <c r="F54" i="63"/>
  <c r="D65" i="63"/>
  <c r="D140" i="63" s="1"/>
  <c r="G31" i="140"/>
  <c r="F46" i="140"/>
  <c r="F68" i="63"/>
  <c r="F143" i="63" s="1"/>
  <c r="E45" i="140"/>
  <c r="E67" i="63"/>
  <c r="G43" i="140"/>
  <c r="H67" i="63"/>
  <c r="H45" i="140"/>
  <c r="I67" i="47"/>
  <c r="H98" i="47"/>
  <c r="H30" i="47"/>
  <c r="E43" i="140"/>
  <c r="E65" i="63"/>
  <c r="E140" i="63" s="1"/>
  <c r="D30" i="47"/>
  <c r="D98" i="47"/>
  <c r="H34" i="140"/>
  <c r="H68" i="140" s="1"/>
  <c r="P103" i="105"/>
  <c r="I43" i="140"/>
  <c r="I65" i="63"/>
  <c r="I140" i="63" s="1"/>
  <c r="I30" i="47"/>
  <c r="I98" i="47"/>
  <c r="R101" i="130"/>
  <c r="E46" i="140"/>
  <c r="E68" i="63"/>
  <c r="F31" i="140"/>
  <c r="G33" i="140"/>
  <c r="G67" i="140" s="1"/>
  <c r="H67" i="47"/>
  <c r="R103" i="105" s="1"/>
  <c r="F33" i="140"/>
  <c r="S101" i="130"/>
  <c r="C67" i="63"/>
  <c r="I34" i="140"/>
  <c r="F34" i="140"/>
  <c r="F98" i="47"/>
  <c r="F30" i="47"/>
  <c r="G34" i="140"/>
  <c r="G68" i="63"/>
  <c r="G46" i="140"/>
  <c r="H31" i="140"/>
  <c r="O101" i="105"/>
  <c r="G67" i="47"/>
  <c r="Q103" i="105" s="1"/>
  <c r="Q103" i="130" s="1"/>
  <c r="C67" i="47"/>
  <c r="F146" i="111"/>
  <c r="Q146" i="111" s="1"/>
  <c r="E148" i="111"/>
  <c r="I147" i="111"/>
  <c r="T147" i="111" s="1"/>
  <c r="E146" i="111"/>
  <c r="H148" i="111"/>
  <c r="S148" i="111" s="1"/>
  <c r="I148" i="111"/>
  <c r="T148" i="111" s="1"/>
  <c r="G149" i="111"/>
  <c r="R149" i="111" s="1"/>
  <c r="J149" i="111"/>
  <c r="U149" i="111" s="1"/>
  <c r="H149" i="111"/>
  <c r="S149" i="111" s="1"/>
  <c r="J147" i="111"/>
  <c r="U147" i="111" s="1"/>
  <c r="I146" i="111"/>
  <c r="T146" i="111" s="1"/>
  <c r="G148" i="111"/>
  <c r="R148" i="111" s="1"/>
  <c r="J146" i="111"/>
  <c r="U146" i="111" s="1"/>
  <c r="F149" i="111"/>
  <c r="Q149" i="111" s="1"/>
  <c r="K149" i="111"/>
  <c r="V149" i="111" s="1"/>
  <c r="E149" i="111"/>
  <c r="K146" i="111"/>
  <c r="V146" i="111" s="1"/>
  <c r="I149" i="111"/>
  <c r="T149" i="111" s="1"/>
  <c r="F147" i="111"/>
  <c r="Q147" i="111" s="1"/>
  <c r="F148" i="111"/>
  <c r="Q148" i="111" s="1"/>
  <c r="G147" i="111"/>
  <c r="R147" i="111" s="1"/>
  <c r="E147" i="111"/>
  <c r="J148" i="111"/>
  <c r="U148" i="111" s="1"/>
  <c r="K148" i="111"/>
  <c r="V148" i="111" s="1"/>
  <c r="G146" i="111"/>
  <c r="R146" i="111" s="1"/>
  <c r="H146" i="111"/>
  <c r="S146" i="111" s="1"/>
  <c r="K147" i="111"/>
  <c r="V147" i="111" s="1"/>
  <c r="H147" i="111"/>
  <c r="S147" i="111" s="1"/>
  <c r="G134" i="46"/>
  <c r="I134" i="46"/>
  <c r="H134" i="46"/>
  <c r="C134" i="46"/>
  <c r="D134" i="46"/>
  <c r="E134" i="46"/>
  <c r="F134" i="46"/>
  <c r="I53" i="45"/>
  <c r="E53" i="45"/>
  <c r="H53" i="45"/>
  <c r="D53" i="45"/>
  <c r="F53" i="45"/>
  <c r="G53" i="45"/>
  <c r="C53" i="45"/>
  <c r="E136" i="111" a="1"/>
  <c r="G42" i="44"/>
  <c r="E114" i="111" a="1"/>
  <c r="H42" i="44"/>
  <c r="F42" i="44"/>
  <c r="E42" i="44"/>
  <c r="D42" i="44"/>
  <c r="I42" i="44"/>
  <c r="C42" i="44"/>
  <c r="C134" i="43"/>
  <c r="G134" i="43"/>
  <c r="F134" i="43"/>
  <c r="E134" i="43"/>
  <c r="H134" i="43"/>
  <c r="D134" i="43"/>
  <c r="I134" i="43"/>
  <c r="G104" i="111"/>
  <c r="R104" i="111" s="1"/>
  <c r="E103" i="111"/>
  <c r="J103" i="111"/>
  <c r="U103" i="111" s="1"/>
  <c r="I103" i="111"/>
  <c r="T103" i="111" s="1"/>
  <c r="G103" i="111"/>
  <c r="R103" i="111" s="1"/>
  <c r="K104" i="111"/>
  <c r="V104" i="111" s="1"/>
  <c r="J101" i="111"/>
  <c r="U101" i="111" s="1"/>
  <c r="G101" i="111"/>
  <c r="R101" i="111" s="1"/>
  <c r="E102" i="111"/>
  <c r="J102" i="111"/>
  <c r="U102" i="111" s="1"/>
  <c r="E101" i="111"/>
  <c r="F101" i="111"/>
  <c r="Q101" i="111" s="1"/>
  <c r="H104" i="111"/>
  <c r="S104" i="111" s="1"/>
  <c r="H102" i="111"/>
  <c r="S102" i="111" s="1"/>
  <c r="K103" i="111"/>
  <c r="V103" i="111" s="1"/>
  <c r="F104" i="111"/>
  <c r="Q104" i="111" s="1"/>
  <c r="K102" i="111"/>
  <c r="V102" i="111" s="1"/>
  <c r="H101" i="111"/>
  <c r="S101" i="111" s="1"/>
  <c r="F102" i="111"/>
  <c r="Q102" i="111" s="1"/>
  <c r="K101" i="111"/>
  <c r="V101" i="111" s="1"/>
  <c r="I104" i="111"/>
  <c r="T104" i="111" s="1"/>
  <c r="I102" i="111"/>
  <c r="T102" i="111" s="1"/>
  <c r="G102" i="111"/>
  <c r="R102" i="111" s="1"/>
  <c r="E104" i="111"/>
  <c r="I101" i="111"/>
  <c r="T101" i="111" s="1"/>
  <c r="H103" i="111"/>
  <c r="S103" i="111" s="1"/>
  <c r="J104" i="111"/>
  <c r="U104" i="111" s="1"/>
  <c r="F103" i="111"/>
  <c r="Q103" i="111" s="1"/>
  <c r="I42" i="42"/>
  <c r="C42" i="42"/>
  <c r="H42" i="42"/>
  <c r="E84" i="111" a="1"/>
  <c r="D42" i="42"/>
  <c r="E42" i="42"/>
  <c r="F42" i="42"/>
  <c r="G42" i="42"/>
  <c r="E134" i="41"/>
  <c r="G134" i="41"/>
  <c r="I134" i="41"/>
  <c r="D134" i="41"/>
  <c r="H134" i="41"/>
  <c r="F134" i="41"/>
  <c r="E73" i="111"/>
  <c r="E71" i="111"/>
  <c r="I72" i="111"/>
  <c r="T72" i="111" s="1"/>
  <c r="H72" i="111"/>
  <c r="S72" i="111" s="1"/>
  <c r="F71" i="111"/>
  <c r="Q71" i="111" s="1"/>
  <c r="K73" i="111"/>
  <c r="V73" i="111" s="1"/>
  <c r="I71" i="111"/>
  <c r="T71" i="111" s="1"/>
  <c r="F74" i="111"/>
  <c r="Q74" i="111" s="1"/>
  <c r="I73" i="111"/>
  <c r="T73" i="111" s="1"/>
  <c r="K74" i="111"/>
  <c r="V74" i="111" s="1"/>
  <c r="F73" i="111"/>
  <c r="Q73" i="111" s="1"/>
  <c r="G73" i="111"/>
  <c r="R73" i="111" s="1"/>
  <c r="F72" i="111"/>
  <c r="Q72" i="111" s="1"/>
  <c r="J73" i="111"/>
  <c r="U73" i="111" s="1"/>
  <c r="H74" i="111"/>
  <c r="S74" i="111" s="1"/>
  <c r="I74" i="111"/>
  <c r="T74" i="111" s="1"/>
  <c r="G71" i="111"/>
  <c r="R71" i="111" s="1"/>
  <c r="J71" i="111"/>
  <c r="U71" i="111" s="1"/>
  <c r="H71" i="111"/>
  <c r="S71" i="111" s="1"/>
  <c r="E72" i="111"/>
  <c r="H73" i="111"/>
  <c r="S73" i="111" s="1"/>
  <c r="G72" i="111"/>
  <c r="R72" i="111" s="1"/>
  <c r="J74" i="111"/>
  <c r="U74" i="111" s="1"/>
  <c r="K71" i="111"/>
  <c r="V71" i="111" s="1"/>
  <c r="E74" i="111"/>
  <c r="J72" i="111"/>
  <c r="U72" i="111" s="1"/>
  <c r="G74" i="111"/>
  <c r="R74" i="111" s="1"/>
  <c r="K72" i="111"/>
  <c r="V72" i="111" s="1"/>
  <c r="C134" i="41"/>
  <c r="C134" i="40"/>
  <c r="G134" i="40"/>
  <c r="E134" i="40"/>
  <c r="I134" i="40"/>
  <c r="H134" i="40"/>
  <c r="D134" i="40"/>
  <c r="F134" i="40"/>
  <c r="J58" i="111"/>
  <c r="U58" i="111" s="1"/>
  <c r="J59" i="111"/>
  <c r="U59" i="111" s="1"/>
  <c r="I57" i="111"/>
  <c r="T57" i="111" s="1"/>
  <c r="H56" i="111"/>
  <c r="S56" i="111" s="1"/>
  <c r="G56" i="111"/>
  <c r="R56" i="111" s="1"/>
  <c r="I59" i="111"/>
  <c r="T59" i="111" s="1"/>
  <c r="K58" i="111"/>
  <c r="V58" i="111" s="1"/>
  <c r="H57" i="111"/>
  <c r="S57" i="111" s="1"/>
  <c r="E57" i="111"/>
  <c r="J56" i="111"/>
  <c r="U56" i="111" s="1"/>
  <c r="G59" i="111"/>
  <c r="R59" i="111" s="1"/>
  <c r="H59" i="111"/>
  <c r="S59" i="111" s="1"/>
  <c r="K57" i="111"/>
  <c r="V57" i="111" s="1"/>
  <c r="F56" i="111"/>
  <c r="Q56" i="111" s="1"/>
  <c r="G57" i="111"/>
  <c r="R57" i="111" s="1"/>
  <c r="E59" i="111"/>
  <c r="F59" i="111"/>
  <c r="Q59" i="111" s="1"/>
  <c r="F58" i="111"/>
  <c r="Q58" i="111" s="1"/>
  <c r="I56" i="111"/>
  <c r="T56" i="111" s="1"/>
  <c r="K56" i="111"/>
  <c r="V56" i="111" s="1"/>
  <c r="J57" i="111"/>
  <c r="U57" i="111" s="1"/>
  <c r="H58" i="111"/>
  <c r="S58" i="111" s="1"/>
  <c r="E56" i="111"/>
  <c r="F57" i="111"/>
  <c r="Q57" i="111" s="1"/>
  <c r="G58" i="111"/>
  <c r="R58" i="111" s="1"/>
  <c r="K59" i="111"/>
  <c r="V59" i="111" s="1"/>
  <c r="E58" i="111"/>
  <c r="I58" i="111"/>
  <c r="T58" i="111" s="1"/>
  <c r="G134" i="39"/>
  <c r="I134" i="39"/>
  <c r="C134" i="39"/>
  <c r="D134" i="39"/>
  <c r="H134" i="39"/>
  <c r="F134" i="39"/>
  <c r="I42" i="111"/>
  <c r="T42" i="111" s="1"/>
  <c r="J44" i="111"/>
  <c r="U44" i="111" s="1"/>
  <c r="I43" i="111"/>
  <c r="T43" i="111" s="1"/>
  <c r="J42" i="111"/>
  <c r="U42" i="111" s="1"/>
  <c r="H41" i="111"/>
  <c r="S41" i="111" s="1"/>
  <c r="G41" i="111"/>
  <c r="R41" i="111" s="1"/>
  <c r="F42" i="111"/>
  <c r="Q42" i="111" s="1"/>
  <c r="J41" i="111"/>
  <c r="U41" i="111" s="1"/>
  <c r="E44" i="111"/>
  <c r="F44" i="111"/>
  <c r="Q44" i="111" s="1"/>
  <c r="K43" i="111"/>
  <c r="V43" i="111" s="1"/>
  <c r="J43" i="111"/>
  <c r="U43" i="111" s="1"/>
  <c r="F43" i="111"/>
  <c r="Q43" i="111" s="1"/>
  <c r="H44" i="111"/>
  <c r="S44" i="111" s="1"/>
  <c r="E41" i="111"/>
  <c r="F41" i="111"/>
  <c r="Q41" i="111" s="1"/>
  <c r="G44" i="111"/>
  <c r="R44" i="111" s="1"/>
  <c r="G43" i="111"/>
  <c r="R43" i="111" s="1"/>
  <c r="E42" i="111"/>
  <c r="K41" i="111"/>
  <c r="V41" i="111" s="1"/>
  <c r="I44" i="111"/>
  <c r="T44" i="111" s="1"/>
  <c r="G42" i="111"/>
  <c r="R42" i="111" s="1"/>
  <c r="E43" i="111"/>
  <c r="H43" i="111"/>
  <c r="S43" i="111" s="1"/>
  <c r="K44" i="111"/>
  <c r="V44" i="111" s="1"/>
  <c r="K42" i="111"/>
  <c r="V42" i="111" s="1"/>
  <c r="H42" i="111"/>
  <c r="S42" i="111" s="1"/>
  <c r="I41" i="111"/>
  <c r="T41" i="111" s="1"/>
  <c r="E134" i="39"/>
  <c r="H134" i="38"/>
  <c r="G134" i="38"/>
  <c r="C134" i="38"/>
  <c r="F134" i="38"/>
  <c r="I134" i="38"/>
  <c r="M21" i="130"/>
  <c r="M20" i="130"/>
  <c r="P18" i="130"/>
  <c r="M19" i="130"/>
  <c r="H26" i="111"/>
  <c r="S26" i="111" s="1"/>
  <c r="F29" i="111"/>
  <c r="Q29" i="111" s="1"/>
  <c r="E27" i="111"/>
  <c r="I27" i="111"/>
  <c r="T27" i="111" s="1"/>
  <c r="I28" i="111"/>
  <c r="T28" i="111" s="1"/>
  <c r="E29" i="111"/>
  <c r="J29" i="111"/>
  <c r="U29" i="111" s="1"/>
  <c r="H28" i="111"/>
  <c r="S28" i="111" s="1"/>
  <c r="H29" i="111"/>
  <c r="S29" i="111" s="1"/>
  <c r="F28" i="111"/>
  <c r="Q28" i="111" s="1"/>
  <c r="K27" i="111"/>
  <c r="V27" i="111" s="1"/>
  <c r="K26" i="111"/>
  <c r="V26" i="111" s="1"/>
  <c r="F26" i="111"/>
  <c r="Q26" i="111" s="1"/>
  <c r="J27" i="111"/>
  <c r="U27" i="111" s="1"/>
  <c r="F27" i="111"/>
  <c r="Q27" i="111" s="1"/>
  <c r="I26" i="111"/>
  <c r="T26" i="111" s="1"/>
  <c r="G29" i="111"/>
  <c r="R29" i="111" s="1"/>
  <c r="J28" i="111"/>
  <c r="U28" i="111" s="1"/>
  <c r="K28" i="111"/>
  <c r="V28" i="111" s="1"/>
  <c r="E26" i="111"/>
  <c r="H27" i="111"/>
  <c r="S27" i="111" s="1"/>
  <c r="K29" i="111"/>
  <c r="V29" i="111" s="1"/>
  <c r="I29" i="111"/>
  <c r="T29" i="111" s="1"/>
  <c r="E28" i="111"/>
  <c r="G27" i="111"/>
  <c r="R27" i="111" s="1"/>
  <c r="G26" i="111"/>
  <c r="R26" i="111" s="1"/>
  <c r="G28" i="111"/>
  <c r="R28" i="111" s="1"/>
  <c r="J26" i="111"/>
  <c r="U26" i="111" s="1"/>
  <c r="S20" i="130"/>
  <c r="D134" i="38"/>
  <c r="Q20" i="130"/>
  <c r="E134" i="38"/>
  <c r="I30" i="63" l="1"/>
  <c r="I8" i="140"/>
  <c r="G90" i="140"/>
  <c r="F42" i="32"/>
  <c r="D42" i="32"/>
  <c r="H42" i="32"/>
  <c r="C42" i="32"/>
  <c r="G42" i="32"/>
  <c r="I42" i="32"/>
  <c r="E42" i="32"/>
  <c r="E9" i="111" a="1"/>
  <c r="E53" i="127"/>
  <c r="H53" i="127"/>
  <c r="D53" i="127"/>
  <c r="F53" i="127"/>
  <c r="E968" i="111" a="1"/>
  <c r="C53" i="127"/>
  <c r="I53" i="127"/>
  <c r="G53" i="127"/>
  <c r="I53" i="109"/>
  <c r="G53" i="109"/>
  <c r="E953" i="111" a="1"/>
  <c r="H53" i="109"/>
  <c r="C53" i="109"/>
  <c r="E53" i="109"/>
  <c r="D53" i="109"/>
  <c r="F53" i="109"/>
  <c r="H53" i="108"/>
  <c r="E53" i="108"/>
  <c r="G53" i="108"/>
  <c r="F53" i="108"/>
  <c r="E938" i="111" a="1"/>
  <c r="I53" i="108"/>
  <c r="D53" i="108"/>
  <c r="C53" i="108"/>
  <c r="F89" i="140"/>
  <c r="C30" i="85"/>
  <c r="C98" i="85"/>
  <c r="H30" i="85"/>
  <c r="H98" i="85"/>
  <c r="D30" i="85"/>
  <c r="D98" i="85"/>
  <c r="F30" i="85"/>
  <c r="F98" i="85"/>
  <c r="G98" i="85"/>
  <c r="G30" i="85"/>
  <c r="E98" i="85"/>
  <c r="E30" i="85"/>
  <c r="I30" i="85"/>
  <c r="I98" i="85"/>
  <c r="C143" i="63"/>
  <c r="D143" i="63"/>
  <c r="H143" i="63"/>
  <c r="J141" i="63"/>
  <c r="H89" i="140"/>
  <c r="H91" i="140"/>
  <c r="F53" i="55"/>
  <c r="H53" i="55"/>
  <c r="C53" i="55"/>
  <c r="I53" i="55"/>
  <c r="E53" i="55"/>
  <c r="G53" i="55"/>
  <c r="E288" i="111" a="1"/>
  <c r="E143" i="63"/>
  <c r="D53" i="55"/>
  <c r="G134" i="54"/>
  <c r="H134" i="54"/>
  <c r="I134" i="54"/>
  <c r="E134" i="54"/>
  <c r="D134" i="54"/>
  <c r="F268" i="111"/>
  <c r="Q268" i="111" s="1"/>
  <c r="G270" i="111"/>
  <c r="R270" i="111" s="1"/>
  <c r="I271" i="111"/>
  <c r="T271" i="111" s="1"/>
  <c r="F271" i="111"/>
  <c r="Q271" i="111" s="1"/>
  <c r="G269" i="111"/>
  <c r="R269" i="111" s="1"/>
  <c r="K269" i="111"/>
  <c r="V269" i="111" s="1"/>
  <c r="H269" i="111"/>
  <c r="S269" i="111" s="1"/>
  <c r="E270" i="111"/>
  <c r="K271" i="111"/>
  <c r="V271" i="111" s="1"/>
  <c r="H270" i="111"/>
  <c r="S270" i="111" s="1"/>
  <c r="H271" i="111"/>
  <c r="S271" i="111" s="1"/>
  <c r="J270" i="111"/>
  <c r="U270" i="111" s="1"/>
  <c r="E268" i="111"/>
  <c r="E271" i="111"/>
  <c r="E269" i="111"/>
  <c r="F270" i="111"/>
  <c r="Q270" i="111" s="1"/>
  <c r="J269" i="111"/>
  <c r="U269" i="111" s="1"/>
  <c r="I270" i="111"/>
  <c r="T270" i="111" s="1"/>
  <c r="I268" i="111"/>
  <c r="T268" i="111" s="1"/>
  <c r="J268" i="111"/>
  <c r="U268" i="111" s="1"/>
  <c r="G271" i="111"/>
  <c r="R271" i="111" s="1"/>
  <c r="K270" i="111"/>
  <c r="V270" i="111" s="1"/>
  <c r="J271" i="111"/>
  <c r="U271" i="111" s="1"/>
  <c r="I269" i="111"/>
  <c r="T269" i="111" s="1"/>
  <c r="K268" i="111"/>
  <c r="V268" i="111" s="1"/>
  <c r="H268" i="111"/>
  <c r="S268" i="111" s="1"/>
  <c r="F269" i="111"/>
  <c r="Q269" i="111" s="1"/>
  <c r="G268" i="111"/>
  <c r="R268" i="111" s="1"/>
  <c r="F134" i="54"/>
  <c r="C134" i="54"/>
  <c r="D42" i="53"/>
  <c r="E42" i="53"/>
  <c r="G42" i="53"/>
  <c r="E251" i="111" a="1"/>
  <c r="H42" i="53"/>
  <c r="I42" i="53"/>
  <c r="C42" i="53"/>
  <c r="F42" i="53"/>
  <c r="E30" i="63"/>
  <c r="E8" i="140"/>
  <c r="E30" i="140" s="1"/>
  <c r="C98" i="52"/>
  <c r="C30" i="52"/>
  <c r="D98" i="52"/>
  <c r="D30" i="52"/>
  <c r="I30" i="52"/>
  <c r="I98" i="52"/>
  <c r="C8" i="63"/>
  <c r="C30" i="63" s="1"/>
  <c r="D8" i="63"/>
  <c r="G98" i="52"/>
  <c r="G30" i="52"/>
  <c r="G8" i="63"/>
  <c r="E98" i="52"/>
  <c r="E30" i="52"/>
  <c r="F30" i="52"/>
  <c r="F98" i="52"/>
  <c r="E66" i="140"/>
  <c r="F8" i="63"/>
  <c r="H30" i="52"/>
  <c r="H98" i="52"/>
  <c r="G66" i="140"/>
  <c r="H8" i="63"/>
  <c r="H53" i="51"/>
  <c r="E53" i="51"/>
  <c r="D53" i="51"/>
  <c r="E228" i="111" a="1"/>
  <c r="G53" i="51"/>
  <c r="F53" i="51"/>
  <c r="C140" i="63"/>
  <c r="C53" i="51"/>
  <c r="I53" i="51"/>
  <c r="E142" i="63"/>
  <c r="E53" i="50"/>
  <c r="G53" i="50"/>
  <c r="H53" i="50"/>
  <c r="C53" i="50"/>
  <c r="D53" i="50"/>
  <c r="E213" i="111" a="1"/>
  <c r="G65" i="63"/>
  <c r="G140" i="63" s="1"/>
  <c r="I53" i="50"/>
  <c r="F53" i="50"/>
  <c r="G53" i="49"/>
  <c r="I53" i="49"/>
  <c r="O103" i="130"/>
  <c r="D53" i="49"/>
  <c r="H53" i="49"/>
  <c r="E53" i="49"/>
  <c r="C53" i="49"/>
  <c r="F53" i="49"/>
  <c r="E183" i="111" a="1"/>
  <c r="C53" i="48"/>
  <c r="D53" i="48"/>
  <c r="E53" i="48"/>
  <c r="F53" i="48"/>
  <c r="G53" i="48"/>
  <c r="H53" i="48"/>
  <c r="I53" i="48"/>
  <c r="P103" i="130"/>
  <c r="G142" i="63"/>
  <c r="H67" i="140"/>
  <c r="E161" i="111" a="1"/>
  <c r="Q104" i="105"/>
  <c r="G143" i="63"/>
  <c r="E42" i="47"/>
  <c r="F42" i="47"/>
  <c r="R103" i="130"/>
  <c r="H42" i="47"/>
  <c r="H142" i="63"/>
  <c r="E67" i="140"/>
  <c r="N103" i="105"/>
  <c r="D142" i="63"/>
  <c r="C42" i="47"/>
  <c r="M101" i="130"/>
  <c r="Q101" i="105"/>
  <c r="M103" i="105"/>
  <c r="C142" i="63"/>
  <c r="O101" i="130"/>
  <c r="G68" i="140"/>
  <c r="I65" i="140"/>
  <c r="I88" i="140" s="1"/>
  <c r="D42" i="47"/>
  <c r="E65" i="140"/>
  <c r="E88" i="140" s="1"/>
  <c r="F67" i="140"/>
  <c r="F90" i="140" s="1"/>
  <c r="G42" i="47"/>
  <c r="R104" i="130"/>
  <c r="E68" i="140"/>
  <c r="E91" i="140" s="1"/>
  <c r="I42" i="47"/>
  <c r="S103" i="105"/>
  <c r="I142" i="63"/>
  <c r="G65" i="140"/>
  <c r="F68" i="140"/>
  <c r="F54" i="140"/>
  <c r="F65" i="63"/>
  <c r="H65" i="140"/>
  <c r="I68" i="140"/>
  <c r="C53" i="46"/>
  <c r="G53" i="46"/>
  <c r="E53" i="46"/>
  <c r="E151" i="111" a="1"/>
  <c r="F53" i="46"/>
  <c r="D53" i="46"/>
  <c r="I53" i="46"/>
  <c r="H53" i="46"/>
  <c r="I140" i="111"/>
  <c r="T140" i="111" s="1"/>
  <c r="G139" i="111"/>
  <c r="R139" i="111" s="1"/>
  <c r="E137" i="111"/>
  <c r="F137" i="111"/>
  <c r="Q137" i="111" s="1"/>
  <c r="G140" i="111"/>
  <c r="R140" i="111" s="1"/>
  <c r="E140" i="111"/>
  <c r="J138" i="111"/>
  <c r="U138" i="111" s="1"/>
  <c r="E139" i="111"/>
  <c r="J139" i="111"/>
  <c r="U139" i="111" s="1"/>
  <c r="J140" i="111"/>
  <c r="U140" i="111" s="1"/>
  <c r="F140" i="111"/>
  <c r="Q140" i="111" s="1"/>
  <c r="I138" i="111"/>
  <c r="T138" i="111" s="1"/>
  <c r="K137" i="111"/>
  <c r="V137" i="111" s="1"/>
  <c r="H140" i="111"/>
  <c r="S140" i="111" s="1"/>
  <c r="H137" i="111"/>
  <c r="S137" i="111" s="1"/>
  <c r="H138" i="111"/>
  <c r="S138" i="111" s="1"/>
  <c r="K138" i="111"/>
  <c r="V138" i="111" s="1"/>
  <c r="H139" i="111"/>
  <c r="S139" i="111" s="1"/>
  <c r="I139" i="111"/>
  <c r="T139" i="111" s="1"/>
  <c r="K139" i="111"/>
  <c r="V139" i="111" s="1"/>
  <c r="K140" i="111"/>
  <c r="V140" i="111" s="1"/>
  <c r="G137" i="111"/>
  <c r="R137" i="111" s="1"/>
  <c r="F139" i="111"/>
  <c r="Q139" i="111" s="1"/>
  <c r="J137" i="111"/>
  <c r="U137" i="111" s="1"/>
  <c r="F138" i="111"/>
  <c r="Q138" i="111" s="1"/>
  <c r="I137" i="111"/>
  <c r="T137" i="111" s="1"/>
  <c r="E138" i="111"/>
  <c r="G138" i="111"/>
  <c r="R138" i="111" s="1"/>
  <c r="C64" i="45"/>
  <c r="D64" i="45"/>
  <c r="E64" i="45"/>
  <c r="G64" i="45"/>
  <c r="H64" i="45"/>
  <c r="I64" i="45"/>
  <c r="F64" i="45"/>
  <c r="D134" i="44"/>
  <c r="H116" i="111"/>
  <c r="S116" i="111" s="1"/>
  <c r="I116" i="111"/>
  <c r="T116" i="111" s="1"/>
  <c r="F118" i="111"/>
  <c r="Q118" i="111" s="1"/>
  <c r="K116" i="111"/>
  <c r="V116" i="111" s="1"/>
  <c r="J116" i="111"/>
  <c r="U116" i="111" s="1"/>
  <c r="K117" i="111"/>
  <c r="V117" i="111" s="1"/>
  <c r="G117" i="111"/>
  <c r="R117" i="111" s="1"/>
  <c r="K118" i="111"/>
  <c r="V118" i="111" s="1"/>
  <c r="H119" i="111"/>
  <c r="S119" i="111" s="1"/>
  <c r="K119" i="111"/>
  <c r="V119" i="111" s="1"/>
  <c r="I118" i="111"/>
  <c r="T118" i="111" s="1"/>
  <c r="G118" i="111"/>
  <c r="R118" i="111" s="1"/>
  <c r="F117" i="111"/>
  <c r="Q117" i="111" s="1"/>
  <c r="I119" i="111"/>
  <c r="T119" i="111" s="1"/>
  <c r="H118" i="111"/>
  <c r="S118" i="111" s="1"/>
  <c r="E116" i="111"/>
  <c r="E119" i="111"/>
  <c r="J119" i="111"/>
  <c r="U119" i="111" s="1"/>
  <c r="F116" i="111"/>
  <c r="Q116" i="111" s="1"/>
  <c r="J118" i="111"/>
  <c r="U118" i="111" s="1"/>
  <c r="G116" i="111"/>
  <c r="R116" i="111" s="1"/>
  <c r="H117" i="111"/>
  <c r="S117" i="111" s="1"/>
  <c r="E118" i="111"/>
  <c r="F119" i="111"/>
  <c r="Q119" i="111" s="1"/>
  <c r="G119" i="111"/>
  <c r="R119" i="111" s="1"/>
  <c r="E117" i="111"/>
  <c r="J117" i="111"/>
  <c r="U117" i="111" s="1"/>
  <c r="I117" i="111"/>
  <c r="T117" i="111" s="1"/>
  <c r="I134" i="44"/>
  <c r="E134" i="44"/>
  <c r="F134" i="44"/>
  <c r="G134" i="44"/>
  <c r="C134" i="44"/>
  <c r="H134" i="44"/>
  <c r="C53" i="43"/>
  <c r="I53" i="43"/>
  <c r="H53" i="43"/>
  <c r="E53" i="43"/>
  <c r="D53" i="43"/>
  <c r="F53" i="43"/>
  <c r="G53" i="43"/>
  <c r="E106" i="111" a="1"/>
  <c r="F134" i="42"/>
  <c r="D134" i="42"/>
  <c r="C134" i="42"/>
  <c r="E134" i="42"/>
  <c r="H134" i="42"/>
  <c r="G134" i="42"/>
  <c r="F88" i="111"/>
  <c r="Q88" i="111" s="1"/>
  <c r="I89" i="111"/>
  <c r="T89" i="111" s="1"/>
  <c r="K86" i="111"/>
  <c r="V86" i="111" s="1"/>
  <c r="H87" i="111"/>
  <c r="S87" i="111" s="1"/>
  <c r="J89" i="111"/>
  <c r="U89" i="111" s="1"/>
  <c r="G88" i="111"/>
  <c r="R88" i="111" s="1"/>
  <c r="K89" i="111"/>
  <c r="V89" i="111" s="1"/>
  <c r="F87" i="111"/>
  <c r="Q87" i="111" s="1"/>
  <c r="E87" i="111"/>
  <c r="G89" i="111"/>
  <c r="R89" i="111" s="1"/>
  <c r="J86" i="111"/>
  <c r="U86" i="111" s="1"/>
  <c r="G86" i="111"/>
  <c r="R86" i="111" s="1"/>
  <c r="F86" i="111"/>
  <c r="Q86" i="111" s="1"/>
  <c r="K87" i="111"/>
  <c r="V87" i="111" s="1"/>
  <c r="E89" i="111"/>
  <c r="I88" i="111"/>
  <c r="T88" i="111" s="1"/>
  <c r="K88" i="111"/>
  <c r="V88" i="111" s="1"/>
  <c r="F89" i="111"/>
  <c r="Q89" i="111" s="1"/>
  <c r="J88" i="111"/>
  <c r="U88" i="111" s="1"/>
  <c r="E88" i="111"/>
  <c r="J87" i="111"/>
  <c r="U87" i="111" s="1"/>
  <c r="I87" i="111"/>
  <c r="T87" i="111" s="1"/>
  <c r="H88" i="111"/>
  <c r="S88" i="111" s="1"/>
  <c r="H86" i="111"/>
  <c r="S86" i="111" s="1"/>
  <c r="G87" i="111"/>
  <c r="R87" i="111" s="1"/>
  <c r="E86" i="111"/>
  <c r="I86" i="111"/>
  <c r="T86" i="111" s="1"/>
  <c r="H89" i="111"/>
  <c r="S89" i="111" s="1"/>
  <c r="I134" i="42"/>
  <c r="E76" i="111" a="1"/>
  <c r="C53" i="41"/>
  <c r="E53" i="41"/>
  <c r="F53" i="41"/>
  <c r="H53" i="41"/>
  <c r="D53" i="41"/>
  <c r="I53" i="41"/>
  <c r="G53" i="41"/>
  <c r="D53" i="40"/>
  <c r="H53" i="40"/>
  <c r="I53" i="40"/>
  <c r="C53" i="40"/>
  <c r="F53" i="40"/>
  <c r="G53" i="40"/>
  <c r="E61" i="111" a="1"/>
  <c r="E53" i="40"/>
  <c r="H53" i="39"/>
  <c r="D53" i="39"/>
  <c r="C53" i="39"/>
  <c r="I53" i="39"/>
  <c r="E46" i="111" a="1"/>
  <c r="G53" i="39"/>
  <c r="E53" i="39"/>
  <c r="F53" i="39"/>
  <c r="E53" i="38"/>
  <c r="I90" i="140"/>
  <c r="E31" i="111" a="1"/>
  <c r="C53" i="38"/>
  <c r="G53" i="38"/>
  <c r="D53" i="38"/>
  <c r="I53" i="38"/>
  <c r="F53" i="38"/>
  <c r="H53" i="38"/>
  <c r="I30" i="140" l="1"/>
  <c r="G134" i="32"/>
  <c r="H12" i="111"/>
  <c r="S12" i="111" s="1"/>
  <c r="K12" i="111"/>
  <c r="V12" i="111" s="1"/>
  <c r="J11" i="111"/>
  <c r="K14" i="111"/>
  <c r="V14" i="111" s="1"/>
  <c r="H13" i="111"/>
  <c r="S13" i="111" s="1"/>
  <c r="H11" i="111"/>
  <c r="I14" i="111"/>
  <c r="T14" i="111" s="1"/>
  <c r="G14" i="111"/>
  <c r="R14" i="111" s="1"/>
  <c r="G11" i="111"/>
  <c r="E14" i="111"/>
  <c r="F13" i="111"/>
  <c r="Q13" i="111" s="1"/>
  <c r="E11" i="111"/>
  <c r="I13" i="111"/>
  <c r="T13" i="111" s="1"/>
  <c r="H14" i="111"/>
  <c r="S14" i="111" s="1"/>
  <c r="F12" i="111"/>
  <c r="Q12" i="111" s="1"/>
  <c r="F14" i="111"/>
  <c r="Q14" i="111" s="1"/>
  <c r="I11" i="111"/>
  <c r="J13" i="111"/>
  <c r="U13" i="111" s="1"/>
  <c r="J14" i="111"/>
  <c r="U14" i="111" s="1"/>
  <c r="I12" i="111"/>
  <c r="T12" i="111" s="1"/>
  <c r="F11" i="111"/>
  <c r="E12" i="111"/>
  <c r="J12" i="111"/>
  <c r="U12" i="111" s="1"/>
  <c r="K11" i="111"/>
  <c r="G13" i="111"/>
  <c r="R13" i="111" s="1"/>
  <c r="K13" i="111"/>
  <c r="V13" i="111" s="1"/>
  <c r="E13" i="111"/>
  <c r="G12" i="111"/>
  <c r="R12" i="111" s="1"/>
  <c r="H134" i="32"/>
  <c r="I134" i="32"/>
  <c r="F134" i="32"/>
  <c r="E134" i="32"/>
  <c r="C134" i="32"/>
  <c r="D134" i="32"/>
  <c r="G64" i="127"/>
  <c r="I64" i="127"/>
  <c r="D64" i="127"/>
  <c r="H64" i="127"/>
  <c r="H971" i="111"/>
  <c r="S971" i="111" s="1"/>
  <c r="K972" i="111"/>
  <c r="V972" i="111" s="1"/>
  <c r="F971" i="111"/>
  <c r="Q971" i="111" s="1"/>
  <c r="G969" i="111"/>
  <c r="R969" i="111" s="1"/>
  <c r="J972" i="111"/>
  <c r="U972" i="111" s="1"/>
  <c r="J969" i="111"/>
  <c r="U969" i="111" s="1"/>
  <c r="G971" i="111"/>
  <c r="R971" i="111" s="1"/>
  <c r="K970" i="111"/>
  <c r="V970" i="111" s="1"/>
  <c r="F969" i="111"/>
  <c r="Q969" i="111" s="1"/>
  <c r="F970" i="111"/>
  <c r="Q970" i="111" s="1"/>
  <c r="H970" i="111"/>
  <c r="S970" i="111" s="1"/>
  <c r="I972" i="111"/>
  <c r="T972" i="111" s="1"/>
  <c r="J971" i="111"/>
  <c r="U971" i="111" s="1"/>
  <c r="K971" i="111"/>
  <c r="V971" i="111" s="1"/>
  <c r="J970" i="111"/>
  <c r="U970" i="111" s="1"/>
  <c r="I969" i="111"/>
  <c r="T969" i="111" s="1"/>
  <c r="G970" i="111"/>
  <c r="R970" i="111" s="1"/>
  <c r="I970" i="111"/>
  <c r="T970" i="111" s="1"/>
  <c r="K969" i="111"/>
  <c r="V969" i="111" s="1"/>
  <c r="I971" i="111"/>
  <c r="T971" i="111" s="1"/>
  <c r="H972" i="111"/>
  <c r="S972" i="111" s="1"/>
  <c r="E970" i="111"/>
  <c r="E969" i="111"/>
  <c r="E971" i="111"/>
  <c r="F972" i="111"/>
  <c r="Q972" i="111" s="1"/>
  <c r="H969" i="111"/>
  <c r="S969" i="111" s="1"/>
  <c r="E972" i="111"/>
  <c r="G972" i="111"/>
  <c r="R972" i="111" s="1"/>
  <c r="F64" i="127"/>
  <c r="C64" i="127"/>
  <c r="E64" i="127"/>
  <c r="E64" i="109"/>
  <c r="H64" i="109"/>
  <c r="G64" i="109"/>
  <c r="D64" i="109"/>
  <c r="C64" i="109"/>
  <c r="I64" i="109"/>
  <c r="F64" i="109"/>
  <c r="F955" i="111"/>
  <c r="Q955" i="111" s="1"/>
  <c r="I954" i="111"/>
  <c r="T954" i="111" s="1"/>
  <c r="E954" i="111"/>
  <c r="E955" i="111"/>
  <c r="J955" i="111"/>
  <c r="U955" i="111" s="1"/>
  <c r="E957" i="111"/>
  <c r="H957" i="111"/>
  <c r="S957" i="111" s="1"/>
  <c r="G955" i="111"/>
  <c r="R955" i="111" s="1"/>
  <c r="G954" i="111"/>
  <c r="R954" i="111" s="1"/>
  <c r="F956" i="111"/>
  <c r="Q956" i="111" s="1"/>
  <c r="F957" i="111"/>
  <c r="Q957" i="111" s="1"/>
  <c r="G956" i="111"/>
  <c r="R956" i="111" s="1"/>
  <c r="K954" i="111"/>
  <c r="V954" i="111" s="1"/>
  <c r="I956" i="111"/>
  <c r="T956" i="111" s="1"/>
  <c r="I957" i="111"/>
  <c r="T957" i="111" s="1"/>
  <c r="J956" i="111"/>
  <c r="U956" i="111" s="1"/>
  <c r="J957" i="111"/>
  <c r="U957" i="111" s="1"/>
  <c r="J954" i="111"/>
  <c r="U954" i="111" s="1"/>
  <c r="E956" i="111"/>
  <c r="H956" i="111"/>
  <c r="S956" i="111" s="1"/>
  <c r="G957" i="111"/>
  <c r="R957" i="111" s="1"/>
  <c r="K955" i="111"/>
  <c r="V955" i="111" s="1"/>
  <c r="H955" i="111"/>
  <c r="S955" i="111" s="1"/>
  <c r="I955" i="111"/>
  <c r="T955" i="111" s="1"/>
  <c r="K956" i="111"/>
  <c r="V956" i="111" s="1"/>
  <c r="K957" i="111"/>
  <c r="V957" i="111" s="1"/>
  <c r="H954" i="111"/>
  <c r="S954" i="111" s="1"/>
  <c r="F954" i="111"/>
  <c r="Q954" i="111" s="1"/>
  <c r="G939" i="111"/>
  <c r="R939" i="111" s="1"/>
  <c r="J940" i="111"/>
  <c r="U940" i="111" s="1"/>
  <c r="F941" i="111"/>
  <c r="Q941" i="111" s="1"/>
  <c r="E942" i="111"/>
  <c r="F942" i="111"/>
  <c r="Q942" i="111" s="1"/>
  <c r="I942" i="111"/>
  <c r="T942" i="111" s="1"/>
  <c r="I941" i="111"/>
  <c r="T941" i="111" s="1"/>
  <c r="K942" i="111"/>
  <c r="V942" i="111" s="1"/>
  <c r="K941" i="111"/>
  <c r="V941" i="111" s="1"/>
  <c r="J939" i="111"/>
  <c r="U939" i="111" s="1"/>
  <c r="G941" i="111"/>
  <c r="R941" i="111" s="1"/>
  <c r="G940" i="111"/>
  <c r="R940" i="111" s="1"/>
  <c r="K939" i="111"/>
  <c r="V939" i="111" s="1"/>
  <c r="H941" i="111"/>
  <c r="S941" i="111" s="1"/>
  <c r="E940" i="111"/>
  <c r="E939" i="111"/>
  <c r="F940" i="111"/>
  <c r="Q940" i="111" s="1"/>
  <c r="H942" i="111"/>
  <c r="S942" i="111" s="1"/>
  <c r="J941" i="111"/>
  <c r="U941" i="111" s="1"/>
  <c r="K940" i="111"/>
  <c r="V940" i="111" s="1"/>
  <c r="H940" i="111"/>
  <c r="S940" i="111" s="1"/>
  <c r="I940" i="111"/>
  <c r="T940" i="111" s="1"/>
  <c r="F939" i="111"/>
  <c r="Q939" i="111" s="1"/>
  <c r="I939" i="111"/>
  <c r="T939" i="111" s="1"/>
  <c r="G942" i="111"/>
  <c r="R942" i="111" s="1"/>
  <c r="H939" i="111"/>
  <c r="S939" i="111" s="1"/>
  <c r="J942" i="111"/>
  <c r="U942" i="111" s="1"/>
  <c r="E941" i="111"/>
  <c r="G64" i="108"/>
  <c r="D64" i="108"/>
  <c r="H64" i="108"/>
  <c r="C64" i="108"/>
  <c r="I64" i="108"/>
  <c r="F64" i="108"/>
  <c r="E64" i="108"/>
  <c r="E623" i="111" a="1"/>
  <c r="F42" i="85"/>
  <c r="D42" i="85"/>
  <c r="C42" i="85"/>
  <c r="H42" i="85"/>
  <c r="I42" i="85"/>
  <c r="E42" i="85"/>
  <c r="G42" i="85"/>
  <c r="G64" i="55"/>
  <c r="C64" i="55"/>
  <c r="J143" i="63"/>
  <c r="F64" i="55"/>
  <c r="D64" i="55"/>
  <c r="I64" i="55"/>
  <c r="H64" i="55"/>
  <c r="G292" i="111"/>
  <c r="R292" i="111" s="1"/>
  <c r="J289" i="111"/>
  <c r="U289" i="111" s="1"/>
  <c r="E289" i="111"/>
  <c r="K291" i="111"/>
  <c r="V291" i="111" s="1"/>
  <c r="K292" i="111"/>
  <c r="V292" i="111" s="1"/>
  <c r="E291" i="111"/>
  <c r="K290" i="111"/>
  <c r="V290" i="111" s="1"/>
  <c r="G290" i="111"/>
  <c r="R290" i="111" s="1"/>
  <c r="F292" i="111"/>
  <c r="Q292" i="111" s="1"/>
  <c r="I291" i="111"/>
  <c r="T291" i="111" s="1"/>
  <c r="J292" i="111"/>
  <c r="U292" i="111" s="1"/>
  <c r="F289" i="111"/>
  <c r="Q289" i="111" s="1"/>
  <c r="E290" i="111"/>
  <c r="J290" i="111"/>
  <c r="U290" i="111" s="1"/>
  <c r="F291" i="111"/>
  <c r="Q291" i="111" s="1"/>
  <c r="H291" i="111"/>
  <c r="S291" i="111" s="1"/>
  <c r="K289" i="111"/>
  <c r="V289" i="111" s="1"/>
  <c r="G291" i="111"/>
  <c r="R291" i="111" s="1"/>
  <c r="H290" i="111"/>
  <c r="S290" i="111" s="1"/>
  <c r="G289" i="111"/>
  <c r="R289" i="111" s="1"/>
  <c r="E292" i="111"/>
  <c r="F290" i="111"/>
  <c r="Q290" i="111" s="1"/>
  <c r="I289" i="111"/>
  <c r="T289" i="111" s="1"/>
  <c r="I290" i="111"/>
  <c r="T290" i="111" s="1"/>
  <c r="I292" i="111"/>
  <c r="T292" i="111" s="1"/>
  <c r="J291" i="111"/>
  <c r="U291" i="111" s="1"/>
  <c r="H292" i="111"/>
  <c r="S292" i="111" s="1"/>
  <c r="H289" i="111"/>
  <c r="S289" i="111" s="1"/>
  <c r="E64" i="55"/>
  <c r="D53" i="54"/>
  <c r="H53" i="54"/>
  <c r="G53" i="54"/>
  <c r="C53" i="54"/>
  <c r="E273" i="111" a="1"/>
  <c r="F53" i="54"/>
  <c r="E53" i="54"/>
  <c r="I53" i="54"/>
  <c r="C134" i="53"/>
  <c r="J253" i="111"/>
  <c r="U253" i="111" s="1"/>
  <c r="G253" i="111"/>
  <c r="R253" i="111" s="1"/>
  <c r="J256" i="111"/>
  <c r="U256" i="111" s="1"/>
  <c r="F253" i="111"/>
  <c r="Q253" i="111" s="1"/>
  <c r="I256" i="111"/>
  <c r="T256" i="111" s="1"/>
  <c r="I254" i="111"/>
  <c r="T254" i="111" s="1"/>
  <c r="E256" i="111"/>
  <c r="K255" i="111"/>
  <c r="V255" i="111" s="1"/>
  <c r="G254" i="111"/>
  <c r="R254" i="111" s="1"/>
  <c r="K256" i="111"/>
  <c r="V256" i="111" s="1"/>
  <c r="K253" i="111"/>
  <c r="V253" i="111" s="1"/>
  <c r="F256" i="111"/>
  <c r="Q256" i="111" s="1"/>
  <c r="F255" i="111"/>
  <c r="Q255" i="111" s="1"/>
  <c r="E253" i="111"/>
  <c r="G255" i="111"/>
  <c r="R255" i="111" s="1"/>
  <c r="H256" i="111"/>
  <c r="S256" i="111" s="1"/>
  <c r="J254" i="111"/>
  <c r="U254" i="111" s="1"/>
  <c r="F254" i="111"/>
  <c r="Q254" i="111" s="1"/>
  <c r="H254" i="111"/>
  <c r="S254" i="111" s="1"/>
  <c r="H253" i="111"/>
  <c r="S253" i="111" s="1"/>
  <c r="E255" i="111"/>
  <c r="J255" i="111"/>
  <c r="U255" i="111" s="1"/>
  <c r="G256" i="111"/>
  <c r="R256" i="111" s="1"/>
  <c r="I255" i="111"/>
  <c r="T255" i="111" s="1"/>
  <c r="E254" i="111"/>
  <c r="K254" i="111"/>
  <c r="V254" i="111" s="1"/>
  <c r="H255" i="111"/>
  <c r="S255" i="111" s="1"/>
  <c r="I253" i="111"/>
  <c r="T253" i="111" s="1"/>
  <c r="H134" i="53"/>
  <c r="G134" i="53"/>
  <c r="E134" i="53"/>
  <c r="F134" i="53"/>
  <c r="I134" i="53"/>
  <c r="D134" i="53"/>
  <c r="E89" i="140"/>
  <c r="F42" i="52"/>
  <c r="G89" i="140"/>
  <c r="H42" i="52"/>
  <c r="H42" i="63" s="1"/>
  <c r="H42" i="140" s="1"/>
  <c r="F8" i="140"/>
  <c r="F30" i="63"/>
  <c r="E42" i="52"/>
  <c r="E42" i="63" s="1"/>
  <c r="D30" i="63"/>
  <c r="I42" i="52"/>
  <c r="I42" i="63" s="1"/>
  <c r="D42" i="52"/>
  <c r="D42" i="63" s="1"/>
  <c r="H30" i="63"/>
  <c r="H8" i="140"/>
  <c r="G30" i="63"/>
  <c r="G8" i="140"/>
  <c r="E236" i="111" a="1"/>
  <c r="G42" i="52"/>
  <c r="C42" i="52"/>
  <c r="C42" i="63" s="1"/>
  <c r="F64" i="51"/>
  <c r="G64" i="51"/>
  <c r="D64" i="51"/>
  <c r="I64" i="51"/>
  <c r="H231" i="111"/>
  <c r="S231" i="111" s="1"/>
  <c r="I230" i="111"/>
  <c r="T230" i="111" s="1"/>
  <c r="F229" i="111"/>
  <c r="Q229" i="111" s="1"/>
  <c r="G231" i="111"/>
  <c r="R231" i="111" s="1"/>
  <c r="E231" i="111"/>
  <c r="J231" i="111"/>
  <c r="U231" i="111" s="1"/>
  <c r="F231" i="111"/>
  <c r="Q231" i="111" s="1"/>
  <c r="G229" i="111"/>
  <c r="R229" i="111" s="1"/>
  <c r="J230" i="111"/>
  <c r="U230" i="111" s="1"/>
  <c r="E232" i="111"/>
  <c r="H232" i="111"/>
  <c r="S232" i="111" s="1"/>
  <c r="J232" i="111"/>
  <c r="U232" i="111" s="1"/>
  <c r="K232" i="111"/>
  <c r="V232" i="111" s="1"/>
  <c r="J229" i="111"/>
  <c r="U229" i="111" s="1"/>
  <c r="F232" i="111"/>
  <c r="Q232" i="111" s="1"/>
  <c r="F230" i="111"/>
  <c r="Q230" i="111" s="1"/>
  <c r="E230" i="111"/>
  <c r="H229" i="111"/>
  <c r="S229" i="111" s="1"/>
  <c r="G230" i="111"/>
  <c r="R230" i="111" s="1"/>
  <c r="K230" i="111"/>
  <c r="V230" i="111" s="1"/>
  <c r="I229" i="111"/>
  <c r="T229" i="111" s="1"/>
  <c r="G232" i="111"/>
  <c r="R232" i="111" s="1"/>
  <c r="K229" i="111"/>
  <c r="V229" i="111" s="1"/>
  <c r="E229" i="111"/>
  <c r="I231" i="111"/>
  <c r="T231" i="111" s="1"/>
  <c r="I232" i="111"/>
  <c r="T232" i="111" s="1"/>
  <c r="K231" i="111"/>
  <c r="V231" i="111" s="1"/>
  <c r="H230" i="111"/>
  <c r="S230" i="111" s="1"/>
  <c r="E64" i="51"/>
  <c r="H64" i="51"/>
  <c r="C64" i="51"/>
  <c r="G64" i="50"/>
  <c r="D64" i="50"/>
  <c r="I64" i="50"/>
  <c r="C64" i="50"/>
  <c r="H64" i="50"/>
  <c r="E64" i="50"/>
  <c r="J215" i="111"/>
  <c r="U215" i="111" s="1"/>
  <c r="E215" i="111"/>
  <c r="G214" i="111"/>
  <c r="R214" i="111" s="1"/>
  <c r="H217" i="111"/>
  <c r="S217" i="111" s="1"/>
  <c r="J216" i="111"/>
  <c r="U216" i="111" s="1"/>
  <c r="K215" i="111"/>
  <c r="V215" i="111" s="1"/>
  <c r="H214" i="111"/>
  <c r="S214" i="111" s="1"/>
  <c r="J214" i="111"/>
  <c r="U214" i="111" s="1"/>
  <c r="E214" i="111"/>
  <c r="K214" i="111"/>
  <c r="V214" i="111" s="1"/>
  <c r="F216" i="111"/>
  <c r="Q216" i="111" s="1"/>
  <c r="F217" i="111"/>
  <c r="Q217" i="111" s="1"/>
  <c r="K216" i="111"/>
  <c r="V216" i="111" s="1"/>
  <c r="H216" i="111"/>
  <c r="S216" i="111" s="1"/>
  <c r="H215" i="111"/>
  <c r="S215" i="111" s="1"/>
  <c r="I217" i="111"/>
  <c r="T217" i="111" s="1"/>
  <c r="G217" i="111"/>
  <c r="R217" i="111" s="1"/>
  <c r="J217" i="111"/>
  <c r="U217" i="111" s="1"/>
  <c r="E217" i="111"/>
  <c r="F215" i="111"/>
  <c r="Q215" i="111" s="1"/>
  <c r="G215" i="111"/>
  <c r="R215" i="111" s="1"/>
  <c r="K217" i="111"/>
  <c r="V217" i="111" s="1"/>
  <c r="I215" i="111"/>
  <c r="T215" i="111" s="1"/>
  <c r="G216" i="111"/>
  <c r="R216" i="111" s="1"/>
  <c r="I216" i="111"/>
  <c r="T216" i="111" s="1"/>
  <c r="I214" i="111"/>
  <c r="T214" i="111" s="1"/>
  <c r="E216" i="111"/>
  <c r="F214" i="111"/>
  <c r="Q214" i="111" s="1"/>
  <c r="F64" i="50"/>
  <c r="C64" i="49"/>
  <c r="D64" i="49"/>
  <c r="F64" i="49"/>
  <c r="E64" i="49"/>
  <c r="G64" i="49"/>
  <c r="H64" i="49"/>
  <c r="I64" i="49"/>
  <c r="E64" i="48"/>
  <c r="D64" i="48"/>
  <c r="H64" i="48"/>
  <c r="C64" i="48"/>
  <c r="F64" i="48"/>
  <c r="I187" i="111"/>
  <c r="T187" i="111" s="1"/>
  <c r="E184" i="111"/>
  <c r="I184" i="111"/>
  <c r="T184" i="111" s="1"/>
  <c r="H184" i="111"/>
  <c r="S184" i="111" s="1"/>
  <c r="H186" i="111"/>
  <c r="S186" i="111" s="1"/>
  <c r="F184" i="111"/>
  <c r="Q184" i="111" s="1"/>
  <c r="H187" i="111"/>
  <c r="S187" i="111" s="1"/>
  <c r="G185" i="111"/>
  <c r="R185" i="111" s="1"/>
  <c r="H185" i="111"/>
  <c r="S185" i="111" s="1"/>
  <c r="E187" i="111"/>
  <c r="G184" i="111"/>
  <c r="R184" i="111" s="1"/>
  <c r="F185" i="111"/>
  <c r="Q185" i="111" s="1"/>
  <c r="K186" i="111"/>
  <c r="V186" i="111" s="1"/>
  <c r="E185" i="111"/>
  <c r="J187" i="111"/>
  <c r="U187" i="111" s="1"/>
  <c r="K185" i="111"/>
  <c r="V185" i="111" s="1"/>
  <c r="G186" i="111"/>
  <c r="R186" i="111" s="1"/>
  <c r="I186" i="111"/>
  <c r="T186" i="111" s="1"/>
  <c r="K187" i="111"/>
  <c r="V187" i="111" s="1"/>
  <c r="G187" i="111"/>
  <c r="R187" i="111" s="1"/>
  <c r="E186" i="111"/>
  <c r="J185" i="111"/>
  <c r="U185" i="111" s="1"/>
  <c r="J184" i="111"/>
  <c r="U184" i="111" s="1"/>
  <c r="F187" i="111"/>
  <c r="Q187" i="111" s="1"/>
  <c r="F186" i="111"/>
  <c r="Q186" i="111" s="1"/>
  <c r="I185" i="111"/>
  <c r="T185" i="111" s="1"/>
  <c r="J186" i="111"/>
  <c r="U186" i="111" s="1"/>
  <c r="K184" i="111"/>
  <c r="V184" i="111" s="1"/>
  <c r="I64" i="48"/>
  <c r="G64" i="48"/>
  <c r="H88" i="140"/>
  <c r="E90" i="140"/>
  <c r="F65" i="140"/>
  <c r="F88" i="140" s="1"/>
  <c r="F134" i="47"/>
  <c r="F91" i="140"/>
  <c r="S103" i="130"/>
  <c r="Q101" i="130"/>
  <c r="N103" i="130"/>
  <c r="Q104" i="130"/>
  <c r="F140" i="63"/>
  <c r="J140" i="63" s="1"/>
  <c r="I134" i="47"/>
  <c r="G91" i="140"/>
  <c r="J142" i="63"/>
  <c r="H90" i="140"/>
  <c r="I91" i="140"/>
  <c r="G88" i="140"/>
  <c r="G134" i="47"/>
  <c r="D134" i="47"/>
  <c r="M103" i="130"/>
  <c r="C134" i="47"/>
  <c r="H134" i="47"/>
  <c r="E134" i="47"/>
  <c r="F163" i="111"/>
  <c r="Q163" i="111" s="1"/>
  <c r="H164" i="111"/>
  <c r="S164" i="111" s="1"/>
  <c r="K164" i="111"/>
  <c r="V164" i="111" s="1"/>
  <c r="F165" i="111"/>
  <c r="Q165" i="111" s="1"/>
  <c r="E165" i="111"/>
  <c r="J164" i="111"/>
  <c r="U164" i="111" s="1"/>
  <c r="J163" i="111"/>
  <c r="U163" i="111" s="1"/>
  <c r="E164" i="111"/>
  <c r="I165" i="111"/>
  <c r="T165" i="111" s="1"/>
  <c r="F164" i="111"/>
  <c r="Q164" i="111" s="1"/>
  <c r="I164" i="111"/>
  <c r="T164" i="111" s="1"/>
  <c r="G163" i="111"/>
  <c r="R163" i="111" s="1"/>
  <c r="G166" i="111"/>
  <c r="R166" i="111" s="1"/>
  <c r="J166" i="111"/>
  <c r="U166" i="111" s="1"/>
  <c r="F166" i="111"/>
  <c r="Q166" i="111" s="1"/>
  <c r="I166" i="111"/>
  <c r="T166" i="111" s="1"/>
  <c r="G164" i="111"/>
  <c r="R164" i="111" s="1"/>
  <c r="H163" i="111"/>
  <c r="S163" i="111" s="1"/>
  <c r="J165" i="111"/>
  <c r="U165" i="111" s="1"/>
  <c r="K166" i="111"/>
  <c r="V166" i="111" s="1"/>
  <c r="E166" i="111"/>
  <c r="K163" i="111"/>
  <c r="V163" i="111" s="1"/>
  <c r="G165" i="111"/>
  <c r="R165" i="111" s="1"/>
  <c r="K165" i="111"/>
  <c r="V165" i="111" s="1"/>
  <c r="H165" i="111"/>
  <c r="S165" i="111" s="1"/>
  <c r="E163" i="111"/>
  <c r="H166" i="111"/>
  <c r="S166" i="111" s="1"/>
  <c r="I163" i="111"/>
  <c r="T163" i="111" s="1"/>
  <c r="I64" i="46"/>
  <c r="G153" i="111"/>
  <c r="R153" i="111" s="1"/>
  <c r="J153" i="111"/>
  <c r="U153" i="111" s="1"/>
  <c r="H154" i="111"/>
  <c r="S154" i="111" s="1"/>
  <c r="J154" i="111"/>
  <c r="U154" i="111" s="1"/>
  <c r="H155" i="111"/>
  <c r="S155" i="111" s="1"/>
  <c r="K152" i="111"/>
  <c r="V152" i="111" s="1"/>
  <c r="H152" i="111"/>
  <c r="S152" i="111" s="1"/>
  <c r="I152" i="111"/>
  <c r="T152" i="111" s="1"/>
  <c r="I154" i="111"/>
  <c r="T154" i="111" s="1"/>
  <c r="E153" i="111"/>
  <c r="F152" i="111"/>
  <c r="Q152" i="111" s="1"/>
  <c r="K153" i="111"/>
  <c r="V153" i="111" s="1"/>
  <c r="F153" i="111"/>
  <c r="Q153" i="111" s="1"/>
  <c r="G154" i="111"/>
  <c r="R154" i="111" s="1"/>
  <c r="F155" i="111"/>
  <c r="Q155" i="111" s="1"/>
  <c r="E152" i="111"/>
  <c r="J155" i="111"/>
  <c r="U155" i="111" s="1"/>
  <c r="E154" i="111"/>
  <c r="K155" i="111"/>
  <c r="V155" i="111" s="1"/>
  <c r="F154" i="111"/>
  <c r="Q154" i="111" s="1"/>
  <c r="I153" i="111"/>
  <c r="T153" i="111" s="1"/>
  <c r="G152" i="111"/>
  <c r="R152" i="111" s="1"/>
  <c r="J152" i="111"/>
  <c r="U152" i="111" s="1"/>
  <c r="G155" i="111"/>
  <c r="R155" i="111" s="1"/>
  <c r="E155" i="111"/>
  <c r="K154" i="111"/>
  <c r="V154" i="111" s="1"/>
  <c r="H153" i="111"/>
  <c r="S153" i="111" s="1"/>
  <c r="I155" i="111"/>
  <c r="T155" i="111" s="1"/>
  <c r="F64" i="46"/>
  <c r="C64" i="46"/>
  <c r="H64" i="46"/>
  <c r="D64" i="46"/>
  <c r="E64" i="46"/>
  <c r="G64" i="46"/>
  <c r="P80" i="105"/>
  <c r="S80" i="105"/>
  <c r="Q80" i="105"/>
  <c r="N80" i="105"/>
  <c r="R80" i="105"/>
  <c r="O80" i="105"/>
  <c r="M80" i="105"/>
  <c r="H53" i="44"/>
  <c r="C53" i="44"/>
  <c r="G53" i="44"/>
  <c r="E121" i="111" a="1"/>
  <c r="D53" i="44"/>
  <c r="F53" i="44"/>
  <c r="E53" i="44"/>
  <c r="I53" i="44"/>
  <c r="C64" i="43"/>
  <c r="K108" i="111"/>
  <c r="V108" i="111" s="1"/>
  <c r="I109" i="111"/>
  <c r="T109" i="111" s="1"/>
  <c r="E109" i="111"/>
  <c r="E107" i="111"/>
  <c r="H108" i="111"/>
  <c r="S108" i="111" s="1"/>
  <c r="F108" i="111"/>
  <c r="Q108" i="111" s="1"/>
  <c r="J110" i="111"/>
  <c r="U110" i="111" s="1"/>
  <c r="F107" i="111"/>
  <c r="Q107" i="111" s="1"/>
  <c r="G110" i="111"/>
  <c r="R110" i="111" s="1"/>
  <c r="I108" i="111"/>
  <c r="T108" i="111" s="1"/>
  <c r="H110" i="111"/>
  <c r="S110" i="111" s="1"/>
  <c r="J107" i="111"/>
  <c r="U107" i="111" s="1"/>
  <c r="G109" i="111"/>
  <c r="R109" i="111" s="1"/>
  <c r="F109" i="111"/>
  <c r="Q109" i="111" s="1"/>
  <c r="E110" i="111"/>
  <c r="E108" i="111"/>
  <c r="H109" i="111"/>
  <c r="S109" i="111" s="1"/>
  <c r="I110" i="111"/>
  <c r="T110" i="111" s="1"/>
  <c r="J108" i="111"/>
  <c r="U108" i="111" s="1"/>
  <c r="F110" i="111"/>
  <c r="Q110" i="111" s="1"/>
  <c r="K110" i="111"/>
  <c r="V110" i="111" s="1"/>
  <c r="G107" i="111"/>
  <c r="R107" i="111" s="1"/>
  <c r="K111" i="111"/>
  <c r="V111" i="111" s="1"/>
  <c r="G108" i="111"/>
  <c r="R108" i="111" s="1"/>
  <c r="K109" i="111"/>
  <c r="V109" i="111" s="1"/>
  <c r="I107" i="111"/>
  <c r="T107" i="111" s="1"/>
  <c r="H107" i="111"/>
  <c r="S107" i="111" s="1"/>
  <c r="K107" i="111"/>
  <c r="V107" i="111" s="1"/>
  <c r="J109" i="111"/>
  <c r="U109" i="111" s="1"/>
  <c r="F64" i="43"/>
  <c r="G64" i="43"/>
  <c r="D64" i="43"/>
  <c r="E64" i="43"/>
  <c r="I64" i="43"/>
  <c r="H64" i="43"/>
  <c r="G53" i="42"/>
  <c r="E53" i="42"/>
  <c r="E91" i="111" a="1"/>
  <c r="I53" i="42"/>
  <c r="H53" i="42"/>
  <c r="F53" i="42"/>
  <c r="C53" i="42"/>
  <c r="D53" i="42"/>
  <c r="I64" i="41"/>
  <c r="E64" i="41"/>
  <c r="F64" i="41"/>
  <c r="G64" i="41"/>
  <c r="D64" i="41"/>
  <c r="J79" i="111"/>
  <c r="U79" i="111" s="1"/>
  <c r="K79" i="111"/>
  <c r="V79" i="111" s="1"/>
  <c r="F77" i="111"/>
  <c r="Q77" i="111" s="1"/>
  <c r="F79" i="111"/>
  <c r="Q79" i="111" s="1"/>
  <c r="H77" i="111"/>
  <c r="S77" i="111" s="1"/>
  <c r="J78" i="111"/>
  <c r="U78" i="111" s="1"/>
  <c r="E77" i="111"/>
  <c r="G78" i="111"/>
  <c r="R78" i="111" s="1"/>
  <c r="G77" i="111"/>
  <c r="R77" i="111" s="1"/>
  <c r="E78" i="111"/>
  <c r="I78" i="111"/>
  <c r="T78" i="111" s="1"/>
  <c r="G80" i="111"/>
  <c r="R80" i="111" s="1"/>
  <c r="G79" i="111"/>
  <c r="R79" i="111" s="1"/>
  <c r="E79" i="111"/>
  <c r="K77" i="111"/>
  <c r="V77" i="111" s="1"/>
  <c r="I79" i="111"/>
  <c r="T79" i="111" s="1"/>
  <c r="K80" i="111"/>
  <c r="V80" i="111" s="1"/>
  <c r="J80" i="111"/>
  <c r="U80" i="111" s="1"/>
  <c r="H79" i="111"/>
  <c r="S79" i="111" s="1"/>
  <c r="K78" i="111"/>
  <c r="V78" i="111" s="1"/>
  <c r="H78" i="111"/>
  <c r="S78" i="111" s="1"/>
  <c r="I80" i="111"/>
  <c r="T80" i="111" s="1"/>
  <c r="I77" i="111"/>
  <c r="T77" i="111" s="1"/>
  <c r="F78" i="111"/>
  <c r="Q78" i="111" s="1"/>
  <c r="F80" i="111"/>
  <c r="Q80" i="111" s="1"/>
  <c r="E80" i="111"/>
  <c r="H80" i="111"/>
  <c r="S80" i="111" s="1"/>
  <c r="J77" i="111"/>
  <c r="U77" i="111" s="1"/>
  <c r="H64" i="41"/>
  <c r="C64" i="41"/>
  <c r="G64" i="40"/>
  <c r="F64" i="40"/>
  <c r="H64" i="40"/>
  <c r="E64" i="40"/>
  <c r="I64" i="40"/>
  <c r="I64" i="111"/>
  <c r="T64" i="111" s="1"/>
  <c r="G64" i="111"/>
  <c r="R64" i="111" s="1"/>
  <c r="I65" i="111"/>
  <c r="T65" i="111" s="1"/>
  <c r="K62" i="111"/>
  <c r="V62" i="111" s="1"/>
  <c r="E64" i="111"/>
  <c r="J62" i="111"/>
  <c r="U62" i="111" s="1"/>
  <c r="J65" i="111"/>
  <c r="U65" i="111" s="1"/>
  <c r="I63" i="111"/>
  <c r="T63" i="111" s="1"/>
  <c r="K65" i="111"/>
  <c r="V65" i="111" s="1"/>
  <c r="H65" i="111"/>
  <c r="S65" i="111" s="1"/>
  <c r="F64" i="111"/>
  <c r="Q64" i="111" s="1"/>
  <c r="I62" i="111"/>
  <c r="T62" i="111" s="1"/>
  <c r="H62" i="111"/>
  <c r="S62" i="111" s="1"/>
  <c r="G65" i="111"/>
  <c r="R65" i="111" s="1"/>
  <c r="E62" i="111"/>
  <c r="F62" i="111"/>
  <c r="Q62" i="111" s="1"/>
  <c r="K64" i="111"/>
  <c r="V64" i="111" s="1"/>
  <c r="K63" i="111"/>
  <c r="V63" i="111" s="1"/>
  <c r="E63" i="111"/>
  <c r="H64" i="111"/>
  <c r="S64" i="111" s="1"/>
  <c r="E65" i="111"/>
  <c r="F65" i="111"/>
  <c r="Q65" i="111" s="1"/>
  <c r="G63" i="111"/>
  <c r="R63" i="111" s="1"/>
  <c r="H63" i="111"/>
  <c r="S63" i="111" s="1"/>
  <c r="G62" i="111"/>
  <c r="R62" i="111" s="1"/>
  <c r="J63" i="111"/>
  <c r="U63" i="111" s="1"/>
  <c r="F63" i="111"/>
  <c r="Q63" i="111" s="1"/>
  <c r="J64" i="111"/>
  <c r="U64" i="111" s="1"/>
  <c r="C64" i="40"/>
  <c r="D64" i="40"/>
  <c r="F64" i="39"/>
  <c r="G64" i="39"/>
  <c r="I64" i="39"/>
  <c r="D64" i="39"/>
  <c r="E64" i="39"/>
  <c r="F50" i="111"/>
  <c r="Q50" i="111" s="1"/>
  <c r="E48" i="111"/>
  <c r="K50" i="111"/>
  <c r="V50" i="111" s="1"/>
  <c r="E50" i="111"/>
  <c r="K47" i="111"/>
  <c r="V47" i="111" s="1"/>
  <c r="G49" i="111"/>
  <c r="R49" i="111" s="1"/>
  <c r="F47" i="111"/>
  <c r="Q47" i="111" s="1"/>
  <c r="F48" i="111"/>
  <c r="Q48" i="111" s="1"/>
  <c r="E47" i="111"/>
  <c r="I49" i="111"/>
  <c r="T49" i="111" s="1"/>
  <c r="G48" i="111"/>
  <c r="R48" i="111" s="1"/>
  <c r="J47" i="111"/>
  <c r="U47" i="111" s="1"/>
  <c r="F49" i="111"/>
  <c r="Q49" i="111" s="1"/>
  <c r="I50" i="111"/>
  <c r="T50" i="111" s="1"/>
  <c r="K48" i="111"/>
  <c r="V48" i="111" s="1"/>
  <c r="J50" i="111"/>
  <c r="U50" i="111" s="1"/>
  <c r="K49" i="111"/>
  <c r="V49" i="111" s="1"/>
  <c r="H49" i="111"/>
  <c r="S49" i="111" s="1"/>
  <c r="E49" i="111"/>
  <c r="H50" i="111"/>
  <c r="S50" i="111" s="1"/>
  <c r="G50" i="111"/>
  <c r="R50" i="111" s="1"/>
  <c r="J48" i="111"/>
  <c r="U48" i="111" s="1"/>
  <c r="I47" i="111"/>
  <c r="T47" i="111" s="1"/>
  <c r="J49" i="111"/>
  <c r="U49" i="111" s="1"/>
  <c r="H48" i="111"/>
  <c r="S48" i="111" s="1"/>
  <c r="H47" i="111"/>
  <c r="S47" i="111" s="1"/>
  <c r="G47" i="111"/>
  <c r="R47" i="111" s="1"/>
  <c r="I48" i="111"/>
  <c r="T48" i="111" s="1"/>
  <c r="C64" i="39"/>
  <c r="H64" i="39"/>
  <c r="E64" i="38"/>
  <c r="I64" i="38"/>
  <c r="G64" i="38"/>
  <c r="I32" i="111"/>
  <c r="E36" i="111"/>
  <c r="J32" i="111"/>
  <c r="F33" i="111"/>
  <c r="F34" i="111"/>
  <c r="H32" i="111"/>
  <c r="H36" i="111"/>
  <c r="H34" i="111"/>
  <c r="G33" i="111"/>
  <c r="J36" i="111"/>
  <c r="H33" i="111"/>
  <c r="J34" i="111"/>
  <c r="K32" i="111"/>
  <c r="K33" i="111"/>
  <c r="F32" i="111"/>
  <c r="G36" i="111"/>
  <c r="E32" i="111"/>
  <c r="G32" i="111"/>
  <c r="K36" i="111"/>
  <c r="K35" i="111"/>
  <c r="V35" i="111" s="1"/>
  <c r="E33" i="111"/>
  <c r="E35" i="111"/>
  <c r="F35" i="111"/>
  <c r="Q35" i="111" s="1"/>
  <c r="G34" i="111"/>
  <c r="I36" i="111"/>
  <c r="I35" i="111"/>
  <c r="T35" i="111" s="1"/>
  <c r="H35" i="111"/>
  <c r="S35" i="111" s="1"/>
  <c r="F36" i="111"/>
  <c r="E34" i="111"/>
  <c r="J33" i="111"/>
  <c r="K34" i="111"/>
  <c r="J35" i="111"/>
  <c r="U35" i="111" s="1"/>
  <c r="G35" i="111"/>
  <c r="R35" i="111" s="1"/>
  <c r="I33" i="111"/>
  <c r="I34" i="111"/>
  <c r="H64" i="38"/>
  <c r="D64" i="38"/>
  <c r="F64" i="38"/>
  <c r="C64" i="38"/>
  <c r="V11" i="111" l="1"/>
  <c r="T11" i="111"/>
  <c r="R11" i="111"/>
  <c r="S11" i="111"/>
  <c r="Q11" i="111"/>
  <c r="U11" i="111"/>
  <c r="C53" i="32"/>
  <c r="F53" i="32"/>
  <c r="G53" i="32"/>
  <c r="E53" i="32"/>
  <c r="I53" i="32"/>
  <c r="H53" i="32"/>
  <c r="D53" i="32"/>
  <c r="E16" i="111" a="1"/>
  <c r="O589" i="105"/>
  <c r="M589" i="105"/>
  <c r="N589" i="105"/>
  <c r="Q589" i="105"/>
  <c r="P589" i="105"/>
  <c r="R589" i="105"/>
  <c r="S589" i="105"/>
  <c r="M580" i="105"/>
  <c r="Q580" i="105"/>
  <c r="O580" i="105"/>
  <c r="S580" i="105"/>
  <c r="N580" i="105"/>
  <c r="R580" i="105"/>
  <c r="P580" i="105"/>
  <c r="P571" i="105"/>
  <c r="M571" i="105"/>
  <c r="N571" i="105"/>
  <c r="S571" i="105"/>
  <c r="O571" i="105"/>
  <c r="R571" i="105"/>
  <c r="Q571" i="105"/>
  <c r="G134" i="85"/>
  <c r="H134" i="85"/>
  <c r="D134" i="85"/>
  <c r="E134" i="85"/>
  <c r="C134" i="85"/>
  <c r="I625" i="111"/>
  <c r="T625" i="111" s="1"/>
  <c r="J626" i="111"/>
  <c r="U626" i="111" s="1"/>
  <c r="H626" i="111"/>
  <c r="S626" i="111" s="1"/>
  <c r="K627" i="111"/>
  <c r="V627" i="111" s="1"/>
  <c r="I628" i="111"/>
  <c r="T628" i="111" s="1"/>
  <c r="F626" i="111"/>
  <c r="Q626" i="111" s="1"/>
  <c r="J625" i="111"/>
  <c r="U625" i="111" s="1"/>
  <c r="K628" i="111"/>
  <c r="V628" i="111" s="1"/>
  <c r="K626" i="111"/>
  <c r="V626" i="111" s="1"/>
  <c r="E625" i="111"/>
  <c r="G628" i="111"/>
  <c r="R628" i="111" s="1"/>
  <c r="E627" i="111"/>
  <c r="F625" i="111"/>
  <c r="Q625" i="111" s="1"/>
  <c r="E628" i="111"/>
  <c r="G626" i="111"/>
  <c r="R626" i="111" s="1"/>
  <c r="H628" i="111"/>
  <c r="S628" i="111" s="1"/>
  <c r="F627" i="111"/>
  <c r="Q627" i="111" s="1"/>
  <c r="J627" i="111"/>
  <c r="U627" i="111" s="1"/>
  <c r="H625" i="111"/>
  <c r="S625" i="111" s="1"/>
  <c r="H627" i="111"/>
  <c r="S627" i="111" s="1"/>
  <c r="K625" i="111"/>
  <c r="V625" i="111" s="1"/>
  <c r="E626" i="111"/>
  <c r="F628" i="111"/>
  <c r="Q628" i="111" s="1"/>
  <c r="G625" i="111"/>
  <c r="R625" i="111" s="1"/>
  <c r="J628" i="111"/>
  <c r="U628" i="111" s="1"/>
  <c r="G627" i="111"/>
  <c r="R627" i="111" s="1"/>
  <c r="I626" i="111"/>
  <c r="T626" i="111" s="1"/>
  <c r="I627" i="111"/>
  <c r="T627" i="111" s="1"/>
  <c r="I134" i="85"/>
  <c r="F134" i="85"/>
  <c r="S172" i="105"/>
  <c r="P172" i="105"/>
  <c r="M172" i="105"/>
  <c r="O172" i="105"/>
  <c r="Q172" i="105"/>
  <c r="R172" i="105"/>
  <c r="N172" i="105"/>
  <c r="G64" i="54"/>
  <c r="E64" i="54"/>
  <c r="J277" i="111"/>
  <c r="U277" i="111" s="1"/>
  <c r="F275" i="111"/>
  <c r="Q275" i="111" s="1"/>
  <c r="I274" i="111"/>
  <c r="T274" i="111" s="1"/>
  <c r="E276" i="111"/>
  <c r="H277" i="111"/>
  <c r="S277" i="111" s="1"/>
  <c r="H275" i="111"/>
  <c r="S275" i="111" s="1"/>
  <c r="J274" i="111"/>
  <c r="U274" i="111" s="1"/>
  <c r="I275" i="111"/>
  <c r="T275" i="111" s="1"/>
  <c r="G276" i="111"/>
  <c r="R276" i="111" s="1"/>
  <c r="K277" i="111"/>
  <c r="V277" i="111" s="1"/>
  <c r="G275" i="111"/>
  <c r="R275" i="111" s="1"/>
  <c r="G277" i="111"/>
  <c r="R277" i="111" s="1"/>
  <c r="E277" i="111"/>
  <c r="J276" i="111"/>
  <c r="U276" i="111" s="1"/>
  <c r="F277" i="111"/>
  <c r="Q277" i="111" s="1"/>
  <c r="F274" i="111"/>
  <c r="Q274" i="111" s="1"/>
  <c r="I276" i="111"/>
  <c r="T276" i="111" s="1"/>
  <c r="J275" i="111"/>
  <c r="U275" i="111" s="1"/>
  <c r="K274" i="111"/>
  <c r="V274" i="111" s="1"/>
  <c r="H274" i="111"/>
  <c r="S274" i="111" s="1"/>
  <c r="F276" i="111"/>
  <c r="Q276" i="111" s="1"/>
  <c r="G274" i="111"/>
  <c r="R274" i="111" s="1"/>
  <c r="E274" i="111"/>
  <c r="E275" i="111"/>
  <c r="K276" i="111"/>
  <c r="V276" i="111" s="1"/>
  <c r="I277" i="111"/>
  <c r="T277" i="111" s="1"/>
  <c r="K275" i="111"/>
  <c r="V275" i="111" s="1"/>
  <c r="H276" i="111"/>
  <c r="S276" i="111" s="1"/>
  <c r="D64" i="54"/>
  <c r="I64" i="54"/>
  <c r="F64" i="54"/>
  <c r="C64" i="54"/>
  <c r="H64" i="54"/>
  <c r="D53" i="53"/>
  <c r="E258" i="111" a="1"/>
  <c r="E53" i="53"/>
  <c r="G53" i="53"/>
  <c r="C53" i="53"/>
  <c r="H53" i="53"/>
  <c r="I53" i="53"/>
  <c r="F53" i="53"/>
  <c r="I134" i="52"/>
  <c r="C134" i="52"/>
  <c r="G30" i="140"/>
  <c r="H30" i="140"/>
  <c r="D134" i="52"/>
  <c r="G134" i="52"/>
  <c r="G42" i="63"/>
  <c r="E134" i="52"/>
  <c r="F30" i="140"/>
  <c r="J89" i="140"/>
  <c r="H238" i="111"/>
  <c r="S238" i="111" s="1"/>
  <c r="J240" i="111"/>
  <c r="U240" i="111" s="1"/>
  <c r="E240" i="111"/>
  <c r="H239" i="111"/>
  <c r="S239" i="111" s="1"/>
  <c r="K239" i="111"/>
  <c r="V239" i="111" s="1"/>
  <c r="G241" i="111"/>
  <c r="R241" i="111" s="1"/>
  <c r="K241" i="111"/>
  <c r="V241" i="111" s="1"/>
  <c r="F241" i="111"/>
  <c r="Q241" i="111" s="1"/>
  <c r="K238" i="111"/>
  <c r="V238" i="111" s="1"/>
  <c r="G239" i="111"/>
  <c r="R239" i="111" s="1"/>
  <c r="F240" i="111"/>
  <c r="Q240" i="111" s="1"/>
  <c r="E238" i="111"/>
  <c r="F238" i="111"/>
  <c r="Q238" i="111" s="1"/>
  <c r="I238" i="111"/>
  <c r="T238" i="111" s="1"/>
  <c r="F239" i="111"/>
  <c r="Q239" i="111" s="1"/>
  <c r="H240" i="111"/>
  <c r="S240" i="111" s="1"/>
  <c r="I239" i="111"/>
  <c r="T239" i="111" s="1"/>
  <c r="J239" i="111"/>
  <c r="U239" i="111" s="1"/>
  <c r="J238" i="111"/>
  <c r="U238" i="111" s="1"/>
  <c r="H241" i="111"/>
  <c r="S241" i="111" s="1"/>
  <c r="K240" i="111"/>
  <c r="V240" i="111" s="1"/>
  <c r="E239" i="111"/>
  <c r="G238" i="111"/>
  <c r="R238" i="111" s="1"/>
  <c r="I240" i="111"/>
  <c r="T240" i="111" s="1"/>
  <c r="E241" i="111"/>
  <c r="J241" i="111"/>
  <c r="U241" i="111" s="1"/>
  <c r="G240" i="111"/>
  <c r="R240" i="111" s="1"/>
  <c r="I241" i="111"/>
  <c r="T241" i="111" s="1"/>
  <c r="H134" i="52"/>
  <c r="F134" i="52"/>
  <c r="F42" i="63"/>
  <c r="R136" i="105"/>
  <c r="Q136" i="105"/>
  <c r="M136" i="105"/>
  <c r="O136" i="105"/>
  <c r="S136" i="105"/>
  <c r="N136" i="105"/>
  <c r="P136" i="105"/>
  <c r="S127" i="105"/>
  <c r="O127" i="105"/>
  <c r="M127" i="105"/>
  <c r="P127" i="105"/>
  <c r="N127" i="105"/>
  <c r="J90" i="140"/>
  <c r="Q127" i="105"/>
  <c r="R127" i="105"/>
  <c r="P118" i="105"/>
  <c r="M118" i="105"/>
  <c r="R118" i="105"/>
  <c r="Q118" i="105"/>
  <c r="O118" i="105"/>
  <c r="N118" i="105"/>
  <c r="S118" i="105"/>
  <c r="Q109" i="105"/>
  <c r="M109" i="105"/>
  <c r="O109" i="105"/>
  <c r="S109" i="105"/>
  <c r="P109" i="105"/>
  <c r="R109" i="105"/>
  <c r="N109" i="105"/>
  <c r="C53" i="47"/>
  <c r="F53" i="47"/>
  <c r="E42" i="140"/>
  <c r="J91" i="140"/>
  <c r="E53" i="47"/>
  <c r="D53" i="47"/>
  <c r="G53" i="47"/>
  <c r="I42" i="140"/>
  <c r="I53" i="47"/>
  <c r="J88" i="140"/>
  <c r="H53" i="47"/>
  <c r="E168" i="111" a="1"/>
  <c r="Q89" i="105"/>
  <c r="R89" i="105"/>
  <c r="S89" i="105"/>
  <c r="N89" i="105"/>
  <c r="P89" i="105"/>
  <c r="O89" i="105"/>
  <c r="M89" i="105"/>
  <c r="N80" i="130"/>
  <c r="S80" i="130"/>
  <c r="O80" i="130"/>
  <c r="P80" i="130"/>
  <c r="M80" i="130"/>
  <c r="R80" i="130"/>
  <c r="Q80" i="130"/>
  <c r="E64" i="44"/>
  <c r="D64" i="44"/>
  <c r="G64" i="44"/>
  <c r="H64" i="44"/>
  <c r="I64" i="44"/>
  <c r="F64" i="44"/>
  <c r="I124" i="111"/>
  <c r="T124" i="111" s="1"/>
  <c r="H125" i="111"/>
  <c r="S125" i="111" s="1"/>
  <c r="E122" i="111"/>
  <c r="I122" i="111"/>
  <c r="T122" i="111" s="1"/>
  <c r="K122" i="111"/>
  <c r="V122" i="111" s="1"/>
  <c r="K123" i="111"/>
  <c r="V123" i="111" s="1"/>
  <c r="H123" i="111"/>
  <c r="S123" i="111" s="1"/>
  <c r="H124" i="111"/>
  <c r="S124" i="111" s="1"/>
  <c r="G122" i="111"/>
  <c r="R122" i="111" s="1"/>
  <c r="E123" i="111"/>
  <c r="J125" i="111"/>
  <c r="U125" i="111" s="1"/>
  <c r="F125" i="111"/>
  <c r="Q125" i="111" s="1"/>
  <c r="E125" i="111"/>
  <c r="J122" i="111"/>
  <c r="U122" i="111" s="1"/>
  <c r="K124" i="111"/>
  <c r="V124" i="111" s="1"/>
  <c r="G123" i="111"/>
  <c r="R123" i="111" s="1"/>
  <c r="H122" i="111"/>
  <c r="S122" i="111" s="1"/>
  <c r="E124" i="111"/>
  <c r="G124" i="111"/>
  <c r="R124" i="111" s="1"/>
  <c r="I125" i="111"/>
  <c r="T125" i="111" s="1"/>
  <c r="K125" i="111"/>
  <c r="V125" i="111" s="1"/>
  <c r="F122" i="111"/>
  <c r="Q122" i="111" s="1"/>
  <c r="F123" i="111"/>
  <c r="Q123" i="111" s="1"/>
  <c r="J124" i="111"/>
  <c r="U124" i="111" s="1"/>
  <c r="I123" i="111"/>
  <c r="T123" i="111" s="1"/>
  <c r="G125" i="111"/>
  <c r="R125" i="111" s="1"/>
  <c r="J123" i="111"/>
  <c r="U123" i="111" s="1"/>
  <c r="F124" i="111"/>
  <c r="Q124" i="111" s="1"/>
  <c r="C64" i="44"/>
  <c r="S62" i="105"/>
  <c r="N62" i="105"/>
  <c r="M62" i="105"/>
  <c r="O62" i="105"/>
  <c r="Q62" i="105"/>
  <c r="P62" i="105"/>
  <c r="R62" i="105"/>
  <c r="D64" i="42"/>
  <c r="C64" i="42"/>
  <c r="F64" i="42"/>
  <c r="H64" i="42"/>
  <c r="E64" i="42"/>
  <c r="I64" i="42"/>
  <c r="E93" i="111"/>
  <c r="K94" i="111"/>
  <c r="V94" i="111" s="1"/>
  <c r="I93" i="111"/>
  <c r="T93" i="111" s="1"/>
  <c r="G95" i="111"/>
  <c r="R95" i="111" s="1"/>
  <c r="K92" i="111"/>
  <c r="V92" i="111" s="1"/>
  <c r="E92" i="111"/>
  <c r="G94" i="111"/>
  <c r="R94" i="111" s="1"/>
  <c r="H95" i="111"/>
  <c r="S95" i="111" s="1"/>
  <c r="G93" i="111"/>
  <c r="R93" i="111" s="1"/>
  <c r="I94" i="111"/>
  <c r="T94" i="111" s="1"/>
  <c r="H94" i="111"/>
  <c r="S94" i="111" s="1"/>
  <c r="J94" i="111"/>
  <c r="U94" i="111" s="1"/>
  <c r="K95" i="111"/>
  <c r="V95" i="111" s="1"/>
  <c r="J95" i="111"/>
  <c r="U95" i="111" s="1"/>
  <c r="G92" i="111"/>
  <c r="R92" i="111" s="1"/>
  <c r="E95" i="111"/>
  <c r="H93" i="111"/>
  <c r="S93" i="111" s="1"/>
  <c r="I92" i="111"/>
  <c r="T92" i="111" s="1"/>
  <c r="J92" i="111"/>
  <c r="U92" i="111" s="1"/>
  <c r="F93" i="111"/>
  <c r="Q93" i="111" s="1"/>
  <c r="K93" i="111"/>
  <c r="V93" i="111" s="1"/>
  <c r="J93" i="111"/>
  <c r="U93" i="111" s="1"/>
  <c r="F94" i="111"/>
  <c r="Q94" i="111" s="1"/>
  <c r="F92" i="111"/>
  <c r="Q92" i="111" s="1"/>
  <c r="H92" i="111"/>
  <c r="S92" i="111" s="1"/>
  <c r="E94" i="111"/>
  <c r="F95" i="111"/>
  <c r="Q95" i="111" s="1"/>
  <c r="I95" i="111"/>
  <c r="T95" i="111" s="1"/>
  <c r="G64" i="42"/>
  <c r="M44" i="105"/>
  <c r="N44" i="105"/>
  <c r="O44" i="105"/>
  <c r="R44" i="105"/>
  <c r="Q44" i="105"/>
  <c r="P44" i="105"/>
  <c r="S44" i="105"/>
  <c r="N35" i="105"/>
  <c r="P35" i="105"/>
  <c r="R35" i="105"/>
  <c r="M35" i="105"/>
  <c r="O35" i="105"/>
  <c r="Q35" i="105"/>
  <c r="S35" i="105"/>
  <c r="M26" i="105"/>
  <c r="N26" i="105"/>
  <c r="Q26" i="105"/>
  <c r="P26" i="105"/>
  <c r="R26" i="105"/>
  <c r="O26" i="105"/>
  <c r="S26" i="105"/>
  <c r="V33" i="111"/>
  <c r="U36" i="111"/>
  <c r="S32" i="111"/>
  <c r="M17" i="105"/>
  <c r="U33" i="111"/>
  <c r="R36" i="111"/>
  <c r="V32" i="111"/>
  <c r="R33" i="111"/>
  <c r="Q34" i="111"/>
  <c r="T32" i="111"/>
  <c r="S17" i="105"/>
  <c r="V36" i="111"/>
  <c r="U34" i="111"/>
  <c r="S34" i="111"/>
  <c r="Q33" i="111"/>
  <c r="T34" i="111"/>
  <c r="N17" i="105"/>
  <c r="R17" i="105"/>
  <c r="T33" i="111"/>
  <c r="V34" i="111"/>
  <c r="T36" i="111"/>
  <c r="R32" i="111"/>
  <c r="Q32" i="111"/>
  <c r="S33" i="111"/>
  <c r="S36" i="111"/>
  <c r="U32" i="111"/>
  <c r="P17" i="105"/>
  <c r="Q36" i="111"/>
  <c r="R34" i="111"/>
  <c r="Q17" i="105"/>
  <c r="O17" i="105"/>
  <c r="H64" i="32" l="1"/>
  <c r="E64" i="32"/>
  <c r="I64" i="32"/>
  <c r="C64" i="32"/>
  <c r="D64" i="32"/>
  <c r="G64" i="32"/>
  <c r="F64" i="32"/>
  <c r="H19" i="111"/>
  <c r="S19" i="111" s="1"/>
  <c r="E18" i="111"/>
  <c r="G21" i="111"/>
  <c r="R21" i="111" s="1"/>
  <c r="K18" i="111"/>
  <c r="V18" i="111" s="1"/>
  <c r="I20" i="111"/>
  <c r="T20" i="111" s="1"/>
  <c r="J19" i="111"/>
  <c r="U19" i="111" s="1"/>
  <c r="F18" i="111"/>
  <c r="Q18" i="111" s="1"/>
  <c r="J17" i="111"/>
  <c r="E21" i="111"/>
  <c r="H20" i="111"/>
  <c r="S20" i="111" s="1"/>
  <c r="F19" i="111"/>
  <c r="Q19" i="111" s="1"/>
  <c r="K17" i="111"/>
  <c r="E17" i="111"/>
  <c r="G20" i="111"/>
  <c r="R20" i="111" s="1"/>
  <c r="I19" i="111"/>
  <c r="T19" i="111" s="1"/>
  <c r="H17" i="111"/>
  <c r="F17" i="111"/>
  <c r="H18" i="111"/>
  <c r="S18" i="111" s="1"/>
  <c r="F21" i="111"/>
  <c r="Q21" i="111" s="1"/>
  <c r="I17" i="111"/>
  <c r="G19" i="111"/>
  <c r="R19" i="111" s="1"/>
  <c r="F20" i="111"/>
  <c r="Q20" i="111" s="1"/>
  <c r="J20" i="111"/>
  <c r="U20" i="111" s="1"/>
  <c r="K19" i="111"/>
  <c r="V19" i="111" s="1"/>
  <c r="I18" i="111"/>
  <c r="T18" i="111" s="1"/>
  <c r="G17" i="111"/>
  <c r="K20" i="111"/>
  <c r="V20" i="111" s="1"/>
  <c r="J18" i="111"/>
  <c r="U18" i="111" s="1"/>
  <c r="E20" i="111"/>
  <c r="E19" i="111"/>
  <c r="G18" i="111"/>
  <c r="R18" i="111" s="1"/>
  <c r="P582" i="130"/>
  <c r="S582" i="130"/>
  <c r="N582" i="130"/>
  <c r="M582" i="130"/>
  <c r="R582" i="130"/>
  <c r="Q582" i="130"/>
  <c r="O582" i="130"/>
  <c r="S573" i="130"/>
  <c r="Q573" i="130"/>
  <c r="P573" i="130"/>
  <c r="N573" i="130"/>
  <c r="R573" i="130"/>
  <c r="M573" i="130"/>
  <c r="O573" i="130"/>
  <c r="R565" i="130"/>
  <c r="M565" i="130"/>
  <c r="O565" i="130"/>
  <c r="P565" i="130"/>
  <c r="Q565" i="130"/>
  <c r="S565" i="130"/>
  <c r="N565" i="130"/>
  <c r="E630" i="111" a="1"/>
  <c r="H53" i="85"/>
  <c r="G53" i="85"/>
  <c r="F53" i="85"/>
  <c r="I53" i="85"/>
  <c r="C53" i="85"/>
  <c r="E53" i="85"/>
  <c r="D53" i="85"/>
  <c r="N172" i="130"/>
  <c r="M172" i="130"/>
  <c r="Q172" i="130"/>
  <c r="P172" i="130"/>
  <c r="R172" i="130"/>
  <c r="O172" i="130"/>
  <c r="S172" i="130"/>
  <c r="N163" i="105"/>
  <c r="R163" i="105"/>
  <c r="P163" i="105"/>
  <c r="Q163" i="105"/>
  <c r="M163" i="105"/>
  <c r="S163" i="105"/>
  <c r="O163" i="105"/>
  <c r="I64" i="53"/>
  <c r="G64" i="53"/>
  <c r="D64" i="53"/>
  <c r="F64" i="53"/>
  <c r="H64" i="53"/>
  <c r="C64" i="53"/>
  <c r="E64" i="53"/>
  <c r="J259" i="111"/>
  <c r="U259" i="111" s="1"/>
  <c r="J261" i="111"/>
  <c r="U261" i="111" s="1"/>
  <c r="K260" i="111"/>
  <c r="V260" i="111" s="1"/>
  <c r="F261" i="111"/>
  <c r="Q261" i="111" s="1"/>
  <c r="E260" i="111"/>
  <c r="J262" i="111"/>
  <c r="U262" i="111" s="1"/>
  <c r="E262" i="111"/>
  <c r="E261" i="111"/>
  <c r="K262" i="111"/>
  <c r="V262" i="111" s="1"/>
  <c r="K259" i="111"/>
  <c r="V259" i="111" s="1"/>
  <c r="H259" i="111"/>
  <c r="S259" i="111" s="1"/>
  <c r="I262" i="111"/>
  <c r="T262" i="111" s="1"/>
  <c r="I260" i="111"/>
  <c r="T260" i="111" s="1"/>
  <c r="F260" i="111"/>
  <c r="Q260" i="111" s="1"/>
  <c r="H261" i="111"/>
  <c r="S261" i="111" s="1"/>
  <c r="I259" i="111"/>
  <c r="T259" i="111" s="1"/>
  <c r="G263" i="111"/>
  <c r="R263" i="111" s="1"/>
  <c r="F262" i="111"/>
  <c r="Q262" i="111" s="1"/>
  <c r="J260" i="111"/>
  <c r="U260" i="111" s="1"/>
  <c r="E259" i="111"/>
  <c r="G259" i="111"/>
  <c r="R259" i="111" s="1"/>
  <c r="H262" i="111"/>
  <c r="S262" i="111" s="1"/>
  <c r="K261" i="111"/>
  <c r="V261" i="111" s="1"/>
  <c r="G260" i="111"/>
  <c r="R260" i="111" s="1"/>
  <c r="G261" i="111"/>
  <c r="R261" i="111" s="1"/>
  <c r="I261" i="111"/>
  <c r="T261" i="111" s="1"/>
  <c r="F259" i="111"/>
  <c r="Q259" i="111" s="1"/>
  <c r="H260" i="111"/>
  <c r="S260" i="111" s="1"/>
  <c r="G262" i="111"/>
  <c r="R262" i="111" s="1"/>
  <c r="E53" i="52"/>
  <c r="E53" i="63" s="1"/>
  <c r="G42" i="140"/>
  <c r="D53" i="52"/>
  <c r="D53" i="63" s="1"/>
  <c r="C53" i="52"/>
  <c r="C53" i="63" s="1"/>
  <c r="E243" i="111" a="1"/>
  <c r="F42" i="140"/>
  <c r="F53" i="52"/>
  <c r="F53" i="63" s="1"/>
  <c r="H53" i="52"/>
  <c r="H53" i="63" s="1"/>
  <c r="G53" i="52"/>
  <c r="G53" i="63" s="1"/>
  <c r="I53" i="52"/>
  <c r="M136" i="130"/>
  <c r="P136" i="130"/>
  <c r="S136" i="130"/>
  <c r="Q136" i="130"/>
  <c r="O136" i="130"/>
  <c r="N136" i="130"/>
  <c r="R136" i="130"/>
  <c r="S127" i="130"/>
  <c r="P127" i="130"/>
  <c r="O127" i="130"/>
  <c r="R127" i="130"/>
  <c r="Q127" i="130"/>
  <c r="N127" i="130"/>
  <c r="M127" i="130"/>
  <c r="S118" i="130"/>
  <c r="Q118" i="130"/>
  <c r="M118" i="130"/>
  <c r="N118" i="130"/>
  <c r="O118" i="130"/>
  <c r="R118" i="130"/>
  <c r="P118" i="130"/>
  <c r="R109" i="130"/>
  <c r="S109" i="130"/>
  <c r="M109" i="130"/>
  <c r="N109" i="130"/>
  <c r="P109" i="130"/>
  <c r="O109" i="130"/>
  <c r="Q109" i="130"/>
  <c r="H64" i="47"/>
  <c r="G64" i="47"/>
  <c r="C64" i="47"/>
  <c r="I64" i="47"/>
  <c r="E64" i="47"/>
  <c r="F64" i="47"/>
  <c r="G169" i="111"/>
  <c r="R169" i="111" s="1"/>
  <c r="J172" i="111"/>
  <c r="U172" i="111" s="1"/>
  <c r="H170" i="111"/>
  <c r="J170" i="111"/>
  <c r="U170" i="111" s="1"/>
  <c r="F170" i="111"/>
  <c r="Q170" i="111" s="1"/>
  <c r="I169" i="111"/>
  <c r="T169" i="111" s="1"/>
  <c r="K171" i="111"/>
  <c r="V171" i="111" s="1"/>
  <c r="J169" i="111"/>
  <c r="U169" i="111" s="1"/>
  <c r="I172" i="111"/>
  <c r="T172" i="111" s="1"/>
  <c r="G170" i="111"/>
  <c r="R170" i="111" s="1"/>
  <c r="I170" i="111"/>
  <c r="T170" i="111" s="1"/>
  <c r="K169" i="111"/>
  <c r="J171" i="111"/>
  <c r="U171" i="111" s="1"/>
  <c r="E169" i="111"/>
  <c r="H172" i="111"/>
  <c r="S172" i="111" s="1"/>
  <c r="K172" i="111"/>
  <c r="V172" i="111" s="1"/>
  <c r="F169" i="111"/>
  <c r="Q169" i="111" s="1"/>
  <c r="F171" i="111"/>
  <c r="E170" i="111"/>
  <c r="G171" i="111"/>
  <c r="R171" i="111" s="1"/>
  <c r="F172" i="111"/>
  <c r="Q172" i="111" s="1"/>
  <c r="G172" i="111"/>
  <c r="R172" i="111" s="1"/>
  <c r="E171" i="111"/>
  <c r="H171" i="111"/>
  <c r="S171" i="111" s="1"/>
  <c r="I171" i="111"/>
  <c r="T171" i="111" s="1"/>
  <c r="E172" i="111"/>
  <c r="K170" i="111"/>
  <c r="V170" i="111" s="1"/>
  <c r="H169" i="111"/>
  <c r="S169" i="111" s="1"/>
  <c r="D64" i="47"/>
  <c r="M89" i="130"/>
  <c r="R89" i="130"/>
  <c r="P89" i="130"/>
  <c r="S89" i="130"/>
  <c r="O89" i="130"/>
  <c r="N89" i="130"/>
  <c r="Q89" i="130"/>
  <c r="M71" i="105"/>
  <c r="P71" i="105"/>
  <c r="R71" i="105"/>
  <c r="N71" i="105"/>
  <c r="S71" i="105"/>
  <c r="O71" i="105"/>
  <c r="Q71" i="105"/>
  <c r="Q62" i="130"/>
  <c r="O62" i="130"/>
  <c r="M62" i="130"/>
  <c r="S62" i="130"/>
  <c r="R62" i="130"/>
  <c r="P62" i="130"/>
  <c r="N62" i="130"/>
  <c r="S53" i="105"/>
  <c r="R53" i="105"/>
  <c r="M53" i="105"/>
  <c r="P53" i="105"/>
  <c r="O53" i="105"/>
  <c r="N53" i="105"/>
  <c r="Q53" i="105"/>
  <c r="S44" i="130"/>
  <c r="Q44" i="130"/>
  <c r="N44" i="130"/>
  <c r="P44" i="130"/>
  <c r="R44" i="130"/>
  <c r="M44" i="130"/>
  <c r="O44" i="130"/>
  <c r="P35" i="130"/>
  <c r="S35" i="130"/>
  <c r="Q35" i="130"/>
  <c r="M35" i="130"/>
  <c r="R35" i="130"/>
  <c r="N35" i="130"/>
  <c r="O35" i="130"/>
  <c r="S26" i="130"/>
  <c r="R26" i="130"/>
  <c r="Q26" i="130"/>
  <c r="O26" i="130"/>
  <c r="P26" i="130"/>
  <c r="N26" i="130"/>
  <c r="M26" i="130"/>
  <c r="S17" i="130"/>
  <c r="N17" i="130"/>
  <c r="R17" i="130"/>
  <c r="M17" i="130"/>
  <c r="O17" i="130"/>
  <c r="Q17" i="130"/>
  <c r="P17" i="130"/>
  <c r="S17" i="111" l="1"/>
  <c r="R17" i="111"/>
  <c r="Q17" i="111"/>
  <c r="V17" i="111"/>
  <c r="U17" i="111"/>
  <c r="T17" i="111"/>
  <c r="O8" i="105"/>
  <c r="P8" i="105"/>
  <c r="N8" i="105"/>
  <c r="S8" i="105"/>
  <c r="R8" i="105"/>
  <c r="Q8" i="105"/>
  <c r="M8" i="105"/>
  <c r="D64" i="85"/>
  <c r="C64" i="85"/>
  <c r="I64" i="85"/>
  <c r="H64" i="85"/>
  <c r="F64" i="85"/>
  <c r="G64" i="85"/>
  <c r="E64" i="85"/>
  <c r="E631" i="111"/>
  <c r="J634" i="111"/>
  <c r="U634" i="111" s="1"/>
  <c r="K631" i="111"/>
  <c r="V631" i="111" s="1"/>
  <c r="F634" i="111"/>
  <c r="Q634" i="111" s="1"/>
  <c r="J631" i="111"/>
  <c r="U631" i="111" s="1"/>
  <c r="E634" i="111"/>
  <c r="G634" i="111"/>
  <c r="R634" i="111" s="1"/>
  <c r="I632" i="111"/>
  <c r="T632" i="111" s="1"/>
  <c r="J632" i="111"/>
  <c r="U632" i="111" s="1"/>
  <c r="K634" i="111"/>
  <c r="V634" i="111" s="1"/>
  <c r="J633" i="111"/>
  <c r="U633" i="111" s="1"/>
  <c r="H631" i="111"/>
  <c r="S631" i="111" s="1"/>
  <c r="E632" i="111"/>
  <c r="F631" i="111"/>
  <c r="Q631" i="111" s="1"/>
  <c r="F633" i="111"/>
  <c r="Q633" i="111" s="1"/>
  <c r="I631" i="111"/>
  <c r="T631" i="111" s="1"/>
  <c r="G633" i="111"/>
  <c r="R633" i="111" s="1"/>
  <c r="K632" i="111"/>
  <c r="V632" i="111" s="1"/>
  <c r="E633" i="111"/>
  <c r="I633" i="111"/>
  <c r="T633" i="111" s="1"/>
  <c r="H632" i="111"/>
  <c r="S632" i="111" s="1"/>
  <c r="K633" i="111"/>
  <c r="V633" i="111" s="1"/>
  <c r="F632" i="111"/>
  <c r="Q632" i="111" s="1"/>
  <c r="I634" i="111"/>
  <c r="T634" i="111" s="1"/>
  <c r="G632" i="111"/>
  <c r="R632" i="111" s="1"/>
  <c r="H633" i="111"/>
  <c r="S633" i="111" s="1"/>
  <c r="H634" i="111"/>
  <c r="S634" i="111" s="1"/>
  <c r="G631" i="111"/>
  <c r="R631" i="111" s="1"/>
  <c r="M163" i="130"/>
  <c r="N163" i="130"/>
  <c r="O163" i="130"/>
  <c r="R163" i="130"/>
  <c r="P163" i="130"/>
  <c r="S163" i="130"/>
  <c r="Q163" i="130"/>
  <c r="M154" i="105"/>
  <c r="Q154" i="105"/>
  <c r="D64" i="63"/>
  <c r="S154" i="105"/>
  <c r="O154" i="105"/>
  <c r="R154" i="105"/>
  <c r="P154" i="105"/>
  <c r="N154" i="105"/>
  <c r="E64" i="63"/>
  <c r="E53" i="140"/>
  <c r="H64" i="52"/>
  <c r="G64" i="52"/>
  <c r="K245" i="111"/>
  <c r="V245" i="111" s="1"/>
  <c r="J246" i="111"/>
  <c r="U246" i="111" s="1"/>
  <c r="F246" i="111"/>
  <c r="Q246" i="111" s="1"/>
  <c r="F245" i="111"/>
  <c r="Q245" i="111" s="1"/>
  <c r="H246" i="111"/>
  <c r="S246" i="111" s="1"/>
  <c r="J245" i="111"/>
  <c r="U245" i="111" s="1"/>
  <c r="G247" i="111"/>
  <c r="R247" i="111" s="1"/>
  <c r="I247" i="111"/>
  <c r="T247" i="111" s="1"/>
  <c r="H245" i="111"/>
  <c r="S245" i="111" s="1"/>
  <c r="H248" i="111"/>
  <c r="S248" i="111" s="1"/>
  <c r="F247" i="111"/>
  <c r="Q247" i="111" s="1"/>
  <c r="G245" i="111"/>
  <c r="R245" i="111" s="1"/>
  <c r="E248" i="111"/>
  <c r="E247" i="111"/>
  <c r="J244" i="111"/>
  <c r="U244" i="111" s="1"/>
  <c r="G244" i="111"/>
  <c r="R244" i="111" s="1"/>
  <c r="K247" i="111"/>
  <c r="V247" i="111" s="1"/>
  <c r="G248" i="111"/>
  <c r="R248" i="111" s="1"/>
  <c r="J247" i="111"/>
  <c r="U247" i="111" s="1"/>
  <c r="H247" i="111"/>
  <c r="S247" i="111" s="1"/>
  <c r="K248" i="111"/>
  <c r="V248" i="111" s="1"/>
  <c r="F248" i="111"/>
  <c r="Q248" i="111" s="1"/>
  <c r="G246" i="111"/>
  <c r="R246" i="111" s="1"/>
  <c r="K244" i="111"/>
  <c r="V244" i="111" s="1"/>
  <c r="E246" i="111"/>
  <c r="E244" i="111"/>
  <c r="F244" i="111"/>
  <c r="H244" i="111"/>
  <c r="S244" i="111" s="1"/>
  <c r="I248" i="111"/>
  <c r="T248" i="111" s="1"/>
  <c r="I244" i="111"/>
  <c r="T244" i="111" s="1"/>
  <c r="I246" i="111"/>
  <c r="T246" i="111" s="1"/>
  <c r="E245" i="111"/>
  <c r="K246" i="111"/>
  <c r="V246" i="111" s="1"/>
  <c r="I245" i="111"/>
  <c r="D64" i="52"/>
  <c r="I53" i="63"/>
  <c r="I64" i="52"/>
  <c r="E64" i="52"/>
  <c r="F64" i="52"/>
  <c r="C64" i="52"/>
  <c r="S170" i="111"/>
  <c r="S100" i="105"/>
  <c r="C64" i="63"/>
  <c r="Q100" i="105"/>
  <c r="H53" i="140"/>
  <c r="H64" i="63"/>
  <c r="Q171" i="111"/>
  <c r="V169" i="111"/>
  <c r="P100" i="105"/>
  <c r="O100" i="105"/>
  <c r="R100" i="105"/>
  <c r="N100" i="105"/>
  <c r="F53" i="140"/>
  <c r="F64" i="63"/>
  <c r="M100" i="105"/>
  <c r="G64" i="63"/>
  <c r="G53" i="140"/>
  <c r="O71" i="130"/>
  <c r="N71" i="130"/>
  <c r="M71" i="130"/>
  <c r="Q71" i="130"/>
  <c r="S71" i="130"/>
  <c r="R71" i="130"/>
  <c r="P71" i="130"/>
  <c r="S53" i="130"/>
  <c r="Q53" i="130"/>
  <c r="P53" i="130"/>
  <c r="R53" i="130"/>
  <c r="N53" i="130"/>
  <c r="O53" i="130"/>
  <c r="M53" i="130"/>
  <c r="Q8" i="130" l="1"/>
  <c r="O8" i="130"/>
  <c r="S8" i="130"/>
  <c r="R8" i="130"/>
  <c r="P8" i="130"/>
  <c r="M8" i="130"/>
  <c r="N8" i="130"/>
  <c r="M383" i="105"/>
  <c r="P383" i="105"/>
  <c r="S383" i="105"/>
  <c r="N383" i="105"/>
  <c r="O383" i="105"/>
  <c r="Q383" i="105"/>
  <c r="R383" i="105"/>
  <c r="G139" i="63"/>
  <c r="P154" i="130"/>
  <c r="O154" i="130"/>
  <c r="Q154" i="130"/>
  <c r="N154" i="130"/>
  <c r="R154" i="130"/>
  <c r="S154" i="130"/>
  <c r="M154" i="130"/>
  <c r="I64" i="63"/>
  <c r="I53" i="140"/>
  <c r="Q145" i="105"/>
  <c r="M145" i="105"/>
  <c r="P145" i="105"/>
  <c r="E64" i="140"/>
  <c r="N145" i="105"/>
  <c r="D139" i="63"/>
  <c r="O145" i="105"/>
  <c r="E139" i="63"/>
  <c r="S145" i="105"/>
  <c r="T245" i="111"/>
  <c r="Q244" i="111"/>
  <c r="R145" i="105"/>
  <c r="G64" i="140"/>
  <c r="F139" i="63"/>
  <c r="F64" i="140"/>
  <c r="H139" i="63"/>
  <c r="C139" i="63"/>
  <c r="S100" i="130"/>
  <c r="M100" i="130"/>
  <c r="R100" i="130"/>
  <c r="P100" i="130"/>
  <c r="H64" i="140"/>
  <c r="Q100" i="130"/>
  <c r="O100" i="130"/>
  <c r="N100" i="130"/>
  <c r="N379" i="130" l="1"/>
  <c r="R379" i="130"/>
  <c r="M379" i="130"/>
  <c r="Q379" i="130"/>
  <c r="S379" i="130"/>
  <c r="P379" i="130"/>
  <c r="O379" i="130"/>
  <c r="E87" i="140"/>
  <c r="I64" i="140"/>
  <c r="I87" i="140" s="1"/>
  <c r="R145" i="130"/>
  <c r="N145" i="130"/>
  <c r="M145" i="130"/>
  <c r="S145" i="130"/>
  <c r="O145" i="130"/>
  <c r="P145" i="130"/>
  <c r="Q145" i="130"/>
  <c r="I139" i="63"/>
  <c r="F87" i="140"/>
  <c r="H87" i="140"/>
  <c r="G87" i="140"/>
  <c r="G10" i="89" l="1"/>
  <c r="C10" i="89"/>
  <c r="F10" i="89"/>
  <c r="H10" i="89"/>
  <c r="I10" i="89"/>
  <c r="E10" i="89"/>
  <c r="D10" i="89"/>
  <c r="I10" i="80"/>
  <c r="E10" i="80"/>
  <c r="H10" i="80"/>
  <c r="D10" i="80"/>
  <c r="G10" i="80"/>
  <c r="C10" i="80"/>
  <c r="F10" i="80"/>
  <c r="F9" i="79"/>
  <c r="H9" i="79"/>
  <c r="G9" i="79"/>
  <c r="I9" i="79"/>
  <c r="E9" i="79"/>
  <c r="D9" i="79"/>
  <c r="C9" i="79"/>
  <c r="F11" i="77"/>
  <c r="H11" i="77"/>
  <c r="D11" i="77"/>
  <c r="G11" i="77"/>
  <c r="I11" i="77"/>
  <c r="E11" i="77"/>
  <c r="C11" i="77"/>
  <c r="J139" i="63"/>
  <c r="J87" i="140"/>
  <c r="G10" i="101" l="1"/>
  <c r="C10" i="101"/>
  <c r="F10" i="101"/>
  <c r="D10" i="101"/>
  <c r="I10" i="101"/>
  <c r="E10" i="101"/>
  <c r="H10" i="101"/>
  <c r="H11" i="101"/>
  <c r="D11" i="101"/>
  <c r="G11" i="101"/>
  <c r="C11" i="101"/>
  <c r="I11" i="101"/>
  <c r="E11" i="101"/>
  <c r="F11" i="101"/>
  <c r="I12" i="101"/>
  <c r="E12" i="101"/>
  <c r="H12" i="101"/>
  <c r="D12" i="101"/>
  <c r="F12" i="101"/>
  <c r="G12" i="101"/>
  <c r="C12" i="101"/>
  <c r="H9" i="100"/>
  <c r="D9" i="100"/>
  <c r="F9" i="100"/>
  <c r="I9" i="100"/>
  <c r="E9" i="100"/>
  <c r="G9" i="100"/>
  <c r="C9" i="100"/>
  <c r="I10" i="99"/>
  <c r="E10" i="99"/>
  <c r="C10" i="99"/>
  <c r="F10" i="99"/>
  <c r="H10" i="99"/>
  <c r="D10" i="99"/>
  <c r="G10" i="99"/>
  <c r="G12" i="98"/>
  <c r="C12" i="98"/>
  <c r="D12" i="98"/>
  <c r="F12" i="98"/>
  <c r="H12" i="98"/>
  <c r="I12" i="98"/>
  <c r="E12" i="98"/>
  <c r="F11" i="96"/>
  <c r="G11" i="96"/>
  <c r="I11" i="96"/>
  <c r="E11" i="96"/>
  <c r="C11" i="96"/>
  <c r="H11" i="96"/>
  <c r="D11" i="96"/>
  <c r="H9" i="96"/>
  <c r="D9" i="96"/>
  <c r="I9" i="96"/>
  <c r="G9" i="96"/>
  <c r="C9" i="96"/>
  <c r="F9" i="96"/>
  <c r="E9" i="96"/>
  <c r="I10" i="96"/>
  <c r="E10" i="96"/>
  <c r="H10" i="96"/>
  <c r="D10" i="96"/>
  <c r="G10" i="96"/>
  <c r="C10" i="96"/>
  <c r="F10" i="96"/>
  <c r="H11" i="93"/>
  <c r="D11" i="93"/>
  <c r="I11" i="93"/>
  <c r="G11" i="93"/>
  <c r="C11" i="93"/>
  <c r="E11" i="93"/>
  <c r="F11" i="93"/>
  <c r="I12" i="93"/>
  <c r="E12" i="93"/>
  <c r="H12" i="93"/>
  <c r="D12" i="93"/>
  <c r="G12" i="93"/>
  <c r="C12" i="93"/>
  <c r="F12" i="93"/>
  <c r="F9" i="93"/>
  <c r="I9" i="93"/>
  <c r="E9" i="93"/>
  <c r="C9" i="93"/>
  <c r="H9" i="93"/>
  <c r="D9" i="93"/>
  <c r="G9" i="93"/>
  <c r="G10" i="93"/>
  <c r="C10" i="93"/>
  <c r="D10" i="93"/>
  <c r="F10" i="93"/>
  <c r="I10" i="93"/>
  <c r="E10" i="93"/>
  <c r="H10" i="93"/>
  <c r="I12" i="91"/>
  <c r="E12" i="91"/>
  <c r="H12" i="91"/>
  <c r="D12" i="91"/>
  <c r="G12" i="91"/>
  <c r="C12" i="91"/>
  <c r="F12" i="91"/>
  <c r="H9" i="90"/>
  <c r="D9" i="90"/>
  <c r="G9" i="90"/>
  <c r="C9" i="90"/>
  <c r="I9" i="90"/>
  <c r="F9" i="90"/>
  <c r="E9" i="90"/>
  <c r="G12" i="90"/>
  <c r="C12" i="90"/>
  <c r="D12" i="90"/>
  <c r="F12" i="90"/>
  <c r="I12" i="90"/>
  <c r="E12" i="90"/>
  <c r="H12" i="90"/>
  <c r="H11" i="89"/>
  <c r="D11" i="89"/>
  <c r="G11" i="89"/>
  <c r="C11" i="89"/>
  <c r="F11" i="89"/>
  <c r="I11" i="89"/>
  <c r="E11" i="89"/>
  <c r="S79" i="89"/>
  <c r="H100" i="89"/>
  <c r="H44" i="89" s="1"/>
  <c r="S115" i="89" s="1"/>
  <c r="H32" i="89"/>
  <c r="O79" i="89"/>
  <c r="D100" i="89"/>
  <c r="D44" i="89" s="1"/>
  <c r="O115" i="89" s="1"/>
  <c r="D32" i="89"/>
  <c r="Q79" i="89"/>
  <c r="F32" i="89"/>
  <c r="F100" i="89"/>
  <c r="F44" i="89" s="1"/>
  <c r="Q115" i="89" s="1"/>
  <c r="E32" i="89"/>
  <c r="P79" i="89"/>
  <c r="E100" i="89"/>
  <c r="E44" i="89" s="1"/>
  <c r="P115" i="89" s="1"/>
  <c r="C100" i="89"/>
  <c r="C44" i="89" s="1"/>
  <c r="N115" i="89" s="1"/>
  <c r="C32" i="89"/>
  <c r="N79" i="89"/>
  <c r="I12" i="89"/>
  <c r="E12" i="89"/>
  <c r="H12" i="89"/>
  <c r="D12" i="89"/>
  <c r="F12" i="89"/>
  <c r="G12" i="89"/>
  <c r="C12" i="89"/>
  <c r="T79" i="89"/>
  <c r="I32" i="89"/>
  <c r="I100" i="89"/>
  <c r="I44" i="89" s="1"/>
  <c r="T115" i="89" s="1"/>
  <c r="G100" i="89"/>
  <c r="G44" i="89" s="1"/>
  <c r="R115" i="89" s="1"/>
  <c r="G32" i="89"/>
  <c r="R79" i="89"/>
  <c r="D100" i="80"/>
  <c r="D44" i="80" s="1"/>
  <c r="O115" i="80" s="1"/>
  <c r="O79" i="80"/>
  <c r="D32" i="80"/>
  <c r="Q79" i="80"/>
  <c r="F100" i="80"/>
  <c r="F44" i="80" s="1"/>
  <c r="Q115" i="80" s="1"/>
  <c r="F32" i="80"/>
  <c r="H100" i="80"/>
  <c r="H44" i="80" s="1"/>
  <c r="S115" i="80" s="1"/>
  <c r="S79" i="80"/>
  <c r="H32" i="80"/>
  <c r="H9" i="80"/>
  <c r="D9" i="80"/>
  <c r="E9" i="80"/>
  <c r="G9" i="80"/>
  <c r="C9" i="80"/>
  <c r="F9" i="80"/>
  <c r="I9" i="80"/>
  <c r="N79" i="80"/>
  <c r="C100" i="80"/>
  <c r="C44" i="80" s="1"/>
  <c r="C136" i="80" s="1"/>
  <c r="C55" i="80" s="1"/>
  <c r="C32" i="80"/>
  <c r="E100" i="80"/>
  <c r="E44" i="80" s="1"/>
  <c r="P115" i="80" s="1"/>
  <c r="P79" i="80"/>
  <c r="E32" i="80"/>
  <c r="G100" i="80"/>
  <c r="G44" i="80" s="1"/>
  <c r="G136" i="80" s="1"/>
  <c r="G55" i="80" s="1"/>
  <c r="R79" i="80"/>
  <c r="G32" i="80"/>
  <c r="T79" i="80"/>
  <c r="I100" i="80"/>
  <c r="I44" i="80" s="1"/>
  <c r="T115" i="80" s="1"/>
  <c r="I32" i="80"/>
  <c r="I99" i="79"/>
  <c r="I43" i="79" s="1"/>
  <c r="T114" i="79" s="1"/>
  <c r="I31" i="79"/>
  <c r="C99" i="79"/>
  <c r="C43" i="79" s="1"/>
  <c r="N114" i="79" s="1"/>
  <c r="C31" i="79"/>
  <c r="G99" i="79"/>
  <c r="G43" i="79" s="1"/>
  <c r="R114" i="79" s="1"/>
  <c r="G31" i="79"/>
  <c r="D31" i="79"/>
  <c r="D99" i="79"/>
  <c r="D43" i="79" s="1"/>
  <c r="O114" i="79" s="1"/>
  <c r="H99" i="79"/>
  <c r="H43" i="79" s="1"/>
  <c r="S114" i="79" s="1"/>
  <c r="H31" i="79"/>
  <c r="E99" i="79"/>
  <c r="E43" i="79" s="1"/>
  <c r="P114" i="79" s="1"/>
  <c r="E31" i="79"/>
  <c r="F99" i="79"/>
  <c r="F43" i="79" s="1"/>
  <c r="F135" i="79" s="1"/>
  <c r="F54" i="79" s="1"/>
  <c r="F31" i="79"/>
  <c r="G10" i="87"/>
  <c r="C10" i="87"/>
  <c r="E10" i="87"/>
  <c r="D10" i="87"/>
  <c r="F10" i="87"/>
  <c r="I10" i="87"/>
  <c r="H10" i="87"/>
  <c r="H9" i="84"/>
  <c r="D9" i="84"/>
  <c r="G9" i="84"/>
  <c r="C9" i="84"/>
  <c r="F9" i="84"/>
  <c r="I9" i="84"/>
  <c r="E9" i="84"/>
  <c r="G10" i="81"/>
  <c r="C10" i="81"/>
  <c r="F10" i="81"/>
  <c r="D10" i="81"/>
  <c r="I10" i="81"/>
  <c r="E10" i="81"/>
  <c r="H10" i="81"/>
  <c r="H10" i="78"/>
  <c r="D10" i="78"/>
  <c r="G10" i="78"/>
  <c r="C10" i="78"/>
  <c r="F10" i="78"/>
  <c r="I10" i="78"/>
  <c r="E10" i="78"/>
  <c r="I10" i="77"/>
  <c r="E10" i="77"/>
  <c r="C10" i="77"/>
  <c r="F10" i="77"/>
  <c r="H10" i="77"/>
  <c r="D10" i="77"/>
  <c r="G10" i="77"/>
  <c r="G33" i="77"/>
  <c r="R80" i="77"/>
  <c r="G101" i="77"/>
  <c r="G45" i="77" s="1"/>
  <c r="R116" i="77" s="1"/>
  <c r="C33" i="77"/>
  <c r="N80" i="77"/>
  <c r="C101" i="77"/>
  <c r="C45" i="77" s="1"/>
  <c r="N116" i="77" s="1"/>
  <c r="D101" i="77"/>
  <c r="D45" i="77" s="1"/>
  <c r="O116" i="77" s="1"/>
  <c r="D33" i="77"/>
  <c r="O80" i="77"/>
  <c r="E101" i="77"/>
  <c r="E45" i="77" s="1"/>
  <c r="P116" i="77" s="1"/>
  <c r="E33" i="77"/>
  <c r="P80" i="77"/>
  <c r="H101" i="77"/>
  <c r="H45" i="77" s="1"/>
  <c r="S116" i="77" s="1"/>
  <c r="S80" i="77"/>
  <c r="H33" i="77"/>
  <c r="I101" i="77"/>
  <c r="I45" i="77" s="1"/>
  <c r="T116" i="77" s="1"/>
  <c r="I33" i="77"/>
  <c r="T80" i="77"/>
  <c r="F101" i="77"/>
  <c r="F45" i="77" s="1"/>
  <c r="Q116" i="77" s="1"/>
  <c r="Q80" i="77"/>
  <c r="F33" i="77"/>
  <c r="F9" i="75"/>
  <c r="H9" i="75"/>
  <c r="G9" i="75"/>
  <c r="I9" i="75"/>
  <c r="E9" i="75"/>
  <c r="D9" i="75"/>
  <c r="C9" i="75"/>
  <c r="F11" i="70"/>
  <c r="G11" i="70"/>
  <c r="I11" i="70"/>
  <c r="E11" i="70"/>
  <c r="C11" i="70"/>
  <c r="H11" i="70"/>
  <c r="D11" i="70"/>
  <c r="G10" i="69"/>
  <c r="C10" i="69"/>
  <c r="F10" i="69"/>
  <c r="I10" i="69"/>
  <c r="E10" i="69"/>
  <c r="H10" i="69"/>
  <c r="D10" i="69"/>
  <c r="G12" i="68"/>
  <c r="C12" i="68"/>
  <c r="I12" i="68"/>
  <c r="E12" i="68"/>
  <c r="F12" i="68"/>
  <c r="H12" i="68"/>
  <c r="D12" i="68"/>
  <c r="R82" i="101" l="1"/>
  <c r="T82" i="101"/>
  <c r="G102" i="101"/>
  <c r="G46" i="101" s="1"/>
  <c r="R117" i="101" s="1"/>
  <c r="G34" i="101"/>
  <c r="R81" i="101"/>
  <c r="E102" i="101"/>
  <c r="E46" i="101" s="1"/>
  <c r="P117" i="101" s="1"/>
  <c r="E34" i="101"/>
  <c r="P81" i="101"/>
  <c r="T80" i="101"/>
  <c r="I101" i="101"/>
  <c r="I45" i="101" s="1"/>
  <c r="T116" i="101" s="1"/>
  <c r="I33" i="101"/>
  <c r="S80" i="101"/>
  <c r="H33" i="101"/>
  <c r="H101" i="101"/>
  <c r="H45" i="101" s="1"/>
  <c r="S116" i="101" s="1"/>
  <c r="D100" i="101"/>
  <c r="D44" i="101" s="1"/>
  <c r="O115" i="101" s="1"/>
  <c r="D32" i="101"/>
  <c r="O79" i="101"/>
  <c r="O82" i="101"/>
  <c r="N82" i="101"/>
  <c r="F102" i="101"/>
  <c r="F46" i="101" s="1"/>
  <c r="Q117" i="101" s="1"/>
  <c r="F34" i="101"/>
  <c r="Q81" i="101"/>
  <c r="T81" i="101"/>
  <c r="I34" i="101"/>
  <c r="I102" i="101"/>
  <c r="I46" i="101" s="1"/>
  <c r="T117" i="101" s="1"/>
  <c r="C33" i="101"/>
  <c r="N80" i="101"/>
  <c r="C101" i="101"/>
  <c r="C45" i="101" s="1"/>
  <c r="N116" i="101" s="1"/>
  <c r="S79" i="101"/>
  <c r="H100" i="101"/>
  <c r="H44" i="101" s="1"/>
  <c r="S115" i="101" s="1"/>
  <c r="H32" i="101"/>
  <c r="Q79" i="101"/>
  <c r="F100" i="101"/>
  <c r="F44" i="101" s="1"/>
  <c r="Q115" i="101" s="1"/>
  <c r="F32" i="101"/>
  <c r="S82" i="101"/>
  <c r="Q82" i="101"/>
  <c r="D34" i="101"/>
  <c r="O81" i="101"/>
  <c r="D102" i="101"/>
  <c r="D46" i="101" s="1"/>
  <c r="O117" i="101" s="1"/>
  <c r="Q80" i="101"/>
  <c r="F33" i="101"/>
  <c r="F101" i="101"/>
  <c r="F45" i="101" s="1"/>
  <c r="Q116" i="101" s="1"/>
  <c r="R80" i="101"/>
  <c r="G101" i="101"/>
  <c r="G45" i="101" s="1"/>
  <c r="R116" i="101" s="1"/>
  <c r="G33" i="101"/>
  <c r="P79" i="101"/>
  <c r="E32" i="101"/>
  <c r="E100" i="101"/>
  <c r="E44" i="101" s="1"/>
  <c r="P115" i="101" s="1"/>
  <c r="C32" i="101"/>
  <c r="N79" i="101"/>
  <c r="C100" i="101"/>
  <c r="C44" i="101" s="1"/>
  <c r="N115" i="101" s="1"/>
  <c r="F9" i="101"/>
  <c r="G9" i="101"/>
  <c r="I9" i="101"/>
  <c r="E9" i="101"/>
  <c r="C9" i="101"/>
  <c r="H9" i="101"/>
  <c r="D9" i="101"/>
  <c r="P82" i="101"/>
  <c r="C102" i="101"/>
  <c r="C46" i="101" s="1"/>
  <c r="N117" i="101" s="1"/>
  <c r="N81" i="101"/>
  <c r="C34" i="101"/>
  <c r="H102" i="101"/>
  <c r="H46" i="101" s="1"/>
  <c r="S117" i="101" s="1"/>
  <c r="S81" i="101"/>
  <c r="H34" i="101"/>
  <c r="E101" i="101"/>
  <c r="E45" i="101" s="1"/>
  <c r="P116" i="101" s="1"/>
  <c r="P80" i="101"/>
  <c r="E33" i="101"/>
  <c r="D101" i="101"/>
  <c r="D45" i="101" s="1"/>
  <c r="O116" i="101" s="1"/>
  <c r="D33" i="101"/>
  <c r="O80" i="101"/>
  <c r="I100" i="101"/>
  <c r="I44" i="101" s="1"/>
  <c r="T115" i="101" s="1"/>
  <c r="T79" i="101"/>
  <c r="I32" i="101"/>
  <c r="G32" i="101"/>
  <c r="R79" i="101"/>
  <c r="G100" i="101"/>
  <c r="G44" i="101" s="1"/>
  <c r="R115" i="101" s="1"/>
  <c r="G12" i="100"/>
  <c r="C12" i="100"/>
  <c r="E12" i="100"/>
  <c r="H12" i="100"/>
  <c r="F12" i="100"/>
  <c r="I12" i="100"/>
  <c r="D12" i="100"/>
  <c r="F11" i="100"/>
  <c r="G11" i="100"/>
  <c r="I11" i="100"/>
  <c r="E11" i="100"/>
  <c r="H11" i="100"/>
  <c r="D11" i="100"/>
  <c r="C11" i="100"/>
  <c r="C31" i="100"/>
  <c r="C99" i="100"/>
  <c r="C43" i="100" s="1"/>
  <c r="N114" i="100" s="1"/>
  <c r="F31" i="100"/>
  <c r="F99" i="100"/>
  <c r="F43" i="100" s="1"/>
  <c r="Q114" i="100" s="1"/>
  <c r="I31" i="100"/>
  <c r="I99" i="100"/>
  <c r="I43" i="100" s="1"/>
  <c r="T114" i="100" s="1"/>
  <c r="G99" i="100"/>
  <c r="G43" i="100" s="1"/>
  <c r="G135" i="100" s="1"/>
  <c r="G54" i="100" s="1"/>
  <c r="G31" i="100"/>
  <c r="D99" i="100"/>
  <c r="D43" i="100" s="1"/>
  <c r="O114" i="100" s="1"/>
  <c r="D31" i="100"/>
  <c r="I10" i="100"/>
  <c r="E10" i="100"/>
  <c r="G10" i="100"/>
  <c r="H10" i="100"/>
  <c r="D10" i="100"/>
  <c r="C10" i="100"/>
  <c r="F10" i="100"/>
  <c r="E99" i="100"/>
  <c r="E43" i="100" s="1"/>
  <c r="P114" i="100" s="1"/>
  <c r="E31" i="100"/>
  <c r="H31" i="100"/>
  <c r="H99" i="100"/>
  <c r="H43" i="100" s="1"/>
  <c r="S114" i="100" s="1"/>
  <c r="F100" i="99"/>
  <c r="F44" i="99" s="1"/>
  <c r="Q115" i="99" s="1"/>
  <c r="F32" i="99"/>
  <c r="Q79" i="99"/>
  <c r="G12" i="99"/>
  <c r="C12" i="99"/>
  <c r="F12" i="99"/>
  <c r="I12" i="99"/>
  <c r="E12" i="99"/>
  <c r="H12" i="99"/>
  <c r="D12" i="99"/>
  <c r="F11" i="99"/>
  <c r="I11" i="99"/>
  <c r="E11" i="99"/>
  <c r="H11" i="99"/>
  <c r="D11" i="99"/>
  <c r="G11" i="99"/>
  <c r="C11" i="99"/>
  <c r="G100" i="99"/>
  <c r="G44" i="99" s="1"/>
  <c r="G32" i="99"/>
  <c r="R79" i="99"/>
  <c r="C100" i="99"/>
  <c r="C44" i="99" s="1"/>
  <c r="N115" i="99" s="1"/>
  <c r="N79" i="99"/>
  <c r="C32" i="99"/>
  <c r="D100" i="99"/>
  <c r="D44" i="99" s="1"/>
  <c r="O115" i="99" s="1"/>
  <c r="O79" i="99"/>
  <c r="D32" i="99"/>
  <c r="E100" i="99"/>
  <c r="E44" i="99" s="1"/>
  <c r="P115" i="99" s="1"/>
  <c r="E32" i="99"/>
  <c r="P79" i="99"/>
  <c r="S79" i="99"/>
  <c r="H100" i="99"/>
  <c r="H44" i="99" s="1"/>
  <c r="S115" i="99" s="1"/>
  <c r="H32" i="99"/>
  <c r="T79" i="99"/>
  <c r="I100" i="99"/>
  <c r="I44" i="99" s="1"/>
  <c r="T115" i="99" s="1"/>
  <c r="I32" i="99"/>
  <c r="F34" i="98"/>
  <c r="F102" i="98"/>
  <c r="F46" i="98" s="1"/>
  <c r="Q117" i="98" s="1"/>
  <c r="Q81" i="98"/>
  <c r="P81" i="98"/>
  <c r="E34" i="98"/>
  <c r="E102" i="98"/>
  <c r="E46" i="98" s="1"/>
  <c r="P117" i="98" s="1"/>
  <c r="D34" i="98"/>
  <c r="O81" i="98"/>
  <c r="D102" i="98"/>
  <c r="D46" i="98" s="1"/>
  <c r="O117" i="98" s="1"/>
  <c r="I10" i="98"/>
  <c r="E10" i="98"/>
  <c r="H10" i="98"/>
  <c r="D10" i="98"/>
  <c r="F10" i="98"/>
  <c r="G10" i="98"/>
  <c r="C10" i="98"/>
  <c r="I34" i="98"/>
  <c r="T81" i="98"/>
  <c r="I102" i="98"/>
  <c r="I46" i="98" s="1"/>
  <c r="T117" i="98" s="1"/>
  <c r="N81" i="98"/>
  <c r="C102" i="98"/>
  <c r="C46" i="98" s="1"/>
  <c r="N117" i="98" s="1"/>
  <c r="C34" i="98"/>
  <c r="H9" i="98"/>
  <c r="D9" i="98"/>
  <c r="I9" i="98"/>
  <c r="G9" i="98"/>
  <c r="C9" i="98"/>
  <c r="F9" i="98"/>
  <c r="E9" i="98"/>
  <c r="F11" i="98"/>
  <c r="I11" i="98"/>
  <c r="E11" i="98"/>
  <c r="G11" i="98"/>
  <c r="H11" i="98"/>
  <c r="D11" i="98"/>
  <c r="C11" i="98"/>
  <c r="H102" i="98"/>
  <c r="H46" i="98" s="1"/>
  <c r="S117" i="98" s="1"/>
  <c r="H34" i="98"/>
  <c r="S81" i="98"/>
  <c r="G102" i="98"/>
  <c r="G46" i="98" s="1"/>
  <c r="R117" i="98" s="1"/>
  <c r="G34" i="98"/>
  <c r="R81" i="98"/>
  <c r="H9" i="97"/>
  <c r="D9" i="97"/>
  <c r="G9" i="97"/>
  <c r="C9" i="97"/>
  <c r="F9" i="97"/>
  <c r="I9" i="97"/>
  <c r="E9" i="97"/>
  <c r="C100" i="96"/>
  <c r="C44" i="96" s="1"/>
  <c r="N115" i="96" s="1"/>
  <c r="N79" i="96"/>
  <c r="C32" i="96"/>
  <c r="P79" i="96"/>
  <c r="E100" i="96"/>
  <c r="E44" i="96" s="1"/>
  <c r="P115" i="96" s="1"/>
  <c r="E32" i="96"/>
  <c r="C99" i="96"/>
  <c r="C43" i="96" s="1"/>
  <c r="N114" i="96" s="1"/>
  <c r="C31" i="96"/>
  <c r="H31" i="96"/>
  <c r="H99" i="96"/>
  <c r="H43" i="96" s="1"/>
  <c r="S114" i="96" s="1"/>
  <c r="E33" i="96"/>
  <c r="P80" i="96"/>
  <c r="E101" i="96"/>
  <c r="E45" i="96" s="1"/>
  <c r="P116" i="96" s="1"/>
  <c r="G12" i="96"/>
  <c r="C12" i="96"/>
  <c r="F12" i="96"/>
  <c r="D12" i="96"/>
  <c r="I12" i="96"/>
  <c r="E12" i="96"/>
  <c r="H12" i="96"/>
  <c r="R79" i="96"/>
  <c r="G100" i="96"/>
  <c r="G44" i="96" s="1"/>
  <c r="R115" i="96" s="1"/>
  <c r="G32" i="96"/>
  <c r="T79" i="96"/>
  <c r="I100" i="96"/>
  <c r="I44" i="96" s="1"/>
  <c r="T115" i="96" s="1"/>
  <c r="I32" i="96"/>
  <c r="G31" i="96"/>
  <c r="G99" i="96"/>
  <c r="G43" i="96" s="1"/>
  <c r="R114" i="96" s="1"/>
  <c r="D33" i="96"/>
  <c r="D101" i="96"/>
  <c r="D45" i="96" s="1"/>
  <c r="O116" i="96" s="1"/>
  <c r="O80" i="96"/>
  <c r="I101" i="96"/>
  <c r="I45" i="96" s="1"/>
  <c r="T116" i="96" s="1"/>
  <c r="I33" i="96"/>
  <c r="T80" i="96"/>
  <c r="D32" i="96"/>
  <c r="O79" i="96"/>
  <c r="D100" i="96"/>
  <c r="D44" i="96" s="1"/>
  <c r="O115" i="96" s="1"/>
  <c r="E99" i="96"/>
  <c r="E43" i="96" s="1"/>
  <c r="P114" i="96" s="1"/>
  <c r="E31" i="96"/>
  <c r="I31" i="96"/>
  <c r="I99" i="96"/>
  <c r="I43" i="96" s="1"/>
  <c r="T114" i="96" s="1"/>
  <c r="H101" i="96"/>
  <c r="H45" i="96" s="1"/>
  <c r="S116" i="96" s="1"/>
  <c r="H33" i="96"/>
  <c r="S80" i="96"/>
  <c r="R80" i="96"/>
  <c r="G101" i="96"/>
  <c r="G45" i="96" s="1"/>
  <c r="R116" i="96" s="1"/>
  <c r="G33" i="96"/>
  <c r="F32" i="96"/>
  <c r="F100" i="96"/>
  <c r="F44" i="96" s="1"/>
  <c r="Q115" i="96" s="1"/>
  <c r="Q79" i="96"/>
  <c r="H100" i="96"/>
  <c r="H44" i="96" s="1"/>
  <c r="S115" i="96" s="1"/>
  <c r="H32" i="96"/>
  <c r="S79" i="96"/>
  <c r="F99" i="96"/>
  <c r="F43" i="96" s="1"/>
  <c r="Q114" i="96" s="1"/>
  <c r="F31" i="96"/>
  <c r="D31" i="96"/>
  <c r="D99" i="96"/>
  <c r="D43" i="96" s="1"/>
  <c r="O114" i="96" s="1"/>
  <c r="N80" i="96"/>
  <c r="C101" i="96"/>
  <c r="C45" i="96" s="1"/>
  <c r="N116" i="96" s="1"/>
  <c r="C33" i="96"/>
  <c r="F101" i="96"/>
  <c r="F45" i="96" s="1"/>
  <c r="Q116" i="96" s="1"/>
  <c r="Q80" i="96"/>
  <c r="F33" i="96"/>
  <c r="F9" i="95"/>
  <c r="I9" i="95"/>
  <c r="E9" i="95"/>
  <c r="G9" i="95"/>
  <c r="H9" i="95"/>
  <c r="D9" i="95"/>
  <c r="C9" i="95"/>
  <c r="H11" i="95"/>
  <c r="D11" i="95"/>
  <c r="E11" i="95"/>
  <c r="G11" i="95"/>
  <c r="C11" i="95"/>
  <c r="I11" i="95"/>
  <c r="F11" i="95"/>
  <c r="I12" i="95"/>
  <c r="E12" i="95"/>
  <c r="F12" i="95"/>
  <c r="H12" i="95"/>
  <c r="D12" i="95"/>
  <c r="G12" i="95"/>
  <c r="C12" i="95"/>
  <c r="G10" i="95"/>
  <c r="C10" i="95"/>
  <c r="D10" i="95"/>
  <c r="F10" i="95"/>
  <c r="I10" i="95"/>
  <c r="E10" i="95"/>
  <c r="H10" i="95"/>
  <c r="G12" i="94"/>
  <c r="C12" i="94"/>
  <c r="H12" i="94"/>
  <c r="F12" i="94"/>
  <c r="D12" i="94"/>
  <c r="I12" i="94"/>
  <c r="E12" i="94"/>
  <c r="H32" i="93"/>
  <c r="S79" i="93"/>
  <c r="H100" i="93"/>
  <c r="H44" i="93" s="1"/>
  <c r="S115" i="93" s="1"/>
  <c r="D100" i="93"/>
  <c r="D44" i="93" s="1"/>
  <c r="O115" i="93" s="1"/>
  <c r="O79" i="93"/>
  <c r="D32" i="93"/>
  <c r="D31" i="93"/>
  <c r="D99" i="93"/>
  <c r="D43" i="93" s="1"/>
  <c r="O114" i="93" s="1"/>
  <c r="I99" i="93"/>
  <c r="I43" i="93" s="1"/>
  <c r="T114" i="93" s="1"/>
  <c r="I31" i="93"/>
  <c r="G34" i="93"/>
  <c r="G102" i="93"/>
  <c r="G46" i="93" s="1"/>
  <c r="R117" i="93" s="1"/>
  <c r="R81" i="93"/>
  <c r="T81" i="93"/>
  <c r="I102" i="93"/>
  <c r="I46" i="93" s="1"/>
  <c r="T117" i="93" s="1"/>
  <c r="I34" i="93"/>
  <c r="G101" i="93"/>
  <c r="G45" i="93" s="1"/>
  <c r="R116" i="93" s="1"/>
  <c r="R80" i="93"/>
  <c r="G33" i="93"/>
  <c r="E100" i="93"/>
  <c r="E44" i="93" s="1"/>
  <c r="P115" i="93" s="1"/>
  <c r="E32" i="93"/>
  <c r="P79" i="93"/>
  <c r="C100" i="93"/>
  <c r="C44" i="93" s="1"/>
  <c r="N115" i="93" s="1"/>
  <c r="C32" i="93"/>
  <c r="N79" i="93"/>
  <c r="H99" i="93"/>
  <c r="H43" i="93" s="1"/>
  <c r="S114" i="93" s="1"/>
  <c r="H31" i="93"/>
  <c r="F99" i="93"/>
  <c r="F43" i="93" s="1"/>
  <c r="Q114" i="93" s="1"/>
  <c r="F31" i="93"/>
  <c r="O81" i="93"/>
  <c r="D34" i="93"/>
  <c r="D102" i="93"/>
  <c r="D46" i="93" s="1"/>
  <c r="O117" i="93" s="1"/>
  <c r="Q80" i="93"/>
  <c r="F33" i="93"/>
  <c r="F101" i="93"/>
  <c r="F45" i="93" s="1"/>
  <c r="F137" i="93" s="1"/>
  <c r="F56" i="93" s="1"/>
  <c r="I101" i="93"/>
  <c r="I45" i="93" s="1"/>
  <c r="T116" i="93" s="1"/>
  <c r="I33" i="93"/>
  <c r="T80" i="93"/>
  <c r="T79" i="93"/>
  <c r="I100" i="93"/>
  <c r="I44" i="93" s="1"/>
  <c r="T115" i="93" s="1"/>
  <c r="I32" i="93"/>
  <c r="G100" i="93"/>
  <c r="G44" i="93" s="1"/>
  <c r="R115" i="93" s="1"/>
  <c r="G32" i="93"/>
  <c r="R79" i="93"/>
  <c r="C31" i="93"/>
  <c r="C99" i="93"/>
  <c r="C43" i="93" s="1"/>
  <c r="N114" i="93" s="1"/>
  <c r="F102" i="93"/>
  <c r="F46" i="93" s="1"/>
  <c r="Q117" i="93" s="1"/>
  <c r="F34" i="93"/>
  <c r="Q81" i="93"/>
  <c r="H102" i="93"/>
  <c r="H46" i="93" s="1"/>
  <c r="S117" i="93" s="1"/>
  <c r="H34" i="93"/>
  <c r="S81" i="93"/>
  <c r="E33" i="93"/>
  <c r="E101" i="93"/>
  <c r="E45" i="93" s="1"/>
  <c r="P116" i="93" s="1"/>
  <c r="P80" i="93"/>
  <c r="D33" i="93"/>
  <c r="O80" i="93"/>
  <c r="D101" i="93"/>
  <c r="D45" i="93" s="1"/>
  <c r="O116" i="93" s="1"/>
  <c r="Q79" i="93"/>
  <c r="F100" i="93"/>
  <c r="F44" i="93" s="1"/>
  <c r="Q115" i="93" s="1"/>
  <c r="F32" i="93"/>
  <c r="G99" i="93"/>
  <c r="G43" i="93" s="1"/>
  <c r="R114" i="93" s="1"/>
  <c r="G31" i="93"/>
  <c r="E31" i="93"/>
  <c r="E99" i="93"/>
  <c r="E43" i="93" s="1"/>
  <c r="P114" i="93" s="1"/>
  <c r="C102" i="93"/>
  <c r="C46" i="93" s="1"/>
  <c r="N117" i="93" s="1"/>
  <c r="N81" i="93"/>
  <c r="C34" i="93"/>
  <c r="E102" i="93"/>
  <c r="E46" i="93" s="1"/>
  <c r="P117" i="93" s="1"/>
  <c r="P81" i="93"/>
  <c r="E34" i="93"/>
  <c r="N80" i="93"/>
  <c r="C101" i="93"/>
  <c r="C45" i="93" s="1"/>
  <c r="N116" i="93" s="1"/>
  <c r="C33" i="93"/>
  <c r="H101" i="93"/>
  <c r="H45" i="93" s="1"/>
  <c r="S116" i="93" s="1"/>
  <c r="H33" i="93"/>
  <c r="S80" i="93"/>
  <c r="G12" i="92"/>
  <c r="C12" i="92"/>
  <c r="E12" i="92"/>
  <c r="D12" i="92"/>
  <c r="F12" i="92"/>
  <c r="I12" i="92"/>
  <c r="H12" i="92"/>
  <c r="P82" i="92"/>
  <c r="I10" i="92"/>
  <c r="E10" i="92"/>
  <c r="G10" i="92"/>
  <c r="C10" i="92"/>
  <c r="H10" i="92"/>
  <c r="D10" i="92"/>
  <c r="F10" i="92"/>
  <c r="T82" i="92"/>
  <c r="Q82" i="92"/>
  <c r="N82" i="92"/>
  <c r="O82" i="92"/>
  <c r="F11" i="92"/>
  <c r="C11" i="92"/>
  <c r="I11" i="92"/>
  <c r="E11" i="92"/>
  <c r="H11" i="92"/>
  <c r="D11" i="92"/>
  <c r="G11" i="92"/>
  <c r="H9" i="92"/>
  <c r="D9" i="92"/>
  <c r="I9" i="92"/>
  <c r="E9" i="92"/>
  <c r="G9" i="92"/>
  <c r="C9" i="92"/>
  <c r="F9" i="92"/>
  <c r="R82" i="92"/>
  <c r="S82" i="92"/>
  <c r="H11" i="91"/>
  <c r="D11" i="91"/>
  <c r="G11" i="91"/>
  <c r="C11" i="91"/>
  <c r="F11" i="91"/>
  <c r="I11" i="91"/>
  <c r="E11" i="91"/>
  <c r="I136" i="89"/>
  <c r="I55" i="89" s="1"/>
  <c r="I66" i="89" s="1"/>
  <c r="S443" i="105" s="1"/>
  <c r="S438" i="130" s="1"/>
  <c r="O82" i="91"/>
  <c r="Q82" i="91"/>
  <c r="D34" i="91"/>
  <c r="D102" i="91"/>
  <c r="D46" i="91" s="1"/>
  <c r="O117" i="91" s="1"/>
  <c r="O81" i="91"/>
  <c r="S82" i="91"/>
  <c r="Q81" i="91"/>
  <c r="F34" i="91"/>
  <c r="F102" i="91"/>
  <c r="F46" i="91" s="1"/>
  <c r="Q117" i="91" s="1"/>
  <c r="H102" i="91"/>
  <c r="H46" i="91" s="1"/>
  <c r="S117" i="91" s="1"/>
  <c r="H34" i="91"/>
  <c r="S81" i="91"/>
  <c r="G10" i="91"/>
  <c r="C10" i="91"/>
  <c r="F10" i="91"/>
  <c r="I10" i="91"/>
  <c r="E10" i="91"/>
  <c r="H10" i="91"/>
  <c r="D10" i="91"/>
  <c r="F9" i="91"/>
  <c r="I9" i="91"/>
  <c r="E9" i="91"/>
  <c r="H9" i="91"/>
  <c r="D9" i="91"/>
  <c r="G9" i="91"/>
  <c r="C9" i="91"/>
  <c r="N82" i="91"/>
  <c r="P82" i="91"/>
  <c r="C102" i="91"/>
  <c r="C46" i="91" s="1"/>
  <c r="N117" i="91" s="1"/>
  <c r="N81" i="91"/>
  <c r="C34" i="91"/>
  <c r="E102" i="91"/>
  <c r="E46" i="91" s="1"/>
  <c r="P117" i="91" s="1"/>
  <c r="P81" i="91"/>
  <c r="E34" i="91"/>
  <c r="R82" i="91"/>
  <c r="T82" i="91"/>
  <c r="R81" i="91"/>
  <c r="G102" i="91"/>
  <c r="G46" i="91" s="1"/>
  <c r="R117" i="91" s="1"/>
  <c r="G34" i="91"/>
  <c r="T81" i="91"/>
  <c r="I102" i="91"/>
  <c r="I46" i="91" s="1"/>
  <c r="T117" i="91" s="1"/>
  <c r="I34" i="91"/>
  <c r="E136" i="89"/>
  <c r="E55" i="89" s="1"/>
  <c r="E66" i="89" s="1"/>
  <c r="O443" i="105" s="1"/>
  <c r="O438" i="130" s="1"/>
  <c r="F136" i="89"/>
  <c r="F55" i="89" s="1"/>
  <c r="F66" i="89" s="1"/>
  <c r="P443" i="105" s="1"/>
  <c r="P438" i="130" s="1"/>
  <c r="D136" i="89"/>
  <c r="D55" i="89" s="1"/>
  <c r="D66" i="89" s="1"/>
  <c r="N443" i="105" s="1"/>
  <c r="N438" i="130" s="1"/>
  <c r="T81" i="90"/>
  <c r="I34" i="90"/>
  <c r="I102" i="90"/>
  <c r="I46" i="90" s="1"/>
  <c r="T117" i="90" s="1"/>
  <c r="G102" i="90"/>
  <c r="G46" i="90" s="1"/>
  <c r="R117" i="90" s="1"/>
  <c r="R81" i="90"/>
  <c r="G34" i="90"/>
  <c r="C99" i="90"/>
  <c r="C43" i="90" s="1"/>
  <c r="N114" i="90" s="1"/>
  <c r="C31" i="90"/>
  <c r="F102" i="90"/>
  <c r="F46" i="90" s="1"/>
  <c r="Q117" i="90" s="1"/>
  <c r="F34" i="90"/>
  <c r="Q81" i="90"/>
  <c r="E99" i="90"/>
  <c r="E43" i="90" s="1"/>
  <c r="P114" i="90" s="1"/>
  <c r="E31" i="90"/>
  <c r="G99" i="90"/>
  <c r="G43" i="90" s="1"/>
  <c r="R114" i="90" s="1"/>
  <c r="G31" i="90"/>
  <c r="F11" i="90"/>
  <c r="I11" i="90"/>
  <c r="E11" i="90"/>
  <c r="G11" i="90"/>
  <c r="H11" i="90"/>
  <c r="D11" i="90"/>
  <c r="C11" i="90"/>
  <c r="I10" i="90"/>
  <c r="E10" i="90"/>
  <c r="F10" i="90"/>
  <c r="H10" i="90"/>
  <c r="D10" i="90"/>
  <c r="G10" i="90"/>
  <c r="C10" i="90"/>
  <c r="S81" i="90"/>
  <c r="H34" i="90"/>
  <c r="H102" i="90"/>
  <c r="H46" i="90" s="1"/>
  <c r="S117" i="90" s="1"/>
  <c r="D34" i="90"/>
  <c r="D102" i="90"/>
  <c r="D46" i="90" s="1"/>
  <c r="O117" i="90" s="1"/>
  <c r="O81" i="90"/>
  <c r="F31" i="90"/>
  <c r="F99" i="90"/>
  <c r="F43" i="90" s="1"/>
  <c r="Q114" i="90" s="1"/>
  <c r="D31" i="90"/>
  <c r="D99" i="90"/>
  <c r="D43" i="90" s="1"/>
  <c r="O114" i="90" s="1"/>
  <c r="E135" i="79"/>
  <c r="E54" i="79" s="1"/>
  <c r="E65" i="79" s="1"/>
  <c r="O422" i="105" s="1"/>
  <c r="O417" i="130" s="1"/>
  <c r="G66" i="80"/>
  <c r="Q434" i="105" s="1"/>
  <c r="Q429" i="130" s="1"/>
  <c r="N115" i="80"/>
  <c r="H136" i="89"/>
  <c r="H55" i="89" s="1"/>
  <c r="H66" i="89" s="1"/>
  <c r="R443" i="105" s="1"/>
  <c r="R438" i="130" s="1"/>
  <c r="E34" i="90"/>
  <c r="E102" i="90"/>
  <c r="E46" i="90" s="1"/>
  <c r="P117" i="90" s="1"/>
  <c r="P81" i="90"/>
  <c r="C102" i="90"/>
  <c r="C46" i="90" s="1"/>
  <c r="N117" i="90" s="1"/>
  <c r="N81" i="90"/>
  <c r="C34" i="90"/>
  <c r="I31" i="90"/>
  <c r="I99" i="90"/>
  <c r="I43" i="90" s="1"/>
  <c r="T114" i="90" s="1"/>
  <c r="H99" i="90"/>
  <c r="H43" i="90" s="1"/>
  <c r="S114" i="90" s="1"/>
  <c r="H31" i="90"/>
  <c r="C66" i="80"/>
  <c r="M434" i="105" s="1"/>
  <c r="M429" i="130" s="1"/>
  <c r="G102" i="89"/>
  <c r="G46" i="89" s="1"/>
  <c r="R117" i="89" s="1"/>
  <c r="R81" i="89"/>
  <c r="G34" i="89"/>
  <c r="E102" i="89"/>
  <c r="E46" i="89" s="1"/>
  <c r="P117" i="89" s="1"/>
  <c r="E34" i="89"/>
  <c r="P81" i="89"/>
  <c r="S82" i="89"/>
  <c r="Q82" i="89"/>
  <c r="C33" i="89"/>
  <c r="C101" i="89"/>
  <c r="C45" i="89" s="1"/>
  <c r="N116" i="89" s="1"/>
  <c r="N80" i="89"/>
  <c r="F102" i="89"/>
  <c r="F46" i="89" s="1"/>
  <c r="Q117" i="89" s="1"/>
  <c r="F34" i="89"/>
  <c r="Q81" i="89"/>
  <c r="I34" i="89"/>
  <c r="T81" i="89"/>
  <c r="I102" i="89"/>
  <c r="I46" i="89" s="1"/>
  <c r="T117" i="89" s="1"/>
  <c r="P82" i="89"/>
  <c r="E33" i="89"/>
  <c r="E101" i="89"/>
  <c r="E45" i="89" s="1"/>
  <c r="P116" i="89" s="1"/>
  <c r="P80" i="89"/>
  <c r="R80" i="89"/>
  <c r="G33" i="89"/>
  <c r="G101" i="89"/>
  <c r="G45" i="89" s="1"/>
  <c r="R116" i="89" s="1"/>
  <c r="D34" i="89"/>
  <c r="O81" i="89"/>
  <c r="D102" i="89"/>
  <c r="D46" i="89" s="1"/>
  <c r="O117" i="89" s="1"/>
  <c r="C136" i="89"/>
  <c r="C55" i="89" s="1"/>
  <c r="C66" i="89" s="1"/>
  <c r="M443" i="105" s="1"/>
  <c r="M438" i="130" s="1"/>
  <c r="R82" i="89"/>
  <c r="T82" i="89"/>
  <c r="I33" i="89"/>
  <c r="T80" i="89"/>
  <c r="I101" i="89"/>
  <c r="I45" i="89" s="1"/>
  <c r="T116" i="89" s="1"/>
  <c r="D33" i="89"/>
  <c r="D101" i="89"/>
  <c r="D45" i="89" s="1"/>
  <c r="O116" i="89" s="1"/>
  <c r="O80" i="89"/>
  <c r="F9" i="89"/>
  <c r="G9" i="89"/>
  <c r="I9" i="89"/>
  <c r="E9" i="89"/>
  <c r="H9" i="89"/>
  <c r="D9" i="89"/>
  <c r="C9" i="89"/>
  <c r="F65" i="79"/>
  <c r="P422" i="105" s="1"/>
  <c r="P417" i="130" s="1"/>
  <c r="C135" i="79"/>
  <c r="C54" i="79" s="1"/>
  <c r="C65" i="79" s="1"/>
  <c r="M422" i="105" s="1"/>
  <c r="M417" i="130" s="1"/>
  <c r="I135" i="79"/>
  <c r="I54" i="79" s="1"/>
  <c r="I65" i="79" s="1"/>
  <c r="S422" i="105" s="1"/>
  <c r="S417" i="130" s="1"/>
  <c r="I136" i="80"/>
  <c r="I55" i="80" s="1"/>
  <c r="I66" i="80" s="1"/>
  <c r="S434" i="105" s="1"/>
  <c r="S429" i="130" s="1"/>
  <c r="R115" i="80"/>
  <c r="D136" i="80"/>
  <c r="D55" i="80" s="1"/>
  <c r="D66" i="80" s="1"/>
  <c r="N434" i="105" s="1"/>
  <c r="N429" i="130" s="1"/>
  <c r="G136" i="89"/>
  <c r="G55" i="89" s="1"/>
  <c r="G66" i="89" s="1"/>
  <c r="Q443" i="105" s="1"/>
  <c r="Q438" i="130" s="1"/>
  <c r="N81" i="89"/>
  <c r="C34" i="89"/>
  <c r="C102" i="89"/>
  <c r="C46" i="89" s="1"/>
  <c r="N117" i="89" s="1"/>
  <c r="H34" i="89"/>
  <c r="H102" i="89"/>
  <c r="H46" i="89" s="1"/>
  <c r="S117" i="89" s="1"/>
  <c r="S81" i="89"/>
  <c r="O82" i="89"/>
  <c r="N82" i="89"/>
  <c r="F101" i="89"/>
  <c r="F45" i="89" s="1"/>
  <c r="Q116" i="89" s="1"/>
  <c r="Q80" i="89"/>
  <c r="F33" i="89"/>
  <c r="S80" i="89"/>
  <c r="H101" i="89"/>
  <c r="H45" i="89" s="1"/>
  <c r="S116" i="89" s="1"/>
  <c r="H33" i="89"/>
  <c r="G12" i="80"/>
  <c r="C12" i="80"/>
  <c r="E12" i="80"/>
  <c r="H12" i="80"/>
  <c r="F12" i="80"/>
  <c r="D12" i="80"/>
  <c r="I12" i="80"/>
  <c r="E136" i="80"/>
  <c r="E55" i="80" s="1"/>
  <c r="E66" i="80" s="1"/>
  <c r="O434" i="105" s="1"/>
  <c r="O429" i="130" s="1"/>
  <c r="G31" i="80"/>
  <c r="G99" i="80"/>
  <c r="G43" i="80" s="1"/>
  <c r="R114" i="80" s="1"/>
  <c r="H136" i="80"/>
  <c r="H55" i="80" s="1"/>
  <c r="H66" i="80" s="1"/>
  <c r="R434" i="105" s="1"/>
  <c r="R429" i="130" s="1"/>
  <c r="F136" i="80"/>
  <c r="F55" i="80" s="1"/>
  <c r="F66" i="80" s="1"/>
  <c r="P434" i="105" s="1"/>
  <c r="P429" i="130" s="1"/>
  <c r="F11" i="80"/>
  <c r="C11" i="80"/>
  <c r="I11" i="80"/>
  <c r="E11" i="80"/>
  <c r="H11" i="80"/>
  <c r="D11" i="80"/>
  <c r="G11" i="80"/>
  <c r="I99" i="80"/>
  <c r="I43" i="80" s="1"/>
  <c r="T114" i="80" s="1"/>
  <c r="I31" i="80"/>
  <c r="E99" i="80"/>
  <c r="E43" i="80" s="1"/>
  <c r="P114" i="80" s="1"/>
  <c r="E31" i="80"/>
  <c r="F31" i="80"/>
  <c r="F99" i="80"/>
  <c r="F43" i="80" s="1"/>
  <c r="Q114" i="80" s="1"/>
  <c r="D99" i="80"/>
  <c r="D43" i="80" s="1"/>
  <c r="O114" i="80" s="1"/>
  <c r="D31" i="80"/>
  <c r="C31" i="80"/>
  <c r="C99" i="80"/>
  <c r="C43" i="80" s="1"/>
  <c r="N114" i="80" s="1"/>
  <c r="H31" i="80"/>
  <c r="H99" i="80"/>
  <c r="H43" i="80" s="1"/>
  <c r="S114" i="80" s="1"/>
  <c r="I12" i="79"/>
  <c r="E12" i="79"/>
  <c r="C12" i="79"/>
  <c r="H12" i="79"/>
  <c r="D12" i="79"/>
  <c r="G12" i="79"/>
  <c r="F12" i="79"/>
  <c r="Q114" i="79"/>
  <c r="H135" i="79"/>
  <c r="H54" i="79" s="1"/>
  <c r="H65" i="79" s="1"/>
  <c r="R422" i="105" s="1"/>
  <c r="R417" i="130" s="1"/>
  <c r="D135" i="79"/>
  <c r="D54" i="79" s="1"/>
  <c r="D65" i="79" s="1"/>
  <c r="N422" i="105" s="1"/>
  <c r="N417" i="130" s="1"/>
  <c r="G10" i="79"/>
  <c r="C10" i="79"/>
  <c r="F10" i="79"/>
  <c r="I10" i="79"/>
  <c r="E10" i="79"/>
  <c r="H10" i="79"/>
  <c r="D10" i="79"/>
  <c r="G135" i="79"/>
  <c r="G54" i="79" s="1"/>
  <c r="G65" i="79" s="1"/>
  <c r="Q422" i="105" s="1"/>
  <c r="Q417" i="130" s="1"/>
  <c r="H11" i="79"/>
  <c r="D11" i="79"/>
  <c r="F11" i="79"/>
  <c r="I11" i="79"/>
  <c r="E11" i="79"/>
  <c r="G11" i="79"/>
  <c r="C11" i="79"/>
  <c r="O79" i="87"/>
  <c r="D100" i="87"/>
  <c r="D44" i="87" s="1"/>
  <c r="O115" i="87" s="1"/>
  <c r="D32" i="87"/>
  <c r="H11" i="87"/>
  <c r="D11" i="87"/>
  <c r="F11" i="87"/>
  <c r="E11" i="87"/>
  <c r="G11" i="87"/>
  <c r="C11" i="87"/>
  <c r="I11" i="87"/>
  <c r="H8" i="87"/>
  <c r="H100" i="87"/>
  <c r="H44" i="87" s="1"/>
  <c r="S115" i="87" s="1"/>
  <c r="S79" i="87"/>
  <c r="H32" i="87"/>
  <c r="E100" i="87"/>
  <c r="E44" i="87" s="1"/>
  <c r="P115" i="87" s="1"/>
  <c r="E32" i="87"/>
  <c r="P79" i="87"/>
  <c r="I8" i="87"/>
  <c r="F8" i="87"/>
  <c r="C8" i="87"/>
  <c r="I100" i="87"/>
  <c r="I44" i="87" s="1"/>
  <c r="T115" i="87" s="1"/>
  <c r="I32" i="87"/>
  <c r="T79" i="87"/>
  <c r="C100" i="87"/>
  <c r="C44" i="87" s="1"/>
  <c r="N115" i="87" s="1"/>
  <c r="N79" i="87"/>
  <c r="C32" i="87"/>
  <c r="I12" i="87"/>
  <c r="E12" i="87"/>
  <c r="G12" i="87"/>
  <c r="F12" i="87"/>
  <c r="H12" i="87"/>
  <c r="D12" i="87"/>
  <c r="C12" i="87"/>
  <c r="D8" i="87"/>
  <c r="G8" i="87"/>
  <c r="E8" i="87"/>
  <c r="Q79" i="87"/>
  <c r="F100" i="87"/>
  <c r="F44" i="87" s="1"/>
  <c r="Q115" i="87" s="1"/>
  <c r="F32" i="87"/>
  <c r="G100" i="87"/>
  <c r="G44" i="87" s="1"/>
  <c r="R115" i="87" s="1"/>
  <c r="G32" i="87"/>
  <c r="R79" i="87"/>
  <c r="F31" i="84"/>
  <c r="F99" i="84"/>
  <c r="F43" i="84" s="1"/>
  <c r="Q114" i="84" s="1"/>
  <c r="H99" i="84"/>
  <c r="H43" i="84" s="1"/>
  <c r="S114" i="84" s="1"/>
  <c r="H31" i="84"/>
  <c r="N82" i="84"/>
  <c r="F11" i="84"/>
  <c r="I11" i="84"/>
  <c r="E11" i="84"/>
  <c r="H11" i="84"/>
  <c r="D11" i="84"/>
  <c r="G11" i="84"/>
  <c r="C11" i="84"/>
  <c r="C99" i="84"/>
  <c r="C43" i="84" s="1"/>
  <c r="N114" i="84" s="1"/>
  <c r="C31" i="84"/>
  <c r="P82" i="84"/>
  <c r="R82" i="84"/>
  <c r="E99" i="84"/>
  <c r="E43" i="84" s="1"/>
  <c r="P114" i="84" s="1"/>
  <c r="E31" i="84"/>
  <c r="G31" i="84"/>
  <c r="G99" i="84"/>
  <c r="G43" i="84" s="1"/>
  <c r="R114" i="84" s="1"/>
  <c r="T82" i="84"/>
  <c r="O82" i="84"/>
  <c r="G12" i="84"/>
  <c r="C12" i="84"/>
  <c r="F12" i="84"/>
  <c r="I12" i="84"/>
  <c r="E12" i="84"/>
  <c r="H12" i="84"/>
  <c r="D12" i="84"/>
  <c r="I10" i="84"/>
  <c r="E10" i="84"/>
  <c r="H10" i="84"/>
  <c r="D10" i="84"/>
  <c r="G10" i="84"/>
  <c r="C10" i="84"/>
  <c r="F10" i="84"/>
  <c r="I99" i="84"/>
  <c r="I43" i="84" s="1"/>
  <c r="T114" i="84" s="1"/>
  <c r="I31" i="84"/>
  <c r="D99" i="84"/>
  <c r="D43" i="84" s="1"/>
  <c r="O114" i="84" s="1"/>
  <c r="D31" i="84"/>
  <c r="Q82" i="84"/>
  <c r="S82" i="84"/>
  <c r="G9" i="82"/>
  <c r="C9" i="82"/>
  <c r="F9" i="82"/>
  <c r="I9" i="82"/>
  <c r="E9" i="82"/>
  <c r="H9" i="82"/>
  <c r="D9" i="82"/>
  <c r="T82" i="82"/>
  <c r="O82" i="82"/>
  <c r="Q82" i="82"/>
  <c r="S82" i="82"/>
  <c r="N82" i="82"/>
  <c r="H10" i="82"/>
  <c r="D10" i="82"/>
  <c r="G10" i="82"/>
  <c r="C10" i="82"/>
  <c r="F10" i="82"/>
  <c r="I10" i="82"/>
  <c r="E10" i="82"/>
  <c r="I11" i="82"/>
  <c r="E11" i="82"/>
  <c r="H11" i="82"/>
  <c r="D11" i="82"/>
  <c r="G11" i="82"/>
  <c r="C11" i="82"/>
  <c r="F11" i="82"/>
  <c r="F12" i="82"/>
  <c r="I12" i="82"/>
  <c r="E12" i="82"/>
  <c r="H12" i="82"/>
  <c r="D12" i="82"/>
  <c r="G12" i="82"/>
  <c r="C12" i="82"/>
  <c r="P82" i="82"/>
  <c r="R82" i="82"/>
  <c r="O79" i="81"/>
  <c r="D100" i="81"/>
  <c r="D44" i="81" s="1"/>
  <c r="O115" i="81" s="1"/>
  <c r="D32" i="81"/>
  <c r="H11" i="81"/>
  <c r="D11" i="81"/>
  <c r="E11" i="81"/>
  <c r="G11" i="81"/>
  <c r="C11" i="81"/>
  <c r="I11" i="81"/>
  <c r="F11" i="81"/>
  <c r="I12" i="81"/>
  <c r="E12" i="81"/>
  <c r="H12" i="81"/>
  <c r="D12" i="81"/>
  <c r="G12" i="81"/>
  <c r="C12" i="81"/>
  <c r="F12" i="81"/>
  <c r="H100" i="81"/>
  <c r="H44" i="81" s="1"/>
  <c r="S115" i="81" s="1"/>
  <c r="H32" i="81"/>
  <c r="S79" i="81"/>
  <c r="F32" i="81"/>
  <c r="Q79" i="81"/>
  <c r="F100" i="81"/>
  <c r="F44" i="81" s="1"/>
  <c r="Q115" i="81" s="1"/>
  <c r="F9" i="81"/>
  <c r="G9" i="81"/>
  <c r="I9" i="81"/>
  <c r="E9" i="81"/>
  <c r="C9" i="81"/>
  <c r="H9" i="81"/>
  <c r="D9" i="81"/>
  <c r="E100" i="81"/>
  <c r="E44" i="81" s="1"/>
  <c r="P115" i="81" s="1"/>
  <c r="E32" i="81"/>
  <c r="P79" i="81"/>
  <c r="N79" i="81"/>
  <c r="C32" i="81"/>
  <c r="C100" i="81"/>
  <c r="C44" i="81" s="1"/>
  <c r="N115" i="81" s="1"/>
  <c r="I32" i="81"/>
  <c r="I100" i="81"/>
  <c r="I44" i="81" s="1"/>
  <c r="I136" i="81" s="1"/>
  <c r="I55" i="81" s="1"/>
  <c r="T79" i="81"/>
  <c r="G100" i="81"/>
  <c r="G44" i="81" s="1"/>
  <c r="R115" i="81" s="1"/>
  <c r="G32" i="81"/>
  <c r="R79" i="81"/>
  <c r="C100" i="78"/>
  <c r="C44" i="78" s="1"/>
  <c r="N115" i="78" s="1"/>
  <c r="N79" i="78"/>
  <c r="C32" i="78"/>
  <c r="T82" i="78"/>
  <c r="E100" i="78"/>
  <c r="E44" i="78" s="1"/>
  <c r="P115" i="78" s="1"/>
  <c r="P79" i="78"/>
  <c r="E32" i="78"/>
  <c r="G32" i="78"/>
  <c r="G100" i="78"/>
  <c r="G44" i="78" s="1"/>
  <c r="R115" i="78" s="1"/>
  <c r="R79" i="78"/>
  <c r="R82" i="78"/>
  <c r="F12" i="78"/>
  <c r="I12" i="78"/>
  <c r="E12" i="78"/>
  <c r="H12" i="78"/>
  <c r="D12" i="78"/>
  <c r="G12" i="78"/>
  <c r="C12" i="78"/>
  <c r="G9" i="78"/>
  <c r="C9" i="78"/>
  <c r="F9" i="78"/>
  <c r="I9" i="78"/>
  <c r="E9" i="78"/>
  <c r="H9" i="78"/>
  <c r="D9" i="78"/>
  <c r="O82" i="78"/>
  <c r="Q82" i="78"/>
  <c r="I100" i="78"/>
  <c r="I44" i="78" s="1"/>
  <c r="T115" i="78" s="1"/>
  <c r="T79" i="78"/>
  <c r="I32" i="78"/>
  <c r="D100" i="78"/>
  <c r="D44" i="78" s="1"/>
  <c r="O115" i="78" s="1"/>
  <c r="D32" i="78"/>
  <c r="O79" i="78"/>
  <c r="P82" i="78"/>
  <c r="I11" i="78"/>
  <c r="E11" i="78"/>
  <c r="H11" i="78"/>
  <c r="D11" i="78"/>
  <c r="G11" i="78"/>
  <c r="C11" i="78"/>
  <c r="F11" i="78"/>
  <c r="H137" i="77"/>
  <c r="H56" i="77" s="1"/>
  <c r="H67" i="77" s="1"/>
  <c r="R330" i="105" s="1"/>
  <c r="R326" i="130" s="1"/>
  <c r="E137" i="77"/>
  <c r="E56" i="77" s="1"/>
  <c r="E67" i="77" s="1"/>
  <c r="O330" i="105" s="1"/>
  <c r="O326" i="130" s="1"/>
  <c r="D137" i="77"/>
  <c r="D56" i="77" s="1"/>
  <c r="D67" i="77" s="1"/>
  <c r="N330" i="105" s="1"/>
  <c r="N326" i="130" s="1"/>
  <c r="C137" i="77"/>
  <c r="C56" i="77" s="1"/>
  <c r="C67" i="77" s="1"/>
  <c r="M330" i="105" s="1"/>
  <c r="M326" i="130" s="1"/>
  <c r="G137" i="77"/>
  <c r="G56" i="77" s="1"/>
  <c r="G67" i="77" s="1"/>
  <c r="Q330" i="105" s="1"/>
  <c r="Q326" i="130" s="1"/>
  <c r="S82" i="78"/>
  <c r="N82" i="78"/>
  <c r="Q79" i="78"/>
  <c r="F100" i="78"/>
  <c r="F44" i="78" s="1"/>
  <c r="Q115" i="78" s="1"/>
  <c r="F32" i="78"/>
  <c r="S79" i="78"/>
  <c r="H32" i="78"/>
  <c r="H100" i="78"/>
  <c r="H44" i="78" s="1"/>
  <c r="S115" i="78" s="1"/>
  <c r="G12" i="77"/>
  <c r="C12" i="77"/>
  <c r="I12" i="77"/>
  <c r="H12" i="77"/>
  <c r="F12" i="77"/>
  <c r="E12" i="77"/>
  <c r="D12" i="77"/>
  <c r="N82" i="77"/>
  <c r="S82" i="77"/>
  <c r="F32" i="77"/>
  <c r="Q79" i="77"/>
  <c r="F100" i="77"/>
  <c r="F44" i="77" s="1"/>
  <c r="Q115" i="77" s="1"/>
  <c r="H9" i="77"/>
  <c r="D9" i="77"/>
  <c r="I9" i="77"/>
  <c r="G9" i="77"/>
  <c r="C9" i="77"/>
  <c r="F9" i="77"/>
  <c r="E9" i="77"/>
  <c r="R82" i="77"/>
  <c r="G100" i="77"/>
  <c r="G44" i="77" s="1"/>
  <c r="R115" i="77" s="1"/>
  <c r="R79" i="77"/>
  <c r="G32" i="77"/>
  <c r="C32" i="77"/>
  <c r="N79" i="77"/>
  <c r="C100" i="77"/>
  <c r="C44" i="77" s="1"/>
  <c r="N115" i="77" s="1"/>
  <c r="F137" i="77"/>
  <c r="F56" i="77" s="1"/>
  <c r="F67" i="77" s="1"/>
  <c r="P330" i="105" s="1"/>
  <c r="P326" i="130" s="1"/>
  <c r="I137" i="77"/>
  <c r="I56" i="77" s="1"/>
  <c r="I67" i="77" s="1"/>
  <c r="S330" i="105" s="1"/>
  <c r="S326" i="130" s="1"/>
  <c r="P82" i="77"/>
  <c r="T82" i="77"/>
  <c r="D32" i="77"/>
  <c r="O79" i="77"/>
  <c r="D100" i="77"/>
  <c r="D44" i="77" s="1"/>
  <c r="O115" i="77" s="1"/>
  <c r="P79" i="77"/>
  <c r="E100" i="77"/>
  <c r="E44" i="77" s="1"/>
  <c r="P115" i="77" s="1"/>
  <c r="E32" i="77"/>
  <c r="Q82" i="77"/>
  <c r="O82" i="77"/>
  <c r="S79" i="77"/>
  <c r="H32" i="77"/>
  <c r="H100" i="77"/>
  <c r="H44" i="77" s="1"/>
  <c r="S115" i="77" s="1"/>
  <c r="T79" i="77"/>
  <c r="I100" i="77"/>
  <c r="I44" i="77" s="1"/>
  <c r="T115" i="77" s="1"/>
  <c r="I32" i="77"/>
  <c r="G12" i="76"/>
  <c r="C12" i="76"/>
  <c r="F12" i="76"/>
  <c r="D12" i="76"/>
  <c r="I12" i="76"/>
  <c r="E12" i="76"/>
  <c r="H12" i="76"/>
  <c r="N82" i="76"/>
  <c r="R82" i="76"/>
  <c r="I10" i="76"/>
  <c r="E10" i="76"/>
  <c r="H10" i="76"/>
  <c r="D10" i="76"/>
  <c r="G10" i="76"/>
  <c r="C10" i="76"/>
  <c r="F10" i="76"/>
  <c r="H9" i="76"/>
  <c r="D9" i="76"/>
  <c r="I9" i="76"/>
  <c r="G9" i="76"/>
  <c r="C9" i="76"/>
  <c r="E9" i="76"/>
  <c r="F9" i="76"/>
  <c r="F11" i="76"/>
  <c r="I11" i="76"/>
  <c r="E11" i="76"/>
  <c r="C11" i="76"/>
  <c r="H11" i="76"/>
  <c r="D11" i="76"/>
  <c r="G11" i="76"/>
  <c r="Q82" i="76"/>
  <c r="T82" i="76"/>
  <c r="P82" i="76"/>
  <c r="O82" i="76"/>
  <c r="S82" i="76"/>
  <c r="G10" i="75"/>
  <c r="C10" i="75"/>
  <c r="I10" i="75"/>
  <c r="H10" i="75"/>
  <c r="F10" i="75"/>
  <c r="E10" i="75"/>
  <c r="D10" i="75"/>
  <c r="H11" i="75"/>
  <c r="D11" i="75"/>
  <c r="I11" i="75"/>
  <c r="E11" i="75"/>
  <c r="G11" i="75"/>
  <c r="C11" i="75"/>
  <c r="F11" i="75"/>
  <c r="P82" i="75"/>
  <c r="Q82" i="75"/>
  <c r="I31" i="75"/>
  <c r="I99" i="75"/>
  <c r="I43" i="75" s="1"/>
  <c r="T114" i="75" s="1"/>
  <c r="T82" i="75"/>
  <c r="C99" i="75"/>
  <c r="C43" i="75" s="1"/>
  <c r="N114" i="75" s="1"/>
  <c r="C31" i="75"/>
  <c r="G99" i="75"/>
  <c r="G43" i="75" s="1"/>
  <c r="R114" i="75" s="1"/>
  <c r="G31" i="75"/>
  <c r="I12" i="75"/>
  <c r="E12" i="75"/>
  <c r="F12" i="75"/>
  <c r="H12" i="75"/>
  <c r="D12" i="75"/>
  <c r="G12" i="75"/>
  <c r="C12" i="75"/>
  <c r="N82" i="75"/>
  <c r="R82" i="75"/>
  <c r="D31" i="75"/>
  <c r="D99" i="75"/>
  <c r="D43" i="75" s="1"/>
  <c r="O114" i="75" s="1"/>
  <c r="H31" i="75"/>
  <c r="H99" i="75"/>
  <c r="H43" i="75" s="1"/>
  <c r="S114" i="75" s="1"/>
  <c r="S82" i="75"/>
  <c r="O82" i="75"/>
  <c r="E31" i="75"/>
  <c r="E99" i="75"/>
  <c r="E43" i="75" s="1"/>
  <c r="P114" i="75" s="1"/>
  <c r="F99" i="75"/>
  <c r="F43" i="75" s="1"/>
  <c r="Q114" i="75" s="1"/>
  <c r="F31" i="75"/>
  <c r="F11" i="72"/>
  <c r="C11" i="72"/>
  <c r="I11" i="72"/>
  <c r="E11" i="72"/>
  <c r="H11" i="72"/>
  <c r="D11" i="72"/>
  <c r="G11" i="72"/>
  <c r="I10" i="72"/>
  <c r="E10" i="72"/>
  <c r="H10" i="72"/>
  <c r="D10" i="72"/>
  <c r="F10" i="72"/>
  <c r="G10" i="72"/>
  <c r="C10" i="72"/>
  <c r="G12" i="72"/>
  <c r="C12" i="72"/>
  <c r="F12" i="72"/>
  <c r="H12" i="72"/>
  <c r="D12" i="72"/>
  <c r="I12" i="72"/>
  <c r="E12" i="72"/>
  <c r="F9" i="71"/>
  <c r="I9" i="71"/>
  <c r="E9" i="71"/>
  <c r="C9" i="71"/>
  <c r="H9" i="71"/>
  <c r="D9" i="71"/>
  <c r="G9" i="71"/>
  <c r="H101" i="70"/>
  <c r="H45" i="70" s="1"/>
  <c r="S116" i="70" s="1"/>
  <c r="H33" i="70"/>
  <c r="S80" i="70"/>
  <c r="I10" i="70"/>
  <c r="E10" i="70"/>
  <c r="H10" i="70"/>
  <c r="D10" i="70"/>
  <c r="G10" i="70"/>
  <c r="C10" i="70"/>
  <c r="F10" i="70"/>
  <c r="P80" i="70"/>
  <c r="E33" i="70"/>
  <c r="E101" i="70"/>
  <c r="E45" i="70" s="1"/>
  <c r="P116" i="70" s="1"/>
  <c r="D33" i="70"/>
  <c r="O80" i="70"/>
  <c r="D101" i="70"/>
  <c r="D45" i="70" s="1"/>
  <c r="D137" i="70" s="1"/>
  <c r="D56" i="70" s="1"/>
  <c r="I33" i="70"/>
  <c r="I101" i="70"/>
  <c r="I45" i="70" s="1"/>
  <c r="T116" i="70" s="1"/>
  <c r="T80" i="70"/>
  <c r="G101" i="70"/>
  <c r="G45" i="70" s="1"/>
  <c r="R116" i="70" s="1"/>
  <c r="G33" i="70"/>
  <c r="R80" i="70"/>
  <c r="G12" i="70"/>
  <c r="C12" i="70"/>
  <c r="F12" i="70"/>
  <c r="H12" i="70"/>
  <c r="I12" i="70"/>
  <c r="E12" i="70"/>
  <c r="D12" i="70"/>
  <c r="H9" i="70"/>
  <c r="D9" i="70"/>
  <c r="E9" i="70"/>
  <c r="G9" i="70"/>
  <c r="C9" i="70"/>
  <c r="I9" i="70"/>
  <c r="F9" i="70"/>
  <c r="N80" i="70"/>
  <c r="C101" i="70"/>
  <c r="C45" i="70" s="1"/>
  <c r="N116" i="70" s="1"/>
  <c r="C33" i="70"/>
  <c r="F101" i="70"/>
  <c r="F45" i="70" s="1"/>
  <c r="Q116" i="70" s="1"/>
  <c r="Q80" i="70"/>
  <c r="F33" i="70"/>
  <c r="I100" i="69"/>
  <c r="I44" i="69" s="1"/>
  <c r="T115" i="69" s="1"/>
  <c r="T79" i="69"/>
  <c r="I32" i="69"/>
  <c r="F9" i="69"/>
  <c r="H9" i="69"/>
  <c r="D9" i="69"/>
  <c r="E9" i="69"/>
  <c r="G9" i="69"/>
  <c r="C9" i="69"/>
  <c r="I9" i="69"/>
  <c r="O79" i="69"/>
  <c r="D100" i="69"/>
  <c r="D44" i="69" s="1"/>
  <c r="O115" i="69" s="1"/>
  <c r="D32" i="69"/>
  <c r="Q79" i="69"/>
  <c r="F100" i="69"/>
  <c r="F44" i="69" s="1"/>
  <c r="Q115" i="69" s="1"/>
  <c r="F32" i="69"/>
  <c r="I12" i="69"/>
  <c r="E12" i="69"/>
  <c r="D12" i="69"/>
  <c r="G12" i="69"/>
  <c r="C12" i="69"/>
  <c r="H12" i="69"/>
  <c r="F12" i="69"/>
  <c r="H11" i="69"/>
  <c r="D11" i="69"/>
  <c r="F11" i="69"/>
  <c r="C11" i="69"/>
  <c r="I11" i="69"/>
  <c r="E11" i="69"/>
  <c r="G11" i="69"/>
  <c r="H100" i="69"/>
  <c r="H44" i="69" s="1"/>
  <c r="S115" i="69" s="1"/>
  <c r="H32" i="69"/>
  <c r="S79" i="69"/>
  <c r="C100" i="69"/>
  <c r="C44" i="69" s="1"/>
  <c r="N115" i="69" s="1"/>
  <c r="N79" i="69"/>
  <c r="C32" i="69"/>
  <c r="E32" i="69"/>
  <c r="P79" i="69"/>
  <c r="E100" i="69"/>
  <c r="E44" i="69" s="1"/>
  <c r="P115" i="69" s="1"/>
  <c r="R79" i="69"/>
  <c r="G32" i="69"/>
  <c r="G100" i="69"/>
  <c r="G44" i="69" s="1"/>
  <c r="R115" i="69" s="1"/>
  <c r="I10" i="68"/>
  <c r="E10" i="68"/>
  <c r="G10" i="68"/>
  <c r="C10" i="68"/>
  <c r="H10" i="68"/>
  <c r="F10" i="68"/>
  <c r="D10" i="68"/>
  <c r="P81" i="68"/>
  <c r="E34" i="68"/>
  <c r="E102" i="68"/>
  <c r="E46" i="68" s="1"/>
  <c r="P117" i="68" s="1"/>
  <c r="D102" i="68"/>
  <c r="D46" i="68" s="1"/>
  <c r="O117" i="68" s="1"/>
  <c r="O81" i="68"/>
  <c r="D34" i="68"/>
  <c r="I34" i="68"/>
  <c r="I102" i="68"/>
  <c r="I46" i="68" s="1"/>
  <c r="T117" i="68" s="1"/>
  <c r="T81" i="68"/>
  <c r="H9" i="68"/>
  <c r="D9" i="68"/>
  <c r="C9" i="68"/>
  <c r="F9" i="68"/>
  <c r="G9" i="68"/>
  <c r="I9" i="68"/>
  <c r="E9" i="68"/>
  <c r="S81" i="68"/>
  <c r="H34" i="68"/>
  <c r="H102" i="68"/>
  <c r="H46" i="68" s="1"/>
  <c r="S117" i="68" s="1"/>
  <c r="N81" i="68"/>
  <c r="C34" i="68"/>
  <c r="C102" i="68"/>
  <c r="C46" i="68" s="1"/>
  <c r="N117" i="68" s="1"/>
  <c r="F11" i="68"/>
  <c r="E11" i="68"/>
  <c r="H11" i="68"/>
  <c r="D11" i="68"/>
  <c r="G11" i="68"/>
  <c r="C11" i="68"/>
  <c r="I11" i="68"/>
  <c r="F102" i="68"/>
  <c r="F46" i="68" s="1"/>
  <c r="Q117" i="68" s="1"/>
  <c r="Q81" i="68"/>
  <c r="F34" i="68"/>
  <c r="R81" i="68"/>
  <c r="G102" i="68"/>
  <c r="G46" i="68" s="1"/>
  <c r="R117" i="68" s="1"/>
  <c r="G34" i="68"/>
  <c r="F136" i="99" l="1"/>
  <c r="F55" i="99" s="1"/>
  <c r="F66" i="99" s="1"/>
  <c r="P535" i="105" s="1"/>
  <c r="P530" i="130" s="1"/>
  <c r="G65" i="100"/>
  <c r="Q543" i="105" s="1"/>
  <c r="Q537" i="130" s="1"/>
  <c r="I136" i="101"/>
  <c r="I55" i="101" s="1"/>
  <c r="I66" i="101" s="1"/>
  <c r="S553" i="105" s="1"/>
  <c r="S547" i="130" s="1"/>
  <c r="D137" i="101"/>
  <c r="D56" i="101" s="1"/>
  <c r="D67" i="101" s="1"/>
  <c r="N554" i="105" s="1"/>
  <c r="N548" i="130" s="1"/>
  <c r="E137" i="101"/>
  <c r="E56" i="101" s="1"/>
  <c r="E67" i="101" s="1"/>
  <c r="O554" i="105" s="1"/>
  <c r="O548" i="130" s="1"/>
  <c r="H138" i="101"/>
  <c r="H57" i="101" s="1"/>
  <c r="H68" i="101" s="1"/>
  <c r="R555" i="105" s="1"/>
  <c r="R549" i="130" s="1"/>
  <c r="C138" i="101"/>
  <c r="C57" i="101" s="1"/>
  <c r="C68" i="101" s="1"/>
  <c r="M555" i="105" s="1"/>
  <c r="M549" i="130" s="1"/>
  <c r="G136" i="101"/>
  <c r="G55" i="101" s="1"/>
  <c r="G66" i="101" s="1"/>
  <c r="Q553" i="105" s="1"/>
  <c r="Q547" i="130" s="1"/>
  <c r="D136" i="93"/>
  <c r="D55" i="93" s="1"/>
  <c r="D66" i="93" s="1"/>
  <c r="N479" i="105" s="1"/>
  <c r="N474" i="130" s="1"/>
  <c r="E31" i="101"/>
  <c r="E99" i="101"/>
  <c r="E43" i="101" s="1"/>
  <c r="P114" i="101" s="1"/>
  <c r="C136" i="101"/>
  <c r="C55" i="101" s="1"/>
  <c r="C66" i="101" s="1"/>
  <c r="M553" i="105" s="1"/>
  <c r="M547" i="130" s="1"/>
  <c r="G137" i="101"/>
  <c r="G56" i="101" s="1"/>
  <c r="G67" i="101" s="1"/>
  <c r="Q554" i="105" s="1"/>
  <c r="Q548" i="130" s="1"/>
  <c r="F137" i="101"/>
  <c r="F56" i="101" s="1"/>
  <c r="F67" i="101" s="1"/>
  <c r="P554" i="105" s="1"/>
  <c r="P548" i="130" s="1"/>
  <c r="D138" i="101"/>
  <c r="D57" i="101" s="1"/>
  <c r="D68" i="101" s="1"/>
  <c r="N555" i="105" s="1"/>
  <c r="N549" i="130" s="1"/>
  <c r="F136" i="101"/>
  <c r="F55" i="101" s="1"/>
  <c r="F66" i="101" s="1"/>
  <c r="P553" i="105" s="1"/>
  <c r="P547" i="130" s="1"/>
  <c r="H136" i="101"/>
  <c r="H55" i="101" s="1"/>
  <c r="H66" i="101" s="1"/>
  <c r="R553" i="105" s="1"/>
  <c r="R547" i="130" s="1"/>
  <c r="C137" i="101"/>
  <c r="C56" i="101" s="1"/>
  <c r="C67" i="101" s="1"/>
  <c r="M554" i="105" s="1"/>
  <c r="M548" i="130" s="1"/>
  <c r="I138" i="101"/>
  <c r="I57" i="101" s="1"/>
  <c r="I68" i="101" s="1"/>
  <c r="S555" i="105" s="1"/>
  <c r="S549" i="130" s="1"/>
  <c r="F138" i="101"/>
  <c r="F57" i="101" s="1"/>
  <c r="F68" i="101" s="1"/>
  <c r="P555" i="105" s="1"/>
  <c r="P549" i="130" s="1"/>
  <c r="D136" i="101"/>
  <c r="D55" i="101" s="1"/>
  <c r="D66" i="101" s="1"/>
  <c r="N553" i="105" s="1"/>
  <c r="N547" i="130" s="1"/>
  <c r="H137" i="101"/>
  <c r="H56" i="101" s="1"/>
  <c r="H67" i="101" s="1"/>
  <c r="R554" i="105" s="1"/>
  <c r="R548" i="130" s="1"/>
  <c r="I137" i="101"/>
  <c r="I56" i="101" s="1"/>
  <c r="I67" i="101" s="1"/>
  <c r="S554" i="105" s="1"/>
  <c r="S548" i="130" s="1"/>
  <c r="E138" i="101"/>
  <c r="E57" i="101" s="1"/>
  <c r="E68" i="101" s="1"/>
  <c r="O555" i="105" s="1"/>
  <c r="O549" i="130" s="1"/>
  <c r="G138" i="101"/>
  <c r="G57" i="101" s="1"/>
  <c r="G68" i="101" s="1"/>
  <c r="Q555" i="105" s="1"/>
  <c r="Q549" i="130" s="1"/>
  <c r="D99" i="101"/>
  <c r="D43" i="101" s="1"/>
  <c r="O114" i="101" s="1"/>
  <c r="D31" i="101"/>
  <c r="I31" i="101"/>
  <c r="I99" i="101"/>
  <c r="I43" i="101" s="1"/>
  <c r="T114" i="101" s="1"/>
  <c r="E136" i="101"/>
  <c r="E55" i="101" s="1"/>
  <c r="E66" i="101" s="1"/>
  <c r="O553" i="105" s="1"/>
  <c r="O547" i="130" s="1"/>
  <c r="H99" i="101"/>
  <c r="H43" i="101" s="1"/>
  <c r="S114" i="101" s="1"/>
  <c r="H31" i="101"/>
  <c r="G99" i="101"/>
  <c r="G43" i="101" s="1"/>
  <c r="R114" i="101" s="1"/>
  <c r="G31" i="101"/>
  <c r="C31" i="101"/>
  <c r="C99" i="101"/>
  <c r="C43" i="101" s="1"/>
  <c r="N114" i="101" s="1"/>
  <c r="F99" i="101"/>
  <c r="F43" i="101" s="1"/>
  <c r="F31" i="101"/>
  <c r="E32" i="100"/>
  <c r="P79" i="100"/>
  <c r="E100" i="100"/>
  <c r="E44" i="100" s="1"/>
  <c r="P115" i="100" s="1"/>
  <c r="G101" i="100"/>
  <c r="G45" i="100" s="1"/>
  <c r="R116" i="100" s="1"/>
  <c r="G33" i="100"/>
  <c r="R80" i="100"/>
  <c r="P82" i="100"/>
  <c r="D100" i="100"/>
  <c r="D44" i="100" s="1"/>
  <c r="O115" i="100" s="1"/>
  <c r="D32" i="100"/>
  <c r="O79" i="100"/>
  <c r="T79" i="100"/>
  <c r="I100" i="100"/>
  <c r="I44" i="100" s="1"/>
  <c r="T115" i="100" s="1"/>
  <c r="I32" i="100"/>
  <c r="H101" i="100"/>
  <c r="H45" i="100" s="1"/>
  <c r="S116" i="100" s="1"/>
  <c r="S80" i="100"/>
  <c r="H33" i="100"/>
  <c r="F33" i="100"/>
  <c r="Q80" i="100"/>
  <c r="F101" i="100"/>
  <c r="F45" i="100" s="1"/>
  <c r="Q116" i="100" s="1"/>
  <c r="H102" i="100"/>
  <c r="H46" i="100" s="1"/>
  <c r="S117" i="100" s="1"/>
  <c r="H34" i="100"/>
  <c r="S81" i="100"/>
  <c r="T82" i="100"/>
  <c r="Q82" i="100"/>
  <c r="N79" i="100"/>
  <c r="C32" i="100"/>
  <c r="C100" i="100"/>
  <c r="C44" i="100" s="1"/>
  <c r="N115" i="100" s="1"/>
  <c r="O80" i="100"/>
  <c r="D33" i="100"/>
  <c r="D101" i="100"/>
  <c r="D45" i="100" s="1"/>
  <c r="O116" i="100" s="1"/>
  <c r="R81" i="100"/>
  <c r="G34" i="100"/>
  <c r="G102" i="100"/>
  <c r="G46" i="100" s="1"/>
  <c r="R117" i="100" s="1"/>
  <c r="H32" i="100"/>
  <c r="S79" i="100"/>
  <c r="H100" i="100"/>
  <c r="H44" i="100" s="1"/>
  <c r="S115" i="100" s="1"/>
  <c r="D135" i="100"/>
  <c r="D54" i="100" s="1"/>
  <c r="D65" i="100" s="1"/>
  <c r="N543" i="105" s="1"/>
  <c r="N537" i="130" s="1"/>
  <c r="R114" i="100"/>
  <c r="E33" i="100"/>
  <c r="P80" i="100"/>
  <c r="E101" i="100"/>
  <c r="E45" i="100" s="1"/>
  <c r="P116" i="100" s="1"/>
  <c r="D34" i="100"/>
  <c r="D102" i="100"/>
  <c r="D46" i="100" s="1"/>
  <c r="O117" i="100" s="1"/>
  <c r="O81" i="100"/>
  <c r="E102" i="100"/>
  <c r="E46" i="100" s="1"/>
  <c r="P117" i="100" s="1"/>
  <c r="P81" i="100"/>
  <c r="E34" i="100"/>
  <c r="N82" i="100"/>
  <c r="O82" i="100"/>
  <c r="F34" i="100"/>
  <c r="F102" i="100"/>
  <c r="F46" i="100" s="1"/>
  <c r="F138" i="100" s="1"/>
  <c r="F57" i="100" s="1"/>
  <c r="Q81" i="100"/>
  <c r="H135" i="100"/>
  <c r="H54" i="100" s="1"/>
  <c r="H65" i="100" s="1"/>
  <c r="R543" i="105" s="1"/>
  <c r="R537" i="130" s="1"/>
  <c r="E135" i="100"/>
  <c r="E54" i="100" s="1"/>
  <c r="E65" i="100" s="1"/>
  <c r="O543" i="105" s="1"/>
  <c r="O537" i="130" s="1"/>
  <c r="Q79" i="100"/>
  <c r="F32" i="100"/>
  <c r="F100" i="100"/>
  <c r="F44" i="100" s="1"/>
  <c r="Q115" i="100" s="1"/>
  <c r="R79" i="100"/>
  <c r="G100" i="100"/>
  <c r="G44" i="100" s="1"/>
  <c r="R115" i="100" s="1"/>
  <c r="G32" i="100"/>
  <c r="I135" i="100"/>
  <c r="I54" i="100" s="1"/>
  <c r="I65" i="100" s="1"/>
  <c r="S543" i="105" s="1"/>
  <c r="S537" i="130" s="1"/>
  <c r="F135" i="100"/>
  <c r="F54" i="100" s="1"/>
  <c r="F65" i="100" s="1"/>
  <c r="P543" i="105" s="1"/>
  <c r="P537" i="130" s="1"/>
  <c r="C135" i="100"/>
  <c r="C54" i="100" s="1"/>
  <c r="C65" i="100" s="1"/>
  <c r="M543" i="105" s="1"/>
  <c r="M537" i="130" s="1"/>
  <c r="N80" i="100"/>
  <c r="C33" i="100"/>
  <c r="C101" i="100"/>
  <c r="C45" i="100" s="1"/>
  <c r="N116" i="100" s="1"/>
  <c r="I33" i="100"/>
  <c r="T80" i="100"/>
  <c r="I101" i="100"/>
  <c r="I45" i="100" s="1"/>
  <c r="T116" i="100" s="1"/>
  <c r="I34" i="100"/>
  <c r="T81" i="100"/>
  <c r="I102" i="100"/>
  <c r="I46" i="100" s="1"/>
  <c r="T117" i="100" s="1"/>
  <c r="N81" i="100"/>
  <c r="C102" i="100"/>
  <c r="C46" i="100" s="1"/>
  <c r="N117" i="100" s="1"/>
  <c r="C34" i="100"/>
  <c r="R82" i="100"/>
  <c r="S82" i="100"/>
  <c r="H9" i="99"/>
  <c r="D9" i="99"/>
  <c r="G9" i="99"/>
  <c r="C9" i="99"/>
  <c r="F9" i="99"/>
  <c r="I9" i="99"/>
  <c r="E9" i="99"/>
  <c r="N118" i="92"/>
  <c r="F67" i="93"/>
  <c r="P480" i="105" s="1"/>
  <c r="P475" i="130" s="1"/>
  <c r="C138" i="98"/>
  <c r="C57" i="98" s="1"/>
  <c r="C68" i="98" s="1"/>
  <c r="M528" i="105" s="1"/>
  <c r="M523" i="130" s="1"/>
  <c r="I138" i="98"/>
  <c r="I57" i="98" s="1"/>
  <c r="I68" i="98" s="1"/>
  <c r="S528" i="105" s="1"/>
  <c r="S523" i="130" s="1"/>
  <c r="G33" i="99"/>
  <c r="G101" i="99"/>
  <c r="G45" i="99" s="1"/>
  <c r="R116" i="99" s="1"/>
  <c r="R80" i="99"/>
  <c r="I101" i="99"/>
  <c r="I45" i="99" s="1"/>
  <c r="T116" i="99" s="1"/>
  <c r="T80" i="99"/>
  <c r="I33" i="99"/>
  <c r="P81" i="99"/>
  <c r="E102" i="99"/>
  <c r="E46" i="99" s="1"/>
  <c r="P117" i="99" s="1"/>
  <c r="E34" i="99"/>
  <c r="G34" i="99"/>
  <c r="G102" i="99"/>
  <c r="G46" i="99" s="1"/>
  <c r="R117" i="99" s="1"/>
  <c r="R81" i="99"/>
  <c r="R82" i="99"/>
  <c r="D33" i="99"/>
  <c r="O80" i="99"/>
  <c r="D101" i="99"/>
  <c r="D45" i="99" s="1"/>
  <c r="O116" i="99" s="1"/>
  <c r="F33" i="99"/>
  <c r="Q80" i="99"/>
  <c r="F101" i="99"/>
  <c r="F45" i="99" s="1"/>
  <c r="Q116" i="99" s="1"/>
  <c r="I34" i="99"/>
  <c r="I102" i="99"/>
  <c r="I46" i="99" s="1"/>
  <c r="T117" i="99" s="1"/>
  <c r="T81" i="99"/>
  <c r="T82" i="99"/>
  <c r="P82" i="99"/>
  <c r="G138" i="98"/>
  <c r="G57" i="98" s="1"/>
  <c r="G68" i="98" s="1"/>
  <c r="Q528" i="105" s="1"/>
  <c r="Q523" i="130" s="1"/>
  <c r="H138" i="98"/>
  <c r="H57" i="98" s="1"/>
  <c r="H68" i="98" s="1"/>
  <c r="R528" i="105" s="1"/>
  <c r="R523" i="130" s="1"/>
  <c r="G136" i="99"/>
  <c r="G55" i="99" s="1"/>
  <c r="G66" i="99" s="1"/>
  <c r="Q535" i="105" s="1"/>
  <c r="Q530" i="130" s="1"/>
  <c r="H101" i="99"/>
  <c r="H45" i="99" s="1"/>
  <c r="S116" i="99" s="1"/>
  <c r="S80" i="99"/>
  <c r="H33" i="99"/>
  <c r="D102" i="99"/>
  <c r="D46" i="99" s="1"/>
  <c r="O117" i="99" s="1"/>
  <c r="O81" i="99"/>
  <c r="D34" i="99"/>
  <c r="F102" i="99"/>
  <c r="F46" i="99" s="1"/>
  <c r="Q117" i="99" s="1"/>
  <c r="F34" i="99"/>
  <c r="Q81" i="99"/>
  <c r="Q82" i="99"/>
  <c r="O82" i="99"/>
  <c r="I136" i="99"/>
  <c r="I55" i="99" s="1"/>
  <c r="I66" i="99" s="1"/>
  <c r="S535" i="105" s="1"/>
  <c r="S530" i="130" s="1"/>
  <c r="H136" i="99"/>
  <c r="H55" i="99" s="1"/>
  <c r="H66" i="99" s="1"/>
  <c r="R535" i="105" s="1"/>
  <c r="R530" i="130" s="1"/>
  <c r="E136" i="99"/>
  <c r="E55" i="99" s="1"/>
  <c r="E66" i="99" s="1"/>
  <c r="O535" i="105" s="1"/>
  <c r="O530" i="130" s="1"/>
  <c r="D136" i="99"/>
  <c r="D55" i="99" s="1"/>
  <c r="D66" i="99" s="1"/>
  <c r="N535" i="105" s="1"/>
  <c r="N530" i="130" s="1"/>
  <c r="C136" i="99"/>
  <c r="C55" i="99" s="1"/>
  <c r="C66" i="99" s="1"/>
  <c r="M535" i="105" s="1"/>
  <c r="M530" i="130" s="1"/>
  <c r="R115" i="99"/>
  <c r="C101" i="99"/>
  <c r="C45" i="99" s="1"/>
  <c r="N116" i="99" s="1"/>
  <c r="N80" i="99"/>
  <c r="C33" i="99"/>
  <c r="E33" i="99"/>
  <c r="P80" i="99"/>
  <c r="E101" i="99"/>
  <c r="E45" i="99" s="1"/>
  <c r="P116" i="99" s="1"/>
  <c r="H34" i="99"/>
  <c r="H102" i="99"/>
  <c r="H46" i="99" s="1"/>
  <c r="S117" i="99" s="1"/>
  <c r="S81" i="99"/>
  <c r="N81" i="99"/>
  <c r="C34" i="99"/>
  <c r="C102" i="99"/>
  <c r="C46" i="99" s="1"/>
  <c r="N117" i="99" s="1"/>
  <c r="N82" i="99"/>
  <c r="S82" i="99"/>
  <c r="F136" i="96"/>
  <c r="F55" i="96" s="1"/>
  <c r="F66" i="96" s="1"/>
  <c r="P506" i="105" s="1"/>
  <c r="P501" i="130" s="1"/>
  <c r="G137" i="96"/>
  <c r="G56" i="96" s="1"/>
  <c r="G67" i="96" s="1"/>
  <c r="Q507" i="105" s="1"/>
  <c r="Q502" i="130" s="1"/>
  <c r="C33" i="98"/>
  <c r="C101" i="98"/>
  <c r="C45" i="98" s="1"/>
  <c r="N116" i="98" s="1"/>
  <c r="N80" i="98"/>
  <c r="E101" i="98"/>
  <c r="E45" i="98" s="1"/>
  <c r="P116" i="98" s="1"/>
  <c r="E33" i="98"/>
  <c r="P80" i="98"/>
  <c r="F99" i="98"/>
  <c r="F43" i="98" s="1"/>
  <c r="Q114" i="98" s="1"/>
  <c r="F31" i="98"/>
  <c r="D99" i="98"/>
  <c r="D43" i="98" s="1"/>
  <c r="O114" i="98" s="1"/>
  <c r="D31" i="98"/>
  <c r="F100" i="98"/>
  <c r="F44" i="98" s="1"/>
  <c r="Q115" i="98" s="1"/>
  <c r="F32" i="98"/>
  <c r="Q79" i="98"/>
  <c r="I100" i="98"/>
  <c r="I44" i="98" s="1"/>
  <c r="T115" i="98" s="1"/>
  <c r="I32" i="98"/>
  <c r="T79" i="98"/>
  <c r="R82" i="98"/>
  <c r="D138" i="98"/>
  <c r="D57" i="98" s="1"/>
  <c r="D68" i="98" s="1"/>
  <c r="N528" i="105" s="1"/>
  <c r="N523" i="130" s="1"/>
  <c r="E138" i="98"/>
  <c r="E57" i="98" s="1"/>
  <c r="E68" i="98" s="1"/>
  <c r="O528" i="105" s="1"/>
  <c r="O523" i="130" s="1"/>
  <c r="F138" i="98"/>
  <c r="F57" i="98" s="1"/>
  <c r="F68" i="98" s="1"/>
  <c r="P528" i="105" s="1"/>
  <c r="P523" i="130" s="1"/>
  <c r="O80" i="98"/>
  <c r="D33" i="98"/>
  <c r="D101" i="98"/>
  <c r="D45" i="98" s="1"/>
  <c r="O116" i="98" s="1"/>
  <c r="T80" i="98"/>
  <c r="I33" i="98"/>
  <c r="I101" i="98"/>
  <c r="I45" i="98" s="1"/>
  <c r="T116" i="98" s="1"/>
  <c r="C99" i="98"/>
  <c r="C43" i="98" s="1"/>
  <c r="N114" i="98" s="1"/>
  <c r="C31" i="98"/>
  <c r="H31" i="98"/>
  <c r="H99" i="98"/>
  <c r="H43" i="98" s="1"/>
  <c r="S114" i="98" s="1"/>
  <c r="D100" i="98"/>
  <c r="D44" i="98" s="1"/>
  <c r="O115" i="98" s="1"/>
  <c r="D32" i="98"/>
  <c r="O79" i="98"/>
  <c r="P82" i="98"/>
  <c r="T82" i="98"/>
  <c r="S80" i="98"/>
  <c r="H101" i="98"/>
  <c r="H45" i="98" s="1"/>
  <c r="H137" i="98" s="1"/>
  <c r="H56" i="98" s="1"/>
  <c r="H33" i="98"/>
  <c r="F101" i="98"/>
  <c r="F45" i="98" s="1"/>
  <c r="Q116" i="98" s="1"/>
  <c r="Q80" i="98"/>
  <c r="F33" i="98"/>
  <c r="G31" i="98"/>
  <c r="G99" i="98"/>
  <c r="G43" i="98" s="1"/>
  <c r="R114" i="98" s="1"/>
  <c r="C100" i="98"/>
  <c r="C44" i="98" s="1"/>
  <c r="N115" i="98" s="1"/>
  <c r="N79" i="98"/>
  <c r="C32" i="98"/>
  <c r="S79" i="98"/>
  <c r="H100" i="98"/>
  <c r="H44" i="98" s="1"/>
  <c r="S115" i="98" s="1"/>
  <c r="H32" i="98"/>
  <c r="Q82" i="98"/>
  <c r="O82" i="98"/>
  <c r="I137" i="96"/>
  <c r="I56" i="96" s="1"/>
  <c r="I67" i="96" s="1"/>
  <c r="S507" i="105" s="1"/>
  <c r="S502" i="130" s="1"/>
  <c r="R80" i="98"/>
  <c r="G101" i="98"/>
  <c r="G45" i="98" s="1"/>
  <c r="R116" i="98" s="1"/>
  <c r="G33" i="98"/>
  <c r="E31" i="98"/>
  <c r="E99" i="98"/>
  <c r="E43" i="98" s="1"/>
  <c r="P114" i="98" s="1"/>
  <c r="I99" i="98"/>
  <c r="I43" i="98" s="1"/>
  <c r="T114" i="98" s="1"/>
  <c r="I31" i="98"/>
  <c r="R79" i="98"/>
  <c r="G32" i="98"/>
  <c r="G100" i="98"/>
  <c r="G44" i="98" s="1"/>
  <c r="R115" i="98" s="1"/>
  <c r="E100" i="98"/>
  <c r="E44" i="98" s="1"/>
  <c r="P115" i="98" s="1"/>
  <c r="P79" i="98"/>
  <c r="E32" i="98"/>
  <c r="N82" i="98"/>
  <c r="S82" i="98"/>
  <c r="G12" i="97"/>
  <c r="C12" i="97"/>
  <c r="F12" i="97"/>
  <c r="I12" i="97"/>
  <c r="E12" i="97"/>
  <c r="H12" i="97"/>
  <c r="D12" i="97"/>
  <c r="C99" i="97"/>
  <c r="C43" i="97" s="1"/>
  <c r="N114" i="97" s="1"/>
  <c r="C31" i="97"/>
  <c r="I10" i="97"/>
  <c r="E10" i="97"/>
  <c r="H10" i="97"/>
  <c r="D10" i="97"/>
  <c r="G10" i="97"/>
  <c r="C10" i="97"/>
  <c r="F10" i="97"/>
  <c r="C137" i="96"/>
  <c r="C56" i="96" s="1"/>
  <c r="C67" i="96" s="1"/>
  <c r="M507" i="105" s="1"/>
  <c r="M502" i="130" s="1"/>
  <c r="I135" i="96"/>
  <c r="I54" i="96" s="1"/>
  <c r="I65" i="96" s="1"/>
  <c r="S505" i="105" s="1"/>
  <c r="S500" i="130" s="1"/>
  <c r="E135" i="96"/>
  <c r="E54" i="96" s="1"/>
  <c r="E65" i="96" s="1"/>
  <c r="O505" i="105" s="1"/>
  <c r="O500" i="130" s="1"/>
  <c r="E31" i="97"/>
  <c r="E99" i="97"/>
  <c r="E43" i="97" s="1"/>
  <c r="P114" i="97" s="1"/>
  <c r="G31" i="97"/>
  <c r="G99" i="97"/>
  <c r="G43" i="97" s="1"/>
  <c r="R114" i="97" s="1"/>
  <c r="F11" i="97"/>
  <c r="I11" i="97"/>
  <c r="E11" i="97"/>
  <c r="H11" i="97"/>
  <c r="D11" i="97"/>
  <c r="G11" i="97"/>
  <c r="C11" i="97"/>
  <c r="I99" i="97"/>
  <c r="I43" i="97" s="1"/>
  <c r="T114" i="97" s="1"/>
  <c r="I31" i="97"/>
  <c r="D31" i="97"/>
  <c r="D99" i="97"/>
  <c r="D43" i="97" s="1"/>
  <c r="O114" i="97" s="1"/>
  <c r="F99" i="97"/>
  <c r="F43" i="97" s="1"/>
  <c r="Q114" i="97" s="1"/>
  <c r="F31" i="97"/>
  <c r="H31" i="97"/>
  <c r="H99" i="97"/>
  <c r="H43" i="97" s="1"/>
  <c r="S114" i="97" s="1"/>
  <c r="F138" i="90"/>
  <c r="F57" i="90" s="1"/>
  <c r="F68" i="90" s="1"/>
  <c r="P454" i="105" s="1"/>
  <c r="P449" i="130" s="1"/>
  <c r="C135" i="90"/>
  <c r="C54" i="90" s="1"/>
  <c r="C65" i="90" s="1"/>
  <c r="M451" i="105" s="1"/>
  <c r="M446" i="130" s="1"/>
  <c r="G138" i="90"/>
  <c r="G57" i="90" s="1"/>
  <c r="G68" i="90" s="1"/>
  <c r="Q454" i="105" s="1"/>
  <c r="Q449" i="130" s="1"/>
  <c r="N82" i="96"/>
  <c r="S82" i="96"/>
  <c r="D102" i="96"/>
  <c r="D46" i="96" s="1"/>
  <c r="O117" i="96" s="1"/>
  <c r="O81" i="96"/>
  <c r="D34" i="96"/>
  <c r="E137" i="96"/>
  <c r="E56" i="96" s="1"/>
  <c r="E67" i="96" s="1"/>
  <c r="O507" i="105" s="1"/>
  <c r="O502" i="130" s="1"/>
  <c r="H135" i="96"/>
  <c r="H54" i="96" s="1"/>
  <c r="H65" i="96" s="1"/>
  <c r="R505" i="105" s="1"/>
  <c r="R500" i="130" s="1"/>
  <c r="C135" i="96"/>
  <c r="C54" i="96" s="1"/>
  <c r="C65" i="96" s="1"/>
  <c r="M505" i="105" s="1"/>
  <c r="M500" i="130" s="1"/>
  <c r="E136" i="96"/>
  <c r="E55" i="96" s="1"/>
  <c r="E66" i="96" s="1"/>
  <c r="O506" i="105" s="1"/>
  <c r="O501" i="130" s="1"/>
  <c r="C136" i="96"/>
  <c r="C55" i="96" s="1"/>
  <c r="C66" i="96" s="1"/>
  <c r="M506" i="105" s="1"/>
  <c r="M501" i="130" s="1"/>
  <c r="R82" i="96"/>
  <c r="D137" i="96"/>
  <c r="D56" i="96" s="1"/>
  <c r="D67" i="96" s="1"/>
  <c r="N507" i="105" s="1"/>
  <c r="N502" i="130" s="1"/>
  <c r="G135" i="96"/>
  <c r="G54" i="96" s="1"/>
  <c r="G65" i="96" s="1"/>
  <c r="Q505" i="105" s="1"/>
  <c r="Q500" i="130" s="1"/>
  <c r="I136" i="96"/>
  <c r="I55" i="96" s="1"/>
  <c r="I66" i="96" s="1"/>
  <c r="S506" i="105" s="1"/>
  <c r="S501" i="130" s="1"/>
  <c r="G136" i="96"/>
  <c r="G55" i="96" s="1"/>
  <c r="G66" i="96" s="1"/>
  <c r="Q506" i="105" s="1"/>
  <c r="Q501" i="130" s="1"/>
  <c r="H102" i="96"/>
  <c r="H46" i="96" s="1"/>
  <c r="S117" i="96" s="1"/>
  <c r="S81" i="96"/>
  <c r="H34" i="96"/>
  <c r="Q81" i="96"/>
  <c r="F34" i="96"/>
  <c r="F102" i="96"/>
  <c r="F46" i="96" s="1"/>
  <c r="Q117" i="96" s="1"/>
  <c r="F137" i="96"/>
  <c r="F56" i="96" s="1"/>
  <c r="F67" i="96" s="1"/>
  <c r="P507" i="105" s="1"/>
  <c r="P502" i="130" s="1"/>
  <c r="D135" i="96"/>
  <c r="D54" i="96" s="1"/>
  <c r="D65" i="96" s="1"/>
  <c r="N505" i="105" s="1"/>
  <c r="N500" i="130" s="1"/>
  <c r="F135" i="96"/>
  <c r="F54" i="96" s="1"/>
  <c r="F65" i="96" s="1"/>
  <c r="P505" i="105" s="1"/>
  <c r="P500" i="130" s="1"/>
  <c r="H136" i="96"/>
  <c r="H55" i="96" s="1"/>
  <c r="H66" i="96" s="1"/>
  <c r="R506" i="105" s="1"/>
  <c r="R501" i="130" s="1"/>
  <c r="H137" i="96"/>
  <c r="H56" i="96" s="1"/>
  <c r="H67" i="96" s="1"/>
  <c r="R507" i="105" s="1"/>
  <c r="R502" i="130" s="1"/>
  <c r="D136" i="96"/>
  <c r="D55" i="96" s="1"/>
  <c r="D66" i="96" s="1"/>
  <c r="N506" i="105" s="1"/>
  <c r="N501" i="130" s="1"/>
  <c r="Q82" i="96"/>
  <c r="T82" i="96"/>
  <c r="E34" i="96"/>
  <c r="P81" i="96"/>
  <c r="E102" i="96"/>
  <c r="E46" i="96" s="1"/>
  <c r="P117" i="96" s="1"/>
  <c r="N81" i="96"/>
  <c r="C102" i="96"/>
  <c r="C46" i="96" s="1"/>
  <c r="N117" i="96" s="1"/>
  <c r="C34" i="96"/>
  <c r="P82" i="96"/>
  <c r="O82" i="96"/>
  <c r="I34" i="96"/>
  <c r="T81" i="96"/>
  <c r="I102" i="96"/>
  <c r="I46" i="96" s="1"/>
  <c r="T117" i="96" s="1"/>
  <c r="G102" i="96"/>
  <c r="G46" i="96" s="1"/>
  <c r="R117" i="96" s="1"/>
  <c r="G34" i="96"/>
  <c r="R81" i="96"/>
  <c r="Q79" i="95"/>
  <c r="F32" i="95"/>
  <c r="F100" i="95"/>
  <c r="F44" i="95" s="1"/>
  <c r="Q115" i="95" s="1"/>
  <c r="N82" i="95"/>
  <c r="P82" i="95"/>
  <c r="R81" i="95"/>
  <c r="G102" i="95"/>
  <c r="G46" i="95" s="1"/>
  <c r="R117" i="95" s="1"/>
  <c r="G34" i="95"/>
  <c r="E34" i="95"/>
  <c r="P81" i="95"/>
  <c r="E102" i="95"/>
  <c r="E46" i="95" s="1"/>
  <c r="P117" i="95" s="1"/>
  <c r="C101" i="95"/>
  <c r="C45" i="95" s="1"/>
  <c r="N116" i="95" s="1"/>
  <c r="C33" i="95"/>
  <c r="N80" i="95"/>
  <c r="S80" i="95"/>
  <c r="H101" i="95"/>
  <c r="H45" i="95" s="1"/>
  <c r="S116" i="95" s="1"/>
  <c r="H33" i="95"/>
  <c r="G99" i="95"/>
  <c r="G43" i="95" s="1"/>
  <c r="R114" i="95" s="1"/>
  <c r="G31" i="95"/>
  <c r="H100" i="95"/>
  <c r="H44" i="95" s="1"/>
  <c r="S115" i="95" s="1"/>
  <c r="H32" i="95"/>
  <c r="S79" i="95"/>
  <c r="D100" i="95"/>
  <c r="D44" i="95" s="1"/>
  <c r="O115" i="95" s="1"/>
  <c r="O79" i="95"/>
  <c r="D32" i="95"/>
  <c r="O82" i="95"/>
  <c r="T82" i="95"/>
  <c r="D34" i="95"/>
  <c r="D102" i="95"/>
  <c r="D46" i="95" s="1"/>
  <c r="O117" i="95" s="1"/>
  <c r="O81" i="95"/>
  <c r="I102" i="95"/>
  <c r="I46" i="95" s="1"/>
  <c r="T117" i="95" s="1"/>
  <c r="T81" i="95"/>
  <c r="I34" i="95"/>
  <c r="G33" i="95"/>
  <c r="R80" i="95"/>
  <c r="G101" i="95"/>
  <c r="G45" i="95" s="1"/>
  <c r="R116" i="95" s="1"/>
  <c r="C31" i="95"/>
  <c r="C99" i="95"/>
  <c r="C43" i="95" s="1"/>
  <c r="N114" i="95" s="1"/>
  <c r="E31" i="95"/>
  <c r="E99" i="95"/>
  <c r="E43" i="95" s="1"/>
  <c r="P114" i="95" s="1"/>
  <c r="E32" i="95"/>
  <c r="P79" i="95"/>
  <c r="E100" i="95"/>
  <c r="E44" i="95" s="1"/>
  <c r="P115" i="95" s="1"/>
  <c r="N79" i="95"/>
  <c r="C32" i="95"/>
  <c r="C100" i="95"/>
  <c r="C44" i="95" s="1"/>
  <c r="N115" i="95" s="1"/>
  <c r="S82" i="95"/>
  <c r="Q82" i="95"/>
  <c r="H34" i="95"/>
  <c r="H102" i="95"/>
  <c r="H46" i="95" s="1"/>
  <c r="S117" i="95" s="1"/>
  <c r="S81" i="95"/>
  <c r="Q80" i="95"/>
  <c r="F33" i="95"/>
  <c r="F101" i="95"/>
  <c r="F45" i="95" s="1"/>
  <c r="Q116" i="95" s="1"/>
  <c r="E101" i="95"/>
  <c r="E45" i="95" s="1"/>
  <c r="P116" i="95" s="1"/>
  <c r="P80" i="95"/>
  <c r="E33" i="95"/>
  <c r="D31" i="95"/>
  <c r="D99" i="95"/>
  <c r="D43" i="95" s="1"/>
  <c r="O114" i="95" s="1"/>
  <c r="I99" i="95"/>
  <c r="I43" i="95" s="1"/>
  <c r="T114" i="95" s="1"/>
  <c r="I31" i="95"/>
  <c r="I32" i="95"/>
  <c r="T79" i="95"/>
  <c r="I100" i="95"/>
  <c r="I44" i="95" s="1"/>
  <c r="T115" i="95" s="1"/>
  <c r="R79" i="95"/>
  <c r="G32" i="95"/>
  <c r="G100" i="95"/>
  <c r="G44" i="95" s="1"/>
  <c r="R115" i="95" s="1"/>
  <c r="R82" i="95"/>
  <c r="C34" i="95"/>
  <c r="N81" i="95"/>
  <c r="C102" i="95"/>
  <c r="C46" i="95" s="1"/>
  <c r="N117" i="95" s="1"/>
  <c r="F34" i="95"/>
  <c r="Q81" i="95"/>
  <c r="F102" i="95"/>
  <c r="F46" i="95" s="1"/>
  <c r="Q117" i="95" s="1"/>
  <c r="I33" i="95"/>
  <c r="T80" i="95"/>
  <c r="I101" i="95"/>
  <c r="I45" i="95" s="1"/>
  <c r="T116" i="95" s="1"/>
  <c r="D101" i="95"/>
  <c r="D45" i="95" s="1"/>
  <c r="O116" i="95" s="1"/>
  <c r="O80" i="95"/>
  <c r="D33" i="95"/>
  <c r="H99" i="95"/>
  <c r="H43" i="95" s="1"/>
  <c r="S114" i="95" s="1"/>
  <c r="H31" i="95"/>
  <c r="F31" i="95"/>
  <c r="F99" i="95"/>
  <c r="F43" i="95" s="1"/>
  <c r="Q114" i="95" s="1"/>
  <c r="I10" i="94"/>
  <c r="E10" i="94"/>
  <c r="F10" i="94"/>
  <c r="H10" i="94"/>
  <c r="D10" i="94"/>
  <c r="G10" i="94"/>
  <c r="C10" i="94"/>
  <c r="H138" i="89"/>
  <c r="H57" i="89" s="1"/>
  <c r="H68" i="89" s="1"/>
  <c r="R445" i="105" s="1"/>
  <c r="R440" i="130" s="1"/>
  <c r="D137" i="93"/>
  <c r="D56" i="93" s="1"/>
  <c r="D67" i="93" s="1"/>
  <c r="N480" i="105" s="1"/>
  <c r="N475" i="130" s="1"/>
  <c r="E137" i="93"/>
  <c r="E56" i="93" s="1"/>
  <c r="E67" i="93" s="1"/>
  <c r="O480" i="105" s="1"/>
  <c r="O475" i="130" s="1"/>
  <c r="H138" i="93"/>
  <c r="H57" i="93" s="1"/>
  <c r="H68" i="93" s="1"/>
  <c r="R481" i="105" s="1"/>
  <c r="R476" i="130" s="1"/>
  <c r="F138" i="93"/>
  <c r="F57" i="93" s="1"/>
  <c r="F68" i="93" s="1"/>
  <c r="P481" i="105" s="1"/>
  <c r="P476" i="130" s="1"/>
  <c r="C135" i="93"/>
  <c r="C54" i="93" s="1"/>
  <c r="C65" i="93" s="1"/>
  <c r="M478" i="105" s="1"/>
  <c r="M473" i="130" s="1"/>
  <c r="G136" i="93"/>
  <c r="G55" i="93" s="1"/>
  <c r="G66" i="93" s="1"/>
  <c r="Q479" i="105" s="1"/>
  <c r="Q474" i="130" s="1"/>
  <c r="I136" i="93"/>
  <c r="I55" i="93" s="1"/>
  <c r="I66" i="93" s="1"/>
  <c r="S479" i="105" s="1"/>
  <c r="S474" i="130" s="1"/>
  <c r="I137" i="93"/>
  <c r="I56" i="93" s="1"/>
  <c r="I67" i="93" s="1"/>
  <c r="S480" i="105" s="1"/>
  <c r="S475" i="130" s="1"/>
  <c r="Q116" i="93"/>
  <c r="F34" i="94"/>
  <c r="F102" i="94"/>
  <c r="F46" i="94" s="1"/>
  <c r="Q117" i="94" s="1"/>
  <c r="Q81" i="94"/>
  <c r="E102" i="94"/>
  <c r="E46" i="94" s="1"/>
  <c r="P117" i="94" s="1"/>
  <c r="E34" i="94"/>
  <c r="P81" i="94"/>
  <c r="H34" i="94"/>
  <c r="H102" i="94"/>
  <c r="H46" i="94" s="1"/>
  <c r="S117" i="94" s="1"/>
  <c r="S81" i="94"/>
  <c r="H9" i="94"/>
  <c r="D9" i="94"/>
  <c r="E9" i="94"/>
  <c r="G9" i="94"/>
  <c r="C9" i="94"/>
  <c r="I9" i="94"/>
  <c r="F9" i="94"/>
  <c r="F11" i="94"/>
  <c r="G11" i="94"/>
  <c r="I11" i="94"/>
  <c r="E11" i="94"/>
  <c r="C11" i="94"/>
  <c r="H11" i="94"/>
  <c r="D11" i="94"/>
  <c r="T81" i="94"/>
  <c r="I34" i="94"/>
  <c r="I102" i="94"/>
  <c r="I46" i="94" s="1"/>
  <c r="T117" i="94" s="1"/>
  <c r="C102" i="94"/>
  <c r="C46" i="94" s="1"/>
  <c r="N117" i="94" s="1"/>
  <c r="N81" i="94"/>
  <c r="C34" i="94"/>
  <c r="D102" i="94"/>
  <c r="D46" i="94" s="1"/>
  <c r="O117" i="94" s="1"/>
  <c r="O81" i="94"/>
  <c r="D34" i="94"/>
  <c r="G34" i="94"/>
  <c r="R81" i="94"/>
  <c r="G102" i="94"/>
  <c r="G46" i="94" s="1"/>
  <c r="R117" i="94" s="1"/>
  <c r="E138" i="91"/>
  <c r="E57" i="91" s="1"/>
  <c r="E68" i="91" s="1"/>
  <c r="O463" i="105" s="1"/>
  <c r="O458" i="130" s="1"/>
  <c r="C138" i="91"/>
  <c r="C57" i="91" s="1"/>
  <c r="C68" i="91" s="1"/>
  <c r="M463" i="105" s="1"/>
  <c r="M458" i="130" s="1"/>
  <c r="C137" i="93"/>
  <c r="C56" i="93" s="1"/>
  <c r="C67" i="93" s="1"/>
  <c r="M480" i="105" s="1"/>
  <c r="M475" i="130" s="1"/>
  <c r="E138" i="93"/>
  <c r="E57" i="93" s="1"/>
  <c r="E68" i="93" s="1"/>
  <c r="O481" i="105" s="1"/>
  <c r="O476" i="130" s="1"/>
  <c r="C138" i="93"/>
  <c r="C57" i="93" s="1"/>
  <c r="C68" i="93" s="1"/>
  <c r="M481" i="105" s="1"/>
  <c r="M476" i="130" s="1"/>
  <c r="E135" i="93"/>
  <c r="E54" i="93" s="1"/>
  <c r="E65" i="93" s="1"/>
  <c r="O478" i="105" s="1"/>
  <c r="O473" i="130" s="1"/>
  <c r="G135" i="93"/>
  <c r="G54" i="93" s="1"/>
  <c r="G65" i="93" s="1"/>
  <c r="Q478" i="105" s="1"/>
  <c r="Q473" i="130" s="1"/>
  <c r="F136" i="93"/>
  <c r="F55" i="93" s="1"/>
  <c r="F66" i="93" s="1"/>
  <c r="P479" i="105" s="1"/>
  <c r="P474" i="130" s="1"/>
  <c r="O82" i="93"/>
  <c r="T82" i="93"/>
  <c r="F135" i="93"/>
  <c r="F54" i="93" s="1"/>
  <c r="F65" i="93" s="1"/>
  <c r="P478" i="105" s="1"/>
  <c r="P473" i="130" s="1"/>
  <c r="H135" i="93"/>
  <c r="H54" i="93" s="1"/>
  <c r="H65" i="93" s="1"/>
  <c r="R478" i="105" s="1"/>
  <c r="R473" i="130" s="1"/>
  <c r="C136" i="93"/>
  <c r="C55" i="93" s="1"/>
  <c r="C66" i="93" s="1"/>
  <c r="M479" i="105" s="1"/>
  <c r="M474" i="130" s="1"/>
  <c r="E136" i="93"/>
  <c r="E55" i="93" s="1"/>
  <c r="E66" i="93" s="1"/>
  <c r="O479" i="105" s="1"/>
  <c r="O474" i="130" s="1"/>
  <c r="G137" i="93"/>
  <c r="G56" i="93" s="1"/>
  <c r="G67" i="93" s="1"/>
  <c r="Q480" i="105" s="1"/>
  <c r="Q475" i="130" s="1"/>
  <c r="I138" i="93"/>
  <c r="I57" i="93" s="1"/>
  <c r="I68" i="93" s="1"/>
  <c r="S481" i="105" s="1"/>
  <c r="S476" i="130" s="1"/>
  <c r="G138" i="93"/>
  <c r="G57" i="93" s="1"/>
  <c r="G68" i="93" s="1"/>
  <c r="Q481" i="105" s="1"/>
  <c r="Q476" i="130" s="1"/>
  <c r="I135" i="93"/>
  <c r="I54" i="93" s="1"/>
  <c r="I65" i="93" s="1"/>
  <c r="S478" i="105" s="1"/>
  <c r="S473" i="130" s="1"/>
  <c r="D135" i="93"/>
  <c r="D54" i="93" s="1"/>
  <c r="D65" i="93" s="1"/>
  <c r="N478" i="105" s="1"/>
  <c r="N473" i="130" s="1"/>
  <c r="H136" i="93"/>
  <c r="H55" i="93" s="1"/>
  <c r="H66" i="93" s="1"/>
  <c r="R479" i="105" s="1"/>
  <c r="R474" i="130" s="1"/>
  <c r="S82" i="93"/>
  <c r="R82" i="93"/>
  <c r="D138" i="93"/>
  <c r="D57" i="93" s="1"/>
  <c r="D68" i="93" s="1"/>
  <c r="N481" i="105" s="1"/>
  <c r="N476" i="130" s="1"/>
  <c r="H137" i="89"/>
  <c r="H56" i="89" s="1"/>
  <c r="H67" i="89" s="1"/>
  <c r="R444" i="105" s="1"/>
  <c r="R439" i="130" s="1"/>
  <c r="N82" i="93"/>
  <c r="Q82" i="93"/>
  <c r="G135" i="90"/>
  <c r="G54" i="90" s="1"/>
  <c r="G65" i="90" s="1"/>
  <c r="Q451" i="105" s="1"/>
  <c r="Q446" i="130" s="1"/>
  <c r="H137" i="93"/>
  <c r="H56" i="93" s="1"/>
  <c r="H67" i="93" s="1"/>
  <c r="R480" i="105" s="1"/>
  <c r="R475" i="130" s="1"/>
  <c r="P82" i="93"/>
  <c r="I138" i="90"/>
  <c r="I57" i="90" s="1"/>
  <c r="I68" i="90" s="1"/>
  <c r="S454" i="105" s="1"/>
  <c r="S449" i="130" s="1"/>
  <c r="C99" i="92"/>
  <c r="C43" i="92" s="1"/>
  <c r="N114" i="92" s="1"/>
  <c r="C31" i="92"/>
  <c r="D99" i="92"/>
  <c r="D43" i="92" s="1"/>
  <c r="O114" i="92" s="1"/>
  <c r="D31" i="92"/>
  <c r="H101" i="92"/>
  <c r="H45" i="92" s="1"/>
  <c r="S116" i="92" s="1"/>
  <c r="S80" i="92"/>
  <c r="H33" i="92"/>
  <c r="F101" i="92"/>
  <c r="F45" i="92" s="1"/>
  <c r="Q116" i="92" s="1"/>
  <c r="Q80" i="92"/>
  <c r="F33" i="92"/>
  <c r="S79" i="92"/>
  <c r="H32" i="92"/>
  <c r="H100" i="92"/>
  <c r="H44" i="92" s="1"/>
  <c r="S115" i="92" s="1"/>
  <c r="I100" i="92"/>
  <c r="I44" i="92" s="1"/>
  <c r="T115" i="92" s="1"/>
  <c r="T79" i="92"/>
  <c r="I32" i="92"/>
  <c r="D34" i="92"/>
  <c r="D102" i="92"/>
  <c r="D46" i="92" s="1"/>
  <c r="O117" i="92" s="1"/>
  <c r="O81" i="92"/>
  <c r="G31" i="92"/>
  <c r="G99" i="92"/>
  <c r="G43" i="92" s="1"/>
  <c r="R114" i="92" s="1"/>
  <c r="H99" i="92"/>
  <c r="H43" i="92" s="1"/>
  <c r="S114" i="92" s="1"/>
  <c r="H31" i="92"/>
  <c r="E101" i="92"/>
  <c r="E45" i="92" s="1"/>
  <c r="P116" i="92" s="1"/>
  <c r="P80" i="92"/>
  <c r="E33" i="92"/>
  <c r="C100" i="92"/>
  <c r="C44" i="92" s="1"/>
  <c r="N115" i="92" s="1"/>
  <c r="N79" i="92"/>
  <c r="C32" i="92"/>
  <c r="S81" i="92"/>
  <c r="H34" i="92"/>
  <c r="H102" i="92"/>
  <c r="H46" i="92" s="1"/>
  <c r="S117" i="92" s="1"/>
  <c r="E102" i="92"/>
  <c r="E46" i="92" s="1"/>
  <c r="P117" i="92" s="1"/>
  <c r="P81" i="92"/>
  <c r="E34" i="92"/>
  <c r="F137" i="89"/>
  <c r="F56" i="89" s="1"/>
  <c r="F67" i="89" s="1"/>
  <c r="P444" i="105" s="1"/>
  <c r="P439" i="130" s="1"/>
  <c r="E31" i="92"/>
  <c r="E99" i="92"/>
  <c r="E43" i="92" s="1"/>
  <c r="P114" i="92" s="1"/>
  <c r="G101" i="92"/>
  <c r="G45" i="92" s="1"/>
  <c r="R116" i="92" s="1"/>
  <c r="G33" i="92"/>
  <c r="R80" i="92"/>
  <c r="T80" i="92"/>
  <c r="I101" i="92"/>
  <c r="I45" i="92" s="1"/>
  <c r="T116" i="92" s="1"/>
  <c r="I33" i="92"/>
  <c r="F100" i="92"/>
  <c r="F44" i="92" s="1"/>
  <c r="Q115" i="92" s="1"/>
  <c r="Q79" i="92"/>
  <c r="F32" i="92"/>
  <c r="R79" i="92"/>
  <c r="G100" i="92"/>
  <c r="G44" i="92" s="1"/>
  <c r="R115" i="92" s="1"/>
  <c r="G32" i="92"/>
  <c r="I34" i="92"/>
  <c r="T81" i="92"/>
  <c r="I102" i="92"/>
  <c r="I46" i="92" s="1"/>
  <c r="T117" i="92" s="1"/>
  <c r="N81" i="92"/>
  <c r="C102" i="92"/>
  <c r="C46" i="92" s="1"/>
  <c r="C138" i="92" s="1"/>
  <c r="C57" i="92" s="1"/>
  <c r="C34" i="92"/>
  <c r="D135" i="90"/>
  <c r="D54" i="90" s="1"/>
  <c r="D65" i="90" s="1"/>
  <c r="N451" i="105" s="1"/>
  <c r="N446" i="130" s="1"/>
  <c r="F135" i="90"/>
  <c r="F54" i="90" s="1"/>
  <c r="F65" i="90" s="1"/>
  <c r="P451" i="105" s="1"/>
  <c r="P446" i="130" s="1"/>
  <c r="D138" i="90"/>
  <c r="D57" i="90" s="1"/>
  <c r="D68" i="90" s="1"/>
  <c r="N454" i="105" s="1"/>
  <c r="N449" i="130" s="1"/>
  <c r="H138" i="90"/>
  <c r="H57" i="90" s="1"/>
  <c r="H68" i="90" s="1"/>
  <c r="R454" i="105" s="1"/>
  <c r="R449" i="130" s="1"/>
  <c r="F99" i="92"/>
  <c r="F43" i="92" s="1"/>
  <c r="Q114" i="92" s="1"/>
  <c r="F31" i="92"/>
  <c r="I31" i="92"/>
  <c r="I99" i="92"/>
  <c r="I43" i="92" s="1"/>
  <c r="T114" i="92" s="1"/>
  <c r="O80" i="92"/>
  <c r="D33" i="92"/>
  <c r="D101" i="92"/>
  <c r="D45" i="92" s="1"/>
  <c r="O116" i="92" s="1"/>
  <c r="C101" i="92"/>
  <c r="C45" i="92" s="1"/>
  <c r="N116" i="92" s="1"/>
  <c r="N80" i="92"/>
  <c r="C33" i="92"/>
  <c r="O79" i="92"/>
  <c r="D100" i="92"/>
  <c r="D44" i="92" s="1"/>
  <c r="O115" i="92" s="1"/>
  <c r="D32" i="92"/>
  <c r="P79" i="92"/>
  <c r="E32" i="92"/>
  <c r="E100" i="92"/>
  <c r="E44" i="92" s="1"/>
  <c r="P115" i="92" s="1"/>
  <c r="F102" i="92"/>
  <c r="F46" i="92" s="1"/>
  <c r="Q117" i="92" s="1"/>
  <c r="F34" i="92"/>
  <c r="Q81" i="92"/>
  <c r="G34" i="92"/>
  <c r="G102" i="92"/>
  <c r="G46" i="92" s="1"/>
  <c r="R117" i="92" s="1"/>
  <c r="R81" i="92"/>
  <c r="E135" i="90"/>
  <c r="E54" i="90" s="1"/>
  <c r="E65" i="90" s="1"/>
  <c r="O451" i="105" s="1"/>
  <c r="O446" i="130" s="1"/>
  <c r="I138" i="91"/>
  <c r="I57" i="91" s="1"/>
  <c r="I68" i="91" s="1"/>
  <c r="S463" i="105" s="1"/>
  <c r="S458" i="130" s="1"/>
  <c r="G138" i="91"/>
  <c r="G57" i="91" s="1"/>
  <c r="G68" i="91" s="1"/>
  <c r="Q463" i="105" s="1"/>
  <c r="Q458" i="130" s="1"/>
  <c r="H99" i="91"/>
  <c r="H43" i="91" s="1"/>
  <c r="S114" i="91" s="1"/>
  <c r="H31" i="91"/>
  <c r="D32" i="91"/>
  <c r="O79" i="91"/>
  <c r="D100" i="91"/>
  <c r="D44" i="91" s="1"/>
  <c r="O115" i="91" s="1"/>
  <c r="F32" i="91"/>
  <c r="Q79" i="91"/>
  <c r="F100" i="91"/>
  <c r="F44" i="91" s="1"/>
  <c r="Q115" i="91" s="1"/>
  <c r="D138" i="91"/>
  <c r="D57" i="91" s="1"/>
  <c r="D68" i="91" s="1"/>
  <c r="N463" i="105" s="1"/>
  <c r="N458" i="130" s="1"/>
  <c r="N80" i="91"/>
  <c r="C101" i="91"/>
  <c r="C45" i="91" s="1"/>
  <c r="C137" i="91" s="1"/>
  <c r="C56" i="91" s="1"/>
  <c r="C33" i="91"/>
  <c r="C31" i="91"/>
  <c r="C99" i="91"/>
  <c r="C43" i="91" s="1"/>
  <c r="N114" i="91" s="1"/>
  <c r="E31" i="91"/>
  <c r="E99" i="91"/>
  <c r="E43" i="91" s="1"/>
  <c r="P114" i="91" s="1"/>
  <c r="H100" i="91"/>
  <c r="H44" i="91" s="1"/>
  <c r="S115" i="91" s="1"/>
  <c r="H32" i="91"/>
  <c r="S79" i="91"/>
  <c r="C100" i="91"/>
  <c r="C44" i="91" s="1"/>
  <c r="N115" i="91" s="1"/>
  <c r="N79" i="91"/>
  <c r="C32" i="91"/>
  <c r="E101" i="91"/>
  <c r="E45" i="91" s="1"/>
  <c r="P116" i="91" s="1"/>
  <c r="E33" i="91"/>
  <c r="P80" i="91"/>
  <c r="G101" i="91"/>
  <c r="G45" i="91" s="1"/>
  <c r="R116" i="91" s="1"/>
  <c r="R80" i="91"/>
  <c r="G33" i="91"/>
  <c r="G31" i="91"/>
  <c r="G99" i="91"/>
  <c r="G43" i="91" s="1"/>
  <c r="R114" i="91" s="1"/>
  <c r="I99" i="91"/>
  <c r="I43" i="91" s="1"/>
  <c r="T114" i="91" s="1"/>
  <c r="I31" i="91"/>
  <c r="P79" i="91"/>
  <c r="E100" i="91"/>
  <c r="E44" i="91" s="1"/>
  <c r="P115" i="91" s="1"/>
  <c r="E32" i="91"/>
  <c r="G100" i="91"/>
  <c r="G44" i="91" s="1"/>
  <c r="R115" i="91" s="1"/>
  <c r="R79" i="91"/>
  <c r="G32" i="91"/>
  <c r="I101" i="91"/>
  <c r="I45" i="91" s="1"/>
  <c r="T116" i="91" s="1"/>
  <c r="I33" i="91"/>
  <c r="T80" i="91"/>
  <c r="D101" i="91"/>
  <c r="D45" i="91" s="1"/>
  <c r="O116" i="91" s="1"/>
  <c r="D33" i="91"/>
  <c r="O80" i="91"/>
  <c r="H135" i="90"/>
  <c r="H54" i="90" s="1"/>
  <c r="H65" i="90" s="1"/>
  <c r="R451" i="105" s="1"/>
  <c r="R446" i="130" s="1"/>
  <c r="I135" i="90"/>
  <c r="I54" i="90" s="1"/>
  <c r="I65" i="90" s="1"/>
  <c r="S451" i="105" s="1"/>
  <c r="S446" i="130" s="1"/>
  <c r="C138" i="90"/>
  <c r="C57" i="90" s="1"/>
  <c r="C68" i="90" s="1"/>
  <c r="M454" i="105" s="1"/>
  <c r="M449" i="130" s="1"/>
  <c r="E138" i="90"/>
  <c r="E57" i="90" s="1"/>
  <c r="E68" i="90" s="1"/>
  <c r="O454" i="105" s="1"/>
  <c r="O449" i="130" s="1"/>
  <c r="D99" i="91"/>
  <c r="D43" i="91" s="1"/>
  <c r="O114" i="91" s="1"/>
  <c r="D31" i="91"/>
  <c r="F99" i="91"/>
  <c r="F43" i="91" s="1"/>
  <c r="Q114" i="91" s="1"/>
  <c r="F31" i="91"/>
  <c r="T79" i="91"/>
  <c r="I32" i="91"/>
  <c r="I100" i="91"/>
  <c r="I44" i="91" s="1"/>
  <c r="T115" i="91" s="1"/>
  <c r="H138" i="91"/>
  <c r="H57" i="91" s="1"/>
  <c r="H68" i="91" s="1"/>
  <c r="R463" i="105" s="1"/>
  <c r="R458" i="130" s="1"/>
  <c r="F138" i="91"/>
  <c r="F57" i="91" s="1"/>
  <c r="F68" i="91" s="1"/>
  <c r="P463" i="105" s="1"/>
  <c r="P458" i="130" s="1"/>
  <c r="F33" i="91"/>
  <c r="Q80" i="91"/>
  <c r="F101" i="91"/>
  <c r="F45" i="91" s="1"/>
  <c r="Q116" i="91" s="1"/>
  <c r="H101" i="91"/>
  <c r="H45" i="91" s="1"/>
  <c r="S116" i="91" s="1"/>
  <c r="H33" i="91"/>
  <c r="S80" i="91"/>
  <c r="T82" i="90"/>
  <c r="O82" i="90"/>
  <c r="D32" i="90"/>
  <c r="O79" i="90"/>
  <c r="D100" i="90"/>
  <c r="D44" i="90" s="1"/>
  <c r="O115" i="90" s="1"/>
  <c r="T79" i="90"/>
  <c r="I100" i="90"/>
  <c r="I44" i="90" s="1"/>
  <c r="T115" i="90" s="1"/>
  <c r="I32" i="90"/>
  <c r="G33" i="90"/>
  <c r="G101" i="90"/>
  <c r="G45" i="90" s="1"/>
  <c r="R116" i="90" s="1"/>
  <c r="R80" i="90"/>
  <c r="N82" i="90"/>
  <c r="S82" i="90"/>
  <c r="H32" i="90"/>
  <c r="S79" i="90"/>
  <c r="H100" i="90"/>
  <c r="H44" i="90" s="1"/>
  <c r="S115" i="90" s="1"/>
  <c r="N80" i="90"/>
  <c r="C33" i="90"/>
  <c r="C101" i="90"/>
  <c r="C45" i="90" s="1"/>
  <c r="N116" i="90" s="1"/>
  <c r="E33" i="90"/>
  <c r="P80" i="90"/>
  <c r="E101" i="90"/>
  <c r="E45" i="90" s="1"/>
  <c r="P116" i="90" s="1"/>
  <c r="R82" i="90"/>
  <c r="N79" i="90"/>
  <c r="C32" i="90"/>
  <c r="C100" i="90"/>
  <c r="C44" i="90" s="1"/>
  <c r="N115" i="90" s="1"/>
  <c r="F100" i="90"/>
  <c r="F44" i="90" s="1"/>
  <c r="Q115" i="90" s="1"/>
  <c r="F32" i="90"/>
  <c r="Q79" i="90"/>
  <c r="D33" i="90"/>
  <c r="D101" i="90"/>
  <c r="D45" i="90" s="1"/>
  <c r="O116" i="90" s="1"/>
  <c r="O80" i="90"/>
  <c r="T80" i="90"/>
  <c r="I101" i="90"/>
  <c r="I45" i="90" s="1"/>
  <c r="T116" i="90" s="1"/>
  <c r="I33" i="90"/>
  <c r="C138" i="89"/>
  <c r="C57" i="89" s="1"/>
  <c r="C68" i="89" s="1"/>
  <c r="M445" i="105" s="1"/>
  <c r="M440" i="130" s="1"/>
  <c r="R118" i="89"/>
  <c r="Q82" i="90"/>
  <c r="P82" i="90"/>
  <c r="G32" i="90"/>
  <c r="G100" i="90"/>
  <c r="G44" i="90" s="1"/>
  <c r="R115" i="90" s="1"/>
  <c r="R79" i="90"/>
  <c r="P79" i="90"/>
  <c r="E100" i="90"/>
  <c r="E44" i="90" s="1"/>
  <c r="P115" i="90" s="1"/>
  <c r="E32" i="90"/>
  <c r="H33" i="90"/>
  <c r="H101" i="90"/>
  <c r="H45" i="90" s="1"/>
  <c r="S116" i="90" s="1"/>
  <c r="S80" i="90"/>
  <c r="F101" i="90"/>
  <c r="F45" i="90" s="1"/>
  <c r="Q116" i="90" s="1"/>
  <c r="Q80" i="90"/>
  <c r="F33" i="90"/>
  <c r="E31" i="89"/>
  <c r="E99" i="89"/>
  <c r="E43" i="89" s="1"/>
  <c r="P114" i="89" s="1"/>
  <c r="D137" i="89"/>
  <c r="D56" i="89" s="1"/>
  <c r="D67" i="89" s="1"/>
  <c r="N444" i="105" s="1"/>
  <c r="N439" i="130" s="1"/>
  <c r="I137" i="89"/>
  <c r="I56" i="89" s="1"/>
  <c r="I67" i="89" s="1"/>
  <c r="S444" i="105" s="1"/>
  <c r="S439" i="130" s="1"/>
  <c r="C31" i="89"/>
  <c r="C99" i="89"/>
  <c r="C43" i="89" s="1"/>
  <c r="N114" i="89" s="1"/>
  <c r="I31" i="89"/>
  <c r="I99" i="89"/>
  <c r="I43" i="89" s="1"/>
  <c r="T114" i="89" s="1"/>
  <c r="D99" i="89"/>
  <c r="D43" i="89" s="1"/>
  <c r="O114" i="89" s="1"/>
  <c r="D31" i="89"/>
  <c r="G31" i="89"/>
  <c r="G99" i="89"/>
  <c r="G43" i="89" s="1"/>
  <c r="R114" i="89" s="1"/>
  <c r="H99" i="89"/>
  <c r="H43" i="89" s="1"/>
  <c r="S114" i="89" s="1"/>
  <c r="H31" i="89"/>
  <c r="F31" i="89"/>
  <c r="F99" i="89"/>
  <c r="F43" i="89" s="1"/>
  <c r="Q114" i="89" s="1"/>
  <c r="D138" i="89"/>
  <c r="D57" i="89" s="1"/>
  <c r="D68" i="89" s="1"/>
  <c r="N445" i="105" s="1"/>
  <c r="N440" i="130" s="1"/>
  <c r="G137" i="89"/>
  <c r="G56" i="89" s="1"/>
  <c r="G67" i="89" s="1"/>
  <c r="Q444" i="105" s="1"/>
  <c r="Q439" i="130" s="1"/>
  <c r="E137" i="89"/>
  <c r="E56" i="89" s="1"/>
  <c r="E67" i="89" s="1"/>
  <c r="O444" i="105" s="1"/>
  <c r="O439" i="130" s="1"/>
  <c r="I138" i="89"/>
  <c r="I57" i="89" s="1"/>
  <c r="I68" i="89" s="1"/>
  <c r="S445" i="105" s="1"/>
  <c r="S440" i="130" s="1"/>
  <c r="F138" i="89"/>
  <c r="F57" i="89" s="1"/>
  <c r="F68" i="89" s="1"/>
  <c r="P445" i="105" s="1"/>
  <c r="P440" i="130" s="1"/>
  <c r="C137" i="89"/>
  <c r="C56" i="89" s="1"/>
  <c r="C67" i="89" s="1"/>
  <c r="M444" i="105" s="1"/>
  <c r="M439" i="130" s="1"/>
  <c r="S118" i="89"/>
  <c r="E138" i="89"/>
  <c r="E57" i="89" s="1"/>
  <c r="E68" i="89" s="1"/>
  <c r="O445" i="105" s="1"/>
  <c r="O440" i="130" s="1"/>
  <c r="G138" i="89"/>
  <c r="G57" i="89" s="1"/>
  <c r="G68" i="89" s="1"/>
  <c r="Q445" i="105" s="1"/>
  <c r="Q440" i="130" s="1"/>
  <c r="P82" i="80"/>
  <c r="O82" i="80"/>
  <c r="H101" i="80"/>
  <c r="H45" i="80" s="1"/>
  <c r="S116" i="80" s="1"/>
  <c r="H33" i="80"/>
  <c r="S80" i="80"/>
  <c r="F101" i="80"/>
  <c r="F45" i="80" s="1"/>
  <c r="Q116" i="80" s="1"/>
  <c r="Q80" i="80"/>
  <c r="F33" i="80"/>
  <c r="G135" i="80"/>
  <c r="G54" i="80" s="1"/>
  <c r="G65" i="80" s="1"/>
  <c r="Q433" i="105" s="1"/>
  <c r="Q428" i="130" s="1"/>
  <c r="H34" i="80"/>
  <c r="S81" i="80"/>
  <c r="H102" i="80"/>
  <c r="H46" i="80" s="1"/>
  <c r="S117" i="80" s="1"/>
  <c r="Q82" i="80"/>
  <c r="S82" i="80"/>
  <c r="E101" i="80"/>
  <c r="E45" i="80" s="1"/>
  <c r="P116" i="80" s="1"/>
  <c r="E33" i="80"/>
  <c r="P80" i="80"/>
  <c r="I34" i="80"/>
  <c r="T81" i="80"/>
  <c r="I102" i="80"/>
  <c r="I46" i="80" s="1"/>
  <c r="T117" i="80" s="1"/>
  <c r="E102" i="80"/>
  <c r="E46" i="80" s="1"/>
  <c r="P117" i="80" s="1"/>
  <c r="E34" i="80"/>
  <c r="P81" i="80"/>
  <c r="N82" i="80"/>
  <c r="E135" i="80"/>
  <c r="E54" i="80" s="1"/>
  <c r="E65" i="80" s="1"/>
  <c r="O433" i="105" s="1"/>
  <c r="O428" i="130" s="1"/>
  <c r="I135" i="80"/>
  <c r="I54" i="80" s="1"/>
  <c r="I65" i="80" s="1"/>
  <c r="S433" i="105" s="1"/>
  <c r="S428" i="130" s="1"/>
  <c r="G101" i="80"/>
  <c r="G45" i="80" s="1"/>
  <c r="R116" i="80" s="1"/>
  <c r="G33" i="80"/>
  <c r="R80" i="80"/>
  <c r="I101" i="80"/>
  <c r="I45" i="80" s="1"/>
  <c r="T116" i="80" s="1"/>
  <c r="T80" i="80"/>
  <c r="I33" i="80"/>
  <c r="D34" i="80"/>
  <c r="O81" i="80"/>
  <c r="D102" i="80"/>
  <c r="D46" i="80" s="1"/>
  <c r="O117" i="80" s="1"/>
  <c r="C102" i="80"/>
  <c r="C46" i="80" s="1"/>
  <c r="N117" i="80" s="1"/>
  <c r="C34" i="80"/>
  <c r="N81" i="80"/>
  <c r="H135" i="80"/>
  <c r="H54" i="80" s="1"/>
  <c r="H65" i="80" s="1"/>
  <c r="R433" i="105" s="1"/>
  <c r="R428" i="130" s="1"/>
  <c r="C135" i="80"/>
  <c r="C54" i="80" s="1"/>
  <c r="C65" i="80" s="1"/>
  <c r="M433" i="105" s="1"/>
  <c r="M428" i="130" s="1"/>
  <c r="D135" i="80"/>
  <c r="D54" i="80" s="1"/>
  <c r="D65" i="80" s="1"/>
  <c r="N433" i="105" s="1"/>
  <c r="N428" i="130" s="1"/>
  <c r="F135" i="80"/>
  <c r="F54" i="80" s="1"/>
  <c r="F65" i="80" s="1"/>
  <c r="P433" i="105" s="1"/>
  <c r="P428" i="130" s="1"/>
  <c r="T82" i="80"/>
  <c r="R82" i="80"/>
  <c r="D33" i="80"/>
  <c r="D101" i="80"/>
  <c r="D45" i="80" s="1"/>
  <c r="O116" i="80" s="1"/>
  <c r="O80" i="80"/>
  <c r="C33" i="80"/>
  <c r="C101" i="80"/>
  <c r="C45" i="80" s="1"/>
  <c r="N116" i="80" s="1"/>
  <c r="N80" i="80"/>
  <c r="Q81" i="80"/>
  <c r="F34" i="80"/>
  <c r="F102" i="80"/>
  <c r="F46" i="80" s="1"/>
  <c r="Q117" i="80" s="1"/>
  <c r="G102" i="80"/>
  <c r="G46" i="80" s="1"/>
  <c r="R117" i="80" s="1"/>
  <c r="R81" i="80"/>
  <c r="G34" i="80"/>
  <c r="N80" i="79"/>
  <c r="C101" i="79"/>
  <c r="C45" i="79" s="1"/>
  <c r="N116" i="79" s="1"/>
  <c r="C33" i="79"/>
  <c r="F101" i="79"/>
  <c r="F45" i="79" s="1"/>
  <c r="Q116" i="79" s="1"/>
  <c r="F33" i="79"/>
  <c r="Q80" i="79"/>
  <c r="S82" i="79"/>
  <c r="O82" i="79"/>
  <c r="D32" i="79"/>
  <c r="D100" i="79"/>
  <c r="D44" i="79" s="1"/>
  <c r="O115" i="79" s="1"/>
  <c r="O79" i="79"/>
  <c r="F32" i="79"/>
  <c r="Q79" i="79"/>
  <c r="F100" i="79"/>
  <c r="F44" i="79" s="1"/>
  <c r="Q115" i="79" s="1"/>
  <c r="H34" i="79"/>
  <c r="S81" i="79"/>
  <c r="H102" i="79"/>
  <c r="H46" i="79" s="1"/>
  <c r="S117" i="79" s="1"/>
  <c r="R80" i="79"/>
  <c r="G101" i="79"/>
  <c r="G45" i="79" s="1"/>
  <c r="R116" i="79" s="1"/>
  <c r="G33" i="79"/>
  <c r="D101" i="79"/>
  <c r="D45" i="79" s="1"/>
  <c r="O116" i="79" s="1"/>
  <c r="O80" i="79"/>
  <c r="D33" i="79"/>
  <c r="P82" i="79"/>
  <c r="Q82" i="79"/>
  <c r="H32" i="79"/>
  <c r="S79" i="79"/>
  <c r="H100" i="79"/>
  <c r="H44" i="79" s="1"/>
  <c r="S115" i="79" s="1"/>
  <c r="C100" i="79"/>
  <c r="C44" i="79" s="1"/>
  <c r="N115" i="79" s="1"/>
  <c r="C32" i="79"/>
  <c r="N79" i="79"/>
  <c r="Q81" i="79"/>
  <c r="F34" i="79"/>
  <c r="F102" i="79"/>
  <c r="F46" i="79" s="1"/>
  <c r="Q117" i="79" s="1"/>
  <c r="N81" i="79"/>
  <c r="C34" i="79"/>
  <c r="C102" i="79"/>
  <c r="C46" i="79" s="1"/>
  <c r="N117" i="79" s="1"/>
  <c r="E101" i="79"/>
  <c r="E45" i="79" s="1"/>
  <c r="P116" i="79" s="1"/>
  <c r="E33" i="79"/>
  <c r="P80" i="79"/>
  <c r="H101" i="79"/>
  <c r="H45" i="79" s="1"/>
  <c r="S116" i="79" s="1"/>
  <c r="S80" i="79"/>
  <c r="H33" i="79"/>
  <c r="T82" i="79"/>
  <c r="E100" i="79"/>
  <c r="E44" i="79" s="1"/>
  <c r="P115" i="79" s="1"/>
  <c r="E32" i="79"/>
  <c r="P79" i="79"/>
  <c r="G32" i="79"/>
  <c r="G100" i="79"/>
  <c r="G44" i="79" s="1"/>
  <c r="R115" i="79" s="1"/>
  <c r="R79" i="79"/>
  <c r="G102" i="79"/>
  <c r="G46" i="79" s="1"/>
  <c r="R117" i="79" s="1"/>
  <c r="G34" i="79"/>
  <c r="R81" i="79"/>
  <c r="E34" i="79"/>
  <c r="E102" i="79"/>
  <c r="E46" i="79" s="1"/>
  <c r="P117" i="79" s="1"/>
  <c r="P81" i="79"/>
  <c r="T80" i="79"/>
  <c r="I101" i="79"/>
  <c r="I45" i="79" s="1"/>
  <c r="T116" i="79" s="1"/>
  <c r="I33" i="79"/>
  <c r="R82" i="79"/>
  <c r="N82" i="79"/>
  <c r="T79" i="79"/>
  <c r="I100" i="79"/>
  <c r="I44" i="79" s="1"/>
  <c r="T115" i="79" s="1"/>
  <c r="I32" i="79"/>
  <c r="D102" i="79"/>
  <c r="D46" i="79" s="1"/>
  <c r="O117" i="79" s="1"/>
  <c r="D34" i="79"/>
  <c r="O81" i="79"/>
  <c r="I34" i="79"/>
  <c r="T81" i="79"/>
  <c r="I102" i="79"/>
  <c r="I46" i="79" s="1"/>
  <c r="T117" i="79" s="1"/>
  <c r="D136" i="87"/>
  <c r="D55" i="87" s="1"/>
  <c r="D66" i="87" s="1"/>
  <c r="N405" i="105" s="1"/>
  <c r="N400" i="130" s="1"/>
  <c r="G30" i="87"/>
  <c r="G98" i="87"/>
  <c r="S81" i="87"/>
  <c r="H102" i="87"/>
  <c r="H46" i="87" s="1"/>
  <c r="H34" i="87"/>
  <c r="P80" i="87"/>
  <c r="E33" i="87"/>
  <c r="E101" i="87"/>
  <c r="E45" i="87" s="1"/>
  <c r="P116" i="87" s="1"/>
  <c r="H135" i="84"/>
  <c r="H54" i="84" s="1"/>
  <c r="H65" i="84" s="1"/>
  <c r="R373" i="105" s="1"/>
  <c r="R369" i="130" s="1"/>
  <c r="F135" i="84"/>
  <c r="F54" i="84" s="1"/>
  <c r="F65" i="84" s="1"/>
  <c r="P373" i="105" s="1"/>
  <c r="P369" i="130" s="1"/>
  <c r="G136" i="87"/>
  <c r="G55" i="87" s="1"/>
  <c r="G66" i="87" s="1"/>
  <c r="Q405" i="105" s="1"/>
  <c r="Q400" i="130" s="1"/>
  <c r="F136" i="87"/>
  <c r="F55" i="87" s="1"/>
  <c r="F66" i="87" s="1"/>
  <c r="P405" i="105" s="1"/>
  <c r="P400" i="130" s="1"/>
  <c r="N82" i="87"/>
  <c r="R82" i="87"/>
  <c r="D30" i="87"/>
  <c r="D98" i="87"/>
  <c r="F34" i="87"/>
  <c r="Q81" i="87"/>
  <c r="F102" i="87"/>
  <c r="F46" i="87" s="1"/>
  <c r="Q117" i="87" s="1"/>
  <c r="C136" i="87"/>
  <c r="C55" i="87" s="1"/>
  <c r="C66" i="87" s="1"/>
  <c r="M405" i="105" s="1"/>
  <c r="M400" i="130" s="1"/>
  <c r="I136" i="87"/>
  <c r="I55" i="87" s="1"/>
  <c r="I66" i="87" s="1"/>
  <c r="S405" i="105" s="1"/>
  <c r="S400" i="130" s="1"/>
  <c r="I101" i="87"/>
  <c r="I45" i="87" s="1"/>
  <c r="T116" i="87" s="1"/>
  <c r="T80" i="87"/>
  <c r="I33" i="87"/>
  <c r="Q80" i="87"/>
  <c r="F33" i="87"/>
  <c r="F101" i="87"/>
  <c r="F45" i="87" s="1"/>
  <c r="Q116" i="87" s="1"/>
  <c r="F98" i="87"/>
  <c r="F30" i="87"/>
  <c r="C135" i="84"/>
  <c r="C54" i="84" s="1"/>
  <c r="C65" i="84" s="1"/>
  <c r="M373" i="105" s="1"/>
  <c r="M369" i="130" s="1"/>
  <c r="E98" i="87"/>
  <c r="E30" i="87"/>
  <c r="O82" i="87"/>
  <c r="S82" i="87"/>
  <c r="N81" i="87"/>
  <c r="C34" i="87"/>
  <c r="C102" i="87"/>
  <c r="C46" i="87" s="1"/>
  <c r="N117" i="87" s="1"/>
  <c r="G102" i="87"/>
  <c r="G46" i="87" s="1"/>
  <c r="R117" i="87" s="1"/>
  <c r="R81" i="87"/>
  <c r="G34" i="87"/>
  <c r="C98" i="87"/>
  <c r="C30" i="87"/>
  <c r="I98" i="87"/>
  <c r="I30" i="87"/>
  <c r="C33" i="87"/>
  <c r="N80" i="87"/>
  <c r="C101" i="87"/>
  <c r="C45" i="87" s="1"/>
  <c r="C137" i="87" s="1"/>
  <c r="C56" i="87" s="1"/>
  <c r="D101" i="87"/>
  <c r="D45" i="87" s="1"/>
  <c r="O116" i="87" s="1"/>
  <c r="O80" i="87"/>
  <c r="D33" i="87"/>
  <c r="T82" i="87"/>
  <c r="I34" i="87"/>
  <c r="T81" i="87"/>
  <c r="I102" i="87"/>
  <c r="I46" i="87" s="1"/>
  <c r="T117" i="87" s="1"/>
  <c r="H30" i="87"/>
  <c r="H98" i="87"/>
  <c r="G135" i="84"/>
  <c r="G54" i="84" s="1"/>
  <c r="G65" i="84" s="1"/>
  <c r="Q373" i="105" s="1"/>
  <c r="Q369" i="130" s="1"/>
  <c r="P82" i="87"/>
  <c r="Q82" i="87"/>
  <c r="D34" i="87"/>
  <c r="D102" i="87"/>
  <c r="D46" i="87" s="1"/>
  <c r="O117" i="87" s="1"/>
  <c r="O81" i="87"/>
  <c r="P81" i="87"/>
  <c r="E34" i="87"/>
  <c r="E102" i="87"/>
  <c r="E46" i="87" s="1"/>
  <c r="P117" i="87" s="1"/>
  <c r="E136" i="87"/>
  <c r="E55" i="87" s="1"/>
  <c r="E66" i="87" s="1"/>
  <c r="O405" i="105" s="1"/>
  <c r="O400" i="130" s="1"/>
  <c r="H136" i="87"/>
  <c r="H55" i="87" s="1"/>
  <c r="H66" i="87" s="1"/>
  <c r="R405" i="105" s="1"/>
  <c r="R400" i="130" s="1"/>
  <c r="G101" i="87"/>
  <c r="G45" i="87" s="1"/>
  <c r="R116" i="87" s="1"/>
  <c r="G33" i="87"/>
  <c r="R80" i="87"/>
  <c r="H101" i="87"/>
  <c r="H45" i="87" s="1"/>
  <c r="S116" i="87" s="1"/>
  <c r="H33" i="87"/>
  <c r="S80" i="87"/>
  <c r="I135" i="84"/>
  <c r="I54" i="84" s="1"/>
  <c r="I65" i="84" s="1"/>
  <c r="S373" i="105" s="1"/>
  <c r="S369" i="130" s="1"/>
  <c r="S118" i="82"/>
  <c r="C100" i="84"/>
  <c r="C44" i="84" s="1"/>
  <c r="N115" i="84" s="1"/>
  <c r="C32" i="84"/>
  <c r="N79" i="84"/>
  <c r="E34" i="84"/>
  <c r="P81" i="84"/>
  <c r="E102" i="84"/>
  <c r="E46" i="84" s="1"/>
  <c r="P117" i="84" s="1"/>
  <c r="H101" i="84"/>
  <c r="H45" i="84" s="1"/>
  <c r="S116" i="84" s="1"/>
  <c r="H33" i="84"/>
  <c r="S80" i="84"/>
  <c r="D136" i="78"/>
  <c r="D55" i="78" s="1"/>
  <c r="D66" i="78" s="1"/>
  <c r="N338" i="105" s="1"/>
  <c r="N334" i="130" s="1"/>
  <c r="G32" i="84"/>
  <c r="G100" i="84"/>
  <c r="G44" i="84" s="1"/>
  <c r="R115" i="84" s="1"/>
  <c r="R79" i="84"/>
  <c r="T81" i="84"/>
  <c r="I34" i="84"/>
  <c r="I102" i="84"/>
  <c r="I46" i="84" s="1"/>
  <c r="T117" i="84" s="1"/>
  <c r="E135" i="84"/>
  <c r="E54" i="84" s="1"/>
  <c r="E65" i="84" s="1"/>
  <c r="O373" i="105" s="1"/>
  <c r="O369" i="130" s="1"/>
  <c r="N80" i="84"/>
  <c r="C33" i="84"/>
  <c r="C101" i="84"/>
  <c r="C45" i="84" s="1"/>
  <c r="N116" i="84" s="1"/>
  <c r="I66" i="81"/>
  <c r="S347" i="105" s="1"/>
  <c r="S343" i="130" s="1"/>
  <c r="D32" i="84"/>
  <c r="O79" i="84"/>
  <c r="D100" i="84"/>
  <c r="D44" i="84" s="1"/>
  <c r="O115" i="84" s="1"/>
  <c r="O81" i="84"/>
  <c r="D34" i="84"/>
  <c r="D102" i="84"/>
  <c r="D46" i="84" s="1"/>
  <c r="O117" i="84" s="1"/>
  <c r="F102" i="84"/>
  <c r="F46" i="84" s="1"/>
  <c r="Q117" i="84" s="1"/>
  <c r="Q81" i="84"/>
  <c r="F34" i="84"/>
  <c r="G101" i="84"/>
  <c r="G45" i="84" s="1"/>
  <c r="R116" i="84" s="1"/>
  <c r="G33" i="84"/>
  <c r="R80" i="84"/>
  <c r="I101" i="84"/>
  <c r="I45" i="84" s="1"/>
  <c r="I137" i="84" s="1"/>
  <c r="I56" i="84" s="1"/>
  <c r="I33" i="84"/>
  <c r="T80" i="84"/>
  <c r="E100" i="84"/>
  <c r="E44" i="84" s="1"/>
  <c r="P115" i="84" s="1"/>
  <c r="P79" i="84"/>
  <c r="E32" i="84"/>
  <c r="R81" i="84"/>
  <c r="G34" i="84"/>
  <c r="G102" i="84"/>
  <c r="G46" i="84" s="1"/>
  <c r="R117" i="84" s="1"/>
  <c r="I136" i="78"/>
  <c r="I55" i="78" s="1"/>
  <c r="I66" i="78" s="1"/>
  <c r="S338" i="105" s="1"/>
  <c r="S334" i="130" s="1"/>
  <c r="I32" i="84"/>
  <c r="T79" i="84"/>
  <c r="I100" i="84"/>
  <c r="I44" i="84" s="1"/>
  <c r="T115" i="84" s="1"/>
  <c r="E33" i="84"/>
  <c r="P80" i="84"/>
  <c r="E101" i="84"/>
  <c r="E45" i="84" s="1"/>
  <c r="P116" i="84" s="1"/>
  <c r="D135" i="84"/>
  <c r="D54" i="84" s="1"/>
  <c r="D65" i="84" s="1"/>
  <c r="N373" i="105" s="1"/>
  <c r="N369" i="130" s="1"/>
  <c r="Q79" i="84"/>
  <c r="F32" i="84"/>
  <c r="F100" i="84"/>
  <c r="F44" i="84" s="1"/>
  <c r="Q115" i="84" s="1"/>
  <c r="S79" i="84"/>
  <c r="H32" i="84"/>
  <c r="H100" i="84"/>
  <c r="H44" i="84" s="1"/>
  <c r="S115" i="84" s="1"/>
  <c r="S81" i="84"/>
  <c r="H102" i="84"/>
  <c r="H46" i="84" s="1"/>
  <c r="S117" i="84" s="1"/>
  <c r="H34" i="84"/>
  <c r="N81" i="84"/>
  <c r="C34" i="84"/>
  <c r="C102" i="84"/>
  <c r="C46" i="84" s="1"/>
  <c r="N117" i="84" s="1"/>
  <c r="D101" i="84"/>
  <c r="D45" i="84" s="1"/>
  <c r="O116" i="84" s="1"/>
  <c r="O80" i="84"/>
  <c r="D33" i="84"/>
  <c r="F33" i="84"/>
  <c r="F101" i="84"/>
  <c r="F45" i="84" s="1"/>
  <c r="Q116" i="84" s="1"/>
  <c r="Q80" i="84"/>
  <c r="O81" i="82"/>
  <c r="D102" i="82"/>
  <c r="D46" i="82" s="1"/>
  <c r="O117" i="82" s="1"/>
  <c r="D34" i="82"/>
  <c r="Q81" i="82"/>
  <c r="F102" i="82"/>
  <c r="F46" i="82" s="1"/>
  <c r="Q117" i="82" s="1"/>
  <c r="F34" i="82"/>
  <c r="D33" i="82"/>
  <c r="D101" i="82"/>
  <c r="D45" i="82" s="1"/>
  <c r="O116" i="82" s="1"/>
  <c r="O80" i="82"/>
  <c r="E32" i="82"/>
  <c r="P79" i="82"/>
  <c r="E100" i="82"/>
  <c r="E44" i="82" s="1"/>
  <c r="P115" i="82" s="1"/>
  <c r="R79" i="82"/>
  <c r="G100" i="82"/>
  <c r="G44" i="82" s="1"/>
  <c r="G136" i="82" s="1"/>
  <c r="G55" i="82" s="1"/>
  <c r="G32" i="82"/>
  <c r="D31" i="82"/>
  <c r="D99" i="82"/>
  <c r="D43" i="82" s="1"/>
  <c r="O114" i="82" s="1"/>
  <c r="F99" i="82"/>
  <c r="F43" i="82" s="1"/>
  <c r="Q114" i="82" s="1"/>
  <c r="F31" i="82"/>
  <c r="T81" i="82"/>
  <c r="I102" i="82"/>
  <c r="I46" i="82" s="1"/>
  <c r="T117" i="82" s="1"/>
  <c r="I34" i="82"/>
  <c r="I33" i="82"/>
  <c r="T80" i="82"/>
  <c r="I101" i="82"/>
  <c r="I45" i="82" s="1"/>
  <c r="T116" i="82" s="1"/>
  <c r="I31" i="82"/>
  <c r="I99" i="82"/>
  <c r="I43" i="82" s="1"/>
  <c r="T114" i="82" s="1"/>
  <c r="G136" i="78"/>
  <c r="G55" i="78" s="1"/>
  <c r="G66" i="78" s="1"/>
  <c r="Q338" i="105" s="1"/>
  <c r="Q334" i="130" s="1"/>
  <c r="E136" i="78"/>
  <c r="E55" i="78" s="1"/>
  <c r="E66" i="78" s="1"/>
  <c r="O338" i="105" s="1"/>
  <c r="O334" i="130" s="1"/>
  <c r="C136" i="78"/>
  <c r="C55" i="78" s="1"/>
  <c r="C66" i="78" s="1"/>
  <c r="M338" i="105" s="1"/>
  <c r="M334" i="130" s="1"/>
  <c r="G136" i="81"/>
  <c r="G55" i="81" s="1"/>
  <c r="G66" i="81" s="1"/>
  <c r="Q347" i="105" s="1"/>
  <c r="Q343" i="130" s="1"/>
  <c r="T115" i="81"/>
  <c r="H102" i="82"/>
  <c r="H46" i="82" s="1"/>
  <c r="S117" i="82" s="1"/>
  <c r="S81" i="82"/>
  <c r="H34" i="82"/>
  <c r="Q80" i="82"/>
  <c r="F33" i="82"/>
  <c r="F101" i="82"/>
  <c r="F45" i="82" s="1"/>
  <c r="Q116" i="82" s="1"/>
  <c r="H33" i="82"/>
  <c r="H101" i="82"/>
  <c r="H45" i="82" s="1"/>
  <c r="S116" i="82" s="1"/>
  <c r="S80" i="82"/>
  <c r="I32" i="82"/>
  <c r="I100" i="82"/>
  <c r="I44" i="82" s="1"/>
  <c r="T115" i="82" s="1"/>
  <c r="T79" i="82"/>
  <c r="D32" i="82"/>
  <c r="D100" i="82"/>
  <c r="D44" i="82" s="1"/>
  <c r="O115" i="82" s="1"/>
  <c r="O79" i="82"/>
  <c r="H31" i="82"/>
  <c r="H99" i="82"/>
  <c r="H43" i="82" s="1"/>
  <c r="S114" i="82" s="1"/>
  <c r="C31" i="82"/>
  <c r="C99" i="82"/>
  <c r="C43" i="82" s="1"/>
  <c r="N114" i="82" s="1"/>
  <c r="R81" i="82"/>
  <c r="G34" i="82"/>
  <c r="G102" i="82"/>
  <c r="G46" i="82" s="1"/>
  <c r="R117" i="82" s="1"/>
  <c r="G101" i="82"/>
  <c r="G45" i="82" s="1"/>
  <c r="R116" i="82" s="1"/>
  <c r="G33" i="82"/>
  <c r="R80" i="82"/>
  <c r="N79" i="82"/>
  <c r="C100" i="82"/>
  <c r="C44" i="82" s="1"/>
  <c r="N115" i="82" s="1"/>
  <c r="C32" i="82"/>
  <c r="D136" i="77"/>
  <c r="D55" i="77" s="1"/>
  <c r="D66" i="77" s="1"/>
  <c r="N329" i="105" s="1"/>
  <c r="N325" i="130" s="1"/>
  <c r="C136" i="77"/>
  <c r="C55" i="77" s="1"/>
  <c r="C66" i="77" s="1"/>
  <c r="M329" i="105" s="1"/>
  <c r="M325" i="130" s="1"/>
  <c r="F136" i="81"/>
  <c r="F55" i="81" s="1"/>
  <c r="F66" i="81" s="1"/>
  <c r="P347" i="105" s="1"/>
  <c r="P343" i="130" s="1"/>
  <c r="H136" i="81"/>
  <c r="H55" i="81" s="1"/>
  <c r="H66" i="81" s="1"/>
  <c r="R347" i="105" s="1"/>
  <c r="R343" i="130" s="1"/>
  <c r="P118" i="82"/>
  <c r="N81" i="82"/>
  <c r="C102" i="82"/>
  <c r="C46" i="82" s="1"/>
  <c r="N117" i="82" s="1"/>
  <c r="C34" i="82"/>
  <c r="E102" i="82"/>
  <c r="E46" i="82" s="1"/>
  <c r="P117" i="82" s="1"/>
  <c r="P81" i="82"/>
  <c r="E34" i="82"/>
  <c r="C33" i="82"/>
  <c r="C101" i="82"/>
  <c r="C45" i="82" s="1"/>
  <c r="N116" i="82" s="1"/>
  <c r="N80" i="82"/>
  <c r="P80" i="82"/>
  <c r="E101" i="82"/>
  <c r="E45" i="82" s="1"/>
  <c r="P116" i="82" s="1"/>
  <c r="E33" i="82"/>
  <c r="F100" i="82"/>
  <c r="F44" i="82" s="1"/>
  <c r="Q115" i="82" s="1"/>
  <c r="Q79" i="82"/>
  <c r="F32" i="82"/>
  <c r="H100" i="82"/>
  <c r="H44" i="82" s="1"/>
  <c r="S115" i="82" s="1"/>
  <c r="S79" i="82"/>
  <c r="H32" i="82"/>
  <c r="E31" i="82"/>
  <c r="E99" i="82"/>
  <c r="E43" i="82" s="1"/>
  <c r="P114" i="82" s="1"/>
  <c r="G31" i="82"/>
  <c r="G99" i="82"/>
  <c r="G43" i="82" s="1"/>
  <c r="R114" i="82" s="1"/>
  <c r="C136" i="81"/>
  <c r="C55" i="81" s="1"/>
  <c r="C66" i="81" s="1"/>
  <c r="M347" i="105" s="1"/>
  <c r="M343" i="130" s="1"/>
  <c r="E136" i="81"/>
  <c r="E55" i="81" s="1"/>
  <c r="E66" i="81" s="1"/>
  <c r="O347" i="105" s="1"/>
  <c r="O343" i="130" s="1"/>
  <c r="D99" i="81"/>
  <c r="D43" i="81" s="1"/>
  <c r="O114" i="81" s="1"/>
  <c r="D31" i="81"/>
  <c r="I99" i="81"/>
  <c r="I43" i="81" s="1"/>
  <c r="T114" i="81" s="1"/>
  <c r="I31" i="81"/>
  <c r="S82" i="81"/>
  <c r="N82" i="81"/>
  <c r="G34" i="81"/>
  <c r="R81" i="81"/>
  <c r="G102" i="81"/>
  <c r="G46" i="81" s="1"/>
  <c r="R117" i="81" s="1"/>
  <c r="I102" i="81"/>
  <c r="I46" i="81" s="1"/>
  <c r="T117" i="81" s="1"/>
  <c r="T81" i="81"/>
  <c r="I34" i="81"/>
  <c r="G33" i="81"/>
  <c r="G101" i="81"/>
  <c r="G45" i="81" s="1"/>
  <c r="R116" i="81" s="1"/>
  <c r="R80" i="81"/>
  <c r="D136" i="81"/>
  <c r="D55" i="81" s="1"/>
  <c r="D66" i="81" s="1"/>
  <c r="N347" i="105" s="1"/>
  <c r="N343" i="130" s="1"/>
  <c r="H31" i="81"/>
  <c r="H99" i="81"/>
  <c r="H43" i="81" s="1"/>
  <c r="S114" i="81" s="1"/>
  <c r="G99" i="81"/>
  <c r="G43" i="81" s="1"/>
  <c r="R114" i="81" s="1"/>
  <c r="G31" i="81"/>
  <c r="R82" i="81"/>
  <c r="Q82" i="81"/>
  <c r="D102" i="81"/>
  <c r="D46" i="81" s="1"/>
  <c r="O117" i="81" s="1"/>
  <c r="D34" i="81"/>
  <c r="O81" i="81"/>
  <c r="F33" i="81"/>
  <c r="F101" i="81"/>
  <c r="F45" i="81" s="1"/>
  <c r="F137" i="81" s="1"/>
  <c r="F56" i="81" s="1"/>
  <c r="Q80" i="81"/>
  <c r="P80" i="81"/>
  <c r="E33" i="81"/>
  <c r="E101" i="81"/>
  <c r="E45" i="81" s="1"/>
  <c r="P116" i="81" s="1"/>
  <c r="F136" i="77"/>
  <c r="F55" i="77" s="1"/>
  <c r="F66" i="77" s="1"/>
  <c r="P329" i="105" s="1"/>
  <c r="P325" i="130" s="1"/>
  <c r="C99" i="81"/>
  <c r="C43" i="81" s="1"/>
  <c r="N114" i="81" s="1"/>
  <c r="C31" i="81"/>
  <c r="F99" i="81"/>
  <c r="F43" i="81" s="1"/>
  <c r="Q114" i="81" s="1"/>
  <c r="F31" i="81"/>
  <c r="P82" i="81"/>
  <c r="F34" i="81"/>
  <c r="Q81" i="81"/>
  <c r="F102" i="81"/>
  <c r="F46" i="81" s="1"/>
  <c r="Q117" i="81" s="1"/>
  <c r="H34" i="81"/>
  <c r="H102" i="81"/>
  <c r="H46" i="81" s="1"/>
  <c r="S117" i="81" s="1"/>
  <c r="S81" i="81"/>
  <c r="I33" i="81"/>
  <c r="T80" i="81"/>
  <c r="I101" i="81"/>
  <c r="I45" i="81" s="1"/>
  <c r="T116" i="81" s="1"/>
  <c r="O80" i="81"/>
  <c r="D101" i="81"/>
  <c r="D45" i="81" s="1"/>
  <c r="O116" i="81" s="1"/>
  <c r="D33" i="81"/>
  <c r="E31" i="81"/>
  <c r="E99" i="81"/>
  <c r="E43" i="81" s="1"/>
  <c r="P114" i="81" s="1"/>
  <c r="O82" i="81"/>
  <c r="T82" i="81"/>
  <c r="C34" i="81"/>
  <c r="N81" i="81"/>
  <c r="C102" i="81"/>
  <c r="C46" i="81" s="1"/>
  <c r="N117" i="81" s="1"/>
  <c r="P81" i="81"/>
  <c r="E34" i="81"/>
  <c r="E102" i="81"/>
  <c r="E46" i="81" s="1"/>
  <c r="P117" i="81" s="1"/>
  <c r="C101" i="81"/>
  <c r="C45" i="81" s="1"/>
  <c r="N116" i="81" s="1"/>
  <c r="N80" i="81"/>
  <c r="C33" i="81"/>
  <c r="S80" i="81"/>
  <c r="H33" i="81"/>
  <c r="H101" i="81"/>
  <c r="H45" i="81" s="1"/>
  <c r="S116" i="81" s="1"/>
  <c r="E99" i="78"/>
  <c r="E43" i="78" s="1"/>
  <c r="P114" i="78" s="1"/>
  <c r="E31" i="78"/>
  <c r="G135" i="75"/>
  <c r="G54" i="75" s="1"/>
  <c r="G65" i="75" s="1"/>
  <c r="Q310" i="105" s="1"/>
  <c r="Q306" i="130" s="1"/>
  <c r="I136" i="77"/>
  <c r="I55" i="77" s="1"/>
  <c r="I66" i="77" s="1"/>
  <c r="S329" i="105" s="1"/>
  <c r="S325" i="130" s="1"/>
  <c r="H136" i="77"/>
  <c r="H55" i="77" s="1"/>
  <c r="H66" i="77" s="1"/>
  <c r="R329" i="105" s="1"/>
  <c r="R325" i="130" s="1"/>
  <c r="Q118" i="77"/>
  <c r="E136" i="77"/>
  <c r="E55" i="77" s="1"/>
  <c r="E66" i="77" s="1"/>
  <c r="O329" i="105" s="1"/>
  <c r="O325" i="130" s="1"/>
  <c r="G136" i="77"/>
  <c r="G55" i="77" s="1"/>
  <c r="G66" i="77" s="1"/>
  <c r="Q329" i="105" s="1"/>
  <c r="Q325" i="130" s="1"/>
  <c r="F136" i="78"/>
  <c r="F55" i="78" s="1"/>
  <c r="F66" i="78" s="1"/>
  <c r="P338" i="105" s="1"/>
  <c r="P334" i="130" s="1"/>
  <c r="F101" i="78"/>
  <c r="F45" i="78" s="1"/>
  <c r="Q116" i="78" s="1"/>
  <c r="F33" i="78"/>
  <c r="Q80" i="78"/>
  <c r="H101" i="78"/>
  <c r="H45" i="78" s="1"/>
  <c r="S116" i="78" s="1"/>
  <c r="S80" i="78"/>
  <c r="H33" i="78"/>
  <c r="I99" i="78"/>
  <c r="I43" i="78" s="1"/>
  <c r="T114" i="78" s="1"/>
  <c r="I31" i="78"/>
  <c r="N81" i="78"/>
  <c r="C34" i="78"/>
  <c r="C102" i="78"/>
  <c r="C46" i="78" s="1"/>
  <c r="C138" i="78" s="1"/>
  <c r="C57" i="78" s="1"/>
  <c r="E34" i="78"/>
  <c r="E102" i="78"/>
  <c r="E46" i="78" s="1"/>
  <c r="P117" i="78" s="1"/>
  <c r="P81" i="78"/>
  <c r="D101" i="78"/>
  <c r="D45" i="78" s="1"/>
  <c r="O116" i="78" s="1"/>
  <c r="D33" i="78"/>
  <c r="O80" i="78"/>
  <c r="G31" i="78"/>
  <c r="G99" i="78"/>
  <c r="G43" i="78" s="1"/>
  <c r="R114" i="78" s="1"/>
  <c r="C33" i="78"/>
  <c r="C101" i="78"/>
  <c r="C45" i="78" s="1"/>
  <c r="N116" i="78" s="1"/>
  <c r="N80" i="78"/>
  <c r="E33" i="78"/>
  <c r="P80" i="78"/>
  <c r="E101" i="78"/>
  <c r="E45" i="78" s="1"/>
  <c r="P116" i="78" s="1"/>
  <c r="D99" i="78"/>
  <c r="D43" i="78" s="1"/>
  <c r="O114" i="78" s="1"/>
  <c r="D31" i="78"/>
  <c r="F31" i="78"/>
  <c r="F99" i="78"/>
  <c r="F43" i="78" s="1"/>
  <c r="Q114" i="78" s="1"/>
  <c r="G34" i="78"/>
  <c r="R81" i="78"/>
  <c r="G102" i="78"/>
  <c r="G46" i="78" s="1"/>
  <c r="R117" i="78" s="1"/>
  <c r="I34" i="78"/>
  <c r="I102" i="78"/>
  <c r="I46" i="78" s="1"/>
  <c r="T117" i="78" s="1"/>
  <c r="T81" i="78"/>
  <c r="H34" i="78"/>
  <c r="S81" i="78"/>
  <c r="H102" i="78"/>
  <c r="H46" i="78" s="1"/>
  <c r="S117" i="78" s="1"/>
  <c r="H136" i="78"/>
  <c r="H55" i="78" s="1"/>
  <c r="H66" i="78" s="1"/>
  <c r="R338" i="105" s="1"/>
  <c r="R334" i="130" s="1"/>
  <c r="R80" i="78"/>
  <c r="G33" i="78"/>
  <c r="G101" i="78"/>
  <c r="G45" i="78" s="1"/>
  <c r="R116" i="78" s="1"/>
  <c r="T80" i="78"/>
  <c r="I101" i="78"/>
  <c r="I45" i="78" s="1"/>
  <c r="T116" i="78" s="1"/>
  <c r="I33" i="78"/>
  <c r="H99" i="78"/>
  <c r="H43" i="78" s="1"/>
  <c r="S114" i="78" s="1"/>
  <c r="H31" i="78"/>
  <c r="C99" i="78"/>
  <c r="C43" i="78" s="1"/>
  <c r="N114" i="78" s="1"/>
  <c r="C31" i="78"/>
  <c r="D34" i="78"/>
  <c r="O81" i="78"/>
  <c r="D102" i="78"/>
  <c r="D46" i="78" s="1"/>
  <c r="O117" i="78" s="1"/>
  <c r="Q81" i="78"/>
  <c r="F34" i="78"/>
  <c r="F102" i="78"/>
  <c r="F46" i="78" s="1"/>
  <c r="Q117" i="78" s="1"/>
  <c r="Q118" i="75"/>
  <c r="C31" i="77"/>
  <c r="C99" i="77"/>
  <c r="C43" i="77" s="1"/>
  <c r="N114" i="77" s="1"/>
  <c r="H99" i="77"/>
  <c r="H43" i="77" s="1"/>
  <c r="S114" i="77" s="1"/>
  <c r="H31" i="77"/>
  <c r="S81" i="77"/>
  <c r="H102" i="77"/>
  <c r="H46" i="77" s="1"/>
  <c r="S117" i="77" s="1"/>
  <c r="H34" i="77"/>
  <c r="D67" i="70"/>
  <c r="N263" i="105" s="1"/>
  <c r="N263" i="130" s="1"/>
  <c r="G31" i="77"/>
  <c r="G99" i="77"/>
  <c r="G43" i="77" s="1"/>
  <c r="R114" i="77" s="1"/>
  <c r="D102" i="77"/>
  <c r="D46" i="77" s="1"/>
  <c r="O117" i="77" s="1"/>
  <c r="D34" i="77"/>
  <c r="O81" i="77"/>
  <c r="I102" i="77"/>
  <c r="I46" i="77" s="1"/>
  <c r="T117" i="77" s="1"/>
  <c r="T81" i="77"/>
  <c r="I34" i="77"/>
  <c r="E31" i="77"/>
  <c r="E99" i="77"/>
  <c r="E43" i="77" s="1"/>
  <c r="P114" i="77" s="1"/>
  <c r="I99" i="77"/>
  <c r="I43" i="77" s="1"/>
  <c r="T114" i="77" s="1"/>
  <c r="I31" i="77"/>
  <c r="E34" i="77"/>
  <c r="E102" i="77"/>
  <c r="E46" i="77" s="1"/>
  <c r="P117" i="77" s="1"/>
  <c r="P81" i="77"/>
  <c r="C34" i="77"/>
  <c r="N81" i="77"/>
  <c r="C102" i="77"/>
  <c r="C46" i="77" s="1"/>
  <c r="N117" i="77" s="1"/>
  <c r="F99" i="77"/>
  <c r="F43" i="77" s="1"/>
  <c r="Q114" i="77" s="1"/>
  <c r="F31" i="77"/>
  <c r="D31" i="77"/>
  <c r="D99" i="77"/>
  <c r="D43" i="77" s="1"/>
  <c r="O114" i="77" s="1"/>
  <c r="F102" i="77"/>
  <c r="F46" i="77" s="1"/>
  <c r="Q117" i="77" s="1"/>
  <c r="F34" i="77"/>
  <c r="Q81" i="77"/>
  <c r="R81" i="77"/>
  <c r="G34" i="77"/>
  <c r="G102" i="77"/>
  <c r="G46" i="77" s="1"/>
  <c r="R117" i="77" s="1"/>
  <c r="D135" i="75"/>
  <c r="D54" i="75" s="1"/>
  <c r="D65" i="75" s="1"/>
  <c r="N310" i="105" s="1"/>
  <c r="N306" i="130" s="1"/>
  <c r="O80" i="76"/>
  <c r="D33" i="76"/>
  <c r="D101" i="76"/>
  <c r="D45" i="76" s="1"/>
  <c r="O116" i="76" s="1"/>
  <c r="I33" i="76"/>
  <c r="I101" i="76"/>
  <c r="I45" i="76" s="1"/>
  <c r="T116" i="76" s="1"/>
  <c r="T80" i="76"/>
  <c r="C99" i="76"/>
  <c r="C43" i="76" s="1"/>
  <c r="N114" i="76" s="1"/>
  <c r="C31" i="76"/>
  <c r="H31" i="76"/>
  <c r="H99" i="76"/>
  <c r="H43" i="76" s="1"/>
  <c r="S114" i="76" s="1"/>
  <c r="D32" i="76"/>
  <c r="O79" i="76"/>
  <c r="D100" i="76"/>
  <c r="D44" i="76" s="1"/>
  <c r="O115" i="76" s="1"/>
  <c r="N118" i="76"/>
  <c r="O81" i="76"/>
  <c r="D34" i="76"/>
  <c r="D102" i="76"/>
  <c r="D46" i="76" s="1"/>
  <c r="O117" i="76" s="1"/>
  <c r="H33" i="76"/>
  <c r="H101" i="76"/>
  <c r="H45" i="76" s="1"/>
  <c r="S116" i="76" s="1"/>
  <c r="S80" i="76"/>
  <c r="Q80" i="76"/>
  <c r="F101" i="76"/>
  <c r="F45" i="76" s="1"/>
  <c r="Q116" i="76" s="1"/>
  <c r="F33" i="76"/>
  <c r="G99" i="76"/>
  <c r="G43" i="76" s="1"/>
  <c r="R114" i="76" s="1"/>
  <c r="G31" i="76"/>
  <c r="F100" i="76"/>
  <c r="F44" i="76" s="1"/>
  <c r="Q115" i="76" s="1"/>
  <c r="Q79" i="76"/>
  <c r="F32" i="76"/>
  <c r="S79" i="76"/>
  <c r="H32" i="76"/>
  <c r="H100" i="76"/>
  <c r="H44" i="76" s="1"/>
  <c r="S115" i="76" s="1"/>
  <c r="S81" i="76"/>
  <c r="H34" i="76"/>
  <c r="H102" i="76"/>
  <c r="H46" i="76" s="1"/>
  <c r="S117" i="76" s="1"/>
  <c r="Q81" i="76"/>
  <c r="F102" i="76"/>
  <c r="F46" i="76" s="1"/>
  <c r="Q117" i="76" s="1"/>
  <c r="F34" i="76"/>
  <c r="F135" i="75"/>
  <c r="F54" i="75" s="1"/>
  <c r="F65" i="75" s="1"/>
  <c r="P310" i="105" s="1"/>
  <c r="P306" i="130" s="1"/>
  <c r="C33" i="76"/>
  <c r="N80" i="76"/>
  <c r="C101" i="76"/>
  <c r="C45" i="76" s="1"/>
  <c r="N116" i="76" s="1"/>
  <c r="F31" i="76"/>
  <c r="F99" i="76"/>
  <c r="F43" i="76" s="1"/>
  <c r="Q114" i="76" s="1"/>
  <c r="I99" i="76"/>
  <c r="I43" i="76" s="1"/>
  <c r="T114" i="76" s="1"/>
  <c r="I31" i="76"/>
  <c r="N79" i="76"/>
  <c r="C32" i="76"/>
  <c r="C100" i="76"/>
  <c r="C44" i="76" s="1"/>
  <c r="N115" i="76" s="1"/>
  <c r="P79" i="76"/>
  <c r="E100" i="76"/>
  <c r="E44" i="76" s="1"/>
  <c r="P115" i="76" s="1"/>
  <c r="E32" i="76"/>
  <c r="E102" i="76"/>
  <c r="E46" i="76" s="1"/>
  <c r="P117" i="76" s="1"/>
  <c r="E34" i="76"/>
  <c r="P81" i="76"/>
  <c r="C34" i="76"/>
  <c r="C102" i="76"/>
  <c r="C46" i="76" s="1"/>
  <c r="N117" i="76" s="1"/>
  <c r="N81" i="76"/>
  <c r="G33" i="76"/>
  <c r="G101" i="76"/>
  <c r="G45" i="76" s="1"/>
  <c r="R116" i="76" s="1"/>
  <c r="R80" i="76"/>
  <c r="E101" i="76"/>
  <c r="E45" i="76" s="1"/>
  <c r="P116" i="76" s="1"/>
  <c r="E33" i="76"/>
  <c r="P80" i="76"/>
  <c r="E31" i="76"/>
  <c r="E99" i="76"/>
  <c r="E43" i="76" s="1"/>
  <c r="P114" i="76" s="1"/>
  <c r="D99" i="76"/>
  <c r="D43" i="76" s="1"/>
  <c r="O114" i="76" s="1"/>
  <c r="D31" i="76"/>
  <c r="G100" i="76"/>
  <c r="G44" i="76" s="1"/>
  <c r="R115" i="76" s="1"/>
  <c r="R79" i="76"/>
  <c r="G32" i="76"/>
  <c r="I100" i="76"/>
  <c r="I44" i="76" s="1"/>
  <c r="T115" i="76" s="1"/>
  <c r="T79" i="76"/>
  <c r="I32" i="76"/>
  <c r="T81" i="76"/>
  <c r="I34" i="76"/>
  <c r="I102" i="76"/>
  <c r="I46" i="76" s="1"/>
  <c r="T117" i="76" s="1"/>
  <c r="G34" i="76"/>
  <c r="G102" i="76"/>
  <c r="G46" i="76" s="1"/>
  <c r="R117" i="76" s="1"/>
  <c r="R81" i="76"/>
  <c r="H34" i="75"/>
  <c r="S81" i="75"/>
  <c r="H102" i="75"/>
  <c r="H46" i="75" s="1"/>
  <c r="S117" i="75" s="1"/>
  <c r="C135" i="75"/>
  <c r="C54" i="75" s="1"/>
  <c r="C65" i="75" s="1"/>
  <c r="M310" i="105" s="1"/>
  <c r="M306" i="130" s="1"/>
  <c r="G33" i="75"/>
  <c r="R80" i="75"/>
  <c r="G101" i="75"/>
  <c r="G45" i="75" s="1"/>
  <c r="R116" i="75" s="1"/>
  <c r="H33" i="75"/>
  <c r="H101" i="75"/>
  <c r="H45" i="75" s="1"/>
  <c r="S116" i="75" s="1"/>
  <c r="S80" i="75"/>
  <c r="H32" i="75"/>
  <c r="S79" i="75"/>
  <c r="H100" i="75"/>
  <c r="H44" i="75" s="1"/>
  <c r="S115" i="75" s="1"/>
  <c r="E135" i="75"/>
  <c r="E54" i="75" s="1"/>
  <c r="E65" i="75" s="1"/>
  <c r="O310" i="105" s="1"/>
  <c r="O306" i="130" s="1"/>
  <c r="H135" i="75"/>
  <c r="H54" i="75" s="1"/>
  <c r="H65" i="75" s="1"/>
  <c r="R310" i="105" s="1"/>
  <c r="R306" i="130" s="1"/>
  <c r="N81" i="75"/>
  <c r="C34" i="75"/>
  <c r="C102" i="75"/>
  <c r="C46" i="75" s="1"/>
  <c r="N117" i="75" s="1"/>
  <c r="F34" i="75"/>
  <c r="F102" i="75"/>
  <c r="F46" i="75" s="1"/>
  <c r="F138" i="75" s="1"/>
  <c r="F57" i="75" s="1"/>
  <c r="Q81" i="75"/>
  <c r="I135" i="75"/>
  <c r="I54" i="75" s="1"/>
  <c r="I65" i="75" s="1"/>
  <c r="S310" i="105" s="1"/>
  <c r="S306" i="130" s="1"/>
  <c r="E101" i="75"/>
  <c r="E45" i="75" s="1"/>
  <c r="P116" i="75" s="1"/>
  <c r="P80" i="75"/>
  <c r="E33" i="75"/>
  <c r="O79" i="75"/>
  <c r="D100" i="75"/>
  <c r="D44" i="75" s="1"/>
  <c r="O115" i="75" s="1"/>
  <c r="D32" i="75"/>
  <c r="T79" i="75"/>
  <c r="I100" i="75"/>
  <c r="I44" i="75" s="1"/>
  <c r="T115" i="75" s="1"/>
  <c r="I32" i="75"/>
  <c r="R81" i="75"/>
  <c r="G102" i="75"/>
  <c r="G46" i="75" s="1"/>
  <c r="R117" i="75" s="1"/>
  <c r="G34" i="75"/>
  <c r="E102" i="75"/>
  <c r="E46" i="75" s="1"/>
  <c r="P117" i="75" s="1"/>
  <c r="E34" i="75"/>
  <c r="P81" i="75"/>
  <c r="F101" i="75"/>
  <c r="F45" i="75" s="1"/>
  <c r="Q116" i="75" s="1"/>
  <c r="Q80" i="75"/>
  <c r="F33" i="75"/>
  <c r="I101" i="75"/>
  <c r="I45" i="75" s="1"/>
  <c r="T116" i="75" s="1"/>
  <c r="I33" i="75"/>
  <c r="T80" i="75"/>
  <c r="E100" i="75"/>
  <c r="E44" i="75" s="1"/>
  <c r="P115" i="75" s="1"/>
  <c r="E32" i="75"/>
  <c r="P79" i="75"/>
  <c r="C32" i="75"/>
  <c r="C100" i="75"/>
  <c r="C44" i="75" s="1"/>
  <c r="N115" i="75" s="1"/>
  <c r="N79" i="75"/>
  <c r="O81" i="75"/>
  <c r="D34" i="75"/>
  <c r="D102" i="75"/>
  <c r="D46" i="75" s="1"/>
  <c r="O117" i="75" s="1"/>
  <c r="I102" i="75"/>
  <c r="I46" i="75" s="1"/>
  <c r="T117" i="75" s="1"/>
  <c r="T81" i="75"/>
  <c r="I34" i="75"/>
  <c r="N80" i="75"/>
  <c r="C33" i="75"/>
  <c r="C101" i="75"/>
  <c r="C45" i="75" s="1"/>
  <c r="N116" i="75" s="1"/>
  <c r="D33" i="75"/>
  <c r="D101" i="75"/>
  <c r="D45" i="75" s="1"/>
  <c r="O116" i="75" s="1"/>
  <c r="O80" i="75"/>
  <c r="F32" i="75"/>
  <c r="Q79" i="75"/>
  <c r="F100" i="75"/>
  <c r="F44" i="75" s="1"/>
  <c r="Q115" i="75" s="1"/>
  <c r="R79" i="75"/>
  <c r="G100" i="75"/>
  <c r="G44" i="75" s="1"/>
  <c r="G136" i="75" s="1"/>
  <c r="G55" i="75" s="1"/>
  <c r="G32" i="75"/>
  <c r="D138" i="68"/>
  <c r="D57" i="68" s="1"/>
  <c r="D68" i="68" s="1"/>
  <c r="N246" i="105" s="1"/>
  <c r="N246" i="130" s="1"/>
  <c r="T82" i="72"/>
  <c r="T81" i="72"/>
  <c r="I34" i="72"/>
  <c r="I102" i="72"/>
  <c r="I46" i="72" s="1"/>
  <c r="T117" i="72" s="1"/>
  <c r="F100" i="72"/>
  <c r="F44" i="72" s="1"/>
  <c r="Q115" i="72" s="1"/>
  <c r="Q79" i="72"/>
  <c r="F32" i="72"/>
  <c r="I32" i="72"/>
  <c r="I100" i="72"/>
  <c r="I44" i="72" s="1"/>
  <c r="T115" i="72" s="1"/>
  <c r="T79" i="72"/>
  <c r="H9" i="72"/>
  <c r="D9" i="72"/>
  <c r="E9" i="72"/>
  <c r="G9" i="72"/>
  <c r="C9" i="72"/>
  <c r="F9" i="72"/>
  <c r="I9" i="72"/>
  <c r="H137" i="70"/>
  <c r="H56" i="70" s="1"/>
  <c r="H67" i="70" s="1"/>
  <c r="R263" i="105" s="1"/>
  <c r="R263" i="130" s="1"/>
  <c r="Q82" i="72"/>
  <c r="O82" i="72"/>
  <c r="D102" i="72"/>
  <c r="D46" i="72" s="1"/>
  <c r="O117" i="72" s="1"/>
  <c r="D34" i="72"/>
  <c r="O81" i="72"/>
  <c r="G34" i="72"/>
  <c r="R81" i="72"/>
  <c r="G102" i="72"/>
  <c r="G46" i="72" s="1"/>
  <c r="R117" i="72" s="1"/>
  <c r="D32" i="72"/>
  <c r="D100" i="72"/>
  <c r="D44" i="72" s="1"/>
  <c r="O115" i="72" s="1"/>
  <c r="O79" i="72"/>
  <c r="G33" i="72"/>
  <c r="R80" i="72"/>
  <c r="G101" i="72"/>
  <c r="G45" i="72" s="1"/>
  <c r="R116" i="72" s="1"/>
  <c r="I101" i="72"/>
  <c r="I45" i="72" s="1"/>
  <c r="T116" i="72" s="1"/>
  <c r="I33" i="72"/>
  <c r="T80" i="72"/>
  <c r="P82" i="72"/>
  <c r="C34" i="72"/>
  <c r="N81" i="72"/>
  <c r="C102" i="72"/>
  <c r="C46" i="72" s="1"/>
  <c r="N117" i="72" s="1"/>
  <c r="P80" i="72"/>
  <c r="E33" i="72"/>
  <c r="E101" i="72"/>
  <c r="E45" i="72" s="1"/>
  <c r="P116" i="72" s="1"/>
  <c r="I138" i="68"/>
  <c r="I57" i="68" s="1"/>
  <c r="I68" i="68" s="1"/>
  <c r="S246" i="105" s="1"/>
  <c r="S246" i="130" s="1"/>
  <c r="E138" i="68"/>
  <c r="E57" i="68" s="1"/>
  <c r="E68" i="68" s="1"/>
  <c r="O246" i="105" s="1"/>
  <c r="O246" i="130" s="1"/>
  <c r="N82" i="72"/>
  <c r="S82" i="72"/>
  <c r="S81" i="72"/>
  <c r="H102" i="72"/>
  <c r="H46" i="72" s="1"/>
  <c r="H138" i="72" s="1"/>
  <c r="H57" i="72" s="1"/>
  <c r="H34" i="72"/>
  <c r="C32" i="72"/>
  <c r="C100" i="72"/>
  <c r="C44" i="72" s="1"/>
  <c r="N115" i="72" s="1"/>
  <c r="N79" i="72"/>
  <c r="S79" i="72"/>
  <c r="H32" i="72"/>
  <c r="H100" i="72"/>
  <c r="H44" i="72" s="1"/>
  <c r="S115" i="72" s="1"/>
  <c r="D33" i="72"/>
  <c r="D101" i="72"/>
  <c r="D45" i="72" s="1"/>
  <c r="O116" i="72" s="1"/>
  <c r="O80" i="72"/>
  <c r="C33" i="72"/>
  <c r="C101" i="72"/>
  <c r="C45" i="72" s="1"/>
  <c r="N116" i="72" s="1"/>
  <c r="N80" i="72"/>
  <c r="R82" i="72"/>
  <c r="P81" i="72"/>
  <c r="E34" i="72"/>
  <c r="E102" i="72"/>
  <c r="E46" i="72" s="1"/>
  <c r="P117" i="72" s="1"/>
  <c r="F34" i="72"/>
  <c r="Q81" i="72"/>
  <c r="F102" i="72"/>
  <c r="F46" i="72" s="1"/>
  <c r="Q117" i="72" s="1"/>
  <c r="R79" i="72"/>
  <c r="G32" i="72"/>
  <c r="G100" i="72"/>
  <c r="G44" i="72" s="1"/>
  <c r="R115" i="72" s="1"/>
  <c r="E32" i="72"/>
  <c r="E100" i="72"/>
  <c r="E44" i="72" s="1"/>
  <c r="P115" i="72" s="1"/>
  <c r="P79" i="72"/>
  <c r="S80" i="72"/>
  <c r="H33" i="72"/>
  <c r="H101" i="72"/>
  <c r="H45" i="72" s="1"/>
  <c r="S116" i="72" s="1"/>
  <c r="Q80" i="72"/>
  <c r="F101" i="72"/>
  <c r="F45" i="72" s="1"/>
  <c r="Q116" i="72" s="1"/>
  <c r="F33" i="72"/>
  <c r="C31" i="71"/>
  <c r="C99" i="71"/>
  <c r="C43" i="71" s="1"/>
  <c r="N114" i="71" s="1"/>
  <c r="R82" i="71"/>
  <c r="T82" i="71"/>
  <c r="G31" i="71"/>
  <c r="G99" i="71"/>
  <c r="G43" i="71" s="1"/>
  <c r="R114" i="71" s="1"/>
  <c r="E31" i="71"/>
  <c r="E99" i="71"/>
  <c r="E43" i="71" s="1"/>
  <c r="P114" i="71" s="1"/>
  <c r="O82" i="71"/>
  <c r="N82" i="71"/>
  <c r="G10" i="71"/>
  <c r="C10" i="71"/>
  <c r="D10" i="71"/>
  <c r="F10" i="71"/>
  <c r="H10" i="71"/>
  <c r="I10" i="71"/>
  <c r="E10" i="71"/>
  <c r="D99" i="71"/>
  <c r="D43" i="71" s="1"/>
  <c r="O114" i="71" s="1"/>
  <c r="D31" i="71"/>
  <c r="I99" i="71"/>
  <c r="I43" i="71" s="1"/>
  <c r="T114" i="71" s="1"/>
  <c r="I31" i="71"/>
  <c r="S82" i="71"/>
  <c r="Q82" i="71"/>
  <c r="F138" i="68"/>
  <c r="F57" i="68" s="1"/>
  <c r="F68" i="68" s="1"/>
  <c r="P246" i="105" s="1"/>
  <c r="P246" i="130" s="1"/>
  <c r="F137" i="70"/>
  <c r="F56" i="70" s="1"/>
  <c r="F67" i="70" s="1"/>
  <c r="P263" i="105" s="1"/>
  <c r="P263" i="130" s="1"/>
  <c r="C137" i="70"/>
  <c r="C56" i="70" s="1"/>
  <c r="C67" i="70" s="1"/>
  <c r="M263" i="105" s="1"/>
  <c r="M263" i="130" s="1"/>
  <c r="I137" i="70"/>
  <c r="I56" i="70" s="1"/>
  <c r="I67" i="70" s="1"/>
  <c r="S263" i="105" s="1"/>
  <c r="S263" i="130" s="1"/>
  <c r="O116" i="70"/>
  <c r="H99" i="71"/>
  <c r="H43" i="71" s="1"/>
  <c r="S114" i="71" s="1"/>
  <c r="H31" i="71"/>
  <c r="F31" i="71"/>
  <c r="F99" i="71"/>
  <c r="F43" i="71" s="1"/>
  <c r="Q114" i="71" s="1"/>
  <c r="P82" i="71"/>
  <c r="P82" i="70"/>
  <c r="I99" i="70"/>
  <c r="I43" i="70" s="1"/>
  <c r="T114" i="70" s="1"/>
  <c r="I31" i="70"/>
  <c r="T81" i="70"/>
  <c r="I102" i="70"/>
  <c r="I46" i="70" s="1"/>
  <c r="I138" i="70" s="1"/>
  <c r="I57" i="70" s="1"/>
  <c r="I34" i="70"/>
  <c r="R81" i="70"/>
  <c r="G34" i="70"/>
  <c r="G102" i="70"/>
  <c r="G46" i="70" s="1"/>
  <c r="R117" i="70" s="1"/>
  <c r="I136" i="69"/>
  <c r="I55" i="69" s="1"/>
  <c r="I66" i="69" s="1"/>
  <c r="S253" i="105" s="1"/>
  <c r="S253" i="130" s="1"/>
  <c r="O82" i="70"/>
  <c r="H34" i="70"/>
  <c r="H102" i="70"/>
  <c r="H46" i="70" s="1"/>
  <c r="S117" i="70" s="1"/>
  <c r="S81" i="70"/>
  <c r="H138" i="68"/>
  <c r="H57" i="68" s="1"/>
  <c r="H68" i="68" s="1"/>
  <c r="R246" i="105" s="1"/>
  <c r="R246" i="130" s="1"/>
  <c r="C136" i="69"/>
  <c r="C55" i="69" s="1"/>
  <c r="C66" i="69" s="1"/>
  <c r="M253" i="105" s="1"/>
  <c r="M253" i="130" s="1"/>
  <c r="H136" i="69"/>
  <c r="H55" i="69" s="1"/>
  <c r="H66" i="69" s="1"/>
  <c r="R253" i="105" s="1"/>
  <c r="R253" i="130" s="1"/>
  <c r="N82" i="70"/>
  <c r="S82" i="70"/>
  <c r="G31" i="70"/>
  <c r="G99" i="70"/>
  <c r="G43" i="70" s="1"/>
  <c r="R114" i="70" s="1"/>
  <c r="O81" i="70"/>
  <c r="D34" i="70"/>
  <c r="D102" i="70"/>
  <c r="D46" i="70" s="1"/>
  <c r="O117" i="70" s="1"/>
  <c r="F102" i="70"/>
  <c r="F46" i="70" s="1"/>
  <c r="Q117" i="70" s="1"/>
  <c r="Q81" i="70"/>
  <c r="F34" i="70"/>
  <c r="E137" i="70"/>
  <c r="E56" i="70" s="1"/>
  <c r="E67" i="70" s="1"/>
  <c r="O263" i="105" s="1"/>
  <c r="O263" i="130" s="1"/>
  <c r="F100" i="70"/>
  <c r="F44" i="70" s="1"/>
  <c r="Q115" i="70" s="1"/>
  <c r="Q79" i="70"/>
  <c r="F32" i="70"/>
  <c r="H100" i="70"/>
  <c r="H44" i="70" s="1"/>
  <c r="S115" i="70" s="1"/>
  <c r="S79" i="70"/>
  <c r="H32" i="70"/>
  <c r="T82" i="70"/>
  <c r="D99" i="70"/>
  <c r="D43" i="70" s="1"/>
  <c r="O114" i="70" s="1"/>
  <c r="D31" i="70"/>
  <c r="G32" i="70"/>
  <c r="R79" i="70"/>
  <c r="G100" i="70"/>
  <c r="G44" i="70" s="1"/>
  <c r="R115" i="70" s="1"/>
  <c r="Q82" i="70"/>
  <c r="C31" i="70"/>
  <c r="C99" i="70"/>
  <c r="C43" i="70" s="1"/>
  <c r="N114" i="70" s="1"/>
  <c r="H31" i="70"/>
  <c r="H99" i="70"/>
  <c r="H43" i="70" s="1"/>
  <c r="H135" i="70" s="1"/>
  <c r="H54" i="70" s="1"/>
  <c r="G137" i="70"/>
  <c r="G56" i="70" s="1"/>
  <c r="G67" i="70" s="1"/>
  <c r="Q263" i="105" s="1"/>
  <c r="Q263" i="130" s="1"/>
  <c r="D100" i="70"/>
  <c r="D44" i="70" s="1"/>
  <c r="O115" i="70" s="1"/>
  <c r="O79" i="70"/>
  <c r="D32" i="70"/>
  <c r="R82" i="70"/>
  <c r="F99" i="70"/>
  <c r="F43" i="70" s="1"/>
  <c r="Q114" i="70" s="1"/>
  <c r="F31" i="70"/>
  <c r="E99" i="70"/>
  <c r="E43" i="70" s="1"/>
  <c r="P114" i="70" s="1"/>
  <c r="E31" i="70"/>
  <c r="E34" i="70"/>
  <c r="E102" i="70"/>
  <c r="E46" i="70" s="1"/>
  <c r="P117" i="70" s="1"/>
  <c r="P81" i="70"/>
  <c r="C34" i="70"/>
  <c r="C102" i="70"/>
  <c r="C46" i="70" s="1"/>
  <c r="N117" i="70" s="1"/>
  <c r="N81" i="70"/>
  <c r="C100" i="70"/>
  <c r="C44" i="70" s="1"/>
  <c r="N115" i="70" s="1"/>
  <c r="N79" i="70"/>
  <c r="C32" i="70"/>
  <c r="E100" i="70"/>
  <c r="E44" i="70" s="1"/>
  <c r="P115" i="70" s="1"/>
  <c r="E32" i="70"/>
  <c r="P79" i="70"/>
  <c r="I32" i="70"/>
  <c r="I100" i="70"/>
  <c r="I44" i="70" s="1"/>
  <c r="T115" i="70" s="1"/>
  <c r="T79" i="70"/>
  <c r="E33" i="69"/>
  <c r="E101" i="69"/>
  <c r="E45" i="69" s="1"/>
  <c r="P116" i="69" s="1"/>
  <c r="P80" i="69"/>
  <c r="I102" i="69"/>
  <c r="I46" i="69" s="1"/>
  <c r="T117" i="69" s="1"/>
  <c r="T81" i="69"/>
  <c r="I34" i="69"/>
  <c r="E99" i="69"/>
  <c r="E43" i="69" s="1"/>
  <c r="P114" i="69" s="1"/>
  <c r="E31" i="69"/>
  <c r="G136" i="69"/>
  <c r="G55" i="69" s="1"/>
  <c r="G66" i="69" s="1"/>
  <c r="Q253" i="105" s="1"/>
  <c r="Q253" i="130" s="1"/>
  <c r="E136" i="69"/>
  <c r="E55" i="69" s="1"/>
  <c r="E66" i="69" s="1"/>
  <c r="O253" i="105" s="1"/>
  <c r="O253" i="130" s="1"/>
  <c r="G101" i="69"/>
  <c r="G45" i="69" s="1"/>
  <c r="R116" i="69" s="1"/>
  <c r="R80" i="69"/>
  <c r="G33" i="69"/>
  <c r="F33" i="69"/>
  <c r="F101" i="69"/>
  <c r="F45" i="69" s="1"/>
  <c r="Q116" i="69" s="1"/>
  <c r="Q80" i="69"/>
  <c r="H102" i="69"/>
  <c r="H46" i="69" s="1"/>
  <c r="S117" i="69" s="1"/>
  <c r="H34" i="69"/>
  <c r="S81" i="69"/>
  <c r="P81" i="69"/>
  <c r="E34" i="69"/>
  <c r="E102" i="69"/>
  <c r="E46" i="69" s="1"/>
  <c r="P117" i="69" s="1"/>
  <c r="G99" i="69"/>
  <c r="G43" i="69" s="1"/>
  <c r="R114" i="69" s="1"/>
  <c r="G31" i="69"/>
  <c r="F31" i="69"/>
  <c r="F99" i="69"/>
  <c r="F43" i="69" s="1"/>
  <c r="Q114" i="69" s="1"/>
  <c r="O82" i="69"/>
  <c r="D33" i="69"/>
  <c r="O80" i="69"/>
  <c r="D101" i="69"/>
  <c r="D45" i="69" s="1"/>
  <c r="O116" i="69" s="1"/>
  <c r="S82" i="69"/>
  <c r="C138" i="68"/>
  <c r="C57" i="68" s="1"/>
  <c r="C68" i="68" s="1"/>
  <c r="M246" i="105" s="1"/>
  <c r="M246" i="130" s="1"/>
  <c r="I33" i="69"/>
  <c r="I101" i="69"/>
  <c r="I45" i="69" s="1"/>
  <c r="T116" i="69" s="1"/>
  <c r="T80" i="69"/>
  <c r="H101" i="69"/>
  <c r="H45" i="69" s="1"/>
  <c r="S116" i="69" s="1"/>
  <c r="H33" i="69"/>
  <c r="S80" i="69"/>
  <c r="G102" i="69"/>
  <c r="G46" i="69" s="1"/>
  <c r="R117" i="69" s="1"/>
  <c r="G34" i="69"/>
  <c r="R81" i="69"/>
  <c r="F136" i="69"/>
  <c r="F55" i="69" s="1"/>
  <c r="F66" i="69" s="1"/>
  <c r="P253" i="105" s="1"/>
  <c r="P253" i="130" s="1"/>
  <c r="D136" i="69"/>
  <c r="D55" i="69" s="1"/>
  <c r="D66" i="69" s="1"/>
  <c r="N253" i="105" s="1"/>
  <c r="N253" i="130" s="1"/>
  <c r="I31" i="69"/>
  <c r="I99" i="69"/>
  <c r="I43" i="69" s="1"/>
  <c r="T114" i="69" s="1"/>
  <c r="D99" i="69"/>
  <c r="D43" i="69" s="1"/>
  <c r="O114" i="69" s="1"/>
  <c r="D31" i="69"/>
  <c r="N82" i="69"/>
  <c r="T82" i="69"/>
  <c r="C102" i="69"/>
  <c r="C46" i="69" s="1"/>
  <c r="N117" i="69" s="1"/>
  <c r="C34" i="69"/>
  <c r="N81" i="69"/>
  <c r="P82" i="69"/>
  <c r="C101" i="69"/>
  <c r="C45" i="69" s="1"/>
  <c r="N116" i="69" s="1"/>
  <c r="C33" i="69"/>
  <c r="N80" i="69"/>
  <c r="Q81" i="69"/>
  <c r="F34" i="69"/>
  <c r="F102" i="69"/>
  <c r="F46" i="69" s="1"/>
  <c r="Q117" i="69" s="1"/>
  <c r="O81" i="69"/>
  <c r="D102" i="69"/>
  <c r="D46" i="69" s="1"/>
  <c r="O117" i="69" s="1"/>
  <c r="D34" i="69"/>
  <c r="C99" i="69"/>
  <c r="C43" i="69" s="1"/>
  <c r="N114" i="69" s="1"/>
  <c r="C31" i="69"/>
  <c r="H31" i="69"/>
  <c r="H99" i="69"/>
  <c r="H43" i="69" s="1"/>
  <c r="S114" i="69" s="1"/>
  <c r="R82" i="69"/>
  <c r="Q82" i="69"/>
  <c r="C101" i="68"/>
  <c r="C45" i="68" s="1"/>
  <c r="N116" i="68" s="1"/>
  <c r="N80" i="68"/>
  <c r="C33" i="68"/>
  <c r="E33" i="68"/>
  <c r="P80" i="68"/>
  <c r="E101" i="68"/>
  <c r="E45" i="68" s="1"/>
  <c r="P116" i="68" s="1"/>
  <c r="G31" i="68"/>
  <c r="G99" i="68"/>
  <c r="G43" i="68" s="1"/>
  <c r="R114" i="68" s="1"/>
  <c r="H31" i="68"/>
  <c r="H99" i="68"/>
  <c r="H43" i="68" s="1"/>
  <c r="S114" i="68" s="1"/>
  <c r="Q82" i="68"/>
  <c r="C32" i="68"/>
  <c r="C100" i="68"/>
  <c r="C44" i="68" s="1"/>
  <c r="N115" i="68" s="1"/>
  <c r="N79" i="68"/>
  <c r="G33" i="68"/>
  <c r="R80" i="68"/>
  <c r="G101" i="68"/>
  <c r="G45" i="68" s="1"/>
  <c r="R116" i="68" s="1"/>
  <c r="F101" i="68"/>
  <c r="F45" i="68" s="1"/>
  <c r="Q116" i="68" s="1"/>
  <c r="F33" i="68"/>
  <c r="Q80" i="68"/>
  <c r="F99" i="68"/>
  <c r="F43" i="68" s="1"/>
  <c r="Q114" i="68" s="1"/>
  <c r="F31" i="68"/>
  <c r="R82" i="68"/>
  <c r="N82" i="68"/>
  <c r="D32" i="68"/>
  <c r="O79" i="68"/>
  <c r="D100" i="68"/>
  <c r="D44" i="68" s="1"/>
  <c r="O115" i="68" s="1"/>
  <c r="G32" i="68"/>
  <c r="G100" i="68"/>
  <c r="G44" i="68" s="1"/>
  <c r="R115" i="68" s="1"/>
  <c r="R79" i="68"/>
  <c r="D101" i="68"/>
  <c r="D45" i="68" s="1"/>
  <c r="O116" i="68" s="1"/>
  <c r="D33" i="68"/>
  <c r="O80" i="68"/>
  <c r="E99" i="68"/>
  <c r="E43" i="68" s="1"/>
  <c r="P114" i="68" s="1"/>
  <c r="E31" i="68"/>
  <c r="C99" i="68"/>
  <c r="C43" i="68" s="1"/>
  <c r="N114" i="68" s="1"/>
  <c r="C31" i="68"/>
  <c r="P82" i="68"/>
  <c r="O82" i="68"/>
  <c r="F100" i="68"/>
  <c r="F44" i="68" s="1"/>
  <c r="Q115" i="68" s="1"/>
  <c r="F32" i="68"/>
  <c r="Q79" i="68"/>
  <c r="E32" i="68"/>
  <c r="P79" i="68"/>
  <c r="E100" i="68"/>
  <c r="E44" i="68" s="1"/>
  <c r="P115" i="68" s="1"/>
  <c r="G138" i="68"/>
  <c r="G57" i="68" s="1"/>
  <c r="G68" i="68" s="1"/>
  <c r="Q246" i="105" s="1"/>
  <c r="Q246" i="130" s="1"/>
  <c r="I101" i="68"/>
  <c r="I45" i="68" s="1"/>
  <c r="T116" i="68" s="1"/>
  <c r="I33" i="68"/>
  <c r="T80" i="68"/>
  <c r="S80" i="68"/>
  <c r="H101" i="68"/>
  <c r="H45" i="68" s="1"/>
  <c r="S116" i="68" s="1"/>
  <c r="H33" i="68"/>
  <c r="I31" i="68"/>
  <c r="I99" i="68"/>
  <c r="I43" i="68" s="1"/>
  <c r="T114" i="68" s="1"/>
  <c r="D99" i="68"/>
  <c r="D43" i="68" s="1"/>
  <c r="O114" i="68" s="1"/>
  <c r="D31" i="68"/>
  <c r="T82" i="68"/>
  <c r="S82" i="68"/>
  <c r="H100" i="68"/>
  <c r="H44" i="68" s="1"/>
  <c r="S115" i="68" s="1"/>
  <c r="H32" i="68"/>
  <c r="S79" i="68"/>
  <c r="T79" i="68"/>
  <c r="I100" i="68"/>
  <c r="I44" i="68" s="1"/>
  <c r="T115" i="68" s="1"/>
  <c r="I32" i="68"/>
  <c r="N118" i="98" l="1"/>
  <c r="E136" i="98"/>
  <c r="E55" i="98" s="1"/>
  <c r="E66" i="98" s="1"/>
  <c r="O526" i="105" s="1"/>
  <c r="O521" i="130" s="1"/>
  <c r="G137" i="98"/>
  <c r="G56" i="98" s="1"/>
  <c r="G67" i="98" s="1"/>
  <c r="Q527" i="105" s="1"/>
  <c r="Q522" i="130" s="1"/>
  <c r="D138" i="100"/>
  <c r="D57" i="100" s="1"/>
  <c r="D68" i="100" s="1"/>
  <c r="N546" i="105" s="1"/>
  <c r="N540" i="130" s="1"/>
  <c r="Q117" i="100"/>
  <c r="I136" i="100"/>
  <c r="I55" i="100" s="1"/>
  <c r="I66" i="100" s="1"/>
  <c r="S544" i="105" s="1"/>
  <c r="S538" i="130" s="1"/>
  <c r="F137" i="100"/>
  <c r="F56" i="100" s="1"/>
  <c r="F67" i="100" s="1"/>
  <c r="P545" i="105" s="1"/>
  <c r="P539" i="130" s="1"/>
  <c r="G136" i="100"/>
  <c r="G55" i="100" s="1"/>
  <c r="G66" i="100" s="1"/>
  <c r="Q544" i="105" s="1"/>
  <c r="Q538" i="130" s="1"/>
  <c r="F136" i="100"/>
  <c r="F55" i="100" s="1"/>
  <c r="F66" i="100" s="1"/>
  <c r="P544" i="105" s="1"/>
  <c r="P538" i="130" s="1"/>
  <c r="F68" i="100"/>
  <c r="P546" i="105" s="1"/>
  <c r="P540" i="130" s="1"/>
  <c r="E136" i="100"/>
  <c r="E55" i="100" s="1"/>
  <c r="E66" i="100" s="1"/>
  <c r="O544" i="105" s="1"/>
  <c r="O538" i="130" s="1"/>
  <c r="E137" i="98"/>
  <c r="E56" i="98" s="1"/>
  <c r="E67" i="98" s="1"/>
  <c r="O527" i="105" s="1"/>
  <c r="O522" i="130" s="1"/>
  <c r="H138" i="100"/>
  <c r="H57" i="100" s="1"/>
  <c r="H68" i="100" s="1"/>
  <c r="R546" i="105" s="1"/>
  <c r="R540" i="130" s="1"/>
  <c r="H138" i="96"/>
  <c r="H57" i="96" s="1"/>
  <c r="H68" i="96" s="1"/>
  <c r="R508" i="105" s="1"/>
  <c r="R503" i="130" s="1"/>
  <c r="C138" i="99"/>
  <c r="C57" i="99" s="1"/>
  <c r="C68" i="99" s="1"/>
  <c r="M537" i="105" s="1"/>
  <c r="M532" i="130" s="1"/>
  <c r="I135" i="101"/>
  <c r="I54" i="101" s="1"/>
  <c r="I65" i="101" s="1"/>
  <c r="S552" i="105" s="1"/>
  <c r="S546" i="130" s="1"/>
  <c r="E135" i="101"/>
  <c r="E54" i="101" s="1"/>
  <c r="E65" i="101" s="1"/>
  <c r="O552" i="105" s="1"/>
  <c r="O546" i="130" s="1"/>
  <c r="F137" i="95"/>
  <c r="F56" i="95" s="1"/>
  <c r="F67" i="95" s="1"/>
  <c r="P498" i="105" s="1"/>
  <c r="P493" i="130" s="1"/>
  <c r="F135" i="101"/>
  <c r="F54" i="101" s="1"/>
  <c r="F65" i="101" s="1"/>
  <c r="P552" i="105" s="1"/>
  <c r="P546" i="130" s="1"/>
  <c r="I135" i="98"/>
  <c r="I54" i="98" s="1"/>
  <c r="I65" i="98" s="1"/>
  <c r="S525" i="105" s="1"/>
  <c r="S520" i="130" s="1"/>
  <c r="D137" i="98"/>
  <c r="D56" i="98" s="1"/>
  <c r="D67" i="98" s="1"/>
  <c r="N527" i="105" s="1"/>
  <c r="N522" i="130" s="1"/>
  <c r="C137" i="99"/>
  <c r="C56" i="99" s="1"/>
  <c r="C67" i="99" s="1"/>
  <c r="M536" i="105" s="1"/>
  <c r="M531" i="130" s="1"/>
  <c r="H137" i="100"/>
  <c r="H56" i="100" s="1"/>
  <c r="H67" i="100" s="1"/>
  <c r="R545" i="105" s="1"/>
  <c r="R539" i="130" s="1"/>
  <c r="D136" i="100"/>
  <c r="D55" i="100" s="1"/>
  <c r="D66" i="100" s="1"/>
  <c r="N544" i="105" s="1"/>
  <c r="N538" i="130" s="1"/>
  <c r="G137" i="100"/>
  <c r="G56" i="100" s="1"/>
  <c r="G67" i="100" s="1"/>
  <c r="Q545" i="105" s="1"/>
  <c r="Q539" i="130" s="1"/>
  <c r="Q114" i="101"/>
  <c r="G135" i="101"/>
  <c r="G54" i="101" s="1"/>
  <c r="G65" i="101" s="1"/>
  <c r="Q552" i="105" s="1"/>
  <c r="Q546" i="130" s="1"/>
  <c r="H135" i="101"/>
  <c r="H54" i="101" s="1"/>
  <c r="H65" i="101" s="1"/>
  <c r="R552" i="105" s="1"/>
  <c r="R546" i="130" s="1"/>
  <c r="D135" i="101"/>
  <c r="D54" i="101" s="1"/>
  <c r="D65" i="101" s="1"/>
  <c r="N552" i="105" s="1"/>
  <c r="N546" i="130" s="1"/>
  <c r="C135" i="101"/>
  <c r="C54" i="101" s="1"/>
  <c r="C65" i="101" s="1"/>
  <c r="M552" i="105" s="1"/>
  <c r="M546" i="130" s="1"/>
  <c r="F138" i="99"/>
  <c r="F57" i="99" s="1"/>
  <c r="F68" i="99" s="1"/>
  <c r="P537" i="105" s="1"/>
  <c r="P532" i="130" s="1"/>
  <c r="D138" i="99"/>
  <c r="D57" i="99" s="1"/>
  <c r="D68" i="99" s="1"/>
  <c r="N537" i="105" s="1"/>
  <c r="N532" i="130" s="1"/>
  <c r="H137" i="99"/>
  <c r="H56" i="99" s="1"/>
  <c r="H67" i="99" s="1"/>
  <c r="R536" i="105" s="1"/>
  <c r="R531" i="130" s="1"/>
  <c r="I138" i="99"/>
  <c r="I57" i="99" s="1"/>
  <c r="I68" i="99" s="1"/>
  <c r="S537" i="105" s="1"/>
  <c r="S532" i="130" s="1"/>
  <c r="F137" i="99"/>
  <c r="F56" i="99" s="1"/>
  <c r="F67" i="99" s="1"/>
  <c r="P536" i="105" s="1"/>
  <c r="P531" i="130" s="1"/>
  <c r="D137" i="99"/>
  <c r="D56" i="99" s="1"/>
  <c r="D67" i="99" s="1"/>
  <c r="N536" i="105" s="1"/>
  <c r="N531" i="130" s="1"/>
  <c r="I137" i="99"/>
  <c r="I56" i="99" s="1"/>
  <c r="I67" i="99" s="1"/>
  <c r="S536" i="105" s="1"/>
  <c r="S531" i="130" s="1"/>
  <c r="G137" i="99"/>
  <c r="G56" i="99" s="1"/>
  <c r="G67" i="99" s="1"/>
  <c r="Q536" i="105" s="1"/>
  <c r="Q531" i="130" s="1"/>
  <c r="C138" i="100"/>
  <c r="C57" i="100" s="1"/>
  <c r="C68" i="100" s="1"/>
  <c r="M546" i="105" s="1"/>
  <c r="M540" i="130" s="1"/>
  <c r="I138" i="100"/>
  <c r="I57" i="100" s="1"/>
  <c r="I68" i="100" s="1"/>
  <c r="S546" i="105" s="1"/>
  <c r="S540" i="130" s="1"/>
  <c r="I137" i="100"/>
  <c r="I56" i="100" s="1"/>
  <c r="I67" i="100" s="1"/>
  <c r="S545" i="105" s="1"/>
  <c r="S539" i="130" s="1"/>
  <c r="C137" i="100"/>
  <c r="C56" i="100" s="1"/>
  <c r="C67" i="100" s="1"/>
  <c r="M545" i="105" s="1"/>
  <c r="M539" i="130" s="1"/>
  <c r="E137" i="100"/>
  <c r="E56" i="100" s="1"/>
  <c r="E67" i="100" s="1"/>
  <c r="O545" i="105" s="1"/>
  <c r="O539" i="130" s="1"/>
  <c r="G136" i="98"/>
  <c r="G55" i="98" s="1"/>
  <c r="G66" i="98" s="1"/>
  <c r="Q526" i="105" s="1"/>
  <c r="Q521" i="130" s="1"/>
  <c r="E135" i="98"/>
  <c r="E54" i="98" s="1"/>
  <c r="E65" i="98" s="1"/>
  <c r="O525" i="105" s="1"/>
  <c r="O520" i="130" s="1"/>
  <c r="E137" i="99"/>
  <c r="E56" i="99" s="1"/>
  <c r="E67" i="99" s="1"/>
  <c r="O536" i="105" s="1"/>
  <c r="O531" i="130" s="1"/>
  <c r="E138" i="100"/>
  <c r="E57" i="100" s="1"/>
  <c r="E68" i="100" s="1"/>
  <c r="O546" i="105" s="1"/>
  <c r="O540" i="130" s="1"/>
  <c r="H136" i="100"/>
  <c r="H55" i="100" s="1"/>
  <c r="H66" i="100" s="1"/>
  <c r="R544" i="105" s="1"/>
  <c r="R538" i="130" s="1"/>
  <c r="G138" i="100"/>
  <c r="G57" i="100" s="1"/>
  <c r="G68" i="100" s="1"/>
  <c r="Q546" i="105" s="1"/>
  <c r="Q540" i="130" s="1"/>
  <c r="D137" i="100"/>
  <c r="D56" i="100" s="1"/>
  <c r="D67" i="100" s="1"/>
  <c r="N545" i="105" s="1"/>
  <c r="N539" i="130" s="1"/>
  <c r="C136" i="100"/>
  <c r="C55" i="100" s="1"/>
  <c r="C66" i="100" s="1"/>
  <c r="M544" i="105" s="1"/>
  <c r="M538" i="130" s="1"/>
  <c r="C31" i="99"/>
  <c r="C99" i="99"/>
  <c r="C43" i="99" s="1"/>
  <c r="N114" i="99" s="1"/>
  <c r="F137" i="98"/>
  <c r="F56" i="98" s="1"/>
  <c r="F67" i="98" s="1"/>
  <c r="P527" i="105" s="1"/>
  <c r="P522" i="130" s="1"/>
  <c r="S116" i="98"/>
  <c r="E31" i="99"/>
  <c r="E99" i="99"/>
  <c r="E43" i="99" s="1"/>
  <c r="P114" i="99" s="1"/>
  <c r="G31" i="99"/>
  <c r="G99" i="99"/>
  <c r="G43" i="99" s="1"/>
  <c r="R114" i="99" s="1"/>
  <c r="C136" i="98"/>
  <c r="C55" i="98" s="1"/>
  <c r="C66" i="98" s="1"/>
  <c r="M526" i="105" s="1"/>
  <c r="M521" i="130" s="1"/>
  <c r="D136" i="98"/>
  <c r="D55" i="98" s="1"/>
  <c r="D66" i="98" s="1"/>
  <c r="N526" i="105" s="1"/>
  <c r="N521" i="130" s="1"/>
  <c r="H135" i="98"/>
  <c r="H54" i="98" s="1"/>
  <c r="H65" i="98" s="1"/>
  <c r="R525" i="105" s="1"/>
  <c r="R520" i="130" s="1"/>
  <c r="C137" i="98"/>
  <c r="C56" i="98" s="1"/>
  <c r="C67" i="98" s="1"/>
  <c r="M527" i="105" s="1"/>
  <c r="M522" i="130" s="1"/>
  <c r="H138" i="99"/>
  <c r="H57" i="99" s="1"/>
  <c r="H68" i="99" s="1"/>
  <c r="R537" i="105" s="1"/>
  <c r="R532" i="130" s="1"/>
  <c r="G138" i="99"/>
  <c r="G57" i="99" s="1"/>
  <c r="G68" i="99" s="1"/>
  <c r="Q537" i="105" s="1"/>
  <c r="Q532" i="130" s="1"/>
  <c r="E138" i="99"/>
  <c r="E57" i="99" s="1"/>
  <c r="E68" i="99" s="1"/>
  <c r="O537" i="105" s="1"/>
  <c r="O532" i="130" s="1"/>
  <c r="I99" i="99"/>
  <c r="I43" i="99" s="1"/>
  <c r="T114" i="99" s="1"/>
  <c r="I31" i="99"/>
  <c r="D99" i="99"/>
  <c r="D43" i="99" s="1"/>
  <c r="O114" i="99" s="1"/>
  <c r="D31" i="99"/>
  <c r="F99" i="99"/>
  <c r="F43" i="99" s="1"/>
  <c r="F135" i="99" s="1"/>
  <c r="F54" i="99" s="1"/>
  <c r="F31" i="99"/>
  <c r="H31" i="99"/>
  <c r="H99" i="99"/>
  <c r="H43" i="99" s="1"/>
  <c r="H135" i="99" s="1"/>
  <c r="H54" i="99" s="1"/>
  <c r="H135" i="97"/>
  <c r="H54" i="97" s="1"/>
  <c r="H65" i="97" s="1"/>
  <c r="R514" i="105" s="1"/>
  <c r="R509" i="130" s="1"/>
  <c r="C135" i="97"/>
  <c r="C54" i="97" s="1"/>
  <c r="C65" i="97" s="1"/>
  <c r="M514" i="105" s="1"/>
  <c r="M509" i="130" s="1"/>
  <c r="H136" i="98"/>
  <c r="H55" i="98" s="1"/>
  <c r="H66" i="98" s="1"/>
  <c r="R526" i="105" s="1"/>
  <c r="R521" i="130" s="1"/>
  <c r="G135" i="98"/>
  <c r="G54" i="98" s="1"/>
  <c r="G65" i="98" s="1"/>
  <c r="Q525" i="105" s="1"/>
  <c r="Q520" i="130" s="1"/>
  <c r="I137" i="98"/>
  <c r="I56" i="98" s="1"/>
  <c r="I67" i="98" s="1"/>
  <c r="S527" i="105" s="1"/>
  <c r="S522" i="130" s="1"/>
  <c r="H67" i="98"/>
  <c r="R527" i="105" s="1"/>
  <c r="R522" i="130" s="1"/>
  <c r="C135" i="98"/>
  <c r="C54" i="98" s="1"/>
  <c r="C65" i="98" s="1"/>
  <c r="M525" i="105" s="1"/>
  <c r="M520" i="130" s="1"/>
  <c r="D138" i="96"/>
  <c r="D57" i="96" s="1"/>
  <c r="D68" i="96" s="1"/>
  <c r="N508" i="105" s="1"/>
  <c r="N503" i="130" s="1"/>
  <c r="D135" i="97"/>
  <c r="D54" i="97" s="1"/>
  <c r="D65" i="97" s="1"/>
  <c r="N514" i="105" s="1"/>
  <c r="N509" i="130" s="1"/>
  <c r="I136" i="98"/>
  <c r="I55" i="98" s="1"/>
  <c r="I66" i="98" s="1"/>
  <c r="S526" i="105" s="1"/>
  <c r="S521" i="130" s="1"/>
  <c r="F136" i="98"/>
  <c r="F55" i="98" s="1"/>
  <c r="F66" i="98" s="1"/>
  <c r="P526" i="105" s="1"/>
  <c r="P521" i="130" s="1"/>
  <c r="D135" i="98"/>
  <c r="D54" i="98" s="1"/>
  <c r="D65" i="98" s="1"/>
  <c r="N525" i="105" s="1"/>
  <c r="N520" i="130" s="1"/>
  <c r="F135" i="98"/>
  <c r="F54" i="98" s="1"/>
  <c r="F65" i="98" s="1"/>
  <c r="P525" i="105" s="1"/>
  <c r="P520" i="130" s="1"/>
  <c r="N80" i="97"/>
  <c r="C101" i="97"/>
  <c r="C45" i="97" s="1"/>
  <c r="N116" i="97" s="1"/>
  <c r="C33" i="97"/>
  <c r="G32" i="97"/>
  <c r="R79" i="97"/>
  <c r="G100" i="97"/>
  <c r="G44" i="97" s="1"/>
  <c r="R115" i="97" s="1"/>
  <c r="I32" i="97"/>
  <c r="I100" i="97"/>
  <c r="I44" i="97" s="1"/>
  <c r="T115" i="97" s="1"/>
  <c r="T79" i="97"/>
  <c r="S81" i="97"/>
  <c r="H34" i="97"/>
  <c r="H102" i="97"/>
  <c r="H46" i="97" s="1"/>
  <c r="S117" i="97" s="1"/>
  <c r="I135" i="95"/>
  <c r="I54" i="95" s="1"/>
  <c r="I65" i="95" s="1"/>
  <c r="S496" i="105" s="1"/>
  <c r="S491" i="130" s="1"/>
  <c r="D135" i="95"/>
  <c r="D54" i="95" s="1"/>
  <c r="D65" i="95" s="1"/>
  <c r="N496" i="105" s="1"/>
  <c r="N491" i="130" s="1"/>
  <c r="E137" i="95"/>
  <c r="E56" i="95" s="1"/>
  <c r="E67" i="95" s="1"/>
  <c r="O498" i="105" s="1"/>
  <c r="O493" i="130" s="1"/>
  <c r="H138" i="95"/>
  <c r="H57" i="95" s="1"/>
  <c r="H68" i="95" s="1"/>
  <c r="R499" i="105" s="1"/>
  <c r="R494" i="130" s="1"/>
  <c r="T82" i="97"/>
  <c r="O82" i="97"/>
  <c r="D101" i="97"/>
  <c r="D45" i="97" s="1"/>
  <c r="O116" i="97" s="1"/>
  <c r="O80" i="97"/>
  <c r="D33" i="97"/>
  <c r="F101" i="97"/>
  <c r="F45" i="97" s="1"/>
  <c r="Q116" i="97" s="1"/>
  <c r="Q80" i="97"/>
  <c r="F33" i="97"/>
  <c r="F32" i="97"/>
  <c r="Q79" i="97"/>
  <c r="F100" i="97"/>
  <c r="F44" i="97" s="1"/>
  <c r="Q115" i="97" s="1"/>
  <c r="H100" i="97"/>
  <c r="H44" i="97" s="1"/>
  <c r="S115" i="97" s="1"/>
  <c r="H32" i="97"/>
  <c r="S79" i="97"/>
  <c r="T81" i="97"/>
  <c r="I34" i="97"/>
  <c r="I102" i="97"/>
  <c r="I46" i="97" s="1"/>
  <c r="T117" i="97" s="1"/>
  <c r="N82" i="97"/>
  <c r="E101" i="97"/>
  <c r="E45" i="97" s="1"/>
  <c r="P116" i="97" s="1"/>
  <c r="E33" i="97"/>
  <c r="P80" i="97"/>
  <c r="C102" i="97"/>
  <c r="C46" i="97" s="1"/>
  <c r="N117" i="97" s="1"/>
  <c r="N81" i="97"/>
  <c r="C34" i="97"/>
  <c r="H135" i="95"/>
  <c r="H54" i="95" s="1"/>
  <c r="H65" i="95" s="1"/>
  <c r="R496" i="105" s="1"/>
  <c r="R491" i="130" s="1"/>
  <c r="D137" i="95"/>
  <c r="D56" i="95" s="1"/>
  <c r="D67" i="95" s="1"/>
  <c r="N498" i="105" s="1"/>
  <c r="N493" i="130" s="1"/>
  <c r="C138" i="96"/>
  <c r="C57" i="96" s="1"/>
  <c r="C68" i="96" s="1"/>
  <c r="M508" i="105" s="1"/>
  <c r="M503" i="130" s="1"/>
  <c r="Q82" i="97"/>
  <c r="S82" i="97"/>
  <c r="H33" i="97"/>
  <c r="S80" i="97"/>
  <c r="H101" i="97"/>
  <c r="H45" i="97" s="1"/>
  <c r="S116" i="97" s="1"/>
  <c r="G135" i="97"/>
  <c r="G54" i="97" s="1"/>
  <c r="G65" i="97" s="1"/>
  <c r="Q514" i="105" s="1"/>
  <c r="Q509" i="130" s="1"/>
  <c r="E135" i="97"/>
  <c r="E54" i="97" s="1"/>
  <c r="E65" i="97" s="1"/>
  <c r="O514" i="105" s="1"/>
  <c r="O509" i="130" s="1"/>
  <c r="C32" i="97"/>
  <c r="C100" i="97"/>
  <c r="C44" i="97" s="1"/>
  <c r="N115" i="97" s="1"/>
  <c r="N79" i="97"/>
  <c r="P79" i="97"/>
  <c r="E100" i="97"/>
  <c r="E44" i="97" s="1"/>
  <c r="P115" i="97" s="1"/>
  <c r="E32" i="97"/>
  <c r="D34" i="97"/>
  <c r="D102" i="97"/>
  <c r="D46" i="97" s="1"/>
  <c r="O117" i="97" s="1"/>
  <c r="O81" i="97"/>
  <c r="F34" i="97"/>
  <c r="F102" i="97"/>
  <c r="F46" i="97" s="1"/>
  <c r="Q117" i="97" s="1"/>
  <c r="Q81" i="97"/>
  <c r="I137" i="80"/>
  <c r="I56" i="80" s="1"/>
  <c r="I67" i="80" s="1"/>
  <c r="S435" i="105" s="1"/>
  <c r="S430" i="130" s="1"/>
  <c r="G137" i="80"/>
  <c r="G56" i="80" s="1"/>
  <c r="G67" i="80" s="1"/>
  <c r="Q435" i="105" s="1"/>
  <c r="Q430" i="130" s="1"/>
  <c r="F137" i="90"/>
  <c r="F56" i="90" s="1"/>
  <c r="F67" i="90" s="1"/>
  <c r="P453" i="105" s="1"/>
  <c r="P448" i="130" s="1"/>
  <c r="E138" i="94"/>
  <c r="E57" i="94" s="1"/>
  <c r="E68" i="94" s="1"/>
  <c r="O490" i="105" s="1"/>
  <c r="O485" i="130" s="1"/>
  <c r="G138" i="96"/>
  <c r="G57" i="96" s="1"/>
  <c r="G68" i="96" s="1"/>
  <c r="Q508" i="105" s="1"/>
  <c r="Q503" i="130" s="1"/>
  <c r="F135" i="97"/>
  <c r="F54" i="97" s="1"/>
  <c r="F65" i="97" s="1"/>
  <c r="P514" i="105" s="1"/>
  <c r="P509" i="130" s="1"/>
  <c r="I135" i="97"/>
  <c r="I54" i="97" s="1"/>
  <c r="I65" i="97" s="1"/>
  <c r="S514" i="105" s="1"/>
  <c r="S509" i="130" s="1"/>
  <c r="P82" i="97"/>
  <c r="R82" i="97"/>
  <c r="G33" i="97"/>
  <c r="G101" i="97"/>
  <c r="G45" i="97" s="1"/>
  <c r="R116" i="97" s="1"/>
  <c r="R80" i="97"/>
  <c r="I33" i="97"/>
  <c r="T80" i="97"/>
  <c r="I101" i="97"/>
  <c r="I45" i="97" s="1"/>
  <c r="T116" i="97" s="1"/>
  <c r="D100" i="97"/>
  <c r="D44" i="97" s="1"/>
  <c r="O115" i="97" s="1"/>
  <c r="D32" i="97"/>
  <c r="O79" i="97"/>
  <c r="P81" i="97"/>
  <c r="E102" i="97"/>
  <c r="E46" i="97" s="1"/>
  <c r="P117" i="97" s="1"/>
  <c r="E34" i="97"/>
  <c r="R81" i="97"/>
  <c r="G34" i="97"/>
  <c r="G102" i="97"/>
  <c r="G46" i="97" s="1"/>
  <c r="R117" i="97" s="1"/>
  <c r="I8" i="96"/>
  <c r="C8" i="96"/>
  <c r="C67" i="91"/>
  <c r="M462" i="105" s="1"/>
  <c r="M457" i="130" s="1"/>
  <c r="G136" i="92"/>
  <c r="G55" i="92" s="1"/>
  <c r="G66" i="92" s="1"/>
  <c r="Q470" i="105" s="1"/>
  <c r="Q465" i="130" s="1"/>
  <c r="D138" i="94"/>
  <c r="D57" i="94" s="1"/>
  <c r="D68" i="94" s="1"/>
  <c r="N490" i="105" s="1"/>
  <c r="N485" i="130" s="1"/>
  <c r="C138" i="94"/>
  <c r="C57" i="94" s="1"/>
  <c r="C68" i="94" s="1"/>
  <c r="M490" i="105" s="1"/>
  <c r="M485" i="130" s="1"/>
  <c r="H8" i="96"/>
  <c r="G8" i="96"/>
  <c r="F138" i="96"/>
  <c r="F57" i="96" s="1"/>
  <c r="F68" i="96" s="1"/>
  <c r="P508" i="105" s="1"/>
  <c r="P503" i="130" s="1"/>
  <c r="F8" i="96"/>
  <c r="I138" i="96"/>
  <c r="I57" i="96" s="1"/>
  <c r="I68" i="96" s="1"/>
  <c r="S508" i="105" s="1"/>
  <c r="S503" i="130" s="1"/>
  <c r="E138" i="96"/>
  <c r="E57" i="96" s="1"/>
  <c r="E68" i="96" s="1"/>
  <c r="O508" i="105" s="1"/>
  <c r="O503" i="130" s="1"/>
  <c r="E8" i="96"/>
  <c r="D8" i="96"/>
  <c r="F135" i="95"/>
  <c r="F54" i="95" s="1"/>
  <c r="F65" i="95" s="1"/>
  <c r="P496" i="105" s="1"/>
  <c r="P491" i="130" s="1"/>
  <c r="I137" i="95"/>
  <c r="I56" i="95" s="1"/>
  <c r="I67" i="95" s="1"/>
  <c r="S498" i="105" s="1"/>
  <c r="S493" i="130" s="1"/>
  <c r="F138" i="95"/>
  <c r="F57" i="95" s="1"/>
  <c r="F68" i="95" s="1"/>
  <c r="P499" i="105" s="1"/>
  <c r="P494" i="130" s="1"/>
  <c r="C138" i="95"/>
  <c r="C57" i="95" s="1"/>
  <c r="C68" i="95" s="1"/>
  <c r="M499" i="105" s="1"/>
  <c r="M494" i="130" s="1"/>
  <c r="G136" i="95"/>
  <c r="G55" i="95" s="1"/>
  <c r="G66" i="95" s="1"/>
  <c r="Q497" i="105" s="1"/>
  <c r="Q492" i="130" s="1"/>
  <c r="I136" i="95"/>
  <c r="I55" i="95" s="1"/>
  <c r="I66" i="95" s="1"/>
  <c r="S497" i="105" s="1"/>
  <c r="S492" i="130" s="1"/>
  <c r="P118" i="95"/>
  <c r="F136" i="95"/>
  <c r="F55" i="95" s="1"/>
  <c r="F66" i="95" s="1"/>
  <c r="P497" i="105" s="1"/>
  <c r="P492" i="130" s="1"/>
  <c r="C136" i="95"/>
  <c r="C55" i="95" s="1"/>
  <c r="C66" i="95" s="1"/>
  <c r="M497" i="105" s="1"/>
  <c r="M492" i="130" s="1"/>
  <c r="E136" i="95"/>
  <c r="E55" i="95" s="1"/>
  <c r="E66" i="95" s="1"/>
  <c r="O497" i="105" s="1"/>
  <c r="O492" i="130" s="1"/>
  <c r="E135" i="95"/>
  <c r="E54" i="95" s="1"/>
  <c r="E65" i="95" s="1"/>
  <c r="O496" i="105" s="1"/>
  <c r="O491" i="130" s="1"/>
  <c r="C135" i="95"/>
  <c r="C54" i="95" s="1"/>
  <c r="C65" i="95" s="1"/>
  <c r="M496" i="105" s="1"/>
  <c r="M491" i="130" s="1"/>
  <c r="G137" i="95"/>
  <c r="G56" i="95" s="1"/>
  <c r="G67" i="95" s="1"/>
  <c r="Q498" i="105" s="1"/>
  <c r="Q493" i="130" s="1"/>
  <c r="I138" i="95"/>
  <c r="I57" i="95" s="1"/>
  <c r="I68" i="95" s="1"/>
  <c r="S499" i="105" s="1"/>
  <c r="S494" i="130" s="1"/>
  <c r="D138" i="95"/>
  <c r="D57" i="95" s="1"/>
  <c r="D68" i="95" s="1"/>
  <c r="N499" i="105" s="1"/>
  <c r="N494" i="130" s="1"/>
  <c r="D136" i="95"/>
  <c r="D55" i="95" s="1"/>
  <c r="D66" i="95" s="1"/>
  <c r="N497" i="105" s="1"/>
  <c r="N492" i="130" s="1"/>
  <c r="H136" i="95"/>
  <c r="H55" i="95" s="1"/>
  <c r="H66" i="95" s="1"/>
  <c r="R497" i="105" s="1"/>
  <c r="R492" i="130" s="1"/>
  <c r="G135" i="95"/>
  <c r="G54" i="95" s="1"/>
  <c r="G65" i="95" s="1"/>
  <c r="Q496" i="105" s="1"/>
  <c r="Q491" i="130" s="1"/>
  <c r="H137" i="95"/>
  <c r="H56" i="95" s="1"/>
  <c r="H67" i="95" s="1"/>
  <c r="R498" i="105" s="1"/>
  <c r="R493" i="130" s="1"/>
  <c r="C137" i="95"/>
  <c r="C56" i="95" s="1"/>
  <c r="C67" i="95" s="1"/>
  <c r="M498" i="105" s="1"/>
  <c r="M493" i="130" s="1"/>
  <c r="E138" i="95"/>
  <c r="E57" i="95" s="1"/>
  <c r="E68" i="95" s="1"/>
  <c r="O499" i="105" s="1"/>
  <c r="O494" i="130" s="1"/>
  <c r="G138" i="95"/>
  <c r="G57" i="95" s="1"/>
  <c r="G68" i="95" s="1"/>
  <c r="Q499" i="105" s="1"/>
  <c r="Q494" i="130" s="1"/>
  <c r="N116" i="91"/>
  <c r="C101" i="94"/>
  <c r="C45" i="94" s="1"/>
  <c r="N116" i="94" s="1"/>
  <c r="N80" i="94"/>
  <c r="C33" i="94"/>
  <c r="F33" i="94"/>
  <c r="F101" i="94"/>
  <c r="F45" i="94" s="1"/>
  <c r="Q116" i="94" s="1"/>
  <c r="Q80" i="94"/>
  <c r="G99" i="94"/>
  <c r="G43" i="94" s="1"/>
  <c r="R114" i="94" s="1"/>
  <c r="G31" i="94"/>
  <c r="H138" i="94"/>
  <c r="H57" i="94" s="1"/>
  <c r="H68" i="94" s="1"/>
  <c r="R490" i="105" s="1"/>
  <c r="R485" i="130" s="1"/>
  <c r="F138" i="94"/>
  <c r="F57" i="94" s="1"/>
  <c r="F68" i="94" s="1"/>
  <c r="P490" i="105" s="1"/>
  <c r="P485" i="130" s="1"/>
  <c r="D100" i="94"/>
  <c r="D44" i="94" s="1"/>
  <c r="O115" i="94" s="1"/>
  <c r="D32" i="94"/>
  <c r="O79" i="94"/>
  <c r="T79" i="94"/>
  <c r="I100" i="94"/>
  <c r="I44" i="94" s="1"/>
  <c r="T115" i="94" s="1"/>
  <c r="I32" i="94"/>
  <c r="N82" i="94"/>
  <c r="G138" i="94"/>
  <c r="G57" i="94" s="1"/>
  <c r="G68" i="94" s="1"/>
  <c r="Q490" i="105" s="1"/>
  <c r="Q485" i="130" s="1"/>
  <c r="I138" i="94"/>
  <c r="I57" i="94" s="1"/>
  <c r="I68" i="94" s="1"/>
  <c r="S490" i="105" s="1"/>
  <c r="S485" i="130" s="1"/>
  <c r="E101" i="94"/>
  <c r="E45" i="94" s="1"/>
  <c r="P116" i="94" s="1"/>
  <c r="E33" i="94"/>
  <c r="P80" i="94"/>
  <c r="F31" i="94"/>
  <c r="F99" i="94"/>
  <c r="F43" i="94" s="1"/>
  <c r="Q114" i="94" s="1"/>
  <c r="E99" i="94"/>
  <c r="E43" i="94" s="1"/>
  <c r="P114" i="94" s="1"/>
  <c r="E31" i="94"/>
  <c r="H32" i="94"/>
  <c r="H100" i="94"/>
  <c r="H44" i="94" s="1"/>
  <c r="S115" i="94" s="1"/>
  <c r="S79" i="94"/>
  <c r="P82" i="94"/>
  <c r="R82" i="94"/>
  <c r="D101" i="94"/>
  <c r="D45" i="94" s="1"/>
  <c r="O116" i="94" s="1"/>
  <c r="D33" i="94"/>
  <c r="O80" i="94"/>
  <c r="I101" i="94"/>
  <c r="I45" i="94" s="1"/>
  <c r="T116" i="94" s="1"/>
  <c r="I33" i="94"/>
  <c r="T80" i="94"/>
  <c r="I31" i="94"/>
  <c r="I99" i="94"/>
  <c r="I43" i="94" s="1"/>
  <c r="T114" i="94" s="1"/>
  <c r="D99" i="94"/>
  <c r="D43" i="94" s="1"/>
  <c r="O114" i="94" s="1"/>
  <c r="D31" i="94"/>
  <c r="N79" i="94"/>
  <c r="C32" i="94"/>
  <c r="C100" i="94"/>
  <c r="C44" i="94" s="1"/>
  <c r="N115" i="94" s="1"/>
  <c r="F32" i="94"/>
  <c r="Q79" i="94"/>
  <c r="F100" i="94"/>
  <c r="F44" i="94" s="1"/>
  <c r="Q115" i="94" s="1"/>
  <c r="Q82" i="94"/>
  <c r="O82" i="94"/>
  <c r="F136" i="92"/>
  <c r="F55" i="92" s="1"/>
  <c r="F66" i="92" s="1"/>
  <c r="P470" i="105" s="1"/>
  <c r="P465" i="130" s="1"/>
  <c r="H136" i="92"/>
  <c r="H55" i="92" s="1"/>
  <c r="H66" i="92" s="1"/>
  <c r="R470" i="105" s="1"/>
  <c r="R465" i="130" s="1"/>
  <c r="H33" i="94"/>
  <c r="H101" i="94"/>
  <c r="H45" i="94" s="1"/>
  <c r="S116" i="94" s="1"/>
  <c r="S80" i="94"/>
  <c r="R80" i="94"/>
  <c r="G101" i="94"/>
  <c r="G45" i="94" s="1"/>
  <c r="R116" i="94" s="1"/>
  <c r="G33" i="94"/>
  <c r="C31" i="94"/>
  <c r="C99" i="94"/>
  <c r="C43" i="94" s="1"/>
  <c r="N114" i="94" s="1"/>
  <c r="H99" i="94"/>
  <c r="H43" i="94" s="1"/>
  <c r="S114" i="94" s="1"/>
  <c r="H31" i="94"/>
  <c r="G32" i="94"/>
  <c r="G100" i="94"/>
  <c r="G44" i="94" s="1"/>
  <c r="R115" i="94" s="1"/>
  <c r="R79" i="94"/>
  <c r="E100" i="94"/>
  <c r="E44" i="94" s="1"/>
  <c r="P115" i="94" s="1"/>
  <c r="P79" i="94"/>
  <c r="E32" i="94"/>
  <c r="T82" i="94"/>
  <c r="S82" i="94"/>
  <c r="C68" i="92"/>
  <c r="M472" i="105" s="1"/>
  <c r="M467" i="130" s="1"/>
  <c r="C8" i="93"/>
  <c r="F8" i="93"/>
  <c r="H137" i="91"/>
  <c r="H56" i="91" s="1"/>
  <c r="H67" i="91" s="1"/>
  <c r="R462" i="105" s="1"/>
  <c r="R457" i="130" s="1"/>
  <c r="F137" i="91"/>
  <c r="F56" i="91" s="1"/>
  <c r="F67" i="91" s="1"/>
  <c r="P462" i="105" s="1"/>
  <c r="P457" i="130" s="1"/>
  <c r="F136" i="91"/>
  <c r="F55" i="91" s="1"/>
  <c r="F66" i="91" s="1"/>
  <c r="P461" i="105" s="1"/>
  <c r="P456" i="130" s="1"/>
  <c r="D136" i="91"/>
  <c r="D55" i="91" s="1"/>
  <c r="D66" i="91" s="1"/>
  <c r="N461" i="105" s="1"/>
  <c r="N456" i="130" s="1"/>
  <c r="I137" i="92"/>
  <c r="I56" i="92" s="1"/>
  <c r="I67" i="92" s="1"/>
  <c r="S471" i="105" s="1"/>
  <c r="S466" i="130" s="1"/>
  <c r="G137" i="92"/>
  <c r="G56" i="92" s="1"/>
  <c r="G67" i="92" s="1"/>
  <c r="Q471" i="105" s="1"/>
  <c r="Q466" i="130" s="1"/>
  <c r="E138" i="92"/>
  <c r="E57" i="92" s="1"/>
  <c r="E68" i="92" s="1"/>
  <c r="O472" i="105" s="1"/>
  <c r="O467" i="130" s="1"/>
  <c r="H138" i="92"/>
  <c r="H57" i="92" s="1"/>
  <c r="H68" i="92" s="1"/>
  <c r="R472" i="105" s="1"/>
  <c r="R467" i="130" s="1"/>
  <c r="C136" i="92"/>
  <c r="C55" i="92" s="1"/>
  <c r="C66" i="92" s="1"/>
  <c r="M470" i="105" s="1"/>
  <c r="M465" i="130" s="1"/>
  <c r="G8" i="93"/>
  <c r="E8" i="93"/>
  <c r="N117" i="92"/>
  <c r="I138" i="92"/>
  <c r="I57" i="92" s="1"/>
  <c r="I68" i="92" s="1"/>
  <c r="S472" i="105" s="1"/>
  <c r="S467" i="130" s="1"/>
  <c r="D8" i="93"/>
  <c r="I8" i="93"/>
  <c r="I135" i="89"/>
  <c r="I54" i="89" s="1"/>
  <c r="I65" i="89" s="1"/>
  <c r="S442" i="105" s="1"/>
  <c r="S437" i="130" s="1"/>
  <c r="H8" i="93"/>
  <c r="G137" i="91"/>
  <c r="G56" i="91" s="1"/>
  <c r="G67" i="91" s="1"/>
  <c r="Q462" i="105" s="1"/>
  <c r="Q457" i="130" s="1"/>
  <c r="E137" i="91"/>
  <c r="E56" i="91" s="1"/>
  <c r="E67" i="91" s="1"/>
  <c r="O462" i="105" s="1"/>
  <c r="O457" i="130" s="1"/>
  <c r="C136" i="91"/>
  <c r="C55" i="91" s="1"/>
  <c r="C66" i="91" s="1"/>
  <c r="M461" i="105" s="1"/>
  <c r="M456" i="130" s="1"/>
  <c r="H136" i="91"/>
  <c r="H55" i="91" s="1"/>
  <c r="H66" i="91" s="1"/>
  <c r="R461" i="105" s="1"/>
  <c r="R456" i="130" s="1"/>
  <c r="E135" i="91"/>
  <c r="E54" i="91" s="1"/>
  <c r="E65" i="91" s="1"/>
  <c r="O460" i="105" s="1"/>
  <c r="O455" i="130" s="1"/>
  <c r="C135" i="91"/>
  <c r="C54" i="91" s="1"/>
  <c r="C65" i="91" s="1"/>
  <c r="M460" i="105" s="1"/>
  <c r="M455" i="130" s="1"/>
  <c r="G138" i="92"/>
  <c r="G57" i="92" s="1"/>
  <c r="G68" i="92" s="1"/>
  <c r="Q472" i="105" s="1"/>
  <c r="Q467" i="130" s="1"/>
  <c r="F138" i="92"/>
  <c r="F57" i="92" s="1"/>
  <c r="F68" i="92" s="1"/>
  <c r="P472" i="105" s="1"/>
  <c r="P467" i="130" s="1"/>
  <c r="E136" i="92"/>
  <c r="E55" i="92" s="1"/>
  <c r="E66" i="92" s="1"/>
  <c r="O470" i="105" s="1"/>
  <c r="O465" i="130" s="1"/>
  <c r="D136" i="92"/>
  <c r="D55" i="92" s="1"/>
  <c r="D66" i="92" s="1"/>
  <c r="N470" i="105" s="1"/>
  <c r="N465" i="130" s="1"/>
  <c r="C137" i="92"/>
  <c r="C56" i="92" s="1"/>
  <c r="C67" i="92" s="1"/>
  <c r="M471" i="105" s="1"/>
  <c r="M466" i="130" s="1"/>
  <c r="D137" i="92"/>
  <c r="D56" i="92" s="1"/>
  <c r="D67" i="92" s="1"/>
  <c r="N471" i="105" s="1"/>
  <c r="N466" i="130" s="1"/>
  <c r="I135" i="92"/>
  <c r="I54" i="92" s="1"/>
  <c r="I65" i="92" s="1"/>
  <c r="S469" i="105" s="1"/>
  <c r="S464" i="130" s="1"/>
  <c r="F135" i="92"/>
  <c r="F54" i="92" s="1"/>
  <c r="F65" i="92" s="1"/>
  <c r="P469" i="105" s="1"/>
  <c r="P464" i="130" s="1"/>
  <c r="H8" i="92"/>
  <c r="I8" i="92"/>
  <c r="E135" i="92"/>
  <c r="E54" i="92" s="1"/>
  <c r="E65" i="92" s="1"/>
  <c r="O469" i="105" s="1"/>
  <c r="O464" i="130" s="1"/>
  <c r="E8" i="92"/>
  <c r="C8" i="92"/>
  <c r="H135" i="91"/>
  <c r="H54" i="91" s="1"/>
  <c r="H65" i="91" s="1"/>
  <c r="R460" i="105" s="1"/>
  <c r="R455" i="130" s="1"/>
  <c r="F8" i="92"/>
  <c r="G8" i="92"/>
  <c r="C135" i="89"/>
  <c r="C54" i="89" s="1"/>
  <c r="C65" i="89" s="1"/>
  <c r="M442" i="105" s="1"/>
  <c r="M437" i="130" s="1"/>
  <c r="E137" i="92"/>
  <c r="E56" i="92" s="1"/>
  <c r="E67" i="92" s="1"/>
  <c r="O471" i="105" s="1"/>
  <c r="O466" i="130" s="1"/>
  <c r="H135" i="92"/>
  <c r="H54" i="92" s="1"/>
  <c r="H65" i="92" s="1"/>
  <c r="R469" i="105" s="1"/>
  <c r="R464" i="130" s="1"/>
  <c r="G135" i="92"/>
  <c r="G54" i="92" s="1"/>
  <c r="G65" i="92" s="1"/>
  <c r="Q469" i="105" s="1"/>
  <c r="Q464" i="130" s="1"/>
  <c r="D138" i="92"/>
  <c r="D57" i="92" s="1"/>
  <c r="D68" i="92" s="1"/>
  <c r="N472" i="105" s="1"/>
  <c r="N467" i="130" s="1"/>
  <c r="I136" i="92"/>
  <c r="I55" i="92" s="1"/>
  <c r="I66" i="92" s="1"/>
  <c r="S470" i="105" s="1"/>
  <c r="S465" i="130" s="1"/>
  <c r="F137" i="92"/>
  <c r="F56" i="92" s="1"/>
  <c r="F67" i="92" s="1"/>
  <c r="P471" i="105" s="1"/>
  <c r="P466" i="130" s="1"/>
  <c r="H137" i="92"/>
  <c r="H56" i="92" s="1"/>
  <c r="H67" i="92" s="1"/>
  <c r="R471" i="105" s="1"/>
  <c r="R466" i="130" s="1"/>
  <c r="D135" i="92"/>
  <c r="D54" i="92" s="1"/>
  <c r="D65" i="92" s="1"/>
  <c r="N469" i="105" s="1"/>
  <c r="N464" i="130" s="1"/>
  <c r="C135" i="92"/>
  <c r="C54" i="92" s="1"/>
  <c r="C65" i="92" s="1"/>
  <c r="M469" i="105" s="1"/>
  <c r="M464" i="130" s="1"/>
  <c r="D8" i="92"/>
  <c r="F8" i="91"/>
  <c r="H8" i="91"/>
  <c r="H136" i="90"/>
  <c r="H55" i="90" s="1"/>
  <c r="H66" i="90" s="1"/>
  <c r="R452" i="105" s="1"/>
  <c r="R447" i="130" s="1"/>
  <c r="G137" i="90"/>
  <c r="G56" i="90" s="1"/>
  <c r="G67" i="90" s="1"/>
  <c r="Q453" i="105" s="1"/>
  <c r="Q448" i="130" s="1"/>
  <c r="I136" i="90"/>
  <c r="I55" i="90" s="1"/>
  <c r="I66" i="90" s="1"/>
  <c r="S452" i="105" s="1"/>
  <c r="S447" i="130" s="1"/>
  <c r="D136" i="90"/>
  <c r="D55" i="90" s="1"/>
  <c r="D66" i="90" s="1"/>
  <c r="N452" i="105" s="1"/>
  <c r="N447" i="130" s="1"/>
  <c r="I136" i="91"/>
  <c r="I55" i="91" s="1"/>
  <c r="I66" i="91" s="1"/>
  <c r="S461" i="105" s="1"/>
  <c r="S456" i="130" s="1"/>
  <c r="F135" i="91"/>
  <c r="F54" i="91" s="1"/>
  <c r="F65" i="91" s="1"/>
  <c r="P460" i="105" s="1"/>
  <c r="P455" i="130" s="1"/>
  <c r="D135" i="91"/>
  <c r="D54" i="91" s="1"/>
  <c r="D65" i="91" s="1"/>
  <c r="N460" i="105" s="1"/>
  <c r="N455" i="130" s="1"/>
  <c r="D137" i="91"/>
  <c r="D56" i="91" s="1"/>
  <c r="D67" i="91" s="1"/>
  <c r="N462" i="105" s="1"/>
  <c r="N457" i="130" s="1"/>
  <c r="I137" i="91"/>
  <c r="I56" i="91" s="1"/>
  <c r="I67" i="91" s="1"/>
  <c r="S462" i="105" s="1"/>
  <c r="S457" i="130" s="1"/>
  <c r="G136" i="91"/>
  <c r="G55" i="91" s="1"/>
  <c r="G66" i="91" s="1"/>
  <c r="Q461" i="105" s="1"/>
  <c r="Q456" i="130" s="1"/>
  <c r="E136" i="91"/>
  <c r="E55" i="91" s="1"/>
  <c r="E66" i="91" s="1"/>
  <c r="O461" i="105" s="1"/>
  <c r="O456" i="130" s="1"/>
  <c r="I135" i="91"/>
  <c r="I54" i="91" s="1"/>
  <c r="I65" i="91" s="1"/>
  <c r="S460" i="105" s="1"/>
  <c r="S455" i="130" s="1"/>
  <c r="G135" i="91"/>
  <c r="G54" i="91" s="1"/>
  <c r="G65" i="91" s="1"/>
  <c r="Q460" i="105" s="1"/>
  <c r="Q455" i="130" s="1"/>
  <c r="C8" i="91"/>
  <c r="E8" i="91"/>
  <c r="G8" i="91"/>
  <c r="I8" i="91"/>
  <c r="D8" i="91"/>
  <c r="G138" i="80"/>
  <c r="G57" i="80" s="1"/>
  <c r="G68" i="80" s="1"/>
  <c r="Q436" i="105" s="1"/>
  <c r="Q431" i="130" s="1"/>
  <c r="C138" i="80"/>
  <c r="C57" i="80" s="1"/>
  <c r="C68" i="80" s="1"/>
  <c r="M436" i="105" s="1"/>
  <c r="M431" i="130" s="1"/>
  <c r="H137" i="90"/>
  <c r="H56" i="90" s="1"/>
  <c r="H67" i="90" s="1"/>
  <c r="R453" i="105" s="1"/>
  <c r="R448" i="130" s="1"/>
  <c r="E136" i="90"/>
  <c r="E55" i="90" s="1"/>
  <c r="E66" i="90" s="1"/>
  <c r="O452" i="105" s="1"/>
  <c r="O447" i="130" s="1"/>
  <c r="G136" i="90"/>
  <c r="G55" i="90" s="1"/>
  <c r="G66" i="90" s="1"/>
  <c r="Q452" i="105" s="1"/>
  <c r="Q447" i="130" s="1"/>
  <c r="I137" i="90"/>
  <c r="I56" i="90" s="1"/>
  <c r="I67" i="90" s="1"/>
  <c r="S453" i="105" s="1"/>
  <c r="S448" i="130" s="1"/>
  <c r="D137" i="90"/>
  <c r="D56" i="90" s="1"/>
  <c r="D67" i="90" s="1"/>
  <c r="N453" i="105" s="1"/>
  <c r="N448" i="130" s="1"/>
  <c r="F136" i="90"/>
  <c r="F55" i="90" s="1"/>
  <c r="F66" i="90" s="1"/>
  <c r="P452" i="105" s="1"/>
  <c r="P447" i="130" s="1"/>
  <c r="C136" i="90"/>
  <c r="C55" i="90" s="1"/>
  <c r="C66" i="90" s="1"/>
  <c r="M452" i="105" s="1"/>
  <c r="M447" i="130" s="1"/>
  <c r="E137" i="90"/>
  <c r="E56" i="90" s="1"/>
  <c r="E67" i="90" s="1"/>
  <c r="O453" i="105" s="1"/>
  <c r="O448" i="130" s="1"/>
  <c r="C137" i="90"/>
  <c r="C56" i="90" s="1"/>
  <c r="C67" i="90" s="1"/>
  <c r="M453" i="105" s="1"/>
  <c r="M448" i="130" s="1"/>
  <c r="D8" i="89"/>
  <c r="E135" i="89"/>
  <c r="E54" i="89" s="1"/>
  <c r="E65" i="89" s="1"/>
  <c r="O442" i="105" s="1"/>
  <c r="O437" i="130" s="1"/>
  <c r="C8" i="89"/>
  <c r="H8" i="89"/>
  <c r="G8" i="89"/>
  <c r="E8" i="89"/>
  <c r="F137" i="79"/>
  <c r="F56" i="79" s="1"/>
  <c r="F67" i="79" s="1"/>
  <c r="P424" i="105" s="1"/>
  <c r="P419" i="130" s="1"/>
  <c r="E138" i="80"/>
  <c r="E57" i="80" s="1"/>
  <c r="E68" i="80" s="1"/>
  <c r="O436" i="105" s="1"/>
  <c r="O431" i="130" s="1"/>
  <c r="I138" i="80"/>
  <c r="I57" i="80" s="1"/>
  <c r="I68" i="80" s="1"/>
  <c r="S436" i="105" s="1"/>
  <c r="S431" i="130" s="1"/>
  <c r="E137" i="80"/>
  <c r="E56" i="80" s="1"/>
  <c r="E67" i="80" s="1"/>
  <c r="O435" i="105" s="1"/>
  <c r="O430" i="130" s="1"/>
  <c r="H138" i="80"/>
  <c r="H57" i="80" s="1"/>
  <c r="H68" i="80" s="1"/>
  <c r="R436" i="105" s="1"/>
  <c r="R431" i="130" s="1"/>
  <c r="F135" i="89"/>
  <c r="F54" i="89" s="1"/>
  <c r="F65" i="89" s="1"/>
  <c r="P442" i="105" s="1"/>
  <c r="P437" i="130" s="1"/>
  <c r="H135" i="89"/>
  <c r="H54" i="89" s="1"/>
  <c r="H65" i="89" s="1"/>
  <c r="R442" i="105" s="1"/>
  <c r="R437" i="130" s="1"/>
  <c r="G135" i="89"/>
  <c r="G54" i="89" s="1"/>
  <c r="G65" i="89" s="1"/>
  <c r="Q442" i="105" s="1"/>
  <c r="Q437" i="130" s="1"/>
  <c r="D135" i="89"/>
  <c r="D54" i="89" s="1"/>
  <c r="D65" i="89" s="1"/>
  <c r="N442" i="105" s="1"/>
  <c r="N437" i="130" s="1"/>
  <c r="F8" i="89"/>
  <c r="I8" i="89"/>
  <c r="C67" i="87"/>
  <c r="M406" i="105" s="1"/>
  <c r="M401" i="130" s="1"/>
  <c r="H8" i="80"/>
  <c r="C8" i="80"/>
  <c r="F137" i="80"/>
  <c r="F56" i="80" s="1"/>
  <c r="F67" i="80" s="1"/>
  <c r="P435" i="105" s="1"/>
  <c r="P430" i="130" s="1"/>
  <c r="H137" i="80"/>
  <c r="H56" i="80" s="1"/>
  <c r="H67" i="80" s="1"/>
  <c r="R435" i="105" s="1"/>
  <c r="R430" i="130" s="1"/>
  <c r="C138" i="87"/>
  <c r="C57" i="87" s="1"/>
  <c r="C68" i="87" s="1"/>
  <c r="M407" i="105" s="1"/>
  <c r="M402" i="130" s="1"/>
  <c r="F138" i="80"/>
  <c r="F57" i="80" s="1"/>
  <c r="F68" i="80" s="1"/>
  <c r="P436" i="105" s="1"/>
  <c r="P431" i="130" s="1"/>
  <c r="C137" i="80"/>
  <c r="C56" i="80" s="1"/>
  <c r="C67" i="80" s="1"/>
  <c r="M435" i="105" s="1"/>
  <c r="M430" i="130" s="1"/>
  <c r="D137" i="80"/>
  <c r="D56" i="80" s="1"/>
  <c r="D67" i="80" s="1"/>
  <c r="N435" i="105" s="1"/>
  <c r="N430" i="130" s="1"/>
  <c r="D138" i="80"/>
  <c r="D57" i="80" s="1"/>
  <c r="D68" i="80" s="1"/>
  <c r="N436" i="105" s="1"/>
  <c r="N431" i="130" s="1"/>
  <c r="E8" i="80"/>
  <c r="G8" i="80"/>
  <c r="F8" i="80"/>
  <c r="D8" i="80"/>
  <c r="I8" i="80"/>
  <c r="I138" i="79"/>
  <c r="I57" i="79" s="1"/>
  <c r="I68" i="79" s="1"/>
  <c r="S425" i="105" s="1"/>
  <c r="S420" i="130" s="1"/>
  <c r="D138" i="79"/>
  <c r="D57" i="79" s="1"/>
  <c r="D68" i="79" s="1"/>
  <c r="N425" i="105" s="1"/>
  <c r="N420" i="130" s="1"/>
  <c r="I136" i="79"/>
  <c r="I55" i="79" s="1"/>
  <c r="I66" i="79" s="1"/>
  <c r="S423" i="105" s="1"/>
  <c r="S418" i="130" s="1"/>
  <c r="I137" i="79"/>
  <c r="I56" i="79" s="1"/>
  <c r="I67" i="79" s="1"/>
  <c r="S424" i="105" s="1"/>
  <c r="S419" i="130" s="1"/>
  <c r="G138" i="79"/>
  <c r="G57" i="79" s="1"/>
  <c r="G68" i="79" s="1"/>
  <c r="Q425" i="105" s="1"/>
  <c r="Q420" i="130" s="1"/>
  <c r="G136" i="79"/>
  <c r="G55" i="79" s="1"/>
  <c r="G66" i="79" s="1"/>
  <c r="Q423" i="105" s="1"/>
  <c r="Q418" i="130" s="1"/>
  <c r="E136" i="79"/>
  <c r="E55" i="79" s="1"/>
  <c r="E66" i="79" s="1"/>
  <c r="O423" i="105" s="1"/>
  <c r="O418" i="130" s="1"/>
  <c r="H137" i="79"/>
  <c r="H56" i="79" s="1"/>
  <c r="H67" i="79" s="1"/>
  <c r="R424" i="105" s="1"/>
  <c r="R419" i="130" s="1"/>
  <c r="E137" i="79"/>
  <c r="E56" i="79" s="1"/>
  <c r="E67" i="79" s="1"/>
  <c r="O424" i="105" s="1"/>
  <c r="O419" i="130" s="1"/>
  <c r="C138" i="79"/>
  <c r="C57" i="79" s="1"/>
  <c r="C68" i="79" s="1"/>
  <c r="M425" i="105" s="1"/>
  <c r="M420" i="130" s="1"/>
  <c r="F138" i="79"/>
  <c r="F57" i="79" s="1"/>
  <c r="F68" i="79" s="1"/>
  <c r="P425" i="105" s="1"/>
  <c r="P420" i="130" s="1"/>
  <c r="C136" i="79"/>
  <c r="C55" i="79" s="1"/>
  <c r="C66" i="79" s="1"/>
  <c r="M423" i="105" s="1"/>
  <c r="M418" i="130" s="1"/>
  <c r="H136" i="79"/>
  <c r="H55" i="79" s="1"/>
  <c r="H66" i="79" s="1"/>
  <c r="R423" i="105" s="1"/>
  <c r="R418" i="130" s="1"/>
  <c r="D137" i="79"/>
  <c r="D56" i="79" s="1"/>
  <c r="D67" i="79" s="1"/>
  <c r="N424" i="105" s="1"/>
  <c r="N419" i="130" s="1"/>
  <c r="G137" i="79"/>
  <c r="G56" i="79" s="1"/>
  <c r="G67" i="79" s="1"/>
  <c r="Q424" i="105" s="1"/>
  <c r="Q419" i="130" s="1"/>
  <c r="H138" i="79"/>
  <c r="H57" i="79" s="1"/>
  <c r="H68" i="79" s="1"/>
  <c r="R425" i="105" s="1"/>
  <c r="R420" i="130" s="1"/>
  <c r="F136" i="79"/>
  <c r="F55" i="79" s="1"/>
  <c r="F66" i="79" s="1"/>
  <c r="P423" i="105" s="1"/>
  <c r="P418" i="130" s="1"/>
  <c r="D136" i="79"/>
  <c r="D55" i="79" s="1"/>
  <c r="D66" i="79" s="1"/>
  <c r="N423" i="105" s="1"/>
  <c r="N418" i="130" s="1"/>
  <c r="C137" i="79"/>
  <c r="C56" i="79" s="1"/>
  <c r="C67" i="79" s="1"/>
  <c r="M424" i="105" s="1"/>
  <c r="M419" i="130" s="1"/>
  <c r="E138" i="87"/>
  <c r="E57" i="87" s="1"/>
  <c r="E68" i="87" s="1"/>
  <c r="O407" i="105" s="1"/>
  <c r="O402" i="130" s="1"/>
  <c r="N116" i="87"/>
  <c r="E138" i="79"/>
  <c r="E57" i="79" s="1"/>
  <c r="E68" i="79" s="1"/>
  <c r="O425" i="105" s="1"/>
  <c r="O420" i="130" s="1"/>
  <c r="E137" i="87"/>
  <c r="E56" i="87" s="1"/>
  <c r="E67" i="87" s="1"/>
  <c r="O406" i="105" s="1"/>
  <c r="O401" i="130" s="1"/>
  <c r="F67" i="81"/>
  <c r="P348" i="105" s="1"/>
  <c r="P344" i="130" s="1"/>
  <c r="D138" i="84"/>
  <c r="D57" i="84" s="1"/>
  <c r="D68" i="84" s="1"/>
  <c r="N376" i="105" s="1"/>
  <c r="N372" i="130" s="1"/>
  <c r="H138" i="87"/>
  <c r="H57" i="87" s="1"/>
  <c r="H68" i="87" s="1"/>
  <c r="R407" i="105" s="1"/>
  <c r="R402" i="130" s="1"/>
  <c r="I138" i="87"/>
  <c r="I57" i="87" s="1"/>
  <c r="I68" i="87" s="1"/>
  <c r="S407" i="105" s="1"/>
  <c r="S402" i="130" s="1"/>
  <c r="C9" i="87"/>
  <c r="G9" i="87"/>
  <c r="D137" i="87"/>
  <c r="D56" i="87" s="1"/>
  <c r="D67" i="87" s="1"/>
  <c r="N406" i="105" s="1"/>
  <c r="N401" i="130" s="1"/>
  <c r="G138" i="87"/>
  <c r="G57" i="87" s="1"/>
  <c r="G68" i="87" s="1"/>
  <c r="Q407" i="105" s="1"/>
  <c r="Q402" i="130" s="1"/>
  <c r="F137" i="87"/>
  <c r="F56" i="87" s="1"/>
  <c r="F67" i="87" s="1"/>
  <c r="P406" i="105" s="1"/>
  <c r="P401" i="130" s="1"/>
  <c r="I137" i="87"/>
  <c r="I56" i="87" s="1"/>
  <c r="I67" i="87" s="1"/>
  <c r="S406" i="105" s="1"/>
  <c r="S401" i="130" s="1"/>
  <c r="C42" i="87"/>
  <c r="F42" i="87"/>
  <c r="D138" i="87"/>
  <c r="D57" i="87" s="1"/>
  <c r="D68" i="87" s="1"/>
  <c r="N407" i="105" s="1"/>
  <c r="N402" i="130" s="1"/>
  <c r="H9" i="87"/>
  <c r="D9" i="87"/>
  <c r="D42" i="87"/>
  <c r="S117" i="87"/>
  <c r="G42" i="87"/>
  <c r="I9" i="87"/>
  <c r="H137" i="87"/>
  <c r="H56" i="87" s="1"/>
  <c r="H67" i="87" s="1"/>
  <c r="R406" i="105" s="1"/>
  <c r="R401" i="130" s="1"/>
  <c r="G137" i="87"/>
  <c r="G56" i="87" s="1"/>
  <c r="G67" i="87" s="1"/>
  <c r="Q406" i="105" s="1"/>
  <c r="Q401" i="130" s="1"/>
  <c r="H42" i="87"/>
  <c r="E9" i="87"/>
  <c r="F9" i="87"/>
  <c r="I42" i="87"/>
  <c r="E42" i="87"/>
  <c r="F138" i="87"/>
  <c r="F57" i="87" s="1"/>
  <c r="F68" i="87" s="1"/>
  <c r="P407" i="105" s="1"/>
  <c r="P402" i="130" s="1"/>
  <c r="F135" i="81"/>
  <c r="F54" i="81" s="1"/>
  <c r="F65" i="81" s="1"/>
  <c r="P346" i="105" s="1"/>
  <c r="P342" i="130" s="1"/>
  <c r="C135" i="81"/>
  <c r="C54" i="81" s="1"/>
  <c r="C65" i="81" s="1"/>
  <c r="M346" i="105" s="1"/>
  <c r="M342" i="130" s="1"/>
  <c r="H138" i="78"/>
  <c r="H57" i="78" s="1"/>
  <c r="H68" i="78" s="1"/>
  <c r="R340" i="105" s="1"/>
  <c r="R336" i="130" s="1"/>
  <c r="C68" i="78"/>
  <c r="M340" i="105" s="1"/>
  <c r="M336" i="130" s="1"/>
  <c r="G66" i="82"/>
  <c r="Q356" i="105" s="1"/>
  <c r="Q352" i="130" s="1"/>
  <c r="I136" i="84"/>
  <c r="I55" i="84" s="1"/>
  <c r="I66" i="84" s="1"/>
  <c r="S374" i="105" s="1"/>
  <c r="S370" i="130" s="1"/>
  <c r="E138" i="84"/>
  <c r="E57" i="84" s="1"/>
  <c r="E68" i="84" s="1"/>
  <c r="O376" i="105" s="1"/>
  <c r="O372" i="130" s="1"/>
  <c r="I67" i="84"/>
  <c r="S375" i="105" s="1"/>
  <c r="S371" i="130" s="1"/>
  <c r="D137" i="84"/>
  <c r="D56" i="84" s="1"/>
  <c r="D67" i="84" s="1"/>
  <c r="N375" i="105" s="1"/>
  <c r="N371" i="130" s="1"/>
  <c r="T116" i="84"/>
  <c r="F138" i="84"/>
  <c r="F57" i="84" s="1"/>
  <c r="F68" i="84" s="1"/>
  <c r="P376" i="105" s="1"/>
  <c r="P372" i="130" s="1"/>
  <c r="H137" i="84"/>
  <c r="H56" i="84" s="1"/>
  <c r="H67" i="84" s="1"/>
  <c r="R375" i="105" s="1"/>
  <c r="R371" i="130" s="1"/>
  <c r="C136" i="84"/>
  <c r="C55" i="84" s="1"/>
  <c r="C66" i="84" s="1"/>
  <c r="M374" i="105" s="1"/>
  <c r="M370" i="130" s="1"/>
  <c r="H135" i="81"/>
  <c r="H54" i="81" s="1"/>
  <c r="H65" i="81" s="1"/>
  <c r="R346" i="105" s="1"/>
  <c r="R342" i="130" s="1"/>
  <c r="G138" i="84"/>
  <c r="G57" i="84" s="1"/>
  <c r="G68" i="84" s="1"/>
  <c r="Q376" i="105" s="1"/>
  <c r="Q372" i="130" s="1"/>
  <c r="E8" i="84"/>
  <c r="E136" i="84"/>
  <c r="E55" i="84" s="1"/>
  <c r="E66" i="84" s="1"/>
  <c r="O374" i="105" s="1"/>
  <c r="O370" i="130" s="1"/>
  <c r="I8" i="84"/>
  <c r="S114" i="70"/>
  <c r="H136" i="82"/>
  <c r="H55" i="82" s="1"/>
  <c r="H66" i="82" s="1"/>
  <c r="R356" i="105" s="1"/>
  <c r="R352" i="130" s="1"/>
  <c r="F136" i="82"/>
  <c r="F55" i="82" s="1"/>
  <c r="F66" i="82" s="1"/>
  <c r="P356" i="105" s="1"/>
  <c r="P352" i="130" s="1"/>
  <c r="G137" i="84"/>
  <c r="G56" i="84" s="1"/>
  <c r="G67" i="84" s="1"/>
  <c r="Q375" i="105" s="1"/>
  <c r="Q371" i="130" s="1"/>
  <c r="D136" i="84"/>
  <c r="D55" i="84" s="1"/>
  <c r="D66" i="84" s="1"/>
  <c r="N374" i="105" s="1"/>
  <c r="N370" i="130" s="1"/>
  <c r="D8" i="84"/>
  <c r="F8" i="84"/>
  <c r="C137" i="84"/>
  <c r="C56" i="84" s="1"/>
  <c r="C67" i="84" s="1"/>
  <c r="M375" i="105" s="1"/>
  <c r="M371" i="130" s="1"/>
  <c r="G8" i="84"/>
  <c r="D138" i="81"/>
  <c r="D57" i="81" s="1"/>
  <c r="D68" i="81" s="1"/>
  <c r="N349" i="105" s="1"/>
  <c r="N345" i="130" s="1"/>
  <c r="F137" i="84"/>
  <c r="F56" i="84" s="1"/>
  <c r="F67" i="84" s="1"/>
  <c r="P375" i="105" s="1"/>
  <c r="P371" i="130" s="1"/>
  <c r="C138" i="84"/>
  <c r="C57" i="84" s="1"/>
  <c r="C68" i="84" s="1"/>
  <c r="M376" i="105" s="1"/>
  <c r="M372" i="130" s="1"/>
  <c r="H138" i="84"/>
  <c r="H57" i="84" s="1"/>
  <c r="H68" i="84" s="1"/>
  <c r="R376" i="105" s="1"/>
  <c r="R372" i="130" s="1"/>
  <c r="H136" i="84"/>
  <c r="H55" i="84" s="1"/>
  <c r="H66" i="84" s="1"/>
  <c r="R374" i="105" s="1"/>
  <c r="R370" i="130" s="1"/>
  <c r="F136" i="84"/>
  <c r="F55" i="84" s="1"/>
  <c r="F66" i="84" s="1"/>
  <c r="P374" i="105" s="1"/>
  <c r="P370" i="130" s="1"/>
  <c r="E137" i="84"/>
  <c r="E56" i="84" s="1"/>
  <c r="E67" i="84" s="1"/>
  <c r="O375" i="105" s="1"/>
  <c r="O371" i="130" s="1"/>
  <c r="H8" i="84"/>
  <c r="C8" i="84"/>
  <c r="I138" i="84"/>
  <c r="I57" i="84" s="1"/>
  <c r="I68" i="84" s="1"/>
  <c r="S376" i="105" s="1"/>
  <c r="S372" i="130" s="1"/>
  <c r="G136" i="84"/>
  <c r="G55" i="84" s="1"/>
  <c r="G66" i="84" s="1"/>
  <c r="Q374" i="105" s="1"/>
  <c r="Q370" i="130" s="1"/>
  <c r="D138" i="76"/>
  <c r="D57" i="76" s="1"/>
  <c r="D68" i="76" s="1"/>
  <c r="N322" i="105" s="1"/>
  <c r="N318" i="130" s="1"/>
  <c r="C135" i="76"/>
  <c r="C54" i="76" s="1"/>
  <c r="C65" i="76" s="1"/>
  <c r="M319" i="105" s="1"/>
  <c r="M315" i="130" s="1"/>
  <c r="I137" i="76"/>
  <c r="I56" i="76" s="1"/>
  <c r="I67" i="76" s="1"/>
  <c r="S321" i="105" s="1"/>
  <c r="S317" i="130" s="1"/>
  <c r="F135" i="78"/>
  <c r="F54" i="78" s="1"/>
  <c r="F65" i="78" s="1"/>
  <c r="P337" i="105" s="1"/>
  <c r="P333" i="130" s="1"/>
  <c r="D135" i="81"/>
  <c r="D54" i="81" s="1"/>
  <c r="D65" i="81" s="1"/>
  <c r="N346" i="105" s="1"/>
  <c r="N342" i="130" s="1"/>
  <c r="E138" i="82"/>
  <c r="E57" i="82" s="1"/>
  <c r="E68" i="82" s="1"/>
  <c r="O358" i="105" s="1"/>
  <c r="O354" i="130" s="1"/>
  <c r="G137" i="81"/>
  <c r="G56" i="81" s="1"/>
  <c r="G67" i="81" s="1"/>
  <c r="Q348" i="105" s="1"/>
  <c r="Q344" i="130" s="1"/>
  <c r="C136" i="82"/>
  <c r="C55" i="82" s="1"/>
  <c r="C66" i="82" s="1"/>
  <c r="M356" i="105" s="1"/>
  <c r="M352" i="130" s="1"/>
  <c r="R115" i="82"/>
  <c r="F138" i="76"/>
  <c r="F57" i="76" s="1"/>
  <c r="F68" i="76" s="1"/>
  <c r="P322" i="105" s="1"/>
  <c r="P318" i="130" s="1"/>
  <c r="F135" i="77"/>
  <c r="F54" i="77" s="1"/>
  <c r="F65" i="77" s="1"/>
  <c r="P328" i="105" s="1"/>
  <c r="P324" i="130" s="1"/>
  <c r="G137" i="82"/>
  <c r="G56" i="82" s="1"/>
  <c r="G67" i="82" s="1"/>
  <c r="Q357" i="105" s="1"/>
  <c r="Q353" i="130" s="1"/>
  <c r="G138" i="82"/>
  <c r="G57" i="82" s="1"/>
  <c r="G68" i="82" s="1"/>
  <c r="Q358" i="105" s="1"/>
  <c r="Q354" i="130" s="1"/>
  <c r="C135" i="82"/>
  <c r="C54" i="82" s="1"/>
  <c r="C65" i="82" s="1"/>
  <c r="M355" i="105" s="1"/>
  <c r="M351" i="130" s="1"/>
  <c r="H135" i="82"/>
  <c r="H54" i="82" s="1"/>
  <c r="H65" i="82" s="1"/>
  <c r="R355" i="105" s="1"/>
  <c r="R351" i="130" s="1"/>
  <c r="D136" i="82"/>
  <c r="D55" i="82" s="1"/>
  <c r="D66" i="82" s="1"/>
  <c r="N356" i="105" s="1"/>
  <c r="N352" i="130" s="1"/>
  <c r="I136" i="82"/>
  <c r="I55" i="82" s="1"/>
  <c r="I66" i="82" s="1"/>
  <c r="S356" i="105" s="1"/>
  <c r="S352" i="130" s="1"/>
  <c r="H137" i="82"/>
  <c r="H56" i="82" s="1"/>
  <c r="H67" i="82" s="1"/>
  <c r="R357" i="105" s="1"/>
  <c r="R353" i="130" s="1"/>
  <c r="F137" i="82"/>
  <c r="F56" i="82" s="1"/>
  <c r="F67" i="82" s="1"/>
  <c r="P357" i="105" s="1"/>
  <c r="P353" i="130" s="1"/>
  <c r="H138" i="82"/>
  <c r="H57" i="82" s="1"/>
  <c r="H68" i="82" s="1"/>
  <c r="R358" i="105" s="1"/>
  <c r="R354" i="130" s="1"/>
  <c r="I135" i="82"/>
  <c r="I54" i="82" s="1"/>
  <c r="I65" i="82" s="1"/>
  <c r="S355" i="105" s="1"/>
  <c r="S351" i="130" s="1"/>
  <c r="I137" i="82"/>
  <c r="I56" i="82" s="1"/>
  <c r="I67" i="82" s="1"/>
  <c r="S357" i="105" s="1"/>
  <c r="S353" i="130" s="1"/>
  <c r="I138" i="82"/>
  <c r="I57" i="82" s="1"/>
  <c r="I68" i="82" s="1"/>
  <c r="S358" i="105" s="1"/>
  <c r="S354" i="130" s="1"/>
  <c r="F135" i="82"/>
  <c r="F54" i="82" s="1"/>
  <c r="F65" i="82" s="1"/>
  <c r="P355" i="105" s="1"/>
  <c r="P351" i="130" s="1"/>
  <c r="D135" i="82"/>
  <c r="D54" i="82" s="1"/>
  <c r="D65" i="82" s="1"/>
  <c r="N355" i="105" s="1"/>
  <c r="N351" i="130" s="1"/>
  <c r="E136" i="82"/>
  <c r="E55" i="82" s="1"/>
  <c r="E66" i="82" s="1"/>
  <c r="O356" i="105" s="1"/>
  <c r="O352" i="130" s="1"/>
  <c r="D137" i="82"/>
  <c r="D56" i="82" s="1"/>
  <c r="D67" i="82" s="1"/>
  <c r="N357" i="105" s="1"/>
  <c r="N353" i="130" s="1"/>
  <c r="F138" i="82"/>
  <c r="F57" i="82" s="1"/>
  <c r="F68" i="82" s="1"/>
  <c r="P358" i="105" s="1"/>
  <c r="P354" i="130" s="1"/>
  <c r="D138" i="82"/>
  <c r="D57" i="82" s="1"/>
  <c r="D68" i="82" s="1"/>
  <c r="N358" i="105" s="1"/>
  <c r="N354" i="130" s="1"/>
  <c r="F136" i="75"/>
  <c r="F55" i="75" s="1"/>
  <c r="F66" i="75" s="1"/>
  <c r="P311" i="105" s="1"/>
  <c r="P307" i="130" s="1"/>
  <c r="G138" i="78"/>
  <c r="G57" i="78" s="1"/>
  <c r="G68" i="78" s="1"/>
  <c r="Q340" i="105" s="1"/>
  <c r="Q336" i="130" s="1"/>
  <c r="E137" i="78"/>
  <c r="E56" i="78" s="1"/>
  <c r="E67" i="78" s="1"/>
  <c r="O339" i="105" s="1"/>
  <c r="O335" i="130" s="1"/>
  <c r="G135" i="82"/>
  <c r="G54" i="82" s="1"/>
  <c r="G65" i="82" s="1"/>
  <c r="Q355" i="105" s="1"/>
  <c r="Q351" i="130" s="1"/>
  <c r="E135" i="82"/>
  <c r="E54" i="82" s="1"/>
  <c r="E65" i="82" s="1"/>
  <c r="O355" i="105" s="1"/>
  <c r="O351" i="130" s="1"/>
  <c r="E137" i="82"/>
  <c r="E56" i="82" s="1"/>
  <c r="E67" i="82" s="1"/>
  <c r="O357" i="105" s="1"/>
  <c r="O353" i="130" s="1"/>
  <c r="C137" i="82"/>
  <c r="C56" i="82" s="1"/>
  <c r="C67" i="82" s="1"/>
  <c r="M357" i="105" s="1"/>
  <c r="M353" i="130" s="1"/>
  <c r="C138" i="82"/>
  <c r="C57" i="82" s="1"/>
  <c r="C68" i="82" s="1"/>
  <c r="M358" i="105" s="1"/>
  <c r="M354" i="130" s="1"/>
  <c r="F138" i="78"/>
  <c r="F57" i="78" s="1"/>
  <c r="F68" i="78" s="1"/>
  <c r="P340" i="105" s="1"/>
  <c r="P336" i="130" s="1"/>
  <c r="D138" i="78"/>
  <c r="D57" i="78" s="1"/>
  <c r="D68" i="78" s="1"/>
  <c r="N340" i="105" s="1"/>
  <c r="N336" i="130" s="1"/>
  <c r="E135" i="78"/>
  <c r="E54" i="78" s="1"/>
  <c r="E65" i="78" s="1"/>
  <c r="O337" i="105" s="1"/>
  <c r="O333" i="130" s="1"/>
  <c r="H137" i="81"/>
  <c r="H56" i="81" s="1"/>
  <c r="H67" i="81" s="1"/>
  <c r="R348" i="105" s="1"/>
  <c r="R344" i="130" s="1"/>
  <c r="C137" i="81"/>
  <c r="C56" i="81" s="1"/>
  <c r="C67" i="81" s="1"/>
  <c r="M348" i="105" s="1"/>
  <c r="M344" i="130" s="1"/>
  <c r="E138" i="81"/>
  <c r="E57" i="81" s="1"/>
  <c r="E68" i="81" s="1"/>
  <c r="O349" i="105" s="1"/>
  <c r="O345" i="130" s="1"/>
  <c r="C138" i="81"/>
  <c r="C57" i="81" s="1"/>
  <c r="C68" i="81" s="1"/>
  <c r="M349" i="105" s="1"/>
  <c r="M345" i="130" s="1"/>
  <c r="E135" i="81"/>
  <c r="E54" i="81" s="1"/>
  <c r="E65" i="81" s="1"/>
  <c r="O346" i="105" s="1"/>
  <c r="O342" i="130" s="1"/>
  <c r="D137" i="81"/>
  <c r="D56" i="81" s="1"/>
  <c r="D67" i="81" s="1"/>
  <c r="N348" i="105" s="1"/>
  <c r="N344" i="130" s="1"/>
  <c r="I137" i="81"/>
  <c r="I56" i="81" s="1"/>
  <c r="I67" i="81" s="1"/>
  <c r="S348" i="105" s="1"/>
  <c r="S344" i="130" s="1"/>
  <c r="H138" i="81"/>
  <c r="H57" i="81" s="1"/>
  <c r="H68" i="81" s="1"/>
  <c r="R349" i="105" s="1"/>
  <c r="R345" i="130" s="1"/>
  <c r="F138" i="81"/>
  <c r="F57" i="81" s="1"/>
  <c r="F68" i="81" s="1"/>
  <c r="P349" i="105" s="1"/>
  <c r="P345" i="130" s="1"/>
  <c r="E137" i="81"/>
  <c r="E56" i="81" s="1"/>
  <c r="E67" i="81" s="1"/>
  <c r="O348" i="105" s="1"/>
  <c r="O344" i="130" s="1"/>
  <c r="Q116" i="81"/>
  <c r="I138" i="81"/>
  <c r="I57" i="81" s="1"/>
  <c r="I68" i="81" s="1"/>
  <c r="S349" i="105" s="1"/>
  <c r="S345" i="130" s="1"/>
  <c r="G138" i="81"/>
  <c r="G57" i="81" s="1"/>
  <c r="G68" i="81" s="1"/>
  <c r="Q349" i="105" s="1"/>
  <c r="Q345" i="130" s="1"/>
  <c r="I135" i="81"/>
  <c r="I54" i="81" s="1"/>
  <c r="I65" i="81" s="1"/>
  <c r="S346" i="105" s="1"/>
  <c r="S342" i="130" s="1"/>
  <c r="G135" i="76"/>
  <c r="G54" i="76" s="1"/>
  <c r="G65" i="76" s="1"/>
  <c r="Q319" i="105" s="1"/>
  <c r="Q315" i="130" s="1"/>
  <c r="F137" i="76"/>
  <c r="F56" i="76" s="1"/>
  <c r="F67" i="76" s="1"/>
  <c r="P321" i="105" s="1"/>
  <c r="P317" i="130" s="1"/>
  <c r="H137" i="76"/>
  <c r="H56" i="76" s="1"/>
  <c r="H67" i="76" s="1"/>
  <c r="R321" i="105" s="1"/>
  <c r="R317" i="130" s="1"/>
  <c r="I138" i="78"/>
  <c r="I57" i="78" s="1"/>
  <c r="I68" i="78" s="1"/>
  <c r="S340" i="105" s="1"/>
  <c r="S336" i="130" s="1"/>
  <c r="C137" i="78"/>
  <c r="C56" i="78" s="1"/>
  <c r="C67" i="78" s="1"/>
  <c r="M339" i="105" s="1"/>
  <c r="M335" i="130" s="1"/>
  <c r="G135" i="81"/>
  <c r="G54" i="81" s="1"/>
  <c r="G65" i="81" s="1"/>
  <c r="Q346" i="105" s="1"/>
  <c r="Q342" i="130" s="1"/>
  <c r="H138" i="76"/>
  <c r="H57" i="76" s="1"/>
  <c r="H68" i="76" s="1"/>
  <c r="R322" i="105" s="1"/>
  <c r="R318" i="130" s="1"/>
  <c r="H136" i="76"/>
  <c r="H55" i="76" s="1"/>
  <c r="H66" i="76" s="1"/>
  <c r="R320" i="105" s="1"/>
  <c r="R316" i="130" s="1"/>
  <c r="D137" i="76"/>
  <c r="D56" i="76" s="1"/>
  <c r="D67" i="76" s="1"/>
  <c r="N321" i="105" s="1"/>
  <c r="N317" i="130" s="1"/>
  <c r="F136" i="76"/>
  <c r="F55" i="76" s="1"/>
  <c r="F66" i="76" s="1"/>
  <c r="P320" i="105" s="1"/>
  <c r="P316" i="130" s="1"/>
  <c r="F138" i="77"/>
  <c r="F57" i="77" s="1"/>
  <c r="F68" i="77" s="1"/>
  <c r="P331" i="105" s="1"/>
  <c r="P327" i="130" s="1"/>
  <c r="I138" i="77"/>
  <c r="I57" i="77" s="1"/>
  <c r="I68" i="77" s="1"/>
  <c r="S331" i="105" s="1"/>
  <c r="S327" i="130" s="1"/>
  <c r="D138" i="77"/>
  <c r="D57" i="77" s="1"/>
  <c r="D68" i="77" s="1"/>
  <c r="N331" i="105" s="1"/>
  <c r="N327" i="130" s="1"/>
  <c r="D135" i="78"/>
  <c r="D54" i="78" s="1"/>
  <c r="D65" i="78" s="1"/>
  <c r="N337" i="105" s="1"/>
  <c r="N333" i="130" s="1"/>
  <c r="F137" i="78"/>
  <c r="F56" i="78" s="1"/>
  <c r="F67" i="78" s="1"/>
  <c r="P339" i="105" s="1"/>
  <c r="P335" i="130" s="1"/>
  <c r="I135" i="77"/>
  <c r="I54" i="77" s="1"/>
  <c r="I65" i="77" s="1"/>
  <c r="S328" i="105" s="1"/>
  <c r="S324" i="130" s="1"/>
  <c r="C135" i="78"/>
  <c r="C54" i="78" s="1"/>
  <c r="C65" i="78" s="1"/>
  <c r="M337" i="105" s="1"/>
  <c r="M333" i="130" s="1"/>
  <c r="H135" i="78"/>
  <c r="H54" i="78" s="1"/>
  <c r="H65" i="78" s="1"/>
  <c r="R337" i="105" s="1"/>
  <c r="R333" i="130" s="1"/>
  <c r="I137" i="78"/>
  <c r="I56" i="78" s="1"/>
  <c r="I67" i="78" s="1"/>
  <c r="S339" i="105" s="1"/>
  <c r="S335" i="130" s="1"/>
  <c r="G137" i="78"/>
  <c r="G56" i="78" s="1"/>
  <c r="G67" i="78" s="1"/>
  <c r="Q339" i="105" s="1"/>
  <c r="Q335" i="130" s="1"/>
  <c r="G135" i="78"/>
  <c r="G54" i="78" s="1"/>
  <c r="G65" i="78" s="1"/>
  <c r="Q337" i="105" s="1"/>
  <c r="Q333" i="130" s="1"/>
  <c r="D137" i="78"/>
  <c r="D56" i="78" s="1"/>
  <c r="D67" i="78" s="1"/>
  <c r="N339" i="105" s="1"/>
  <c r="N335" i="130" s="1"/>
  <c r="E138" i="78"/>
  <c r="E57" i="78" s="1"/>
  <c r="E68" i="78" s="1"/>
  <c r="O340" i="105" s="1"/>
  <c r="O336" i="130" s="1"/>
  <c r="N117" i="78"/>
  <c r="H137" i="78"/>
  <c r="H56" i="78" s="1"/>
  <c r="H67" i="78" s="1"/>
  <c r="R339" i="105" s="1"/>
  <c r="R335" i="130" s="1"/>
  <c r="H135" i="76"/>
  <c r="H54" i="76" s="1"/>
  <c r="H65" i="76" s="1"/>
  <c r="R319" i="105" s="1"/>
  <c r="R315" i="130" s="1"/>
  <c r="I135" i="78"/>
  <c r="I54" i="78" s="1"/>
  <c r="I65" i="78" s="1"/>
  <c r="S337" i="105" s="1"/>
  <c r="S333" i="130" s="1"/>
  <c r="D138" i="75"/>
  <c r="D57" i="75" s="1"/>
  <c r="D68" i="75" s="1"/>
  <c r="N313" i="105" s="1"/>
  <c r="N309" i="130" s="1"/>
  <c r="C136" i="75"/>
  <c r="C55" i="75" s="1"/>
  <c r="C66" i="75" s="1"/>
  <c r="M311" i="105" s="1"/>
  <c r="M307" i="130" s="1"/>
  <c r="G138" i="75"/>
  <c r="G57" i="75" s="1"/>
  <c r="G68" i="75" s="1"/>
  <c r="Q313" i="105" s="1"/>
  <c r="Q309" i="130" s="1"/>
  <c r="I136" i="75"/>
  <c r="I55" i="75" s="1"/>
  <c r="I66" i="75" s="1"/>
  <c r="S311" i="105" s="1"/>
  <c r="S307" i="130" s="1"/>
  <c r="D136" i="75"/>
  <c r="D55" i="75" s="1"/>
  <c r="D66" i="75" s="1"/>
  <c r="N311" i="105" s="1"/>
  <c r="N307" i="130" s="1"/>
  <c r="H136" i="75"/>
  <c r="H55" i="75" s="1"/>
  <c r="H66" i="75" s="1"/>
  <c r="R311" i="105" s="1"/>
  <c r="R307" i="130" s="1"/>
  <c r="H137" i="75"/>
  <c r="H56" i="75" s="1"/>
  <c r="H67" i="75" s="1"/>
  <c r="R312" i="105" s="1"/>
  <c r="R308" i="130" s="1"/>
  <c r="G137" i="75"/>
  <c r="G56" i="75" s="1"/>
  <c r="G67" i="75" s="1"/>
  <c r="Q312" i="105" s="1"/>
  <c r="Q308" i="130" s="1"/>
  <c r="D136" i="76"/>
  <c r="D55" i="76" s="1"/>
  <c r="D66" i="76" s="1"/>
  <c r="N320" i="105" s="1"/>
  <c r="N316" i="130" s="1"/>
  <c r="H8" i="77"/>
  <c r="I8" i="77"/>
  <c r="E8" i="77"/>
  <c r="C8" i="77"/>
  <c r="C138" i="76"/>
  <c r="C57" i="76" s="1"/>
  <c r="C68" i="76" s="1"/>
  <c r="M322" i="105" s="1"/>
  <c r="M318" i="130" s="1"/>
  <c r="I135" i="76"/>
  <c r="I54" i="76" s="1"/>
  <c r="I65" i="76" s="1"/>
  <c r="S319" i="105" s="1"/>
  <c r="S315" i="130" s="1"/>
  <c r="H138" i="77"/>
  <c r="H57" i="77" s="1"/>
  <c r="H68" i="77" s="1"/>
  <c r="R331" i="105" s="1"/>
  <c r="R327" i="130" s="1"/>
  <c r="H135" i="77"/>
  <c r="H54" i="77" s="1"/>
  <c r="H65" i="77" s="1"/>
  <c r="R328" i="105" s="1"/>
  <c r="R324" i="130" s="1"/>
  <c r="C135" i="77"/>
  <c r="C54" i="77" s="1"/>
  <c r="C65" i="77" s="1"/>
  <c r="M328" i="105" s="1"/>
  <c r="M324" i="130" s="1"/>
  <c r="F8" i="77"/>
  <c r="G8" i="77"/>
  <c r="R115" i="75"/>
  <c r="E138" i="76"/>
  <c r="E57" i="76" s="1"/>
  <c r="E68" i="76" s="1"/>
  <c r="O322" i="105" s="1"/>
  <c r="O318" i="130" s="1"/>
  <c r="E136" i="76"/>
  <c r="E55" i="76" s="1"/>
  <c r="E66" i="76" s="1"/>
  <c r="O320" i="105" s="1"/>
  <c r="O316" i="130" s="1"/>
  <c r="G138" i="77"/>
  <c r="G57" i="77" s="1"/>
  <c r="G68" i="77" s="1"/>
  <c r="Q331" i="105" s="1"/>
  <c r="Q327" i="130" s="1"/>
  <c r="D135" i="77"/>
  <c r="D54" i="77" s="1"/>
  <c r="D65" i="77" s="1"/>
  <c r="N328" i="105" s="1"/>
  <c r="N324" i="130" s="1"/>
  <c r="C138" i="77"/>
  <c r="C57" i="77" s="1"/>
  <c r="C68" i="77" s="1"/>
  <c r="M331" i="105" s="1"/>
  <c r="M327" i="130" s="1"/>
  <c r="E138" i="77"/>
  <c r="E57" i="77" s="1"/>
  <c r="E68" i="77" s="1"/>
  <c r="O331" i="105" s="1"/>
  <c r="O327" i="130" s="1"/>
  <c r="E135" i="77"/>
  <c r="E54" i="77" s="1"/>
  <c r="E65" i="77" s="1"/>
  <c r="O328" i="105" s="1"/>
  <c r="O324" i="130" s="1"/>
  <c r="G135" i="77"/>
  <c r="G54" i="77" s="1"/>
  <c r="G65" i="77" s="1"/>
  <c r="Q328" i="105" s="1"/>
  <c r="Q324" i="130" s="1"/>
  <c r="D8" i="77"/>
  <c r="C136" i="76"/>
  <c r="C55" i="76" s="1"/>
  <c r="C66" i="76" s="1"/>
  <c r="M320" i="105" s="1"/>
  <c r="M316" i="130" s="1"/>
  <c r="F135" i="76"/>
  <c r="F54" i="76" s="1"/>
  <c r="F65" i="76" s="1"/>
  <c r="P319" i="105" s="1"/>
  <c r="P315" i="130" s="1"/>
  <c r="C137" i="76"/>
  <c r="C56" i="76" s="1"/>
  <c r="C67" i="76" s="1"/>
  <c r="M321" i="105" s="1"/>
  <c r="M317" i="130" s="1"/>
  <c r="D137" i="75"/>
  <c r="D56" i="75" s="1"/>
  <c r="D67" i="75" s="1"/>
  <c r="N312" i="105" s="1"/>
  <c r="N308" i="130" s="1"/>
  <c r="C137" i="75"/>
  <c r="C56" i="75" s="1"/>
  <c r="C67" i="75" s="1"/>
  <c r="M312" i="105" s="1"/>
  <c r="M308" i="130" s="1"/>
  <c r="F68" i="75"/>
  <c r="P313" i="105" s="1"/>
  <c r="P309" i="130" s="1"/>
  <c r="G138" i="76"/>
  <c r="G57" i="76" s="1"/>
  <c r="G68" i="76" s="1"/>
  <c r="Q322" i="105" s="1"/>
  <c r="Q318" i="130" s="1"/>
  <c r="I138" i="76"/>
  <c r="I57" i="76" s="1"/>
  <c r="I68" i="76" s="1"/>
  <c r="S322" i="105" s="1"/>
  <c r="S318" i="130" s="1"/>
  <c r="I136" i="76"/>
  <c r="I55" i="76" s="1"/>
  <c r="I66" i="76" s="1"/>
  <c r="S320" i="105" s="1"/>
  <c r="S316" i="130" s="1"/>
  <c r="G136" i="76"/>
  <c r="G55" i="76" s="1"/>
  <c r="G66" i="76" s="1"/>
  <c r="Q320" i="105" s="1"/>
  <c r="Q316" i="130" s="1"/>
  <c r="D135" i="76"/>
  <c r="D54" i="76" s="1"/>
  <c r="D65" i="76" s="1"/>
  <c r="N319" i="105" s="1"/>
  <c r="N315" i="130" s="1"/>
  <c r="E135" i="76"/>
  <c r="E54" i="76" s="1"/>
  <c r="E65" i="76" s="1"/>
  <c r="O319" i="105" s="1"/>
  <c r="O315" i="130" s="1"/>
  <c r="E137" i="76"/>
  <c r="E56" i="76" s="1"/>
  <c r="E67" i="76" s="1"/>
  <c r="O321" i="105" s="1"/>
  <c r="O317" i="130" s="1"/>
  <c r="G137" i="76"/>
  <c r="G56" i="76" s="1"/>
  <c r="G67" i="76" s="1"/>
  <c r="Q321" i="105" s="1"/>
  <c r="Q317" i="130" s="1"/>
  <c r="G66" i="75"/>
  <c r="Q311" i="105" s="1"/>
  <c r="Q307" i="130" s="1"/>
  <c r="Q117" i="75"/>
  <c r="C138" i="75"/>
  <c r="C57" i="75" s="1"/>
  <c r="C68" i="75" s="1"/>
  <c r="M313" i="105" s="1"/>
  <c r="M309" i="130" s="1"/>
  <c r="H138" i="75"/>
  <c r="H57" i="75" s="1"/>
  <c r="H68" i="75" s="1"/>
  <c r="R313" i="105" s="1"/>
  <c r="R309" i="130" s="1"/>
  <c r="I138" i="75"/>
  <c r="I57" i="75" s="1"/>
  <c r="I68" i="75" s="1"/>
  <c r="S313" i="105" s="1"/>
  <c r="S309" i="130" s="1"/>
  <c r="E136" i="75"/>
  <c r="E55" i="75" s="1"/>
  <c r="E66" i="75" s="1"/>
  <c r="O311" i="105" s="1"/>
  <c r="O307" i="130" s="1"/>
  <c r="I137" i="75"/>
  <c r="I56" i="75" s="1"/>
  <c r="I67" i="75" s="1"/>
  <c r="S312" i="105" s="1"/>
  <c r="S308" i="130" s="1"/>
  <c r="F137" i="75"/>
  <c r="F56" i="75" s="1"/>
  <c r="F67" i="75" s="1"/>
  <c r="P312" i="105" s="1"/>
  <c r="P308" i="130" s="1"/>
  <c r="E138" i="75"/>
  <c r="E57" i="75" s="1"/>
  <c r="E68" i="75" s="1"/>
  <c r="O313" i="105" s="1"/>
  <c r="O309" i="130" s="1"/>
  <c r="E137" i="75"/>
  <c r="E56" i="75" s="1"/>
  <c r="E67" i="75" s="1"/>
  <c r="O312" i="105" s="1"/>
  <c r="O308" i="130" s="1"/>
  <c r="H135" i="71"/>
  <c r="H54" i="71" s="1"/>
  <c r="H65" i="71" s="1"/>
  <c r="R270" i="105" s="1"/>
  <c r="R270" i="130" s="1"/>
  <c r="H68" i="72"/>
  <c r="R282" i="105" s="1"/>
  <c r="R282" i="130" s="1"/>
  <c r="S117" i="72"/>
  <c r="H136" i="68"/>
  <c r="H55" i="68" s="1"/>
  <c r="H66" i="68" s="1"/>
  <c r="R244" i="105" s="1"/>
  <c r="R244" i="130" s="1"/>
  <c r="E31" i="72"/>
  <c r="E99" i="72"/>
  <c r="E43" i="72" s="1"/>
  <c r="P114" i="72" s="1"/>
  <c r="I135" i="69"/>
  <c r="I54" i="69" s="1"/>
  <c r="I65" i="69" s="1"/>
  <c r="S252" i="105" s="1"/>
  <c r="S252" i="130" s="1"/>
  <c r="I135" i="71"/>
  <c r="I54" i="71" s="1"/>
  <c r="I65" i="71" s="1"/>
  <c r="S270" i="105" s="1"/>
  <c r="S270" i="130" s="1"/>
  <c r="D135" i="71"/>
  <c r="D54" i="71" s="1"/>
  <c r="D65" i="71" s="1"/>
  <c r="N270" i="105" s="1"/>
  <c r="N270" i="130" s="1"/>
  <c r="F137" i="72"/>
  <c r="F56" i="72" s="1"/>
  <c r="F67" i="72" s="1"/>
  <c r="P281" i="105" s="1"/>
  <c r="P281" i="130" s="1"/>
  <c r="H137" i="72"/>
  <c r="H56" i="72" s="1"/>
  <c r="H67" i="72" s="1"/>
  <c r="R281" i="105" s="1"/>
  <c r="R281" i="130" s="1"/>
  <c r="E136" i="72"/>
  <c r="E55" i="72" s="1"/>
  <c r="E66" i="72" s="1"/>
  <c r="O280" i="105" s="1"/>
  <c r="O280" i="130" s="1"/>
  <c r="G136" i="72"/>
  <c r="G55" i="72" s="1"/>
  <c r="G66" i="72" s="1"/>
  <c r="Q280" i="105" s="1"/>
  <c r="Q280" i="130" s="1"/>
  <c r="F138" i="72"/>
  <c r="F57" i="72" s="1"/>
  <c r="F68" i="72" s="1"/>
  <c r="P282" i="105" s="1"/>
  <c r="P282" i="130" s="1"/>
  <c r="E138" i="72"/>
  <c r="E57" i="72" s="1"/>
  <c r="E68" i="72" s="1"/>
  <c r="O282" i="105" s="1"/>
  <c r="O282" i="130" s="1"/>
  <c r="C137" i="72"/>
  <c r="C56" i="72" s="1"/>
  <c r="C67" i="72" s="1"/>
  <c r="M281" i="105" s="1"/>
  <c r="M281" i="130" s="1"/>
  <c r="D137" i="72"/>
  <c r="D56" i="72" s="1"/>
  <c r="D67" i="72" s="1"/>
  <c r="N281" i="105" s="1"/>
  <c r="N281" i="130" s="1"/>
  <c r="H136" i="72"/>
  <c r="H55" i="72" s="1"/>
  <c r="H66" i="72" s="1"/>
  <c r="R280" i="105" s="1"/>
  <c r="R280" i="130" s="1"/>
  <c r="C136" i="72"/>
  <c r="C55" i="72" s="1"/>
  <c r="C66" i="72" s="1"/>
  <c r="M280" i="105" s="1"/>
  <c r="M280" i="130" s="1"/>
  <c r="E137" i="72"/>
  <c r="E56" i="72" s="1"/>
  <c r="E67" i="72" s="1"/>
  <c r="O281" i="105" s="1"/>
  <c r="O281" i="130" s="1"/>
  <c r="C138" i="72"/>
  <c r="C57" i="72" s="1"/>
  <c r="C68" i="72" s="1"/>
  <c r="M282" i="105" s="1"/>
  <c r="M282" i="130" s="1"/>
  <c r="I137" i="72"/>
  <c r="I56" i="72" s="1"/>
  <c r="I67" i="72" s="1"/>
  <c r="S281" i="105" s="1"/>
  <c r="S281" i="130" s="1"/>
  <c r="G137" i="72"/>
  <c r="G56" i="72" s="1"/>
  <c r="G67" i="72" s="1"/>
  <c r="Q281" i="105" s="1"/>
  <c r="Q281" i="130" s="1"/>
  <c r="D136" i="72"/>
  <c r="D55" i="72" s="1"/>
  <c r="D66" i="72" s="1"/>
  <c r="N280" i="105" s="1"/>
  <c r="N280" i="130" s="1"/>
  <c r="G138" i="72"/>
  <c r="G57" i="72" s="1"/>
  <c r="G68" i="72" s="1"/>
  <c r="Q282" i="105" s="1"/>
  <c r="Q282" i="130" s="1"/>
  <c r="D138" i="72"/>
  <c r="D57" i="72" s="1"/>
  <c r="D68" i="72" s="1"/>
  <c r="N282" i="105" s="1"/>
  <c r="N282" i="130" s="1"/>
  <c r="G99" i="72"/>
  <c r="G43" i="72" s="1"/>
  <c r="G135" i="72" s="1"/>
  <c r="G54" i="72" s="1"/>
  <c r="G31" i="72"/>
  <c r="I136" i="72"/>
  <c r="I55" i="72" s="1"/>
  <c r="I66" i="72" s="1"/>
  <c r="S280" i="105" s="1"/>
  <c r="S280" i="130" s="1"/>
  <c r="F136" i="72"/>
  <c r="F55" i="72" s="1"/>
  <c r="F66" i="72" s="1"/>
  <c r="P280" i="105" s="1"/>
  <c r="P280" i="130" s="1"/>
  <c r="I138" i="72"/>
  <c r="I57" i="72" s="1"/>
  <c r="I68" i="72" s="1"/>
  <c r="S282" i="105" s="1"/>
  <c r="S282" i="130" s="1"/>
  <c r="C135" i="68"/>
  <c r="C54" i="68" s="1"/>
  <c r="C65" i="68" s="1"/>
  <c r="M243" i="105" s="1"/>
  <c r="M243" i="130" s="1"/>
  <c r="E135" i="68"/>
  <c r="E54" i="68" s="1"/>
  <c r="E65" i="68" s="1"/>
  <c r="O243" i="105" s="1"/>
  <c r="O243" i="130" s="1"/>
  <c r="C138" i="69"/>
  <c r="C57" i="69" s="1"/>
  <c r="C68" i="69" s="1"/>
  <c r="M255" i="105" s="1"/>
  <c r="M255" i="130" s="1"/>
  <c r="G138" i="69"/>
  <c r="G57" i="69" s="1"/>
  <c r="G68" i="69" s="1"/>
  <c r="Q255" i="105" s="1"/>
  <c r="Q255" i="130" s="1"/>
  <c r="H137" i="69"/>
  <c r="H56" i="69" s="1"/>
  <c r="H67" i="69" s="1"/>
  <c r="R254" i="105" s="1"/>
  <c r="R254" i="130" s="1"/>
  <c r="E135" i="69"/>
  <c r="E54" i="69" s="1"/>
  <c r="E65" i="69" s="1"/>
  <c r="O252" i="105" s="1"/>
  <c r="O252" i="130" s="1"/>
  <c r="F99" i="72"/>
  <c r="F43" i="72" s="1"/>
  <c r="F31" i="72"/>
  <c r="D31" i="72"/>
  <c r="D99" i="72"/>
  <c r="D43" i="72" s="1"/>
  <c r="D135" i="72" s="1"/>
  <c r="D54" i="72" s="1"/>
  <c r="I31" i="72"/>
  <c r="I99" i="72"/>
  <c r="I43" i="72" s="1"/>
  <c r="I135" i="72" s="1"/>
  <c r="I54" i="72" s="1"/>
  <c r="F135" i="69"/>
  <c r="F54" i="69" s="1"/>
  <c r="F65" i="69" s="1"/>
  <c r="P252" i="105" s="1"/>
  <c r="P252" i="130" s="1"/>
  <c r="C99" i="72"/>
  <c r="C43" i="72" s="1"/>
  <c r="N114" i="72" s="1"/>
  <c r="C31" i="72"/>
  <c r="H31" i="72"/>
  <c r="H99" i="72"/>
  <c r="H43" i="72" s="1"/>
  <c r="I12" i="71"/>
  <c r="E12" i="71"/>
  <c r="H12" i="71"/>
  <c r="D12" i="71"/>
  <c r="F12" i="71"/>
  <c r="G12" i="71"/>
  <c r="C12" i="71"/>
  <c r="P118" i="69"/>
  <c r="T117" i="70"/>
  <c r="I135" i="70"/>
  <c r="I54" i="70" s="1"/>
  <c r="I65" i="70" s="1"/>
  <c r="S261" i="105" s="1"/>
  <c r="S261" i="130" s="1"/>
  <c r="F135" i="71"/>
  <c r="F54" i="71" s="1"/>
  <c r="F65" i="71" s="1"/>
  <c r="P270" i="105" s="1"/>
  <c r="P270" i="130" s="1"/>
  <c r="F32" i="71"/>
  <c r="Q79" i="71"/>
  <c r="F100" i="71"/>
  <c r="F44" i="71" s="1"/>
  <c r="Q115" i="71" s="1"/>
  <c r="E135" i="71"/>
  <c r="E54" i="71" s="1"/>
  <c r="E65" i="71" s="1"/>
  <c r="O270" i="105" s="1"/>
  <c r="O270" i="130" s="1"/>
  <c r="G135" i="71"/>
  <c r="G54" i="71" s="1"/>
  <c r="G65" i="71" s="1"/>
  <c r="Q270" i="105" s="1"/>
  <c r="Q270" i="130" s="1"/>
  <c r="C135" i="71"/>
  <c r="C54" i="71" s="1"/>
  <c r="C65" i="71" s="1"/>
  <c r="M270" i="105" s="1"/>
  <c r="M270" i="130" s="1"/>
  <c r="E100" i="71"/>
  <c r="E44" i="71" s="1"/>
  <c r="P115" i="71" s="1"/>
  <c r="P79" i="71"/>
  <c r="E32" i="71"/>
  <c r="O79" i="71"/>
  <c r="D32" i="71"/>
  <c r="D100" i="71"/>
  <c r="D44" i="71" s="1"/>
  <c r="O115" i="71" s="1"/>
  <c r="C135" i="69"/>
  <c r="C54" i="69" s="1"/>
  <c r="C65" i="69" s="1"/>
  <c r="M252" i="105" s="1"/>
  <c r="M252" i="130" s="1"/>
  <c r="I68" i="70"/>
  <c r="S264" i="105" s="1"/>
  <c r="S264" i="130" s="1"/>
  <c r="I32" i="71"/>
  <c r="T79" i="71"/>
  <c r="I100" i="71"/>
  <c r="I44" i="71" s="1"/>
  <c r="T115" i="71" s="1"/>
  <c r="C100" i="71"/>
  <c r="C44" i="71" s="1"/>
  <c r="N115" i="71" s="1"/>
  <c r="N79" i="71"/>
  <c r="C32" i="71"/>
  <c r="H138" i="69"/>
  <c r="H57" i="69" s="1"/>
  <c r="H68" i="69" s="1"/>
  <c r="R255" i="105" s="1"/>
  <c r="R255" i="130" s="1"/>
  <c r="F137" i="69"/>
  <c r="F56" i="69" s="1"/>
  <c r="F67" i="69" s="1"/>
  <c r="P254" i="105" s="1"/>
  <c r="P254" i="130" s="1"/>
  <c r="I138" i="69"/>
  <c r="I57" i="69" s="1"/>
  <c r="I68" i="69" s="1"/>
  <c r="S255" i="105" s="1"/>
  <c r="S255" i="130" s="1"/>
  <c r="E137" i="69"/>
  <c r="E56" i="69" s="1"/>
  <c r="E67" i="69" s="1"/>
  <c r="O254" i="105" s="1"/>
  <c r="O254" i="130" s="1"/>
  <c r="I136" i="70"/>
  <c r="I55" i="70" s="1"/>
  <c r="I66" i="70" s="1"/>
  <c r="S262" i="105" s="1"/>
  <c r="S262" i="130" s="1"/>
  <c r="E136" i="70"/>
  <c r="E55" i="70" s="1"/>
  <c r="E66" i="70" s="1"/>
  <c r="O262" i="105" s="1"/>
  <c r="O262" i="130" s="1"/>
  <c r="C136" i="70"/>
  <c r="C55" i="70" s="1"/>
  <c r="C66" i="70" s="1"/>
  <c r="M262" i="105" s="1"/>
  <c r="M262" i="130" s="1"/>
  <c r="C138" i="70"/>
  <c r="C57" i="70" s="1"/>
  <c r="C68" i="70" s="1"/>
  <c r="M264" i="105" s="1"/>
  <c r="M264" i="130" s="1"/>
  <c r="E138" i="70"/>
  <c r="E57" i="70" s="1"/>
  <c r="E68" i="70" s="1"/>
  <c r="O264" i="105" s="1"/>
  <c r="O264" i="130" s="1"/>
  <c r="E135" i="70"/>
  <c r="E54" i="70" s="1"/>
  <c r="E65" i="70" s="1"/>
  <c r="O261" i="105" s="1"/>
  <c r="O261" i="130" s="1"/>
  <c r="F135" i="70"/>
  <c r="F54" i="70" s="1"/>
  <c r="F65" i="70" s="1"/>
  <c r="P261" i="105" s="1"/>
  <c r="P261" i="130" s="1"/>
  <c r="D136" i="70"/>
  <c r="D55" i="70" s="1"/>
  <c r="D66" i="70" s="1"/>
  <c r="N262" i="105" s="1"/>
  <c r="N262" i="130" s="1"/>
  <c r="H65" i="70"/>
  <c r="R261" i="105" s="1"/>
  <c r="R261" i="130" s="1"/>
  <c r="F138" i="70"/>
  <c r="F57" i="70" s="1"/>
  <c r="F68" i="70" s="1"/>
  <c r="P264" i="105" s="1"/>
  <c r="P264" i="130" s="1"/>
  <c r="D138" i="70"/>
  <c r="D57" i="70" s="1"/>
  <c r="D68" i="70" s="1"/>
  <c r="N264" i="105" s="1"/>
  <c r="N264" i="130" s="1"/>
  <c r="G135" i="70"/>
  <c r="G54" i="70" s="1"/>
  <c r="G65" i="70" s="1"/>
  <c r="Q261" i="105" s="1"/>
  <c r="Q261" i="130" s="1"/>
  <c r="S79" i="71"/>
  <c r="H100" i="71"/>
  <c r="H44" i="71" s="1"/>
  <c r="S115" i="71" s="1"/>
  <c r="H32" i="71"/>
  <c r="R79" i="71"/>
  <c r="G100" i="71"/>
  <c r="G44" i="71" s="1"/>
  <c r="R115" i="71" s="1"/>
  <c r="G32" i="71"/>
  <c r="D138" i="69"/>
  <c r="D57" i="69" s="1"/>
  <c r="D68" i="69" s="1"/>
  <c r="N255" i="105" s="1"/>
  <c r="N255" i="130" s="1"/>
  <c r="D135" i="69"/>
  <c r="D54" i="69" s="1"/>
  <c r="D65" i="69" s="1"/>
  <c r="N252" i="105" s="1"/>
  <c r="N252" i="130" s="1"/>
  <c r="F8" i="70"/>
  <c r="I137" i="68"/>
  <c r="I56" i="68" s="1"/>
  <c r="I67" i="68" s="1"/>
  <c r="S245" i="105" s="1"/>
  <c r="S245" i="130" s="1"/>
  <c r="C135" i="70"/>
  <c r="C54" i="70" s="1"/>
  <c r="C65" i="70" s="1"/>
  <c r="M261" i="105" s="1"/>
  <c r="M261" i="130" s="1"/>
  <c r="H8" i="70"/>
  <c r="D8" i="70"/>
  <c r="G136" i="70"/>
  <c r="G55" i="70" s="1"/>
  <c r="G66" i="70" s="1"/>
  <c r="Q262" i="105" s="1"/>
  <c r="Q262" i="130" s="1"/>
  <c r="D135" i="70"/>
  <c r="D54" i="70" s="1"/>
  <c r="D65" i="70" s="1"/>
  <c r="N261" i="105" s="1"/>
  <c r="N261" i="130" s="1"/>
  <c r="H136" i="70"/>
  <c r="H55" i="70" s="1"/>
  <c r="H66" i="70" s="1"/>
  <c r="R262" i="105" s="1"/>
  <c r="R262" i="130" s="1"/>
  <c r="F136" i="70"/>
  <c r="F55" i="70" s="1"/>
  <c r="F66" i="70" s="1"/>
  <c r="P262" i="105" s="1"/>
  <c r="P262" i="130" s="1"/>
  <c r="H138" i="70"/>
  <c r="H57" i="70" s="1"/>
  <c r="H68" i="70" s="1"/>
  <c r="R264" i="105" s="1"/>
  <c r="R264" i="130" s="1"/>
  <c r="E8" i="70"/>
  <c r="C8" i="70"/>
  <c r="E136" i="68"/>
  <c r="E55" i="68" s="1"/>
  <c r="E66" i="68" s="1"/>
  <c r="O244" i="105" s="1"/>
  <c r="O244" i="130" s="1"/>
  <c r="F136" i="68"/>
  <c r="F55" i="68" s="1"/>
  <c r="F66" i="68" s="1"/>
  <c r="P244" i="105" s="1"/>
  <c r="P244" i="130" s="1"/>
  <c r="C137" i="68"/>
  <c r="C56" i="68" s="1"/>
  <c r="C67" i="68" s="1"/>
  <c r="M245" i="105" s="1"/>
  <c r="M245" i="130" s="1"/>
  <c r="C137" i="69"/>
  <c r="C56" i="69" s="1"/>
  <c r="C67" i="69" s="1"/>
  <c r="M254" i="105" s="1"/>
  <c r="M254" i="130" s="1"/>
  <c r="G135" i="69"/>
  <c r="G54" i="69" s="1"/>
  <c r="G65" i="69" s="1"/>
  <c r="Q252" i="105" s="1"/>
  <c r="Q252" i="130" s="1"/>
  <c r="I8" i="70"/>
  <c r="G8" i="70"/>
  <c r="G138" i="70"/>
  <c r="G57" i="70" s="1"/>
  <c r="G68" i="70" s="1"/>
  <c r="Q264" i="105" s="1"/>
  <c r="Q264" i="130" s="1"/>
  <c r="I135" i="68"/>
  <c r="I54" i="68" s="1"/>
  <c r="I65" i="68" s="1"/>
  <c r="S243" i="105" s="1"/>
  <c r="S243" i="130" s="1"/>
  <c r="I137" i="69"/>
  <c r="I56" i="69" s="1"/>
  <c r="I67" i="69" s="1"/>
  <c r="S254" i="105" s="1"/>
  <c r="S254" i="130" s="1"/>
  <c r="H135" i="69"/>
  <c r="H54" i="69" s="1"/>
  <c r="H65" i="69" s="1"/>
  <c r="R252" i="105" s="1"/>
  <c r="R252" i="130" s="1"/>
  <c r="F138" i="69"/>
  <c r="F57" i="69" s="1"/>
  <c r="F68" i="69" s="1"/>
  <c r="P255" i="105" s="1"/>
  <c r="P255" i="130" s="1"/>
  <c r="D137" i="69"/>
  <c r="D56" i="69" s="1"/>
  <c r="D67" i="69" s="1"/>
  <c r="N254" i="105" s="1"/>
  <c r="N254" i="130" s="1"/>
  <c r="E138" i="69"/>
  <c r="E57" i="69" s="1"/>
  <c r="E68" i="69" s="1"/>
  <c r="O255" i="105" s="1"/>
  <c r="O255" i="130" s="1"/>
  <c r="G137" i="69"/>
  <c r="G56" i="69" s="1"/>
  <c r="G67" i="69" s="1"/>
  <c r="Q254" i="105" s="1"/>
  <c r="Q254" i="130" s="1"/>
  <c r="N118" i="68"/>
  <c r="F135" i="68"/>
  <c r="F54" i="68" s="1"/>
  <c r="F65" i="68" s="1"/>
  <c r="P243" i="105" s="1"/>
  <c r="P243" i="130" s="1"/>
  <c r="F137" i="68"/>
  <c r="F56" i="68" s="1"/>
  <c r="F67" i="68" s="1"/>
  <c r="P245" i="105" s="1"/>
  <c r="P245" i="130" s="1"/>
  <c r="G137" i="68"/>
  <c r="G56" i="68" s="1"/>
  <c r="G67" i="68" s="1"/>
  <c r="Q245" i="105" s="1"/>
  <c r="Q245" i="130" s="1"/>
  <c r="C136" i="68"/>
  <c r="C55" i="68" s="1"/>
  <c r="C66" i="68" s="1"/>
  <c r="M244" i="105" s="1"/>
  <c r="M244" i="130" s="1"/>
  <c r="H135" i="68"/>
  <c r="H54" i="68" s="1"/>
  <c r="H65" i="68" s="1"/>
  <c r="R243" i="105" s="1"/>
  <c r="R243" i="130" s="1"/>
  <c r="G135" i="68"/>
  <c r="G54" i="68" s="1"/>
  <c r="G65" i="68" s="1"/>
  <c r="Q243" i="105" s="1"/>
  <c r="Q243" i="130" s="1"/>
  <c r="E137" i="68"/>
  <c r="E56" i="68" s="1"/>
  <c r="E67" i="68" s="1"/>
  <c r="O245" i="105" s="1"/>
  <c r="O245" i="130" s="1"/>
  <c r="I136" i="68"/>
  <c r="I55" i="68" s="1"/>
  <c r="I66" i="68" s="1"/>
  <c r="S244" i="105" s="1"/>
  <c r="S244" i="130" s="1"/>
  <c r="D135" i="68"/>
  <c r="D54" i="68" s="1"/>
  <c r="D65" i="68" s="1"/>
  <c r="N243" i="105" s="1"/>
  <c r="N243" i="130" s="1"/>
  <c r="H137" i="68"/>
  <c r="H56" i="68" s="1"/>
  <c r="H67" i="68" s="1"/>
  <c r="R245" i="105" s="1"/>
  <c r="R245" i="130" s="1"/>
  <c r="D137" i="68"/>
  <c r="D56" i="68" s="1"/>
  <c r="D67" i="68" s="1"/>
  <c r="N245" i="105" s="1"/>
  <c r="N245" i="130" s="1"/>
  <c r="G136" i="68"/>
  <c r="G55" i="68" s="1"/>
  <c r="G66" i="68" s="1"/>
  <c r="Q244" i="105" s="1"/>
  <c r="Q244" i="130" s="1"/>
  <c r="D136" i="68"/>
  <c r="D55" i="68" s="1"/>
  <c r="D66" i="68" s="1"/>
  <c r="N244" i="105" s="1"/>
  <c r="N244" i="130" s="1"/>
  <c r="E137" i="94" l="1"/>
  <c r="E56" i="94" s="1"/>
  <c r="E67" i="94" s="1"/>
  <c r="O489" i="105" s="1"/>
  <c r="O484" i="130" s="1"/>
  <c r="Q114" i="99"/>
  <c r="H138" i="97"/>
  <c r="H57" i="97" s="1"/>
  <c r="H68" i="97" s="1"/>
  <c r="R517" i="105" s="1"/>
  <c r="R512" i="130" s="1"/>
  <c r="G135" i="99"/>
  <c r="G54" i="99" s="1"/>
  <c r="G65" i="99" s="1"/>
  <c r="Q534" i="105" s="1"/>
  <c r="Q529" i="130" s="1"/>
  <c r="G8" i="101"/>
  <c r="I8" i="101"/>
  <c r="D8" i="101"/>
  <c r="D135" i="99"/>
  <c r="D54" i="99" s="1"/>
  <c r="D65" i="99" s="1"/>
  <c r="N534" i="105" s="1"/>
  <c r="N529" i="130" s="1"/>
  <c r="F8" i="101"/>
  <c r="H8" i="101"/>
  <c r="C8" i="101"/>
  <c r="E8" i="101"/>
  <c r="G137" i="97"/>
  <c r="G56" i="97" s="1"/>
  <c r="G67" i="97" s="1"/>
  <c r="Q516" i="105" s="1"/>
  <c r="Q511" i="130" s="1"/>
  <c r="F65" i="99"/>
  <c r="P534" i="105" s="1"/>
  <c r="P529" i="130" s="1"/>
  <c r="H65" i="99"/>
  <c r="R534" i="105" s="1"/>
  <c r="R529" i="130" s="1"/>
  <c r="I135" i="99"/>
  <c r="I54" i="99" s="1"/>
  <c r="I65" i="99" s="1"/>
  <c r="S534" i="105" s="1"/>
  <c r="S529" i="130" s="1"/>
  <c r="S114" i="99"/>
  <c r="E135" i="99"/>
  <c r="E54" i="99" s="1"/>
  <c r="E65" i="99" s="1"/>
  <c r="O534" i="105" s="1"/>
  <c r="O529" i="130" s="1"/>
  <c r="C135" i="99"/>
  <c r="C54" i="99" s="1"/>
  <c r="C65" i="99" s="1"/>
  <c r="M534" i="105" s="1"/>
  <c r="M529" i="130" s="1"/>
  <c r="E138" i="97"/>
  <c r="E57" i="97" s="1"/>
  <c r="E68" i="97" s="1"/>
  <c r="O517" i="105" s="1"/>
  <c r="O512" i="130" s="1"/>
  <c r="H137" i="97"/>
  <c r="H56" i="97" s="1"/>
  <c r="H67" i="97" s="1"/>
  <c r="R516" i="105" s="1"/>
  <c r="R511" i="130" s="1"/>
  <c r="D8" i="98"/>
  <c r="H8" i="98"/>
  <c r="G136" i="97"/>
  <c r="G55" i="97" s="1"/>
  <c r="G66" i="97" s="1"/>
  <c r="Q515" i="105" s="1"/>
  <c r="Q510" i="130" s="1"/>
  <c r="E8" i="98"/>
  <c r="C8" i="98"/>
  <c r="I8" i="98"/>
  <c r="G8" i="98"/>
  <c r="F8" i="98"/>
  <c r="I136" i="97"/>
  <c r="I55" i="97" s="1"/>
  <c r="I66" i="97" s="1"/>
  <c r="S515" i="105" s="1"/>
  <c r="S510" i="130" s="1"/>
  <c r="C137" i="97"/>
  <c r="C56" i="97" s="1"/>
  <c r="C67" i="97" s="1"/>
  <c r="M516" i="105" s="1"/>
  <c r="M511" i="130" s="1"/>
  <c r="D136" i="97"/>
  <c r="D55" i="97" s="1"/>
  <c r="D66" i="97" s="1"/>
  <c r="N515" i="105" s="1"/>
  <c r="N510" i="130" s="1"/>
  <c r="I137" i="97"/>
  <c r="I56" i="97" s="1"/>
  <c r="I67" i="97" s="1"/>
  <c r="S516" i="105" s="1"/>
  <c r="S511" i="130" s="1"/>
  <c r="G138" i="97"/>
  <c r="G57" i="97" s="1"/>
  <c r="G68" i="97" s="1"/>
  <c r="Q517" i="105" s="1"/>
  <c r="Q512" i="130" s="1"/>
  <c r="F138" i="97"/>
  <c r="F57" i="97" s="1"/>
  <c r="F68" i="97" s="1"/>
  <c r="P517" i="105" s="1"/>
  <c r="P512" i="130" s="1"/>
  <c r="D138" i="97"/>
  <c r="D57" i="97" s="1"/>
  <c r="D68" i="97" s="1"/>
  <c r="N517" i="105" s="1"/>
  <c r="N512" i="130" s="1"/>
  <c r="E136" i="97"/>
  <c r="E55" i="97" s="1"/>
  <c r="E66" i="97" s="1"/>
  <c r="O515" i="105" s="1"/>
  <c r="O510" i="130" s="1"/>
  <c r="C136" i="97"/>
  <c r="C55" i="97" s="1"/>
  <c r="C66" i="97" s="1"/>
  <c r="M515" i="105" s="1"/>
  <c r="M510" i="130" s="1"/>
  <c r="C138" i="97"/>
  <c r="C57" i="97" s="1"/>
  <c r="C68" i="97" s="1"/>
  <c r="M517" i="105" s="1"/>
  <c r="M512" i="130" s="1"/>
  <c r="E137" i="97"/>
  <c r="E56" i="97" s="1"/>
  <c r="E67" i="97" s="1"/>
  <c r="O516" i="105" s="1"/>
  <c r="O511" i="130" s="1"/>
  <c r="I138" i="97"/>
  <c r="I57" i="97" s="1"/>
  <c r="I68" i="97" s="1"/>
  <c r="S517" i="105" s="1"/>
  <c r="S512" i="130" s="1"/>
  <c r="H136" i="97"/>
  <c r="H55" i="97" s="1"/>
  <c r="H66" i="97" s="1"/>
  <c r="R515" i="105" s="1"/>
  <c r="R510" i="130" s="1"/>
  <c r="F136" i="97"/>
  <c r="F55" i="97" s="1"/>
  <c r="F66" i="97" s="1"/>
  <c r="P515" i="105" s="1"/>
  <c r="P510" i="130" s="1"/>
  <c r="F137" i="97"/>
  <c r="F56" i="97" s="1"/>
  <c r="F67" i="97" s="1"/>
  <c r="P516" i="105" s="1"/>
  <c r="P511" i="130" s="1"/>
  <c r="D137" i="97"/>
  <c r="D56" i="97" s="1"/>
  <c r="D67" i="97" s="1"/>
  <c r="N516" i="105" s="1"/>
  <c r="N511" i="130" s="1"/>
  <c r="E30" i="96"/>
  <c r="E98" i="96"/>
  <c r="C30" i="96"/>
  <c r="C98" i="96"/>
  <c r="G98" i="96"/>
  <c r="G30" i="96"/>
  <c r="D135" i="94"/>
  <c r="D54" i="94" s="1"/>
  <c r="D65" i="94" s="1"/>
  <c r="N487" i="105" s="1"/>
  <c r="N482" i="130" s="1"/>
  <c r="H136" i="94"/>
  <c r="H55" i="94" s="1"/>
  <c r="H66" i="94" s="1"/>
  <c r="R488" i="105" s="1"/>
  <c r="R483" i="130" s="1"/>
  <c r="H98" i="96"/>
  <c r="H30" i="96"/>
  <c r="D98" i="96"/>
  <c r="D30" i="96"/>
  <c r="F98" i="96"/>
  <c r="F30" i="96"/>
  <c r="I30" i="96"/>
  <c r="I98" i="96"/>
  <c r="F136" i="94"/>
  <c r="F55" i="94" s="1"/>
  <c r="F66" i="94" s="1"/>
  <c r="P488" i="105" s="1"/>
  <c r="P483" i="130" s="1"/>
  <c r="C136" i="94"/>
  <c r="C55" i="94" s="1"/>
  <c r="C66" i="94" s="1"/>
  <c r="M488" i="105" s="1"/>
  <c r="M483" i="130" s="1"/>
  <c r="I135" i="94"/>
  <c r="I54" i="94" s="1"/>
  <c r="I65" i="94" s="1"/>
  <c r="S487" i="105" s="1"/>
  <c r="S482" i="130" s="1"/>
  <c r="I137" i="94"/>
  <c r="I56" i="94" s="1"/>
  <c r="I67" i="94" s="1"/>
  <c r="S489" i="105" s="1"/>
  <c r="S484" i="130" s="1"/>
  <c r="D137" i="94"/>
  <c r="D56" i="94" s="1"/>
  <c r="D67" i="94" s="1"/>
  <c r="N489" i="105" s="1"/>
  <c r="N484" i="130" s="1"/>
  <c r="E135" i="94"/>
  <c r="E54" i="94" s="1"/>
  <c r="E65" i="94" s="1"/>
  <c r="O487" i="105" s="1"/>
  <c r="O482" i="130" s="1"/>
  <c r="I136" i="94"/>
  <c r="I55" i="94" s="1"/>
  <c r="I66" i="94" s="1"/>
  <c r="S488" i="105" s="1"/>
  <c r="S483" i="130" s="1"/>
  <c r="D136" i="94"/>
  <c r="D55" i="94" s="1"/>
  <c r="D66" i="94" s="1"/>
  <c r="N488" i="105" s="1"/>
  <c r="N483" i="130" s="1"/>
  <c r="F135" i="94"/>
  <c r="F54" i="94" s="1"/>
  <c r="F65" i="94" s="1"/>
  <c r="P487" i="105" s="1"/>
  <c r="P482" i="130" s="1"/>
  <c r="E136" i="94"/>
  <c r="E55" i="94" s="1"/>
  <c r="E66" i="94" s="1"/>
  <c r="O488" i="105" s="1"/>
  <c r="O483" i="130" s="1"/>
  <c r="G136" i="94"/>
  <c r="G55" i="94" s="1"/>
  <c r="G66" i="94" s="1"/>
  <c r="Q488" i="105" s="1"/>
  <c r="Q483" i="130" s="1"/>
  <c r="H135" i="94"/>
  <c r="H54" i="94" s="1"/>
  <c r="H65" i="94" s="1"/>
  <c r="R487" i="105" s="1"/>
  <c r="R482" i="130" s="1"/>
  <c r="C135" i="94"/>
  <c r="C54" i="94" s="1"/>
  <c r="C65" i="94" s="1"/>
  <c r="M487" i="105" s="1"/>
  <c r="M482" i="130" s="1"/>
  <c r="G137" i="94"/>
  <c r="G56" i="94" s="1"/>
  <c r="G67" i="94" s="1"/>
  <c r="Q489" i="105" s="1"/>
  <c r="Q484" i="130" s="1"/>
  <c r="H137" i="94"/>
  <c r="H56" i="94" s="1"/>
  <c r="H67" i="94" s="1"/>
  <c r="R489" i="105" s="1"/>
  <c r="R484" i="130" s="1"/>
  <c r="G135" i="94"/>
  <c r="G54" i="94" s="1"/>
  <c r="G65" i="94" s="1"/>
  <c r="Q487" i="105" s="1"/>
  <c r="Q482" i="130" s="1"/>
  <c r="F137" i="94"/>
  <c r="F56" i="94" s="1"/>
  <c r="F67" i="94" s="1"/>
  <c r="P489" i="105" s="1"/>
  <c r="P484" i="130" s="1"/>
  <c r="C137" i="94"/>
  <c r="C56" i="94" s="1"/>
  <c r="C67" i="94" s="1"/>
  <c r="M489" i="105" s="1"/>
  <c r="M484" i="130" s="1"/>
  <c r="H30" i="93"/>
  <c r="H98" i="93"/>
  <c r="D30" i="93"/>
  <c r="D98" i="93"/>
  <c r="E98" i="93"/>
  <c r="E30" i="93"/>
  <c r="C98" i="93"/>
  <c r="C30" i="93"/>
  <c r="I98" i="93"/>
  <c r="I30" i="93"/>
  <c r="G98" i="93"/>
  <c r="G30" i="93"/>
  <c r="F30" i="93"/>
  <c r="F98" i="93"/>
  <c r="G98" i="92"/>
  <c r="G30" i="92"/>
  <c r="H98" i="92"/>
  <c r="H30" i="92"/>
  <c r="D98" i="92"/>
  <c r="D30" i="92"/>
  <c r="F30" i="92"/>
  <c r="F98" i="92"/>
  <c r="C98" i="92"/>
  <c r="C30" i="92"/>
  <c r="I98" i="92"/>
  <c r="I30" i="92"/>
  <c r="E98" i="92"/>
  <c r="E30" i="92"/>
  <c r="G30" i="91"/>
  <c r="G98" i="91"/>
  <c r="H30" i="91"/>
  <c r="H98" i="91"/>
  <c r="C98" i="91"/>
  <c r="C30" i="91"/>
  <c r="D98" i="91"/>
  <c r="D30" i="91"/>
  <c r="I30" i="91"/>
  <c r="I98" i="91"/>
  <c r="E30" i="91"/>
  <c r="E98" i="91"/>
  <c r="F98" i="91"/>
  <c r="F30" i="91"/>
  <c r="F8" i="90"/>
  <c r="D8" i="90"/>
  <c r="H8" i="90"/>
  <c r="E8" i="90"/>
  <c r="C8" i="90"/>
  <c r="I8" i="90"/>
  <c r="G8" i="90"/>
  <c r="F30" i="89"/>
  <c r="F98" i="89"/>
  <c r="I98" i="89"/>
  <c r="I30" i="89"/>
  <c r="E30" i="89"/>
  <c r="E98" i="89"/>
  <c r="H30" i="89"/>
  <c r="H98" i="89"/>
  <c r="G98" i="89"/>
  <c r="G30" i="89"/>
  <c r="C98" i="89"/>
  <c r="C30" i="89"/>
  <c r="D98" i="89"/>
  <c r="D30" i="89"/>
  <c r="D98" i="80"/>
  <c r="D30" i="80"/>
  <c r="G98" i="80"/>
  <c r="G30" i="80"/>
  <c r="H30" i="80"/>
  <c r="H98" i="80"/>
  <c r="I98" i="80"/>
  <c r="I30" i="80"/>
  <c r="F98" i="80"/>
  <c r="F30" i="80"/>
  <c r="E98" i="80"/>
  <c r="E30" i="80"/>
  <c r="C30" i="80"/>
  <c r="C98" i="80"/>
  <c r="I134" i="87"/>
  <c r="E99" i="87"/>
  <c r="E31" i="87"/>
  <c r="G134" i="87"/>
  <c r="D134" i="87"/>
  <c r="D99" i="87"/>
  <c r="D31" i="87"/>
  <c r="C134" i="87"/>
  <c r="G99" i="87"/>
  <c r="G31" i="87"/>
  <c r="C99" i="87"/>
  <c r="C31" i="87"/>
  <c r="E134" i="87"/>
  <c r="F31" i="87"/>
  <c r="F99" i="87"/>
  <c r="H134" i="87"/>
  <c r="I31" i="87"/>
  <c r="I99" i="87"/>
  <c r="H99" i="87"/>
  <c r="H31" i="87"/>
  <c r="F134" i="87"/>
  <c r="R114" i="72"/>
  <c r="H98" i="84"/>
  <c r="H30" i="84"/>
  <c r="F98" i="84"/>
  <c r="F30" i="84"/>
  <c r="I30" i="84"/>
  <c r="I98" i="84"/>
  <c r="C98" i="84"/>
  <c r="C30" i="84"/>
  <c r="G30" i="84"/>
  <c r="G98" i="84"/>
  <c r="D30" i="84"/>
  <c r="D98" i="84"/>
  <c r="E30" i="84"/>
  <c r="E98" i="84"/>
  <c r="F30" i="77"/>
  <c r="F98" i="77"/>
  <c r="D30" i="77"/>
  <c r="D98" i="77"/>
  <c r="H30" i="77"/>
  <c r="H98" i="77"/>
  <c r="E98" i="77"/>
  <c r="E30" i="77"/>
  <c r="G98" i="77"/>
  <c r="G30" i="77"/>
  <c r="C30" i="77"/>
  <c r="C98" i="77"/>
  <c r="I30" i="77"/>
  <c r="I98" i="77"/>
  <c r="H8" i="76"/>
  <c r="F8" i="76"/>
  <c r="E8" i="76"/>
  <c r="C8" i="76"/>
  <c r="I8" i="76"/>
  <c r="G8" i="76"/>
  <c r="D8" i="76"/>
  <c r="O114" i="72"/>
  <c r="F11" i="74"/>
  <c r="C11" i="74"/>
  <c r="I11" i="74"/>
  <c r="E11" i="74"/>
  <c r="H11" i="74"/>
  <c r="D11" i="74"/>
  <c r="G11" i="74"/>
  <c r="G12" i="74"/>
  <c r="C12" i="74"/>
  <c r="H12" i="74"/>
  <c r="F12" i="74"/>
  <c r="D12" i="74"/>
  <c r="I12" i="74"/>
  <c r="E12" i="74"/>
  <c r="I10" i="74"/>
  <c r="E10" i="74"/>
  <c r="H10" i="74"/>
  <c r="D10" i="74"/>
  <c r="F10" i="74"/>
  <c r="G10" i="74"/>
  <c r="C10" i="74"/>
  <c r="I12" i="73"/>
  <c r="E12" i="73"/>
  <c r="F12" i="73"/>
  <c r="H12" i="73"/>
  <c r="D12" i="73"/>
  <c r="G12" i="73"/>
  <c r="C12" i="73"/>
  <c r="T114" i="72"/>
  <c r="C136" i="71"/>
  <c r="C55" i="71" s="1"/>
  <c r="C66" i="71" s="1"/>
  <c r="M271" i="105" s="1"/>
  <c r="M271" i="130" s="1"/>
  <c r="H135" i="72"/>
  <c r="H54" i="72" s="1"/>
  <c r="H65" i="72" s="1"/>
  <c r="R279" i="105" s="1"/>
  <c r="R279" i="130" s="1"/>
  <c r="G136" i="71"/>
  <c r="G55" i="71" s="1"/>
  <c r="G66" i="71" s="1"/>
  <c r="Q271" i="105" s="1"/>
  <c r="Q271" i="130" s="1"/>
  <c r="H136" i="71"/>
  <c r="H55" i="71" s="1"/>
  <c r="H66" i="71" s="1"/>
  <c r="R271" i="105" s="1"/>
  <c r="R271" i="130" s="1"/>
  <c r="S114" i="72"/>
  <c r="I65" i="72"/>
  <c r="S279" i="105" s="1"/>
  <c r="S279" i="130" s="1"/>
  <c r="Q114" i="72"/>
  <c r="F136" i="71"/>
  <c r="F55" i="71" s="1"/>
  <c r="F66" i="71" s="1"/>
  <c r="P271" i="105" s="1"/>
  <c r="P271" i="130" s="1"/>
  <c r="C135" i="72"/>
  <c r="C54" i="72" s="1"/>
  <c r="C65" i="72" s="1"/>
  <c r="M279" i="105" s="1"/>
  <c r="M279" i="130" s="1"/>
  <c r="D65" i="72"/>
  <c r="N279" i="105" s="1"/>
  <c r="N279" i="130" s="1"/>
  <c r="F135" i="72"/>
  <c r="F54" i="72" s="1"/>
  <c r="F65" i="72" s="1"/>
  <c r="P279" i="105" s="1"/>
  <c r="P279" i="130" s="1"/>
  <c r="G65" i="72"/>
  <c r="Q279" i="105" s="1"/>
  <c r="Q279" i="130" s="1"/>
  <c r="E135" i="72"/>
  <c r="E54" i="72" s="1"/>
  <c r="E65" i="72" s="1"/>
  <c r="O279" i="105" s="1"/>
  <c r="O279" i="130" s="1"/>
  <c r="C8" i="71"/>
  <c r="F8" i="71"/>
  <c r="D34" i="71"/>
  <c r="O81" i="71"/>
  <c r="D102" i="71"/>
  <c r="D46" i="71" s="1"/>
  <c r="O117" i="71" s="1"/>
  <c r="I136" i="71"/>
  <c r="I55" i="71" s="1"/>
  <c r="I66" i="71" s="1"/>
  <c r="S271" i="105" s="1"/>
  <c r="S271" i="130" s="1"/>
  <c r="G8" i="71"/>
  <c r="E8" i="71"/>
  <c r="C102" i="71"/>
  <c r="C46" i="71" s="1"/>
  <c r="N117" i="71" s="1"/>
  <c r="N81" i="71"/>
  <c r="C34" i="71"/>
  <c r="H102" i="71"/>
  <c r="H46" i="71" s="1"/>
  <c r="S117" i="71" s="1"/>
  <c r="H34" i="71"/>
  <c r="S81" i="71"/>
  <c r="D8" i="71"/>
  <c r="I8" i="71"/>
  <c r="G102" i="71"/>
  <c r="G46" i="71" s="1"/>
  <c r="R117" i="71" s="1"/>
  <c r="R81" i="71"/>
  <c r="G34" i="71"/>
  <c r="E102" i="71"/>
  <c r="E46" i="71" s="1"/>
  <c r="P117" i="71" s="1"/>
  <c r="P81" i="71"/>
  <c r="E34" i="71"/>
  <c r="H8" i="71"/>
  <c r="D136" i="71"/>
  <c r="D55" i="71" s="1"/>
  <c r="D66" i="71" s="1"/>
  <c r="N271" i="105" s="1"/>
  <c r="N271" i="130" s="1"/>
  <c r="E136" i="71"/>
  <c r="E55" i="71" s="1"/>
  <c r="E66" i="71" s="1"/>
  <c r="O271" i="105" s="1"/>
  <c r="O271" i="130" s="1"/>
  <c r="F34" i="71"/>
  <c r="F102" i="71"/>
  <c r="F46" i="71" s="1"/>
  <c r="Q117" i="71" s="1"/>
  <c r="Q81" i="71"/>
  <c r="I34" i="71"/>
  <c r="T81" i="71"/>
  <c r="I102" i="71"/>
  <c r="I46" i="71" s="1"/>
  <c r="T117" i="71" s="1"/>
  <c r="F98" i="70"/>
  <c r="F30" i="70"/>
  <c r="G98" i="70"/>
  <c r="G30" i="70"/>
  <c r="I30" i="70"/>
  <c r="I98" i="70"/>
  <c r="E98" i="70"/>
  <c r="E30" i="70"/>
  <c r="D30" i="70"/>
  <c r="D98" i="70"/>
  <c r="H98" i="70"/>
  <c r="H30" i="70"/>
  <c r="C98" i="70"/>
  <c r="C30" i="70"/>
  <c r="G9" i="67"/>
  <c r="F11" i="67"/>
  <c r="D11" i="67"/>
  <c r="D12" i="67"/>
  <c r="I12" i="67"/>
  <c r="D10" i="67"/>
  <c r="C9" i="67"/>
  <c r="E9" i="67"/>
  <c r="E11" i="67"/>
  <c r="H11" i="67"/>
  <c r="H12" i="67"/>
  <c r="E10" i="67"/>
  <c r="H10" i="67"/>
  <c r="D9" i="67"/>
  <c r="I9" i="67"/>
  <c r="C11" i="67"/>
  <c r="C12" i="67"/>
  <c r="F12" i="67"/>
  <c r="I10" i="67"/>
  <c r="C10" i="67"/>
  <c r="H9" i="67"/>
  <c r="F9" i="67"/>
  <c r="I11" i="67"/>
  <c r="G11" i="67"/>
  <c r="G12" i="67"/>
  <c r="E12" i="67"/>
  <c r="F10" i="67"/>
  <c r="G10" i="67"/>
  <c r="E98" i="101" l="1"/>
  <c r="E30" i="101"/>
  <c r="I30" i="101"/>
  <c r="I98" i="101"/>
  <c r="C98" i="101"/>
  <c r="C30" i="101"/>
  <c r="H30" i="101"/>
  <c r="H98" i="101"/>
  <c r="G30" i="101"/>
  <c r="G98" i="101"/>
  <c r="F30" i="101"/>
  <c r="F98" i="101"/>
  <c r="D30" i="101"/>
  <c r="D98" i="101"/>
  <c r="H8" i="100"/>
  <c r="E8" i="100"/>
  <c r="I8" i="100"/>
  <c r="C8" i="100"/>
  <c r="F8" i="100"/>
  <c r="G8" i="100"/>
  <c r="D8" i="100"/>
  <c r="F8" i="99"/>
  <c r="D8" i="99"/>
  <c r="H8" i="99"/>
  <c r="E8" i="99"/>
  <c r="C8" i="99"/>
  <c r="I8" i="99"/>
  <c r="G8" i="99"/>
  <c r="G30" i="98"/>
  <c r="G98" i="98"/>
  <c r="C30" i="98"/>
  <c r="C98" i="98"/>
  <c r="I98" i="98"/>
  <c r="I30" i="98"/>
  <c r="H98" i="98"/>
  <c r="H30" i="98"/>
  <c r="F30" i="98"/>
  <c r="F98" i="98"/>
  <c r="E30" i="98"/>
  <c r="E98" i="98"/>
  <c r="D98" i="98"/>
  <c r="D30" i="98"/>
  <c r="C42" i="96"/>
  <c r="F42" i="96"/>
  <c r="G42" i="96"/>
  <c r="I42" i="96"/>
  <c r="E42" i="96"/>
  <c r="D42" i="96"/>
  <c r="H42" i="96"/>
  <c r="E822" i="111" a="1"/>
  <c r="C8" i="95"/>
  <c r="F8" i="95"/>
  <c r="G8" i="95"/>
  <c r="E8" i="95"/>
  <c r="H8" i="95"/>
  <c r="D8" i="95"/>
  <c r="I8" i="95"/>
  <c r="I8" i="94"/>
  <c r="C8" i="94"/>
  <c r="H8" i="94"/>
  <c r="G8" i="94"/>
  <c r="E8" i="94"/>
  <c r="D8" i="94"/>
  <c r="F8" i="94"/>
  <c r="F42" i="93"/>
  <c r="H42" i="93"/>
  <c r="G42" i="93"/>
  <c r="C42" i="93"/>
  <c r="I42" i="93"/>
  <c r="D42" i="93"/>
  <c r="E777" i="111" a="1"/>
  <c r="E42" i="93"/>
  <c r="I42" i="92"/>
  <c r="E762" i="111" a="1"/>
  <c r="H42" i="92"/>
  <c r="E42" i="92"/>
  <c r="F42" i="92"/>
  <c r="C42" i="92"/>
  <c r="D42" i="92"/>
  <c r="G42" i="92"/>
  <c r="I42" i="91"/>
  <c r="D42" i="91"/>
  <c r="G42" i="91"/>
  <c r="E42" i="91"/>
  <c r="C42" i="91"/>
  <c r="H42" i="91"/>
  <c r="F42" i="91"/>
  <c r="E747" i="111" a="1"/>
  <c r="I30" i="90"/>
  <c r="I98" i="90"/>
  <c r="E98" i="90"/>
  <c r="E30" i="90"/>
  <c r="D98" i="90"/>
  <c r="D30" i="90"/>
  <c r="G30" i="90"/>
  <c r="G98" i="90"/>
  <c r="C98" i="90"/>
  <c r="C30" i="90"/>
  <c r="H30" i="90"/>
  <c r="H98" i="90"/>
  <c r="F98" i="90"/>
  <c r="F30" i="90"/>
  <c r="E42" i="89"/>
  <c r="C42" i="89"/>
  <c r="I42" i="89"/>
  <c r="F42" i="89"/>
  <c r="D42" i="89"/>
  <c r="G42" i="89"/>
  <c r="E717" i="111" a="1"/>
  <c r="H42" i="89"/>
  <c r="G42" i="80"/>
  <c r="E702" i="111" a="1"/>
  <c r="I42" i="80"/>
  <c r="H42" i="80"/>
  <c r="C42" i="80"/>
  <c r="F42" i="80"/>
  <c r="E42" i="80"/>
  <c r="D42" i="80"/>
  <c r="F8" i="79"/>
  <c r="G8" i="79"/>
  <c r="C8" i="79"/>
  <c r="E8" i="79"/>
  <c r="D8" i="79"/>
  <c r="I8" i="79"/>
  <c r="H8" i="79"/>
  <c r="C53" i="87"/>
  <c r="E53" i="87"/>
  <c r="C43" i="87"/>
  <c r="D43" i="87"/>
  <c r="I53" i="87"/>
  <c r="F53" i="87"/>
  <c r="H43" i="87"/>
  <c r="H53" i="87"/>
  <c r="F43" i="87"/>
  <c r="I43" i="87"/>
  <c r="E655" i="111" a="1"/>
  <c r="G43" i="87"/>
  <c r="D53" i="87"/>
  <c r="G53" i="87"/>
  <c r="E43" i="87"/>
  <c r="D42" i="84"/>
  <c r="H42" i="84"/>
  <c r="E42" i="84"/>
  <c r="G42" i="84"/>
  <c r="C42" i="84"/>
  <c r="F42" i="84"/>
  <c r="E606" i="111" a="1"/>
  <c r="I42" i="84"/>
  <c r="C8" i="82"/>
  <c r="E8" i="82"/>
  <c r="G8" i="82"/>
  <c r="I8" i="82"/>
  <c r="D8" i="82"/>
  <c r="F8" i="82"/>
  <c r="H8" i="82"/>
  <c r="F8" i="81"/>
  <c r="H8" i="81"/>
  <c r="C8" i="81"/>
  <c r="E8" i="81"/>
  <c r="G8" i="81"/>
  <c r="I8" i="81"/>
  <c r="D8" i="81"/>
  <c r="E8" i="78"/>
  <c r="G8" i="78"/>
  <c r="I8" i="78"/>
  <c r="D8" i="78"/>
  <c r="F8" i="78"/>
  <c r="C8" i="78"/>
  <c r="H8" i="78"/>
  <c r="I42" i="77"/>
  <c r="H42" i="77"/>
  <c r="F42" i="77"/>
  <c r="E531" i="111" a="1"/>
  <c r="G42" i="77"/>
  <c r="C42" i="77"/>
  <c r="E42" i="77"/>
  <c r="D42" i="77"/>
  <c r="C30" i="76"/>
  <c r="C98" i="76"/>
  <c r="F30" i="76"/>
  <c r="F98" i="76"/>
  <c r="G98" i="76"/>
  <c r="G30" i="76"/>
  <c r="H30" i="76"/>
  <c r="H98" i="76"/>
  <c r="D98" i="76"/>
  <c r="D30" i="76"/>
  <c r="I98" i="76"/>
  <c r="I30" i="76"/>
  <c r="E30" i="76"/>
  <c r="E98" i="76"/>
  <c r="D8" i="75"/>
  <c r="G8" i="75"/>
  <c r="H8" i="75"/>
  <c r="E8" i="75"/>
  <c r="F8" i="75"/>
  <c r="I8" i="75"/>
  <c r="C8" i="75"/>
  <c r="C100" i="74"/>
  <c r="C44" i="74" s="1"/>
  <c r="N115" i="74" s="1"/>
  <c r="C32" i="74"/>
  <c r="N79" i="74"/>
  <c r="T81" i="74"/>
  <c r="I34" i="74"/>
  <c r="I102" i="74"/>
  <c r="I46" i="74" s="1"/>
  <c r="T117" i="74" s="1"/>
  <c r="T82" i="74"/>
  <c r="E33" i="74"/>
  <c r="E101" i="74"/>
  <c r="E45" i="74" s="1"/>
  <c r="P116" i="74" s="1"/>
  <c r="P80" i="74"/>
  <c r="G32" i="74"/>
  <c r="R79" i="74"/>
  <c r="G100" i="74"/>
  <c r="G44" i="74" s="1"/>
  <c r="R115" i="74" s="1"/>
  <c r="E32" i="74"/>
  <c r="E100" i="74"/>
  <c r="E44" i="74" s="1"/>
  <c r="P115" i="74" s="1"/>
  <c r="P79" i="74"/>
  <c r="D34" i="74"/>
  <c r="O81" i="74"/>
  <c r="D102" i="74"/>
  <c r="D46" i="74" s="1"/>
  <c r="O117" i="74" s="1"/>
  <c r="G102" i="74"/>
  <c r="G46" i="74" s="1"/>
  <c r="R117" i="74" s="1"/>
  <c r="G34" i="74"/>
  <c r="R81" i="74"/>
  <c r="N82" i="74"/>
  <c r="R80" i="74"/>
  <c r="G101" i="74"/>
  <c r="G45" i="74" s="1"/>
  <c r="R116" i="74" s="1"/>
  <c r="G33" i="74"/>
  <c r="I101" i="74"/>
  <c r="I45" i="74" s="1"/>
  <c r="T116" i="74" s="1"/>
  <c r="I33" i="74"/>
  <c r="T80" i="74"/>
  <c r="H100" i="74"/>
  <c r="H44" i="74" s="1"/>
  <c r="S115" i="74" s="1"/>
  <c r="S79" i="74"/>
  <c r="H32" i="74"/>
  <c r="N81" i="74"/>
  <c r="C102" i="74"/>
  <c r="C46" i="74" s="1"/>
  <c r="N117" i="74" s="1"/>
  <c r="C34" i="74"/>
  <c r="S82" i="74"/>
  <c r="Q79" i="74"/>
  <c r="F100" i="74"/>
  <c r="F44" i="74" s="1"/>
  <c r="Q115" i="74" s="1"/>
  <c r="F32" i="74"/>
  <c r="T79" i="74"/>
  <c r="I32" i="74"/>
  <c r="I100" i="74"/>
  <c r="I44" i="74" s="1"/>
  <c r="T115" i="74" s="1"/>
  <c r="F102" i="74"/>
  <c r="F46" i="74" s="1"/>
  <c r="Q117" i="74" s="1"/>
  <c r="F34" i="74"/>
  <c r="Q81" i="74"/>
  <c r="P82" i="74"/>
  <c r="R82" i="74"/>
  <c r="O80" i="74"/>
  <c r="D33" i="74"/>
  <c r="D101" i="74"/>
  <c r="D45" i="74" s="1"/>
  <c r="O116" i="74" s="1"/>
  <c r="C101" i="74"/>
  <c r="C45" i="74" s="1"/>
  <c r="N116" i="74" s="1"/>
  <c r="N80" i="74"/>
  <c r="C33" i="74"/>
  <c r="O79" i="74"/>
  <c r="D100" i="74"/>
  <c r="D44" i="74" s="1"/>
  <c r="O115" i="74" s="1"/>
  <c r="D32" i="74"/>
  <c r="P81" i="74"/>
  <c r="E34" i="74"/>
  <c r="E102" i="74"/>
  <c r="E46" i="74" s="1"/>
  <c r="P117" i="74" s="1"/>
  <c r="H102" i="74"/>
  <c r="H46" i="74" s="1"/>
  <c r="S117" i="74" s="1"/>
  <c r="S81" i="74"/>
  <c r="H34" i="74"/>
  <c r="Q82" i="74"/>
  <c r="O82" i="74"/>
  <c r="H33" i="74"/>
  <c r="S80" i="74"/>
  <c r="H101" i="74"/>
  <c r="H45" i="74" s="1"/>
  <c r="S116" i="74" s="1"/>
  <c r="F33" i="74"/>
  <c r="Q80" i="74"/>
  <c r="F101" i="74"/>
  <c r="F45" i="74" s="1"/>
  <c r="Q116" i="74" s="1"/>
  <c r="H102" i="73"/>
  <c r="H46" i="73" s="1"/>
  <c r="S117" i="73" s="1"/>
  <c r="H34" i="73"/>
  <c r="S81" i="73"/>
  <c r="C34" i="73"/>
  <c r="C102" i="73"/>
  <c r="C46" i="73" s="1"/>
  <c r="N117" i="73" s="1"/>
  <c r="N81" i="73"/>
  <c r="F102" i="73"/>
  <c r="F46" i="73" s="1"/>
  <c r="Q117" i="73" s="1"/>
  <c r="F34" i="73"/>
  <c r="Q81" i="73"/>
  <c r="R81" i="73"/>
  <c r="G34" i="73"/>
  <c r="G102" i="73"/>
  <c r="G46" i="73" s="1"/>
  <c r="R117" i="73" s="1"/>
  <c r="E102" i="73"/>
  <c r="E46" i="73" s="1"/>
  <c r="P117" i="73" s="1"/>
  <c r="P81" i="73"/>
  <c r="E34" i="73"/>
  <c r="D102" i="73"/>
  <c r="D46" i="73" s="1"/>
  <c r="O117" i="73" s="1"/>
  <c r="D34" i="73"/>
  <c r="O81" i="73"/>
  <c r="I34" i="73"/>
  <c r="I102" i="73"/>
  <c r="I46" i="73" s="1"/>
  <c r="T117" i="73" s="1"/>
  <c r="T81" i="73"/>
  <c r="C8" i="72"/>
  <c r="C138" i="71"/>
  <c r="C57" i="71" s="1"/>
  <c r="C68" i="71" s="1"/>
  <c r="M273" i="105" s="1"/>
  <c r="M273" i="130" s="1"/>
  <c r="D138" i="71"/>
  <c r="D57" i="71" s="1"/>
  <c r="D68" i="71" s="1"/>
  <c r="N273" i="105" s="1"/>
  <c r="N273" i="130" s="1"/>
  <c r="D8" i="72"/>
  <c r="F8" i="72"/>
  <c r="I8" i="72"/>
  <c r="G8" i="72"/>
  <c r="E8" i="72"/>
  <c r="H8" i="72"/>
  <c r="H30" i="71"/>
  <c r="H98" i="71"/>
  <c r="G30" i="71"/>
  <c r="G98" i="71"/>
  <c r="F30" i="71"/>
  <c r="F98" i="71"/>
  <c r="D98" i="71"/>
  <c r="D30" i="71"/>
  <c r="I138" i="71"/>
  <c r="I57" i="71" s="1"/>
  <c r="I68" i="71" s="1"/>
  <c r="S273" i="105" s="1"/>
  <c r="S273" i="130" s="1"/>
  <c r="F138" i="71"/>
  <c r="F57" i="71" s="1"/>
  <c r="F68" i="71" s="1"/>
  <c r="P273" i="105" s="1"/>
  <c r="P273" i="130" s="1"/>
  <c r="E138" i="71"/>
  <c r="E57" i="71" s="1"/>
  <c r="E68" i="71" s="1"/>
  <c r="O273" i="105" s="1"/>
  <c r="O273" i="130" s="1"/>
  <c r="G138" i="71"/>
  <c r="G57" i="71" s="1"/>
  <c r="G68" i="71" s="1"/>
  <c r="Q273" i="105" s="1"/>
  <c r="Q273" i="130" s="1"/>
  <c r="H138" i="71"/>
  <c r="H57" i="71" s="1"/>
  <c r="H68" i="71" s="1"/>
  <c r="R273" i="105" s="1"/>
  <c r="R273" i="130" s="1"/>
  <c r="C98" i="71"/>
  <c r="C30" i="71"/>
  <c r="I98" i="71"/>
  <c r="I30" i="71"/>
  <c r="E30" i="71"/>
  <c r="E98" i="71"/>
  <c r="D42" i="70"/>
  <c r="I42" i="70"/>
  <c r="G42" i="70"/>
  <c r="E424" i="111" a="1"/>
  <c r="E42" i="70"/>
  <c r="F42" i="70"/>
  <c r="C42" i="70"/>
  <c r="H42" i="70"/>
  <c r="F8" i="69"/>
  <c r="H8" i="69"/>
  <c r="D8" i="69"/>
  <c r="E8" i="69"/>
  <c r="C8" i="69"/>
  <c r="I8" i="69"/>
  <c r="G8" i="69"/>
  <c r="F8" i="68"/>
  <c r="I8" i="68"/>
  <c r="D8" i="68"/>
  <c r="C8" i="68"/>
  <c r="H8" i="68"/>
  <c r="G8" i="68"/>
  <c r="E8" i="68"/>
  <c r="F32" i="67"/>
  <c r="F100" i="67"/>
  <c r="F44" i="67" s="1"/>
  <c r="Q79" i="67"/>
  <c r="G102" i="67"/>
  <c r="G46" i="67" s="1"/>
  <c r="R81" i="67"/>
  <c r="G34" i="67"/>
  <c r="I101" i="67"/>
  <c r="I45" i="67" s="1"/>
  <c r="I33" i="67"/>
  <c r="T80" i="67"/>
  <c r="F31" i="67"/>
  <c r="F99" i="67"/>
  <c r="F43" i="67" s="1"/>
  <c r="F135" i="67" s="1"/>
  <c r="F54" i="67" s="1"/>
  <c r="N79" i="67"/>
  <c r="C32" i="67"/>
  <c r="C100" i="67"/>
  <c r="C44" i="67" s="1"/>
  <c r="C136" i="67" s="1"/>
  <c r="C55" i="67" s="1"/>
  <c r="Q81" i="67"/>
  <c r="F34" i="67"/>
  <c r="F102" i="67"/>
  <c r="F46" i="67" s="1"/>
  <c r="F138" i="67" s="1"/>
  <c r="F57" i="67" s="1"/>
  <c r="C101" i="67"/>
  <c r="C45" i="67" s="1"/>
  <c r="N80" i="67"/>
  <c r="C33" i="67"/>
  <c r="S82" i="67"/>
  <c r="D99" i="67"/>
  <c r="D43" i="67" s="1"/>
  <c r="O114" i="67" s="1"/>
  <c r="D31" i="67"/>
  <c r="P79" i="67"/>
  <c r="E32" i="67"/>
  <c r="E100" i="67"/>
  <c r="E44" i="67" s="1"/>
  <c r="H33" i="67"/>
  <c r="H101" i="67"/>
  <c r="H45" i="67" s="1"/>
  <c r="H137" i="67" s="1"/>
  <c r="H56" i="67" s="1"/>
  <c r="S80" i="67"/>
  <c r="T82" i="67"/>
  <c r="E99" i="67"/>
  <c r="E43" i="67" s="1"/>
  <c r="E135" i="67" s="1"/>
  <c r="E54" i="67" s="1"/>
  <c r="E31" i="67"/>
  <c r="D32" i="67"/>
  <c r="D100" i="67"/>
  <c r="D44" i="67" s="1"/>
  <c r="O79" i="67"/>
  <c r="D102" i="67"/>
  <c r="D46" i="67" s="1"/>
  <c r="D34" i="67"/>
  <c r="O81" i="67"/>
  <c r="F101" i="67"/>
  <c r="F45" i="67" s="1"/>
  <c r="Q80" i="67"/>
  <c r="F33" i="67"/>
  <c r="R82" i="67"/>
  <c r="G100" i="67"/>
  <c r="G44" i="67" s="1"/>
  <c r="R79" i="67"/>
  <c r="G32" i="67"/>
  <c r="E102" i="67"/>
  <c r="E46" i="67" s="1"/>
  <c r="P81" i="67"/>
  <c r="E34" i="67"/>
  <c r="R80" i="67"/>
  <c r="G33" i="67"/>
  <c r="G101" i="67"/>
  <c r="G45" i="67" s="1"/>
  <c r="G137" i="67" s="1"/>
  <c r="G56" i="67" s="1"/>
  <c r="N82" i="67"/>
  <c r="H99" i="67"/>
  <c r="H43" i="67" s="1"/>
  <c r="H135" i="67" s="1"/>
  <c r="H54" i="67" s="1"/>
  <c r="H31" i="67"/>
  <c r="T79" i="67"/>
  <c r="I100" i="67"/>
  <c r="I44" i="67" s="1"/>
  <c r="I32" i="67"/>
  <c r="C102" i="67"/>
  <c r="C46" i="67" s="1"/>
  <c r="N81" i="67"/>
  <c r="C34" i="67"/>
  <c r="Q82" i="67"/>
  <c r="I31" i="67"/>
  <c r="I99" i="67"/>
  <c r="I43" i="67" s="1"/>
  <c r="S79" i="67"/>
  <c r="H100" i="67"/>
  <c r="H44" i="67" s="1"/>
  <c r="H136" i="67" s="1"/>
  <c r="H55" i="67" s="1"/>
  <c r="H32" i="67"/>
  <c r="H34" i="67"/>
  <c r="H102" i="67"/>
  <c r="H46" i="67" s="1"/>
  <c r="S117" i="67" s="1"/>
  <c r="S81" i="67"/>
  <c r="P80" i="67"/>
  <c r="E33" i="67"/>
  <c r="E101" i="67"/>
  <c r="E45" i="67" s="1"/>
  <c r="P116" i="67" s="1"/>
  <c r="O82" i="67"/>
  <c r="C99" i="67"/>
  <c r="C43" i="67" s="1"/>
  <c r="C135" i="67" s="1"/>
  <c r="C54" i="67" s="1"/>
  <c r="C31" i="67"/>
  <c r="T81" i="67"/>
  <c r="I102" i="67"/>
  <c r="I46" i="67" s="1"/>
  <c r="T117" i="67" s="1"/>
  <c r="I34" i="67"/>
  <c r="O80" i="67"/>
  <c r="D101" i="67"/>
  <c r="D45" i="67" s="1"/>
  <c r="D33" i="67"/>
  <c r="P82" i="67"/>
  <c r="G99" i="67"/>
  <c r="G43" i="67" s="1"/>
  <c r="G135" i="67" s="1"/>
  <c r="G54" i="67" s="1"/>
  <c r="G31" i="67"/>
  <c r="F42" i="101" l="1"/>
  <c r="G42" i="101"/>
  <c r="E899" i="111" a="1"/>
  <c r="I42" i="101"/>
  <c r="D42" i="101"/>
  <c r="H42" i="101"/>
  <c r="C42" i="101"/>
  <c r="E42" i="101"/>
  <c r="C98" i="100"/>
  <c r="C30" i="100"/>
  <c r="D30" i="100"/>
  <c r="D98" i="100"/>
  <c r="G30" i="100"/>
  <c r="G98" i="100"/>
  <c r="E98" i="100"/>
  <c r="E30" i="100"/>
  <c r="F30" i="100"/>
  <c r="F98" i="100"/>
  <c r="I30" i="100"/>
  <c r="I98" i="100"/>
  <c r="H98" i="100"/>
  <c r="H30" i="100"/>
  <c r="I30" i="99"/>
  <c r="I98" i="99"/>
  <c r="E30" i="99"/>
  <c r="E98" i="99"/>
  <c r="H30" i="99"/>
  <c r="H98" i="99"/>
  <c r="F98" i="99"/>
  <c r="F30" i="99"/>
  <c r="G98" i="99"/>
  <c r="G30" i="99"/>
  <c r="C30" i="99"/>
  <c r="C98" i="99"/>
  <c r="D98" i="99"/>
  <c r="D30" i="99"/>
  <c r="H42" i="98"/>
  <c r="I42" i="98"/>
  <c r="E854" i="111" a="1"/>
  <c r="G42" i="98"/>
  <c r="E42" i="98"/>
  <c r="F42" i="98"/>
  <c r="D42" i="98"/>
  <c r="C42" i="98"/>
  <c r="I8" i="97"/>
  <c r="D8" i="97"/>
  <c r="F8" i="97"/>
  <c r="H8" i="97"/>
  <c r="C8" i="97"/>
  <c r="E8" i="97"/>
  <c r="G8" i="97"/>
  <c r="H827" i="111"/>
  <c r="S827" i="111" s="1"/>
  <c r="J825" i="111"/>
  <c r="U825" i="111" s="1"/>
  <c r="K827" i="111"/>
  <c r="V827" i="111" s="1"/>
  <c r="E826" i="111"/>
  <c r="G827" i="111"/>
  <c r="R827" i="111" s="1"/>
  <c r="K826" i="111"/>
  <c r="V826" i="111" s="1"/>
  <c r="E825" i="111"/>
  <c r="E827" i="111"/>
  <c r="K824" i="111"/>
  <c r="V824" i="111" s="1"/>
  <c r="I827" i="111"/>
  <c r="T827" i="111" s="1"/>
  <c r="G826" i="111"/>
  <c r="R826" i="111" s="1"/>
  <c r="I825" i="111"/>
  <c r="T825" i="111" s="1"/>
  <c r="E824" i="111"/>
  <c r="J827" i="111"/>
  <c r="U827" i="111" s="1"/>
  <c r="I824" i="111"/>
  <c r="T824" i="111" s="1"/>
  <c r="F827" i="111"/>
  <c r="Q827" i="111" s="1"/>
  <c r="K825" i="111"/>
  <c r="V825" i="111" s="1"/>
  <c r="H825" i="111"/>
  <c r="S825" i="111" s="1"/>
  <c r="J824" i="111"/>
  <c r="U824" i="111" s="1"/>
  <c r="G824" i="111"/>
  <c r="R824" i="111" s="1"/>
  <c r="H826" i="111"/>
  <c r="S826" i="111" s="1"/>
  <c r="I826" i="111"/>
  <c r="T826" i="111" s="1"/>
  <c r="H824" i="111"/>
  <c r="S824" i="111" s="1"/>
  <c r="F824" i="111"/>
  <c r="Q824" i="111" s="1"/>
  <c r="F825" i="111"/>
  <c r="Q825" i="111" s="1"/>
  <c r="F826" i="111"/>
  <c r="Q826" i="111" s="1"/>
  <c r="J826" i="111"/>
  <c r="U826" i="111" s="1"/>
  <c r="G825" i="111"/>
  <c r="R825" i="111" s="1"/>
  <c r="I134" i="96"/>
  <c r="G134" i="96"/>
  <c r="H134" i="96"/>
  <c r="E134" i="96"/>
  <c r="F134" i="96"/>
  <c r="D134" i="96"/>
  <c r="C134" i="96"/>
  <c r="F98" i="95"/>
  <c r="F30" i="95"/>
  <c r="D98" i="95"/>
  <c r="D30" i="95"/>
  <c r="E30" i="95"/>
  <c r="E98" i="95"/>
  <c r="I98" i="95"/>
  <c r="I30" i="95"/>
  <c r="G30" i="95"/>
  <c r="G98" i="95"/>
  <c r="H30" i="95"/>
  <c r="H98" i="95"/>
  <c r="C30" i="95"/>
  <c r="C98" i="95"/>
  <c r="G30" i="94"/>
  <c r="G98" i="94"/>
  <c r="C98" i="94"/>
  <c r="C30" i="94"/>
  <c r="D98" i="94"/>
  <c r="D30" i="94"/>
  <c r="F98" i="94"/>
  <c r="F30" i="94"/>
  <c r="H98" i="94"/>
  <c r="H30" i="94"/>
  <c r="I30" i="94"/>
  <c r="I98" i="94"/>
  <c r="E30" i="94"/>
  <c r="E98" i="94"/>
  <c r="G134" i="93"/>
  <c r="J779" i="111"/>
  <c r="U779" i="111" s="1"/>
  <c r="K779" i="111"/>
  <c r="V779" i="111" s="1"/>
  <c r="G781" i="111"/>
  <c r="R781" i="111" s="1"/>
  <c r="I780" i="111"/>
  <c r="T780" i="111" s="1"/>
  <c r="G782" i="111"/>
  <c r="R782" i="111" s="1"/>
  <c r="F781" i="111"/>
  <c r="Q781" i="111" s="1"/>
  <c r="H781" i="111"/>
  <c r="S781" i="111" s="1"/>
  <c r="I779" i="111"/>
  <c r="T779" i="111" s="1"/>
  <c r="J780" i="111"/>
  <c r="U780" i="111" s="1"/>
  <c r="H779" i="111"/>
  <c r="S779" i="111" s="1"/>
  <c r="K780" i="111"/>
  <c r="V780" i="111" s="1"/>
  <c r="E779" i="111"/>
  <c r="G780" i="111"/>
  <c r="R780" i="111" s="1"/>
  <c r="G779" i="111"/>
  <c r="R779" i="111" s="1"/>
  <c r="K782" i="111"/>
  <c r="V782" i="111" s="1"/>
  <c r="E781" i="111"/>
  <c r="I781" i="111"/>
  <c r="T781" i="111" s="1"/>
  <c r="J781" i="111"/>
  <c r="U781" i="111" s="1"/>
  <c r="F782" i="111"/>
  <c r="Q782" i="111" s="1"/>
  <c r="I782" i="111"/>
  <c r="T782" i="111" s="1"/>
  <c r="J782" i="111"/>
  <c r="U782" i="111" s="1"/>
  <c r="E780" i="111"/>
  <c r="F780" i="111"/>
  <c r="Q780" i="111" s="1"/>
  <c r="H780" i="111"/>
  <c r="S780" i="111" s="1"/>
  <c r="H782" i="111"/>
  <c r="S782" i="111" s="1"/>
  <c r="F779" i="111"/>
  <c r="Q779" i="111" s="1"/>
  <c r="E782" i="111"/>
  <c r="K781" i="111"/>
  <c r="V781" i="111" s="1"/>
  <c r="I134" i="93"/>
  <c r="F134" i="93"/>
  <c r="E134" i="93"/>
  <c r="D134" i="93"/>
  <c r="C134" i="93"/>
  <c r="H134" i="93"/>
  <c r="E134" i="92"/>
  <c r="F134" i="92"/>
  <c r="C134" i="92"/>
  <c r="H134" i="92"/>
  <c r="I134" i="92"/>
  <c r="G134" i="92"/>
  <c r="D134" i="92"/>
  <c r="G764" i="111"/>
  <c r="R764" i="111" s="1"/>
  <c r="H764" i="111"/>
  <c r="S764" i="111" s="1"/>
  <c r="I765" i="111"/>
  <c r="T765" i="111" s="1"/>
  <c r="G767" i="111"/>
  <c r="R767" i="111" s="1"/>
  <c r="H765" i="111"/>
  <c r="S765" i="111" s="1"/>
  <c r="I767" i="111"/>
  <c r="T767" i="111" s="1"/>
  <c r="K766" i="111"/>
  <c r="V766" i="111" s="1"/>
  <c r="E765" i="111"/>
  <c r="I766" i="111"/>
  <c r="T766" i="111" s="1"/>
  <c r="G765" i="111"/>
  <c r="R765" i="111" s="1"/>
  <c r="I764" i="111"/>
  <c r="T764" i="111" s="1"/>
  <c r="J766" i="111"/>
  <c r="U766" i="111" s="1"/>
  <c r="E767" i="111"/>
  <c r="K764" i="111"/>
  <c r="V764" i="111" s="1"/>
  <c r="K765" i="111"/>
  <c r="V765" i="111" s="1"/>
  <c r="E764" i="111"/>
  <c r="F767" i="111"/>
  <c r="Q767" i="111" s="1"/>
  <c r="K767" i="111"/>
  <c r="V767" i="111" s="1"/>
  <c r="F764" i="111"/>
  <c r="Q764" i="111" s="1"/>
  <c r="H767" i="111"/>
  <c r="S767" i="111" s="1"/>
  <c r="J767" i="111"/>
  <c r="U767" i="111" s="1"/>
  <c r="H766" i="111"/>
  <c r="S766" i="111" s="1"/>
  <c r="G766" i="111"/>
  <c r="R766" i="111" s="1"/>
  <c r="E766" i="111"/>
  <c r="J764" i="111"/>
  <c r="U764" i="111" s="1"/>
  <c r="F765" i="111"/>
  <c r="Q765" i="111" s="1"/>
  <c r="F766" i="111"/>
  <c r="Q766" i="111" s="1"/>
  <c r="J765" i="111"/>
  <c r="U765" i="111" s="1"/>
  <c r="H134" i="91"/>
  <c r="K750" i="111"/>
  <c r="V750" i="111" s="1"/>
  <c r="E750" i="111"/>
  <c r="H749" i="111"/>
  <c r="S749" i="111" s="1"/>
  <c r="F750" i="111"/>
  <c r="Q750" i="111" s="1"/>
  <c r="H750" i="111"/>
  <c r="S750" i="111" s="1"/>
  <c r="F751" i="111"/>
  <c r="Q751" i="111" s="1"/>
  <c r="G750" i="111"/>
  <c r="R750" i="111" s="1"/>
  <c r="E749" i="111"/>
  <c r="G749" i="111"/>
  <c r="R749" i="111" s="1"/>
  <c r="K751" i="111"/>
  <c r="V751" i="111" s="1"/>
  <c r="I749" i="111"/>
  <c r="T749" i="111" s="1"/>
  <c r="I752" i="111"/>
  <c r="T752" i="111" s="1"/>
  <c r="H752" i="111"/>
  <c r="S752" i="111" s="1"/>
  <c r="F752" i="111"/>
  <c r="Q752" i="111" s="1"/>
  <c r="I751" i="111"/>
  <c r="T751" i="111" s="1"/>
  <c r="J751" i="111"/>
  <c r="U751" i="111" s="1"/>
  <c r="F749" i="111"/>
  <c r="Q749" i="111" s="1"/>
  <c r="J750" i="111"/>
  <c r="U750" i="111" s="1"/>
  <c r="E752" i="111"/>
  <c r="G751" i="111"/>
  <c r="R751" i="111" s="1"/>
  <c r="K749" i="111"/>
  <c r="V749" i="111" s="1"/>
  <c r="K752" i="111"/>
  <c r="V752" i="111" s="1"/>
  <c r="E751" i="111"/>
  <c r="J749" i="111"/>
  <c r="U749" i="111" s="1"/>
  <c r="J752" i="111"/>
  <c r="U752" i="111" s="1"/>
  <c r="I750" i="111"/>
  <c r="T750" i="111" s="1"/>
  <c r="H751" i="111"/>
  <c r="S751" i="111" s="1"/>
  <c r="G752" i="111"/>
  <c r="R752" i="111" s="1"/>
  <c r="G134" i="91"/>
  <c r="D134" i="91"/>
  <c r="C134" i="91"/>
  <c r="F134" i="91"/>
  <c r="E134" i="91"/>
  <c r="I134" i="91"/>
  <c r="D42" i="90"/>
  <c r="E42" i="90"/>
  <c r="I42" i="90"/>
  <c r="H42" i="90"/>
  <c r="C42" i="90"/>
  <c r="F42" i="90"/>
  <c r="E732" i="111" a="1"/>
  <c r="G42" i="90"/>
  <c r="G134" i="89"/>
  <c r="I134" i="89"/>
  <c r="E134" i="89"/>
  <c r="D134" i="89"/>
  <c r="H134" i="89"/>
  <c r="C134" i="89"/>
  <c r="F720" i="111"/>
  <c r="Q720" i="111" s="1"/>
  <c r="J719" i="111"/>
  <c r="U719" i="111" s="1"/>
  <c r="G719" i="111"/>
  <c r="R719" i="111" s="1"/>
  <c r="H722" i="111"/>
  <c r="S722" i="111" s="1"/>
  <c r="E721" i="111"/>
  <c r="E722" i="111"/>
  <c r="I719" i="111"/>
  <c r="T719" i="111" s="1"/>
  <c r="I720" i="111"/>
  <c r="T720" i="111" s="1"/>
  <c r="G721" i="111"/>
  <c r="R721" i="111" s="1"/>
  <c r="F722" i="111"/>
  <c r="Q722" i="111" s="1"/>
  <c r="J722" i="111"/>
  <c r="U722" i="111" s="1"/>
  <c r="I721" i="111"/>
  <c r="T721" i="111" s="1"/>
  <c r="F721" i="111"/>
  <c r="Q721" i="111" s="1"/>
  <c r="H720" i="111"/>
  <c r="S720" i="111" s="1"/>
  <c r="G720" i="111"/>
  <c r="R720" i="111" s="1"/>
  <c r="K719" i="111"/>
  <c r="V719" i="111" s="1"/>
  <c r="F719" i="111"/>
  <c r="Q719" i="111" s="1"/>
  <c r="J721" i="111"/>
  <c r="U721" i="111" s="1"/>
  <c r="H719" i="111"/>
  <c r="S719" i="111" s="1"/>
  <c r="G722" i="111"/>
  <c r="R722" i="111" s="1"/>
  <c r="H721" i="111"/>
  <c r="S721" i="111" s="1"/>
  <c r="E719" i="111"/>
  <c r="I722" i="111"/>
  <c r="T722" i="111" s="1"/>
  <c r="K720" i="111"/>
  <c r="V720" i="111" s="1"/>
  <c r="E720" i="111"/>
  <c r="J720" i="111"/>
  <c r="U720" i="111" s="1"/>
  <c r="K722" i="111"/>
  <c r="V722" i="111" s="1"/>
  <c r="K721" i="111"/>
  <c r="V721" i="111" s="1"/>
  <c r="F134" i="89"/>
  <c r="H134" i="80"/>
  <c r="D134" i="80"/>
  <c r="F134" i="80"/>
  <c r="I704" i="111"/>
  <c r="T704" i="111" s="1"/>
  <c r="K706" i="111"/>
  <c r="V706" i="111" s="1"/>
  <c r="J704" i="111"/>
  <c r="U704" i="111" s="1"/>
  <c r="G706" i="111"/>
  <c r="R706" i="111" s="1"/>
  <c r="I706" i="111"/>
  <c r="T706" i="111" s="1"/>
  <c r="K704" i="111"/>
  <c r="V704" i="111" s="1"/>
  <c r="H706" i="111"/>
  <c r="S706" i="111" s="1"/>
  <c r="E705" i="111"/>
  <c r="F707" i="111"/>
  <c r="Q707" i="111" s="1"/>
  <c r="F706" i="111"/>
  <c r="Q706" i="111" s="1"/>
  <c r="F705" i="111"/>
  <c r="Q705" i="111" s="1"/>
  <c r="I707" i="111"/>
  <c r="T707" i="111" s="1"/>
  <c r="H704" i="111"/>
  <c r="S704" i="111" s="1"/>
  <c r="E706" i="111"/>
  <c r="E704" i="111"/>
  <c r="J706" i="111"/>
  <c r="U706" i="111" s="1"/>
  <c r="K707" i="111"/>
  <c r="V707" i="111" s="1"/>
  <c r="G704" i="111"/>
  <c r="R704" i="111" s="1"/>
  <c r="H705" i="111"/>
  <c r="S705" i="111" s="1"/>
  <c r="K705" i="111"/>
  <c r="V705" i="111" s="1"/>
  <c r="J705" i="111"/>
  <c r="U705" i="111" s="1"/>
  <c r="J707" i="111"/>
  <c r="U707" i="111" s="1"/>
  <c r="F704" i="111"/>
  <c r="Q704" i="111" s="1"/>
  <c r="E707" i="111"/>
  <c r="I705" i="111"/>
  <c r="T705" i="111" s="1"/>
  <c r="G705" i="111"/>
  <c r="R705" i="111" s="1"/>
  <c r="G707" i="111"/>
  <c r="R707" i="111" s="1"/>
  <c r="H707" i="111"/>
  <c r="S707" i="111" s="1"/>
  <c r="I134" i="80"/>
  <c r="E134" i="80"/>
  <c r="C134" i="80"/>
  <c r="G134" i="80"/>
  <c r="I98" i="79"/>
  <c r="I30" i="79"/>
  <c r="E30" i="79"/>
  <c r="E98" i="79"/>
  <c r="G30" i="79"/>
  <c r="G98" i="79"/>
  <c r="H98" i="79"/>
  <c r="H30" i="79"/>
  <c r="D30" i="79"/>
  <c r="D98" i="79"/>
  <c r="C98" i="79"/>
  <c r="C30" i="79"/>
  <c r="F30" i="79"/>
  <c r="F98" i="79"/>
  <c r="E135" i="87"/>
  <c r="P114" i="87"/>
  <c r="D64" i="87"/>
  <c r="F658" i="111"/>
  <c r="Q658" i="111" s="1"/>
  <c r="E657" i="111"/>
  <c r="I660" i="111"/>
  <c r="T660" i="111" s="1"/>
  <c r="K659" i="111"/>
  <c r="V659" i="111" s="1"/>
  <c r="J658" i="111"/>
  <c r="U658" i="111" s="1"/>
  <c r="J660" i="111"/>
  <c r="U660" i="111" s="1"/>
  <c r="H660" i="111"/>
  <c r="S660" i="111" s="1"/>
  <c r="I658" i="111"/>
  <c r="T658" i="111" s="1"/>
  <c r="H658" i="111"/>
  <c r="S658" i="111" s="1"/>
  <c r="H659" i="111"/>
  <c r="S659" i="111" s="1"/>
  <c r="E659" i="111"/>
  <c r="I657" i="111"/>
  <c r="T657" i="111" s="1"/>
  <c r="J659" i="111"/>
  <c r="U659" i="111" s="1"/>
  <c r="J657" i="111"/>
  <c r="U657" i="111" s="1"/>
  <c r="F657" i="111"/>
  <c r="Q657" i="111" s="1"/>
  <c r="G658" i="111"/>
  <c r="R658" i="111" s="1"/>
  <c r="G657" i="111"/>
  <c r="R657" i="111" s="1"/>
  <c r="H657" i="111"/>
  <c r="S657" i="111" s="1"/>
  <c r="E658" i="111"/>
  <c r="K657" i="111"/>
  <c r="V657" i="111" s="1"/>
  <c r="I659" i="111"/>
  <c r="T659" i="111" s="1"/>
  <c r="K660" i="111"/>
  <c r="V660" i="111" s="1"/>
  <c r="F660" i="111"/>
  <c r="Q660" i="111" s="1"/>
  <c r="K658" i="111"/>
  <c r="V658" i="111" s="1"/>
  <c r="F659" i="111"/>
  <c r="Q659" i="111" s="1"/>
  <c r="G659" i="111"/>
  <c r="R659" i="111" s="1"/>
  <c r="E660" i="111"/>
  <c r="G660" i="111"/>
  <c r="R660" i="111" s="1"/>
  <c r="I135" i="87"/>
  <c r="T114" i="87"/>
  <c r="O114" i="87"/>
  <c r="D135" i="87"/>
  <c r="C135" i="87"/>
  <c r="N114" i="87"/>
  <c r="C64" i="87"/>
  <c r="F135" i="87"/>
  <c r="Q114" i="87"/>
  <c r="S114" i="87"/>
  <c r="H135" i="87"/>
  <c r="H64" i="87"/>
  <c r="F64" i="87"/>
  <c r="I64" i="87"/>
  <c r="G64" i="87"/>
  <c r="G135" i="87"/>
  <c r="R114" i="87"/>
  <c r="E64" i="87"/>
  <c r="F134" i="84"/>
  <c r="D134" i="84"/>
  <c r="J610" i="111"/>
  <c r="U610" i="111" s="1"/>
  <c r="E611" i="111"/>
  <c r="K609" i="111"/>
  <c r="V609" i="111" s="1"/>
  <c r="E609" i="111"/>
  <c r="E610" i="111"/>
  <c r="H610" i="111"/>
  <c r="S610" i="111" s="1"/>
  <c r="K610" i="111"/>
  <c r="V610" i="111" s="1"/>
  <c r="J609" i="111"/>
  <c r="U609" i="111" s="1"/>
  <c r="G609" i="111"/>
  <c r="R609" i="111" s="1"/>
  <c r="G608" i="111"/>
  <c r="R608" i="111" s="1"/>
  <c r="F610" i="111"/>
  <c r="Q610" i="111" s="1"/>
  <c r="J608" i="111"/>
  <c r="U608" i="111" s="1"/>
  <c r="E608" i="111"/>
  <c r="H608" i="111"/>
  <c r="S608" i="111" s="1"/>
  <c r="F611" i="111"/>
  <c r="Q611" i="111" s="1"/>
  <c r="G610" i="111"/>
  <c r="R610" i="111" s="1"/>
  <c r="F608" i="111"/>
  <c r="Q608" i="111" s="1"/>
  <c r="G611" i="111"/>
  <c r="R611" i="111" s="1"/>
  <c r="H611" i="111"/>
  <c r="S611" i="111" s="1"/>
  <c r="H609" i="111"/>
  <c r="S609" i="111" s="1"/>
  <c r="K608" i="111"/>
  <c r="V608" i="111" s="1"/>
  <c r="K611" i="111"/>
  <c r="V611" i="111" s="1"/>
  <c r="I609" i="111"/>
  <c r="T609" i="111" s="1"/>
  <c r="I610" i="111"/>
  <c r="T610" i="111" s="1"/>
  <c r="J611" i="111"/>
  <c r="U611" i="111" s="1"/>
  <c r="I611" i="111"/>
  <c r="T611" i="111" s="1"/>
  <c r="I608" i="111"/>
  <c r="T608" i="111" s="1"/>
  <c r="F609" i="111"/>
  <c r="Q609" i="111" s="1"/>
  <c r="H134" i="84"/>
  <c r="I134" i="84"/>
  <c r="G134" i="84"/>
  <c r="C134" i="84"/>
  <c r="E134" i="84"/>
  <c r="F98" i="82"/>
  <c r="F30" i="82"/>
  <c r="I30" i="82"/>
  <c r="I98" i="82"/>
  <c r="C98" i="82"/>
  <c r="C30" i="82"/>
  <c r="E98" i="82"/>
  <c r="E30" i="82"/>
  <c r="G98" i="82"/>
  <c r="G30" i="82"/>
  <c r="H30" i="82"/>
  <c r="H98" i="82"/>
  <c r="D30" i="82"/>
  <c r="D98" i="82"/>
  <c r="H30" i="81"/>
  <c r="H98" i="81"/>
  <c r="I98" i="81"/>
  <c r="I30" i="81"/>
  <c r="E98" i="81"/>
  <c r="E30" i="81"/>
  <c r="H138" i="74"/>
  <c r="H57" i="74" s="1"/>
  <c r="H68" i="74" s="1"/>
  <c r="R302" i="105" s="1"/>
  <c r="R298" i="130" s="1"/>
  <c r="C98" i="81"/>
  <c r="C30" i="81"/>
  <c r="D30" i="81"/>
  <c r="D98" i="81"/>
  <c r="G98" i="81"/>
  <c r="G30" i="81"/>
  <c r="F98" i="81"/>
  <c r="F30" i="81"/>
  <c r="C98" i="78"/>
  <c r="C30" i="78"/>
  <c r="D30" i="78"/>
  <c r="D98" i="78"/>
  <c r="G30" i="78"/>
  <c r="G98" i="78"/>
  <c r="F30" i="78"/>
  <c r="F98" i="78"/>
  <c r="I30" i="78"/>
  <c r="I98" i="78"/>
  <c r="H30" i="78"/>
  <c r="H98" i="78"/>
  <c r="E30" i="78"/>
  <c r="E98" i="78"/>
  <c r="F134" i="77"/>
  <c r="D134" i="77"/>
  <c r="C134" i="77"/>
  <c r="I533" i="111"/>
  <c r="T533" i="111" s="1"/>
  <c r="K535" i="111"/>
  <c r="V535" i="111" s="1"/>
  <c r="G533" i="111"/>
  <c r="R533" i="111" s="1"/>
  <c r="K534" i="111"/>
  <c r="V534" i="111" s="1"/>
  <c r="F535" i="111"/>
  <c r="Q535" i="111" s="1"/>
  <c r="J535" i="111"/>
  <c r="U535" i="111" s="1"/>
  <c r="J533" i="111"/>
  <c r="U533" i="111" s="1"/>
  <c r="E534" i="111"/>
  <c r="E535" i="111"/>
  <c r="F534" i="111"/>
  <c r="Q534" i="111" s="1"/>
  <c r="E533" i="111"/>
  <c r="J534" i="111"/>
  <c r="U534" i="111" s="1"/>
  <c r="F536" i="111"/>
  <c r="Q536" i="111" s="1"/>
  <c r="G535" i="111"/>
  <c r="R535" i="111" s="1"/>
  <c r="G536" i="111"/>
  <c r="R536" i="111" s="1"/>
  <c r="G534" i="111"/>
  <c r="R534" i="111" s="1"/>
  <c r="H536" i="111"/>
  <c r="S536" i="111" s="1"/>
  <c r="K536" i="111"/>
  <c r="V536" i="111" s="1"/>
  <c r="E536" i="111"/>
  <c r="I534" i="111"/>
  <c r="T534" i="111" s="1"/>
  <c r="I536" i="111"/>
  <c r="T536" i="111" s="1"/>
  <c r="J536" i="111"/>
  <c r="U536" i="111" s="1"/>
  <c r="K533" i="111"/>
  <c r="V533" i="111" s="1"/>
  <c r="I535" i="111"/>
  <c r="T535" i="111" s="1"/>
  <c r="F533" i="111"/>
  <c r="Q533" i="111" s="1"/>
  <c r="H533" i="111"/>
  <c r="S533" i="111" s="1"/>
  <c r="H534" i="111"/>
  <c r="S534" i="111" s="1"/>
  <c r="H535" i="111"/>
  <c r="S535" i="111" s="1"/>
  <c r="F136" i="74"/>
  <c r="F55" i="74" s="1"/>
  <c r="F66" i="74" s="1"/>
  <c r="P300" i="105" s="1"/>
  <c r="P296" i="130" s="1"/>
  <c r="E134" i="77"/>
  <c r="G134" i="77"/>
  <c r="H134" i="77"/>
  <c r="I134" i="77"/>
  <c r="I42" i="76"/>
  <c r="F42" i="76"/>
  <c r="C42" i="76"/>
  <c r="C138" i="74"/>
  <c r="C57" i="74" s="1"/>
  <c r="C68" i="74" s="1"/>
  <c r="M302" i="105" s="1"/>
  <c r="M298" i="130" s="1"/>
  <c r="H136" i="74"/>
  <c r="H55" i="74" s="1"/>
  <c r="H66" i="74" s="1"/>
  <c r="R300" i="105" s="1"/>
  <c r="R296" i="130" s="1"/>
  <c r="I137" i="74"/>
  <c r="I56" i="74" s="1"/>
  <c r="I67" i="74" s="1"/>
  <c r="S301" i="105" s="1"/>
  <c r="S297" i="130" s="1"/>
  <c r="G137" i="74"/>
  <c r="G56" i="74" s="1"/>
  <c r="G67" i="74" s="1"/>
  <c r="Q301" i="105" s="1"/>
  <c r="Q297" i="130" s="1"/>
  <c r="G138" i="74"/>
  <c r="G57" i="74" s="1"/>
  <c r="G68" i="74" s="1"/>
  <c r="Q302" i="105" s="1"/>
  <c r="Q298" i="130" s="1"/>
  <c r="D138" i="74"/>
  <c r="D57" i="74" s="1"/>
  <c r="D68" i="74" s="1"/>
  <c r="N302" i="105" s="1"/>
  <c r="N298" i="130" s="1"/>
  <c r="E136" i="74"/>
  <c r="E55" i="74" s="1"/>
  <c r="E66" i="74" s="1"/>
  <c r="O300" i="105" s="1"/>
  <c r="O296" i="130" s="1"/>
  <c r="G136" i="74"/>
  <c r="G55" i="74" s="1"/>
  <c r="G66" i="74" s="1"/>
  <c r="Q300" i="105" s="1"/>
  <c r="Q296" i="130" s="1"/>
  <c r="E137" i="74"/>
  <c r="E56" i="74" s="1"/>
  <c r="E67" i="74" s="1"/>
  <c r="O301" i="105" s="1"/>
  <c r="O297" i="130" s="1"/>
  <c r="E42" i="76"/>
  <c r="G42" i="76"/>
  <c r="E516" i="111" a="1"/>
  <c r="D42" i="76"/>
  <c r="H42" i="76"/>
  <c r="I30" i="75"/>
  <c r="I98" i="75"/>
  <c r="E30" i="75"/>
  <c r="E98" i="75"/>
  <c r="G98" i="75"/>
  <c r="G30" i="75"/>
  <c r="F138" i="74"/>
  <c r="F57" i="74" s="1"/>
  <c r="F68" i="74" s="1"/>
  <c r="P302" i="105" s="1"/>
  <c r="P298" i="130" s="1"/>
  <c r="C136" i="74"/>
  <c r="C55" i="74" s="1"/>
  <c r="C66" i="74" s="1"/>
  <c r="M300" i="105" s="1"/>
  <c r="M296" i="130" s="1"/>
  <c r="C30" i="75"/>
  <c r="C98" i="75"/>
  <c r="D98" i="75"/>
  <c r="D30" i="75"/>
  <c r="D136" i="74"/>
  <c r="D55" i="74" s="1"/>
  <c r="D66" i="74" s="1"/>
  <c r="N300" i="105" s="1"/>
  <c r="N296" i="130" s="1"/>
  <c r="C137" i="74"/>
  <c r="C56" i="74" s="1"/>
  <c r="C67" i="74" s="1"/>
  <c r="M301" i="105" s="1"/>
  <c r="M297" i="130" s="1"/>
  <c r="F30" i="75"/>
  <c r="F98" i="75"/>
  <c r="H98" i="75"/>
  <c r="H30" i="75"/>
  <c r="I138" i="74"/>
  <c r="I57" i="74" s="1"/>
  <c r="I68" i="74" s="1"/>
  <c r="S302" i="105" s="1"/>
  <c r="S298" i="130" s="1"/>
  <c r="G138" i="73"/>
  <c r="G57" i="73" s="1"/>
  <c r="G68" i="73" s="1"/>
  <c r="Q291" i="105" s="1"/>
  <c r="Q290" i="130" s="1"/>
  <c r="F137" i="74"/>
  <c r="F56" i="74" s="1"/>
  <c r="F67" i="74" s="1"/>
  <c r="P301" i="105" s="1"/>
  <c r="P297" i="130" s="1"/>
  <c r="H137" i="74"/>
  <c r="H56" i="74" s="1"/>
  <c r="H67" i="74" s="1"/>
  <c r="R301" i="105" s="1"/>
  <c r="R297" i="130" s="1"/>
  <c r="E138" i="74"/>
  <c r="E57" i="74" s="1"/>
  <c r="E68" i="74" s="1"/>
  <c r="O302" i="105" s="1"/>
  <c r="O298" i="130" s="1"/>
  <c r="D137" i="74"/>
  <c r="D56" i="74" s="1"/>
  <c r="D67" i="74" s="1"/>
  <c r="N301" i="105" s="1"/>
  <c r="N297" i="130" s="1"/>
  <c r="I136" i="74"/>
  <c r="I55" i="74" s="1"/>
  <c r="I66" i="74" s="1"/>
  <c r="S300" i="105" s="1"/>
  <c r="S296" i="130" s="1"/>
  <c r="H11" i="73"/>
  <c r="D11" i="73"/>
  <c r="E11" i="73"/>
  <c r="G11" i="73"/>
  <c r="C11" i="73"/>
  <c r="I11" i="73"/>
  <c r="F11" i="73"/>
  <c r="C138" i="73"/>
  <c r="C57" i="73" s="1"/>
  <c r="C68" i="73" s="1"/>
  <c r="M291" i="105" s="1"/>
  <c r="M290" i="130" s="1"/>
  <c r="H9" i="73"/>
  <c r="F9" i="73"/>
  <c r="H138" i="73"/>
  <c r="H57" i="73" s="1"/>
  <c r="H68" i="73" s="1"/>
  <c r="R291" i="105" s="1"/>
  <c r="R290" i="130" s="1"/>
  <c r="D10" i="73"/>
  <c r="E9" i="73"/>
  <c r="H10" i="73"/>
  <c r="F10" i="73"/>
  <c r="E138" i="73"/>
  <c r="E57" i="73" s="1"/>
  <c r="E68" i="73" s="1"/>
  <c r="O291" i="105" s="1"/>
  <c r="O290" i="130" s="1"/>
  <c r="F138" i="73"/>
  <c r="F57" i="73" s="1"/>
  <c r="F68" i="73" s="1"/>
  <c r="P291" i="105" s="1"/>
  <c r="P290" i="130" s="1"/>
  <c r="C9" i="73"/>
  <c r="I9" i="73"/>
  <c r="E10" i="73"/>
  <c r="C10" i="73"/>
  <c r="I138" i="73"/>
  <c r="I57" i="73" s="1"/>
  <c r="I68" i="73" s="1"/>
  <c r="S291" i="105" s="1"/>
  <c r="S290" i="130" s="1"/>
  <c r="D138" i="73"/>
  <c r="D57" i="73" s="1"/>
  <c r="D68" i="73" s="1"/>
  <c r="N291" i="105" s="1"/>
  <c r="N290" i="130" s="1"/>
  <c r="D9" i="73"/>
  <c r="G9" i="73"/>
  <c r="I10" i="73"/>
  <c r="G10" i="73"/>
  <c r="H98" i="72"/>
  <c r="H30" i="72"/>
  <c r="I30" i="72"/>
  <c r="I98" i="72"/>
  <c r="D30" i="72"/>
  <c r="D98" i="72"/>
  <c r="E30" i="72"/>
  <c r="E98" i="72"/>
  <c r="G30" i="72"/>
  <c r="G98" i="72"/>
  <c r="P115" i="67"/>
  <c r="F98" i="72"/>
  <c r="F30" i="72"/>
  <c r="C98" i="72"/>
  <c r="C30" i="72"/>
  <c r="E11" i="71"/>
  <c r="I11" i="71"/>
  <c r="F42" i="71"/>
  <c r="H42" i="71"/>
  <c r="F11" i="71"/>
  <c r="D11" i="71"/>
  <c r="C42" i="71"/>
  <c r="D42" i="71"/>
  <c r="C11" i="71"/>
  <c r="H11" i="71"/>
  <c r="G42" i="71"/>
  <c r="Q116" i="67"/>
  <c r="E42" i="71"/>
  <c r="I42" i="71"/>
  <c r="G11" i="71"/>
  <c r="C134" i="70"/>
  <c r="G134" i="70"/>
  <c r="E134" i="70"/>
  <c r="D134" i="70"/>
  <c r="H134" i="70"/>
  <c r="F134" i="70"/>
  <c r="I428" i="111"/>
  <c r="T428" i="111" s="1"/>
  <c r="G428" i="111"/>
  <c r="R428" i="111" s="1"/>
  <c r="J427" i="111"/>
  <c r="U427" i="111" s="1"/>
  <c r="H429" i="111"/>
  <c r="S429" i="111" s="1"/>
  <c r="F426" i="111"/>
  <c r="Q426" i="111" s="1"/>
  <c r="E428" i="111"/>
  <c r="E427" i="111"/>
  <c r="H427" i="111"/>
  <c r="S427" i="111" s="1"/>
  <c r="F427" i="111"/>
  <c r="Q427" i="111" s="1"/>
  <c r="I427" i="111"/>
  <c r="T427" i="111" s="1"/>
  <c r="F429" i="111"/>
  <c r="Q429" i="111" s="1"/>
  <c r="I426" i="111"/>
  <c r="T426" i="111" s="1"/>
  <c r="K428" i="111"/>
  <c r="V428" i="111" s="1"/>
  <c r="E429" i="111"/>
  <c r="F428" i="111"/>
  <c r="Q428" i="111" s="1"/>
  <c r="H426" i="111"/>
  <c r="S426" i="111" s="1"/>
  <c r="K429" i="111"/>
  <c r="V429" i="111" s="1"/>
  <c r="G429" i="111"/>
  <c r="R429" i="111" s="1"/>
  <c r="E426" i="111"/>
  <c r="J426" i="111"/>
  <c r="U426" i="111" s="1"/>
  <c r="G426" i="111"/>
  <c r="R426" i="111" s="1"/>
  <c r="H428" i="111"/>
  <c r="S428" i="111" s="1"/>
  <c r="J428" i="111"/>
  <c r="U428" i="111" s="1"/>
  <c r="G427" i="111"/>
  <c r="R427" i="111" s="1"/>
  <c r="K426" i="111"/>
  <c r="V426" i="111" s="1"/>
  <c r="I429" i="111"/>
  <c r="T429" i="111" s="1"/>
  <c r="K427" i="111"/>
  <c r="V427" i="111" s="1"/>
  <c r="J429" i="111"/>
  <c r="U429" i="111" s="1"/>
  <c r="F137" i="67"/>
  <c r="F56" i="67" s="1"/>
  <c r="F67" i="67" s="1"/>
  <c r="I134" i="70"/>
  <c r="C30" i="69"/>
  <c r="C98" i="69"/>
  <c r="G138" i="67"/>
  <c r="G57" i="67" s="1"/>
  <c r="G68" i="67" s="1"/>
  <c r="E30" i="69"/>
  <c r="E98" i="69"/>
  <c r="H98" i="69"/>
  <c r="H30" i="69"/>
  <c r="I30" i="69"/>
  <c r="I98" i="69"/>
  <c r="D30" i="69"/>
  <c r="D98" i="69"/>
  <c r="G30" i="69"/>
  <c r="G98" i="69"/>
  <c r="F98" i="69"/>
  <c r="F30" i="69"/>
  <c r="R115" i="67"/>
  <c r="O117" i="67"/>
  <c r="C98" i="68"/>
  <c r="C30" i="68"/>
  <c r="G98" i="68"/>
  <c r="G30" i="68"/>
  <c r="I98" i="68"/>
  <c r="I30" i="68"/>
  <c r="E98" i="68"/>
  <c r="E30" i="68"/>
  <c r="H30" i="68"/>
  <c r="H98" i="68"/>
  <c r="F98" i="68"/>
  <c r="F30" i="68"/>
  <c r="D30" i="68"/>
  <c r="D98" i="68"/>
  <c r="H67" i="67"/>
  <c r="F136" i="67"/>
  <c r="F55" i="67" s="1"/>
  <c r="G65" i="67"/>
  <c r="D137" i="67"/>
  <c r="D56" i="67" s="1"/>
  <c r="H66" i="67"/>
  <c r="Q118" i="67"/>
  <c r="C138" i="67"/>
  <c r="C57" i="67" s="1"/>
  <c r="T115" i="67"/>
  <c r="G136" i="67"/>
  <c r="G55" i="67" s="1"/>
  <c r="O115" i="67"/>
  <c r="Q117" i="67"/>
  <c r="C66" i="67"/>
  <c r="R117" i="67"/>
  <c r="I138" i="67"/>
  <c r="I57" i="67" s="1"/>
  <c r="H138" i="67"/>
  <c r="H57" i="67" s="1"/>
  <c r="T114" i="67"/>
  <c r="N117" i="67"/>
  <c r="S114" i="67"/>
  <c r="H65" i="67"/>
  <c r="G67" i="67"/>
  <c r="P117" i="67"/>
  <c r="D138" i="67"/>
  <c r="D57" i="67" s="1"/>
  <c r="P114" i="67"/>
  <c r="C137" i="67"/>
  <c r="C56" i="67" s="1"/>
  <c r="N115" i="67"/>
  <c r="T116" i="67"/>
  <c r="Q115" i="67"/>
  <c r="R114" i="67"/>
  <c r="O116" i="67"/>
  <c r="S115" i="67"/>
  <c r="I135" i="67"/>
  <c r="I54" i="67" s="1"/>
  <c r="I136" i="67"/>
  <c r="I55" i="67" s="1"/>
  <c r="R116" i="67"/>
  <c r="E138" i="67"/>
  <c r="E57" i="67" s="1"/>
  <c r="R118" i="67"/>
  <c r="D136" i="67"/>
  <c r="D55" i="67" s="1"/>
  <c r="E136" i="67"/>
  <c r="E55" i="67" s="1"/>
  <c r="N116" i="67"/>
  <c r="I137" i="67"/>
  <c r="I56" i="67" s="1"/>
  <c r="P118" i="67"/>
  <c r="E65" i="67"/>
  <c r="Q114" i="67"/>
  <c r="F65" i="67"/>
  <c r="N114" i="67"/>
  <c r="C65" i="67"/>
  <c r="E137" i="67"/>
  <c r="E56" i="67" s="1"/>
  <c r="T118" i="67"/>
  <c r="S116" i="67"/>
  <c r="D135" i="67"/>
  <c r="D54" i="67" s="1"/>
  <c r="F68" i="67"/>
  <c r="P235" i="105" s="1"/>
  <c r="E134" i="101" l="1"/>
  <c r="H134" i="101"/>
  <c r="F134" i="101"/>
  <c r="C134" i="101"/>
  <c r="H904" i="111"/>
  <c r="S904" i="111" s="1"/>
  <c r="J904" i="111"/>
  <c r="U904" i="111" s="1"/>
  <c r="E904" i="111"/>
  <c r="K901" i="111"/>
  <c r="V901" i="111" s="1"/>
  <c r="H903" i="111"/>
  <c r="S903" i="111" s="1"/>
  <c r="K903" i="111"/>
  <c r="V903" i="111" s="1"/>
  <c r="E903" i="111"/>
  <c r="I901" i="111"/>
  <c r="T901" i="111" s="1"/>
  <c r="H901" i="111"/>
  <c r="S901" i="111" s="1"/>
  <c r="F904" i="111"/>
  <c r="Q904" i="111" s="1"/>
  <c r="F901" i="111"/>
  <c r="Q901" i="111" s="1"/>
  <c r="G903" i="111"/>
  <c r="R903" i="111" s="1"/>
  <c r="H902" i="111"/>
  <c r="S902" i="111" s="1"/>
  <c r="F902" i="111"/>
  <c r="Q902" i="111" s="1"/>
  <c r="G902" i="111"/>
  <c r="R902" i="111" s="1"/>
  <c r="J903" i="111"/>
  <c r="U903" i="111" s="1"/>
  <c r="K904" i="111"/>
  <c r="V904" i="111" s="1"/>
  <c r="I903" i="111"/>
  <c r="T903" i="111" s="1"/>
  <c r="J902" i="111"/>
  <c r="U902" i="111" s="1"/>
  <c r="I904" i="111"/>
  <c r="T904" i="111" s="1"/>
  <c r="G901" i="111"/>
  <c r="R901" i="111" s="1"/>
  <c r="K902" i="111"/>
  <c r="V902" i="111" s="1"/>
  <c r="I902" i="111"/>
  <c r="T902" i="111" s="1"/>
  <c r="E902" i="111"/>
  <c r="F903" i="111"/>
  <c r="Q903" i="111" s="1"/>
  <c r="E901" i="111"/>
  <c r="J901" i="111"/>
  <c r="U901" i="111" s="1"/>
  <c r="G904" i="111"/>
  <c r="R904" i="111" s="1"/>
  <c r="D134" i="101"/>
  <c r="I134" i="101"/>
  <c r="G134" i="101"/>
  <c r="H42" i="100"/>
  <c r="I42" i="100"/>
  <c r="C42" i="100"/>
  <c r="E42" i="100"/>
  <c r="D42" i="100"/>
  <c r="F42" i="100"/>
  <c r="G42" i="100"/>
  <c r="E884" i="111" a="1"/>
  <c r="C42" i="99"/>
  <c r="F42" i="99"/>
  <c r="I42" i="99"/>
  <c r="G42" i="99"/>
  <c r="H42" i="99"/>
  <c r="D42" i="99"/>
  <c r="E869" i="111" a="1"/>
  <c r="E42" i="99"/>
  <c r="E134" i="98"/>
  <c r="K858" i="111"/>
  <c r="V858" i="111" s="1"/>
  <c r="G857" i="111"/>
  <c r="R857" i="111" s="1"/>
  <c r="F856" i="111"/>
  <c r="Q856" i="111" s="1"/>
  <c r="J857" i="111"/>
  <c r="U857" i="111" s="1"/>
  <c r="J858" i="111"/>
  <c r="U858" i="111" s="1"/>
  <c r="H856" i="111"/>
  <c r="S856" i="111" s="1"/>
  <c r="F858" i="111"/>
  <c r="Q858" i="111" s="1"/>
  <c r="E859" i="111"/>
  <c r="J856" i="111"/>
  <c r="U856" i="111" s="1"/>
  <c r="K859" i="111"/>
  <c r="V859" i="111" s="1"/>
  <c r="I857" i="111"/>
  <c r="T857" i="111" s="1"/>
  <c r="E858" i="111"/>
  <c r="E857" i="111"/>
  <c r="K857" i="111"/>
  <c r="V857" i="111" s="1"/>
  <c r="F857" i="111"/>
  <c r="Q857" i="111" s="1"/>
  <c r="G859" i="111"/>
  <c r="R859" i="111" s="1"/>
  <c r="H859" i="111"/>
  <c r="S859" i="111" s="1"/>
  <c r="I858" i="111"/>
  <c r="T858" i="111" s="1"/>
  <c r="E856" i="111"/>
  <c r="I856" i="111"/>
  <c r="T856" i="111" s="1"/>
  <c r="G858" i="111"/>
  <c r="R858" i="111" s="1"/>
  <c r="H857" i="111"/>
  <c r="S857" i="111" s="1"/>
  <c r="G856" i="111"/>
  <c r="R856" i="111" s="1"/>
  <c r="I859" i="111"/>
  <c r="T859" i="111" s="1"/>
  <c r="K856" i="111"/>
  <c r="V856" i="111" s="1"/>
  <c r="J859" i="111"/>
  <c r="U859" i="111" s="1"/>
  <c r="F859" i="111"/>
  <c r="Q859" i="111" s="1"/>
  <c r="H858" i="111"/>
  <c r="S858" i="111" s="1"/>
  <c r="C134" i="98"/>
  <c r="I134" i="98"/>
  <c r="D134" i="98"/>
  <c r="F134" i="98"/>
  <c r="G134" i="98"/>
  <c r="H134" i="98"/>
  <c r="E30" i="97"/>
  <c r="E98" i="97"/>
  <c r="F98" i="97"/>
  <c r="F30" i="97"/>
  <c r="D98" i="97"/>
  <c r="D30" i="97"/>
  <c r="I30" i="97"/>
  <c r="I98" i="97"/>
  <c r="G98" i="97"/>
  <c r="G30" i="97"/>
  <c r="C98" i="97"/>
  <c r="C30" i="97"/>
  <c r="H30" i="97"/>
  <c r="H98" i="97"/>
  <c r="E829" i="111" a="1"/>
  <c r="D53" i="96"/>
  <c r="C53" i="96"/>
  <c r="E53" i="96"/>
  <c r="H53" i="96"/>
  <c r="F53" i="96"/>
  <c r="I53" i="96"/>
  <c r="G53" i="96"/>
  <c r="E807" i="111" a="1"/>
  <c r="G42" i="95"/>
  <c r="I42" i="95"/>
  <c r="D42" i="95"/>
  <c r="C42" i="95"/>
  <c r="E42" i="95"/>
  <c r="F42" i="95"/>
  <c r="H42" i="95"/>
  <c r="E42" i="94"/>
  <c r="C42" i="94"/>
  <c r="G42" i="94"/>
  <c r="I42" i="94"/>
  <c r="D42" i="94"/>
  <c r="H42" i="94"/>
  <c r="F42" i="94"/>
  <c r="E792" i="111" a="1"/>
  <c r="G53" i="93"/>
  <c r="H53" i="93"/>
  <c r="E784" i="111" a="1"/>
  <c r="D53" i="93"/>
  <c r="E53" i="93"/>
  <c r="F53" i="93"/>
  <c r="C53" i="93"/>
  <c r="I53" i="93"/>
  <c r="E769" i="111" a="1"/>
  <c r="D53" i="92"/>
  <c r="G53" i="92"/>
  <c r="F53" i="92"/>
  <c r="E53" i="92"/>
  <c r="I53" i="92"/>
  <c r="H53" i="92"/>
  <c r="C53" i="92"/>
  <c r="I53" i="91"/>
  <c r="F53" i="91"/>
  <c r="E53" i="91"/>
  <c r="E754" i="111" a="1"/>
  <c r="C53" i="91"/>
  <c r="D53" i="91"/>
  <c r="G53" i="91"/>
  <c r="H53" i="91"/>
  <c r="G134" i="90"/>
  <c r="F134" i="90"/>
  <c r="I134" i="90"/>
  <c r="D134" i="90"/>
  <c r="H134" i="90"/>
  <c r="I736" i="111"/>
  <c r="T736" i="111" s="1"/>
  <c r="K734" i="111"/>
  <c r="V734" i="111" s="1"/>
  <c r="F736" i="111"/>
  <c r="Q736" i="111" s="1"/>
  <c r="G737" i="111"/>
  <c r="R737" i="111" s="1"/>
  <c r="G734" i="111"/>
  <c r="R734" i="111" s="1"/>
  <c r="G735" i="111"/>
  <c r="R735" i="111" s="1"/>
  <c r="H734" i="111"/>
  <c r="S734" i="111" s="1"/>
  <c r="I735" i="111"/>
  <c r="T735" i="111" s="1"/>
  <c r="K735" i="111"/>
  <c r="V735" i="111" s="1"/>
  <c r="I734" i="111"/>
  <c r="T734" i="111" s="1"/>
  <c r="F735" i="111"/>
  <c r="Q735" i="111" s="1"/>
  <c r="E734" i="111"/>
  <c r="K736" i="111"/>
  <c r="V736" i="111" s="1"/>
  <c r="E737" i="111"/>
  <c r="J737" i="111"/>
  <c r="U737" i="111" s="1"/>
  <c r="G736" i="111"/>
  <c r="R736" i="111" s="1"/>
  <c r="H736" i="111"/>
  <c r="S736" i="111" s="1"/>
  <c r="J735" i="111"/>
  <c r="U735" i="111" s="1"/>
  <c r="E736" i="111"/>
  <c r="J734" i="111"/>
  <c r="U734" i="111" s="1"/>
  <c r="F737" i="111"/>
  <c r="Q737" i="111" s="1"/>
  <c r="K737" i="111"/>
  <c r="V737" i="111" s="1"/>
  <c r="H737" i="111"/>
  <c r="S737" i="111" s="1"/>
  <c r="J736" i="111"/>
  <c r="U736" i="111" s="1"/>
  <c r="E735" i="111"/>
  <c r="F734" i="111"/>
  <c r="Q734" i="111" s="1"/>
  <c r="I737" i="111"/>
  <c r="T737" i="111" s="1"/>
  <c r="H735" i="111"/>
  <c r="S735" i="111" s="1"/>
  <c r="E134" i="90"/>
  <c r="C134" i="90"/>
  <c r="E724" i="111" a="1"/>
  <c r="E53" i="89"/>
  <c r="G53" i="89"/>
  <c r="F53" i="89"/>
  <c r="H53" i="89"/>
  <c r="D53" i="89"/>
  <c r="I53" i="89"/>
  <c r="C53" i="89"/>
  <c r="C53" i="80"/>
  <c r="E709" i="111" a="1"/>
  <c r="E53" i="80"/>
  <c r="I53" i="80"/>
  <c r="F53" i="80"/>
  <c r="D53" i="80"/>
  <c r="G53" i="80"/>
  <c r="H53" i="80"/>
  <c r="F42" i="79"/>
  <c r="D42" i="79"/>
  <c r="C42" i="79"/>
  <c r="G42" i="79"/>
  <c r="E42" i="79"/>
  <c r="E685" i="111" a="1"/>
  <c r="H42" i="79"/>
  <c r="I42" i="79"/>
  <c r="G12" i="88"/>
  <c r="C12" i="88"/>
  <c r="F12" i="88"/>
  <c r="D12" i="88"/>
  <c r="I12" i="88"/>
  <c r="E12" i="88"/>
  <c r="H12" i="88"/>
  <c r="H9" i="88"/>
  <c r="D9" i="88"/>
  <c r="I9" i="88"/>
  <c r="G9" i="88"/>
  <c r="C9" i="88"/>
  <c r="F9" i="88"/>
  <c r="E9" i="88"/>
  <c r="F11" i="88"/>
  <c r="G11" i="88"/>
  <c r="I11" i="88"/>
  <c r="E11" i="88"/>
  <c r="H11" i="88"/>
  <c r="D11" i="88"/>
  <c r="C11" i="88"/>
  <c r="Q403" i="105"/>
  <c r="P403" i="105"/>
  <c r="H54" i="87"/>
  <c r="M403" i="105"/>
  <c r="I54" i="87"/>
  <c r="O403" i="105"/>
  <c r="N403" i="105"/>
  <c r="E54" i="87"/>
  <c r="C54" i="87"/>
  <c r="G54" i="87"/>
  <c r="S403" i="105"/>
  <c r="R403" i="105"/>
  <c r="F54" i="87"/>
  <c r="E662" i="111" a="1"/>
  <c r="D54" i="87"/>
  <c r="E53" i="84"/>
  <c r="E613" i="111" a="1"/>
  <c r="G53" i="84"/>
  <c r="D53" i="84"/>
  <c r="F53" i="84"/>
  <c r="C53" i="84"/>
  <c r="I53" i="84"/>
  <c r="H53" i="84"/>
  <c r="F9" i="83"/>
  <c r="I9" i="83"/>
  <c r="E9" i="83"/>
  <c r="G9" i="83"/>
  <c r="H9" i="83"/>
  <c r="D9" i="83"/>
  <c r="C9" i="83"/>
  <c r="E42" i="82"/>
  <c r="E576" i="111" a="1"/>
  <c r="I42" i="82"/>
  <c r="G42" i="82"/>
  <c r="D42" i="82"/>
  <c r="H42" i="82"/>
  <c r="C42" i="82"/>
  <c r="F42" i="82"/>
  <c r="I42" i="81"/>
  <c r="F42" i="81"/>
  <c r="E561" i="111" a="1"/>
  <c r="H42" i="81"/>
  <c r="G42" i="81"/>
  <c r="D42" i="81"/>
  <c r="C42" i="81"/>
  <c r="E42" i="81"/>
  <c r="E42" i="78"/>
  <c r="I42" i="78"/>
  <c r="C42" i="78"/>
  <c r="D42" i="78"/>
  <c r="E546" i="111" a="1"/>
  <c r="F42" i="78"/>
  <c r="G42" i="78"/>
  <c r="H42" i="78"/>
  <c r="G53" i="77"/>
  <c r="E538" i="111" a="1"/>
  <c r="D53" i="77"/>
  <c r="C53" i="77"/>
  <c r="F53" i="77"/>
  <c r="I53" i="77"/>
  <c r="H53" i="77"/>
  <c r="E53" i="77"/>
  <c r="H134" i="76"/>
  <c r="D134" i="76"/>
  <c r="G134" i="76"/>
  <c r="F520" i="111"/>
  <c r="Q520" i="111" s="1"/>
  <c r="G521" i="111"/>
  <c r="R521" i="111" s="1"/>
  <c r="F521" i="111"/>
  <c r="Q521" i="111" s="1"/>
  <c r="I518" i="111"/>
  <c r="T518" i="111" s="1"/>
  <c r="I520" i="111"/>
  <c r="T520" i="111" s="1"/>
  <c r="K520" i="111"/>
  <c r="V520" i="111" s="1"/>
  <c r="F518" i="111"/>
  <c r="Q518" i="111" s="1"/>
  <c r="J520" i="111"/>
  <c r="U520" i="111" s="1"/>
  <c r="J518" i="111"/>
  <c r="U518" i="111" s="1"/>
  <c r="G520" i="111"/>
  <c r="R520" i="111" s="1"/>
  <c r="E519" i="111"/>
  <c r="K518" i="111"/>
  <c r="V518" i="111" s="1"/>
  <c r="H520" i="111"/>
  <c r="S520" i="111" s="1"/>
  <c r="E520" i="111"/>
  <c r="H521" i="111"/>
  <c r="S521" i="111" s="1"/>
  <c r="G518" i="111"/>
  <c r="R518" i="111" s="1"/>
  <c r="E518" i="111"/>
  <c r="E521" i="111"/>
  <c r="I521" i="111"/>
  <c r="T521" i="111" s="1"/>
  <c r="F519" i="111"/>
  <c r="Q519" i="111" s="1"/>
  <c r="G519" i="111"/>
  <c r="R519" i="111" s="1"/>
  <c r="I519" i="111"/>
  <c r="T519" i="111" s="1"/>
  <c r="J521" i="111"/>
  <c r="U521" i="111" s="1"/>
  <c r="J519" i="111"/>
  <c r="U519" i="111" s="1"/>
  <c r="K519" i="111"/>
  <c r="V519" i="111" s="1"/>
  <c r="K521" i="111"/>
  <c r="V521" i="111" s="1"/>
  <c r="H519" i="111"/>
  <c r="S519" i="111" s="1"/>
  <c r="H518" i="111"/>
  <c r="S518" i="111" s="1"/>
  <c r="C134" i="76"/>
  <c r="E134" i="76"/>
  <c r="F134" i="76"/>
  <c r="I134" i="76"/>
  <c r="H42" i="75"/>
  <c r="F42" i="75"/>
  <c r="I42" i="75"/>
  <c r="D42" i="75"/>
  <c r="C42" i="75"/>
  <c r="G42" i="75"/>
  <c r="E501" i="111" a="1"/>
  <c r="E42" i="75"/>
  <c r="I32" i="73"/>
  <c r="I100" i="73"/>
  <c r="I44" i="73" s="1"/>
  <c r="T115" i="73" s="1"/>
  <c r="T79" i="73"/>
  <c r="R82" i="73"/>
  <c r="G8" i="73"/>
  <c r="E8" i="73"/>
  <c r="I99" i="73"/>
  <c r="I43" i="73" s="1"/>
  <c r="T114" i="73" s="1"/>
  <c r="I31" i="73"/>
  <c r="O82" i="73"/>
  <c r="R80" i="73"/>
  <c r="G101" i="73"/>
  <c r="G45" i="73" s="1"/>
  <c r="R116" i="73" s="1"/>
  <c r="G33" i="73"/>
  <c r="D31" i="73"/>
  <c r="D99" i="73"/>
  <c r="D43" i="73" s="1"/>
  <c r="D135" i="73" s="1"/>
  <c r="D54" i="73" s="1"/>
  <c r="F8" i="73"/>
  <c r="I8" i="73"/>
  <c r="P79" i="73"/>
  <c r="E32" i="73"/>
  <c r="E100" i="73"/>
  <c r="E44" i="73" s="1"/>
  <c r="S79" i="73"/>
  <c r="H32" i="73"/>
  <c r="H100" i="73"/>
  <c r="H44" i="73" s="1"/>
  <c r="H136" i="73" s="1"/>
  <c r="H55" i="73" s="1"/>
  <c r="S82" i="73"/>
  <c r="D32" i="73"/>
  <c r="O79" i="73"/>
  <c r="D100" i="73"/>
  <c r="D44" i="73" s="1"/>
  <c r="O115" i="73" s="1"/>
  <c r="F99" i="73"/>
  <c r="F43" i="73" s="1"/>
  <c r="Q114" i="73" s="1"/>
  <c r="F31" i="73"/>
  <c r="Q80" i="73"/>
  <c r="F101" i="73"/>
  <c r="F45" i="73" s="1"/>
  <c r="Q116" i="73" s="1"/>
  <c r="F33" i="73"/>
  <c r="P80" i="73"/>
  <c r="E33" i="73"/>
  <c r="E101" i="73"/>
  <c r="E45" i="73" s="1"/>
  <c r="P116" i="73" s="1"/>
  <c r="G32" i="73"/>
  <c r="G100" i="73"/>
  <c r="G44" i="73" s="1"/>
  <c r="G136" i="73" s="1"/>
  <c r="G55" i="73" s="1"/>
  <c r="R79" i="73"/>
  <c r="P82" i="73"/>
  <c r="D8" i="73"/>
  <c r="C99" i="73"/>
  <c r="C43" i="73" s="1"/>
  <c r="C135" i="73" s="1"/>
  <c r="C54" i="73" s="1"/>
  <c r="C31" i="73"/>
  <c r="N82" i="73"/>
  <c r="T82" i="73"/>
  <c r="T80" i="73"/>
  <c r="I101" i="73"/>
  <c r="I45" i="73" s="1"/>
  <c r="T116" i="73" s="1"/>
  <c r="I33" i="73"/>
  <c r="D33" i="73"/>
  <c r="O80" i="73"/>
  <c r="D101" i="73"/>
  <c r="D45" i="73" s="1"/>
  <c r="O116" i="73" s="1"/>
  <c r="G99" i="73"/>
  <c r="G43" i="73" s="1"/>
  <c r="G135" i="73" s="1"/>
  <c r="G54" i="73" s="1"/>
  <c r="G31" i="73"/>
  <c r="C8" i="73"/>
  <c r="H8" i="73"/>
  <c r="C100" i="73"/>
  <c r="C44" i="73" s="1"/>
  <c r="N115" i="73" s="1"/>
  <c r="N79" i="73"/>
  <c r="C32" i="73"/>
  <c r="F100" i="73"/>
  <c r="F44" i="73" s="1"/>
  <c r="F136" i="73" s="1"/>
  <c r="F55" i="73" s="1"/>
  <c r="F32" i="73"/>
  <c r="Q79" i="73"/>
  <c r="E99" i="73"/>
  <c r="E43" i="73" s="1"/>
  <c r="E135" i="73" s="1"/>
  <c r="E54" i="73" s="1"/>
  <c r="E31" i="73"/>
  <c r="Q82" i="73"/>
  <c r="H31" i="73"/>
  <c r="H99" i="73"/>
  <c r="H43" i="73" s="1"/>
  <c r="S114" i="73" s="1"/>
  <c r="C33" i="73"/>
  <c r="C101" i="73"/>
  <c r="C45" i="73" s="1"/>
  <c r="N116" i="73" s="1"/>
  <c r="N80" i="73"/>
  <c r="H101" i="73"/>
  <c r="H45" i="73" s="1"/>
  <c r="S116" i="73" s="1"/>
  <c r="H33" i="73"/>
  <c r="S80" i="73"/>
  <c r="G42" i="72"/>
  <c r="D42" i="72"/>
  <c r="C42" i="72"/>
  <c r="E454" i="111" a="1"/>
  <c r="F42" i="72"/>
  <c r="E42" i="72"/>
  <c r="I42" i="72"/>
  <c r="H42" i="72"/>
  <c r="G33" i="71"/>
  <c r="R80" i="71"/>
  <c r="G101" i="71"/>
  <c r="E134" i="71"/>
  <c r="G134" i="71"/>
  <c r="D33" i="71"/>
  <c r="D101" i="71"/>
  <c r="O80" i="71"/>
  <c r="I134" i="71"/>
  <c r="C101" i="71"/>
  <c r="N80" i="71"/>
  <c r="C33" i="71"/>
  <c r="C134" i="71"/>
  <c r="F134" i="71"/>
  <c r="E101" i="71"/>
  <c r="E33" i="71"/>
  <c r="P80" i="71"/>
  <c r="H101" i="71"/>
  <c r="H33" i="71"/>
  <c r="S80" i="71"/>
  <c r="D134" i="71"/>
  <c r="I101" i="71"/>
  <c r="T80" i="71"/>
  <c r="I33" i="71"/>
  <c r="F101" i="71"/>
  <c r="Q80" i="71"/>
  <c r="F33" i="71"/>
  <c r="H134" i="71"/>
  <c r="G53" i="70"/>
  <c r="C53" i="70"/>
  <c r="E431" i="111" a="1"/>
  <c r="I53" i="70"/>
  <c r="F53" i="70"/>
  <c r="D53" i="70"/>
  <c r="E53" i="70"/>
  <c r="H53" i="70"/>
  <c r="G42" i="69"/>
  <c r="E42" i="69"/>
  <c r="E409" i="111" a="1"/>
  <c r="H42" i="69"/>
  <c r="C42" i="69"/>
  <c r="F42" i="69"/>
  <c r="D42" i="69"/>
  <c r="I42" i="69"/>
  <c r="D65" i="67"/>
  <c r="N232" i="105" s="1"/>
  <c r="I68" i="67"/>
  <c r="S235" i="105" s="1"/>
  <c r="C42" i="68"/>
  <c r="E42" i="68"/>
  <c r="E67" i="67"/>
  <c r="O234" i="105" s="1"/>
  <c r="C68" i="67"/>
  <c r="D67" i="67"/>
  <c r="N234" i="105" s="1"/>
  <c r="F42" i="68"/>
  <c r="H42" i="68"/>
  <c r="G42" i="68"/>
  <c r="E394" i="111" a="1"/>
  <c r="D42" i="68"/>
  <c r="I42" i="68"/>
  <c r="E66" i="67"/>
  <c r="O233" i="105" s="1"/>
  <c r="R232" i="105"/>
  <c r="M233" i="105"/>
  <c r="G8" i="67"/>
  <c r="E8" i="67"/>
  <c r="Q235" i="105"/>
  <c r="M232" i="105"/>
  <c r="F8" i="67"/>
  <c r="I8" i="67"/>
  <c r="O232" i="105"/>
  <c r="I67" i="67"/>
  <c r="D68" i="67"/>
  <c r="Q232" i="105"/>
  <c r="P235" i="130"/>
  <c r="D8" i="67"/>
  <c r="P232" i="105"/>
  <c r="E68" i="67"/>
  <c r="I65" i="67"/>
  <c r="G66" i="67"/>
  <c r="R233" i="105"/>
  <c r="C8" i="67"/>
  <c r="H8" i="67"/>
  <c r="P234" i="105"/>
  <c r="D66" i="67"/>
  <c r="I66" i="67"/>
  <c r="S233" i="105" s="1"/>
  <c r="C67" i="67"/>
  <c r="Q234" i="105"/>
  <c r="H68" i="67"/>
  <c r="R235" i="105" s="1"/>
  <c r="F66" i="67"/>
  <c r="R234" i="105"/>
  <c r="I10" i="128" l="1"/>
  <c r="E10" i="128"/>
  <c r="F10" i="128"/>
  <c r="H10" i="128"/>
  <c r="D10" i="128"/>
  <c r="G10" i="128"/>
  <c r="C10" i="128"/>
  <c r="H9" i="128"/>
  <c r="D9" i="128"/>
  <c r="G9" i="128"/>
  <c r="C9" i="128"/>
  <c r="E9" i="128"/>
  <c r="F9" i="128"/>
  <c r="I9" i="128"/>
  <c r="G12" i="128"/>
  <c r="C12" i="128"/>
  <c r="H12" i="128"/>
  <c r="F12" i="128"/>
  <c r="D12" i="128"/>
  <c r="I12" i="128"/>
  <c r="E12" i="128"/>
  <c r="F11" i="128"/>
  <c r="G11" i="128"/>
  <c r="I11" i="128"/>
  <c r="E11" i="128"/>
  <c r="C11" i="128"/>
  <c r="H11" i="128"/>
  <c r="D11" i="128"/>
  <c r="C53" i="101"/>
  <c r="F53" i="101"/>
  <c r="G53" i="101"/>
  <c r="I53" i="101"/>
  <c r="E906" i="111" a="1"/>
  <c r="H53" i="101"/>
  <c r="E53" i="101"/>
  <c r="D53" i="101"/>
  <c r="F134" i="100"/>
  <c r="D134" i="100"/>
  <c r="G134" i="100"/>
  <c r="E134" i="100"/>
  <c r="C134" i="100"/>
  <c r="H134" i="100"/>
  <c r="K889" i="111"/>
  <c r="V889" i="111" s="1"/>
  <c r="F887" i="111"/>
  <c r="Q887" i="111" s="1"/>
  <c r="F886" i="111"/>
  <c r="Q886" i="111" s="1"/>
  <c r="J886" i="111"/>
  <c r="U886" i="111" s="1"/>
  <c r="G889" i="111"/>
  <c r="R889" i="111" s="1"/>
  <c r="I888" i="111"/>
  <c r="T888" i="111" s="1"/>
  <c r="E888" i="111"/>
  <c r="J887" i="111"/>
  <c r="U887" i="111" s="1"/>
  <c r="G887" i="111"/>
  <c r="R887" i="111" s="1"/>
  <c r="H886" i="111"/>
  <c r="S886" i="111" s="1"/>
  <c r="H887" i="111"/>
  <c r="S887" i="111" s="1"/>
  <c r="K888" i="111"/>
  <c r="V888" i="111" s="1"/>
  <c r="E886" i="111"/>
  <c r="K886" i="111"/>
  <c r="V886" i="111" s="1"/>
  <c r="E887" i="111"/>
  <c r="H888" i="111"/>
  <c r="S888" i="111" s="1"/>
  <c r="J889" i="111"/>
  <c r="U889" i="111" s="1"/>
  <c r="F889" i="111"/>
  <c r="Q889" i="111" s="1"/>
  <c r="G888" i="111"/>
  <c r="R888" i="111" s="1"/>
  <c r="H889" i="111"/>
  <c r="S889" i="111" s="1"/>
  <c r="I887" i="111"/>
  <c r="T887" i="111" s="1"/>
  <c r="K887" i="111"/>
  <c r="V887" i="111" s="1"/>
  <c r="F888" i="111"/>
  <c r="Q888" i="111" s="1"/>
  <c r="G886" i="111"/>
  <c r="R886" i="111" s="1"/>
  <c r="J888" i="111"/>
  <c r="U888" i="111" s="1"/>
  <c r="E889" i="111"/>
  <c r="I886" i="111"/>
  <c r="T886" i="111" s="1"/>
  <c r="I889" i="111"/>
  <c r="T889" i="111" s="1"/>
  <c r="I134" i="100"/>
  <c r="E134" i="99"/>
  <c r="H134" i="99"/>
  <c r="D134" i="99"/>
  <c r="F134" i="99"/>
  <c r="F873" i="111"/>
  <c r="Q873" i="111" s="1"/>
  <c r="K874" i="111"/>
  <c r="V874" i="111" s="1"/>
  <c r="E871" i="111"/>
  <c r="K872" i="111"/>
  <c r="V872" i="111" s="1"/>
  <c r="H874" i="111"/>
  <c r="S874" i="111" s="1"/>
  <c r="J873" i="111"/>
  <c r="U873" i="111" s="1"/>
  <c r="I873" i="111"/>
  <c r="T873" i="111" s="1"/>
  <c r="K873" i="111"/>
  <c r="V873" i="111" s="1"/>
  <c r="I874" i="111"/>
  <c r="T874" i="111" s="1"/>
  <c r="E873" i="111"/>
  <c r="J872" i="111"/>
  <c r="U872" i="111" s="1"/>
  <c r="F874" i="111"/>
  <c r="Q874" i="111" s="1"/>
  <c r="G873" i="111"/>
  <c r="R873" i="111" s="1"/>
  <c r="J871" i="111"/>
  <c r="U871" i="111" s="1"/>
  <c r="G872" i="111"/>
  <c r="R872" i="111" s="1"/>
  <c r="H871" i="111"/>
  <c r="S871" i="111" s="1"/>
  <c r="H872" i="111"/>
  <c r="S872" i="111" s="1"/>
  <c r="F871" i="111"/>
  <c r="Q871" i="111" s="1"/>
  <c r="F872" i="111"/>
  <c r="Q872" i="111" s="1"/>
  <c r="J874" i="111"/>
  <c r="U874" i="111" s="1"/>
  <c r="H873" i="111"/>
  <c r="S873" i="111" s="1"/>
  <c r="E874" i="111"/>
  <c r="G871" i="111"/>
  <c r="R871" i="111" s="1"/>
  <c r="G874" i="111"/>
  <c r="R874" i="111" s="1"/>
  <c r="I871" i="111"/>
  <c r="T871" i="111" s="1"/>
  <c r="I872" i="111"/>
  <c r="T872" i="111" s="1"/>
  <c r="E872" i="111"/>
  <c r="K871" i="111"/>
  <c r="V871" i="111" s="1"/>
  <c r="G134" i="99"/>
  <c r="I134" i="99"/>
  <c r="C134" i="99"/>
  <c r="G53" i="98"/>
  <c r="F53" i="98"/>
  <c r="I53" i="98"/>
  <c r="E53" i="98"/>
  <c r="H53" i="98"/>
  <c r="E861" i="111" a="1"/>
  <c r="C53" i="98"/>
  <c r="D53" i="98"/>
  <c r="H42" i="97"/>
  <c r="C42" i="97"/>
  <c r="D42" i="97"/>
  <c r="E42" i="97"/>
  <c r="E837" i="111" a="1"/>
  <c r="G42" i="97"/>
  <c r="I42" i="97"/>
  <c r="F42" i="97"/>
  <c r="F64" i="96"/>
  <c r="H64" i="96"/>
  <c r="D64" i="96"/>
  <c r="C64" i="96"/>
  <c r="G64" i="96"/>
  <c r="I64" i="96"/>
  <c r="E64" i="96"/>
  <c r="G830" i="111"/>
  <c r="R830" i="111" s="1"/>
  <c r="F830" i="111"/>
  <c r="Q830" i="111" s="1"/>
  <c r="H831" i="111"/>
  <c r="S831" i="111" s="1"/>
  <c r="F832" i="111"/>
  <c r="Q832" i="111" s="1"/>
  <c r="J830" i="111"/>
  <c r="U830" i="111" s="1"/>
  <c r="J832" i="111"/>
  <c r="U832" i="111" s="1"/>
  <c r="K833" i="111"/>
  <c r="V833" i="111" s="1"/>
  <c r="G832" i="111"/>
  <c r="R832" i="111" s="1"/>
  <c r="G831" i="111"/>
  <c r="R831" i="111" s="1"/>
  <c r="I832" i="111"/>
  <c r="T832" i="111" s="1"/>
  <c r="K830" i="111"/>
  <c r="V830" i="111" s="1"/>
  <c r="I831" i="111"/>
  <c r="T831" i="111" s="1"/>
  <c r="E832" i="111"/>
  <c r="H830" i="111"/>
  <c r="S830" i="111" s="1"/>
  <c r="K831" i="111"/>
  <c r="V831" i="111" s="1"/>
  <c r="K832" i="111"/>
  <c r="V832" i="111" s="1"/>
  <c r="E831" i="111"/>
  <c r="I833" i="111"/>
  <c r="T833" i="111" s="1"/>
  <c r="I830" i="111"/>
  <c r="T830" i="111" s="1"/>
  <c r="G833" i="111"/>
  <c r="R833" i="111" s="1"/>
  <c r="H833" i="111"/>
  <c r="S833" i="111" s="1"/>
  <c r="F833" i="111"/>
  <c r="Q833" i="111" s="1"/>
  <c r="F831" i="111"/>
  <c r="Q831" i="111" s="1"/>
  <c r="H832" i="111"/>
  <c r="S832" i="111" s="1"/>
  <c r="E833" i="111"/>
  <c r="E830" i="111"/>
  <c r="J833" i="111"/>
  <c r="U833" i="111" s="1"/>
  <c r="J831" i="111"/>
  <c r="U831" i="111" s="1"/>
  <c r="H134" i="95"/>
  <c r="E134" i="95"/>
  <c r="F134" i="95"/>
  <c r="I134" i="95"/>
  <c r="I810" i="111"/>
  <c r="T810" i="111" s="1"/>
  <c r="K810" i="111"/>
  <c r="V810" i="111" s="1"/>
  <c r="J809" i="111"/>
  <c r="U809" i="111" s="1"/>
  <c r="G811" i="111"/>
  <c r="R811" i="111" s="1"/>
  <c r="E811" i="111"/>
  <c r="I811" i="111"/>
  <c r="T811" i="111" s="1"/>
  <c r="H812" i="111"/>
  <c r="S812" i="111" s="1"/>
  <c r="H810" i="111"/>
  <c r="S810" i="111" s="1"/>
  <c r="K809" i="111"/>
  <c r="V809" i="111" s="1"/>
  <c r="G809" i="111"/>
  <c r="R809" i="111" s="1"/>
  <c r="E810" i="111"/>
  <c r="G812" i="111"/>
  <c r="R812" i="111" s="1"/>
  <c r="I812" i="111"/>
  <c r="T812" i="111" s="1"/>
  <c r="H811" i="111"/>
  <c r="S811" i="111" s="1"/>
  <c r="F811" i="111"/>
  <c r="Q811" i="111" s="1"/>
  <c r="K812" i="111"/>
  <c r="V812" i="111" s="1"/>
  <c r="F812" i="111"/>
  <c r="Q812" i="111" s="1"/>
  <c r="F809" i="111"/>
  <c r="Q809" i="111" s="1"/>
  <c r="K811" i="111"/>
  <c r="V811" i="111" s="1"/>
  <c r="E812" i="111"/>
  <c r="J811" i="111"/>
  <c r="U811" i="111" s="1"/>
  <c r="J810" i="111"/>
  <c r="U810" i="111" s="1"/>
  <c r="H809" i="111"/>
  <c r="S809" i="111" s="1"/>
  <c r="E809" i="111"/>
  <c r="I809" i="111"/>
  <c r="T809" i="111" s="1"/>
  <c r="F810" i="111"/>
  <c r="Q810" i="111" s="1"/>
  <c r="G810" i="111"/>
  <c r="R810" i="111" s="1"/>
  <c r="J812" i="111"/>
  <c r="U812" i="111" s="1"/>
  <c r="C134" i="95"/>
  <c r="D134" i="95"/>
  <c r="G134" i="95"/>
  <c r="F134" i="94"/>
  <c r="I134" i="94"/>
  <c r="C134" i="94"/>
  <c r="H794" i="111"/>
  <c r="S794" i="111" s="1"/>
  <c r="K794" i="111"/>
  <c r="V794" i="111" s="1"/>
  <c r="J796" i="111"/>
  <c r="U796" i="111" s="1"/>
  <c r="E795" i="111"/>
  <c r="K795" i="111"/>
  <c r="V795" i="111" s="1"/>
  <c r="I794" i="111"/>
  <c r="T794" i="111" s="1"/>
  <c r="F797" i="111"/>
  <c r="Q797" i="111" s="1"/>
  <c r="H797" i="111"/>
  <c r="S797" i="111" s="1"/>
  <c r="F795" i="111"/>
  <c r="Q795" i="111" s="1"/>
  <c r="K796" i="111"/>
  <c r="V796" i="111" s="1"/>
  <c r="J795" i="111"/>
  <c r="U795" i="111" s="1"/>
  <c r="G796" i="111"/>
  <c r="R796" i="111" s="1"/>
  <c r="K797" i="111"/>
  <c r="V797" i="111" s="1"/>
  <c r="J794" i="111"/>
  <c r="U794" i="111" s="1"/>
  <c r="G794" i="111"/>
  <c r="R794" i="111" s="1"/>
  <c r="F796" i="111"/>
  <c r="Q796" i="111" s="1"/>
  <c r="J797" i="111"/>
  <c r="U797" i="111" s="1"/>
  <c r="E796" i="111"/>
  <c r="G795" i="111"/>
  <c r="R795" i="111" s="1"/>
  <c r="E797" i="111"/>
  <c r="I797" i="111"/>
  <c r="T797" i="111" s="1"/>
  <c r="H795" i="111"/>
  <c r="S795" i="111" s="1"/>
  <c r="E794" i="111"/>
  <c r="F794" i="111"/>
  <c r="Q794" i="111" s="1"/>
  <c r="I795" i="111"/>
  <c r="T795" i="111" s="1"/>
  <c r="I796" i="111"/>
  <c r="T796" i="111" s="1"/>
  <c r="H796" i="111"/>
  <c r="S796" i="111" s="1"/>
  <c r="G797" i="111"/>
  <c r="R797" i="111" s="1"/>
  <c r="H134" i="94"/>
  <c r="D134" i="94"/>
  <c r="G134" i="94"/>
  <c r="E134" i="94"/>
  <c r="D64" i="93"/>
  <c r="H64" i="93"/>
  <c r="C64" i="93"/>
  <c r="E64" i="93"/>
  <c r="G64" i="93"/>
  <c r="I64" i="93"/>
  <c r="F785" i="111"/>
  <c r="Q785" i="111" s="1"/>
  <c r="H785" i="111"/>
  <c r="S785" i="111" s="1"/>
  <c r="J786" i="111"/>
  <c r="U786" i="111" s="1"/>
  <c r="I788" i="111"/>
  <c r="T788" i="111" s="1"/>
  <c r="E786" i="111"/>
  <c r="I785" i="111"/>
  <c r="T785" i="111" s="1"/>
  <c r="J788" i="111"/>
  <c r="U788" i="111" s="1"/>
  <c r="F786" i="111"/>
  <c r="Q786" i="111" s="1"/>
  <c r="G788" i="111"/>
  <c r="R788" i="111" s="1"/>
  <c r="K788" i="111"/>
  <c r="V788" i="111" s="1"/>
  <c r="H788" i="111"/>
  <c r="S788" i="111" s="1"/>
  <c r="E787" i="111"/>
  <c r="J787" i="111"/>
  <c r="U787" i="111" s="1"/>
  <c r="J785" i="111"/>
  <c r="U785" i="111" s="1"/>
  <c r="K785" i="111"/>
  <c r="V785" i="111" s="1"/>
  <c r="H786" i="111"/>
  <c r="S786" i="111" s="1"/>
  <c r="F787" i="111"/>
  <c r="Q787" i="111" s="1"/>
  <c r="K786" i="111"/>
  <c r="V786" i="111" s="1"/>
  <c r="I786" i="111"/>
  <c r="T786" i="111" s="1"/>
  <c r="G786" i="111"/>
  <c r="R786" i="111" s="1"/>
  <c r="G785" i="111"/>
  <c r="R785" i="111" s="1"/>
  <c r="K787" i="111"/>
  <c r="V787" i="111" s="1"/>
  <c r="I787" i="111"/>
  <c r="T787" i="111" s="1"/>
  <c r="F788" i="111"/>
  <c r="Q788" i="111" s="1"/>
  <c r="E785" i="111"/>
  <c r="H787" i="111"/>
  <c r="S787" i="111" s="1"/>
  <c r="G787" i="111"/>
  <c r="R787" i="111" s="1"/>
  <c r="E788" i="111"/>
  <c r="F64" i="93"/>
  <c r="D64" i="92"/>
  <c r="H64" i="92"/>
  <c r="C64" i="92"/>
  <c r="E64" i="92"/>
  <c r="G64" i="92"/>
  <c r="I64" i="92"/>
  <c r="F64" i="92"/>
  <c r="J773" i="111"/>
  <c r="U773" i="111" s="1"/>
  <c r="G773" i="111"/>
  <c r="R773" i="111" s="1"/>
  <c r="E772" i="111"/>
  <c r="J772" i="111"/>
  <c r="U772" i="111" s="1"/>
  <c r="I771" i="111"/>
  <c r="T771" i="111" s="1"/>
  <c r="E771" i="111"/>
  <c r="E774" i="111"/>
  <c r="I773" i="111"/>
  <c r="T773" i="111" s="1"/>
  <c r="J771" i="111"/>
  <c r="U771" i="111" s="1"/>
  <c r="F771" i="111"/>
  <c r="Q771" i="111" s="1"/>
  <c r="J770" i="111"/>
  <c r="U770" i="111" s="1"/>
  <c r="F773" i="111"/>
  <c r="Q773" i="111" s="1"/>
  <c r="I770" i="111"/>
  <c r="T770" i="111" s="1"/>
  <c r="E770" i="111"/>
  <c r="F770" i="111"/>
  <c r="Q770" i="111" s="1"/>
  <c r="H770" i="111"/>
  <c r="S770" i="111" s="1"/>
  <c r="H771" i="111"/>
  <c r="S771" i="111" s="1"/>
  <c r="K771" i="111"/>
  <c r="V771" i="111" s="1"/>
  <c r="H773" i="111"/>
  <c r="S773" i="111" s="1"/>
  <c r="G770" i="111"/>
  <c r="R770" i="111" s="1"/>
  <c r="F772" i="111"/>
  <c r="Q772" i="111" s="1"/>
  <c r="K772" i="111"/>
  <c r="V772" i="111" s="1"/>
  <c r="H772" i="111"/>
  <c r="S772" i="111" s="1"/>
  <c r="K773" i="111"/>
  <c r="V773" i="111" s="1"/>
  <c r="E773" i="111"/>
  <c r="K770" i="111"/>
  <c r="V770" i="111" s="1"/>
  <c r="G772" i="111"/>
  <c r="R772" i="111" s="1"/>
  <c r="I772" i="111"/>
  <c r="T772" i="111" s="1"/>
  <c r="G771" i="111"/>
  <c r="R771" i="111" s="1"/>
  <c r="D64" i="91"/>
  <c r="E758" i="111"/>
  <c r="I757" i="111"/>
  <c r="T757" i="111" s="1"/>
  <c r="H758" i="111"/>
  <c r="S758" i="111" s="1"/>
  <c r="H757" i="111"/>
  <c r="S757" i="111" s="1"/>
  <c r="E756" i="111"/>
  <c r="I758" i="111"/>
  <c r="T758" i="111" s="1"/>
  <c r="F756" i="111"/>
  <c r="Q756" i="111" s="1"/>
  <c r="G755" i="111"/>
  <c r="R755" i="111" s="1"/>
  <c r="F757" i="111"/>
  <c r="Q757" i="111" s="1"/>
  <c r="J757" i="111"/>
  <c r="U757" i="111" s="1"/>
  <c r="G756" i="111"/>
  <c r="R756" i="111" s="1"/>
  <c r="I756" i="111"/>
  <c r="T756" i="111" s="1"/>
  <c r="K757" i="111"/>
  <c r="V757" i="111" s="1"/>
  <c r="E755" i="111"/>
  <c r="E757" i="111"/>
  <c r="K755" i="111"/>
  <c r="V755" i="111" s="1"/>
  <c r="G758" i="111"/>
  <c r="R758" i="111" s="1"/>
  <c r="K756" i="111"/>
  <c r="V756" i="111" s="1"/>
  <c r="F755" i="111"/>
  <c r="Q755" i="111" s="1"/>
  <c r="J755" i="111"/>
  <c r="U755" i="111" s="1"/>
  <c r="K758" i="111"/>
  <c r="V758" i="111" s="1"/>
  <c r="I755" i="111"/>
  <c r="T755" i="111" s="1"/>
  <c r="G757" i="111"/>
  <c r="R757" i="111" s="1"/>
  <c r="H756" i="111"/>
  <c r="S756" i="111" s="1"/>
  <c r="J758" i="111"/>
  <c r="U758" i="111" s="1"/>
  <c r="H755" i="111"/>
  <c r="S755" i="111" s="1"/>
  <c r="F758" i="111"/>
  <c r="Q758" i="111" s="1"/>
  <c r="J756" i="111"/>
  <c r="U756" i="111" s="1"/>
  <c r="G64" i="91"/>
  <c r="C64" i="91"/>
  <c r="E64" i="91"/>
  <c r="H64" i="91"/>
  <c r="F64" i="91"/>
  <c r="I64" i="91"/>
  <c r="H53" i="90"/>
  <c r="E739" i="111" a="1"/>
  <c r="D53" i="90"/>
  <c r="I53" i="90"/>
  <c r="F53" i="90"/>
  <c r="G53" i="90"/>
  <c r="C53" i="90"/>
  <c r="E53" i="90"/>
  <c r="D64" i="89"/>
  <c r="G64" i="89"/>
  <c r="E64" i="89"/>
  <c r="C64" i="89"/>
  <c r="I64" i="89"/>
  <c r="H64" i="89"/>
  <c r="F64" i="89"/>
  <c r="I729" i="111"/>
  <c r="T729" i="111" s="1"/>
  <c r="I727" i="111"/>
  <c r="T727" i="111" s="1"/>
  <c r="K728" i="111"/>
  <c r="V728" i="111" s="1"/>
  <c r="J726" i="111"/>
  <c r="U726" i="111" s="1"/>
  <c r="F728" i="111"/>
  <c r="Q728" i="111" s="1"/>
  <c r="I728" i="111"/>
  <c r="T728" i="111" s="1"/>
  <c r="J728" i="111"/>
  <c r="U728" i="111" s="1"/>
  <c r="F725" i="111"/>
  <c r="Q725" i="111" s="1"/>
  <c r="G726" i="111"/>
  <c r="R726" i="111" s="1"/>
  <c r="J729" i="111"/>
  <c r="U729" i="111" s="1"/>
  <c r="H726" i="111"/>
  <c r="S726" i="111" s="1"/>
  <c r="F727" i="111"/>
  <c r="Q727" i="111" s="1"/>
  <c r="H727" i="111"/>
  <c r="S727" i="111" s="1"/>
  <c r="E725" i="111"/>
  <c r="G728" i="111"/>
  <c r="R728" i="111" s="1"/>
  <c r="E728" i="111"/>
  <c r="H725" i="111"/>
  <c r="S725" i="111" s="1"/>
  <c r="E727" i="111"/>
  <c r="H728" i="111"/>
  <c r="S728" i="111" s="1"/>
  <c r="I725" i="111"/>
  <c r="T725" i="111" s="1"/>
  <c r="J727" i="111"/>
  <c r="U727" i="111" s="1"/>
  <c r="K726" i="111"/>
  <c r="V726" i="111" s="1"/>
  <c r="G727" i="111"/>
  <c r="R727" i="111" s="1"/>
  <c r="E726" i="111"/>
  <c r="J725" i="111"/>
  <c r="U725" i="111" s="1"/>
  <c r="K725" i="111"/>
  <c r="V725" i="111" s="1"/>
  <c r="I726" i="111"/>
  <c r="T726" i="111" s="1"/>
  <c r="G725" i="111"/>
  <c r="R725" i="111" s="1"/>
  <c r="F726" i="111"/>
  <c r="Q726" i="111" s="1"/>
  <c r="K727" i="111"/>
  <c r="V727" i="111" s="1"/>
  <c r="D64" i="80"/>
  <c r="H64" i="80"/>
  <c r="F64" i="80"/>
  <c r="I64" i="80"/>
  <c r="F710" i="111"/>
  <c r="Q710" i="111" s="1"/>
  <c r="J712" i="111"/>
  <c r="U712" i="111" s="1"/>
  <c r="H711" i="111"/>
  <c r="S711" i="111" s="1"/>
  <c r="F713" i="111"/>
  <c r="Q713" i="111" s="1"/>
  <c r="G713" i="111"/>
  <c r="R713" i="111" s="1"/>
  <c r="K711" i="111"/>
  <c r="V711" i="111" s="1"/>
  <c r="K712" i="111"/>
  <c r="V712" i="111" s="1"/>
  <c r="H712" i="111"/>
  <c r="S712" i="111" s="1"/>
  <c r="H710" i="111"/>
  <c r="S710" i="111" s="1"/>
  <c r="J713" i="111"/>
  <c r="U713" i="111" s="1"/>
  <c r="G711" i="111"/>
  <c r="R711" i="111" s="1"/>
  <c r="H713" i="111"/>
  <c r="S713" i="111" s="1"/>
  <c r="E711" i="111"/>
  <c r="F711" i="111"/>
  <c r="Q711" i="111" s="1"/>
  <c r="E713" i="111"/>
  <c r="I710" i="111"/>
  <c r="T710" i="111" s="1"/>
  <c r="J710" i="111"/>
  <c r="U710" i="111" s="1"/>
  <c r="I712" i="111"/>
  <c r="T712" i="111" s="1"/>
  <c r="G710" i="111"/>
  <c r="R710" i="111" s="1"/>
  <c r="K710" i="111"/>
  <c r="V710" i="111" s="1"/>
  <c r="I713" i="111"/>
  <c r="T713" i="111" s="1"/>
  <c r="J711" i="111"/>
  <c r="U711" i="111" s="1"/>
  <c r="E712" i="111"/>
  <c r="G712" i="111"/>
  <c r="R712" i="111" s="1"/>
  <c r="E710" i="111"/>
  <c r="I711" i="111"/>
  <c r="T711" i="111" s="1"/>
  <c r="F712" i="111"/>
  <c r="Q712" i="111" s="1"/>
  <c r="K713" i="111"/>
  <c r="V713" i="111" s="1"/>
  <c r="G64" i="80"/>
  <c r="E64" i="80"/>
  <c r="C64" i="80"/>
  <c r="H134" i="79"/>
  <c r="C134" i="79"/>
  <c r="K689" i="111"/>
  <c r="V689" i="111" s="1"/>
  <c r="J687" i="111"/>
  <c r="U687" i="111" s="1"/>
  <c r="J688" i="111"/>
  <c r="U688" i="111" s="1"/>
  <c r="F688" i="111"/>
  <c r="Q688" i="111" s="1"/>
  <c r="F687" i="111"/>
  <c r="Q687" i="111" s="1"/>
  <c r="I688" i="111"/>
  <c r="T688" i="111" s="1"/>
  <c r="K688" i="111"/>
  <c r="V688" i="111" s="1"/>
  <c r="F689" i="111"/>
  <c r="Q689" i="111" s="1"/>
  <c r="K687" i="111"/>
  <c r="V687" i="111" s="1"/>
  <c r="G690" i="111"/>
  <c r="R690" i="111" s="1"/>
  <c r="I690" i="111"/>
  <c r="T690" i="111" s="1"/>
  <c r="E688" i="111"/>
  <c r="K690" i="111"/>
  <c r="V690" i="111" s="1"/>
  <c r="H689" i="111"/>
  <c r="S689" i="111" s="1"/>
  <c r="J689" i="111"/>
  <c r="U689" i="111" s="1"/>
  <c r="H688" i="111"/>
  <c r="S688" i="111" s="1"/>
  <c r="H690" i="111"/>
  <c r="S690" i="111" s="1"/>
  <c r="H687" i="111"/>
  <c r="S687" i="111" s="1"/>
  <c r="I689" i="111"/>
  <c r="T689" i="111" s="1"/>
  <c r="J690" i="111"/>
  <c r="U690" i="111" s="1"/>
  <c r="G688" i="111"/>
  <c r="R688" i="111" s="1"/>
  <c r="E687" i="111"/>
  <c r="I687" i="111"/>
  <c r="T687" i="111" s="1"/>
  <c r="G687" i="111"/>
  <c r="R687" i="111" s="1"/>
  <c r="F690" i="111"/>
  <c r="Q690" i="111" s="1"/>
  <c r="E690" i="111"/>
  <c r="G689" i="111"/>
  <c r="R689" i="111" s="1"/>
  <c r="E689" i="111"/>
  <c r="D134" i="79"/>
  <c r="E134" i="79"/>
  <c r="I134" i="79"/>
  <c r="G134" i="79"/>
  <c r="F134" i="79"/>
  <c r="I10" i="88"/>
  <c r="E10" i="88"/>
  <c r="H10" i="88"/>
  <c r="D10" i="88"/>
  <c r="F10" i="88"/>
  <c r="G10" i="88"/>
  <c r="C10" i="88"/>
  <c r="C101" i="88"/>
  <c r="C45" i="88" s="1"/>
  <c r="N116" i="88" s="1"/>
  <c r="C33" i="88"/>
  <c r="N80" i="88"/>
  <c r="T80" i="88"/>
  <c r="I101" i="88"/>
  <c r="I45" i="88" s="1"/>
  <c r="T116" i="88" s="1"/>
  <c r="I33" i="88"/>
  <c r="T82" i="88"/>
  <c r="O82" i="88"/>
  <c r="C99" i="88"/>
  <c r="C43" i="88" s="1"/>
  <c r="C135" i="88" s="1"/>
  <c r="C54" i="88" s="1"/>
  <c r="C31" i="88"/>
  <c r="H99" i="88"/>
  <c r="H43" i="88" s="1"/>
  <c r="S114" i="88" s="1"/>
  <c r="H31" i="88"/>
  <c r="D34" i="88"/>
  <c r="D102" i="88"/>
  <c r="D46" i="88" s="1"/>
  <c r="O117" i="88" s="1"/>
  <c r="O81" i="88"/>
  <c r="D33" i="88"/>
  <c r="O80" i="88"/>
  <c r="D101" i="88"/>
  <c r="D45" i="88" s="1"/>
  <c r="O116" i="88" s="1"/>
  <c r="R80" i="88"/>
  <c r="G33" i="88"/>
  <c r="G101" i="88"/>
  <c r="G45" i="88" s="1"/>
  <c r="R116" i="88" s="1"/>
  <c r="N82" i="88"/>
  <c r="S82" i="88"/>
  <c r="G31" i="88"/>
  <c r="G99" i="88"/>
  <c r="G43" i="88" s="1"/>
  <c r="R114" i="88" s="1"/>
  <c r="S81" i="88"/>
  <c r="H34" i="88"/>
  <c r="H102" i="88"/>
  <c r="H46" i="88" s="1"/>
  <c r="S117" i="88" s="1"/>
  <c r="Q81" i="88"/>
  <c r="F102" i="88"/>
  <c r="F46" i="88" s="1"/>
  <c r="Q117" i="88" s="1"/>
  <c r="F34" i="88"/>
  <c r="H33" i="88"/>
  <c r="H101" i="88"/>
  <c r="H45" i="88" s="1"/>
  <c r="S116" i="88" s="1"/>
  <c r="S80" i="88"/>
  <c r="F33" i="88"/>
  <c r="Q80" i="88"/>
  <c r="F101" i="88"/>
  <c r="F45" i="88" s="1"/>
  <c r="Q116" i="88" s="1"/>
  <c r="R82" i="88"/>
  <c r="E99" i="88"/>
  <c r="E43" i="88" s="1"/>
  <c r="E135" i="88" s="1"/>
  <c r="E54" i="88" s="1"/>
  <c r="E31" i="88"/>
  <c r="I31" i="88"/>
  <c r="I99" i="88"/>
  <c r="I43" i="88" s="1"/>
  <c r="T114" i="88" s="1"/>
  <c r="P81" i="88"/>
  <c r="E102" i="88"/>
  <c r="E46" i="88" s="1"/>
  <c r="P117" i="88" s="1"/>
  <c r="E34" i="88"/>
  <c r="C102" i="88"/>
  <c r="C46" i="88" s="1"/>
  <c r="N117" i="88" s="1"/>
  <c r="C34" i="88"/>
  <c r="N81" i="88"/>
  <c r="E101" i="88"/>
  <c r="E45" i="88" s="1"/>
  <c r="P116" i="88" s="1"/>
  <c r="E33" i="88"/>
  <c r="P80" i="88"/>
  <c r="Q82" i="88"/>
  <c r="P82" i="88"/>
  <c r="F99" i="88"/>
  <c r="F43" i="88" s="1"/>
  <c r="Q114" i="88" s="1"/>
  <c r="F31" i="88"/>
  <c r="D31" i="88"/>
  <c r="D99" i="88"/>
  <c r="D43" i="88" s="1"/>
  <c r="O114" i="88" s="1"/>
  <c r="I102" i="88"/>
  <c r="I46" i="88" s="1"/>
  <c r="T117" i="88" s="1"/>
  <c r="T81" i="88"/>
  <c r="I34" i="88"/>
  <c r="G34" i="88"/>
  <c r="G102" i="88"/>
  <c r="G46" i="88" s="1"/>
  <c r="R117" i="88" s="1"/>
  <c r="R81" i="88"/>
  <c r="R398" i="130"/>
  <c r="G65" i="87"/>
  <c r="E65" i="87"/>
  <c r="I65" i="87"/>
  <c r="D65" i="87"/>
  <c r="F65" i="87"/>
  <c r="M398" i="130"/>
  <c r="P398" i="130"/>
  <c r="F663" i="111"/>
  <c r="Q663" i="111" s="1"/>
  <c r="J665" i="111"/>
  <c r="U665" i="111" s="1"/>
  <c r="G666" i="111"/>
  <c r="R666" i="111" s="1"/>
  <c r="K664" i="111"/>
  <c r="V664" i="111" s="1"/>
  <c r="I664" i="111"/>
  <c r="T664" i="111" s="1"/>
  <c r="I665" i="111"/>
  <c r="T665" i="111" s="1"/>
  <c r="K666" i="111"/>
  <c r="V666" i="111" s="1"/>
  <c r="K665" i="111"/>
  <c r="V665" i="111" s="1"/>
  <c r="F664" i="111"/>
  <c r="Q664" i="111" s="1"/>
  <c r="J664" i="111"/>
  <c r="U664" i="111" s="1"/>
  <c r="H663" i="111"/>
  <c r="S663" i="111" s="1"/>
  <c r="E664" i="111"/>
  <c r="E665" i="111"/>
  <c r="J663" i="111"/>
  <c r="U663" i="111" s="1"/>
  <c r="H665" i="111"/>
  <c r="S665" i="111" s="1"/>
  <c r="G665" i="111"/>
  <c r="R665" i="111" s="1"/>
  <c r="H666" i="111"/>
  <c r="S666" i="111" s="1"/>
  <c r="E663" i="111"/>
  <c r="G663" i="111"/>
  <c r="R663" i="111" s="1"/>
  <c r="F666" i="111"/>
  <c r="Q666" i="111" s="1"/>
  <c r="K663" i="111"/>
  <c r="V663" i="111" s="1"/>
  <c r="H664" i="111"/>
  <c r="S664" i="111" s="1"/>
  <c r="E666" i="111"/>
  <c r="J666" i="111"/>
  <c r="U666" i="111" s="1"/>
  <c r="I663" i="111"/>
  <c r="T663" i="111" s="1"/>
  <c r="G664" i="111"/>
  <c r="R664" i="111" s="1"/>
  <c r="F665" i="111"/>
  <c r="Q665" i="111" s="1"/>
  <c r="I666" i="111"/>
  <c r="T666" i="111" s="1"/>
  <c r="S398" i="130"/>
  <c r="C65" i="87"/>
  <c r="N398" i="130"/>
  <c r="O398" i="130"/>
  <c r="H65" i="87"/>
  <c r="Q398" i="130"/>
  <c r="G12" i="86"/>
  <c r="C12" i="86"/>
  <c r="F12" i="86"/>
  <c r="I12" i="86"/>
  <c r="E12" i="86"/>
  <c r="H12" i="86"/>
  <c r="D12" i="86"/>
  <c r="F11" i="86"/>
  <c r="I11" i="86"/>
  <c r="E11" i="86"/>
  <c r="H11" i="86"/>
  <c r="D11" i="86"/>
  <c r="G11" i="86"/>
  <c r="C11" i="86"/>
  <c r="C64" i="84"/>
  <c r="F64" i="84"/>
  <c r="G615" i="111"/>
  <c r="R615" i="111" s="1"/>
  <c r="G616" i="111"/>
  <c r="R616" i="111" s="1"/>
  <c r="H617" i="111"/>
  <c r="S617" i="111" s="1"/>
  <c r="E616" i="111"/>
  <c r="F615" i="111"/>
  <c r="Q615" i="111" s="1"/>
  <c r="G614" i="111"/>
  <c r="R614" i="111" s="1"/>
  <c r="K616" i="111"/>
  <c r="V616" i="111" s="1"/>
  <c r="F614" i="111"/>
  <c r="Q614" i="111" s="1"/>
  <c r="H616" i="111"/>
  <c r="S616" i="111" s="1"/>
  <c r="F616" i="111"/>
  <c r="Q616" i="111" s="1"/>
  <c r="J614" i="111"/>
  <c r="U614" i="111" s="1"/>
  <c r="J615" i="111"/>
  <c r="U615" i="111" s="1"/>
  <c r="K615" i="111"/>
  <c r="V615" i="111" s="1"/>
  <c r="K617" i="111"/>
  <c r="V617" i="111" s="1"/>
  <c r="E617" i="111"/>
  <c r="I615" i="111"/>
  <c r="T615" i="111" s="1"/>
  <c r="I616" i="111"/>
  <c r="T616" i="111" s="1"/>
  <c r="H615" i="111"/>
  <c r="S615" i="111" s="1"/>
  <c r="J616" i="111"/>
  <c r="U616" i="111" s="1"/>
  <c r="E615" i="111"/>
  <c r="J617" i="111"/>
  <c r="U617" i="111" s="1"/>
  <c r="G617" i="111"/>
  <c r="R617" i="111" s="1"/>
  <c r="K614" i="111"/>
  <c r="V614" i="111" s="1"/>
  <c r="I617" i="111"/>
  <c r="T617" i="111" s="1"/>
  <c r="E614" i="111"/>
  <c r="F617" i="111"/>
  <c r="Q617" i="111" s="1"/>
  <c r="I614" i="111"/>
  <c r="T614" i="111" s="1"/>
  <c r="H614" i="111"/>
  <c r="S614" i="111" s="1"/>
  <c r="I64" i="84"/>
  <c r="D64" i="84"/>
  <c r="G64" i="84"/>
  <c r="H64" i="84"/>
  <c r="E64" i="84"/>
  <c r="F135" i="73"/>
  <c r="F54" i="73" s="1"/>
  <c r="F65" i="73" s="1"/>
  <c r="P288" i="105" s="1"/>
  <c r="P287" i="130" s="1"/>
  <c r="I10" i="83"/>
  <c r="G10" i="83"/>
  <c r="F12" i="83"/>
  <c r="I12" i="83"/>
  <c r="C11" i="83"/>
  <c r="H11" i="83"/>
  <c r="G31" i="83"/>
  <c r="G99" i="83"/>
  <c r="G43" i="83" s="1"/>
  <c r="R114" i="83" s="1"/>
  <c r="H99" i="83"/>
  <c r="H43" i="83" s="1"/>
  <c r="S114" i="83" s="1"/>
  <c r="H31" i="83"/>
  <c r="F10" i="83"/>
  <c r="D12" i="83"/>
  <c r="G11" i="83"/>
  <c r="C31" i="83"/>
  <c r="C99" i="83"/>
  <c r="C43" i="83" s="1"/>
  <c r="N114" i="83" s="1"/>
  <c r="E31" i="83"/>
  <c r="E99" i="83"/>
  <c r="E43" i="83" s="1"/>
  <c r="P114" i="83" s="1"/>
  <c r="E10" i="83"/>
  <c r="C10" i="83"/>
  <c r="G12" i="83"/>
  <c r="E12" i="83"/>
  <c r="E11" i="83"/>
  <c r="D11" i="83"/>
  <c r="F31" i="83"/>
  <c r="F99" i="83"/>
  <c r="F43" i="83" s="1"/>
  <c r="Q114" i="83" s="1"/>
  <c r="H10" i="83"/>
  <c r="D10" i="83"/>
  <c r="C12" i="83"/>
  <c r="H12" i="83"/>
  <c r="F11" i="83"/>
  <c r="I11" i="83"/>
  <c r="D99" i="83"/>
  <c r="D43" i="83" s="1"/>
  <c r="O114" i="83" s="1"/>
  <c r="D31" i="83"/>
  <c r="I99" i="83"/>
  <c r="I43" i="83" s="1"/>
  <c r="T114" i="83" s="1"/>
  <c r="I31" i="83"/>
  <c r="I134" i="82"/>
  <c r="E134" i="82"/>
  <c r="C134" i="82"/>
  <c r="D134" i="82"/>
  <c r="G134" i="82"/>
  <c r="E578" i="111"/>
  <c r="J579" i="111"/>
  <c r="U579" i="111" s="1"/>
  <c r="H579" i="111"/>
  <c r="S579" i="111" s="1"/>
  <c r="K578" i="111"/>
  <c r="V578" i="111" s="1"/>
  <c r="J581" i="111"/>
  <c r="U581" i="111" s="1"/>
  <c r="F581" i="111"/>
  <c r="Q581" i="111" s="1"/>
  <c r="J580" i="111"/>
  <c r="U580" i="111" s="1"/>
  <c r="H581" i="111"/>
  <c r="S581" i="111" s="1"/>
  <c r="G578" i="111"/>
  <c r="R578" i="111" s="1"/>
  <c r="F578" i="111"/>
  <c r="Q578" i="111" s="1"/>
  <c r="E580" i="111"/>
  <c r="I579" i="111"/>
  <c r="T579" i="111" s="1"/>
  <c r="H580" i="111"/>
  <c r="S580" i="111" s="1"/>
  <c r="F580" i="111"/>
  <c r="Q580" i="111" s="1"/>
  <c r="H578" i="111"/>
  <c r="S578" i="111" s="1"/>
  <c r="G581" i="111"/>
  <c r="R581" i="111" s="1"/>
  <c r="E579" i="111"/>
  <c r="K579" i="111"/>
  <c r="V579" i="111" s="1"/>
  <c r="G579" i="111"/>
  <c r="R579" i="111" s="1"/>
  <c r="E581" i="111"/>
  <c r="I578" i="111"/>
  <c r="T578" i="111" s="1"/>
  <c r="I580" i="111"/>
  <c r="T580" i="111" s="1"/>
  <c r="J578" i="111"/>
  <c r="U578" i="111" s="1"/>
  <c r="K580" i="111"/>
  <c r="V580" i="111" s="1"/>
  <c r="K581" i="111"/>
  <c r="V581" i="111" s="1"/>
  <c r="F579" i="111"/>
  <c r="Q579" i="111" s="1"/>
  <c r="G580" i="111"/>
  <c r="R580" i="111" s="1"/>
  <c r="I581" i="111"/>
  <c r="T581" i="111" s="1"/>
  <c r="F134" i="82"/>
  <c r="H134" i="82"/>
  <c r="C134" i="81"/>
  <c r="G134" i="81"/>
  <c r="I563" i="111"/>
  <c r="T563" i="111" s="1"/>
  <c r="J565" i="111"/>
  <c r="U565" i="111" s="1"/>
  <c r="E563" i="111"/>
  <c r="E566" i="111"/>
  <c r="E564" i="111"/>
  <c r="F564" i="111"/>
  <c r="Q564" i="111" s="1"/>
  <c r="K564" i="111"/>
  <c r="V564" i="111" s="1"/>
  <c r="K566" i="111"/>
  <c r="V566" i="111" s="1"/>
  <c r="G565" i="111"/>
  <c r="R565" i="111" s="1"/>
  <c r="G564" i="111"/>
  <c r="R564" i="111" s="1"/>
  <c r="G563" i="111"/>
  <c r="R563" i="111" s="1"/>
  <c r="J563" i="111"/>
  <c r="U563" i="111" s="1"/>
  <c r="J566" i="111"/>
  <c r="U566" i="111" s="1"/>
  <c r="J564" i="111"/>
  <c r="U564" i="111" s="1"/>
  <c r="E565" i="111"/>
  <c r="H566" i="111"/>
  <c r="S566" i="111" s="1"/>
  <c r="F565" i="111"/>
  <c r="Q565" i="111" s="1"/>
  <c r="K565" i="111"/>
  <c r="V565" i="111" s="1"/>
  <c r="H564" i="111"/>
  <c r="S564" i="111" s="1"/>
  <c r="I564" i="111"/>
  <c r="T564" i="111" s="1"/>
  <c r="I566" i="111"/>
  <c r="T566" i="111" s="1"/>
  <c r="I565" i="111"/>
  <c r="T565" i="111" s="1"/>
  <c r="H563" i="111"/>
  <c r="S563" i="111" s="1"/>
  <c r="K563" i="111"/>
  <c r="V563" i="111" s="1"/>
  <c r="G566" i="111"/>
  <c r="R566" i="111" s="1"/>
  <c r="H565" i="111"/>
  <c r="S565" i="111" s="1"/>
  <c r="F563" i="111"/>
  <c r="Q563" i="111" s="1"/>
  <c r="F566" i="111"/>
  <c r="Q566" i="111" s="1"/>
  <c r="I134" i="81"/>
  <c r="D134" i="81"/>
  <c r="E134" i="81"/>
  <c r="F134" i="81"/>
  <c r="H134" i="81"/>
  <c r="G134" i="78"/>
  <c r="D134" i="78"/>
  <c r="F134" i="78"/>
  <c r="I549" i="111"/>
  <c r="T549" i="111" s="1"/>
  <c r="I551" i="111"/>
  <c r="T551" i="111" s="1"/>
  <c r="F548" i="111"/>
  <c r="Q548" i="111" s="1"/>
  <c r="K549" i="111"/>
  <c r="V549" i="111" s="1"/>
  <c r="J551" i="111"/>
  <c r="U551" i="111" s="1"/>
  <c r="H548" i="111"/>
  <c r="S548" i="111" s="1"/>
  <c r="G548" i="111"/>
  <c r="R548" i="111" s="1"/>
  <c r="E548" i="111"/>
  <c r="I550" i="111"/>
  <c r="T550" i="111" s="1"/>
  <c r="K551" i="111"/>
  <c r="V551" i="111" s="1"/>
  <c r="J548" i="111"/>
  <c r="U548" i="111" s="1"/>
  <c r="F550" i="111"/>
  <c r="Q550" i="111" s="1"/>
  <c r="E551" i="111"/>
  <c r="K550" i="111"/>
  <c r="V550" i="111" s="1"/>
  <c r="H550" i="111"/>
  <c r="S550" i="111" s="1"/>
  <c r="F551" i="111"/>
  <c r="Q551" i="111" s="1"/>
  <c r="K548" i="111"/>
  <c r="V548" i="111" s="1"/>
  <c r="E550" i="111"/>
  <c r="I548" i="111"/>
  <c r="T548" i="111" s="1"/>
  <c r="G550" i="111"/>
  <c r="R550" i="111" s="1"/>
  <c r="J550" i="111"/>
  <c r="U550" i="111" s="1"/>
  <c r="G551" i="111"/>
  <c r="R551" i="111" s="1"/>
  <c r="H551" i="111"/>
  <c r="S551" i="111" s="1"/>
  <c r="F549" i="111"/>
  <c r="Q549" i="111" s="1"/>
  <c r="G549" i="111"/>
  <c r="R549" i="111" s="1"/>
  <c r="J549" i="111"/>
  <c r="U549" i="111" s="1"/>
  <c r="H549" i="111"/>
  <c r="S549" i="111" s="1"/>
  <c r="E549" i="111"/>
  <c r="E134" i="78"/>
  <c r="H134" i="78"/>
  <c r="I134" i="78"/>
  <c r="C134" i="78"/>
  <c r="I64" i="77"/>
  <c r="F64" i="77"/>
  <c r="D64" i="77"/>
  <c r="E64" i="77"/>
  <c r="H64" i="77"/>
  <c r="N114" i="73"/>
  <c r="C64" i="77"/>
  <c r="H543" i="111"/>
  <c r="S543" i="111" s="1"/>
  <c r="F539" i="111"/>
  <c r="Q539" i="111" s="1"/>
  <c r="E539" i="111"/>
  <c r="G542" i="111"/>
  <c r="R542" i="111" s="1"/>
  <c r="F542" i="111"/>
  <c r="Q542" i="111" s="1"/>
  <c r="K542" i="111"/>
  <c r="V542" i="111" s="1"/>
  <c r="H542" i="111"/>
  <c r="S542" i="111" s="1"/>
  <c r="F541" i="111"/>
  <c r="Q541" i="111" s="1"/>
  <c r="K539" i="111"/>
  <c r="V539" i="111" s="1"/>
  <c r="K541" i="111"/>
  <c r="V541" i="111" s="1"/>
  <c r="J541" i="111"/>
  <c r="U541" i="111" s="1"/>
  <c r="G541" i="111"/>
  <c r="R541" i="111" s="1"/>
  <c r="H540" i="111"/>
  <c r="S540" i="111" s="1"/>
  <c r="J539" i="111"/>
  <c r="U539" i="111" s="1"/>
  <c r="K540" i="111"/>
  <c r="V540" i="111" s="1"/>
  <c r="J540" i="111"/>
  <c r="U540" i="111" s="1"/>
  <c r="I541" i="111"/>
  <c r="T541" i="111" s="1"/>
  <c r="E541" i="111"/>
  <c r="G539" i="111"/>
  <c r="R539" i="111" s="1"/>
  <c r="G540" i="111"/>
  <c r="R540" i="111" s="1"/>
  <c r="I539" i="111"/>
  <c r="T539" i="111" s="1"/>
  <c r="E542" i="111"/>
  <c r="H541" i="111"/>
  <c r="S541" i="111" s="1"/>
  <c r="F540" i="111"/>
  <c r="Q540" i="111" s="1"/>
  <c r="I542" i="111"/>
  <c r="T542" i="111" s="1"/>
  <c r="H539" i="111"/>
  <c r="S539" i="111" s="1"/>
  <c r="E540" i="111"/>
  <c r="I540" i="111"/>
  <c r="T540" i="111" s="1"/>
  <c r="J542" i="111"/>
  <c r="U542" i="111" s="1"/>
  <c r="G64" i="77"/>
  <c r="I53" i="76"/>
  <c r="E523" i="111" a="1"/>
  <c r="G53" i="76"/>
  <c r="H53" i="76"/>
  <c r="E137" i="73"/>
  <c r="E56" i="73" s="1"/>
  <c r="E67" i="73" s="1"/>
  <c r="O290" i="105" s="1"/>
  <c r="O289" i="130" s="1"/>
  <c r="F53" i="76"/>
  <c r="E53" i="76"/>
  <c r="C53" i="76"/>
  <c r="D53" i="76"/>
  <c r="P114" i="73"/>
  <c r="K503" i="111"/>
  <c r="V503" i="111" s="1"/>
  <c r="J505" i="111"/>
  <c r="U505" i="111" s="1"/>
  <c r="G503" i="111"/>
  <c r="R503" i="111" s="1"/>
  <c r="E505" i="111"/>
  <c r="K506" i="111"/>
  <c r="V506" i="111" s="1"/>
  <c r="F506" i="111"/>
  <c r="Q506" i="111" s="1"/>
  <c r="F504" i="111"/>
  <c r="Q504" i="111" s="1"/>
  <c r="I505" i="111"/>
  <c r="T505" i="111" s="1"/>
  <c r="H504" i="111"/>
  <c r="S504" i="111" s="1"/>
  <c r="H505" i="111"/>
  <c r="S505" i="111" s="1"/>
  <c r="H506" i="111"/>
  <c r="S506" i="111" s="1"/>
  <c r="J506" i="111"/>
  <c r="U506" i="111" s="1"/>
  <c r="J503" i="111"/>
  <c r="U503" i="111" s="1"/>
  <c r="I504" i="111"/>
  <c r="T504" i="111" s="1"/>
  <c r="F505" i="111"/>
  <c r="Q505" i="111" s="1"/>
  <c r="K504" i="111"/>
  <c r="V504" i="111" s="1"/>
  <c r="I503" i="111"/>
  <c r="T503" i="111" s="1"/>
  <c r="F503" i="111"/>
  <c r="Q503" i="111" s="1"/>
  <c r="E506" i="111"/>
  <c r="E503" i="111"/>
  <c r="K505" i="111"/>
  <c r="V505" i="111" s="1"/>
  <c r="E504" i="111"/>
  <c r="G505" i="111"/>
  <c r="R505" i="111" s="1"/>
  <c r="H503" i="111"/>
  <c r="S503" i="111" s="1"/>
  <c r="J504" i="111"/>
  <c r="U504" i="111" s="1"/>
  <c r="G504" i="111"/>
  <c r="R504" i="111" s="1"/>
  <c r="G506" i="111"/>
  <c r="R506" i="111" s="1"/>
  <c r="I506" i="111"/>
  <c r="T506" i="111" s="1"/>
  <c r="G134" i="75"/>
  <c r="F134" i="75"/>
  <c r="H137" i="73"/>
  <c r="H56" i="73" s="1"/>
  <c r="H67" i="73" s="1"/>
  <c r="R290" i="105" s="1"/>
  <c r="R289" i="130" s="1"/>
  <c r="R118" i="73"/>
  <c r="D134" i="75"/>
  <c r="C136" i="73"/>
  <c r="C55" i="73" s="1"/>
  <c r="E134" i="75"/>
  <c r="C134" i="75"/>
  <c r="I134" i="75"/>
  <c r="E136" i="73"/>
  <c r="E55" i="73" s="1"/>
  <c r="E66" i="73" s="1"/>
  <c r="O289" i="105" s="1"/>
  <c r="H134" i="75"/>
  <c r="R114" i="73"/>
  <c r="G66" i="73"/>
  <c r="Q289" i="105" s="1"/>
  <c r="Q288" i="130" s="1"/>
  <c r="C9" i="74"/>
  <c r="H9" i="74"/>
  <c r="D137" i="73"/>
  <c r="D56" i="73" s="1"/>
  <c r="D67" i="73" s="1"/>
  <c r="N290" i="105" s="1"/>
  <c r="N289" i="130" s="1"/>
  <c r="P115" i="73"/>
  <c r="G9" i="74"/>
  <c r="F9" i="74"/>
  <c r="D9" i="74"/>
  <c r="F66" i="73"/>
  <c r="P289" i="105" s="1"/>
  <c r="P288" i="130" s="1"/>
  <c r="I135" i="73"/>
  <c r="I54" i="73" s="1"/>
  <c r="I65" i="73" s="1"/>
  <c r="S288" i="105" s="1"/>
  <c r="S287" i="130" s="1"/>
  <c r="I9" i="74"/>
  <c r="E9" i="74"/>
  <c r="C137" i="73"/>
  <c r="C56" i="73" s="1"/>
  <c r="C67" i="73" s="1"/>
  <c r="M290" i="105" s="1"/>
  <c r="M289" i="130" s="1"/>
  <c r="E65" i="73"/>
  <c r="O288" i="105" s="1"/>
  <c r="O287" i="130" s="1"/>
  <c r="G65" i="73"/>
  <c r="Q288" i="105" s="1"/>
  <c r="Q287" i="130" s="1"/>
  <c r="N118" i="73"/>
  <c r="D98" i="73"/>
  <c r="D30" i="73"/>
  <c r="D136" i="73"/>
  <c r="D55" i="73" s="1"/>
  <c r="I30" i="73"/>
  <c r="I98" i="73"/>
  <c r="O114" i="73"/>
  <c r="H135" i="73"/>
  <c r="H54" i="73" s="1"/>
  <c r="Q115" i="73"/>
  <c r="H30" i="73"/>
  <c r="H98" i="73"/>
  <c r="I137" i="73"/>
  <c r="I56" i="73" s="1"/>
  <c r="I67" i="73" s="1"/>
  <c r="S290" i="105" s="1"/>
  <c r="S289" i="130" s="1"/>
  <c r="T118" i="73"/>
  <c r="C65" i="73"/>
  <c r="R115" i="73"/>
  <c r="E30" i="73"/>
  <c r="E98" i="73"/>
  <c r="I136" i="73"/>
  <c r="I55" i="73" s="1"/>
  <c r="F137" i="73"/>
  <c r="F56" i="73" s="1"/>
  <c r="F67" i="73" s="1"/>
  <c r="P290" i="105" s="1"/>
  <c r="P289" i="130" s="1"/>
  <c r="S115" i="73"/>
  <c r="H66" i="73"/>
  <c r="R289" i="105" s="1"/>
  <c r="R288" i="130" s="1"/>
  <c r="F30" i="73"/>
  <c r="F98" i="73"/>
  <c r="D65" i="73"/>
  <c r="N288" i="105" s="1"/>
  <c r="N287" i="130" s="1"/>
  <c r="C30" i="73"/>
  <c r="C98" i="73"/>
  <c r="G137" i="73"/>
  <c r="G56" i="73" s="1"/>
  <c r="G67" i="73" s="1"/>
  <c r="Q290" i="105" s="1"/>
  <c r="Q289" i="130" s="1"/>
  <c r="G30" i="73"/>
  <c r="G98" i="73"/>
  <c r="I134" i="72"/>
  <c r="E134" i="72"/>
  <c r="F134" i="72"/>
  <c r="C134" i="72"/>
  <c r="H458" i="111"/>
  <c r="S458" i="111" s="1"/>
  <c r="G458" i="111"/>
  <c r="R458" i="111" s="1"/>
  <c r="G459" i="111"/>
  <c r="R459" i="111" s="1"/>
  <c r="G456" i="111"/>
  <c r="R456" i="111" s="1"/>
  <c r="H456" i="111"/>
  <c r="S456" i="111" s="1"/>
  <c r="H459" i="111"/>
  <c r="S459" i="111" s="1"/>
  <c r="F458" i="111"/>
  <c r="Q458" i="111" s="1"/>
  <c r="K458" i="111"/>
  <c r="V458" i="111" s="1"/>
  <c r="F457" i="111"/>
  <c r="Q457" i="111" s="1"/>
  <c r="H457" i="111"/>
  <c r="S457" i="111" s="1"/>
  <c r="F459" i="111"/>
  <c r="Q459" i="111" s="1"/>
  <c r="J457" i="111"/>
  <c r="U457" i="111" s="1"/>
  <c r="I457" i="111"/>
  <c r="T457" i="111" s="1"/>
  <c r="K456" i="111"/>
  <c r="V456" i="111" s="1"/>
  <c r="I456" i="111"/>
  <c r="T456" i="111" s="1"/>
  <c r="J456" i="111"/>
  <c r="U456" i="111" s="1"/>
  <c r="J459" i="111"/>
  <c r="U459" i="111" s="1"/>
  <c r="E458" i="111"/>
  <c r="E459" i="111"/>
  <c r="E457" i="111"/>
  <c r="J458" i="111"/>
  <c r="U458" i="111" s="1"/>
  <c r="K457" i="111"/>
  <c r="V457" i="111" s="1"/>
  <c r="I458" i="111"/>
  <c r="T458" i="111" s="1"/>
  <c r="G457" i="111"/>
  <c r="R457" i="111" s="1"/>
  <c r="I459" i="111"/>
  <c r="T459" i="111" s="1"/>
  <c r="F456" i="111"/>
  <c r="Q456" i="111" s="1"/>
  <c r="E456" i="111"/>
  <c r="K459" i="111"/>
  <c r="V459" i="111" s="1"/>
  <c r="H134" i="72"/>
  <c r="D134" i="72"/>
  <c r="G134" i="72"/>
  <c r="H53" i="71"/>
  <c r="F45" i="71"/>
  <c r="E45" i="71"/>
  <c r="G45" i="71"/>
  <c r="M235" i="105"/>
  <c r="M235" i="130" s="1"/>
  <c r="D53" i="71"/>
  <c r="H45" i="71"/>
  <c r="F53" i="71"/>
  <c r="C53" i="71"/>
  <c r="E439" i="111" a="1"/>
  <c r="C45" i="71"/>
  <c r="G53" i="71"/>
  <c r="E53" i="71"/>
  <c r="I45" i="71"/>
  <c r="I53" i="71"/>
  <c r="D45" i="71"/>
  <c r="H64" i="70"/>
  <c r="E64" i="70"/>
  <c r="C64" i="70"/>
  <c r="F64" i="70"/>
  <c r="G64" i="70"/>
  <c r="D64" i="70"/>
  <c r="I64" i="70"/>
  <c r="G433" i="111"/>
  <c r="R433" i="111" s="1"/>
  <c r="H432" i="111"/>
  <c r="S432" i="111" s="1"/>
  <c r="K432" i="111"/>
  <c r="V432" i="111" s="1"/>
  <c r="G435" i="111"/>
  <c r="R435" i="111" s="1"/>
  <c r="K433" i="111"/>
  <c r="V433" i="111" s="1"/>
  <c r="F433" i="111"/>
  <c r="Q433" i="111" s="1"/>
  <c r="E432" i="111"/>
  <c r="F434" i="111"/>
  <c r="Q434" i="111" s="1"/>
  <c r="J435" i="111"/>
  <c r="U435" i="111" s="1"/>
  <c r="J434" i="111"/>
  <c r="U434" i="111" s="1"/>
  <c r="K435" i="111"/>
  <c r="V435" i="111" s="1"/>
  <c r="E435" i="111"/>
  <c r="F432" i="111"/>
  <c r="Q432" i="111" s="1"/>
  <c r="H435" i="111"/>
  <c r="S435" i="111" s="1"/>
  <c r="I432" i="111"/>
  <c r="T432" i="111" s="1"/>
  <c r="G432" i="111"/>
  <c r="R432" i="111" s="1"/>
  <c r="E434" i="111"/>
  <c r="F435" i="111"/>
  <c r="Q435" i="111" s="1"/>
  <c r="I434" i="111"/>
  <c r="T434" i="111" s="1"/>
  <c r="J432" i="111"/>
  <c r="U432" i="111" s="1"/>
  <c r="K434" i="111"/>
  <c r="V434" i="111" s="1"/>
  <c r="J433" i="111"/>
  <c r="U433" i="111" s="1"/>
  <c r="I433" i="111"/>
  <c r="T433" i="111" s="1"/>
  <c r="E433" i="111"/>
  <c r="H433" i="111"/>
  <c r="S433" i="111" s="1"/>
  <c r="I435" i="111"/>
  <c r="T435" i="111" s="1"/>
  <c r="H434" i="111"/>
  <c r="S434" i="111" s="1"/>
  <c r="G434" i="111"/>
  <c r="R434" i="111" s="1"/>
  <c r="G412" i="111"/>
  <c r="R412" i="111" s="1"/>
  <c r="I413" i="111"/>
  <c r="T413" i="111" s="1"/>
  <c r="J413" i="111"/>
  <c r="U413" i="111" s="1"/>
  <c r="F411" i="111"/>
  <c r="Q411" i="111" s="1"/>
  <c r="G414" i="111"/>
  <c r="R414" i="111" s="1"/>
  <c r="I414" i="111"/>
  <c r="T414" i="111" s="1"/>
  <c r="J412" i="111"/>
  <c r="U412" i="111" s="1"/>
  <c r="E414" i="111"/>
  <c r="H414" i="111"/>
  <c r="S414" i="111" s="1"/>
  <c r="H412" i="111"/>
  <c r="S412" i="111" s="1"/>
  <c r="E413" i="111"/>
  <c r="K411" i="111"/>
  <c r="V411" i="111" s="1"/>
  <c r="J414" i="111"/>
  <c r="U414" i="111" s="1"/>
  <c r="J411" i="111"/>
  <c r="U411" i="111" s="1"/>
  <c r="H413" i="111"/>
  <c r="S413" i="111" s="1"/>
  <c r="H411" i="111"/>
  <c r="S411" i="111" s="1"/>
  <c r="F412" i="111"/>
  <c r="Q412" i="111" s="1"/>
  <c r="G413" i="111"/>
  <c r="R413" i="111" s="1"/>
  <c r="F413" i="111"/>
  <c r="Q413" i="111" s="1"/>
  <c r="I411" i="111"/>
  <c r="T411" i="111" s="1"/>
  <c r="K413" i="111"/>
  <c r="V413" i="111" s="1"/>
  <c r="E412" i="111"/>
  <c r="K412" i="111"/>
  <c r="V412" i="111" s="1"/>
  <c r="F414" i="111"/>
  <c r="Q414" i="111" s="1"/>
  <c r="K414" i="111"/>
  <c r="V414" i="111" s="1"/>
  <c r="I412" i="111"/>
  <c r="T412" i="111" s="1"/>
  <c r="G411" i="111"/>
  <c r="R411" i="111" s="1"/>
  <c r="E411" i="111"/>
  <c r="G134" i="69"/>
  <c r="R113" i="69"/>
  <c r="T113" i="69"/>
  <c r="I134" i="69"/>
  <c r="F134" i="69"/>
  <c r="Q113" i="69"/>
  <c r="N113" i="69"/>
  <c r="C134" i="69"/>
  <c r="O113" i="69"/>
  <c r="D134" i="69"/>
  <c r="H134" i="69"/>
  <c r="S113" i="69"/>
  <c r="P113" i="69"/>
  <c r="P119" i="69" s="1"/>
  <c r="E134" i="69"/>
  <c r="H134" i="68"/>
  <c r="F134" i="68"/>
  <c r="C134" i="68"/>
  <c r="G134" i="68"/>
  <c r="E134" i="68"/>
  <c r="I134" i="68"/>
  <c r="D134" i="68"/>
  <c r="J396" i="111"/>
  <c r="U396" i="111" s="1"/>
  <c r="K398" i="111"/>
  <c r="V398" i="111" s="1"/>
  <c r="H399" i="111"/>
  <c r="S399" i="111" s="1"/>
  <c r="K397" i="111"/>
  <c r="V397" i="111" s="1"/>
  <c r="K396" i="111"/>
  <c r="V396" i="111" s="1"/>
  <c r="H398" i="111"/>
  <c r="S398" i="111" s="1"/>
  <c r="I399" i="111"/>
  <c r="T399" i="111" s="1"/>
  <c r="G399" i="111"/>
  <c r="R399" i="111" s="1"/>
  <c r="H397" i="111"/>
  <c r="S397" i="111" s="1"/>
  <c r="K399" i="111"/>
  <c r="V399" i="111" s="1"/>
  <c r="E396" i="111"/>
  <c r="G397" i="111"/>
  <c r="R397" i="111" s="1"/>
  <c r="E399" i="111"/>
  <c r="I396" i="111"/>
  <c r="T396" i="111" s="1"/>
  <c r="I398" i="111"/>
  <c r="T398" i="111" s="1"/>
  <c r="J397" i="111"/>
  <c r="U397" i="111" s="1"/>
  <c r="F399" i="111"/>
  <c r="Q399" i="111" s="1"/>
  <c r="F397" i="111"/>
  <c r="Q397" i="111" s="1"/>
  <c r="F398" i="111"/>
  <c r="Q398" i="111" s="1"/>
  <c r="I397" i="111"/>
  <c r="T397" i="111" s="1"/>
  <c r="E397" i="111"/>
  <c r="G398" i="111"/>
  <c r="R398" i="111" s="1"/>
  <c r="G396" i="111"/>
  <c r="R396" i="111" s="1"/>
  <c r="J398" i="111"/>
  <c r="U398" i="111" s="1"/>
  <c r="E398" i="111"/>
  <c r="F396" i="111"/>
  <c r="Q396" i="111" s="1"/>
  <c r="J399" i="111"/>
  <c r="U399" i="111" s="1"/>
  <c r="H396" i="111"/>
  <c r="S396" i="111" s="1"/>
  <c r="R234" i="130"/>
  <c r="S233" i="130"/>
  <c r="N233" i="105"/>
  <c r="R233" i="130"/>
  <c r="O235" i="105"/>
  <c r="P232" i="130"/>
  <c r="D30" i="67"/>
  <c r="D98" i="67"/>
  <c r="Q232" i="130"/>
  <c r="Q235" i="130"/>
  <c r="E30" i="67"/>
  <c r="E98" i="67"/>
  <c r="G30" i="67"/>
  <c r="G98" i="67"/>
  <c r="M233" i="130"/>
  <c r="R232" i="130"/>
  <c r="P233" i="105"/>
  <c r="H30" i="67"/>
  <c r="H98" i="67"/>
  <c r="O232" i="130"/>
  <c r="O233" i="130"/>
  <c r="M234" i="105"/>
  <c r="R235" i="130"/>
  <c r="Q234" i="130"/>
  <c r="P234" i="130"/>
  <c r="Q233" i="105"/>
  <c r="S232" i="105"/>
  <c r="O234" i="130"/>
  <c r="I30" i="67"/>
  <c r="I98" i="67"/>
  <c r="F98" i="67"/>
  <c r="F30" i="67"/>
  <c r="N232" i="130"/>
  <c r="N234" i="130"/>
  <c r="S235" i="130"/>
  <c r="C30" i="67"/>
  <c r="C98" i="67"/>
  <c r="M232" i="130"/>
  <c r="N235" i="105"/>
  <c r="S234" i="105"/>
  <c r="I389" i="114" l="1"/>
  <c r="D390" i="114"/>
  <c r="I390" i="114"/>
  <c r="J389" i="114"/>
  <c r="H389" i="114"/>
  <c r="E390" i="114"/>
  <c r="J390" i="114"/>
  <c r="E101" i="128"/>
  <c r="E45" i="128" s="1"/>
  <c r="P116" i="128" s="1"/>
  <c r="P80" i="128"/>
  <c r="E33" i="128"/>
  <c r="E102" i="128"/>
  <c r="E46" i="128" s="1"/>
  <c r="P117" i="128" s="1"/>
  <c r="P81" i="128"/>
  <c r="E34" i="128"/>
  <c r="H102" i="128"/>
  <c r="H46" i="128" s="1"/>
  <c r="S117" i="128" s="1"/>
  <c r="S81" i="128"/>
  <c r="H34" i="128"/>
  <c r="Q82" i="128"/>
  <c r="O82" i="128"/>
  <c r="E31" i="128"/>
  <c r="E99" i="128"/>
  <c r="E43" i="128" s="1"/>
  <c r="P114" i="128" s="1"/>
  <c r="H31" i="128"/>
  <c r="H99" i="128"/>
  <c r="H43" i="128" s="1"/>
  <c r="S114" i="128" s="1"/>
  <c r="H100" i="128"/>
  <c r="H44" i="128" s="1"/>
  <c r="S115" i="128" s="1"/>
  <c r="H32" i="128"/>
  <c r="S79" i="128"/>
  <c r="O80" i="128"/>
  <c r="D33" i="128"/>
  <c r="D101" i="128"/>
  <c r="D45" i="128" s="1"/>
  <c r="O116" i="128" s="1"/>
  <c r="I33" i="128"/>
  <c r="T80" i="128"/>
  <c r="I101" i="128"/>
  <c r="I45" i="128" s="1"/>
  <c r="T116" i="128" s="1"/>
  <c r="I102" i="128"/>
  <c r="I46" i="128" s="1"/>
  <c r="T117" i="128" s="1"/>
  <c r="I34" i="128"/>
  <c r="T81" i="128"/>
  <c r="C102" i="128"/>
  <c r="C46" i="128" s="1"/>
  <c r="N117" i="128" s="1"/>
  <c r="N81" i="128"/>
  <c r="C34" i="128"/>
  <c r="P82" i="128"/>
  <c r="S82" i="128"/>
  <c r="C99" i="128"/>
  <c r="C43" i="128" s="1"/>
  <c r="N114" i="128" s="1"/>
  <c r="C31" i="128"/>
  <c r="C32" i="128"/>
  <c r="N79" i="128"/>
  <c r="C100" i="128"/>
  <c r="C44" i="128" s="1"/>
  <c r="N115" i="128" s="1"/>
  <c r="F100" i="128"/>
  <c r="F44" i="128" s="1"/>
  <c r="Q115" i="128" s="1"/>
  <c r="F32" i="128"/>
  <c r="Q79" i="128"/>
  <c r="S80" i="128"/>
  <c r="H101" i="128"/>
  <c r="H45" i="128" s="1"/>
  <c r="S116" i="128" s="1"/>
  <c r="H33" i="128"/>
  <c r="G101" i="128"/>
  <c r="G45" i="128" s="1"/>
  <c r="G137" i="128" s="1"/>
  <c r="G56" i="128" s="1"/>
  <c r="G33" i="128"/>
  <c r="R80" i="128"/>
  <c r="O81" i="128"/>
  <c r="D102" i="128"/>
  <c r="D46" i="128" s="1"/>
  <c r="O117" i="128" s="1"/>
  <c r="D34" i="128"/>
  <c r="G102" i="128"/>
  <c r="G46" i="128" s="1"/>
  <c r="R117" i="128" s="1"/>
  <c r="G34" i="128"/>
  <c r="R81" i="128"/>
  <c r="N82" i="128"/>
  <c r="I31" i="128"/>
  <c r="I99" i="128"/>
  <c r="I43" i="128" s="1"/>
  <c r="T114" i="128" s="1"/>
  <c r="G31" i="128"/>
  <c r="G99" i="128"/>
  <c r="G43" i="128" s="1"/>
  <c r="R114" i="128" s="1"/>
  <c r="G32" i="128"/>
  <c r="R79" i="128"/>
  <c r="G100" i="128"/>
  <c r="G44" i="128" s="1"/>
  <c r="R115" i="128" s="1"/>
  <c r="E100" i="128"/>
  <c r="E44" i="128" s="1"/>
  <c r="P115" i="128" s="1"/>
  <c r="P79" i="128"/>
  <c r="E32" i="128"/>
  <c r="C33" i="128"/>
  <c r="C101" i="128"/>
  <c r="C45" i="128" s="1"/>
  <c r="N116" i="128" s="1"/>
  <c r="N80" i="128"/>
  <c r="F101" i="128"/>
  <c r="F45" i="128" s="1"/>
  <c r="Q116" i="128" s="1"/>
  <c r="Q80" i="128"/>
  <c r="F33" i="128"/>
  <c r="F102" i="128"/>
  <c r="F46" i="128" s="1"/>
  <c r="Q117" i="128" s="1"/>
  <c r="F34" i="128"/>
  <c r="Q81" i="128"/>
  <c r="T82" i="128"/>
  <c r="R82" i="128"/>
  <c r="F31" i="128"/>
  <c r="F99" i="128"/>
  <c r="F43" i="128" s="1"/>
  <c r="Q114" i="128" s="1"/>
  <c r="D31" i="128"/>
  <c r="D99" i="128"/>
  <c r="D43" i="128" s="1"/>
  <c r="O114" i="128" s="1"/>
  <c r="D100" i="128"/>
  <c r="D44" i="128" s="1"/>
  <c r="O115" i="128" s="1"/>
  <c r="O79" i="128"/>
  <c r="D32" i="128"/>
  <c r="I100" i="128"/>
  <c r="I44" i="128" s="1"/>
  <c r="T115" i="128" s="1"/>
  <c r="I32" i="128"/>
  <c r="T79" i="128"/>
  <c r="G64" i="101"/>
  <c r="F64" i="101"/>
  <c r="H64" i="101"/>
  <c r="D64" i="101"/>
  <c r="H910" i="111"/>
  <c r="S910" i="111" s="1"/>
  <c r="J907" i="111"/>
  <c r="U907" i="111" s="1"/>
  <c r="F909" i="111"/>
  <c r="Q909" i="111" s="1"/>
  <c r="J908" i="111"/>
  <c r="U908" i="111" s="1"/>
  <c r="F907" i="111"/>
  <c r="Q907" i="111" s="1"/>
  <c r="K910" i="111"/>
  <c r="V910" i="111" s="1"/>
  <c r="H909" i="111"/>
  <c r="S909" i="111" s="1"/>
  <c r="I909" i="111"/>
  <c r="T909" i="111" s="1"/>
  <c r="G909" i="111"/>
  <c r="R909" i="111" s="1"/>
  <c r="H907" i="111"/>
  <c r="S907" i="111" s="1"/>
  <c r="F908" i="111"/>
  <c r="Q908" i="111" s="1"/>
  <c r="G908" i="111"/>
  <c r="R908" i="111" s="1"/>
  <c r="E909" i="111"/>
  <c r="I910" i="111"/>
  <c r="T910" i="111" s="1"/>
  <c r="I907" i="111"/>
  <c r="T907" i="111" s="1"/>
  <c r="J910" i="111"/>
  <c r="U910" i="111" s="1"/>
  <c r="G907" i="111"/>
  <c r="R907" i="111" s="1"/>
  <c r="K908" i="111"/>
  <c r="V908" i="111" s="1"/>
  <c r="E910" i="111"/>
  <c r="K907" i="111"/>
  <c r="V907" i="111" s="1"/>
  <c r="J909" i="111"/>
  <c r="U909" i="111" s="1"/>
  <c r="E908" i="111"/>
  <c r="H908" i="111"/>
  <c r="S908" i="111" s="1"/>
  <c r="F910" i="111"/>
  <c r="Q910" i="111" s="1"/>
  <c r="I908" i="111"/>
  <c r="T908" i="111" s="1"/>
  <c r="E907" i="111"/>
  <c r="G910" i="111"/>
  <c r="R910" i="111" s="1"/>
  <c r="K909" i="111"/>
  <c r="V909" i="111" s="1"/>
  <c r="I64" i="101"/>
  <c r="E64" i="101"/>
  <c r="C64" i="101"/>
  <c r="E891" i="111" a="1"/>
  <c r="G53" i="100"/>
  <c r="D53" i="100"/>
  <c r="F53" i="100"/>
  <c r="I53" i="100"/>
  <c r="H53" i="100"/>
  <c r="C53" i="100"/>
  <c r="E53" i="100"/>
  <c r="I53" i="99"/>
  <c r="G53" i="99"/>
  <c r="E53" i="99"/>
  <c r="C53" i="99"/>
  <c r="E876" i="111" a="1"/>
  <c r="F53" i="99"/>
  <c r="D53" i="99"/>
  <c r="H53" i="99"/>
  <c r="D64" i="98"/>
  <c r="H865" i="111"/>
  <c r="S865" i="111" s="1"/>
  <c r="K863" i="111"/>
  <c r="V863" i="111" s="1"/>
  <c r="F865" i="111"/>
  <c r="Q865" i="111" s="1"/>
  <c r="H864" i="111"/>
  <c r="S864" i="111" s="1"/>
  <c r="G865" i="111"/>
  <c r="R865" i="111" s="1"/>
  <c r="J864" i="111"/>
  <c r="U864" i="111" s="1"/>
  <c r="I863" i="111"/>
  <c r="T863" i="111" s="1"/>
  <c r="E863" i="111"/>
  <c r="G862" i="111"/>
  <c r="R862" i="111" s="1"/>
  <c r="G864" i="111"/>
  <c r="R864" i="111" s="1"/>
  <c r="H862" i="111"/>
  <c r="S862" i="111" s="1"/>
  <c r="K864" i="111"/>
  <c r="V864" i="111" s="1"/>
  <c r="G863" i="111"/>
  <c r="R863" i="111" s="1"/>
  <c r="I864" i="111"/>
  <c r="T864" i="111" s="1"/>
  <c r="F864" i="111"/>
  <c r="Q864" i="111" s="1"/>
  <c r="I862" i="111"/>
  <c r="T862" i="111" s="1"/>
  <c r="J865" i="111"/>
  <c r="U865" i="111" s="1"/>
  <c r="F862" i="111"/>
  <c r="Q862" i="111" s="1"/>
  <c r="J863" i="111"/>
  <c r="U863" i="111" s="1"/>
  <c r="F863" i="111"/>
  <c r="Q863" i="111" s="1"/>
  <c r="I865" i="111"/>
  <c r="T865" i="111" s="1"/>
  <c r="E862" i="111"/>
  <c r="K862" i="111"/>
  <c r="V862" i="111" s="1"/>
  <c r="J862" i="111"/>
  <c r="U862" i="111" s="1"/>
  <c r="H863" i="111"/>
  <c r="S863" i="111" s="1"/>
  <c r="E865" i="111"/>
  <c r="E864" i="111"/>
  <c r="E866" i="111"/>
  <c r="K865" i="111"/>
  <c r="V865" i="111" s="1"/>
  <c r="H64" i="98"/>
  <c r="I64" i="98"/>
  <c r="G64" i="98"/>
  <c r="C64" i="98"/>
  <c r="E64" i="98"/>
  <c r="F64" i="98"/>
  <c r="F134" i="97"/>
  <c r="H839" i="111"/>
  <c r="S839" i="111" s="1"/>
  <c r="J839" i="111"/>
  <c r="U839" i="111" s="1"/>
  <c r="H841" i="111"/>
  <c r="S841" i="111" s="1"/>
  <c r="J842" i="111"/>
  <c r="U842" i="111" s="1"/>
  <c r="E841" i="111"/>
  <c r="E839" i="111"/>
  <c r="G842" i="111"/>
  <c r="R842" i="111" s="1"/>
  <c r="F839" i="111"/>
  <c r="Q839" i="111" s="1"/>
  <c r="H842" i="111"/>
  <c r="S842" i="111" s="1"/>
  <c r="K842" i="111"/>
  <c r="V842" i="111" s="1"/>
  <c r="F842" i="111"/>
  <c r="Q842" i="111" s="1"/>
  <c r="F840" i="111"/>
  <c r="Q840" i="111" s="1"/>
  <c r="J840" i="111"/>
  <c r="U840" i="111" s="1"/>
  <c r="K841" i="111"/>
  <c r="V841" i="111" s="1"/>
  <c r="I840" i="111"/>
  <c r="T840" i="111" s="1"/>
  <c r="G841" i="111"/>
  <c r="R841" i="111" s="1"/>
  <c r="K839" i="111"/>
  <c r="V839" i="111" s="1"/>
  <c r="J841" i="111"/>
  <c r="U841" i="111" s="1"/>
  <c r="I842" i="111"/>
  <c r="T842" i="111" s="1"/>
  <c r="E840" i="111"/>
  <c r="I841" i="111"/>
  <c r="T841" i="111" s="1"/>
  <c r="K840" i="111"/>
  <c r="V840" i="111" s="1"/>
  <c r="H840" i="111"/>
  <c r="S840" i="111" s="1"/>
  <c r="G839" i="111"/>
  <c r="R839" i="111" s="1"/>
  <c r="G840" i="111"/>
  <c r="R840" i="111" s="1"/>
  <c r="I839" i="111"/>
  <c r="T839" i="111" s="1"/>
  <c r="E842" i="111"/>
  <c r="F841" i="111"/>
  <c r="Q841" i="111" s="1"/>
  <c r="D134" i="97"/>
  <c r="I134" i="97"/>
  <c r="H134" i="97"/>
  <c r="G134" i="97"/>
  <c r="E134" i="97"/>
  <c r="C134" i="97"/>
  <c r="M504" i="105"/>
  <c r="R504" i="105"/>
  <c r="O504" i="105"/>
  <c r="Q504" i="105"/>
  <c r="N504" i="105"/>
  <c r="P504" i="105"/>
  <c r="S504" i="105"/>
  <c r="I53" i="95"/>
  <c r="H53" i="95"/>
  <c r="D53" i="95"/>
  <c r="C53" i="95"/>
  <c r="F53" i="95"/>
  <c r="G53" i="95"/>
  <c r="E814" i="111" a="1"/>
  <c r="E53" i="95"/>
  <c r="I53" i="94"/>
  <c r="F53" i="94"/>
  <c r="E799" i="111" a="1"/>
  <c r="E53" i="94"/>
  <c r="G53" i="94"/>
  <c r="H53" i="94"/>
  <c r="D53" i="94"/>
  <c r="C53" i="94"/>
  <c r="O477" i="105"/>
  <c r="N477" i="105"/>
  <c r="P477" i="105"/>
  <c r="Q477" i="105"/>
  <c r="M477" i="105"/>
  <c r="R477" i="105"/>
  <c r="S477" i="105"/>
  <c r="P468" i="105"/>
  <c r="O468" i="105"/>
  <c r="R468" i="105"/>
  <c r="N468" i="105"/>
  <c r="S468" i="105"/>
  <c r="Q468" i="105"/>
  <c r="M468" i="105"/>
  <c r="D135" i="88"/>
  <c r="D54" i="88" s="1"/>
  <c r="D65" i="88" s="1"/>
  <c r="N413" i="105" s="1"/>
  <c r="N408" i="130" s="1"/>
  <c r="P459" i="105"/>
  <c r="R459" i="105"/>
  <c r="M459" i="105"/>
  <c r="Q459" i="105"/>
  <c r="S459" i="105"/>
  <c r="N459" i="105"/>
  <c r="O459" i="105"/>
  <c r="I64" i="90"/>
  <c r="H64" i="90"/>
  <c r="C64" i="90"/>
  <c r="F64" i="90"/>
  <c r="H742" i="111"/>
  <c r="S742" i="111" s="1"/>
  <c r="K743" i="111"/>
  <c r="V743" i="111" s="1"/>
  <c r="J741" i="111"/>
  <c r="U741" i="111" s="1"/>
  <c r="G742" i="111"/>
  <c r="R742" i="111" s="1"/>
  <c r="F743" i="111"/>
  <c r="Q743" i="111" s="1"/>
  <c r="J740" i="111"/>
  <c r="U740" i="111" s="1"/>
  <c r="H740" i="111"/>
  <c r="S740" i="111" s="1"/>
  <c r="J742" i="111"/>
  <c r="U742" i="111" s="1"/>
  <c r="I741" i="111"/>
  <c r="T741" i="111" s="1"/>
  <c r="F741" i="111"/>
  <c r="Q741" i="111" s="1"/>
  <c r="H743" i="111"/>
  <c r="S743" i="111" s="1"/>
  <c r="G741" i="111"/>
  <c r="R741" i="111" s="1"/>
  <c r="F740" i="111"/>
  <c r="Q740" i="111" s="1"/>
  <c r="E740" i="111"/>
  <c r="E741" i="111"/>
  <c r="G743" i="111"/>
  <c r="R743" i="111" s="1"/>
  <c r="J743" i="111"/>
  <c r="U743" i="111" s="1"/>
  <c r="H741" i="111"/>
  <c r="S741" i="111" s="1"/>
  <c r="E742" i="111"/>
  <c r="K742" i="111"/>
  <c r="V742" i="111" s="1"/>
  <c r="E743" i="111"/>
  <c r="K740" i="111"/>
  <c r="V740" i="111" s="1"/>
  <c r="G740" i="111"/>
  <c r="R740" i="111" s="1"/>
  <c r="K741" i="111"/>
  <c r="V741" i="111" s="1"/>
  <c r="F742" i="111"/>
  <c r="Q742" i="111" s="1"/>
  <c r="I740" i="111"/>
  <c r="T740" i="111" s="1"/>
  <c r="I743" i="111"/>
  <c r="T743" i="111" s="1"/>
  <c r="I742" i="111"/>
  <c r="T742" i="111" s="1"/>
  <c r="D64" i="90"/>
  <c r="G138" i="88"/>
  <c r="G57" i="88" s="1"/>
  <c r="G68" i="88" s="1"/>
  <c r="Q416" i="105" s="1"/>
  <c r="Q411" i="130" s="1"/>
  <c r="E138" i="88"/>
  <c r="E57" i="88" s="1"/>
  <c r="E68" i="88" s="1"/>
  <c r="O416" i="105" s="1"/>
  <c r="O411" i="130" s="1"/>
  <c r="I135" i="88"/>
  <c r="I54" i="88" s="1"/>
  <c r="I65" i="88" s="1"/>
  <c r="S413" i="105" s="1"/>
  <c r="S408" i="130" s="1"/>
  <c r="E64" i="90"/>
  <c r="G64" i="90"/>
  <c r="I138" i="88"/>
  <c r="I57" i="88" s="1"/>
  <c r="I68" i="88" s="1"/>
  <c r="S416" i="105" s="1"/>
  <c r="S411" i="130" s="1"/>
  <c r="F135" i="88"/>
  <c r="F54" i="88" s="1"/>
  <c r="F65" i="88" s="1"/>
  <c r="P413" i="105" s="1"/>
  <c r="P408" i="130" s="1"/>
  <c r="C138" i="88"/>
  <c r="C57" i="88" s="1"/>
  <c r="C68" i="88" s="1"/>
  <c r="M416" i="105" s="1"/>
  <c r="M411" i="130" s="1"/>
  <c r="P441" i="105"/>
  <c r="Q441" i="105"/>
  <c r="H135" i="88"/>
  <c r="H54" i="88" s="1"/>
  <c r="H65" i="88" s="1"/>
  <c r="R413" i="105" s="1"/>
  <c r="R408" i="130" s="1"/>
  <c r="N114" i="88"/>
  <c r="S441" i="105"/>
  <c r="O441" i="105"/>
  <c r="N441" i="105"/>
  <c r="M441" i="105"/>
  <c r="E65" i="88"/>
  <c r="O413" i="105" s="1"/>
  <c r="O408" i="130" s="1"/>
  <c r="R441" i="105"/>
  <c r="O432" i="105"/>
  <c r="S432" i="105"/>
  <c r="M432" i="105"/>
  <c r="R432" i="105"/>
  <c r="N432" i="105"/>
  <c r="Q432" i="105"/>
  <c r="P432" i="105"/>
  <c r="G53" i="79"/>
  <c r="P114" i="88"/>
  <c r="F53" i="79"/>
  <c r="I53" i="79"/>
  <c r="E53" i="79"/>
  <c r="C53" i="79"/>
  <c r="H53" i="79"/>
  <c r="I137" i="88"/>
  <c r="I56" i="88" s="1"/>
  <c r="I67" i="88" s="1"/>
  <c r="S415" i="105" s="1"/>
  <c r="S410" i="130" s="1"/>
  <c r="D53" i="79"/>
  <c r="E692" i="111" a="1"/>
  <c r="F137" i="88"/>
  <c r="F56" i="88" s="1"/>
  <c r="F67" i="88" s="1"/>
  <c r="P415" i="105" s="1"/>
  <c r="P410" i="130" s="1"/>
  <c r="H137" i="88"/>
  <c r="H56" i="88" s="1"/>
  <c r="H67" i="88" s="1"/>
  <c r="R415" i="105" s="1"/>
  <c r="R410" i="130" s="1"/>
  <c r="F138" i="88"/>
  <c r="F57" i="88" s="1"/>
  <c r="F68" i="88" s="1"/>
  <c r="P416" i="105" s="1"/>
  <c r="P411" i="130" s="1"/>
  <c r="H138" i="88"/>
  <c r="H57" i="88" s="1"/>
  <c r="H68" i="88" s="1"/>
  <c r="R416" i="105" s="1"/>
  <c r="R411" i="130" s="1"/>
  <c r="G135" i="88"/>
  <c r="G54" i="88" s="1"/>
  <c r="G65" i="88" s="1"/>
  <c r="Q413" i="105" s="1"/>
  <c r="Q408" i="130" s="1"/>
  <c r="G137" i="88"/>
  <c r="G56" i="88" s="1"/>
  <c r="G67" i="88" s="1"/>
  <c r="Q415" i="105" s="1"/>
  <c r="Q410" i="130" s="1"/>
  <c r="D137" i="88"/>
  <c r="D56" i="88" s="1"/>
  <c r="D67" i="88" s="1"/>
  <c r="N415" i="105" s="1"/>
  <c r="N410" i="130" s="1"/>
  <c r="D138" i="88"/>
  <c r="D57" i="88" s="1"/>
  <c r="D68" i="88" s="1"/>
  <c r="N416" i="105" s="1"/>
  <c r="N411" i="130" s="1"/>
  <c r="C137" i="88"/>
  <c r="C56" i="88" s="1"/>
  <c r="C67" i="88" s="1"/>
  <c r="M415" i="105" s="1"/>
  <c r="M410" i="130" s="1"/>
  <c r="O79" i="88"/>
  <c r="D100" i="88"/>
  <c r="D44" i="88" s="1"/>
  <c r="O115" i="88" s="1"/>
  <c r="D32" i="88"/>
  <c r="E137" i="88"/>
  <c r="E56" i="88" s="1"/>
  <c r="E67" i="88" s="1"/>
  <c r="O415" i="105" s="1"/>
  <c r="O410" i="130" s="1"/>
  <c r="C65" i="88"/>
  <c r="M413" i="105" s="1"/>
  <c r="M408" i="130" s="1"/>
  <c r="C32" i="88"/>
  <c r="C100" i="88"/>
  <c r="C44" i="88" s="1"/>
  <c r="N79" i="88"/>
  <c r="H100" i="88"/>
  <c r="H44" i="88" s="1"/>
  <c r="S115" i="88" s="1"/>
  <c r="S79" i="88"/>
  <c r="H32" i="88"/>
  <c r="G100" i="88"/>
  <c r="G44" i="88" s="1"/>
  <c r="R115" i="88" s="1"/>
  <c r="R79" i="88"/>
  <c r="G32" i="88"/>
  <c r="E32" i="88"/>
  <c r="E100" i="88"/>
  <c r="E44" i="88" s="1"/>
  <c r="P115" i="88" s="1"/>
  <c r="P79" i="88"/>
  <c r="F32" i="88"/>
  <c r="Q79" i="88"/>
  <c r="F100" i="88"/>
  <c r="F44" i="88" s="1"/>
  <c r="I32" i="88"/>
  <c r="T79" i="88"/>
  <c r="I100" i="88"/>
  <c r="I44" i="88" s="1"/>
  <c r="T115" i="88" s="1"/>
  <c r="S404" i="105"/>
  <c r="R404" i="105"/>
  <c r="M404" i="105"/>
  <c r="N404" i="105"/>
  <c r="P404" i="105"/>
  <c r="Q404" i="105"/>
  <c r="O404" i="105"/>
  <c r="E34" i="86"/>
  <c r="E102" i="86"/>
  <c r="E46" i="86" s="1"/>
  <c r="P117" i="86" s="1"/>
  <c r="P81" i="86"/>
  <c r="E389" i="114"/>
  <c r="F390" i="114"/>
  <c r="S80" i="86"/>
  <c r="H33" i="86"/>
  <c r="H101" i="86"/>
  <c r="H45" i="86" s="1"/>
  <c r="S116" i="86" s="1"/>
  <c r="E8" i="86"/>
  <c r="G8" i="86"/>
  <c r="I102" i="86"/>
  <c r="I46" i="86" s="1"/>
  <c r="T117" i="86" s="1"/>
  <c r="I34" i="86"/>
  <c r="T81" i="86"/>
  <c r="O80" i="86"/>
  <c r="D33" i="86"/>
  <c r="D101" i="86"/>
  <c r="D45" i="86" s="1"/>
  <c r="O116" i="86" s="1"/>
  <c r="F33" i="86"/>
  <c r="Q80" i="86"/>
  <c r="F101" i="86"/>
  <c r="F45" i="86" s="1"/>
  <c r="F137" i="86" s="1"/>
  <c r="F56" i="86" s="1"/>
  <c r="H8" i="86"/>
  <c r="C8" i="86"/>
  <c r="G102" i="86"/>
  <c r="G46" i="86" s="1"/>
  <c r="G138" i="86" s="1"/>
  <c r="G57" i="86" s="1"/>
  <c r="G34" i="86"/>
  <c r="R81" i="86"/>
  <c r="G389" i="114"/>
  <c r="C101" i="86"/>
  <c r="C45" i="86" s="1"/>
  <c r="N116" i="86" s="1"/>
  <c r="C33" i="86"/>
  <c r="N80" i="86"/>
  <c r="E101" i="86"/>
  <c r="E45" i="86" s="1"/>
  <c r="E137" i="86" s="1"/>
  <c r="E56" i="86" s="1"/>
  <c r="E33" i="86"/>
  <c r="P80" i="86"/>
  <c r="I8" i="86"/>
  <c r="D34" i="86"/>
  <c r="D102" i="86"/>
  <c r="D46" i="86" s="1"/>
  <c r="D138" i="86" s="1"/>
  <c r="D57" i="86" s="1"/>
  <c r="O81" i="86"/>
  <c r="Q81" i="86"/>
  <c r="F102" i="86"/>
  <c r="F46" i="86" s="1"/>
  <c r="Q117" i="86" s="1"/>
  <c r="F34" i="86"/>
  <c r="F389" i="114"/>
  <c r="H390" i="114"/>
  <c r="D389" i="114"/>
  <c r="G390" i="114"/>
  <c r="G33" i="86"/>
  <c r="G101" i="86"/>
  <c r="G45" i="86" s="1"/>
  <c r="G137" i="86" s="1"/>
  <c r="G56" i="86" s="1"/>
  <c r="R80" i="86"/>
  <c r="I33" i="86"/>
  <c r="T80" i="86"/>
  <c r="I101" i="86"/>
  <c r="I45" i="86" s="1"/>
  <c r="T116" i="86" s="1"/>
  <c r="D8" i="86"/>
  <c r="F8" i="86"/>
  <c r="S81" i="86"/>
  <c r="H34" i="86"/>
  <c r="H102" i="86"/>
  <c r="H46" i="86" s="1"/>
  <c r="S117" i="86" s="1"/>
  <c r="N81" i="86"/>
  <c r="C102" i="86"/>
  <c r="C46" i="86" s="1"/>
  <c r="N117" i="86" s="1"/>
  <c r="C34" i="86"/>
  <c r="Q372" i="105"/>
  <c r="S372" i="105"/>
  <c r="P372" i="105"/>
  <c r="R372" i="105"/>
  <c r="N372" i="105"/>
  <c r="O372" i="105"/>
  <c r="M372" i="105"/>
  <c r="I135" i="83"/>
  <c r="I54" i="83" s="1"/>
  <c r="I65" i="83" s="1"/>
  <c r="S364" i="105" s="1"/>
  <c r="S360" i="130" s="1"/>
  <c r="D135" i="83"/>
  <c r="D54" i="83" s="1"/>
  <c r="D65" i="83" s="1"/>
  <c r="N364" i="105" s="1"/>
  <c r="N360" i="130" s="1"/>
  <c r="D33" i="83"/>
  <c r="D101" i="83"/>
  <c r="D45" i="83" s="1"/>
  <c r="O116" i="83" s="1"/>
  <c r="O80" i="83"/>
  <c r="D11" i="104"/>
  <c r="D33" i="104" s="1"/>
  <c r="P81" i="83"/>
  <c r="E34" i="83"/>
  <c r="E102" i="83"/>
  <c r="E46" i="83" s="1"/>
  <c r="E138" i="83" s="1"/>
  <c r="E57" i="83" s="1"/>
  <c r="E12" i="104"/>
  <c r="C32" i="83"/>
  <c r="N79" i="83"/>
  <c r="C100" i="83"/>
  <c r="C44" i="83" s="1"/>
  <c r="C136" i="83" s="1"/>
  <c r="C55" i="83" s="1"/>
  <c r="N82" i="83"/>
  <c r="G101" i="83"/>
  <c r="G45" i="83" s="1"/>
  <c r="R116" i="83" s="1"/>
  <c r="G33" i="83"/>
  <c r="R80" i="83"/>
  <c r="G11" i="104"/>
  <c r="F100" i="83"/>
  <c r="F44" i="83" s="1"/>
  <c r="Q79" i="83"/>
  <c r="F32" i="83"/>
  <c r="T82" i="83"/>
  <c r="H33" i="83"/>
  <c r="H101" i="83"/>
  <c r="H45" i="83" s="1"/>
  <c r="S116" i="83" s="1"/>
  <c r="S80" i="83"/>
  <c r="H11" i="104"/>
  <c r="I102" i="83"/>
  <c r="I46" i="83" s="1"/>
  <c r="I34" i="83"/>
  <c r="T81" i="83"/>
  <c r="I12" i="104"/>
  <c r="R79" i="83"/>
  <c r="G32" i="83"/>
  <c r="G100" i="83"/>
  <c r="G44" i="83" s="1"/>
  <c r="G136" i="83" s="1"/>
  <c r="G55" i="83" s="1"/>
  <c r="Q82" i="83"/>
  <c r="I33" i="83"/>
  <c r="T80" i="83"/>
  <c r="I101" i="83"/>
  <c r="I45" i="83" s="1"/>
  <c r="T116" i="83" s="1"/>
  <c r="I11" i="104"/>
  <c r="S81" i="83"/>
  <c r="H102" i="83"/>
  <c r="H46" i="83" s="1"/>
  <c r="H138" i="83" s="1"/>
  <c r="H57" i="83" s="1"/>
  <c r="H34" i="83"/>
  <c r="H12" i="104"/>
  <c r="D100" i="83"/>
  <c r="D44" i="83" s="1"/>
  <c r="O79" i="83"/>
  <c r="D32" i="83"/>
  <c r="P82" i="83"/>
  <c r="E33" i="83"/>
  <c r="P80" i="83"/>
  <c r="E101" i="83"/>
  <c r="E45" i="83" s="1"/>
  <c r="P116" i="83" s="1"/>
  <c r="E11" i="104"/>
  <c r="G102" i="83"/>
  <c r="G46" i="83" s="1"/>
  <c r="R117" i="83" s="1"/>
  <c r="R81" i="83"/>
  <c r="G34" i="83"/>
  <c r="G12" i="104"/>
  <c r="P79" i="83"/>
  <c r="E100" i="83"/>
  <c r="E44" i="83" s="1"/>
  <c r="E136" i="83" s="1"/>
  <c r="E55" i="83" s="1"/>
  <c r="E32" i="83"/>
  <c r="O82" i="83"/>
  <c r="D102" i="83"/>
  <c r="D46" i="83" s="1"/>
  <c r="O81" i="83"/>
  <c r="D34" i="83"/>
  <c r="D12" i="104"/>
  <c r="D34" i="104" s="1"/>
  <c r="R82" i="83"/>
  <c r="C33" i="83"/>
  <c r="N80" i="83"/>
  <c r="C101" i="83"/>
  <c r="C45" i="83" s="1"/>
  <c r="N116" i="83" s="1"/>
  <c r="C11" i="104"/>
  <c r="C33" i="104" s="1"/>
  <c r="Q81" i="83"/>
  <c r="F34" i="83"/>
  <c r="F102" i="83"/>
  <c r="F46" i="83" s="1"/>
  <c r="F138" i="83" s="1"/>
  <c r="F57" i="83" s="1"/>
  <c r="F12" i="104"/>
  <c r="T79" i="83"/>
  <c r="I100" i="83"/>
  <c r="I44" i="83" s="1"/>
  <c r="I32" i="83"/>
  <c r="C66" i="73"/>
  <c r="M289" i="105" s="1"/>
  <c r="S82" i="83"/>
  <c r="F101" i="83"/>
  <c r="F45" i="83" s="1"/>
  <c r="Q116" i="83" s="1"/>
  <c r="Q80" i="83"/>
  <c r="F33" i="83"/>
  <c r="F11" i="104"/>
  <c r="N81" i="83"/>
  <c r="C34" i="83"/>
  <c r="C102" i="83"/>
  <c r="C46" i="83" s="1"/>
  <c r="C12" i="104"/>
  <c r="C34" i="104" s="1"/>
  <c r="H100" i="83"/>
  <c r="H44" i="83" s="1"/>
  <c r="H32" i="83"/>
  <c r="S79" i="83"/>
  <c r="F135" i="83"/>
  <c r="F54" i="83" s="1"/>
  <c r="F65" i="83" s="1"/>
  <c r="P364" i="105" s="1"/>
  <c r="P360" i="130" s="1"/>
  <c r="E135" i="83"/>
  <c r="E54" i="83" s="1"/>
  <c r="E65" i="83" s="1"/>
  <c r="O364" i="105" s="1"/>
  <c r="O360" i="130" s="1"/>
  <c r="C135" i="83"/>
  <c r="C54" i="83" s="1"/>
  <c r="C65" i="83" s="1"/>
  <c r="M364" i="105" s="1"/>
  <c r="M360" i="130" s="1"/>
  <c r="H135" i="83"/>
  <c r="H54" i="83" s="1"/>
  <c r="H65" i="83" s="1"/>
  <c r="R364" i="105" s="1"/>
  <c r="R360" i="130" s="1"/>
  <c r="G135" i="83"/>
  <c r="G54" i="83" s="1"/>
  <c r="G65" i="83" s="1"/>
  <c r="Q364" i="105" s="1"/>
  <c r="Q360" i="130" s="1"/>
  <c r="H53" i="82"/>
  <c r="F53" i="82"/>
  <c r="G53" i="82"/>
  <c r="E53" i="82"/>
  <c r="I53" i="82"/>
  <c r="C53" i="82"/>
  <c r="D53" i="82"/>
  <c r="E583" i="111" a="1"/>
  <c r="C53" i="81"/>
  <c r="D53" i="81"/>
  <c r="G53" i="81"/>
  <c r="E568" i="111" a="1"/>
  <c r="H53" i="81"/>
  <c r="F53" i="81"/>
  <c r="E53" i="81"/>
  <c r="I53" i="81"/>
  <c r="H53" i="78"/>
  <c r="G53" i="78"/>
  <c r="F53" i="78"/>
  <c r="D53" i="78"/>
  <c r="C53" i="78"/>
  <c r="E53" i="78"/>
  <c r="E553" i="111" a="1"/>
  <c r="I53" i="78"/>
  <c r="O288" i="130"/>
  <c r="R327" i="105"/>
  <c r="P327" i="105"/>
  <c r="Q327" i="105"/>
  <c r="M327" i="105"/>
  <c r="N327" i="105"/>
  <c r="O327" i="105"/>
  <c r="S327" i="105"/>
  <c r="K524" i="111"/>
  <c r="V524" i="111" s="1"/>
  <c r="J524" i="111"/>
  <c r="U524" i="111" s="1"/>
  <c r="F524" i="111"/>
  <c r="Q524" i="111" s="1"/>
  <c r="I525" i="111"/>
  <c r="T525" i="111" s="1"/>
  <c r="G524" i="111"/>
  <c r="R524" i="111" s="1"/>
  <c r="E525" i="111"/>
  <c r="J526" i="111"/>
  <c r="U526" i="111" s="1"/>
  <c r="I524" i="111"/>
  <c r="T524" i="111" s="1"/>
  <c r="F527" i="111"/>
  <c r="Q527" i="111" s="1"/>
  <c r="G525" i="111"/>
  <c r="R525" i="111" s="1"/>
  <c r="I526" i="111"/>
  <c r="T526" i="111" s="1"/>
  <c r="E528" i="111"/>
  <c r="K525" i="111"/>
  <c r="V525" i="111" s="1"/>
  <c r="F526" i="111"/>
  <c r="Q526" i="111" s="1"/>
  <c r="K526" i="111"/>
  <c r="V526" i="111" s="1"/>
  <c r="H525" i="111"/>
  <c r="S525" i="111" s="1"/>
  <c r="G527" i="111"/>
  <c r="R527" i="111" s="1"/>
  <c r="H526" i="111"/>
  <c r="S526" i="111" s="1"/>
  <c r="G526" i="111"/>
  <c r="R526" i="111" s="1"/>
  <c r="F525" i="111"/>
  <c r="Q525" i="111" s="1"/>
  <c r="E526" i="111"/>
  <c r="J525" i="111"/>
  <c r="U525" i="111" s="1"/>
  <c r="I527" i="111"/>
  <c r="T527" i="111" s="1"/>
  <c r="E524" i="111"/>
  <c r="H524" i="111"/>
  <c r="S524" i="111" s="1"/>
  <c r="H527" i="111"/>
  <c r="S527" i="111" s="1"/>
  <c r="J527" i="111"/>
  <c r="U527" i="111" s="1"/>
  <c r="K527" i="111"/>
  <c r="V527" i="111" s="1"/>
  <c r="E527" i="111"/>
  <c r="D64" i="76"/>
  <c r="E64" i="76"/>
  <c r="H64" i="76"/>
  <c r="G64" i="76"/>
  <c r="C64" i="76"/>
  <c r="F64" i="76"/>
  <c r="I64" i="76"/>
  <c r="I53" i="75"/>
  <c r="E508" i="111" a="1"/>
  <c r="I66" i="73"/>
  <c r="S289" i="105" s="1"/>
  <c r="H53" i="75"/>
  <c r="C53" i="75"/>
  <c r="E53" i="75"/>
  <c r="D53" i="75"/>
  <c r="F53" i="75"/>
  <c r="G53" i="75"/>
  <c r="F31" i="74"/>
  <c r="F99" i="74"/>
  <c r="C31" i="74"/>
  <c r="C99" i="74"/>
  <c r="E99" i="74"/>
  <c r="E31" i="74"/>
  <c r="I99" i="74"/>
  <c r="I31" i="74"/>
  <c r="G31" i="74"/>
  <c r="G99" i="74"/>
  <c r="H31" i="74"/>
  <c r="H99" i="74"/>
  <c r="D31" i="74"/>
  <c r="D99" i="74"/>
  <c r="H65" i="73"/>
  <c r="R288" i="105" s="1"/>
  <c r="D66" i="73"/>
  <c r="N289" i="105" s="1"/>
  <c r="N288" i="130" s="1"/>
  <c r="I42" i="73"/>
  <c r="C42" i="73"/>
  <c r="F42" i="73"/>
  <c r="D42" i="73"/>
  <c r="G42" i="73"/>
  <c r="E469" i="111" a="1"/>
  <c r="E42" i="73"/>
  <c r="M288" i="105"/>
  <c r="H42" i="73"/>
  <c r="D53" i="72"/>
  <c r="H53" i="72"/>
  <c r="C53" i="72"/>
  <c r="F53" i="72"/>
  <c r="I53" i="72"/>
  <c r="E461" i="111" a="1"/>
  <c r="E53" i="72"/>
  <c r="G53" i="72"/>
  <c r="O116" i="71"/>
  <c r="D137" i="71"/>
  <c r="E64" i="71"/>
  <c r="F64" i="71"/>
  <c r="D64" i="71"/>
  <c r="R116" i="71"/>
  <c r="G137" i="71"/>
  <c r="I64" i="71"/>
  <c r="J444" i="111"/>
  <c r="U444" i="111" s="1"/>
  <c r="E444" i="111"/>
  <c r="F442" i="111"/>
  <c r="Q442" i="111" s="1"/>
  <c r="G443" i="111"/>
  <c r="R443" i="111" s="1"/>
  <c r="G442" i="111"/>
  <c r="R442" i="111" s="1"/>
  <c r="H442" i="111"/>
  <c r="S442" i="111" s="1"/>
  <c r="K443" i="111"/>
  <c r="V443" i="111" s="1"/>
  <c r="E442" i="111"/>
  <c r="K444" i="111"/>
  <c r="V444" i="111" s="1"/>
  <c r="I442" i="111"/>
  <c r="T442" i="111" s="1"/>
  <c r="I444" i="111"/>
  <c r="T444" i="111" s="1"/>
  <c r="G441" i="111"/>
  <c r="R441" i="111" s="1"/>
  <c r="H444" i="111"/>
  <c r="S444" i="111" s="1"/>
  <c r="J443" i="111"/>
  <c r="U443" i="111" s="1"/>
  <c r="J441" i="111"/>
  <c r="U441" i="111" s="1"/>
  <c r="H443" i="111"/>
  <c r="S443" i="111" s="1"/>
  <c r="I443" i="111"/>
  <c r="T443" i="111" s="1"/>
  <c r="F441" i="111"/>
  <c r="Q441" i="111" s="1"/>
  <c r="E443" i="111"/>
  <c r="G444" i="111"/>
  <c r="R444" i="111" s="1"/>
  <c r="F444" i="111"/>
  <c r="Q444" i="111" s="1"/>
  <c r="I441" i="111"/>
  <c r="T441" i="111" s="1"/>
  <c r="H441" i="111"/>
  <c r="S441" i="111" s="1"/>
  <c r="K441" i="111"/>
  <c r="V441" i="111" s="1"/>
  <c r="K442" i="111"/>
  <c r="V442" i="111" s="1"/>
  <c r="J442" i="111"/>
  <c r="U442" i="111" s="1"/>
  <c r="F443" i="111"/>
  <c r="Q443" i="111" s="1"/>
  <c r="E441" i="111"/>
  <c r="P116" i="71"/>
  <c r="E137" i="71"/>
  <c r="Q116" i="71"/>
  <c r="F137" i="71"/>
  <c r="N116" i="71"/>
  <c r="C137" i="71"/>
  <c r="C64" i="71"/>
  <c r="S116" i="71"/>
  <c r="H137" i="71"/>
  <c r="H64" i="71"/>
  <c r="T116" i="71"/>
  <c r="I137" i="71"/>
  <c r="G64" i="71"/>
  <c r="S260" i="105"/>
  <c r="Q260" i="105"/>
  <c r="M260" i="105"/>
  <c r="R260" i="105"/>
  <c r="N260" i="105"/>
  <c r="P260" i="105"/>
  <c r="O260" i="105"/>
  <c r="D53" i="69"/>
  <c r="C53" i="69"/>
  <c r="E53" i="69"/>
  <c r="I53" i="69"/>
  <c r="H53" i="69"/>
  <c r="E416" i="111" a="1"/>
  <c r="F53" i="69"/>
  <c r="G53" i="69"/>
  <c r="G53" i="68"/>
  <c r="H53" i="68"/>
  <c r="D53" i="68"/>
  <c r="I53" i="68"/>
  <c r="E401" i="111" a="1"/>
  <c r="E53" i="68"/>
  <c r="C53" i="68"/>
  <c r="F53" i="68"/>
  <c r="I42" i="67"/>
  <c r="H42" i="67"/>
  <c r="P233" i="130"/>
  <c r="D42" i="67"/>
  <c r="N233" i="130"/>
  <c r="S234" i="130"/>
  <c r="N235" i="130"/>
  <c r="C42" i="67"/>
  <c r="S232" i="130"/>
  <c r="Q233" i="130"/>
  <c r="M234" i="130"/>
  <c r="E42" i="67"/>
  <c r="O235" i="130"/>
  <c r="E377" i="111" a="1"/>
  <c r="F42" i="67"/>
  <c r="G42" i="67"/>
  <c r="E137" i="128" l="1"/>
  <c r="E56" i="128" s="1"/>
  <c r="E67" i="128" s="1"/>
  <c r="O601" i="105" s="1"/>
  <c r="O594" i="130" s="1"/>
  <c r="R116" i="128"/>
  <c r="E138" i="128"/>
  <c r="E57" i="128" s="1"/>
  <c r="E68" i="128" s="1"/>
  <c r="O602" i="105" s="1"/>
  <c r="O595" i="130" s="1"/>
  <c r="H138" i="128"/>
  <c r="H57" i="128" s="1"/>
  <c r="H68" i="128" s="1"/>
  <c r="R602" i="105" s="1"/>
  <c r="R595" i="130" s="1"/>
  <c r="G67" i="128"/>
  <c r="Q601" i="105" s="1"/>
  <c r="Q594" i="130" s="1"/>
  <c r="E136" i="128"/>
  <c r="E55" i="128" s="1"/>
  <c r="E66" i="128" s="1"/>
  <c r="O600" i="105" s="1"/>
  <c r="O593" i="130" s="1"/>
  <c r="G138" i="128"/>
  <c r="G57" i="128" s="1"/>
  <c r="G68" i="128" s="1"/>
  <c r="Q602" i="105" s="1"/>
  <c r="Q595" i="130" s="1"/>
  <c r="H137" i="128"/>
  <c r="H56" i="128" s="1"/>
  <c r="H67" i="128" s="1"/>
  <c r="R601" i="105" s="1"/>
  <c r="R594" i="130" s="1"/>
  <c r="F136" i="128"/>
  <c r="F55" i="128" s="1"/>
  <c r="F66" i="128" s="1"/>
  <c r="P600" i="105" s="1"/>
  <c r="P593" i="130" s="1"/>
  <c r="C136" i="128"/>
  <c r="C55" i="128" s="1"/>
  <c r="C66" i="128" s="1"/>
  <c r="M600" i="105" s="1"/>
  <c r="M593" i="130" s="1"/>
  <c r="C135" i="128"/>
  <c r="C54" i="128" s="1"/>
  <c r="C65" i="128" s="1"/>
  <c r="M599" i="105" s="1"/>
  <c r="M592" i="130" s="1"/>
  <c r="C138" i="128"/>
  <c r="C57" i="128" s="1"/>
  <c r="C68" i="128" s="1"/>
  <c r="M602" i="105" s="1"/>
  <c r="M595" i="130" s="1"/>
  <c r="I138" i="128"/>
  <c r="I57" i="128" s="1"/>
  <c r="I68" i="128" s="1"/>
  <c r="S602" i="105" s="1"/>
  <c r="S595" i="130" s="1"/>
  <c r="I137" i="128"/>
  <c r="I56" i="128" s="1"/>
  <c r="I67" i="128" s="1"/>
  <c r="S601" i="105" s="1"/>
  <c r="S594" i="130" s="1"/>
  <c r="D137" i="128"/>
  <c r="D56" i="128" s="1"/>
  <c r="D67" i="128" s="1"/>
  <c r="N601" i="105" s="1"/>
  <c r="N594" i="130" s="1"/>
  <c r="H136" i="128"/>
  <c r="H55" i="128" s="1"/>
  <c r="H66" i="128" s="1"/>
  <c r="R600" i="105" s="1"/>
  <c r="R593" i="130" s="1"/>
  <c r="H135" i="128"/>
  <c r="H54" i="128" s="1"/>
  <c r="H65" i="128" s="1"/>
  <c r="R599" i="105" s="1"/>
  <c r="R592" i="130" s="1"/>
  <c r="E135" i="128"/>
  <c r="E54" i="128" s="1"/>
  <c r="E65" i="128" s="1"/>
  <c r="O599" i="105" s="1"/>
  <c r="O592" i="130" s="1"/>
  <c r="F138" i="128"/>
  <c r="F57" i="128" s="1"/>
  <c r="F68" i="128" s="1"/>
  <c r="P602" i="105" s="1"/>
  <c r="P595" i="130" s="1"/>
  <c r="F137" i="128"/>
  <c r="F56" i="128" s="1"/>
  <c r="F67" i="128" s="1"/>
  <c r="P601" i="105" s="1"/>
  <c r="P594" i="130" s="1"/>
  <c r="I136" i="128"/>
  <c r="I55" i="128" s="1"/>
  <c r="I66" i="128" s="1"/>
  <c r="S600" i="105" s="1"/>
  <c r="S593" i="130" s="1"/>
  <c r="D136" i="128"/>
  <c r="D55" i="128" s="1"/>
  <c r="D66" i="128" s="1"/>
  <c r="N600" i="105" s="1"/>
  <c r="N593" i="130" s="1"/>
  <c r="D135" i="128"/>
  <c r="D54" i="128" s="1"/>
  <c r="D65" i="128" s="1"/>
  <c r="N599" i="105" s="1"/>
  <c r="N592" i="130" s="1"/>
  <c r="F135" i="128"/>
  <c r="F54" i="128" s="1"/>
  <c r="F65" i="128" s="1"/>
  <c r="P599" i="105" s="1"/>
  <c r="P592" i="130" s="1"/>
  <c r="C137" i="128"/>
  <c r="C56" i="128" s="1"/>
  <c r="C67" i="128" s="1"/>
  <c r="M601" i="105" s="1"/>
  <c r="M594" i="130" s="1"/>
  <c r="G136" i="128"/>
  <c r="G55" i="128" s="1"/>
  <c r="G66" i="128" s="1"/>
  <c r="Q600" i="105" s="1"/>
  <c r="Q593" i="130" s="1"/>
  <c r="G135" i="128"/>
  <c r="G54" i="128" s="1"/>
  <c r="G65" i="128" s="1"/>
  <c r="Q599" i="105" s="1"/>
  <c r="Q592" i="130" s="1"/>
  <c r="I135" i="128"/>
  <c r="I54" i="128" s="1"/>
  <c r="I65" i="128" s="1"/>
  <c r="S599" i="105" s="1"/>
  <c r="S592" i="130" s="1"/>
  <c r="D138" i="128"/>
  <c r="D57" i="128" s="1"/>
  <c r="D68" i="128" s="1"/>
  <c r="N602" i="105" s="1"/>
  <c r="N595" i="130" s="1"/>
  <c r="D137" i="86"/>
  <c r="D56" i="86" s="1"/>
  <c r="D67" i="86" s="1"/>
  <c r="N397" i="105" s="1"/>
  <c r="N393" i="130" s="1"/>
  <c r="S551" i="105"/>
  <c r="N551" i="105"/>
  <c r="M551" i="105"/>
  <c r="O551" i="105"/>
  <c r="P551" i="105"/>
  <c r="R551" i="105"/>
  <c r="Q551" i="105"/>
  <c r="C64" i="100"/>
  <c r="K894" i="111"/>
  <c r="V894" i="111" s="1"/>
  <c r="F892" i="111"/>
  <c r="Q892" i="111" s="1"/>
  <c r="J895" i="111"/>
  <c r="U895" i="111" s="1"/>
  <c r="G892" i="111"/>
  <c r="R892" i="111" s="1"/>
  <c r="E894" i="111"/>
  <c r="J893" i="111"/>
  <c r="U893" i="111" s="1"/>
  <c r="E892" i="111"/>
  <c r="I893" i="111"/>
  <c r="T893" i="111" s="1"/>
  <c r="F893" i="111"/>
  <c r="Q893" i="111" s="1"/>
  <c r="I892" i="111"/>
  <c r="T892" i="111" s="1"/>
  <c r="H895" i="111"/>
  <c r="S895" i="111" s="1"/>
  <c r="K895" i="111"/>
  <c r="V895" i="111" s="1"/>
  <c r="G893" i="111"/>
  <c r="R893" i="111" s="1"/>
  <c r="H892" i="111"/>
  <c r="S892" i="111" s="1"/>
  <c r="I895" i="111"/>
  <c r="T895" i="111" s="1"/>
  <c r="H894" i="111"/>
  <c r="S894" i="111" s="1"/>
  <c r="E895" i="111"/>
  <c r="F894" i="111"/>
  <c r="Q894" i="111" s="1"/>
  <c r="E893" i="111"/>
  <c r="G895" i="111"/>
  <c r="R895" i="111" s="1"/>
  <c r="G894" i="111"/>
  <c r="R894" i="111" s="1"/>
  <c r="F895" i="111"/>
  <c r="Q895" i="111" s="1"/>
  <c r="I894" i="111"/>
  <c r="T894" i="111" s="1"/>
  <c r="J892" i="111"/>
  <c r="U892" i="111" s="1"/>
  <c r="H893" i="111"/>
  <c r="S893" i="111" s="1"/>
  <c r="K892" i="111"/>
  <c r="V892" i="111" s="1"/>
  <c r="J894" i="111"/>
  <c r="U894" i="111" s="1"/>
  <c r="K893" i="111"/>
  <c r="V893" i="111" s="1"/>
  <c r="I64" i="100"/>
  <c r="G64" i="100"/>
  <c r="E64" i="100"/>
  <c r="H64" i="100"/>
  <c r="F64" i="100"/>
  <c r="D64" i="100"/>
  <c r="H64" i="99"/>
  <c r="F64" i="99"/>
  <c r="J880" i="111"/>
  <c r="U880" i="111" s="1"/>
  <c r="F878" i="111"/>
  <c r="Q878" i="111" s="1"/>
  <c r="E880" i="111"/>
  <c r="K877" i="111"/>
  <c r="V877" i="111" s="1"/>
  <c r="K878" i="111"/>
  <c r="V878" i="111" s="1"/>
  <c r="G878" i="111"/>
  <c r="R878" i="111" s="1"/>
  <c r="I880" i="111"/>
  <c r="T880" i="111" s="1"/>
  <c r="G877" i="111"/>
  <c r="R877" i="111" s="1"/>
  <c r="G879" i="111"/>
  <c r="R879" i="111" s="1"/>
  <c r="E879" i="111"/>
  <c r="J878" i="111"/>
  <c r="U878" i="111" s="1"/>
  <c r="J877" i="111"/>
  <c r="U877" i="111" s="1"/>
  <c r="H879" i="111"/>
  <c r="S879" i="111" s="1"/>
  <c r="K879" i="111"/>
  <c r="V879" i="111" s="1"/>
  <c r="I879" i="111"/>
  <c r="T879" i="111" s="1"/>
  <c r="H880" i="111"/>
  <c r="S880" i="111" s="1"/>
  <c r="H877" i="111"/>
  <c r="S877" i="111" s="1"/>
  <c r="E878" i="111"/>
  <c r="F877" i="111"/>
  <c r="Q877" i="111" s="1"/>
  <c r="F879" i="111"/>
  <c r="Q879" i="111" s="1"/>
  <c r="G880" i="111"/>
  <c r="R880" i="111" s="1"/>
  <c r="F880" i="111"/>
  <c r="Q880" i="111" s="1"/>
  <c r="J879" i="111"/>
  <c r="U879" i="111" s="1"/>
  <c r="I877" i="111"/>
  <c r="T877" i="111" s="1"/>
  <c r="E877" i="111"/>
  <c r="I878" i="111"/>
  <c r="T878" i="111" s="1"/>
  <c r="K880" i="111"/>
  <c r="V880" i="111" s="1"/>
  <c r="H878" i="111"/>
  <c r="S878" i="111" s="1"/>
  <c r="C64" i="99"/>
  <c r="G64" i="99"/>
  <c r="D64" i="99"/>
  <c r="E64" i="99"/>
  <c r="I64" i="99"/>
  <c r="S524" i="105"/>
  <c r="P524" i="105"/>
  <c r="O524" i="105"/>
  <c r="Q524" i="105"/>
  <c r="R524" i="105"/>
  <c r="N524" i="105"/>
  <c r="M524" i="105"/>
  <c r="C53" i="97"/>
  <c r="F53" i="97"/>
  <c r="E53" i="97"/>
  <c r="G53" i="97"/>
  <c r="H53" i="97"/>
  <c r="I53" i="97"/>
  <c r="E844" i="111" a="1"/>
  <c r="D53" i="97"/>
  <c r="S499" i="130"/>
  <c r="N499" i="130"/>
  <c r="Q499" i="130"/>
  <c r="R499" i="130"/>
  <c r="Q116" i="86"/>
  <c r="P499" i="130"/>
  <c r="M499" i="130"/>
  <c r="O499" i="130"/>
  <c r="E64" i="95"/>
  <c r="G64" i="95"/>
  <c r="H64" i="95"/>
  <c r="G817" i="111"/>
  <c r="R817" i="111" s="1"/>
  <c r="F817" i="111"/>
  <c r="Q817" i="111" s="1"/>
  <c r="J818" i="111"/>
  <c r="U818" i="111" s="1"/>
  <c r="K815" i="111"/>
  <c r="V815" i="111" s="1"/>
  <c r="F816" i="111"/>
  <c r="Q816" i="111" s="1"/>
  <c r="H817" i="111"/>
  <c r="S817" i="111" s="1"/>
  <c r="F818" i="111"/>
  <c r="Q818" i="111" s="1"/>
  <c r="K816" i="111"/>
  <c r="V816" i="111" s="1"/>
  <c r="H816" i="111"/>
  <c r="S816" i="111" s="1"/>
  <c r="J815" i="111"/>
  <c r="U815" i="111" s="1"/>
  <c r="I818" i="111"/>
  <c r="T818" i="111" s="1"/>
  <c r="H818" i="111"/>
  <c r="S818" i="111" s="1"/>
  <c r="G815" i="111"/>
  <c r="R815" i="111" s="1"/>
  <c r="I815" i="111"/>
  <c r="T815" i="111" s="1"/>
  <c r="E818" i="111"/>
  <c r="E817" i="111"/>
  <c r="F815" i="111"/>
  <c r="Q815" i="111" s="1"/>
  <c r="K818" i="111"/>
  <c r="V818" i="111" s="1"/>
  <c r="J817" i="111"/>
  <c r="U817" i="111" s="1"/>
  <c r="J816" i="111"/>
  <c r="U816" i="111" s="1"/>
  <c r="K817" i="111"/>
  <c r="V817" i="111" s="1"/>
  <c r="H815" i="111"/>
  <c r="S815" i="111" s="1"/>
  <c r="I816" i="111"/>
  <c r="T816" i="111" s="1"/>
  <c r="E816" i="111"/>
  <c r="G819" i="111"/>
  <c r="R819" i="111" s="1"/>
  <c r="I817" i="111"/>
  <c r="T817" i="111" s="1"/>
  <c r="E815" i="111"/>
  <c r="G818" i="111"/>
  <c r="R818" i="111" s="1"/>
  <c r="G816" i="111"/>
  <c r="R816" i="111" s="1"/>
  <c r="F64" i="95"/>
  <c r="D64" i="95"/>
  <c r="C64" i="95"/>
  <c r="I64" i="95"/>
  <c r="K800" i="111"/>
  <c r="V800" i="111" s="1"/>
  <c r="I800" i="111"/>
  <c r="T800" i="111" s="1"/>
  <c r="F801" i="111"/>
  <c r="Q801" i="111" s="1"/>
  <c r="G802" i="111"/>
  <c r="R802" i="111" s="1"/>
  <c r="H802" i="111"/>
  <c r="S802" i="111" s="1"/>
  <c r="K803" i="111"/>
  <c r="V803" i="111" s="1"/>
  <c r="H801" i="111"/>
  <c r="S801" i="111" s="1"/>
  <c r="K802" i="111"/>
  <c r="V802" i="111" s="1"/>
  <c r="E801" i="111"/>
  <c r="K801" i="111"/>
  <c r="V801" i="111" s="1"/>
  <c r="H800" i="111"/>
  <c r="S800" i="111" s="1"/>
  <c r="G803" i="111"/>
  <c r="R803" i="111" s="1"/>
  <c r="E800" i="111"/>
  <c r="F803" i="111"/>
  <c r="Q803" i="111" s="1"/>
  <c r="J802" i="111"/>
  <c r="U802" i="111" s="1"/>
  <c r="G800" i="111"/>
  <c r="R800" i="111" s="1"/>
  <c r="G801" i="111"/>
  <c r="R801" i="111" s="1"/>
  <c r="I802" i="111"/>
  <c r="T802" i="111" s="1"/>
  <c r="J803" i="111"/>
  <c r="U803" i="111" s="1"/>
  <c r="E802" i="111"/>
  <c r="E803" i="111"/>
  <c r="J801" i="111"/>
  <c r="U801" i="111" s="1"/>
  <c r="J800" i="111"/>
  <c r="U800" i="111" s="1"/>
  <c r="I801" i="111"/>
  <c r="T801" i="111" s="1"/>
  <c r="I803" i="111"/>
  <c r="T803" i="111" s="1"/>
  <c r="F802" i="111"/>
  <c r="Q802" i="111" s="1"/>
  <c r="H803" i="111"/>
  <c r="S803" i="111" s="1"/>
  <c r="F800" i="111"/>
  <c r="Q800" i="111" s="1"/>
  <c r="C64" i="94"/>
  <c r="I64" i="94"/>
  <c r="G64" i="94"/>
  <c r="D64" i="94"/>
  <c r="H64" i="94"/>
  <c r="E64" i="94"/>
  <c r="F64" i="94"/>
  <c r="R472" i="130"/>
  <c r="Q472" i="130"/>
  <c r="N472" i="130"/>
  <c r="M472" i="130"/>
  <c r="S472" i="130"/>
  <c r="P472" i="130"/>
  <c r="O472" i="130"/>
  <c r="S463" i="130"/>
  <c r="R463" i="130"/>
  <c r="Q463" i="130"/>
  <c r="N463" i="130"/>
  <c r="O463" i="130"/>
  <c r="M463" i="130"/>
  <c r="P463" i="130"/>
  <c r="R454" i="130"/>
  <c r="M454" i="130"/>
  <c r="P454" i="130"/>
  <c r="O454" i="130"/>
  <c r="N454" i="130"/>
  <c r="S454" i="130"/>
  <c r="Q454" i="130"/>
  <c r="O450" i="105"/>
  <c r="M450" i="105"/>
  <c r="Q450" i="105"/>
  <c r="N450" i="105"/>
  <c r="P450" i="105"/>
  <c r="R450" i="105"/>
  <c r="S450" i="105"/>
  <c r="N436" i="130"/>
  <c r="Q436" i="130"/>
  <c r="H45" i="104"/>
  <c r="H45" i="141" s="1"/>
  <c r="R436" i="130"/>
  <c r="M436" i="130"/>
  <c r="O436" i="130"/>
  <c r="I137" i="86"/>
  <c r="I56" i="86" s="1"/>
  <c r="I67" i="86" s="1"/>
  <c r="S397" i="105" s="1"/>
  <c r="S393" i="130" s="1"/>
  <c r="S436" i="130"/>
  <c r="P436" i="130"/>
  <c r="R427" i="130"/>
  <c r="M427" i="130"/>
  <c r="N427" i="130"/>
  <c r="S427" i="130"/>
  <c r="O427" i="130"/>
  <c r="E45" i="104"/>
  <c r="E45" i="141" s="1"/>
  <c r="P427" i="130"/>
  <c r="Q427" i="130"/>
  <c r="I136" i="88"/>
  <c r="I55" i="88" s="1"/>
  <c r="I66" i="88" s="1"/>
  <c r="S414" i="105" s="1"/>
  <c r="S409" i="130" s="1"/>
  <c r="D64" i="79"/>
  <c r="H64" i="79"/>
  <c r="E64" i="79"/>
  <c r="F64" i="79"/>
  <c r="I694" i="111"/>
  <c r="T694" i="111" s="1"/>
  <c r="K696" i="111"/>
  <c r="V696" i="111" s="1"/>
  <c r="F696" i="111"/>
  <c r="Q696" i="111" s="1"/>
  <c r="J696" i="111"/>
  <c r="U696" i="111" s="1"/>
  <c r="G693" i="111"/>
  <c r="R693" i="111" s="1"/>
  <c r="E695" i="111"/>
  <c r="G696" i="111"/>
  <c r="R696" i="111" s="1"/>
  <c r="F693" i="111"/>
  <c r="Q693" i="111" s="1"/>
  <c r="J695" i="111"/>
  <c r="U695" i="111" s="1"/>
  <c r="J694" i="111"/>
  <c r="U694" i="111" s="1"/>
  <c r="H696" i="111"/>
  <c r="S696" i="111" s="1"/>
  <c r="I696" i="111"/>
  <c r="T696" i="111" s="1"/>
  <c r="K694" i="111"/>
  <c r="V694" i="111" s="1"/>
  <c r="I693" i="111"/>
  <c r="T693" i="111" s="1"/>
  <c r="E696" i="111"/>
  <c r="G694" i="111"/>
  <c r="R694" i="111" s="1"/>
  <c r="F695" i="111"/>
  <c r="Q695" i="111" s="1"/>
  <c r="K693" i="111"/>
  <c r="V693" i="111" s="1"/>
  <c r="H695" i="111"/>
  <c r="S695" i="111" s="1"/>
  <c r="H694" i="111"/>
  <c r="S694" i="111" s="1"/>
  <c r="G695" i="111"/>
  <c r="R695" i="111" s="1"/>
  <c r="E694" i="111"/>
  <c r="F694" i="111"/>
  <c r="Q694" i="111" s="1"/>
  <c r="I695" i="111"/>
  <c r="T695" i="111" s="1"/>
  <c r="K695" i="111"/>
  <c r="V695" i="111" s="1"/>
  <c r="J693" i="111"/>
  <c r="U693" i="111" s="1"/>
  <c r="E693" i="111"/>
  <c r="H693" i="111"/>
  <c r="S693" i="111" s="1"/>
  <c r="C64" i="79"/>
  <c r="G136" i="88"/>
  <c r="G55" i="88" s="1"/>
  <c r="G66" i="88" s="1"/>
  <c r="Q414" i="105" s="1"/>
  <c r="Q409" i="130" s="1"/>
  <c r="I64" i="79"/>
  <c r="G64" i="79"/>
  <c r="C136" i="88"/>
  <c r="C55" i="88" s="1"/>
  <c r="C66" i="88" s="1"/>
  <c r="M414" i="105" s="1"/>
  <c r="M409" i="130" s="1"/>
  <c r="E137" i="83"/>
  <c r="E56" i="83" s="1"/>
  <c r="E67" i="83" s="1"/>
  <c r="O366" i="105" s="1"/>
  <c r="O362" i="130" s="1"/>
  <c r="E138" i="86"/>
  <c r="E57" i="86" s="1"/>
  <c r="E68" i="86" s="1"/>
  <c r="O398" i="105" s="1"/>
  <c r="O394" i="130" s="1"/>
  <c r="Q115" i="88"/>
  <c r="H136" i="88"/>
  <c r="H55" i="88" s="1"/>
  <c r="H66" i="88" s="1"/>
  <c r="R414" i="105" s="1"/>
  <c r="R409" i="130" s="1"/>
  <c r="N115" i="88"/>
  <c r="D136" i="88"/>
  <c r="D55" i="88" s="1"/>
  <c r="D66" i="88" s="1"/>
  <c r="N414" i="105" s="1"/>
  <c r="N409" i="130" s="1"/>
  <c r="H137" i="83"/>
  <c r="H56" i="83" s="1"/>
  <c r="H67" i="83" s="1"/>
  <c r="R366" i="105" s="1"/>
  <c r="R362" i="130" s="1"/>
  <c r="F136" i="88"/>
  <c r="F55" i="88" s="1"/>
  <c r="F66" i="88" s="1"/>
  <c r="P414" i="105" s="1"/>
  <c r="P409" i="130" s="1"/>
  <c r="E136" i="88"/>
  <c r="E55" i="88" s="1"/>
  <c r="E66" i="88" s="1"/>
  <c r="O414" i="105" s="1"/>
  <c r="O409" i="130" s="1"/>
  <c r="O399" i="130"/>
  <c r="P399" i="130"/>
  <c r="N399" i="130"/>
  <c r="R399" i="130"/>
  <c r="C46" i="104"/>
  <c r="E66" i="83"/>
  <c r="O365" i="105" s="1"/>
  <c r="O361" i="130" s="1"/>
  <c r="Q399" i="130"/>
  <c r="M399" i="130"/>
  <c r="S399" i="130"/>
  <c r="G9" i="86"/>
  <c r="H387" i="114"/>
  <c r="H138" i="86"/>
  <c r="H57" i="86" s="1"/>
  <c r="H68" i="86" s="1"/>
  <c r="R398" i="105" s="1"/>
  <c r="R394" i="130" s="1"/>
  <c r="F98" i="86"/>
  <c r="F30" i="86"/>
  <c r="C98" i="86"/>
  <c r="C30" i="86"/>
  <c r="E98" i="86"/>
  <c r="E30" i="86"/>
  <c r="I9" i="86"/>
  <c r="J387" i="114"/>
  <c r="D9" i="86"/>
  <c r="E387" i="114"/>
  <c r="D45" i="104"/>
  <c r="C138" i="86"/>
  <c r="C57" i="86" s="1"/>
  <c r="C68" i="86" s="1"/>
  <c r="M398" i="105" s="1"/>
  <c r="M394" i="130" s="1"/>
  <c r="I98" i="86"/>
  <c r="I30" i="86"/>
  <c r="P116" i="86"/>
  <c r="E67" i="86"/>
  <c r="O397" i="105" s="1"/>
  <c r="O393" i="130" s="1"/>
  <c r="C137" i="86"/>
  <c r="C56" i="86" s="1"/>
  <c r="C67" i="86" s="1"/>
  <c r="M397" i="105" s="1"/>
  <c r="M393" i="130" s="1"/>
  <c r="F67" i="86"/>
  <c r="P397" i="105" s="1"/>
  <c r="P393" i="130" s="1"/>
  <c r="I138" i="86"/>
  <c r="I57" i="86" s="1"/>
  <c r="I68" i="86" s="1"/>
  <c r="S398" i="105" s="1"/>
  <c r="S394" i="130" s="1"/>
  <c r="F9" i="86"/>
  <c r="G387" i="114"/>
  <c r="H9" i="86"/>
  <c r="I387" i="114"/>
  <c r="E9" i="86"/>
  <c r="F387" i="114"/>
  <c r="I45" i="104"/>
  <c r="I45" i="141" s="1"/>
  <c r="G45" i="104"/>
  <c r="G45" i="141" s="1"/>
  <c r="D30" i="86"/>
  <c r="D98" i="86"/>
  <c r="R116" i="86"/>
  <c r="G67" i="86"/>
  <c r="Q397" i="105" s="1"/>
  <c r="Q393" i="130" s="1"/>
  <c r="F138" i="86"/>
  <c r="F57" i="86" s="1"/>
  <c r="F68" i="86" s="1"/>
  <c r="P398" i="105" s="1"/>
  <c r="P394" i="130" s="1"/>
  <c r="O117" i="86"/>
  <c r="D68" i="86"/>
  <c r="N398" i="105" s="1"/>
  <c r="N394" i="130" s="1"/>
  <c r="R117" i="86"/>
  <c r="G68" i="86"/>
  <c r="Q398" i="105" s="1"/>
  <c r="Q394" i="130" s="1"/>
  <c r="H98" i="86"/>
  <c r="H30" i="86"/>
  <c r="G98" i="86"/>
  <c r="G30" i="86"/>
  <c r="H137" i="86"/>
  <c r="H56" i="86" s="1"/>
  <c r="H67" i="86" s="1"/>
  <c r="R397" i="105" s="1"/>
  <c r="R393" i="130" s="1"/>
  <c r="C9" i="86"/>
  <c r="D387" i="114"/>
  <c r="C45" i="104"/>
  <c r="F45" i="104"/>
  <c r="F45" i="141" s="1"/>
  <c r="F45" i="142" s="1"/>
  <c r="N117" i="83"/>
  <c r="I137" i="83"/>
  <c r="I56" i="83" s="1"/>
  <c r="I67" i="83" s="1"/>
  <c r="S366" i="105" s="1"/>
  <c r="S362" i="130" s="1"/>
  <c r="N368" i="130"/>
  <c r="M368" i="130"/>
  <c r="P368" i="130"/>
  <c r="S368" i="130"/>
  <c r="C138" i="83"/>
  <c r="C57" i="83" s="1"/>
  <c r="C68" i="83" s="1"/>
  <c r="C137" i="83"/>
  <c r="C56" i="83" s="1"/>
  <c r="C67" i="83" s="1"/>
  <c r="M366" i="105" s="1"/>
  <c r="M362" i="130" s="1"/>
  <c r="O368" i="130"/>
  <c r="R368" i="130"/>
  <c r="Q368" i="130"/>
  <c r="F68" i="83"/>
  <c r="P367" i="105" s="1"/>
  <c r="T115" i="83"/>
  <c r="Q117" i="83"/>
  <c r="F46" i="104"/>
  <c r="H68" i="83"/>
  <c r="S115" i="83"/>
  <c r="F137" i="83"/>
  <c r="F56" i="83" s="1"/>
  <c r="F67" i="83" s="1"/>
  <c r="P366" i="105" s="1"/>
  <c r="P362" i="130" s="1"/>
  <c r="O117" i="83"/>
  <c r="D46" i="104"/>
  <c r="E11" i="141"/>
  <c r="E33" i="104"/>
  <c r="Q118" i="83"/>
  <c r="Q115" i="83"/>
  <c r="C66" i="83"/>
  <c r="E34" i="104"/>
  <c r="E12" i="141"/>
  <c r="S118" i="83"/>
  <c r="F33" i="104"/>
  <c r="F11" i="141"/>
  <c r="O118" i="83"/>
  <c r="G12" i="141"/>
  <c r="G34" i="104"/>
  <c r="G138" i="83"/>
  <c r="G57" i="83" s="1"/>
  <c r="G46" i="104"/>
  <c r="P118" i="83"/>
  <c r="I11" i="141"/>
  <c r="I33" i="104"/>
  <c r="H136" i="83"/>
  <c r="H55" i="83" s="1"/>
  <c r="I136" i="83"/>
  <c r="I55" i="83" s="1"/>
  <c r="F34" i="104"/>
  <c r="F12" i="141"/>
  <c r="D138" i="83"/>
  <c r="D57" i="83" s="1"/>
  <c r="P115" i="83"/>
  <c r="O115" i="83"/>
  <c r="S117" i="83"/>
  <c r="H46" i="104"/>
  <c r="G66" i="83"/>
  <c r="Q365" i="105" s="1"/>
  <c r="I12" i="141"/>
  <c r="I34" i="104"/>
  <c r="T117" i="83"/>
  <c r="I46" i="104"/>
  <c r="T118" i="83"/>
  <c r="F136" i="83"/>
  <c r="F55" i="83" s="1"/>
  <c r="G33" i="104"/>
  <c r="G11" i="141"/>
  <c r="N115" i="83"/>
  <c r="E68" i="83"/>
  <c r="O367" i="105" s="1"/>
  <c r="R118" i="83"/>
  <c r="D136" i="83"/>
  <c r="D55" i="83" s="1"/>
  <c r="H34" i="104"/>
  <c r="H12" i="141"/>
  <c r="R115" i="83"/>
  <c r="I138" i="83"/>
  <c r="I57" i="83" s="1"/>
  <c r="H33" i="104"/>
  <c r="H11" i="141"/>
  <c r="G137" i="83"/>
  <c r="G56" i="83" s="1"/>
  <c r="G67" i="83" s="1"/>
  <c r="Q366" i="105" s="1"/>
  <c r="Q362" i="130" s="1"/>
  <c r="N118" i="83"/>
  <c r="P117" i="83"/>
  <c r="E46" i="104"/>
  <c r="D137" i="83"/>
  <c r="D56" i="83" s="1"/>
  <c r="D67" i="83" s="1"/>
  <c r="N366" i="105" s="1"/>
  <c r="N362" i="130" s="1"/>
  <c r="G64" i="82"/>
  <c r="F64" i="82"/>
  <c r="G585" i="111"/>
  <c r="R585" i="111" s="1"/>
  <c r="F587" i="111"/>
  <c r="Q587" i="111" s="1"/>
  <c r="J586" i="111"/>
  <c r="U586" i="111" s="1"/>
  <c r="K586" i="111"/>
  <c r="V586" i="111" s="1"/>
  <c r="J588" i="111"/>
  <c r="U588" i="111" s="1"/>
  <c r="K584" i="111"/>
  <c r="V584" i="111" s="1"/>
  <c r="H587" i="111"/>
  <c r="S587" i="111" s="1"/>
  <c r="G586" i="111"/>
  <c r="R586" i="111" s="1"/>
  <c r="H586" i="111"/>
  <c r="S586" i="111" s="1"/>
  <c r="E586" i="111"/>
  <c r="J584" i="111"/>
  <c r="U584" i="111" s="1"/>
  <c r="G587" i="111"/>
  <c r="R587" i="111" s="1"/>
  <c r="I584" i="111"/>
  <c r="T584" i="111" s="1"/>
  <c r="H584" i="111"/>
  <c r="S584" i="111" s="1"/>
  <c r="I585" i="111"/>
  <c r="T585" i="111" s="1"/>
  <c r="G584" i="111"/>
  <c r="R584" i="111" s="1"/>
  <c r="K587" i="111"/>
  <c r="V587" i="111" s="1"/>
  <c r="E584" i="111"/>
  <c r="J587" i="111"/>
  <c r="U587" i="111" s="1"/>
  <c r="H585" i="111"/>
  <c r="S585" i="111" s="1"/>
  <c r="G588" i="111"/>
  <c r="R588" i="111" s="1"/>
  <c r="I587" i="111"/>
  <c r="T587" i="111" s="1"/>
  <c r="E587" i="111"/>
  <c r="J585" i="111"/>
  <c r="U585" i="111" s="1"/>
  <c r="F584" i="111"/>
  <c r="Q584" i="111" s="1"/>
  <c r="E585" i="111"/>
  <c r="F586" i="111"/>
  <c r="Q586" i="111" s="1"/>
  <c r="F585" i="111"/>
  <c r="Q585" i="111" s="1"/>
  <c r="K585" i="111"/>
  <c r="V585" i="111" s="1"/>
  <c r="I586" i="111"/>
  <c r="T586" i="111" s="1"/>
  <c r="I64" i="82"/>
  <c r="C64" i="82"/>
  <c r="H64" i="82"/>
  <c r="D64" i="82"/>
  <c r="E64" i="82"/>
  <c r="F64" i="81"/>
  <c r="D64" i="81"/>
  <c r="K570" i="111"/>
  <c r="V570" i="111" s="1"/>
  <c r="H572" i="111"/>
  <c r="S572" i="111" s="1"/>
  <c r="E570" i="111"/>
  <c r="J570" i="111"/>
  <c r="U570" i="111" s="1"/>
  <c r="K572" i="111"/>
  <c r="V572" i="111" s="1"/>
  <c r="F570" i="111"/>
  <c r="Q570" i="111" s="1"/>
  <c r="J571" i="111"/>
  <c r="U571" i="111" s="1"/>
  <c r="F569" i="111"/>
  <c r="Q569" i="111" s="1"/>
  <c r="K571" i="111"/>
  <c r="V571" i="111" s="1"/>
  <c r="E569" i="111"/>
  <c r="J572" i="111"/>
  <c r="U572" i="111" s="1"/>
  <c r="H569" i="111"/>
  <c r="S569" i="111" s="1"/>
  <c r="G569" i="111"/>
  <c r="R569" i="111" s="1"/>
  <c r="G570" i="111"/>
  <c r="R570" i="111" s="1"/>
  <c r="I570" i="111"/>
  <c r="T570" i="111" s="1"/>
  <c r="H571" i="111"/>
  <c r="S571" i="111" s="1"/>
  <c r="I569" i="111"/>
  <c r="T569" i="111" s="1"/>
  <c r="E572" i="111"/>
  <c r="F572" i="111"/>
  <c r="Q572" i="111" s="1"/>
  <c r="J569" i="111"/>
  <c r="U569" i="111" s="1"/>
  <c r="E571" i="111"/>
  <c r="I571" i="111"/>
  <c r="T571" i="111" s="1"/>
  <c r="F571" i="111"/>
  <c r="Q571" i="111" s="1"/>
  <c r="G572" i="111"/>
  <c r="R572" i="111" s="1"/>
  <c r="G571" i="111"/>
  <c r="R571" i="111" s="1"/>
  <c r="H570" i="111"/>
  <c r="S570" i="111" s="1"/>
  <c r="K569" i="111"/>
  <c r="V569" i="111" s="1"/>
  <c r="I572" i="111"/>
  <c r="T572" i="111" s="1"/>
  <c r="I64" i="81"/>
  <c r="H64" i="81"/>
  <c r="E64" i="81"/>
  <c r="G64" i="81"/>
  <c r="C64" i="81"/>
  <c r="J554" i="111"/>
  <c r="U554" i="111" s="1"/>
  <c r="E556" i="111"/>
  <c r="E557" i="111"/>
  <c r="F556" i="111"/>
  <c r="Q556" i="111" s="1"/>
  <c r="K555" i="111"/>
  <c r="V555" i="111" s="1"/>
  <c r="G555" i="111"/>
  <c r="R555" i="111" s="1"/>
  <c r="K554" i="111"/>
  <c r="V554" i="111" s="1"/>
  <c r="I557" i="111"/>
  <c r="T557" i="111" s="1"/>
  <c r="K556" i="111"/>
  <c r="V556" i="111" s="1"/>
  <c r="K557" i="111"/>
  <c r="V557" i="111" s="1"/>
  <c r="H556" i="111"/>
  <c r="S556" i="111" s="1"/>
  <c r="H555" i="111"/>
  <c r="S555" i="111" s="1"/>
  <c r="G557" i="111"/>
  <c r="R557" i="111" s="1"/>
  <c r="E554" i="111"/>
  <c r="F554" i="111"/>
  <c r="Q554" i="111" s="1"/>
  <c r="J556" i="111"/>
  <c r="U556" i="111" s="1"/>
  <c r="E555" i="111"/>
  <c r="H554" i="111"/>
  <c r="S554" i="111" s="1"/>
  <c r="G556" i="111"/>
  <c r="R556" i="111" s="1"/>
  <c r="F555" i="111"/>
  <c r="Q555" i="111" s="1"/>
  <c r="G554" i="111"/>
  <c r="R554" i="111" s="1"/>
  <c r="J555" i="111"/>
  <c r="U555" i="111" s="1"/>
  <c r="I556" i="111"/>
  <c r="T556" i="111" s="1"/>
  <c r="I555" i="111"/>
  <c r="T555" i="111" s="1"/>
  <c r="I554" i="111"/>
  <c r="T554" i="111" s="1"/>
  <c r="J557" i="111"/>
  <c r="U557" i="111" s="1"/>
  <c r="F557" i="111"/>
  <c r="Q557" i="111" s="1"/>
  <c r="H557" i="111"/>
  <c r="S557" i="111" s="1"/>
  <c r="C64" i="78"/>
  <c r="F64" i="78"/>
  <c r="H64" i="78"/>
  <c r="I64" i="78"/>
  <c r="E64" i="78"/>
  <c r="D64" i="78"/>
  <c r="G64" i="78"/>
  <c r="S323" i="130"/>
  <c r="N323" i="130"/>
  <c r="R323" i="130"/>
  <c r="Q323" i="130"/>
  <c r="M323" i="130"/>
  <c r="P323" i="130"/>
  <c r="O323" i="130"/>
  <c r="R318" i="105"/>
  <c r="P318" i="105"/>
  <c r="S318" i="105"/>
  <c r="Q318" i="105"/>
  <c r="O318" i="105"/>
  <c r="N318" i="105"/>
  <c r="M318" i="105"/>
  <c r="F64" i="75"/>
  <c r="C64" i="75"/>
  <c r="G64" i="75"/>
  <c r="I64" i="75"/>
  <c r="E64" i="75"/>
  <c r="H64" i="75"/>
  <c r="S288" i="130"/>
  <c r="D64" i="75"/>
  <c r="F509" i="111"/>
  <c r="Q509" i="111" s="1"/>
  <c r="I509" i="111"/>
  <c r="T509" i="111" s="1"/>
  <c r="K510" i="111"/>
  <c r="V510" i="111" s="1"/>
  <c r="K511" i="111"/>
  <c r="V511" i="111" s="1"/>
  <c r="E512" i="111"/>
  <c r="H511" i="111"/>
  <c r="S511" i="111" s="1"/>
  <c r="E510" i="111"/>
  <c r="H513" i="111"/>
  <c r="S513" i="111" s="1"/>
  <c r="G510" i="111"/>
  <c r="R510" i="111" s="1"/>
  <c r="H512" i="111"/>
  <c r="S512" i="111" s="1"/>
  <c r="F512" i="111"/>
  <c r="Q512" i="111" s="1"/>
  <c r="G509" i="111"/>
  <c r="R509" i="111" s="1"/>
  <c r="H509" i="111"/>
  <c r="S509" i="111" s="1"/>
  <c r="J509" i="111"/>
  <c r="U509" i="111" s="1"/>
  <c r="I511" i="111"/>
  <c r="T511" i="111" s="1"/>
  <c r="E509" i="111"/>
  <c r="K509" i="111"/>
  <c r="V509" i="111" s="1"/>
  <c r="J511" i="111"/>
  <c r="U511" i="111" s="1"/>
  <c r="I510" i="111"/>
  <c r="T510" i="111" s="1"/>
  <c r="H510" i="111"/>
  <c r="S510" i="111" s="1"/>
  <c r="G512" i="111"/>
  <c r="R512" i="111" s="1"/>
  <c r="I512" i="111"/>
  <c r="T512" i="111" s="1"/>
  <c r="J510" i="111"/>
  <c r="U510" i="111" s="1"/>
  <c r="F511" i="111"/>
  <c r="Q511" i="111" s="1"/>
  <c r="F510" i="111"/>
  <c r="Q510" i="111" s="1"/>
  <c r="J512" i="111"/>
  <c r="U512" i="111" s="1"/>
  <c r="E511" i="111"/>
  <c r="K512" i="111"/>
  <c r="V512" i="111" s="1"/>
  <c r="G511" i="111"/>
  <c r="R511" i="111" s="1"/>
  <c r="G43" i="74"/>
  <c r="E43" i="74"/>
  <c r="C43" i="74"/>
  <c r="H43" i="74"/>
  <c r="I43" i="74"/>
  <c r="E484" i="111" a="1"/>
  <c r="R287" i="130"/>
  <c r="D43" i="74"/>
  <c r="F43" i="74"/>
  <c r="E134" i="73"/>
  <c r="K471" i="111"/>
  <c r="V471" i="111" s="1"/>
  <c r="G474" i="111"/>
  <c r="R474" i="111" s="1"/>
  <c r="E471" i="111"/>
  <c r="J472" i="111"/>
  <c r="U472" i="111" s="1"/>
  <c r="E473" i="111"/>
  <c r="F472" i="111"/>
  <c r="Q472" i="111" s="1"/>
  <c r="I473" i="111"/>
  <c r="T473" i="111" s="1"/>
  <c r="F473" i="111"/>
  <c r="Q473" i="111" s="1"/>
  <c r="H473" i="111"/>
  <c r="S473" i="111" s="1"/>
  <c r="H472" i="111"/>
  <c r="S472" i="111" s="1"/>
  <c r="I471" i="111"/>
  <c r="T471" i="111" s="1"/>
  <c r="F471" i="111"/>
  <c r="Q471" i="111" s="1"/>
  <c r="J474" i="111"/>
  <c r="U474" i="111" s="1"/>
  <c r="J473" i="111"/>
  <c r="U473" i="111" s="1"/>
  <c r="I474" i="111"/>
  <c r="T474" i="111" s="1"/>
  <c r="E472" i="111"/>
  <c r="F474" i="111"/>
  <c r="Q474" i="111" s="1"/>
  <c r="G471" i="111"/>
  <c r="R471" i="111" s="1"/>
  <c r="K472" i="111"/>
  <c r="V472" i="111" s="1"/>
  <c r="K473" i="111"/>
  <c r="V473" i="111" s="1"/>
  <c r="I472" i="111"/>
  <c r="T472" i="111" s="1"/>
  <c r="K474" i="111"/>
  <c r="V474" i="111" s="1"/>
  <c r="J471" i="111"/>
  <c r="U471" i="111" s="1"/>
  <c r="G472" i="111"/>
  <c r="R472" i="111" s="1"/>
  <c r="G473" i="111"/>
  <c r="R473" i="111" s="1"/>
  <c r="E474" i="111"/>
  <c r="H471" i="111"/>
  <c r="S471" i="111" s="1"/>
  <c r="H474" i="111"/>
  <c r="S474" i="111" s="1"/>
  <c r="I134" i="73"/>
  <c r="M287" i="130"/>
  <c r="D134" i="73"/>
  <c r="M288" i="130"/>
  <c r="G134" i="73"/>
  <c r="H134" i="73"/>
  <c r="F134" i="73"/>
  <c r="C134" i="73"/>
  <c r="J464" i="111"/>
  <c r="U464" i="111" s="1"/>
  <c r="J462" i="111"/>
  <c r="U462" i="111" s="1"/>
  <c r="K465" i="111"/>
  <c r="V465" i="111" s="1"/>
  <c r="E463" i="111"/>
  <c r="E462" i="111"/>
  <c r="G464" i="111"/>
  <c r="R464" i="111" s="1"/>
  <c r="H465" i="111"/>
  <c r="S465" i="111" s="1"/>
  <c r="K463" i="111"/>
  <c r="V463" i="111" s="1"/>
  <c r="F464" i="111"/>
  <c r="Q464" i="111" s="1"/>
  <c r="K464" i="111"/>
  <c r="V464" i="111" s="1"/>
  <c r="G465" i="111"/>
  <c r="R465" i="111" s="1"/>
  <c r="J463" i="111"/>
  <c r="U463" i="111" s="1"/>
  <c r="H462" i="111"/>
  <c r="S462" i="111" s="1"/>
  <c r="G462" i="111"/>
  <c r="R462" i="111" s="1"/>
  <c r="I464" i="111"/>
  <c r="T464" i="111" s="1"/>
  <c r="F462" i="111"/>
  <c r="Q462" i="111" s="1"/>
  <c r="I462" i="111"/>
  <c r="T462" i="111" s="1"/>
  <c r="H464" i="111"/>
  <c r="S464" i="111" s="1"/>
  <c r="E465" i="111"/>
  <c r="G463" i="111"/>
  <c r="R463" i="111" s="1"/>
  <c r="J465" i="111"/>
  <c r="U465" i="111" s="1"/>
  <c r="K462" i="111"/>
  <c r="V462" i="111" s="1"/>
  <c r="F463" i="111"/>
  <c r="Q463" i="111" s="1"/>
  <c r="E464" i="111"/>
  <c r="H463" i="111"/>
  <c r="S463" i="111" s="1"/>
  <c r="F465" i="111"/>
  <c r="Q465" i="111" s="1"/>
  <c r="I463" i="111"/>
  <c r="T463" i="111" s="1"/>
  <c r="I465" i="111"/>
  <c r="T465" i="111" s="1"/>
  <c r="H64" i="72"/>
  <c r="I64" i="72"/>
  <c r="E64" i="72"/>
  <c r="C64" i="72"/>
  <c r="D64" i="72"/>
  <c r="G64" i="72"/>
  <c r="F64" i="72"/>
  <c r="Q269" i="105"/>
  <c r="R269" i="105"/>
  <c r="C56" i="71"/>
  <c r="P269" i="105"/>
  <c r="D56" i="71"/>
  <c r="F56" i="71"/>
  <c r="I56" i="71"/>
  <c r="M269" i="105"/>
  <c r="E446" i="111" a="1"/>
  <c r="S269" i="105"/>
  <c r="N269" i="105"/>
  <c r="O269" i="105"/>
  <c r="H56" i="71"/>
  <c r="E56" i="71"/>
  <c r="G56" i="71"/>
  <c r="R260" i="130"/>
  <c r="Q260" i="130"/>
  <c r="O260" i="130"/>
  <c r="N260" i="130"/>
  <c r="P260" i="130"/>
  <c r="M260" i="130"/>
  <c r="S260" i="130"/>
  <c r="G64" i="69"/>
  <c r="F64" i="69"/>
  <c r="D64" i="69"/>
  <c r="K419" i="111"/>
  <c r="V419" i="111" s="1"/>
  <c r="I418" i="111"/>
  <c r="T418" i="111" s="1"/>
  <c r="J417" i="111"/>
  <c r="U417" i="111" s="1"/>
  <c r="H420" i="111"/>
  <c r="S420" i="111" s="1"/>
  <c r="H416" i="111"/>
  <c r="S416" i="111" s="1"/>
  <c r="G419" i="111"/>
  <c r="R419" i="111" s="1"/>
  <c r="F419" i="111"/>
  <c r="Q419" i="111" s="1"/>
  <c r="G420" i="111"/>
  <c r="R420" i="111" s="1"/>
  <c r="J416" i="111"/>
  <c r="U416" i="111" s="1"/>
  <c r="E419" i="111"/>
  <c r="K418" i="111"/>
  <c r="V418" i="111" s="1"/>
  <c r="I416" i="111"/>
  <c r="T416" i="111" s="1"/>
  <c r="E417" i="111"/>
  <c r="K416" i="111"/>
  <c r="V416" i="111" s="1"/>
  <c r="G421" i="111"/>
  <c r="R421" i="111" s="1"/>
  <c r="K420" i="111"/>
  <c r="V420" i="111" s="1"/>
  <c r="F420" i="111"/>
  <c r="Q420" i="111" s="1"/>
  <c r="I420" i="111"/>
  <c r="T420" i="111" s="1"/>
  <c r="E418" i="111"/>
  <c r="G416" i="111"/>
  <c r="R416" i="111" s="1"/>
  <c r="F418" i="111"/>
  <c r="Q418" i="111" s="1"/>
  <c r="E416" i="111"/>
  <c r="J420" i="111"/>
  <c r="U420" i="111" s="1"/>
  <c r="G418" i="111"/>
  <c r="R418" i="111" s="1"/>
  <c r="J418" i="111"/>
  <c r="U418" i="111" s="1"/>
  <c r="H417" i="111"/>
  <c r="S417" i="111" s="1"/>
  <c r="F417" i="111"/>
  <c r="Q417" i="111" s="1"/>
  <c r="I419" i="111"/>
  <c r="T419" i="111" s="1"/>
  <c r="J419" i="111"/>
  <c r="U419" i="111" s="1"/>
  <c r="H418" i="111"/>
  <c r="S418" i="111" s="1"/>
  <c r="G417" i="111"/>
  <c r="R417" i="111" s="1"/>
  <c r="I417" i="111"/>
  <c r="T417" i="111" s="1"/>
  <c r="F416" i="111"/>
  <c r="Q416" i="111" s="1"/>
  <c r="H419" i="111"/>
  <c r="S419" i="111" s="1"/>
  <c r="K417" i="111"/>
  <c r="V417" i="111" s="1"/>
  <c r="E420" i="111"/>
  <c r="E64" i="69"/>
  <c r="C64" i="69"/>
  <c r="H64" i="69"/>
  <c r="I64" i="69"/>
  <c r="E64" i="68"/>
  <c r="I64" i="68"/>
  <c r="G64" i="68"/>
  <c r="C64" i="68"/>
  <c r="F64" i="68"/>
  <c r="H64" i="68"/>
  <c r="G402" i="111"/>
  <c r="R402" i="111" s="1"/>
  <c r="J405" i="111"/>
  <c r="U405" i="111" s="1"/>
  <c r="H402" i="111"/>
  <c r="S402" i="111" s="1"/>
  <c r="F402" i="111"/>
  <c r="Q402" i="111" s="1"/>
  <c r="J402" i="111"/>
  <c r="U402" i="111" s="1"/>
  <c r="F403" i="111"/>
  <c r="Q403" i="111" s="1"/>
  <c r="H405" i="111"/>
  <c r="S405" i="111" s="1"/>
  <c r="J403" i="111"/>
  <c r="U403" i="111" s="1"/>
  <c r="K403" i="111"/>
  <c r="V403" i="111" s="1"/>
  <c r="G403" i="111"/>
  <c r="R403" i="111" s="1"/>
  <c r="I405" i="111"/>
  <c r="T405" i="111" s="1"/>
  <c r="K402" i="111"/>
  <c r="V402" i="111" s="1"/>
  <c r="H403" i="111"/>
  <c r="S403" i="111" s="1"/>
  <c r="K405" i="111"/>
  <c r="V405" i="111" s="1"/>
  <c r="I403" i="111"/>
  <c r="T403" i="111" s="1"/>
  <c r="F404" i="111"/>
  <c r="Q404" i="111" s="1"/>
  <c r="G404" i="111"/>
  <c r="R404" i="111" s="1"/>
  <c r="E403" i="111"/>
  <c r="K404" i="111"/>
  <c r="V404" i="111" s="1"/>
  <c r="I402" i="111"/>
  <c r="T402" i="111" s="1"/>
  <c r="G405" i="111"/>
  <c r="R405" i="111" s="1"/>
  <c r="E402" i="111"/>
  <c r="J404" i="111"/>
  <c r="U404" i="111" s="1"/>
  <c r="E404" i="111"/>
  <c r="I404" i="111"/>
  <c r="T404" i="111" s="1"/>
  <c r="E406" i="111"/>
  <c r="H404" i="111"/>
  <c r="S404" i="111" s="1"/>
  <c r="F405" i="111"/>
  <c r="Q405" i="111" s="1"/>
  <c r="E405" i="111"/>
  <c r="D64" i="68"/>
  <c r="G134" i="67"/>
  <c r="H382" i="111"/>
  <c r="S382" i="111" s="1"/>
  <c r="E381" i="111"/>
  <c r="G381" i="111"/>
  <c r="R381" i="111" s="1"/>
  <c r="E380" i="111"/>
  <c r="I382" i="111"/>
  <c r="T382" i="111" s="1"/>
  <c r="K380" i="111"/>
  <c r="V380" i="111" s="1"/>
  <c r="F381" i="111"/>
  <c r="Q381" i="111" s="1"/>
  <c r="E382" i="111"/>
  <c r="F382" i="111"/>
  <c r="Q382" i="111" s="1"/>
  <c r="I381" i="111"/>
  <c r="T381" i="111" s="1"/>
  <c r="K382" i="111"/>
  <c r="V382" i="111" s="1"/>
  <c r="I380" i="111"/>
  <c r="T380" i="111" s="1"/>
  <c r="F380" i="111"/>
  <c r="Q380" i="111" s="1"/>
  <c r="E379" i="111"/>
  <c r="G380" i="111"/>
  <c r="R380" i="111" s="1"/>
  <c r="J381" i="111"/>
  <c r="U381" i="111" s="1"/>
  <c r="J380" i="111"/>
  <c r="U380" i="111" s="1"/>
  <c r="F379" i="111"/>
  <c r="H379" i="111"/>
  <c r="G382" i="111"/>
  <c r="R382" i="111" s="1"/>
  <c r="G379" i="111"/>
  <c r="H381" i="111"/>
  <c r="S381" i="111" s="1"/>
  <c r="K379" i="111"/>
  <c r="I379" i="111"/>
  <c r="J382" i="111"/>
  <c r="U382" i="111" s="1"/>
  <c r="H380" i="111"/>
  <c r="S380" i="111" s="1"/>
  <c r="K381" i="111"/>
  <c r="V381" i="111" s="1"/>
  <c r="J379" i="111"/>
  <c r="E134" i="67"/>
  <c r="C134" i="67"/>
  <c r="D134" i="67"/>
  <c r="H134" i="67"/>
  <c r="I134" i="67"/>
  <c r="F134" i="67"/>
  <c r="Q379" i="111" l="1"/>
  <c r="T379" i="111"/>
  <c r="R379" i="111"/>
  <c r="S379" i="111"/>
  <c r="V379" i="111"/>
  <c r="U379" i="111"/>
  <c r="G57" i="104"/>
  <c r="G57" i="141" s="1"/>
  <c r="G57" i="142" s="1"/>
  <c r="J386" i="114"/>
  <c r="F386" i="114"/>
  <c r="H57" i="104"/>
  <c r="H57" i="141" s="1"/>
  <c r="H57" i="142" s="1"/>
  <c r="Q545" i="130"/>
  <c r="M545" i="130"/>
  <c r="P545" i="130"/>
  <c r="S545" i="130"/>
  <c r="R545" i="130"/>
  <c r="O545" i="130"/>
  <c r="N545" i="130"/>
  <c r="P542" i="105"/>
  <c r="R542" i="105"/>
  <c r="S542" i="105"/>
  <c r="M542" i="105"/>
  <c r="N542" i="105"/>
  <c r="O542" i="105"/>
  <c r="Q542" i="105"/>
  <c r="P533" i="105"/>
  <c r="O533" i="105"/>
  <c r="Q533" i="105"/>
  <c r="S533" i="105"/>
  <c r="R533" i="105"/>
  <c r="N533" i="105"/>
  <c r="M533" i="105"/>
  <c r="N519" i="130"/>
  <c r="S519" i="130"/>
  <c r="O519" i="130"/>
  <c r="M519" i="130"/>
  <c r="R519" i="130"/>
  <c r="Q519" i="130"/>
  <c r="P519" i="130"/>
  <c r="E847" i="111"/>
  <c r="F848" i="111"/>
  <c r="Q848" i="111" s="1"/>
  <c r="J847" i="111"/>
  <c r="U847" i="111" s="1"/>
  <c r="K846" i="111"/>
  <c r="V846" i="111" s="1"/>
  <c r="G848" i="111"/>
  <c r="R848" i="111" s="1"/>
  <c r="J846" i="111"/>
  <c r="U846" i="111" s="1"/>
  <c r="H846" i="111"/>
  <c r="S846" i="111" s="1"/>
  <c r="F846" i="111"/>
  <c r="Q846" i="111" s="1"/>
  <c r="I846" i="111"/>
  <c r="T846" i="111" s="1"/>
  <c r="F847" i="111"/>
  <c r="Q847" i="111" s="1"/>
  <c r="H848" i="111"/>
  <c r="S848" i="111" s="1"/>
  <c r="F845" i="111"/>
  <c r="Q845" i="111" s="1"/>
  <c r="I847" i="111"/>
  <c r="T847" i="111" s="1"/>
  <c r="G846" i="111"/>
  <c r="R846" i="111" s="1"/>
  <c r="J845" i="111"/>
  <c r="U845" i="111" s="1"/>
  <c r="G845" i="111"/>
  <c r="R845" i="111" s="1"/>
  <c r="H845" i="111"/>
  <c r="S845" i="111" s="1"/>
  <c r="E845" i="111"/>
  <c r="K847" i="111"/>
  <c r="V847" i="111" s="1"/>
  <c r="E846" i="111"/>
  <c r="K845" i="111"/>
  <c r="V845" i="111" s="1"/>
  <c r="H847" i="111"/>
  <c r="S847" i="111" s="1"/>
  <c r="E848" i="111"/>
  <c r="I848" i="111"/>
  <c r="T848" i="111" s="1"/>
  <c r="J848" i="111"/>
  <c r="U848" i="111" s="1"/>
  <c r="G847" i="111"/>
  <c r="R847" i="111" s="1"/>
  <c r="I845" i="111"/>
  <c r="T845" i="111" s="1"/>
  <c r="K848" i="111"/>
  <c r="V848" i="111" s="1"/>
  <c r="D64" i="97"/>
  <c r="I64" i="97"/>
  <c r="G64" i="97"/>
  <c r="H64" i="97"/>
  <c r="E64" i="97"/>
  <c r="F64" i="97"/>
  <c r="C64" i="97"/>
  <c r="M495" i="105"/>
  <c r="Q495" i="105"/>
  <c r="S495" i="105"/>
  <c r="P495" i="105"/>
  <c r="R495" i="105"/>
  <c r="O495" i="105"/>
  <c r="N495" i="105"/>
  <c r="S486" i="105"/>
  <c r="M486" i="105"/>
  <c r="O486" i="105"/>
  <c r="N486" i="105"/>
  <c r="Q486" i="105"/>
  <c r="P486" i="105"/>
  <c r="R486" i="105"/>
  <c r="S445" i="130"/>
  <c r="P445" i="130"/>
  <c r="Q445" i="130"/>
  <c r="M445" i="130"/>
  <c r="R445" i="130"/>
  <c r="N445" i="130"/>
  <c r="O445" i="130"/>
  <c r="O421" i="105"/>
  <c r="N421" i="105"/>
  <c r="S421" i="105"/>
  <c r="M421" i="105"/>
  <c r="Q421" i="105"/>
  <c r="P421" i="105"/>
  <c r="R421" i="105"/>
  <c r="I8" i="88"/>
  <c r="G8" i="88"/>
  <c r="E57" i="104"/>
  <c r="E57" i="141" s="1"/>
  <c r="E57" i="142" s="1"/>
  <c r="F8" i="88"/>
  <c r="G68" i="83"/>
  <c r="Q367" i="105" s="1"/>
  <c r="Q629" i="105" s="1"/>
  <c r="D8" i="88"/>
  <c r="H8" i="88"/>
  <c r="E8" i="88"/>
  <c r="C8" i="88"/>
  <c r="F10" i="86"/>
  <c r="G388" i="114"/>
  <c r="H10" i="86"/>
  <c r="I388" i="114"/>
  <c r="H31" i="86"/>
  <c r="H99" i="86"/>
  <c r="H43" i="86" s="1"/>
  <c r="H135" i="86" s="1"/>
  <c r="H54" i="86" s="1"/>
  <c r="H9" i="104"/>
  <c r="P82" i="86"/>
  <c r="I31" i="86"/>
  <c r="I99" i="86"/>
  <c r="I43" i="86" s="1"/>
  <c r="T114" i="86" s="1"/>
  <c r="I9" i="104"/>
  <c r="O82" i="86"/>
  <c r="E10" i="86"/>
  <c r="F388" i="114"/>
  <c r="H42" i="86"/>
  <c r="C10" i="86"/>
  <c r="D388" i="114"/>
  <c r="E31" i="86"/>
  <c r="E99" i="86"/>
  <c r="E43" i="86" s="1"/>
  <c r="E135" i="86" s="1"/>
  <c r="E54" i="86" s="1"/>
  <c r="E9" i="104"/>
  <c r="Q82" i="86"/>
  <c r="N82" i="86"/>
  <c r="F42" i="86"/>
  <c r="G31" i="86"/>
  <c r="G99" i="86"/>
  <c r="G43" i="86" s="1"/>
  <c r="R114" i="86" s="1"/>
  <c r="G9" i="104"/>
  <c r="F57" i="104"/>
  <c r="F57" i="141" s="1"/>
  <c r="F57" i="142" s="1"/>
  <c r="G42" i="86"/>
  <c r="D42" i="86"/>
  <c r="G10" i="86"/>
  <c r="H388" i="114"/>
  <c r="I10" i="86"/>
  <c r="J388" i="114"/>
  <c r="F99" i="86"/>
  <c r="F43" i="86" s="1"/>
  <c r="Q114" i="86" s="1"/>
  <c r="F31" i="86"/>
  <c r="F9" i="104"/>
  <c r="R82" i="86"/>
  <c r="D31" i="86"/>
  <c r="D99" i="86"/>
  <c r="D43" i="86" s="1"/>
  <c r="O114" i="86" s="1"/>
  <c r="D9" i="104"/>
  <c r="D31" i="104" s="1"/>
  <c r="E42" i="86"/>
  <c r="C99" i="86"/>
  <c r="C43" i="86" s="1"/>
  <c r="C43" i="104" s="1"/>
  <c r="C31" i="86"/>
  <c r="C9" i="104"/>
  <c r="C31" i="104" s="1"/>
  <c r="T82" i="86"/>
  <c r="D10" i="86"/>
  <c r="E388" i="114"/>
  <c r="S82" i="86"/>
  <c r="I42" i="86"/>
  <c r="C42" i="86"/>
  <c r="C57" i="104"/>
  <c r="C68" i="104" s="1"/>
  <c r="C151" i="104" s="1"/>
  <c r="I68" i="83"/>
  <c r="S367" i="105" s="1"/>
  <c r="I57" i="104"/>
  <c r="I57" i="141" s="1"/>
  <c r="I57" i="142" s="1"/>
  <c r="G33" i="141"/>
  <c r="G11" i="142"/>
  <c r="G33" i="142" s="1"/>
  <c r="I12" i="142"/>
  <c r="I34" i="142" s="1"/>
  <c r="I34" i="141"/>
  <c r="G46" i="141"/>
  <c r="G34" i="141"/>
  <c r="G12" i="142"/>
  <c r="G34" i="142" s="1"/>
  <c r="F46" i="141"/>
  <c r="C8" i="83"/>
  <c r="D386" i="114"/>
  <c r="F8" i="83"/>
  <c r="G386" i="114"/>
  <c r="D66" i="83"/>
  <c r="O363" i="130"/>
  <c r="O621" i="130" s="1"/>
  <c r="P66" i="131" s="1"/>
  <c r="O629" i="105"/>
  <c r="I46" i="141"/>
  <c r="H46" i="141"/>
  <c r="I66" i="83"/>
  <c r="I33" i="141"/>
  <c r="I11" i="142"/>
  <c r="I33" i="142" s="1"/>
  <c r="F11" i="142"/>
  <c r="F33" i="142" s="1"/>
  <c r="F33" i="141"/>
  <c r="E12" i="142"/>
  <c r="E34" i="142" s="1"/>
  <c r="E34" i="141"/>
  <c r="G8" i="83"/>
  <c r="H386" i="114"/>
  <c r="E8" i="83"/>
  <c r="H33" i="141"/>
  <c r="H11" i="142"/>
  <c r="H33" i="142" s="1"/>
  <c r="F66" i="83"/>
  <c r="P365" i="105" s="1"/>
  <c r="Q361" i="130"/>
  <c r="D68" i="83"/>
  <c r="D57" i="104"/>
  <c r="D68" i="104" s="1"/>
  <c r="E33" i="141"/>
  <c r="E11" i="142"/>
  <c r="E33" i="142" s="1"/>
  <c r="P363" i="130"/>
  <c r="P621" i="130" s="1"/>
  <c r="Q66" i="131" s="1"/>
  <c r="P629" i="105"/>
  <c r="D8" i="83"/>
  <c r="E386" i="114"/>
  <c r="I8" i="83"/>
  <c r="E46" i="141"/>
  <c r="H34" i="141"/>
  <c r="H12" i="142"/>
  <c r="H34" i="142" s="1"/>
  <c r="F12" i="142"/>
  <c r="F34" i="142" s="1"/>
  <c r="F34" i="141"/>
  <c r="H66" i="83"/>
  <c r="R365" i="105" s="1"/>
  <c r="M367" i="105"/>
  <c r="M365" i="105"/>
  <c r="R367" i="105"/>
  <c r="H8" i="83"/>
  <c r="I386" i="114"/>
  <c r="O354" i="105"/>
  <c r="R354" i="105"/>
  <c r="M354" i="105"/>
  <c r="S354" i="105"/>
  <c r="P354" i="105"/>
  <c r="N354" i="105"/>
  <c r="Q354" i="105"/>
  <c r="Q345" i="105"/>
  <c r="N345" i="105"/>
  <c r="M345" i="105"/>
  <c r="O345" i="105"/>
  <c r="S345" i="105"/>
  <c r="P345" i="105"/>
  <c r="R345" i="105"/>
  <c r="Q336" i="105"/>
  <c r="O336" i="105"/>
  <c r="P336" i="105"/>
  <c r="N336" i="105"/>
  <c r="S336" i="105"/>
  <c r="R336" i="105"/>
  <c r="M336" i="105"/>
  <c r="M314" i="130"/>
  <c r="O314" i="130"/>
  <c r="S314" i="130"/>
  <c r="P314" i="130"/>
  <c r="N314" i="130"/>
  <c r="Q314" i="130"/>
  <c r="R314" i="130"/>
  <c r="Q309" i="105"/>
  <c r="M309" i="105"/>
  <c r="O309" i="105"/>
  <c r="N309" i="105"/>
  <c r="S309" i="105"/>
  <c r="P309" i="105"/>
  <c r="R309" i="105"/>
  <c r="F135" i="74"/>
  <c r="Q114" i="74"/>
  <c r="T114" i="74"/>
  <c r="I135" i="74"/>
  <c r="O114" i="74"/>
  <c r="D135" i="74"/>
  <c r="S114" i="74"/>
  <c r="H135" i="74"/>
  <c r="G135" i="74"/>
  <c r="R114" i="74"/>
  <c r="C135" i="74"/>
  <c r="N114" i="74"/>
  <c r="E488" i="111"/>
  <c r="I487" i="111"/>
  <c r="T487" i="111" s="1"/>
  <c r="F487" i="111"/>
  <c r="Q487" i="111" s="1"/>
  <c r="I489" i="111"/>
  <c r="T489" i="111" s="1"/>
  <c r="K486" i="111"/>
  <c r="V486" i="111" s="1"/>
  <c r="H486" i="111"/>
  <c r="S486" i="111" s="1"/>
  <c r="E489" i="111"/>
  <c r="G486" i="111"/>
  <c r="R486" i="111" s="1"/>
  <c r="G489" i="111"/>
  <c r="R489" i="111" s="1"/>
  <c r="F486" i="111"/>
  <c r="Q486" i="111" s="1"/>
  <c r="F489" i="111"/>
  <c r="Q489" i="111" s="1"/>
  <c r="I486" i="111"/>
  <c r="T486" i="111" s="1"/>
  <c r="J486" i="111"/>
  <c r="U486" i="111" s="1"/>
  <c r="J488" i="111"/>
  <c r="U488" i="111" s="1"/>
  <c r="J487" i="111"/>
  <c r="U487" i="111" s="1"/>
  <c r="G488" i="111"/>
  <c r="R488" i="111" s="1"/>
  <c r="E486" i="111"/>
  <c r="J489" i="111"/>
  <c r="U489" i="111" s="1"/>
  <c r="G487" i="111"/>
  <c r="R487" i="111" s="1"/>
  <c r="H489" i="111"/>
  <c r="S489" i="111" s="1"/>
  <c r="K489" i="111"/>
  <c r="V489" i="111" s="1"/>
  <c r="F488" i="111"/>
  <c r="Q488" i="111" s="1"/>
  <c r="H487" i="111"/>
  <c r="S487" i="111" s="1"/>
  <c r="E487" i="111"/>
  <c r="K487" i="111"/>
  <c r="V487" i="111" s="1"/>
  <c r="I488" i="111"/>
  <c r="T488" i="111" s="1"/>
  <c r="H488" i="111"/>
  <c r="S488" i="111" s="1"/>
  <c r="K488" i="111"/>
  <c r="V488" i="111" s="1"/>
  <c r="P114" i="74"/>
  <c r="E135" i="74"/>
  <c r="E476" i="111" a="1"/>
  <c r="F53" i="73"/>
  <c r="D53" i="73"/>
  <c r="C53" i="73"/>
  <c r="E53" i="73"/>
  <c r="H53" i="73"/>
  <c r="G53" i="73"/>
  <c r="I53" i="73"/>
  <c r="Q278" i="105"/>
  <c r="M278" i="105"/>
  <c r="O278" i="105"/>
  <c r="R278" i="105"/>
  <c r="P278" i="105"/>
  <c r="N278" i="105"/>
  <c r="S278" i="105"/>
  <c r="G67" i="71"/>
  <c r="G56" i="104"/>
  <c r="H67" i="71"/>
  <c r="H56" i="104"/>
  <c r="S269" i="130"/>
  <c r="P269" i="130"/>
  <c r="I45" i="142"/>
  <c r="R269" i="130"/>
  <c r="E67" i="71"/>
  <c r="E56" i="104"/>
  <c r="O269" i="130"/>
  <c r="M269" i="130"/>
  <c r="I67" i="71"/>
  <c r="I56" i="104"/>
  <c r="F67" i="71"/>
  <c r="F56" i="104"/>
  <c r="D67" i="71"/>
  <c r="D56" i="104"/>
  <c r="D67" i="104" s="1"/>
  <c r="G45" i="142"/>
  <c r="C67" i="71"/>
  <c r="C56" i="104"/>
  <c r="C67" i="104" s="1"/>
  <c r="Q269" i="130"/>
  <c r="N269" i="130"/>
  <c r="J448" i="111"/>
  <c r="U448" i="111" s="1"/>
  <c r="I447" i="111"/>
  <c r="T447" i="111" s="1"/>
  <c r="H447" i="111"/>
  <c r="S447" i="111" s="1"/>
  <c r="I449" i="111"/>
  <c r="T449" i="111" s="1"/>
  <c r="G449" i="111"/>
  <c r="R449" i="111" s="1"/>
  <c r="F447" i="111"/>
  <c r="Q447" i="111" s="1"/>
  <c r="H448" i="111"/>
  <c r="S448" i="111" s="1"/>
  <c r="I450" i="111"/>
  <c r="T450" i="111" s="1"/>
  <c r="K449" i="111"/>
  <c r="V449" i="111" s="1"/>
  <c r="K447" i="111"/>
  <c r="V447" i="111" s="1"/>
  <c r="G448" i="111"/>
  <c r="R448" i="111" s="1"/>
  <c r="F448" i="111"/>
  <c r="Q448" i="111" s="1"/>
  <c r="E448" i="111"/>
  <c r="H449" i="111"/>
  <c r="S449" i="111" s="1"/>
  <c r="E449" i="111"/>
  <c r="I448" i="111"/>
  <c r="T448" i="111" s="1"/>
  <c r="E450" i="111"/>
  <c r="E447" i="111"/>
  <c r="G450" i="111"/>
  <c r="R450" i="111" s="1"/>
  <c r="K448" i="111"/>
  <c r="V448" i="111" s="1"/>
  <c r="F450" i="111"/>
  <c r="Q450" i="111" s="1"/>
  <c r="G447" i="111"/>
  <c r="R447" i="111" s="1"/>
  <c r="J449" i="111"/>
  <c r="U449" i="111" s="1"/>
  <c r="K450" i="111"/>
  <c r="V450" i="111" s="1"/>
  <c r="J447" i="111"/>
  <c r="U447" i="111" s="1"/>
  <c r="J450" i="111"/>
  <c r="U450" i="111" s="1"/>
  <c r="H450" i="111"/>
  <c r="S450" i="111" s="1"/>
  <c r="F449" i="111"/>
  <c r="Q449" i="111" s="1"/>
  <c r="E45" i="142"/>
  <c r="H45" i="142"/>
  <c r="R251" i="105"/>
  <c r="O251" i="105"/>
  <c r="P251" i="105"/>
  <c r="Q251" i="105"/>
  <c r="N251" i="105"/>
  <c r="S251" i="105"/>
  <c r="M251" i="105"/>
  <c r="P242" i="105"/>
  <c r="M242" i="105"/>
  <c r="Q242" i="105"/>
  <c r="N242" i="105"/>
  <c r="R242" i="105"/>
  <c r="S242" i="105"/>
  <c r="O242" i="105"/>
  <c r="D53" i="67"/>
  <c r="I53" i="67"/>
  <c r="E384" i="111" a="1"/>
  <c r="E53" i="67"/>
  <c r="F53" i="67"/>
  <c r="H53" i="67"/>
  <c r="C53" i="67"/>
  <c r="G53" i="67"/>
  <c r="G68" i="104" l="1"/>
  <c r="G151" i="104" s="1"/>
  <c r="Q363" i="130"/>
  <c r="Q621" i="130" s="1"/>
  <c r="R66" i="131" s="1"/>
  <c r="D8" i="128"/>
  <c r="D8" i="104" s="1"/>
  <c r="E8" i="128"/>
  <c r="E8" i="104" s="1"/>
  <c r="H8" i="128"/>
  <c r="H8" i="104" s="1"/>
  <c r="I8" i="128"/>
  <c r="I8" i="104" s="1"/>
  <c r="C8" i="128"/>
  <c r="C8" i="104" s="1"/>
  <c r="H68" i="104"/>
  <c r="H151" i="104" s="1"/>
  <c r="F8" i="128"/>
  <c r="F8" i="104" s="1"/>
  <c r="G8" i="128"/>
  <c r="G8" i="104" s="1"/>
  <c r="R536" i="130"/>
  <c r="O536" i="130"/>
  <c r="M536" i="130"/>
  <c r="Q536" i="130"/>
  <c r="N536" i="130"/>
  <c r="S536" i="130"/>
  <c r="P536" i="130"/>
  <c r="M528" i="130"/>
  <c r="R528" i="130"/>
  <c r="Q528" i="130"/>
  <c r="P528" i="130"/>
  <c r="N528" i="130"/>
  <c r="S528" i="130"/>
  <c r="O528" i="130"/>
  <c r="M513" i="105"/>
  <c r="O513" i="105"/>
  <c r="S513" i="105"/>
  <c r="G43" i="104"/>
  <c r="G43" i="141" s="1"/>
  <c r="D43" i="104"/>
  <c r="E68" i="104"/>
  <c r="E151" i="104" s="1"/>
  <c r="P513" i="105"/>
  <c r="R513" i="105"/>
  <c r="Q513" i="105"/>
  <c r="N513" i="105"/>
  <c r="I68" i="104"/>
  <c r="I151" i="104" s="1"/>
  <c r="N490" i="130"/>
  <c r="R490" i="130"/>
  <c r="O490" i="130"/>
  <c r="P490" i="130"/>
  <c r="Q490" i="130"/>
  <c r="S490" i="130"/>
  <c r="M490" i="130"/>
  <c r="P481" i="130"/>
  <c r="O481" i="130"/>
  <c r="H43" i="104"/>
  <c r="H43" i="141" s="1"/>
  <c r="R481" i="130"/>
  <c r="M481" i="130"/>
  <c r="Q481" i="130"/>
  <c r="N481" i="130"/>
  <c r="S481" i="130"/>
  <c r="F68" i="104"/>
  <c r="F151" i="104" s="1"/>
  <c r="R416" i="130"/>
  <c r="M416" i="130"/>
  <c r="N416" i="130"/>
  <c r="D135" i="86"/>
  <c r="D54" i="86" s="1"/>
  <c r="D65" i="86" s="1"/>
  <c r="N395" i="105" s="1"/>
  <c r="N391" i="130" s="1"/>
  <c r="P416" i="130"/>
  <c r="Q416" i="130"/>
  <c r="S416" i="130"/>
  <c r="O416" i="130"/>
  <c r="P118" i="86"/>
  <c r="C30" i="88"/>
  <c r="C98" i="88"/>
  <c r="H30" i="88"/>
  <c r="H98" i="88"/>
  <c r="G98" i="88"/>
  <c r="G30" i="88"/>
  <c r="F98" i="88"/>
  <c r="F30" i="88"/>
  <c r="E98" i="88"/>
  <c r="E30" i="88"/>
  <c r="D30" i="88"/>
  <c r="D98" i="88"/>
  <c r="I98" i="88"/>
  <c r="I30" i="88"/>
  <c r="R118" i="86"/>
  <c r="I43" i="104"/>
  <c r="I43" i="141" s="1"/>
  <c r="I43" i="142" s="1"/>
  <c r="D32" i="86"/>
  <c r="O79" i="86"/>
  <c r="D100" i="86"/>
  <c r="D44" i="86" s="1"/>
  <c r="D10" i="104"/>
  <c r="D32" i="104" s="1"/>
  <c r="N79" i="86"/>
  <c r="C100" i="86"/>
  <c r="C32" i="86"/>
  <c r="C10" i="104"/>
  <c r="C32" i="104" s="1"/>
  <c r="C134" i="86"/>
  <c r="C135" i="86"/>
  <c r="C54" i="86" s="1"/>
  <c r="C65" i="86" s="1"/>
  <c r="M395" i="105" s="1"/>
  <c r="M391" i="130" s="1"/>
  <c r="G100" i="86"/>
  <c r="R79" i="86"/>
  <c r="G32" i="86"/>
  <c r="G10" i="104"/>
  <c r="I135" i="86"/>
  <c r="I54" i="86" s="1"/>
  <c r="I65" i="86" s="1"/>
  <c r="S395" i="105" s="1"/>
  <c r="S391" i="130" s="1"/>
  <c r="H65" i="86"/>
  <c r="R395" i="105" s="1"/>
  <c r="R391" i="130" s="1"/>
  <c r="F100" i="86"/>
  <c r="F44" i="86" s="1"/>
  <c r="Q79" i="86"/>
  <c r="F32" i="86"/>
  <c r="F10" i="104"/>
  <c r="I134" i="86"/>
  <c r="F9" i="141"/>
  <c r="F31" i="104"/>
  <c r="F135" i="86"/>
  <c r="F54" i="86" s="1"/>
  <c r="F65" i="86" s="1"/>
  <c r="P395" i="105" s="1"/>
  <c r="P391" i="130" s="1"/>
  <c r="E9" i="141"/>
  <c r="E31" i="104"/>
  <c r="E65" i="86"/>
  <c r="O395" i="105" s="1"/>
  <c r="O391" i="130" s="1"/>
  <c r="E43" i="104"/>
  <c r="E43" i="141" s="1"/>
  <c r="F43" i="104"/>
  <c r="F43" i="141" s="1"/>
  <c r="S118" i="86"/>
  <c r="N114" i="86"/>
  <c r="E134" i="86"/>
  <c r="G134" i="86"/>
  <c r="F134" i="86"/>
  <c r="P114" i="86"/>
  <c r="H134" i="86"/>
  <c r="H31" i="104"/>
  <c r="H9" i="141"/>
  <c r="H32" i="86"/>
  <c r="S79" i="86"/>
  <c r="H100" i="86"/>
  <c r="H10" i="104"/>
  <c r="G9" i="141"/>
  <c r="G31" i="104"/>
  <c r="I32" i="86"/>
  <c r="T79" i="86"/>
  <c r="I100" i="86"/>
  <c r="I44" i="86" s="1"/>
  <c r="I10" i="104"/>
  <c r="D134" i="86"/>
  <c r="G135" i="86"/>
  <c r="G54" i="86" s="1"/>
  <c r="G65" i="86" s="1"/>
  <c r="Q395" i="105" s="1"/>
  <c r="Q391" i="130" s="1"/>
  <c r="E32" i="86"/>
  <c r="P79" i="86"/>
  <c r="E100" i="86"/>
  <c r="E44" i="86" s="1"/>
  <c r="E10" i="104"/>
  <c r="O118" i="86"/>
  <c r="I9" i="141"/>
  <c r="I31" i="104"/>
  <c r="S114" i="86"/>
  <c r="H68" i="141"/>
  <c r="H46" i="142"/>
  <c r="H68" i="142" s="1"/>
  <c r="C30" i="83"/>
  <c r="C98" i="83"/>
  <c r="E68" i="141"/>
  <c r="E46" i="142"/>
  <c r="E68" i="142" s="1"/>
  <c r="I30" i="83"/>
  <c r="I98" i="83"/>
  <c r="N365" i="105"/>
  <c r="F68" i="141"/>
  <c r="F46" i="142"/>
  <c r="F68" i="142" s="1"/>
  <c r="M361" i="130"/>
  <c r="R361" i="130"/>
  <c r="N367" i="105"/>
  <c r="D151" i="104"/>
  <c r="R363" i="130"/>
  <c r="R621" i="130" s="1"/>
  <c r="S66" i="131" s="1"/>
  <c r="R629" i="105"/>
  <c r="M363" i="130"/>
  <c r="M621" i="130" s="1"/>
  <c r="M66" i="131" s="1"/>
  <c r="M629" i="105"/>
  <c r="D30" i="83"/>
  <c r="D98" i="83"/>
  <c r="P361" i="130"/>
  <c r="G30" i="83"/>
  <c r="G98" i="83"/>
  <c r="G46" i="142"/>
  <c r="G68" i="142" s="1"/>
  <c r="G68" i="141"/>
  <c r="S363" i="130"/>
  <c r="S621" i="130" s="1"/>
  <c r="T66" i="131" s="1"/>
  <c r="S629" i="105"/>
  <c r="H30" i="83"/>
  <c r="H98" i="83"/>
  <c r="E30" i="83"/>
  <c r="E98" i="83"/>
  <c r="S365" i="105"/>
  <c r="I68" i="141"/>
  <c r="I46" i="142"/>
  <c r="I68" i="142" s="1"/>
  <c r="F30" i="83"/>
  <c r="F98" i="83"/>
  <c r="Q350" i="130"/>
  <c r="S350" i="130"/>
  <c r="N350" i="130"/>
  <c r="R350" i="130"/>
  <c r="P350" i="130"/>
  <c r="M350" i="130"/>
  <c r="O350" i="130"/>
  <c r="Q341" i="130"/>
  <c r="R341" i="130"/>
  <c r="P341" i="130"/>
  <c r="O341" i="130"/>
  <c r="N341" i="130"/>
  <c r="S341" i="130"/>
  <c r="M341" i="130"/>
  <c r="Q332" i="130"/>
  <c r="M332" i="130"/>
  <c r="S332" i="130"/>
  <c r="P332" i="130"/>
  <c r="O332" i="130"/>
  <c r="R332" i="130"/>
  <c r="N332" i="130"/>
  <c r="P305" i="130"/>
  <c r="N305" i="130"/>
  <c r="S305" i="130"/>
  <c r="O305" i="130"/>
  <c r="Q305" i="130"/>
  <c r="R305" i="130"/>
  <c r="M305" i="130"/>
  <c r="C54" i="74"/>
  <c r="H54" i="74"/>
  <c r="I54" i="74"/>
  <c r="D54" i="74"/>
  <c r="E54" i="74"/>
  <c r="F54" i="74"/>
  <c r="E491" i="111" a="1"/>
  <c r="G54" i="74"/>
  <c r="I64" i="73"/>
  <c r="H64" i="73"/>
  <c r="D64" i="73"/>
  <c r="F64" i="73"/>
  <c r="G64" i="73"/>
  <c r="C64" i="73"/>
  <c r="E64" i="73"/>
  <c r="H478" i="111"/>
  <c r="S478" i="111" s="1"/>
  <c r="J478" i="111"/>
  <c r="U478" i="111" s="1"/>
  <c r="F479" i="111"/>
  <c r="Q479" i="111" s="1"/>
  <c r="G480" i="111"/>
  <c r="R480" i="111" s="1"/>
  <c r="I480" i="111"/>
  <c r="T480" i="111" s="1"/>
  <c r="H477" i="111"/>
  <c r="S477" i="111" s="1"/>
  <c r="F478" i="111"/>
  <c r="Q478" i="111" s="1"/>
  <c r="K479" i="111"/>
  <c r="V479" i="111" s="1"/>
  <c r="F480" i="111"/>
  <c r="Q480" i="111" s="1"/>
  <c r="G477" i="111"/>
  <c r="R477" i="111" s="1"/>
  <c r="I477" i="111"/>
  <c r="T477" i="111" s="1"/>
  <c r="K480" i="111"/>
  <c r="V480" i="111" s="1"/>
  <c r="K477" i="111"/>
  <c r="V477" i="111" s="1"/>
  <c r="J480" i="111"/>
  <c r="U480" i="111" s="1"/>
  <c r="H480" i="111"/>
  <c r="S480" i="111" s="1"/>
  <c r="J479" i="111"/>
  <c r="U479" i="111" s="1"/>
  <c r="H479" i="111"/>
  <c r="S479" i="111" s="1"/>
  <c r="E480" i="111"/>
  <c r="I481" i="111"/>
  <c r="T481" i="111" s="1"/>
  <c r="E478" i="111"/>
  <c r="K481" i="111"/>
  <c r="V481" i="111" s="1"/>
  <c r="I478" i="111"/>
  <c r="T478" i="111" s="1"/>
  <c r="G479" i="111"/>
  <c r="R479" i="111" s="1"/>
  <c r="E481" i="111"/>
  <c r="G478" i="111"/>
  <c r="R478" i="111" s="1"/>
  <c r="E477" i="111"/>
  <c r="E479" i="111"/>
  <c r="K478" i="111"/>
  <c r="V478" i="111" s="1"/>
  <c r="F477" i="111"/>
  <c r="Q477" i="111" s="1"/>
  <c r="I479" i="111"/>
  <c r="T479" i="111" s="1"/>
  <c r="J477" i="111"/>
  <c r="U477" i="111" s="1"/>
  <c r="N278" i="130"/>
  <c r="R278" i="130"/>
  <c r="M278" i="130"/>
  <c r="S278" i="130"/>
  <c r="P278" i="130"/>
  <c r="O278" i="130"/>
  <c r="Q278" i="130"/>
  <c r="N272" i="105"/>
  <c r="D150" i="104"/>
  <c r="R272" i="105"/>
  <c r="I56" i="141"/>
  <c r="I67" i="104"/>
  <c r="E56" i="141"/>
  <c r="E67" i="104"/>
  <c r="F56" i="141"/>
  <c r="F67" i="104"/>
  <c r="F150" i="104" s="1"/>
  <c r="S272" i="105"/>
  <c r="O272" i="105"/>
  <c r="G56" i="141"/>
  <c r="G67" i="104"/>
  <c r="G150" i="104" s="1"/>
  <c r="M272" i="105"/>
  <c r="C150" i="104"/>
  <c r="P272" i="105"/>
  <c r="H56" i="141"/>
  <c r="H67" i="104"/>
  <c r="Q272" i="105"/>
  <c r="M251" i="130"/>
  <c r="Q251" i="130"/>
  <c r="N251" i="130"/>
  <c r="O251" i="130"/>
  <c r="S251" i="130"/>
  <c r="P251" i="130"/>
  <c r="R251" i="130"/>
  <c r="O242" i="130"/>
  <c r="R242" i="130"/>
  <c r="N242" i="130"/>
  <c r="M242" i="130"/>
  <c r="S242" i="130"/>
  <c r="Q242" i="130"/>
  <c r="P242" i="130"/>
  <c r="E64" i="67"/>
  <c r="I64" i="67"/>
  <c r="C64" i="67"/>
  <c r="H64" i="67"/>
  <c r="J386" i="111"/>
  <c r="K389" i="111"/>
  <c r="H387" i="111"/>
  <c r="I385" i="111"/>
  <c r="G385" i="111"/>
  <c r="G387" i="111"/>
  <c r="G388" i="111"/>
  <c r="R388" i="111" s="1"/>
  <c r="I388" i="111"/>
  <c r="T388" i="111" s="1"/>
  <c r="K386" i="111"/>
  <c r="J387" i="111"/>
  <c r="J385" i="111"/>
  <c r="F387" i="111"/>
  <c r="F385" i="111"/>
  <c r="G389" i="111"/>
  <c r="K387" i="111"/>
  <c r="E386" i="111"/>
  <c r="E385" i="111"/>
  <c r="K385" i="111"/>
  <c r="J388" i="111"/>
  <c r="U388" i="111" s="1"/>
  <c r="I386" i="111"/>
  <c r="H385" i="111"/>
  <c r="I387" i="111"/>
  <c r="I389" i="111"/>
  <c r="H389" i="111"/>
  <c r="F388" i="111"/>
  <c r="Q388" i="111" s="1"/>
  <c r="E388" i="111"/>
  <c r="H388" i="111"/>
  <c r="S388" i="111" s="1"/>
  <c r="G386" i="111"/>
  <c r="H386" i="111"/>
  <c r="F386" i="111"/>
  <c r="E387" i="111"/>
  <c r="K388" i="111"/>
  <c r="V388" i="111" s="1"/>
  <c r="G64" i="67"/>
  <c r="F64" i="67"/>
  <c r="D64" i="67"/>
  <c r="G91" i="141" l="1"/>
  <c r="E91" i="141"/>
  <c r="F30" i="128"/>
  <c r="F98" i="128"/>
  <c r="C30" i="128"/>
  <c r="C98" i="128"/>
  <c r="E30" i="128"/>
  <c r="E98" i="128"/>
  <c r="G98" i="128"/>
  <c r="G30" i="128"/>
  <c r="H30" i="128"/>
  <c r="H98" i="128"/>
  <c r="I30" i="128"/>
  <c r="I98" i="128"/>
  <c r="D30" i="128"/>
  <c r="D98" i="128"/>
  <c r="I91" i="141"/>
  <c r="Q508" i="130"/>
  <c r="P508" i="130"/>
  <c r="O508" i="130"/>
  <c r="F91" i="141"/>
  <c r="N508" i="130"/>
  <c r="M508" i="130"/>
  <c r="R508" i="130"/>
  <c r="S508" i="130"/>
  <c r="E136" i="86"/>
  <c r="E55" i="86" s="1"/>
  <c r="E66" i="86" s="1"/>
  <c r="I136" i="86"/>
  <c r="I55" i="86" s="1"/>
  <c r="I55" i="104" s="1"/>
  <c r="I55" i="141" s="1"/>
  <c r="I55" i="142" s="1"/>
  <c r="D136" i="86"/>
  <c r="D55" i="86" s="1"/>
  <c r="D66" i="86" s="1"/>
  <c r="E42" i="88"/>
  <c r="E670" i="111" a="1"/>
  <c r="I42" i="88"/>
  <c r="D42" i="88"/>
  <c r="C42" i="88"/>
  <c r="G42" i="88"/>
  <c r="H42" i="88"/>
  <c r="F42" i="88"/>
  <c r="E640" i="111" a="1"/>
  <c r="G645" i="111" s="1"/>
  <c r="R645" i="111" s="1"/>
  <c r="H32" i="104"/>
  <c r="H10" i="141"/>
  <c r="H53" i="86"/>
  <c r="G53" i="86"/>
  <c r="E53" i="86"/>
  <c r="E31" i="141"/>
  <c r="E9" i="142"/>
  <c r="E31" i="142" s="1"/>
  <c r="F31" i="141"/>
  <c r="F9" i="142"/>
  <c r="F31" i="142" s="1"/>
  <c r="I31" i="141"/>
  <c r="I9" i="142"/>
  <c r="I31" i="142" s="1"/>
  <c r="E10" i="141"/>
  <c r="E32" i="104"/>
  <c r="T115" i="86"/>
  <c r="I44" i="104"/>
  <c r="H31" i="141"/>
  <c r="H9" i="142"/>
  <c r="H31" i="142" s="1"/>
  <c r="F53" i="86"/>
  <c r="C53" i="86"/>
  <c r="C44" i="86"/>
  <c r="O115" i="86"/>
  <c r="D44" i="104"/>
  <c r="H44" i="86"/>
  <c r="I53" i="86"/>
  <c r="F10" i="141"/>
  <c r="F32" i="104"/>
  <c r="Q115" i="86"/>
  <c r="F44" i="104"/>
  <c r="G10" i="141"/>
  <c r="G32" i="104"/>
  <c r="G44" i="86"/>
  <c r="P115" i="86"/>
  <c r="E44" i="104"/>
  <c r="D53" i="86"/>
  <c r="I32" i="104"/>
  <c r="I10" i="141"/>
  <c r="G9" i="142"/>
  <c r="G31" i="142" s="1"/>
  <c r="G31" i="141"/>
  <c r="F136" i="86"/>
  <c r="F55" i="86" s="1"/>
  <c r="G91" i="142"/>
  <c r="U66" i="131"/>
  <c r="J151" i="104"/>
  <c r="F91" i="142"/>
  <c r="E91" i="142"/>
  <c r="H91" i="142"/>
  <c r="F42" i="83"/>
  <c r="E42" i="83"/>
  <c r="H30" i="104"/>
  <c r="H8" i="141"/>
  <c r="G8" i="141"/>
  <c r="G30" i="104"/>
  <c r="G42" i="83"/>
  <c r="D42" i="83"/>
  <c r="N361" i="130"/>
  <c r="E591" i="111" a="1"/>
  <c r="F30" i="104"/>
  <c r="F8" i="141"/>
  <c r="I91" i="142"/>
  <c r="H42" i="83"/>
  <c r="D30" i="104"/>
  <c r="N363" i="130"/>
  <c r="N621" i="130" s="1"/>
  <c r="N66" i="131" s="1"/>
  <c r="O66" i="131" s="1"/>
  <c r="N629" i="105"/>
  <c r="C42" i="83"/>
  <c r="E30" i="104"/>
  <c r="E8" i="141"/>
  <c r="C30" i="104"/>
  <c r="H91" i="141"/>
  <c r="S361" i="130"/>
  <c r="I8" i="141"/>
  <c r="I30" i="104"/>
  <c r="I42" i="83"/>
  <c r="G43" i="142"/>
  <c r="H43" i="142"/>
  <c r="H54" i="104"/>
  <c r="H65" i="74"/>
  <c r="C54" i="104"/>
  <c r="C65" i="104" s="1"/>
  <c r="C65" i="74"/>
  <c r="F54" i="104"/>
  <c r="F65" i="74"/>
  <c r="E43" i="142"/>
  <c r="F43" i="142"/>
  <c r="G54" i="104"/>
  <c r="G65" i="74"/>
  <c r="I495" i="111"/>
  <c r="T495" i="111" s="1"/>
  <c r="I494" i="111"/>
  <c r="T494" i="111" s="1"/>
  <c r="I493" i="111"/>
  <c r="T493" i="111" s="1"/>
  <c r="E493" i="111"/>
  <c r="K495" i="111"/>
  <c r="V495" i="111" s="1"/>
  <c r="K493" i="111"/>
  <c r="V493" i="111" s="1"/>
  <c r="K492" i="111"/>
  <c r="V492" i="111" s="1"/>
  <c r="H493" i="111"/>
  <c r="S493" i="111" s="1"/>
  <c r="E492" i="111"/>
  <c r="G492" i="111"/>
  <c r="R492" i="111" s="1"/>
  <c r="G494" i="111"/>
  <c r="R494" i="111" s="1"/>
  <c r="E495" i="111"/>
  <c r="J494" i="111"/>
  <c r="U494" i="111" s="1"/>
  <c r="I492" i="111"/>
  <c r="T492" i="111" s="1"/>
  <c r="G495" i="111"/>
  <c r="R495" i="111" s="1"/>
  <c r="F492" i="111"/>
  <c r="Q492" i="111" s="1"/>
  <c r="H494" i="111"/>
  <c r="S494" i="111" s="1"/>
  <c r="E494" i="111"/>
  <c r="H492" i="111"/>
  <c r="S492" i="111" s="1"/>
  <c r="G493" i="111"/>
  <c r="R493" i="111" s="1"/>
  <c r="K494" i="111"/>
  <c r="V494" i="111" s="1"/>
  <c r="F494" i="111"/>
  <c r="Q494" i="111" s="1"/>
  <c r="F495" i="111"/>
  <c r="Q495" i="111" s="1"/>
  <c r="J495" i="111"/>
  <c r="U495" i="111" s="1"/>
  <c r="H495" i="111"/>
  <c r="S495" i="111" s="1"/>
  <c r="F493" i="111"/>
  <c r="Q493" i="111" s="1"/>
  <c r="J493" i="111"/>
  <c r="U493" i="111" s="1"/>
  <c r="J492" i="111"/>
  <c r="U492" i="111" s="1"/>
  <c r="E54" i="104"/>
  <c r="E65" i="74"/>
  <c r="D54" i="104"/>
  <c r="D65" i="104" s="1"/>
  <c r="D65" i="74"/>
  <c r="I54" i="104"/>
  <c r="I65" i="74"/>
  <c r="P287" i="105"/>
  <c r="S287" i="105"/>
  <c r="Q287" i="105"/>
  <c r="O287" i="105"/>
  <c r="M287" i="105"/>
  <c r="N287" i="105"/>
  <c r="R287" i="105"/>
  <c r="H150" i="104"/>
  <c r="M272" i="130"/>
  <c r="M628" i="105"/>
  <c r="G56" i="142"/>
  <c r="G67" i="142" s="1"/>
  <c r="G67" i="141"/>
  <c r="G90" i="141" s="1"/>
  <c r="I150" i="104"/>
  <c r="H56" i="142"/>
  <c r="H67" i="142" s="1"/>
  <c r="H67" i="141"/>
  <c r="P272" i="130"/>
  <c r="P628" i="105"/>
  <c r="S272" i="130"/>
  <c r="S628" i="105"/>
  <c r="I56" i="142"/>
  <c r="I67" i="142" s="1"/>
  <c r="I67" i="141"/>
  <c r="I90" i="141" s="1"/>
  <c r="E150" i="104"/>
  <c r="R272" i="130"/>
  <c r="R628" i="105"/>
  <c r="Q272" i="130"/>
  <c r="Q628" i="105"/>
  <c r="O272" i="130"/>
  <c r="O628" i="105"/>
  <c r="F56" i="142"/>
  <c r="F67" i="142" s="1"/>
  <c r="F67" i="141"/>
  <c r="E56" i="142"/>
  <c r="E67" i="142" s="1"/>
  <c r="E67" i="141"/>
  <c r="N272" i="130"/>
  <c r="N628" i="105"/>
  <c r="S386" i="111"/>
  <c r="T389" i="111"/>
  <c r="S231" i="105"/>
  <c r="Q387" i="111"/>
  <c r="V386" i="111"/>
  <c r="T385" i="111"/>
  <c r="M231" i="105"/>
  <c r="O231" i="105"/>
  <c r="Q231" i="105"/>
  <c r="R386" i="111"/>
  <c r="T387" i="111"/>
  <c r="V387" i="111"/>
  <c r="U385" i="111"/>
  <c r="R387" i="111"/>
  <c r="S387" i="111"/>
  <c r="R231" i="105"/>
  <c r="Q386" i="111"/>
  <c r="S385" i="111"/>
  <c r="V385" i="111"/>
  <c r="R389" i="111"/>
  <c r="U387" i="111"/>
  <c r="V389" i="111"/>
  <c r="N231" i="105"/>
  <c r="P231" i="105"/>
  <c r="S389" i="111"/>
  <c r="T386" i="111"/>
  <c r="Q385" i="111"/>
  <c r="R385" i="111"/>
  <c r="U386" i="111"/>
  <c r="H643" i="111" l="1"/>
  <c r="S643" i="111" s="1"/>
  <c r="F642" i="111"/>
  <c r="Q642" i="111" s="1"/>
  <c r="E42" i="128"/>
  <c r="E42" i="104" s="1"/>
  <c r="I42" i="128"/>
  <c r="I42" i="104" s="1"/>
  <c r="G42" i="128"/>
  <c r="G42" i="104" s="1"/>
  <c r="E976" i="111" a="1"/>
  <c r="D42" i="128"/>
  <c r="D42" i="104" s="1"/>
  <c r="F42" i="128"/>
  <c r="F42" i="104" s="1"/>
  <c r="H42" i="128"/>
  <c r="H42" i="104" s="1"/>
  <c r="C42" i="128"/>
  <c r="C42" i="104" s="1"/>
  <c r="J91" i="141"/>
  <c r="I66" i="86"/>
  <c r="S396" i="105" s="1"/>
  <c r="F643" i="111"/>
  <c r="Q643" i="111" s="1"/>
  <c r="J645" i="111"/>
  <c r="U645" i="111" s="1"/>
  <c r="E642" i="111"/>
  <c r="I643" i="111"/>
  <c r="T643" i="111" s="1"/>
  <c r="F644" i="111"/>
  <c r="Q644" i="111" s="1"/>
  <c r="G642" i="111"/>
  <c r="R642" i="111" s="1"/>
  <c r="K643" i="111"/>
  <c r="V643" i="111" s="1"/>
  <c r="H642" i="111"/>
  <c r="S642" i="111" s="1"/>
  <c r="E55" i="104"/>
  <c r="E55" i="141" s="1"/>
  <c r="E55" i="142" s="1"/>
  <c r="D55" i="104"/>
  <c r="D66" i="104" s="1"/>
  <c r="D149" i="104" s="1"/>
  <c r="E644" i="111"/>
  <c r="H645" i="111"/>
  <c r="S645" i="111" s="1"/>
  <c r="I645" i="111"/>
  <c r="T645" i="111" s="1"/>
  <c r="I644" i="111"/>
  <c r="T644" i="111" s="1"/>
  <c r="I642" i="111"/>
  <c r="T642" i="111" s="1"/>
  <c r="H644" i="111"/>
  <c r="S644" i="111" s="1"/>
  <c r="J643" i="111"/>
  <c r="U643" i="111" s="1"/>
  <c r="G644" i="111"/>
  <c r="R644" i="111" s="1"/>
  <c r="J644" i="111"/>
  <c r="U644" i="111" s="1"/>
  <c r="K644" i="111"/>
  <c r="V644" i="111" s="1"/>
  <c r="G643" i="111"/>
  <c r="R643" i="111" s="1"/>
  <c r="K642" i="111"/>
  <c r="V642" i="111" s="1"/>
  <c r="E645" i="111"/>
  <c r="K645" i="111"/>
  <c r="V645" i="111" s="1"/>
  <c r="J642" i="111"/>
  <c r="U642" i="111" s="1"/>
  <c r="E643" i="111"/>
  <c r="F645" i="111"/>
  <c r="Q645" i="111" s="1"/>
  <c r="K91" i="142"/>
  <c r="G134" i="88"/>
  <c r="C134" i="88"/>
  <c r="E134" i="88"/>
  <c r="F134" i="88"/>
  <c r="D134" i="88"/>
  <c r="H672" i="111"/>
  <c r="S672" i="111" s="1"/>
  <c r="I675" i="111"/>
  <c r="T675" i="111" s="1"/>
  <c r="E672" i="111"/>
  <c r="K672" i="111"/>
  <c r="V672" i="111" s="1"/>
  <c r="F672" i="111"/>
  <c r="Q672" i="111" s="1"/>
  <c r="F674" i="111"/>
  <c r="Q674" i="111" s="1"/>
  <c r="E674" i="111"/>
  <c r="K674" i="111"/>
  <c r="V674" i="111" s="1"/>
  <c r="K673" i="111"/>
  <c r="V673" i="111" s="1"/>
  <c r="J675" i="111"/>
  <c r="U675" i="111" s="1"/>
  <c r="H674" i="111"/>
  <c r="S674" i="111" s="1"/>
  <c r="J674" i="111"/>
  <c r="U674" i="111" s="1"/>
  <c r="K675" i="111"/>
  <c r="V675" i="111" s="1"/>
  <c r="J672" i="111"/>
  <c r="U672" i="111" s="1"/>
  <c r="F673" i="111"/>
  <c r="Q673" i="111" s="1"/>
  <c r="F675" i="111"/>
  <c r="Q675" i="111" s="1"/>
  <c r="H673" i="111"/>
  <c r="S673" i="111" s="1"/>
  <c r="I674" i="111"/>
  <c r="T674" i="111" s="1"/>
  <c r="E675" i="111"/>
  <c r="G672" i="111"/>
  <c r="R672" i="111" s="1"/>
  <c r="H675" i="111"/>
  <c r="S675" i="111" s="1"/>
  <c r="I673" i="111"/>
  <c r="T673" i="111" s="1"/>
  <c r="J673" i="111"/>
  <c r="U673" i="111" s="1"/>
  <c r="G675" i="111"/>
  <c r="R675" i="111" s="1"/>
  <c r="G673" i="111"/>
  <c r="R673" i="111" s="1"/>
  <c r="E673" i="111"/>
  <c r="G674" i="111"/>
  <c r="R674" i="111" s="1"/>
  <c r="I672" i="111"/>
  <c r="T672" i="111" s="1"/>
  <c r="H134" i="88"/>
  <c r="I134" i="88"/>
  <c r="F66" i="86"/>
  <c r="P396" i="105" s="1"/>
  <c r="F55" i="104"/>
  <c r="F55" i="141" s="1"/>
  <c r="F55" i="142" s="1"/>
  <c r="E44" i="141"/>
  <c r="R115" i="86"/>
  <c r="G44" i="104"/>
  <c r="G136" i="86"/>
  <c r="F44" i="141"/>
  <c r="I44" i="141"/>
  <c r="I44" i="142" s="1"/>
  <c r="I66" i="104"/>
  <c r="E64" i="86"/>
  <c r="H32" i="141"/>
  <c r="H10" i="142"/>
  <c r="H32" i="142" s="1"/>
  <c r="D64" i="86"/>
  <c r="I64" i="86"/>
  <c r="C64" i="86"/>
  <c r="N396" i="105"/>
  <c r="G64" i="86"/>
  <c r="I10" i="142"/>
  <c r="I32" i="142" s="1"/>
  <c r="I32" i="141"/>
  <c r="G10" i="142"/>
  <c r="G32" i="142" s="1"/>
  <c r="G32" i="141"/>
  <c r="N115" i="86"/>
  <c r="C44" i="104"/>
  <c r="C136" i="86"/>
  <c r="F64" i="86"/>
  <c r="F10" i="142"/>
  <c r="F32" i="142" s="1"/>
  <c r="F32" i="141"/>
  <c r="S115" i="86"/>
  <c r="H44" i="104"/>
  <c r="H136" i="86"/>
  <c r="O396" i="105"/>
  <c r="E10" i="142"/>
  <c r="E32" i="142" s="1"/>
  <c r="E32" i="141"/>
  <c r="H64" i="86"/>
  <c r="I134" i="83"/>
  <c r="I30" i="141"/>
  <c r="I8" i="142"/>
  <c r="C134" i="83"/>
  <c r="J595" i="111"/>
  <c r="U595" i="111" s="1"/>
  <c r="K593" i="111"/>
  <c r="F593" i="111"/>
  <c r="E593" i="111"/>
  <c r="E595" i="111"/>
  <c r="G594" i="111"/>
  <c r="R594" i="111" s="1"/>
  <c r="E594" i="111"/>
  <c r="H595" i="111"/>
  <c r="S595" i="111" s="1"/>
  <c r="J596" i="111"/>
  <c r="U596" i="111" s="1"/>
  <c r="I595" i="111"/>
  <c r="T595" i="111" s="1"/>
  <c r="I594" i="111"/>
  <c r="T594" i="111" s="1"/>
  <c r="J593" i="111"/>
  <c r="H593" i="111"/>
  <c r="G596" i="111"/>
  <c r="R596" i="111" s="1"/>
  <c r="F595" i="111"/>
  <c r="Q595" i="111" s="1"/>
  <c r="H596" i="111"/>
  <c r="S596" i="111" s="1"/>
  <c r="G595" i="111"/>
  <c r="R595" i="111" s="1"/>
  <c r="F594" i="111"/>
  <c r="Q594" i="111" s="1"/>
  <c r="I596" i="111"/>
  <c r="T596" i="111" s="1"/>
  <c r="H594" i="111"/>
  <c r="S594" i="111" s="1"/>
  <c r="E596" i="111"/>
  <c r="G593" i="111"/>
  <c r="F596" i="111"/>
  <c r="Q596" i="111" s="1"/>
  <c r="K595" i="111"/>
  <c r="V595" i="111" s="1"/>
  <c r="K596" i="111"/>
  <c r="V596" i="111" s="1"/>
  <c r="J594" i="111"/>
  <c r="U594" i="111" s="1"/>
  <c r="I593" i="111"/>
  <c r="K594" i="111"/>
  <c r="V594" i="111" s="1"/>
  <c r="G134" i="83"/>
  <c r="G8" i="142"/>
  <c r="G30" i="141"/>
  <c r="H8" i="142"/>
  <c r="H30" i="141"/>
  <c r="H134" i="83"/>
  <c r="F30" i="141"/>
  <c r="F8" i="142"/>
  <c r="E30" i="141"/>
  <c r="E8" i="142"/>
  <c r="D134" i="83"/>
  <c r="E134" i="83"/>
  <c r="F134" i="83"/>
  <c r="I54" i="141"/>
  <c r="I65" i="104"/>
  <c r="G54" i="141"/>
  <c r="G65" i="104"/>
  <c r="P299" i="105"/>
  <c r="J150" i="104"/>
  <c r="F54" i="141"/>
  <c r="F65" i="104"/>
  <c r="R299" i="105"/>
  <c r="S299" i="105"/>
  <c r="N299" i="105"/>
  <c r="D148" i="104"/>
  <c r="E54" i="141"/>
  <c r="E65" i="104"/>
  <c r="E148" i="104" s="1"/>
  <c r="Q299" i="105"/>
  <c r="O299" i="105"/>
  <c r="M299" i="105"/>
  <c r="C148" i="104"/>
  <c r="H54" i="141"/>
  <c r="H65" i="104"/>
  <c r="R286" i="130"/>
  <c r="M286" i="130"/>
  <c r="Q286" i="130"/>
  <c r="P286" i="130"/>
  <c r="N286" i="130"/>
  <c r="O286" i="130"/>
  <c r="F90" i="142"/>
  <c r="S286" i="130"/>
  <c r="I90" i="142"/>
  <c r="H90" i="142"/>
  <c r="G90" i="142"/>
  <c r="E90" i="142"/>
  <c r="N620" i="130"/>
  <c r="N65" i="131" s="1"/>
  <c r="Q620" i="130"/>
  <c r="R65" i="131" s="1"/>
  <c r="R620" i="130"/>
  <c r="S65" i="131" s="1"/>
  <c r="F90" i="141"/>
  <c r="P620" i="130"/>
  <c r="Q65" i="131" s="1"/>
  <c r="E90" i="141"/>
  <c r="S620" i="130"/>
  <c r="T65" i="131" s="1"/>
  <c r="M620" i="130"/>
  <c r="M65" i="131" s="1"/>
  <c r="O620" i="130"/>
  <c r="P65" i="131" s="1"/>
  <c r="H90" i="141"/>
  <c r="P231" i="130"/>
  <c r="Q231" i="130"/>
  <c r="O231" i="130"/>
  <c r="R231" i="130"/>
  <c r="M231" i="130"/>
  <c r="N231" i="130"/>
  <c r="S231" i="130"/>
  <c r="T593" i="111" l="1"/>
  <c r="U593" i="111"/>
  <c r="S593" i="111"/>
  <c r="V593" i="111"/>
  <c r="R593" i="111"/>
  <c r="Q593" i="111"/>
  <c r="O65" i="131"/>
  <c r="I149" i="104"/>
  <c r="C134" i="128"/>
  <c r="F980" i="111"/>
  <c r="Q980" i="111" s="1"/>
  <c r="J981" i="111"/>
  <c r="U981" i="111" s="1"/>
  <c r="G978" i="111"/>
  <c r="R978" i="111" s="1"/>
  <c r="J979" i="111"/>
  <c r="U979" i="111" s="1"/>
  <c r="E979" i="111"/>
  <c r="I980" i="111"/>
  <c r="T980" i="111" s="1"/>
  <c r="I981" i="111"/>
  <c r="T981" i="111" s="1"/>
  <c r="F978" i="111"/>
  <c r="Q978" i="111" s="1"/>
  <c r="F981" i="111"/>
  <c r="Q981" i="111" s="1"/>
  <c r="K979" i="111"/>
  <c r="V979" i="111" s="1"/>
  <c r="E978" i="111"/>
  <c r="I979" i="111"/>
  <c r="T979" i="111" s="1"/>
  <c r="H979" i="111"/>
  <c r="S979" i="111" s="1"/>
  <c r="G979" i="111"/>
  <c r="R979" i="111" s="1"/>
  <c r="K980" i="111"/>
  <c r="V980" i="111" s="1"/>
  <c r="K978" i="111"/>
  <c r="V978" i="111" s="1"/>
  <c r="G981" i="111"/>
  <c r="R981" i="111" s="1"/>
  <c r="H978" i="111"/>
  <c r="S978" i="111" s="1"/>
  <c r="H980" i="111"/>
  <c r="S980" i="111" s="1"/>
  <c r="K981" i="111"/>
  <c r="V981" i="111" s="1"/>
  <c r="E980" i="111"/>
  <c r="I978" i="111"/>
  <c r="T978" i="111" s="1"/>
  <c r="J978" i="111"/>
  <c r="U978" i="111" s="1"/>
  <c r="E981" i="111"/>
  <c r="J980" i="111"/>
  <c r="U980" i="111" s="1"/>
  <c r="H981" i="111"/>
  <c r="S981" i="111" s="1"/>
  <c r="G980" i="111"/>
  <c r="R980" i="111" s="1"/>
  <c r="F979" i="111"/>
  <c r="Q979" i="111" s="1"/>
  <c r="I134" i="128"/>
  <c r="F134" i="128"/>
  <c r="D134" i="128"/>
  <c r="H134" i="128"/>
  <c r="G134" i="128"/>
  <c r="E134" i="128"/>
  <c r="E66" i="104"/>
  <c r="E149" i="104" s="1"/>
  <c r="H53" i="88"/>
  <c r="F66" i="104"/>
  <c r="F149" i="104" s="1"/>
  <c r="D53" i="88"/>
  <c r="F53" i="88"/>
  <c r="E677" i="111" a="1"/>
  <c r="G53" i="88"/>
  <c r="E53" i="88"/>
  <c r="C53" i="88"/>
  <c r="I53" i="88"/>
  <c r="R394" i="105"/>
  <c r="G44" i="141"/>
  <c r="H55" i="86"/>
  <c r="E647" i="111" a="1"/>
  <c r="M394" i="105"/>
  <c r="F66" i="141"/>
  <c r="F44" i="142"/>
  <c r="F66" i="142" s="1"/>
  <c r="P394" i="105"/>
  <c r="I66" i="141"/>
  <c r="I89" i="141" s="1"/>
  <c r="N392" i="130"/>
  <c r="N619" i="130" s="1"/>
  <c r="N64" i="131" s="1"/>
  <c r="N627" i="105"/>
  <c r="N394" i="105"/>
  <c r="P392" i="130"/>
  <c r="P619" i="130" s="1"/>
  <c r="Q64" i="131" s="1"/>
  <c r="P627" i="105"/>
  <c r="O392" i="130"/>
  <c r="O619" i="130" s="1"/>
  <c r="P64" i="131" s="1"/>
  <c r="O627" i="105"/>
  <c r="S392" i="130"/>
  <c r="S619" i="130" s="1"/>
  <c r="T64" i="131" s="1"/>
  <c r="S627" i="105"/>
  <c r="H44" i="141"/>
  <c r="C55" i="86"/>
  <c r="Q394" i="105"/>
  <c r="S394" i="105"/>
  <c r="O394" i="105"/>
  <c r="I66" i="142"/>
  <c r="G55" i="86"/>
  <c r="E44" i="142"/>
  <c r="E66" i="142" s="1"/>
  <c r="E66" i="141"/>
  <c r="F53" i="83"/>
  <c r="F30" i="142"/>
  <c r="H42" i="141"/>
  <c r="H30" i="142"/>
  <c r="G53" i="83"/>
  <c r="I30" i="142"/>
  <c r="I42" i="141"/>
  <c r="E53" i="83"/>
  <c r="F42" i="141"/>
  <c r="D53" i="83"/>
  <c r="H53" i="83"/>
  <c r="G42" i="141"/>
  <c r="C53" i="83"/>
  <c r="I53" i="83"/>
  <c r="E42" i="141"/>
  <c r="E30" i="142"/>
  <c r="G30" i="142"/>
  <c r="E598" i="111" a="1"/>
  <c r="I148" i="104"/>
  <c r="H148" i="104"/>
  <c r="O295" i="130"/>
  <c r="O626" i="105"/>
  <c r="R295" i="130"/>
  <c r="R626" i="105"/>
  <c r="P295" i="130"/>
  <c r="P626" i="105"/>
  <c r="G54" i="142"/>
  <c r="G65" i="142" s="1"/>
  <c r="G65" i="141"/>
  <c r="F54" i="142"/>
  <c r="F65" i="142" s="1"/>
  <c r="F65" i="141"/>
  <c r="I54" i="142"/>
  <c r="I65" i="142" s="1"/>
  <c r="I65" i="141"/>
  <c r="I88" i="141" s="1"/>
  <c r="M295" i="130"/>
  <c r="M626" i="105"/>
  <c r="N295" i="130"/>
  <c r="N626" i="105"/>
  <c r="F148" i="104"/>
  <c r="E54" i="142"/>
  <c r="E65" i="142" s="1"/>
  <c r="E65" i="141"/>
  <c r="E88" i="141" s="1"/>
  <c r="H54" i="142"/>
  <c r="H65" i="142" s="1"/>
  <c r="H65" i="141"/>
  <c r="Q295" i="130"/>
  <c r="Q626" i="105"/>
  <c r="S295" i="130"/>
  <c r="S626" i="105"/>
  <c r="G148" i="104"/>
  <c r="U65" i="131"/>
  <c r="K90" i="142"/>
  <c r="J90" i="141"/>
  <c r="E53" i="128" l="1"/>
  <c r="E53" i="104" s="1"/>
  <c r="G53" i="128"/>
  <c r="G53" i="104" s="1"/>
  <c r="F53" i="128"/>
  <c r="F53" i="104" s="1"/>
  <c r="E983" i="111" a="1"/>
  <c r="H53" i="128"/>
  <c r="H53" i="104" s="1"/>
  <c r="D53" i="128"/>
  <c r="D53" i="104" s="1"/>
  <c r="I53" i="128"/>
  <c r="I53" i="104" s="1"/>
  <c r="C53" i="128"/>
  <c r="F89" i="141"/>
  <c r="E89" i="142"/>
  <c r="I64" i="88"/>
  <c r="E64" i="88"/>
  <c r="D64" i="88"/>
  <c r="C64" i="88"/>
  <c r="G64" i="88"/>
  <c r="F64" i="88"/>
  <c r="H680" i="111"/>
  <c r="S680" i="111" s="1"/>
  <c r="K679" i="111"/>
  <c r="V679" i="111" s="1"/>
  <c r="F680" i="111"/>
  <c r="Q680" i="111" s="1"/>
  <c r="F678" i="111"/>
  <c r="Q678" i="111" s="1"/>
  <c r="E679" i="111"/>
  <c r="G679" i="111"/>
  <c r="R679" i="111" s="1"/>
  <c r="K680" i="111"/>
  <c r="V680" i="111" s="1"/>
  <c r="J679" i="111"/>
  <c r="U679" i="111" s="1"/>
  <c r="G681" i="111"/>
  <c r="R681" i="111" s="1"/>
  <c r="F681" i="111"/>
  <c r="Q681" i="111" s="1"/>
  <c r="I680" i="111"/>
  <c r="T680" i="111" s="1"/>
  <c r="H679" i="111"/>
  <c r="S679" i="111" s="1"/>
  <c r="K678" i="111"/>
  <c r="V678" i="111" s="1"/>
  <c r="J680" i="111"/>
  <c r="U680" i="111" s="1"/>
  <c r="H678" i="111"/>
  <c r="S678" i="111" s="1"/>
  <c r="J678" i="111"/>
  <c r="U678" i="111" s="1"/>
  <c r="F679" i="111"/>
  <c r="Q679" i="111" s="1"/>
  <c r="I681" i="111"/>
  <c r="T681" i="111" s="1"/>
  <c r="E681" i="111"/>
  <c r="J681" i="111"/>
  <c r="U681" i="111" s="1"/>
  <c r="I679" i="111"/>
  <c r="T679" i="111" s="1"/>
  <c r="H681" i="111"/>
  <c r="S681" i="111" s="1"/>
  <c r="K681" i="111"/>
  <c r="V681" i="111" s="1"/>
  <c r="I678" i="111"/>
  <c r="T678" i="111" s="1"/>
  <c r="E678" i="111"/>
  <c r="E680" i="111"/>
  <c r="G680" i="111"/>
  <c r="R680" i="111" s="1"/>
  <c r="G678" i="111"/>
  <c r="R678" i="111" s="1"/>
  <c r="H64" i="88"/>
  <c r="S390" i="130"/>
  <c r="C66" i="86"/>
  <c r="C55" i="104"/>
  <c r="C66" i="104" s="1"/>
  <c r="G66" i="86"/>
  <c r="G55" i="104"/>
  <c r="N390" i="130"/>
  <c r="H66" i="86"/>
  <c r="H55" i="104"/>
  <c r="E89" i="141"/>
  <c r="R390" i="130"/>
  <c r="O390" i="130"/>
  <c r="P390" i="130"/>
  <c r="F89" i="142"/>
  <c r="E650" i="111"/>
  <c r="G648" i="111"/>
  <c r="R648" i="111" s="1"/>
  <c r="F649" i="111"/>
  <c r="Q649" i="111" s="1"/>
  <c r="H649" i="111"/>
  <c r="S649" i="111" s="1"/>
  <c r="E648" i="111"/>
  <c r="I650" i="111"/>
  <c r="T650" i="111" s="1"/>
  <c r="G652" i="111"/>
  <c r="R652" i="111" s="1"/>
  <c r="E649" i="111"/>
  <c r="I648" i="111"/>
  <c r="T648" i="111" s="1"/>
  <c r="I652" i="111"/>
  <c r="T652" i="111" s="1"/>
  <c r="J650" i="111"/>
  <c r="U650" i="111" s="1"/>
  <c r="G651" i="111"/>
  <c r="R651" i="111" s="1"/>
  <c r="K649" i="111"/>
  <c r="V649" i="111" s="1"/>
  <c r="I651" i="111"/>
  <c r="T651" i="111" s="1"/>
  <c r="K651" i="111"/>
  <c r="V651" i="111" s="1"/>
  <c r="F651" i="111"/>
  <c r="Q651" i="111" s="1"/>
  <c r="J651" i="111"/>
  <c r="U651" i="111" s="1"/>
  <c r="K648" i="111"/>
  <c r="V648" i="111" s="1"/>
  <c r="G650" i="111"/>
  <c r="R650" i="111" s="1"/>
  <c r="J652" i="111"/>
  <c r="U652" i="111" s="1"/>
  <c r="H650" i="111"/>
  <c r="S650" i="111" s="1"/>
  <c r="F650" i="111"/>
  <c r="Q650" i="111" s="1"/>
  <c r="G649" i="111"/>
  <c r="R649" i="111" s="1"/>
  <c r="K650" i="111"/>
  <c r="V650" i="111" s="1"/>
  <c r="F652" i="111"/>
  <c r="Q652" i="111" s="1"/>
  <c r="J649" i="111"/>
  <c r="U649" i="111" s="1"/>
  <c r="J648" i="111"/>
  <c r="U648" i="111" s="1"/>
  <c r="E651" i="111"/>
  <c r="I649" i="111"/>
  <c r="T649" i="111" s="1"/>
  <c r="F648" i="111"/>
  <c r="Q648" i="111" s="1"/>
  <c r="H651" i="111"/>
  <c r="S651" i="111" s="1"/>
  <c r="H648" i="111"/>
  <c r="S648" i="111" s="1"/>
  <c r="Q390" i="130"/>
  <c r="H44" i="142"/>
  <c r="I89" i="142"/>
  <c r="M390" i="130"/>
  <c r="G44" i="142"/>
  <c r="I64" i="83"/>
  <c r="F42" i="142"/>
  <c r="E64" i="83"/>
  <c r="F64" i="83"/>
  <c r="G603" i="111"/>
  <c r="H602" i="111"/>
  <c r="S602" i="111" s="1"/>
  <c r="F599" i="111"/>
  <c r="I602" i="111"/>
  <c r="T602" i="111" s="1"/>
  <c r="I599" i="111"/>
  <c r="F602" i="111"/>
  <c r="Q602" i="111" s="1"/>
  <c r="K601" i="111"/>
  <c r="K603" i="111"/>
  <c r="E602" i="111"/>
  <c r="E603" i="111"/>
  <c r="E600" i="111"/>
  <c r="K602" i="111"/>
  <c r="V602" i="111" s="1"/>
  <c r="I601" i="111"/>
  <c r="F600" i="111"/>
  <c r="J601" i="111"/>
  <c r="H599" i="111"/>
  <c r="K599" i="111"/>
  <c r="J600" i="111"/>
  <c r="H603" i="111"/>
  <c r="H601" i="111"/>
  <c r="G600" i="111"/>
  <c r="J603" i="111"/>
  <c r="G601" i="111"/>
  <c r="G602" i="111"/>
  <c r="R602" i="111" s="1"/>
  <c r="E599" i="111"/>
  <c r="J599" i="111"/>
  <c r="K600" i="111"/>
  <c r="I600" i="111"/>
  <c r="E601" i="111"/>
  <c r="I603" i="111"/>
  <c r="F601" i="111"/>
  <c r="H600" i="111"/>
  <c r="F603" i="111"/>
  <c r="G599" i="111"/>
  <c r="J602" i="111"/>
  <c r="U602" i="111" s="1"/>
  <c r="G64" i="83"/>
  <c r="G42" i="142"/>
  <c r="D64" i="83"/>
  <c r="I42" i="142"/>
  <c r="E42" i="142"/>
  <c r="C64" i="83"/>
  <c r="H64" i="83"/>
  <c r="H42" i="142"/>
  <c r="J148" i="104"/>
  <c r="F88" i="142"/>
  <c r="F88" i="141"/>
  <c r="G88" i="142"/>
  <c r="Q618" i="130"/>
  <c r="R63" i="131" s="1"/>
  <c r="E88" i="142"/>
  <c r="I88" i="142"/>
  <c r="N618" i="130"/>
  <c r="N63" i="131" s="1"/>
  <c r="P618" i="130"/>
  <c r="Q63" i="131" s="1"/>
  <c r="R618" i="130"/>
  <c r="S63" i="131" s="1"/>
  <c r="G88" i="141"/>
  <c r="S618" i="130"/>
  <c r="T63" i="131" s="1"/>
  <c r="H88" i="142"/>
  <c r="M618" i="130"/>
  <c r="M63" i="131" s="1"/>
  <c r="O618" i="130"/>
  <c r="P63" i="131" s="1"/>
  <c r="H88" i="141"/>
  <c r="C64" i="128" l="1"/>
  <c r="G987" i="111"/>
  <c r="R987" i="111" s="1"/>
  <c r="E984" i="111"/>
  <c r="J985" i="111"/>
  <c r="U985" i="111" s="1"/>
  <c r="F984" i="111"/>
  <c r="Q984" i="111" s="1"/>
  <c r="F987" i="111"/>
  <c r="Q987" i="111" s="1"/>
  <c r="G986" i="111"/>
  <c r="R986" i="111" s="1"/>
  <c r="H984" i="111"/>
  <c r="S984" i="111" s="1"/>
  <c r="E986" i="111"/>
  <c r="F985" i="111"/>
  <c r="Q985" i="111" s="1"/>
  <c r="E987" i="111"/>
  <c r="H986" i="111"/>
  <c r="S986" i="111" s="1"/>
  <c r="F986" i="111"/>
  <c r="Q986" i="111" s="1"/>
  <c r="J987" i="111"/>
  <c r="U987" i="111" s="1"/>
  <c r="K987" i="111"/>
  <c r="V987" i="111" s="1"/>
  <c r="H985" i="111"/>
  <c r="S985" i="111" s="1"/>
  <c r="K984" i="111"/>
  <c r="V984" i="111" s="1"/>
  <c r="H987" i="111"/>
  <c r="S987" i="111" s="1"/>
  <c r="E985" i="111"/>
  <c r="G984" i="111"/>
  <c r="R984" i="111" s="1"/>
  <c r="G985" i="111"/>
  <c r="R985" i="111" s="1"/>
  <c r="J984" i="111"/>
  <c r="U984" i="111" s="1"/>
  <c r="I985" i="111"/>
  <c r="T985" i="111" s="1"/>
  <c r="I987" i="111"/>
  <c r="T987" i="111" s="1"/>
  <c r="I984" i="111"/>
  <c r="T984" i="111" s="1"/>
  <c r="K986" i="111"/>
  <c r="V986" i="111" s="1"/>
  <c r="J986" i="111"/>
  <c r="U986" i="111" s="1"/>
  <c r="I986" i="111"/>
  <c r="T986" i="111" s="1"/>
  <c r="K985" i="111"/>
  <c r="V985" i="111" s="1"/>
  <c r="E64" i="128"/>
  <c r="D64" i="128"/>
  <c r="F64" i="128"/>
  <c r="G64" i="128"/>
  <c r="I64" i="128"/>
  <c r="C53" i="104"/>
  <c r="C64" i="104" s="1"/>
  <c r="H64" i="128"/>
  <c r="R412" i="105"/>
  <c r="N412" i="105"/>
  <c r="P412" i="105"/>
  <c r="M412" i="105"/>
  <c r="S412" i="105"/>
  <c r="Q412" i="105"/>
  <c r="O412" i="105"/>
  <c r="H55" i="141"/>
  <c r="H66" i="104"/>
  <c r="H149" i="104" s="1"/>
  <c r="G55" i="141"/>
  <c r="G66" i="104"/>
  <c r="G149" i="104" s="1"/>
  <c r="R396" i="105"/>
  <c r="Q396" i="105"/>
  <c r="M396" i="105"/>
  <c r="C149" i="104"/>
  <c r="Q603" i="111"/>
  <c r="R600" i="111"/>
  <c r="V599" i="111"/>
  <c r="T601" i="111"/>
  <c r="Q599" i="111"/>
  <c r="P363" i="105"/>
  <c r="N363" i="105"/>
  <c r="D64" i="104"/>
  <c r="Q363" i="105"/>
  <c r="S600" i="111"/>
  <c r="T600" i="111"/>
  <c r="S599" i="111"/>
  <c r="T599" i="111"/>
  <c r="F53" i="141"/>
  <c r="F64" i="104"/>
  <c r="O363" i="105"/>
  <c r="H53" i="141"/>
  <c r="H64" i="104"/>
  <c r="G53" i="141"/>
  <c r="G64" i="104"/>
  <c r="Q601" i="111"/>
  <c r="V600" i="111"/>
  <c r="R601" i="111"/>
  <c r="S601" i="111"/>
  <c r="U600" i="111"/>
  <c r="U601" i="111"/>
  <c r="V603" i="111"/>
  <c r="E53" i="141"/>
  <c r="E64" i="104"/>
  <c r="S363" i="105"/>
  <c r="R363" i="105"/>
  <c r="M363" i="105"/>
  <c r="R599" i="111"/>
  <c r="T603" i="111"/>
  <c r="U599" i="111"/>
  <c r="U603" i="111"/>
  <c r="S603" i="111"/>
  <c r="Q600" i="111"/>
  <c r="V601" i="111"/>
  <c r="R603" i="111"/>
  <c r="I53" i="141"/>
  <c r="I64" i="104"/>
  <c r="J88" i="141"/>
  <c r="O63" i="131"/>
  <c r="U63" i="131"/>
  <c r="K88" i="142"/>
  <c r="F147" i="104" l="1"/>
  <c r="I147" i="104"/>
  <c r="H147" i="104"/>
  <c r="G147" i="104"/>
  <c r="Q598" i="105"/>
  <c r="Q625" i="105" s="1"/>
  <c r="O598" i="105"/>
  <c r="N598" i="105"/>
  <c r="N625" i="105" s="1"/>
  <c r="R598" i="105"/>
  <c r="S598" i="105"/>
  <c r="S625" i="105" s="1"/>
  <c r="P598" i="105"/>
  <c r="P625" i="105" s="1"/>
  <c r="M598" i="105"/>
  <c r="M625" i="105" s="1"/>
  <c r="M407" i="130"/>
  <c r="Q407" i="130"/>
  <c r="R407" i="130"/>
  <c r="P407" i="130"/>
  <c r="O407" i="130"/>
  <c r="S407" i="130"/>
  <c r="N407" i="130"/>
  <c r="C147" i="104"/>
  <c r="M392" i="130"/>
  <c r="M627" i="105"/>
  <c r="R392" i="130"/>
  <c r="R627" i="105"/>
  <c r="H55" i="142"/>
  <c r="H66" i="142" s="1"/>
  <c r="H66" i="141"/>
  <c r="G55" i="142"/>
  <c r="G66" i="142" s="1"/>
  <c r="G66" i="141"/>
  <c r="Q392" i="130"/>
  <c r="Q627" i="105"/>
  <c r="J149" i="104"/>
  <c r="M359" i="130"/>
  <c r="E53" i="142"/>
  <c r="E64" i="141"/>
  <c r="E87" i="141" s="1"/>
  <c r="G53" i="142"/>
  <c r="G64" i="141"/>
  <c r="G87" i="141" s="1"/>
  <c r="F53" i="142"/>
  <c r="F64" i="141"/>
  <c r="F87" i="141" s="1"/>
  <c r="D147" i="104"/>
  <c r="O359" i="130"/>
  <c r="H53" i="142"/>
  <c r="H64" i="141"/>
  <c r="H87" i="141" s="1"/>
  <c r="N359" i="130"/>
  <c r="P359" i="130"/>
  <c r="I53" i="142"/>
  <c r="I64" i="141"/>
  <c r="I87" i="141" s="1"/>
  <c r="R359" i="130"/>
  <c r="S359" i="130"/>
  <c r="E147" i="104"/>
  <c r="Q359" i="130"/>
  <c r="P591" i="130" l="1"/>
  <c r="P617" i="130" s="1"/>
  <c r="R591" i="130"/>
  <c r="R617" i="130" s="1"/>
  <c r="S591" i="130"/>
  <c r="S617" i="130" s="1"/>
  <c r="Q591" i="130"/>
  <c r="O591" i="130"/>
  <c r="O617" i="130" s="1"/>
  <c r="R625" i="105"/>
  <c r="O625" i="105"/>
  <c r="M591" i="130"/>
  <c r="N591" i="130"/>
  <c r="N617" i="130" s="1"/>
  <c r="G89" i="142"/>
  <c r="H89" i="142"/>
  <c r="H89" i="141"/>
  <c r="Q619" i="130"/>
  <c r="R64" i="131" s="1"/>
  <c r="R619" i="130"/>
  <c r="S64" i="131" s="1"/>
  <c r="M619" i="130"/>
  <c r="M64" i="131" s="1"/>
  <c r="O64" i="131" s="1"/>
  <c r="G89" i="141"/>
  <c r="J147" i="104"/>
  <c r="J87" i="141"/>
  <c r="I64" i="142"/>
  <c r="H64" i="142"/>
  <c r="F64" i="142"/>
  <c r="G64" i="142"/>
  <c r="E64" i="142"/>
  <c r="J89" i="141" l="1"/>
  <c r="M617" i="130"/>
  <c r="M62" i="131" s="1"/>
  <c r="Q617" i="130"/>
  <c r="H87" i="142"/>
  <c r="U64" i="131"/>
  <c r="K89" i="142"/>
  <c r="I87" i="142"/>
  <c r="F87" i="142"/>
  <c r="P62" i="131"/>
  <c r="Q62" i="131"/>
  <c r="S62" i="131"/>
  <c r="T62" i="131"/>
  <c r="G87" i="142"/>
  <c r="E87" i="142"/>
  <c r="N62" i="131"/>
  <c r="R62" i="131" l="1"/>
  <c r="O62" i="131"/>
  <c r="K87" i="142"/>
  <c r="U62" i="131" l="1"/>
  <c r="N118" i="49" l="1"/>
  <c r="O118" i="49" l="1"/>
  <c r="P118" i="49" l="1"/>
  <c r="Q118" i="49" l="1"/>
  <c r="R118" i="49" l="1"/>
  <c r="E191" i="111" l="1" a="1"/>
  <c r="S118" i="49"/>
  <c r="H196" i="111" l="1"/>
  <c r="S196" i="111" s="1"/>
  <c r="H193" i="111"/>
  <c r="J196" i="111"/>
  <c r="U196" i="111" s="1"/>
  <c r="I194" i="111"/>
  <c r="T194" i="111" s="1"/>
  <c r="E193" i="111"/>
  <c r="G194" i="111"/>
  <c r="R194" i="111" s="1"/>
  <c r="G196" i="111"/>
  <c r="R196" i="111" s="1"/>
  <c r="E194" i="111"/>
  <c r="E196" i="111"/>
  <c r="J193" i="111"/>
  <c r="F195" i="111"/>
  <c r="Q195" i="111" s="1"/>
  <c r="K195" i="111"/>
  <c r="V195" i="111" s="1"/>
  <c r="H194" i="111"/>
  <c r="S194" i="111" s="1"/>
  <c r="G193" i="111"/>
  <c r="H195" i="111"/>
  <c r="S195" i="111" s="1"/>
  <c r="I195" i="111"/>
  <c r="T195" i="111" s="1"/>
  <c r="F194" i="111"/>
  <c r="Q194" i="111" s="1"/>
  <c r="I193" i="111"/>
  <c r="J195" i="111"/>
  <c r="U195" i="111" s="1"/>
  <c r="G195" i="111"/>
  <c r="R195" i="111" s="1"/>
  <c r="F193" i="111"/>
  <c r="K194" i="111"/>
  <c r="V194" i="111" s="1"/>
  <c r="K193" i="111"/>
  <c r="I196" i="111"/>
  <c r="T196" i="111" s="1"/>
  <c r="E195" i="111"/>
  <c r="F196" i="111"/>
  <c r="Q196" i="111" s="1"/>
  <c r="K196" i="111"/>
  <c r="V196" i="111" s="1"/>
  <c r="J194" i="111"/>
  <c r="U194" i="111" s="1"/>
  <c r="T118" i="49"/>
  <c r="V193" i="111" l="1"/>
  <c r="T193" i="111"/>
  <c r="R193" i="111"/>
  <c r="U193" i="111"/>
  <c r="S193" i="111"/>
  <c r="Q193" i="111"/>
  <c r="I202" i="111" l="1"/>
  <c r="T202" i="111" s="1"/>
  <c r="F202" i="111"/>
  <c r="Q202" i="111" s="1"/>
  <c r="I203" i="111"/>
  <c r="T203" i="111" s="1"/>
  <c r="G202" i="111"/>
  <c r="R202" i="111" s="1"/>
  <c r="F199" i="111"/>
  <c r="E200" i="111"/>
  <c r="J200" i="111"/>
  <c r="U200" i="111" s="1"/>
  <c r="F203" i="111"/>
  <c r="Q203" i="111" s="1"/>
  <c r="K201" i="111"/>
  <c r="V201" i="111" s="1"/>
  <c r="G201" i="111"/>
  <c r="R201" i="111" s="1"/>
  <c r="K203" i="111"/>
  <c r="V203" i="111" s="1"/>
  <c r="K202" i="111"/>
  <c r="V202" i="111" s="1"/>
  <c r="G200" i="111"/>
  <c r="R200" i="111" s="1"/>
  <c r="I200" i="111"/>
  <c r="T200" i="111" s="1"/>
  <c r="E202" i="111"/>
  <c r="K199" i="111"/>
  <c r="G203" i="111"/>
  <c r="R203" i="111" s="1"/>
  <c r="G199" i="111"/>
  <c r="K200" i="111"/>
  <c r="V200" i="111" s="1"/>
  <c r="H203" i="111"/>
  <c r="S203" i="111" s="1"/>
  <c r="H201" i="111"/>
  <c r="S201" i="111" s="1"/>
  <c r="J202" i="111"/>
  <c r="U202" i="111" s="1"/>
  <c r="E201" i="111"/>
  <c r="H199" i="111"/>
  <c r="H200" i="111"/>
  <c r="S200" i="111" s="1"/>
  <c r="I199" i="111"/>
  <c r="F201" i="111"/>
  <c r="Q201" i="111" s="1"/>
  <c r="J201" i="111"/>
  <c r="U201" i="111" s="1"/>
  <c r="J203" i="111"/>
  <c r="U203" i="111" s="1"/>
  <c r="J199" i="111"/>
  <c r="F200" i="111"/>
  <c r="Q200" i="111" s="1"/>
  <c r="E199" i="111"/>
  <c r="E203" i="111"/>
  <c r="I201" i="111"/>
  <c r="T201" i="111" s="1"/>
  <c r="H202" i="111"/>
  <c r="S202" i="111" s="1"/>
  <c r="U199" i="111" l="1"/>
  <c r="T199" i="111"/>
  <c r="R199" i="111"/>
  <c r="S199" i="111"/>
  <c r="V199" i="111"/>
  <c r="Q199" i="111"/>
  <c r="N118" i="90" l="1"/>
  <c r="E744" i="111" s="1"/>
  <c r="N118" i="91"/>
  <c r="E759" i="111" s="1"/>
  <c r="O118" i="90" l="1"/>
  <c r="F744" i="111" s="1"/>
  <c r="Q744" i="111" s="1"/>
  <c r="O118" i="91"/>
  <c r="F759" i="111" s="1"/>
  <c r="Q759" i="111" s="1"/>
  <c r="N118" i="70"/>
  <c r="E436" i="111" s="1"/>
  <c r="N118" i="89"/>
  <c r="E729" i="111" s="1"/>
  <c r="N118" i="95"/>
  <c r="E819" i="111" s="1"/>
  <c r="N118" i="99"/>
  <c r="E881" i="111" s="1"/>
  <c r="N118" i="45"/>
  <c r="E141" i="111" s="1"/>
  <c r="N118" i="79"/>
  <c r="E697" i="111" s="1"/>
  <c r="N118" i="87"/>
  <c r="E667" i="111" s="1"/>
  <c r="N118" i="96"/>
  <c r="E834" i="111" s="1"/>
  <c r="N118" i="84"/>
  <c r="E618" i="111" s="1"/>
  <c r="N118" i="88"/>
  <c r="E682" i="111" s="1"/>
  <c r="N118" i="100"/>
  <c r="E896" i="111" s="1"/>
  <c r="N118" i="39"/>
  <c r="E51" i="111" s="1"/>
  <c r="N118" i="109"/>
  <c r="E958" i="111" s="1"/>
  <c r="N118" i="81"/>
  <c r="E573" i="111" s="1"/>
  <c r="N118" i="93"/>
  <c r="E789" i="111" s="1"/>
  <c r="N118" i="128"/>
  <c r="E988" i="111" s="1"/>
  <c r="N118" i="43"/>
  <c r="E111" i="111" s="1"/>
  <c r="N118" i="82"/>
  <c r="E588" i="111" s="1"/>
  <c r="N118" i="127"/>
  <c r="E973" i="111" s="1"/>
  <c r="N118" i="41"/>
  <c r="E81" i="111" s="1"/>
  <c r="N118" i="72"/>
  <c r="E466" i="111" s="1"/>
  <c r="N118" i="44"/>
  <c r="E126" i="111" s="1"/>
  <c r="N118" i="46"/>
  <c r="E156" i="111" s="1"/>
  <c r="N118" i="101"/>
  <c r="E911" i="111" s="1"/>
  <c r="N118" i="97"/>
  <c r="E849" i="111" s="1"/>
  <c r="N118" i="78"/>
  <c r="E558" i="111" s="1"/>
  <c r="N118" i="102"/>
  <c r="E926" i="111" s="1"/>
  <c r="N118" i="71"/>
  <c r="E451" i="111" s="1"/>
  <c r="N118" i="40"/>
  <c r="E66" i="111" s="1"/>
  <c r="N118" i="74"/>
  <c r="E496" i="111" s="1"/>
  <c r="N118" i="51"/>
  <c r="E233" i="111" s="1"/>
  <c r="N118" i="69"/>
  <c r="N118" i="77"/>
  <c r="E543" i="111" s="1"/>
  <c r="N118" i="94"/>
  <c r="E804" i="111" s="1"/>
  <c r="N118" i="42"/>
  <c r="E96" i="111" s="1"/>
  <c r="N118" i="50"/>
  <c r="E218" i="111" s="1"/>
  <c r="P118" i="91" l="1"/>
  <c r="G759" i="111" s="1"/>
  <c r="R759" i="111" s="1"/>
  <c r="P118" i="90"/>
  <c r="G744" i="111" s="1"/>
  <c r="R744" i="111" s="1"/>
  <c r="N119" i="69"/>
  <c r="E421" i="111"/>
  <c r="O118" i="127"/>
  <c r="F973" i="111" s="1"/>
  <c r="Q973" i="111" s="1"/>
  <c r="O118" i="69"/>
  <c r="O118" i="72"/>
  <c r="F466" i="111" s="1"/>
  <c r="Q466" i="111" s="1"/>
  <c r="N118" i="53"/>
  <c r="E263" i="111" s="1"/>
  <c r="O118" i="74"/>
  <c r="F496" i="111" s="1"/>
  <c r="Q496" i="111" s="1"/>
  <c r="O118" i="81"/>
  <c r="F573" i="111" s="1"/>
  <c r="Q573" i="111" s="1"/>
  <c r="O118" i="46"/>
  <c r="F156" i="111" s="1"/>
  <c r="Q156" i="111" s="1"/>
  <c r="O118" i="45"/>
  <c r="F141" i="111" s="1"/>
  <c r="Q141" i="111" s="1"/>
  <c r="O118" i="89"/>
  <c r="F729" i="111" s="1"/>
  <c r="Q729" i="111" s="1"/>
  <c r="O118" i="79"/>
  <c r="F697" i="111" s="1"/>
  <c r="Q697" i="111" s="1"/>
  <c r="O118" i="128"/>
  <c r="F988" i="111" s="1"/>
  <c r="Q988" i="111" s="1"/>
  <c r="O118" i="102"/>
  <c r="F926" i="111" s="1"/>
  <c r="Q926" i="111" s="1"/>
  <c r="O118" i="70"/>
  <c r="F436" i="111" s="1"/>
  <c r="Q436" i="111" s="1"/>
  <c r="O118" i="101"/>
  <c r="F911" i="111" s="1"/>
  <c r="Q911" i="111" s="1"/>
  <c r="O118" i="40"/>
  <c r="F66" i="111" s="1"/>
  <c r="Q66" i="111" s="1"/>
  <c r="O118" i="77"/>
  <c r="F543" i="111" s="1"/>
  <c r="Q543" i="111" s="1"/>
  <c r="O118" i="109"/>
  <c r="F958" i="111" s="1"/>
  <c r="Q958" i="111" s="1"/>
  <c r="O118" i="51"/>
  <c r="F233" i="111" s="1"/>
  <c r="Q233" i="111" s="1"/>
  <c r="O118" i="73"/>
  <c r="F481" i="111" s="1"/>
  <c r="Q481" i="111" s="1"/>
  <c r="O118" i="39"/>
  <c r="F51" i="111" s="1"/>
  <c r="O118" i="100"/>
  <c r="F896" i="111" s="1"/>
  <c r="Q896" i="111" s="1"/>
  <c r="O118" i="87"/>
  <c r="F667" i="111" s="1"/>
  <c r="Q667" i="111" s="1"/>
  <c r="O118" i="42"/>
  <c r="F96" i="111" s="1"/>
  <c r="Q96" i="111" s="1"/>
  <c r="O118" i="71"/>
  <c r="F451" i="111" s="1"/>
  <c r="Q451" i="111" s="1"/>
  <c r="O118" i="50"/>
  <c r="F218" i="111" s="1"/>
  <c r="Q218" i="111" s="1"/>
  <c r="O118" i="95"/>
  <c r="F819" i="111" s="1"/>
  <c r="Q819" i="111" s="1"/>
  <c r="O118" i="92"/>
  <c r="F774" i="111" s="1"/>
  <c r="Q774" i="111" s="1"/>
  <c r="O118" i="44"/>
  <c r="F126" i="111" s="1"/>
  <c r="Q126" i="111" s="1"/>
  <c r="O118" i="76"/>
  <c r="F528" i="111" s="1"/>
  <c r="Q528" i="111" s="1"/>
  <c r="O118" i="41"/>
  <c r="F81" i="111" s="1"/>
  <c r="Q81" i="111" s="1"/>
  <c r="O118" i="97"/>
  <c r="F849" i="111" s="1"/>
  <c r="Q849" i="111" s="1"/>
  <c r="O118" i="99"/>
  <c r="F881" i="111" s="1"/>
  <c r="Q881" i="111" s="1"/>
  <c r="O118" i="88"/>
  <c r="F682" i="111" s="1"/>
  <c r="Q682" i="111" s="1"/>
  <c r="O118" i="82"/>
  <c r="F588" i="111" s="1"/>
  <c r="Q588" i="111" s="1"/>
  <c r="O118" i="94"/>
  <c r="F804" i="111" s="1"/>
  <c r="Q804" i="111" s="1"/>
  <c r="O118" i="93"/>
  <c r="F789" i="111" s="1"/>
  <c r="Q789" i="111" s="1"/>
  <c r="N118" i="108"/>
  <c r="E943" i="111" s="1"/>
  <c r="N118" i="48"/>
  <c r="E188" i="111" s="1"/>
  <c r="O118" i="43"/>
  <c r="F111" i="111" s="1"/>
  <c r="Q111" i="111" s="1"/>
  <c r="N118" i="55"/>
  <c r="E293" i="111" s="1"/>
  <c r="O118" i="96"/>
  <c r="F834" i="111" s="1"/>
  <c r="Q834" i="111" s="1"/>
  <c r="O118" i="78"/>
  <c r="F558" i="111" s="1"/>
  <c r="Q558" i="111" s="1"/>
  <c r="O118" i="84"/>
  <c r="F618" i="111" s="1"/>
  <c r="Q618" i="111" s="1"/>
  <c r="Q118" i="90" l="1"/>
  <c r="H744" i="111" s="1"/>
  <c r="S744" i="111" s="1"/>
  <c r="Q118" i="91"/>
  <c r="H759" i="111" s="1"/>
  <c r="S759" i="111" s="1"/>
  <c r="O119" i="69"/>
  <c r="F421" i="111"/>
  <c r="Q421" i="111" s="1"/>
  <c r="Q51" i="111"/>
  <c r="P118" i="41"/>
  <c r="G81" i="111" s="1"/>
  <c r="R81" i="111" s="1"/>
  <c r="P118" i="127"/>
  <c r="G973" i="111" s="1"/>
  <c r="R973" i="111" s="1"/>
  <c r="O118" i="48"/>
  <c r="F188" i="111" s="1"/>
  <c r="Q188" i="111" s="1"/>
  <c r="P118" i="99"/>
  <c r="G881" i="111" s="1"/>
  <c r="R881" i="111" s="1"/>
  <c r="P118" i="81"/>
  <c r="G573" i="111" s="1"/>
  <c r="R573" i="111" s="1"/>
  <c r="P118" i="100"/>
  <c r="G896" i="111" s="1"/>
  <c r="R896" i="111" s="1"/>
  <c r="P118" i="87"/>
  <c r="G667" i="111" s="1"/>
  <c r="R667" i="111" s="1"/>
  <c r="P118" i="51"/>
  <c r="G233" i="111" s="1"/>
  <c r="R233" i="111" s="1"/>
  <c r="P118" i="45"/>
  <c r="G141" i="111" s="1"/>
  <c r="R141" i="111" s="1"/>
  <c r="N118" i="54"/>
  <c r="E278" i="111" s="1"/>
  <c r="O118" i="108"/>
  <c r="F943" i="111" s="1"/>
  <c r="Q943" i="111" s="1"/>
  <c r="P118" i="78"/>
  <c r="G558" i="111" s="1"/>
  <c r="R558" i="111" s="1"/>
  <c r="P118" i="77"/>
  <c r="G543" i="111" s="1"/>
  <c r="R543" i="111" s="1"/>
  <c r="P118" i="71"/>
  <c r="G451" i="111" s="1"/>
  <c r="R451" i="111" s="1"/>
  <c r="P118" i="128"/>
  <c r="G988" i="111" s="1"/>
  <c r="R988" i="111" s="1"/>
  <c r="P118" i="70"/>
  <c r="G436" i="111" s="1"/>
  <c r="R436" i="111" s="1"/>
  <c r="P118" i="92"/>
  <c r="G774" i="111" s="1"/>
  <c r="R774" i="111" s="1"/>
  <c r="P118" i="79"/>
  <c r="G697" i="111" s="1"/>
  <c r="R697" i="111" s="1"/>
  <c r="P118" i="84"/>
  <c r="G618" i="111" s="1"/>
  <c r="R618" i="111" s="1"/>
  <c r="P118" i="76"/>
  <c r="G528" i="111" s="1"/>
  <c r="R528" i="111" s="1"/>
  <c r="P118" i="93"/>
  <c r="G789" i="111" s="1"/>
  <c r="R789" i="111" s="1"/>
  <c r="P118" i="73"/>
  <c r="G481" i="111" s="1"/>
  <c r="R481" i="111" s="1"/>
  <c r="P118" i="94"/>
  <c r="G804" i="111" s="1"/>
  <c r="R804" i="111" s="1"/>
  <c r="P118" i="74"/>
  <c r="G496" i="111" s="1"/>
  <c r="R496" i="111" s="1"/>
  <c r="P118" i="43"/>
  <c r="G111" i="111" s="1"/>
  <c r="R111" i="111" s="1"/>
  <c r="P118" i="46"/>
  <c r="G156" i="111" s="1"/>
  <c r="R156" i="111" s="1"/>
  <c r="P118" i="39"/>
  <c r="G51" i="111" s="1"/>
  <c r="P118" i="72"/>
  <c r="G466" i="111" s="1"/>
  <c r="R466" i="111" s="1"/>
  <c r="P118" i="50"/>
  <c r="G218" i="111" s="1"/>
  <c r="R218" i="111" s="1"/>
  <c r="P118" i="40"/>
  <c r="G66" i="111" s="1"/>
  <c r="R66" i="111" s="1"/>
  <c r="P118" i="109"/>
  <c r="G958" i="111" s="1"/>
  <c r="R958" i="111" s="1"/>
  <c r="P118" i="101"/>
  <c r="G911" i="111" s="1"/>
  <c r="R911" i="111" s="1"/>
  <c r="O118" i="55"/>
  <c r="F293" i="111" s="1"/>
  <c r="Q293" i="111" s="1"/>
  <c r="O118" i="53"/>
  <c r="F263" i="111" s="1"/>
  <c r="Q263" i="111" s="1"/>
  <c r="P118" i="96"/>
  <c r="G834" i="111" s="1"/>
  <c r="R834" i="111" s="1"/>
  <c r="N118" i="47"/>
  <c r="E173" i="111" s="1"/>
  <c r="P118" i="42"/>
  <c r="G96" i="111" s="1"/>
  <c r="R96" i="111" s="1"/>
  <c r="P118" i="89"/>
  <c r="G729" i="111" s="1"/>
  <c r="R729" i="111" s="1"/>
  <c r="O118" i="68"/>
  <c r="F406" i="111" s="1"/>
  <c r="Q406" i="111" s="1"/>
  <c r="P118" i="88"/>
  <c r="G682" i="111" s="1"/>
  <c r="R682" i="111" s="1"/>
  <c r="P118" i="97"/>
  <c r="G849" i="111" s="1"/>
  <c r="R849" i="111" s="1"/>
  <c r="P118" i="44"/>
  <c r="G126" i="111" s="1"/>
  <c r="R126" i="111" s="1"/>
  <c r="N118" i="75"/>
  <c r="E513" i="111" s="1"/>
  <c r="N118" i="80"/>
  <c r="E714" i="111" s="1"/>
  <c r="R118" i="91" l="1"/>
  <c r="I759" i="111" s="1"/>
  <c r="T759" i="111" s="1"/>
  <c r="R118" i="90"/>
  <c r="I744" i="111" s="1"/>
  <c r="T744" i="111" s="1"/>
  <c r="R51" i="111"/>
  <c r="N118" i="67"/>
  <c r="E389" i="111" s="1"/>
  <c r="Q118" i="76"/>
  <c r="H528" i="111" s="1"/>
  <c r="S528" i="111" s="1"/>
  <c r="P118" i="68"/>
  <c r="G406" i="111" s="1"/>
  <c r="R406" i="111" s="1"/>
  <c r="Q118" i="109"/>
  <c r="H958" i="111" s="1"/>
  <c r="S958" i="111" s="1"/>
  <c r="Q118" i="69"/>
  <c r="O118" i="98"/>
  <c r="F866" i="111" s="1"/>
  <c r="Q866" i="111" s="1"/>
  <c r="Q118" i="43"/>
  <c r="H111" i="111" s="1"/>
  <c r="S111" i="111" s="1"/>
  <c r="Q118" i="96"/>
  <c r="H834" i="111" s="1"/>
  <c r="S834" i="111" s="1"/>
  <c r="Q118" i="99"/>
  <c r="H881" i="111" s="1"/>
  <c r="S881" i="111" s="1"/>
  <c r="Q118" i="102"/>
  <c r="H926" i="111" s="1"/>
  <c r="S926" i="111" s="1"/>
  <c r="Q118" i="50"/>
  <c r="H218" i="111" s="1"/>
  <c r="S218" i="111" s="1"/>
  <c r="Q118" i="88"/>
  <c r="H682" i="111" s="1"/>
  <c r="S682" i="111" s="1"/>
  <c r="O118" i="54"/>
  <c r="F278" i="111" s="1"/>
  <c r="Q278" i="111" s="1"/>
  <c r="Q118" i="72"/>
  <c r="H466" i="111" s="1"/>
  <c r="S466" i="111" s="1"/>
  <c r="Q118" i="127"/>
  <c r="H973" i="111" s="1"/>
  <c r="S973" i="111" s="1"/>
  <c r="Q118" i="97"/>
  <c r="H849" i="111" s="1"/>
  <c r="S849" i="111" s="1"/>
  <c r="Q118" i="71"/>
  <c r="H451" i="111" s="1"/>
  <c r="S451" i="111" s="1"/>
  <c r="Q118" i="46"/>
  <c r="H156" i="111" s="1"/>
  <c r="S156" i="111" s="1"/>
  <c r="P118" i="108"/>
  <c r="G943" i="111" s="1"/>
  <c r="R943" i="111" s="1"/>
  <c r="Q118" i="45"/>
  <c r="H141" i="111" s="1"/>
  <c r="S141" i="111" s="1"/>
  <c r="Q118" i="92"/>
  <c r="H774" i="111" s="1"/>
  <c r="S774" i="111" s="1"/>
  <c r="Q118" i="39"/>
  <c r="H51" i="111" s="1"/>
  <c r="S51" i="111" s="1"/>
  <c r="Q118" i="94"/>
  <c r="H804" i="111" s="1"/>
  <c r="S804" i="111" s="1"/>
  <c r="Q118" i="79"/>
  <c r="H697" i="111" s="1"/>
  <c r="S697" i="111" s="1"/>
  <c r="Q118" i="78"/>
  <c r="H558" i="111" s="1"/>
  <c r="S558" i="111" s="1"/>
  <c r="O118" i="47"/>
  <c r="F173" i="111" s="1"/>
  <c r="Q118" i="128"/>
  <c r="H988" i="111" s="1"/>
  <c r="S988" i="111" s="1"/>
  <c r="Q118" i="51"/>
  <c r="H233" i="111" s="1"/>
  <c r="S233" i="111" s="1"/>
  <c r="Q118" i="101"/>
  <c r="H911" i="111" s="1"/>
  <c r="S911" i="111" s="1"/>
  <c r="Q118" i="81"/>
  <c r="H573" i="111" s="1"/>
  <c r="S573" i="111" s="1"/>
  <c r="Q118" i="87"/>
  <c r="H667" i="111" s="1"/>
  <c r="S667" i="111" s="1"/>
  <c r="Q118" i="100"/>
  <c r="H896" i="111" s="1"/>
  <c r="S896" i="111" s="1"/>
  <c r="Q118" i="84"/>
  <c r="H618" i="111" s="1"/>
  <c r="S618" i="111" s="1"/>
  <c r="O118" i="75"/>
  <c r="F513" i="111" s="1"/>
  <c r="Q513" i="111" s="1"/>
  <c r="Q118" i="42"/>
  <c r="H96" i="111" s="1"/>
  <c r="S96" i="111" s="1"/>
  <c r="Q118" i="89"/>
  <c r="H729" i="111" s="1"/>
  <c r="S729" i="111" s="1"/>
  <c r="Q118" i="44"/>
  <c r="H126" i="111" s="1"/>
  <c r="S126" i="111" s="1"/>
  <c r="Q118" i="74"/>
  <c r="H496" i="111" s="1"/>
  <c r="S496" i="111" s="1"/>
  <c r="O118" i="80"/>
  <c r="F714" i="111" s="1"/>
  <c r="Q714" i="111" s="1"/>
  <c r="P118" i="48"/>
  <c r="G188" i="111" s="1"/>
  <c r="R188" i="111" s="1"/>
  <c r="N118" i="85"/>
  <c r="E635" i="111" s="1"/>
  <c r="Q118" i="82"/>
  <c r="H588" i="111" s="1"/>
  <c r="S588" i="111" s="1"/>
  <c r="Q118" i="95"/>
  <c r="H819" i="111" s="1"/>
  <c r="S819" i="111" s="1"/>
  <c r="P118" i="55"/>
  <c r="G293" i="111" s="1"/>
  <c r="R293" i="111" s="1"/>
  <c r="Q118" i="70"/>
  <c r="H436" i="111" s="1"/>
  <c r="S436" i="111" s="1"/>
  <c r="Q118" i="40"/>
  <c r="H66" i="111" s="1"/>
  <c r="S66" i="111" s="1"/>
  <c r="Q118" i="73"/>
  <c r="H481" i="111" s="1"/>
  <c r="S481" i="111" s="1"/>
  <c r="Q118" i="93"/>
  <c r="H789" i="111" s="1"/>
  <c r="S789" i="111" s="1"/>
  <c r="Q118" i="41"/>
  <c r="H81" i="111" s="1"/>
  <c r="S81" i="111" s="1"/>
  <c r="S118" i="90" l="1"/>
  <c r="J744" i="111" s="1"/>
  <c r="U744" i="111" s="1"/>
  <c r="S118" i="91"/>
  <c r="J759" i="111" s="1"/>
  <c r="U759" i="111" s="1"/>
  <c r="Q119" i="69"/>
  <c r="H421" i="111"/>
  <c r="S421" i="111" s="1"/>
  <c r="Q173" i="111"/>
  <c r="R118" i="92"/>
  <c r="I774" i="111" s="1"/>
  <c r="T774" i="111" s="1"/>
  <c r="R118" i="69"/>
  <c r="R118" i="44"/>
  <c r="I126" i="111" s="1"/>
  <c r="T126" i="111" s="1"/>
  <c r="R118" i="95"/>
  <c r="I819" i="111" s="1"/>
  <c r="T819" i="111" s="1"/>
  <c r="R118" i="42"/>
  <c r="I96" i="111" s="1"/>
  <c r="T96" i="111" s="1"/>
  <c r="R118" i="50"/>
  <c r="I218" i="111" s="1"/>
  <c r="T218" i="111" s="1"/>
  <c r="R118" i="88"/>
  <c r="I682" i="111" s="1"/>
  <c r="T682" i="111" s="1"/>
  <c r="P118" i="47"/>
  <c r="G173" i="111" s="1"/>
  <c r="R118" i="77"/>
  <c r="I543" i="111" s="1"/>
  <c r="T543" i="111" s="1"/>
  <c r="R118" i="84"/>
  <c r="I618" i="111" s="1"/>
  <c r="T618" i="111" s="1"/>
  <c r="R118" i="127"/>
  <c r="I973" i="111" s="1"/>
  <c r="T973" i="111" s="1"/>
  <c r="P118" i="80"/>
  <c r="G714" i="111" s="1"/>
  <c r="R714" i="111" s="1"/>
  <c r="R118" i="99"/>
  <c r="I881" i="111" s="1"/>
  <c r="T881" i="111" s="1"/>
  <c r="R118" i="78"/>
  <c r="I558" i="111" s="1"/>
  <c r="T558" i="111" s="1"/>
  <c r="R118" i="101"/>
  <c r="I911" i="111" s="1"/>
  <c r="T911" i="111" s="1"/>
  <c r="R118" i="72"/>
  <c r="I466" i="111" s="1"/>
  <c r="T466" i="111" s="1"/>
  <c r="O118" i="85"/>
  <c r="F635" i="111" s="1"/>
  <c r="Q635" i="111" s="1"/>
  <c r="R118" i="45"/>
  <c r="I141" i="111" s="1"/>
  <c r="T141" i="111" s="1"/>
  <c r="O118" i="67"/>
  <c r="F389" i="111" s="1"/>
  <c r="Q389" i="111" s="1"/>
  <c r="R118" i="70"/>
  <c r="I436" i="111" s="1"/>
  <c r="T436" i="111" s="1"/>
  <c r="R118" i="82"/>
  <c r="I588" i="111" s="1"/>
  <c r="T588" i="111" s="1"/>
  <c r="Q118" i="55"/>
  <c r="H293" i="111" s="1"/>
  <c r="S293" i="111" s="1"/>
  <c r="Q118" i="108"/>
  <c r="H943" i="111" s="1"/>
  <c r="S943" i="111" s="1"/>
  <c r="Q118" i="48"/>
  <c r="H188" i="111" s="1"/>
  <c r="S188" i="111" s="1"/>
  <c r="R118" i="74"/>
  <c r="I496" i="111" s="1"/>
  <c r="T496" i="111" s="1"/>
  <c r="R118" i="81"/>
  <c r="I573" i="111" s="1"/>
  <c r="T573" i="111" s="1"/>
  <c r="R118" i="96"/>
  <c r="I834" i="111" s="1"/>
  <c r="T834" i="111" s="1"/>
  <c r="R118" i="46"/>
  <c r="I156" i="111" s="1"/>
  <c r="T156" i="111" s="1"/>
  <c r="Q118" i="53"/>
  <c r="H263" i="111" s="1"/>
  <c r="S263" i="111" s="1"/>
  <c r="R118" i="87"/>
  <c r="I667" i="111" s="1"/>
  <c r="T667" i="111" s="1"/>
  <c r="R118" i="128"/>
  <c r="I988" i="111" s="1"/>
  <c r="T988" i="111" s="1"/>
  <c r="R118" i="51"/>
  <c r="I233" i="111" s="1"/>
  <c r="T233" i="111" s="1"/>
  <c r="R118" i="100"/>
  <c r="I896" i="111" s="1"/>
  <c r="T896" i="111" s="1"/>
  <c r="P118" i="98"/>
  <c r="G866" i="111" s="1"/>
  <c r="R866" i="111" s="1"/>
  <c r="P118" i="75"/>
  <c r="G513" i="111" s="1"/>
  <c r="R513" i="111" s="1"/>
  <c r="R118" i="71"/>
  <c r="I451" i="111" s="1"/>
  <c r="T451" i="111" s="1"/>
  <c r="R118" i="94"/>
  <c r="I804" i="111" s="1"/>
  <c r="T804" i="111" s="1"/>
  <c r="Q118" i="68"/>
  <c r="H406" i="111" s="1"/>
  <c r="S406" i="111" s="1"/>
  <c r="N118" i="86"/>
  <c r="E652" i="111" s="1"/>
  <c r="C12" i="112" s="1"/>
  <c r="C11" i="136" s="1"/>
  <c r="R118" i="43"/>
  <c r="I111" i="111" s="1"/>
  <c r="T111" i="111" s="1"/>
  <c r="R118" i="40"/>
  <c r="I66" i="111" s="1"/>
  <c r="T66" i="111" s="1"/>
  <c r="R118" i="93"/>
  <c r="I789" i="111" s="1"/>
  <c r="T789" i="111" s="1"/>
  <c r="R118" i="41"/>
  <c r="I81" i="111" s="1"/>
  <c r="T81" i="111" s="1"/>
  <c r="R118" i="79"/>
  <c r="I697" i="111" s="1"/>
  <c r="T697" i="111" s="1"/>
  <c r="R118" i="102"/>
  <c r="I926" i="111" s="1"/>
  <c r="T926" i="111" s="1"/>
  <c r="R118" i="39"/>
  <c r="I51" i="111" s="1"/>
  <c r="T51" i="111" s="1"/>
  <c r="R118" i="109"/>
  <c r="I958" i="111" s="1"/>
  <c r="T958" i="111" s="1"/>
  <c r="P118" i="54"/>
  <c r="G278" i="111" s="1"/>
  <c r="R278" i="111" s="1"/>
  <c r="R118" i="76"/>
  <c r="I528" i="111" s="1"/>
  <c r="T528" i="111" s="1"/>
  <c r="R118" i="97"/>
  <c r="I849" i="111" s="1"/>
  <c r="T849" i="111" s="1"/>
  <c r="T118" i="90" l="1"/>
  <c r="K744" i="111" s="1"/>
  <c r="V744" i="111" s="1"/>
  <c r="T118" i="91"/>
  <c r="K759" i="111" s="1"/>
  <c r="V759" i="111" s="1"/>
  <c r="C9" i="112"/>
  <c r="C9" i="136" s="1"/>
  <c r="D31" i="112"/>
  <c r="D31" i="136" s="1"/>
  <c r="C22" i="112"/>
  <c r="C22" i="136" s="1"/>
  <c r="D23" i="112"/>
  <c r="D23" i="136" s="1"/>
  <c r="C27" i="112"/>
  <c r="C27" i="136" s="1"/>
  <c r="D27" i="112"/>
  <c r="D27" i="136" s="1"/>
  <c r="D29" i="112"/>
  <c r="D29" i="136" s="1"/>
  <c r="D10" i="112"/>
  <c r="D10" i="136" s="1"/>
  <c r="R119" i="69"/>
  <c r="I421" i="111"/>
  <c r="T421" i="111" s="1"/>
  <c r="R173" i="111"/>
  <c r="C26" i="112"/>
  <c r="D12" i="112"/>
  <c r="D11" i="136" s="1"/>
  <c r="D11" i="112"/>
  <c r="D22" i="112"/>
  <c r="D22" i="136" s="1"/>
  <c r="D21" i="112"/>
  <c r="D21" i="136" s="1"/>
  <c r="C28" i="112"/>
  <c r="C29" i="112"/>
  <c r="C29" i="136" s="1"/>
  <c r="C24" i="112"/>
  <c r="C24" i="136" s="1"/>
  <c r="C23" i="112"/>
  <c r="C23" i="136" s="1"/>
  <c r="D30" i="112"/>
  <c r="D30" i="136" s="1"/>
  <c r="D28" i="112"/>
  <c r="D24" i="112"/>
  <c r="D24" i="136" s="1"/>
  <c r="D25" i="112"/>
  <c r="D25" i="136" s="1"/>
  <c r="C31" i="112"/>
  <c r="C31" i="136" s="1"/>
  <c r="C10" i="112"/>
  <c r="C10" i="136" s="1"/>
  <c r="D9" i="112"/>
  <c r="D9" i="136" s="1"/>
  <c r="D26" i="112"/>
  <c r="M25" i="112"/>
  <c r="T25" i="112" s="1"/>
  <c r="M23" i="112"/>
  <c r="T23" i="112" s="1"/>
  <c r="M9" i="112"/>
  <c r="T9" i="112" s="1"/>
  <c r="M24" i="112"/>
  <c r="T24" i="112" s="1"/>
  <c r="M30" i="112"/>
  <c r="T30" i="112" s="1"/>
  <c r="M28" i="112"/>
  <c r="T28" i="112" s="1"/>
  <c r="M26" i="112"/>
  <c r="T26" i="112" s="1"/>
  <c r="M27" i="112"/>
  <c r="T27" i="112" s="1"/>
  <c r="M31" i="112"/>
  <c r="T31" i="112" s="1"/>
  <c r="M21" i="112"/>
  <c r="T21" i="112" s="1"/>
  <c r="M12" i="112"/>
  <c r="T12" i="112" s="1"/>
  <c r="M10" i="112"/>
  <c r="T10" i="112" s="1"/>
  <c r="M29" i="112"/>
  <c r="T29" i="112" s="1"/>
  <c r="M11" i="112"/>
  <c r="T11" i="112" s="1"/>
  <c r="M22" i="112"/>
  <c r="T22" i="112" s="1"/>
  <c r="C21" i="112"/>
  <c r="C21" i="136" s="1"/>
  <c r="C11" i="112"/>
  <c r="C30" i="112"/>
  <c r="C30" i="136" s="1"/>
  <c r="C25" i="112"/>
  <c r="C25" i="136" s="1"/>
  <c r="Q118" i="98"/>
  <c r="H866" i="111" s="1"/>
  <c r="S866" i="111" s="1"/>
  <c r="S118" i="45"/>
  <c r="J141" i="111" s="1"/>
  <c r="U141" i="111" s="1"/>
  <c r="S118" i="74"/>
  <c r="J496" i="111" s="1"/>
  <c r="U496" i="111" s="1"/>
  <c r="S118" i="43"/>
  <c r="J111" i="111" s="1"/>
  <c r="U111" i="111" s="1"/>
  <c r="S118" i="50"/>
  <c r="J218" i="111" s="1"/>
  <c r="U218" i="111" s="1"/>
  <c r="S118" i="81"/>
  <c r="J573" i="111" s="1"/>
  <c r="U573" i="111" s="1"/>
  <c r="Q118" i="80"/>
  <c r="H714" i="111" s="1"/>
  <c r="S714" i="111" s="1"/>
  <c r="R118" i="55"/>
  <c r="I293" i="111" s="1"/>
  <c r="T293" i="111" s="1"/>
  <c r="S118" i="77"/>
  <c r="J543" i="111" s="1"/>
  <c r="U543" i="111" s="1"/>
  <c r="S118" i="102"/>
  <c r="J926" i="111" s="1"/>
  <c r="U926" i="111" s="1"/>
  <c r="S118" i="51"/>
  <c r="J233" i="111" s="1"/>
  <c r="U233" i="111" s="1"/>
  <c r="S118" i="78"/>
  <c r="J558" i="111" s="1"/>
  <c r="U558" i="111" s="1"/>
  <c r="R118" i="48"/>
  <c r="I188" i="111" s="1"/>
  <c r="T188" i="111" s="1"/>
  <c r="S118" i="99"/>
  <c r="J881" i="111" s="1"/>
  <c r="U881" i="111" s="1"/>
  <c r="S118" i="93"/>
  <c r="J789" i="111" s="1"/>
  <c r="U789" i="111" s="1"/>
  <c r="S118" i="72"/>
  <c r="J466" i="111" s="1"/>
  <c r="U466" i="111" s="1"/>
  <c r="S118" i="73"/>
  <c r="J481" i="111" s="1"/>
  <c r="U481" i="111" s="1"/>
  <c r="S118" i="70"/>
  <c r="J436" i="111" s="1"/>
  <c r="U436" i="111" s="1"/>
  <c r="S118" i="94"/>
  <c r="J804" i="111" s="1"/>
  <c r="U804" i="111" s="1"/>
  <c r="S118" i="87"/>
  <c r="J667" i="111" s="1"/>
  <c r="U667" i="111" s="1"/>
  <c r="Q118" i="54"/>
  <c r="H278" i="111" s="1"/>
  <c r="S278" i="111" s="1"/>
  <c r="S118" i="92"/>
  <c r="J774" i="111" s="1"/>
  <c r="U774" i="111" s="1"/>
  <c r="S118" i="95"/>
  <c r="J819" i="111" s="1"/>
  <c r="U819" i="111" s="1"/>
  <c r="R118" i="53"/>
  <c r="I263" i="111" s="1"/>
  <c r="T263" i="111" s="1"/>
  <c r="S118" i="101"/>
  <c r="J911" i="111" s="1"/>
  <c r="U911" i="111" s="1"/>
  <c r="S118" i="109"/>
  <c r="J958" i="111" s="1"/>
  <c r="U958" i="111" s="1"/>
  <c r="S118" i="100"/>
  <c r="J896" i="111" s="1"/>
  <c r="U896" i="111" s="1"/>
  <c r="R118" i="108"/>
  <c r="I943" i="111" s="1"/>
  <c r="T943" i="111" s="1"/>
  <c r="S118" i="40"/>
  <c r="J66" i="111" s="1"/>
  <c r="U66" i="111" s="1"/>
  <c r="R118" i="68"/>
  <c r="I406" i="111" s="1"/>
  <c r="T406" i="111" s="1"/>
  <c r="S118" i="127"/>
  <c r="J973" i="111" s="1"/>
  <c r="U973" i="111" s="1"/>
  <c r="S118" i="41"/>
  <c r="J81" i="111" s="1"/>
  <c r="U81" i="111" s="1"/>
  <c r="S118" i="96"/>
  <c r="J834" i="111" s="1"/>
  <c r="U834" i="111" s="1"/>
  <c r="S118" i="39"/>
  <c r="J51" i="111" s="1"/>
  <c r="U51" i="111" s="1"/>
  <c r="S118" i="128"/>
  <c r="J988" i="111" s="1"/>
  <c r="U988" i="111" s="1"/>
  <c r="S118" i="69"/>
  <c r="S118" i="79"/>
  <c r="J697" i="111" s="1"/>
  <c r="U697" i="111" s="1"/>
  <c r="P118" i="85"/>
  <c r="G635" i="111" s="1"/>
  <c r="R635" i="111" s="1"/>
  <c r="S118" i="44"/>
  <c r="J126" i="111" s="1"/>
  <c r="U126" i="111" s="1"/>
  <c r="Q118" i="47"/>
  <c r="H173" i="111" s="1"/>
  <c r="S173" i="111" s="1"/>
  <c r="S118" i="97"/>
  <c r="J849" i="111" s="1"/>
  <c r="U849" i="111" s="1"/>
  <c r="S118" i="84"/>
  <c r="J618" i="111" s="1"/>
  <c r="U618" i="111" s="1"/>
  <c r="S118" i="42"/>
  <c r="J96" i="111" s="1"/>
  <c r="U96" i="111" s="1"/>
  <c r="S118" i="71"/>
  <c r="J451" i="111" s="1"/>
  <c r="U451" i="111" s="1"/>
  <c r="S118" i="76"/>
  <c r="J528" i="111" s="1"/>
  <c r="U528" i="111" s="1"/>
  <c r="S118" i="46"/>
  <c r="J156" i="111" s="1"/>
  <c r="U156" i="111" s="1"/>
  <c r="S118" i="88"/>
  <c r="J682" i="111" s="1"/>
  <c r="U682" i="111" s="1"/>
  <c r="S119" i="69" l="1"/>
  <c r="J421" i="111"/>
  <c r="U421" i="111" s="1"/>
  <c r="E27" i="112"/>
  <c r="E27" i="136" s="1"/>
  <c r="E21" i="112"/>
  <c r="E21" i="136" s="1"/>
  <c r="E22" i="112"/>
  <c r="E22" i="136" s="1"/>
  <c r="E11" i="112"/>
  <c r="E11" i="136" s="1"/>
  <c r="D28" i="136"/>
  <c r="D42" i="136" s="1"/>
  <c r="D43" i="112"/>
  <c r="E23" i="112"/>
  <c r="E23" i="136" s="1"/>
  <c r="E26" i="112"/>
  <c r="E28" i="112"/>
  <c r="E29" i="112"/>
  <c r="E29" i="136" s="1"/>
  <c r="C28" i="136"/>
  <c r="C42" i="136" s="1"/>
  <c r="C43" i="112"/>
  <c r="E12" i="112"/>
  <c r="E12" i="136" s="1"/>
  <c r="E9" i="112"/>
  <c r="E9" i="136" s="1"/>
  <c r="E24" i="112"/>
  <c r="E24" i="136" s="1"/>
  <c r="E25" i="112"/>
  <c r="E25" i="136" s="1"/>
  <c r="D42" i="112"/>
  <c r="D26" i="136"/>
  <c r="D41" i="136" s="1"/>
  <c r="C26" i="136"/>
  <c r="C41" i="136" s="1"/>
  <c r="C42" i="112"/>
  <c r="E31" i="112"/>
  <c r="E31" i="136" s="1"/>
  <c r="E10" i="112"/>
  <c r="E10" i="136" s="1"/>
  <c r="E30" i="112"/>
  <c r="E30" i="136" s="1"/>
  <c r="N21" i="112"/>
  <c r="U21" i="112" s="1"/>
  <c r="N27" i="112"/>
  <c r="U27" i="112" s="1"/>
  <c r="N30" i="112"/>
  <c r="U30" i="112" s="1"/>
  <c r="N31" i="112"/>
  <c r="U31" i="112" s="1"/>
  <c r="N10" i="112"/>
  <c r="U10" i="112" s="1"/>
  <c r="N11" i="112"/>
  <c r="U11" i="112" s="1"/>
  <c r="N22" i="112"/>
  <c r="U22" i="112" s="1"/>
  <c r="N12" i="112"/>
  <c r="U12" i="112" s="1"/>
  <c r="N26" i="112"/>
  <c r="U26" i="112" s="1"/>
  <c r="N29" i="112"/>
  <c r="U29" i="112" s="1"/>
  <c r="N9" i="112"/>
  <c r="U9" i="112" s="1"/>
  <c r="N25" i="112"/>
  <c r="U25" i="112" s="1"/>
  <c r="N23" i="112"/>
  <c r="U23" i="112" s="1"/>
  <c r="N24" i="112"/>
  <c r="U24" i="112" s="1"/>
  <c r="N28" i="112"/>
  <c r="U28" i="112" s="1"/>
  <c r="T118" i="100"/>
  <c r="K896" i="111" s="1"/>
  <c r="V896" i="111" s="1"/>
  <c r="T118" i="46"/>
  <c r="K156" i="111" s="1"/>
  <c r="V156" i="111" s="1"/>
  <c r="R118" i="75"/>
  <c r="I513" i="111" s="1"/>
  <c r="T513" i="111" s="1"/>
  <c r="T118" i="42"/>
  <c r="K96" i="111" s="1"/>
  <c r="V96" i="111" s="1"/>
  <c r="T118" i="96"/>
  <c r="K834" i="111" s="1"/>
  <c r="V834" i="111" s="1"/>
  <c r="T118" i="78"/>
  <c r="K558" i="111" s="1"/>
  <c r="V558" i="111" s="1"/>
  <c r="T118" i="127"/>
  <c r="K973" i="111" s="1"/>
  <c r="V973" i="111" s="1"/>
  <c r="T118" i="74"/>
  <c r="K496" i="111" s="1"/>
  <c r="V496" i="111" s="1"/>
  <c r="S118" i="55"/>
  <c r="J293" i="111" s="1"/>
  <c r="U293" i="111" s="1"/>
  <c r="T118" i="109"/>
  <c r="K958" i="111" s="1"/>
  <c r="V958" i="111" s="1"/>
  <c r="Q118" i="85"/>
  <c r="H635" i="111" s="1"/>
  <c r="S635" i="111" s="1"/>
  <c r="T118" i="40"/>
  <c r="K66" i="111" s="1"/>
  <c r="V66" i="111" s="1"/>
  <c r="T118" i="93"/>
  <c r="K789" i="111" s="1"/>
  <c r="V789" i="111" s="1"/>
  <c r="T118" i="99"/>
  <c r="K881" i="111" s="1"/>
  <c r="V881" i="111" s="1"/>
  <c r="R118" i="54"/>
  <c r="I278" i="111" s="1"/>
  <c r="T278" i="111" s="1"/>
  <c r="T118" i="45"/>
  <c r="K141" i="111" s="1"/>
  <c r="V141" i="111" s="1"/>
  <c r="T118" i="81"/>
  <c r="K573" i="111" s="1"/>
  <c r="V573" i="111" s="1"/>
  <c r="T118" i="50"/>
  <c r="K218" i="111" s="1"/>
  <c r="V218" i="111" s="1"/>
  <c r="T118" i="102"/>
  <c r="K926" i="111" s="1"/>
  <c r="V926" i="111" s="1"/>
  <c r="T118" i="92"/>
  <c r="K774" i="111" s="1"/>
  <c r="V774" i="111" s="1"/>
  <c r="T118" i="84"/>
  <c r="K618" i="111" s="1"/>
  <c r="V618" i="111" s="1"/>
  <c r="T118" i="76"/>
  <c r="K528" i="111" s="1"/>
  <c r="V528" i="111" s="1"/>
  <c r="T118" i="82"/>
  <c r="K588" i="111" s="1"/>
  <c r="V588" i="111" s="1"/>
  <c r="R118" i="80"/>
  <c r="I714" i="111" s="1"/>
  <c r="T714" i="111" s="1"/>
  <c r="T118" i="97"/>
  <c r="K849" i="111" s="1"/>
  <c r="V849" i="111" s="1"/>
  <c r="T118" i="51"/>
  <c r="K233" i="111" s="1"/>
  <c r="V233" i="111" s="1"/>
  <c r="T118" i="79"/>
  <c r="K697" i="111" s="1"/>
  <c r="V697" i="111" s="1"/>
  <c r="T118" i="94"/>
  <c r="K804" i="111" s="1"/>
  <c r="V804" i="111" s="1"/>
  <c r="T118" i="44"/>
  <c r="K126" i="111" s="1"/>
  <c r="V126" i="111" s="1"/>
  <c r="T118" i="39"/>
  <c r="K51" i="111" s="1"/>
  <c r="V51" i="111" s="1"/>
  <c r="T118" i="71"/>
  <c r="K451" i="111" s="1"/>
  <c r="V451" i="111" s="1"/>
  <c r="S118" i="48"/>
  <c r="J188" i="111" s="1"/>
  <c r="U188" i="111" s="1"/>
  <c r="T118" i="89"/>
  <c r="K729" i="111" s="1"/>
  <c r="V729" i="111" s="1"/>
  <c r="T118" i="70"/>
  <c r="K436" i="111" s="1"/>
  <c r="V436" i="111" s="1"/>
  <c r="R118" i="47"/>
  <c r="I173" i="111" s="1"/>
  <c r="T173" i="111" s="1"/>
  <c r="T118" i="72"/>
  <c r="K466" i="111" s="1"/>
  <c r="V466" i="111" s="1"/>
  <c r="T118" i="128"/>
  <c r="K988" i="111" s="1"/>
  <c r="V988" i="111" s="1"/>
  <c r="T118" i="69"/>
  <c r="S118" i="53"/>
  <c r="J263" i="111" s="1"/>
  <c r="U263" i="111" s="1"/>
  <c r="T118" i="88"/>
  <c r="K682" i="111" s="1"/>
  <c r="V682" i="111" s="1"/>
  <c r="S118" i="108"/>
  <c r="J943" i="111" s="1"/>
  <c r="U943" i="111" s="1"/>
  <c r="T118" i="77"/>
  <c r="K543" i="111" s="1"/>
  <c r="V543" i="111" s="1"/>
  <c r="R118" i="98"/>
  <c r="I866" i="111" s="1"/>
  <c r="T866" i="111" s="1"/>
  <c r="T118" i="101"/>
  <c r="K911" i="111" s="1"/>
  <c r="V911" i="111" s="1"/>
  <c r="S118" i="68"/>
  <c r="J406" i="111" s="1"/>
  <c r="U406" i="111" s="1"/>
  <c r="T118" i="95"/>
  <c r="K819" i="111" s="1"/>
  <c r="V819" i="111" s="1"/>
  <c r="T118" i="41"/>
  <c r="K81" i="111" s="1"/>
  <c r="V81" i="111" s="1"/>
  <c r="T118" i="87"/>
  <c r="K667" i="111" s="1"/>
  <c r="V667" i="111" s="1"/>
  <c r="E42" i="112" l="1"/>
  <c r="E26" i="136"/>
  <c r="T119" i="69"/>
  <c r="K421" i="111"/>
  <c r="V421" i="111" s="1"/>
  <c r="E43" i="112"/>
  <c r="E28" i="136"/>
  <c r="S118" i="54"/>
  <c r="J278" i="111" s="1"/>
  <c r="U278" i="111" s="1"/>
  <c r="T118" i="68"/>
  <c r="K406" i="111" s="1"/>
  <c r="V406" i="111" s="1"/>
  <c r="S118" i="98"/>
  <c r="J866" i="111" s="1"/>
  <c r="U866" i="111" s="1"/>
  <c r="R118" i="85"/>
  <c r="I635" i="111" s="1"/>
  <c r="T635" i="111" s="1"/>
  <c r="Q118" i="86"/>
  <c r="H652" i="111" s="1"/>
  <c r="S652" i="111" s="1"/>
  <c r="T118" i="55"/>
  <c r="K293" i="111" s="1"/>
  <c r="V293" i="111" s="1"/>
  <c r="S118" i="47"/>
  <c r="J173" i="111" s="1"/>
  <c r="U173" i="111" s="1"/>
  <c r="Q118" i="32"/>
  <c r="H21" i="111" s="1"/>
  <c r="S118" i="52"/>
  <c r="J248" i="111" s="1"/>
  <c r="U248" i="111" s="1"/>
  <c r="S118" i="75"/>
  <c r="J513" i="111" s="1"/>
  <c r="U513" i="111" s="1"/>
  <c r="S118" i="80"/>
  <c r="J714" i="111" s="1"/>
  <c r="U714" i="111" s="1"/>
  <c r="T118" i="53"/>
  <c r="K263" i="111" s="1"/>
  <c r="V263" i="111" s="1"/>
  <c r="T118" i="108"/>
  <c r="K943" i="111" s="1"/>
  <c r="V943" i="111" s="1"/>
  <c r="T118" i="48"/>
  <c r="K188" i="111" s="1"/>
  <c r="V188" i="111" s="1"/>
  <c r="S21" i="111" l="1"/>
  <c r="F11" i="112"/>
  <c r="F11" i="136" s="1"/>
  <c r="F12" i="112"/>
  <c r="F12" i="136" s="1"/>
  <c r="F23" i="112"/>
  <c r="F23" i="136" s="1"/>
  <c r="F27" i="112"/>
  <c r="F27" i="136" s="1"/>
  <c r="F26" i="112"/>
  <c r="F29" i="112"/>
  <c r="F29" i="136" s="1"/>
  <c r="F9" i="112"/>
  <c r="F9" i="136" s="1"/>
  <c r="F24" i="112"/>
  <c r="F24" i="136" s="1"/>
  <c r="F31" i="112"/>
  <c r="F31" i="136" s="1"/>
  <c r="F10" i="112"/>
  <c r="F10" i="136" s="1"/>
  <c r="F28" i="112"/>
  <c r="F21" i="112"/>
  <c r="F21" i="136" s="1"/>
  <c r="F25" i="112"/>
  <c r="F25" i="136" s="1"/>
  <c r="F22" i="112"/>
  <c r="F22" i="136" s="1"/>
  <c r="F30" i="112"/>
  <c r="F30" i="136" s="1"/>
  <c r="E41" i="136"/>
  <c r="E42" i="136"/>
  <c r="R118" i="32"/>
  <c r="I21" i="111" s="1"/>
  <c r="S118" i="67"/>
  <c r="J389" i="111" s="1"/>
  <c r="U389" i="111" s="1"/>
  <c r="S118" i="85"/>
  <c r="J635" i="111" s="1"/>
  <c r="U635" i="111" s="1"/>
  <c r="T118" i="47"/>
  <c r="K173" i="111" s="1"/>
  <c r="V173" i="111" s="1"/>
  <c r="T118" i="54"/>
  <c r="K278" i="111" s="1"/>
  <c r="V278" i="111" s="1"/>
  <c r="T118" i="80"/>
  <c r="K714" i="111" s="1"/>
  <c r="V714" i="111" s="1"/>
  <c r="T118" i="98"/>
  <c r="K866" i="111" s="1"/>
  <c r="V866" i="111" s="1"/>
  <c r="T118" i="75"/>
  <c r="K513" i="111" s="1"/>
  <c r="V513" i="111" s="1"/>
  <c r="F28" i="136" l="1"/>
  <c r="F43" i="112"/>
  <c r="T21" i="111"/>
  <c r="G26" i="112"/>
  <c r="G21" i="112"/>
  <c r="G21" i="136" s="1"/>
  <c r="G22" i="112"/>
  <c r="G22" i="136" s="1"/>
  <c r="G10" i="112"/>
  <c r="G10" i="136" s="1"/>
  <c r="G11" i="112"/>
  <c r="G11" i="136" s="1"/>
  <c r="G9" i="112"/>
  <c r="G9" i="136" s="1"/>
  <c r="G30" i="112"/>
  <c r="G30" i="136" s="1"/>
  <c r="G29" i="112"/>
  <c r="G29" i="136" s="1"/>
  <c r="G27" i="112"/>
  <c r="G27" i="136" s="1"/>
  <c r="G25" i="112"/>
  <c r="G25" i="136" s="1"/>
  <c r="G24" i="112"/>
  <c r="G24" i="136" s="1"/>
  <c r="G12" i="112"/>
  <c r="G12" i="136" s="1"/>
  <c r="G28" i="112"/>
  <c r="G31" i="112"/>
  <c r="G31" i="136" s="1"/>
  <c r="G23" i="112"/>
  <c r="G23" i="136" s="1"/>
  <c r="F42" i="112"/>
  <c r="F26" i="136"/>
  <c r="O26" i="112"/>
  <c r="V26" i="112" s="1"/>
  <c r="O10" i="112"/>
  <c r="V10" i="112" s="1"/>
  <c r="O22" i="112"/>
  <c r="V22" i="112" s="1"/>
  <c r="O29" i="112"/>
  <c r="V29" i="112" s="1"/>
  <c r="O30" i="112"/>
  <c r="V30" i="112" s="1"/>
  <c r="O24" i="112"/>
  <c r="V24" i="112" s="1"/>
  <c r="O23" i="112"/>
  <c r="V23" i="112" s="1"/>
  <c r="O12" i="112"/>
  <c r="V12" i="112" s="1"/>
  <c r="O11" i="112"/>
  <c r="V11" i="112" s="1"/>
  <c r="O9" i="112"/>
  <c r="V9" i="112" s="1"/>
  <c r="O31" i="112"/>
  <c r="V31" i="112" s="1"/>
  <c r="O27" i="112"/>
  <c r="V27" i="112" s="1"/>
  <c r="O25" i="112"/>
  <c r="V25" i="112" s="1"/>
  <c r="O28" i="112"/>
  <c r="V28" i="112" s="1"/>
  <c r="O21" i="112"/>
  <c r="V21" i="112" s="1"/>
  <c r="T118" i="85"/>
  <c r="K635" i="111" s="1"/>
  <c r="V635" i="111" s="1"/>
  <c r="S118" i="32"/>
  <c r="J21" i="111" s="1"/>
  <c r="E198" i="111" a="1"/>
  <c r="P12" i="112" l="1"/>
  <c r="W12" i="112" s="1"/>
  <c r="P27" i="112"/>
  <c r="W27" i="112" s="1"/>
  <c r="P26" i="112"/>
  <c r="W26" i="112" s="1"/>
  <c r="P10" i="112"/>
  <c r="W10" i="112" s="1"/>
  <c r="P9" i="112"/>
  <c r="W9" i="112" s="1"/>
  <c r="P31" i="112"/>
  <c r="W31" i="112" s="1"/>
  <c r="P25" i="112"/>
  <c r="W25" i="112" s="1"/>
  <c r="P21" i="112"/>
  <c r="P30" i="112"/>
  <c r="W30" i="112" s="1"/>
  <c r="P29" i="112"/>
  <c r="W29" i="112" s="1"/>
  <c r="P23" i="112"/>
  <c r="W23" i="112" s="1"/>
  <c r="P11" i="112"/>
  <c r="W11" i="112" s="1"/>
  <c r="P28" i="112"/>
  <c r="W28" i="112" s="1"/>
  <c r="P24" i="112"/>
  <c r="W24" i="112" s="1"/>
  <c r="P22" i="112"/>
  <c r="W22" i="112" s="1"/>
  <c r="F41" i="136"/>
  <c r="U21" i="111"/>
  <c r="H29" i="112"/>
  <c r="H29" i="136" s="1"/>
  <c r="H30" i="112"/>
  <c r="H30" i="136" s="1"/>
  <c r="H21" i="112"/>
  <c r="H21" i="136" s="1"/>
  <c r="H9" i="112"/>
  <c r="H9" i="136" s="1"/>
  <c r="H11" i="112"/>
  <c r="H11" i="136" s="1"/>
  <c r="H31" i="112"/>
  <c r="H31" i="136" s="1"/>
  <c r="H28" i="112"/>
  <c r="H25" i="112"/>
  <c r="H25" i="136" s="1"/>
  <c r="H26" i="112"/>
  <c r="H10" i="112"/>
  <c r="H10" i="136" s="1"/>
  <c r="H27" i="112"/>
  <c r="H27" i="136" s="1"/>
  <c r="H23" i="112"/>
  <c r="H23" i="136" s="1"/>
  <c r="H22" i="112"/>
  <c r="H22" i="136" s="1"/>
  <c r="H12" i="112"/>
  <c r="H12" i="136" s="1"/>
  <c r="H24" i="112"/>
  <c r="H24" i="136" s="1"/>
  <c r="F42" i="136"/>
  <c r="G43" i="112"/>
  <c r="G28" i="136"/>
  <c r="G42" i="136" s="1"/>
  <c r="G42" i="112"/>
  <c r="G26" i="136"/>
  <c r="G41" i="136" s="1"/>
  <c r="T118" i="32"/>
  <c r="K21" i="111" s="1"/>
  <c r="T118" i="86"/>
  <c r="K652" i="111" s="1"/>
  <c r="V652" i="111" s="1"/>
  <c r="H26" i="136" l="1"/>
  <c r="H41" i="136" s="1"/>
  <c r="H42" i="112"/>
  <c r="V21" i="111"/>
  <c r="I31" i="112"/>
  <c r="I31" i="136" s="1"/>
  <c r="J31" i="136" s="1"/>
  <c r="I24" i="112"/>
  <c r="I24" i="136" s="1"/>
  <c r="J24" i="136" s="1"/>
  <c r="I22" i="112"/>
  <c r="I22" i="136" s="1"/>
  <c r="J22" i="136" s="1"/>
  <c r="I12" i="112"/>
  <c r="I12" i="136" s="1"/>
  <c r="J12" i="136" s="1"/>
  <c r="I29" i="112"/>
  <c r="I29" i="136" s="1"/>
  <c r="J29" i="136" s="1"/>
  <c r="I23" i="112"/>
  <c r="I23" i="136" s="1"/>
  <c r="J23" i="136" s="1"/>
  <c r="I21" i="112"/>
  <c r="I21" i="136" s="1"/>
  <c r="J21" i="136" s="1"/>
  <c r="I27" i="112"/>
  <c r="I27" i="136" s="1"/>
  <c r="J27" i="136" s="1"/>
  <c r="I30" i="112"/>
  <c r="I30" i="136" s="1"/>
  <c r="J30" i="136" s="1"/>
  <c r="I26" i="112"/>
  <c r="I25" i="112"/>
  <c r="I25" i="136" s="1"/>
  <c r="J25" i="136" s="1"/>
  <c r="I28" i="112"/>
  <c r="I11" i="112"/>
  <c r="I11" i="136" s="1"/>
  <c r="J11" i="136" s="1"/>
  <c r="I9" i="112"/>
  <c r="I9" i="136" s="1"/>
  <c r="J9" i="136" s="1"/>
  <c r="I10" i="112"/>
  <c r="I10" i="136" s="1"/>
  <c r="J10" i="136" s="1"/>
  <c r="Q12" i="112"/>
  <c r="X12" i="112" s="1"/>
  <c r="Q26" i="112"/>
  <c r="X26" i="112" s="1"/>
  <c r="Q25" i="112"/>
  <c r="X25" i="112" s="1"/>
  <c r="Q27" i="112"/>
  <c r="X27" i="112" s="1"/>
  <c r="Q24" i="112"/>
  <c r="X24" i="112" s="1"/>
  <c r="Q30" i="112"/>
  <c r="X30" i="112" s="1"/>
  <c r="Q10" i="112"/>
  <c r="X10" i="112" s="1"/>
  <c r="Q31" i="112"/>
  <c r="X31" i="112" s="1"/>
  <c r="Q9" i="112"/>
  <c r="X9" i="112" s="1"/>
  <c r="Q23" i="112"/>
  <c r="X23" i="112" s="1"/>
  <c r="Q21" i="112"/>
  <c r="Q11" i="112"/>
  <c r="X11" i="112" s="1"/>
  <c r="Q29" i="112"/>
  <c r="X29" i="112" s="1"/>
  <c r="Q22" i="112"/>
  <c r="X22" i="112" s="1"/>
  <c r="Q28" i="112"/>
  <c r="X28" i="112" s="1"/>
  <c r="H43" i="112"/>
  <c r="H28" i="136"/>
  <c r="W21" i="112"/>
  <c r="H42" i="136" l="1"/>
  <c r="X21" i="112"/>
  <c r="I26" i="136"/>
  <c r="I42" i="112"/>
  <c r="I43" i="112"/>
  <c r="I28" i="136"/>
  <c r="I42" i="136" s="1"/>
  <c r="R9" i="112"/>
  <c r="Y9" i="112" s="1"/>
  <c r="R31" i="112"/>
  <c r="Y31" i="112" s="1"/>
  <c r="R27" i="112"/>
  <c r="Y27" i="112" s="1"/>
  <c r="R10" i="112"/>
  <c r="Y10" i="112" s="1"/>
  <c r="R12" i="112"/>
  <c r="Y12" i="112" s="1"/>
  <c r="R26" i="112"/>
  <c r="Y26" i="112" s="1"/>
  <c r="R28" i="112"/>
  <c r="Y28" i="112" s="1"/>
  <c r="R30" i="112"/>
  <c r="Y30" i="112" s="1"/>
  <c r="R29" i="112"/>
  <c r="Y29" i="112" s="1"/>
  <c r="R25" i="112"/>
  <c r="Y25" i="112" s="1"/>
  <c r="R22" i="112"/>
  <c r="Y22" i="112" s="1"/>
  <c r="R24" i="112"/>
  <c r="Y24" i="112" s="1"/>
  <c r="R11" i="112"/>
  <c r="Y11" i="112" s="1"/>
  <c r="R21" i="112"/>
  <c r="R23" i="112"/>
  <c r="Y23" i="112" s="1"/>
  <c r="I41" i="136" l="1"/>
  <c r="J26" i="136"/>
  <c r="J41" i="136" s="1"/>
  <c r="J28" i="136"/>
  <c r="J42" i="136" s="1"/>
  <c r="Y21" i="112"/>
  <c r="F190" i="43" l="1"/>
  <c r="G190" i="43"/>
  <c r="H190" i="43"/>
  <c r="I190" i="43"/>
  <c r="E190" i="43"/>
  <c r="I154" i="43" l="1"/>
  <c r="I191" i="43"/>
  <c r="I160" i="43" s="1"/>
  <c r="I170" i="43" s="1"/>
  <c r="G154" i="43"/>
  <c r="G191" i="43"/>
  <c r="G160" i="43" s="1"/>
  <c r="G170" i="43" s="1"/>
  <c r="H154" i="43"/>
  <c r="H191" i="43"/>
  <c r="H160" i="43" s="1"/>
  <c r="H170" i="43" s="1"/>
  <c r="E154" i="43"/>
  <c r="E191" i="43"/>
  <c r="E160" i="43" s="1"/>
  <c r="F154" i="43"/>
  <c r="F191" i="43"/>
  <c r="F160" i="43" s="1"/>
  <c r="F170" i="43" s="1"/>
  <c r="E170" i="43" l="1"/>
  <c r="C80" i="106" a="1"/>
  <c r="E24" i="43"/>
  <c r="E155" i="43"/>
  <c r="G24" i="43"/>
  <c r="G155" i="43"/>
  <c r="F24" i="43"/>
  <c r="F155" i="43"/>
  <c r="H24" i="43"/>
  <c r="H155" i="43"/>
  <c r="I24" i="43"/>
  <c r="I155" i="43"/>
  <c r="I89" i="106" l="1"/>
  <c r="I89" i="135" s="1"/>
  <c r="H88" i="106"/>
  <c r="H88" i="135" s="1"/>
  <c r="I86" i="106"/>
  <c r="I86" i="135" s="1"/>
  <c r="H85" i="106"/>
  <c r="H85" i="135" s="1"/>
  <c r="E80" i="106"/>
  <c r="D83" i="106"/>
  <c r="D83" i="135" s="1"/>
  <c r="K81" i="106"/>
  <c r="K81" i="135" s="1"/>
  <c r="J84" i="106"/>
  <c r="J84" i="135" s="1"/>
  <c r="C82" i="106"/>
  <c r="C82" i="135" s="1"/>
  <c r="D87" i="106"/>
  <c r="D87" i="135" s="1"/>
  <c r="F87" i="106"/>
  <c r="F87" i="135" s="1"/>
  <c r="J85" i="106"/>
  <c r="J85" i="135" s="1"/>
  <c r="E87" i="106"/>
  <c r="E87" i="135" s="1"/>
  <c r="E85" i="106"/>
  <c r="E85" i="135" s="1"/>
  <c r="D81" i="106"/>
  <c r="D81" i="135" s="1"/>
  <c r="F89" i="106"/>
  <c r="F89" i="135" s="1"/>
  <c r="K82" i="106"/>
  <c r="K82" i="135" s="1"/>
  <c r="I85" i="106"/>
  <c r="I85" i="135" s="1"/>
  <c r="H84" i="106"/>
  <c r="H84" i="135" s="1"/>
  <c r="I82" i="106"/>
  <c r="I82" i="135" s="1"/>
  <c r="H81" i="106"/>
  <c r="H81" i="135" s="1"/>
  <c r="H83" i="106"/>
  <c r="H83" i="135" s="1"/>
  <c r="E89" i="106"/>
  <c r="E89" i="135" s="1"/>
  <c r="J81" i="106"/>
  <c r="J81" i="135" s="1"/>
  <c r="F88" i="106"/>
  <c r="F88" i="135" s="1"/>
  <c r="D80" i="106"/>
  <c r="K85" i="106"/>
  <c r="K85" i="135" s="1"/>
  <c r="C84" i="106"/>
  <c r="C84" i="135" s="1"/>
  <c r="G80" i="106"/>
  <c r="F83" i="106"/>
  <c r="F83" i="135" s="1"/>
  <c r="G87" i="106"/>
  <c r="G87" i="135" s="1"/>
  <c r="C86" i="106"/>
  <c r="C86" i="135" s="1"/>
  <c r="C85" i="106"/>
  <c r="C85" i="135" s="1"/>
  <c r="K83" i="106"/>
  <c r="K83" i="135" s="1"/>
  <c r="G85" i="106"/>
  <c r="G85" i="135" s="1"/>
  <c r="I84" i="106"/>
  <c r="I84" i="135" s="1"/>
  <c r="I83" i="106"/>
  <c r="I83" i="135" s="1"/>
  <c r="H82" i="106"/>
  <c r="H82" i="135" s="1"/>
  <c r="I80" i="106"/>
  <c r="I87" i="106"/>
  <c r="I87" i="135" s="1"/>
  <c r="E81" i="106"/>
  <c r="E81" i="135" s="1"/>
  <c r="E86" i="106"/>
  <c r="E86" i="135" s="1"/>
  <c r="J86" i="106"/>
  <c r="J86" i="135" s="1"/>
  <c r="I81" i="106"/>
  <c r="I81" i="135" s="1"/>
  <c r="F86" i="106"/>
  <c r="F86" i="135" s="1"/>
  <c r="D82" i="106"/>
  <c r="D82" i="135" s="1"/>
  <c r="J89" i="106"/>
  <c r="J89" i="135" s="1"/>
  <c r="F84" i="106"/>
  <c r="F84" i="135" s="1"/>
  <c r="E83" i="106"/>
  <c r="E83" i="135" s="1"/>
  <c r="F81" i="106"/>
  <c r="F81" i="135" s="1"/>
  <c r="C80" i="106"/>
  <c r="C80" i="135" s="1"/>
  <c r="C89" i="106"/>
  <c r="C89" i="135" s="1"/>
  <c r="K87" i="106"/>
  <c r="K87" i="135" s="1"/>
  <c r="J82" i="106"/>
  <c r="J82" i="135" s="1"/>
  <c r="H89" i="106"/>
  <c r="H89" i="135" s="1"/>
  <c r="K88" i="106"/>
  <c r="K88" i="135" s="1"/>
  <c r="J80" i="106"/>
  <c r="C87" i="106"/>
  <c r="C87" i="135" s="1"/>
  <c r="D84" i="106"/>
  <c r="D84" i="135" s="1"/>
  <c r="F80" i="106"/>
  <c r="G89" i="106"/>
  <c r="G89" i="135" s="1"/>
  <c r="D89" i="106"/>
  <c r="D89" i="135" s="1"/>
  <c r="D86" i="106"/>
  <c r="D86" i="135" s="1"/>
  <c r="E84" i="106"/>
  <c r="E84" i="135" s="1"/>
  <c r="C83" i="106"/>
  <c r="C83" i="135" s="1"/>
  <c r="J88" i="106"/>
  <c r="J88" i="135" s="1"/>
  <c r="D85" i="106"/>
  <c r="D85" i="135" s="1"/>
  <c r="J83" i="106"/>
  <c r="J83" i="135" s="1"/>
  <c r="E82" i="106"/>
  <c r="E82" i="135" s="1"/>
  <c r="K80" i="106"/>
  <c r="D88" i="106"/>
  <c r="D88" i="135" s="1"/>
  <c r="G88" i="106"/>
  <c r="G88" i="135" s="1"/>
  <c r="G82" i="106"/>
  <c r="G82" i="135" s="1"/>
  <c r="F85" i="106"/>
  <c r="F85" i="135" s="1"/>
  <c r="I88" i="106"/>
  <c r="I88" i="135" s="1"/>
  <c r="F82" i="106"/>
  <c r="F82" i="135" s="1"/>
  <c r="G83" i="106"/>
  <c r="G83" i="135" s="1"/>
  <c r="C81" i="106"/>
  <c r="C81" i="135" s="1"/>
  <c r="J87" i="106"/>
  <c r="J87" i="135" s="1"/>
  <c r="H86" i="106"/>
  <c r="H86" i="135" s="1"/>
  <c r="G86" i="106"/>
  <c r="G86" i="135" s="1"/>
  <c r="H87" i="106"/>
  <c r="H87" i="135" s="1"/>
  <c r="E88" i="106"/>
  <c r="E88" i="135" s="1"/>
  <c r="H80" i="106"/>
  <c r="K89" i="106"/>
  <c r="K89" i="135" s="1"/>
  <c r="C88" i="106"/>
  <c r="C88" i="135" s="1"/>
  <c r="K86" i="106"/>
  <c r="K86" i="135" s="1"/>
  <c r="G81" i="106"/>
  <c r="G81" i="135" s="1"/>
  <c r="G84" i="106"/>
  <c r="G84" i="135" s="1"/>
  <c r="K84" i="106"/>
  <c r="K84" i="135" s="1"/>
  <c r="H25" i="43"/>
  <c r="G25" i="43"/>
  <c r="I25" i="43"/>
  <c r="F25" i="43"/>
  <c r="E25" i="43"/>
  <c r="H127" i="106" l="1"/>
  <c r="H80" i="135"/>
  <c r="F127" i="106"/>
  <c r="F80" i="135"/>
  <c r="F127" i="135" s="1"/>
  <c r="I127" i="106"/>
  <c r="I80" i="135"/>
  <c r="J25" i="43"/>
  <c r="K127" i="106"/>
  <c r="K80" i="135"/>
  <c r="D80" i="135"/>
  <c r="D127" i="135" s="1"/>
  <c r="D127" i="106"/>
  <c r="J80" i="135"/>
  <c r="J127" i="106"/>
  <c r="G127" i="106"/>
  <c r="G80" i="135"/>
  <c r="E80" i="135"/>
  <c r="E127" i="106"/>
  <c r="K127" i="135" l="1"/>
  <c r="H127" i="135"/>
  <c r="I127" i="135"/>
  <c r="E127" i="135"/>
  <c r="J127" i="135"/>
  <c r="G127" i="135"/>
  <c r="I190" i="52" l="1"/>
  <c r="H190" i="52"/>
  <c r="G190" i="52"/>
  <c r="F190" i="52"/>
  <c r="E190" i="52"/>
  <c r="E154" i="52" l="1"/>
  <c r="E191" i="52"/>
  <c r="E160" i="52" s="1"/>
  <c r="G154" i="52"/>
  <c r="G191" i="52"/>
  <c r="G160" i="52" s="1"/>
  <c r="G170" i="52" s="1"/>
  <c r="F154" i="52"/>
  <c r="F191" i="52"/>
  <c r="F160" i="52" s="1"/>
  <c r="F170" i="52" s="1"/>
  <c r="H154" i="52"/>
  <c r="H191" i="52"/>
  <c r="H160" i="52" s="1"/>
  <c r="H170" i="52" s="1"/>
  <c r="I191" i="52"/>
  <c r="I160" i="52" s="1"/>
  <c r="I170" i="52" s="1"/>
  <c r="I154" i="52"/>
  <c r="G24" i="52" l="1"/>
  <c r="G155" i="52"/>
  <c r="I24" i="52"/>
  <c r="I155" i="52"/>
  <c r="E170" i="52"/>
  <c r="C190" i="106" a="1"/>
  <c r="H155" i="52"/>
  <c r="H24" i="52"/>
  <c r="F24" i="52"/>
  <c r="F155" i="52"/>
  <c r="E24" i="52"/>
  <c r="E155" i="52"/>
  <c r="E25" i="52" l="1"/>
  <c r="E24" i="63"/>
  <c r="I25" i="52"/>
  <c r="I24" i="63"/>
  <c r="H25" i="52"/>
  <c r="H24" i="63"/>
  <c r="C195" i="106"/>
  <c r="C195" i="135" s="1"/>
  <c r="H197" i="106"/>
  <c r="H197" i="135" s="1"/>
  <c r="K195" i="106"/>
  <c r="K195" i="135" s="1"/>
  <c r="J190" i="106"/>
  <c r="J196" i="106"/>
  <c r="J196" i="135" s="1"/>
  <c r="F194" i="106"/>
  <c r="F194" i="135" s="1"/>
  <c r="E190" i="106"/>
  <c r="G199" i="106"/>
  <c r="G199" i="135" s="1"/>
  <c r="I195" i="106"/>
  <c r="I195" i="135" s="1"/>
  <c r="F195" i="106"/>
  <c r="F195" i="135" s="1"/>
  <c r="C191" i="106"/>
  <c r="C191" i="135" s="1"/>
  <c r="C192" i="106"/>
  <c r="C192" i="135" s="1"/>
  <c r="K191" i="106"/>
  <c r="K191" i="135" s="1"/>
  <c r="F190" i="106"/>
  <c r="D195" i="106"/>
  <c r="D195" i="135" s="1"/>
  <c r="G193" i="106"/>
  <c r="G193" i="135" s="1"/>
  <c r="I191" i="106"/>
  <c r="I191" i="135" s="1"/>
  <c r="K192" i="106"/>
  <c r="K192" i="135" s="1"/>
  <c r="E195" i="106"/>
  <c r="E195" i="135" s="1"/>
  <c r="J191" i="106"/>
  <c r="J191" i="135" s="1"/>
  <c r="C194" i="106"/>
  <c r="C194" i="135" s="1"/>
  <c r="C197" i="106"/>
  <c r="C197" i="135" s="1"/>
  <c r="D191" i="106"/>
  <c r="D191" i="135" s="1"/>
  <c r="I196" i="106"/>
  <c r="I196" i="135" s="1"/>
  <c r="H191" i="106"/>
  <c r="H191" i="135" s="1"/>
  <c r="H193" i="106"/>
  <c r="H193" i="135" s="1"/>
  <c r="F197" i="106"/>
  <c r="F197" i="135" s="1"/>
  <c r="H190" i="106"/>
  <c r="H195" i="106"/>
  <c r="H195" i="135" s="1"/>
  <c r="J197" i="106"/>
  <c r="J197" i="135" s="1"/>
  <c r="F198" i="106"/>
  <c r="F198" i="135" s="1"/>
  <c r="E191" i="106"/>
  <c r="E191" i="135" s="1"/>
  <c r="K196" i="106"/>
  <c r="K196" i="135" s="1"/>
  <c r="J193" i="106"/>
  <c r="J193" i="135" s="1"/>
  <c r="G194" i="106"/>
  <c r="G194" i="135" s="1"/>
  <c r="F192" i="106"/>
  <c r="F192" i="135" s="1"/>
  <c r="C193" i="106"/>
  <c r="C193" i="135" s="1"/>
  <c r="D190" i="106"/>
  <c r="D193" i="106"/>
  <c r="D193" i="135" s="1"/>
  <c r="G192" i="106"/>
  <c r="G192" i="135" s="1"/>
  <c r="G196" i="106"/>
  <c r="G196" i="135" s="1"/>
  <c r="D194" i="106"/>
  <c r="D194" i="135" s="1"/>
  <c r="I190" i="106"/>
  <c r="K197" i="106"/>
  <c r="K197" i="135" s="1"/>
  <c r="J194" i="106"/>
  <c r="J194" i="135" s="1"/>
  <c r="G195" i="106"/>
  <c r="G195" i="135" s="1"/>
  <c r="D192" i="106"/>
  <c r="D192" i="135" s="1"/>
  <c r="I197" i="106"/>
  <c r="I197" i="135" s="1"/>
  <c r="H198" i="106"/>
  <c r="H198" i="135" s="1"/>
  <c r="I194" i="106"/>
  <c r="I194" i="135" s="1"/>
  <c r="C198" i="106"/>
  <c r="C198" i="135" s="1"/>
  <c r="K199" i="106"/>
  <c r="K199" i="135" s="1"/>
  <c r="J195" i="106"/>
  <c r="J195" i="135" s="1"/>
  <c r="D198" i="106"/>
  <c r="D198" i="135" s="1"/>
  <c r="C199" i="106"/>
  <c r="C199" i="135" s="1"/>
  <c r="F193" i="106"/>
  <c r="F193" i="135" s="1"/>
  <c r="F196" i="106"/>
  <c r="F196" i="135" s="1"/>
  <c r="E198" i="106"/>
  <c r="E198" i="135" s="1"/>
  <c r="H196" i="106"/>
  <c r="H196" i="135" s="1"/>
  <c r="E197" i="106"/>
  <c r="E197" i="135" s="1"/>
  <c r="J198" i="106"/>
  <c r="J198" i="135" s="1"/>
  <c r="E194" i="106"/>
  <c r="E194" i="135" s="1"/>
  <c r="D196" i="106"/>
  <c r="D196" i="135" s="1"/>
  <c r="E199" i="106"/>
  <c r="E199" i="135" s="1"/>
  <c r="I199" i="106"/>
  <c r="I199" i="135" s="1"/>
  <c r="F199" i="106"/>
  <c r="F199" i="135" s="1"/>
  <c r="G190" i="106"/>
  <c r="K190" i="106"/>
  <c r="H192" i="106"/>
  <c r="H192" i="135" s="1"/>
  <c r="I198" i="106"/>
  <c r="I198" i="135" s="1"/>
  <c r="J192" i="106"/>
  <c r="J192" i="135" s="1"/>
  <c r="G198" i="106"/>
  <c r="G198" i="135" s="1"/>
  <c r="D199" i="106"/>
  <c r="D199" i="135" s="1"/>
  <c r="G191" i="106"/>
  <c r="G191" i="135" s="1"/>
  <c r="I192" i="106"/>
  <c r="I192" i="135" s="1"/>
  <c r="E193" i="106"/>
  <c r="E193" i="135" s="1"/>
  <c r="K198" i="106"/>
  <c r="K198" i="135" s="1"/>
  <c r="H199" i="106"/>
  <c r="H199" i="135" s="1"/>
  <c r="J199" i="106"/>
  <c r="J199" i="135" s="1"/>
  <c r="C190" i="106"/>
  <c r="C190" i="135" s="1"/>
  <c r="I193" i="106"/>
  <c r="I193" i="135" s="1"/>
  <c r="H194" i="106"/>
  <c r="H194" i="135" s="1"/>
  <c r="K194" i="106"/>
  <c r="K194" i="135" s="1"/>
  <c r="D197" i="106"/>
  <c r="D197" i="135" s="1"/>
  <c r="C196" i="106"/>
  <c r="C196" i="135" s="1"/>
  <c r="G197" i="106"/>
  <c r="G197" i="135" s="1"/>
  <c r="F191" i="106"/>
  <c r="F191" i="135" s="1"/>
  <c r="E192" i="106"/>
  <c r="E192" i="135" s="1"/>
  <c r="K193" i="106"/>
  <c r="K193" i="135" s="1"/>
  <c r="E196" i="106"/>
  <c r="E196" i="135" s="1"/>
  <c r="F25" i="52"/>
  <c r="F24" i="63"/>
  <c r="G25" i="52"/>
  <c r="G24" i="63"/>
  <c r="J25" i="52" l="1"/>
  <c r="G297" i="106"/>
  <c r="G298" i="106" s="1"/>
  <c r="G190" i="135"/>
  <c r="I297" i="106"/>
  <c r="I298" i="106" s="1"/>
  <c r="I190" i="135"/>
  <c r="D190" i="135"/>
  <c r="D297" i="106"/>
  <c r="D298" i="106" s="1"/>
  <c r="F297" i="106"/>
  <c r="F298" i="106" s="1"/>
  <c r="F190" i="135"/>
  <c r="F25" i="63"/>
  <c r="F131" i="63" s="1"/>
  <c r="F24" i="140"/>
  <c r="K190" i="135"/>
  <c r="K297" i="106"/>
  <c r="K298" i="106" s="1"/>
  <c r="H190" i="135"/>
  <c r="H297" i="106"/>
  <c r="H298" i="106" s="1"/>
  <c r="J297" i="106"/>
  <c r="J298" i="106" s="1"/>
  <c r="J190" i="135"/>
  <c r="E25" i="63"/>
  <c r="E24" i="140"/>
  <c r="G24" i="140"/>
  <c r="G25" i="63"/>
  <c r="E297" i="106"/>
  <c r="E298" i="106" s="1"/>
  <c r="E190" i="135"/>
  <c r="H24" i="140"/>
  <c r="H25" i="63"/>
  <c r="H131" i="63" s="1"/>
  <c r="I25" i="63"/>
  <c r="I24" i="140"/>
  <c r="D297" i="135" l="1"/>
  <c r="D298" i="135" s="1"/>
  <c r="G297" i="135"/>
  <c r="G298" i="135" s="1"/>
  <c r="F25" i="140"/>
  <c r="F297" i="135"/>
  <c r="F298" i="135" s="1"/>
  <c r="H25" i="140"/>
  <c r="K297" i="135"/>
  <c r="K298" i="135" s="1"/>
  <c r="I297" i="135"/>
  <c r="I298" i="135" s="1"/>
  <c r="E297" i="135"/>
  <c r="G25" i="140"/>
  <c r="G79" i="140" s="1"/>
  <c r="E25" i="140"/>
  <c r="E79" i="140" s="1"/>
  <c r="E131" i="63"/>
  <c r="I25" i="140"/>
  <c r="I79" i="140" s="1"/>
  <c r="I131" i="63"/>
  <c r="G131" i="63"/>
  <c r="J297" i="135"/>
  <c r="J298" i="135" s="1"/>
  <c r="H297" i="135"/>
  <c r="H298" i="135" s="1"/>
  <c r="J131" i="63" l="1"/>
  <c r="J25" i="63" s="1"/>
  <c r="E298" i="135"/>
  <c r="F79" i="140"/>
  <c r="H79" i="140"/>
  <c r="J79" i="140" l="1"/>
  <c r="J25" i="140" s="1"/>
  <c r="E13" i="24"/>
  <c r="G190" i="85" l="1"/>
  <c r="E206" i="85"/>
  <c r="E207" i="85" s="1"/>
  <c r="E161" i="85" s="1"/>
  <c r="F206" i="85"/>
  <c r="F207" i="85" s="1"/>
  <c r="F161" i="85" s="1"/>
  <c r="H222" i="85"/>
  <c r="H223" i="85" s="1"/>
  <c r="H162" i="85" s="1"/>
  <c r="H190" i="85"/>
  <c r="I206" i="85"/>
  <c r="I207" i="85" s="1"/>
  <c r="I161" i="85" s="1"/>
  <c r="E222" i="85"/>
  <c r="E223" i="85" s="1"/>
  <c r="E162" i="85" s="1"/>
  <c r="F222" i="85"/>
  <c r="F223" i="85" s="1"/>
  <c r="F162" i="85" s="1"/>
  <c r="I190" i="85"/>
  <c r="G222" i="85"/>
  <c r="G223" i="85" s="1"/>
  <c r="G162" i="85" s="1"/>
  <c r="E190" i="85"/>
  <c r="F190" i="85"/>
  <c r="G206" i="85"/>
  <c r="G207" i="85" s="1"/>
  <c r="G161" i="85" s="1"/>
  <c r="I222" i="85"/>
  <c r="I223" i="85" s="1"/>
  <c r="I162" i="85" s="1"/>
  <c r="H206" i="85"/>
  <c r="H207" i="85" s="1"/>
  <c r="H161" i="85" s="1"/>
  <c r="F154" i="85" l="1"/>
  <c r="F191" i="85"/>
  <c r="F160" i="85" s="1"/>
  <c r="F170" i="85" s="1"/>
  <c r="E191" i="85"/>
  <c r="E160" i="85" s="1"/>
  <c r="E154" i="85"/>
  <c r="I191" i="85"/>
  <c r="I160" i="85" s="1"/>
  <c r="I170" i="85" s="1"/>
  <c r="I154" i="85"/>
  <c r="H154" i="85"/>
  <c r="H191" i="85"/>
  <c r="H160" i="85" s="1"/>
  <c r="H170" i="85" s="1"/>
  <c r="G191" i="85"/>
  <c r="G160" i="85" s="1"/>
  <c r="G170" i="85" s="1"/>
  <c r="G154" i="85"/>
  <c r="G24" i="85" l="1"/>
  <c r="G155" i="85"/>
  <c r="E24" i="85"/>
  <c r="E155" i="85"/>
  <c r="H24" i="85"/>
  <c r="H155" i="85"/>
  <c r="E170" i="85"/>
  <c r="C498" i="106" a="1"/>
  <c r="I24" i="85"/>
  <c r="I155" i="85"/>
  <c r="F155" i="85"/>
  <c r="F24" i="85"/>
  <c r="F25" i="85" l="1"/>
  <c r="F24" i="104"/>
  <c r="E24" i="104"/>
  <c r="E25" i="85"/>
  <c r="F506" i="106"/>
  <c r="F506" i="135" s="1"/>
  <c r="I507" i="106"/>
  <c r="I507" i="135" s="1"/>
  <c r="K499" i="106"/>
  <c r="K499" i="135" s="1"/>
  <c r="J502" i="106"/>
  <c r="J502" i="135" s="1"/>
  <c r="G500" i="106"/>
  <c r="G500" i="135" s="1"/>
  <c r="G504" i="106"/>
  <c r="G504" i="135" s="1"/>
  <c r="D504" i="106"/>
  <c r="D504" i="135" s="1"/>
  <c r="C499" i="106"/>
  <c r="C499" i="135" s="1"/>
  <c r="G503" i="106"/>
  <c r="G503" i="135" s="1"/>
  <c r="H501" i="106"/>
  <c r="H501" i="135" s="1"/>
  <c r="H503" i="106"/>
  <c r="H503" i="135" s="1"/>
  <c r="G506" i="106"/>
  <c r="G506" i="135" s="1"/>
  <c r="E503" i="106"/>
  <c r="E503" i="135" s="1"/>
  <c r="H500" i="106"/>
  <c r="H500" i="135" s="1"/>
  <c r="D503" i="106"/>
  <c r="D503" i="135" s="1"/>
  <c r="K505" i="106"/>
  <c r="K505" i="135" s="1"/>
  <c r="G498" i="106"/>
  <c r="F507" i="106"/>
  <c r="F507" i="135" s="1"/>
  <c r="D501" i="106"/>
  <c r="D501" i="135" s="1"/>
  <c r="J499" i="106"/>
  <c r="J499" i="135" s="1"/>
  <c r="G499" i="106"/>
  <c r="G499" i="135" s="1"/>
  <c r="I505" i="106"/>
  <c r="I505" i="135" s="1"/>
  <c r="E507" i="106"/>
  <c r="E507" i="135" s="1"/>
  <c r="K498" i="106"/>
  <c r="E505" i="106"/>
  <c r="E505" i="135" s="1"/>
  <c r="D505" i="106"/>
  <c r="D505" i="135" s="1"/>
  <c r="C501" i="106"/>
  <c r="C501" i="135" s="1"/>
  <c r="F505" i="106"/>
  <c r="F505" i="135" s="1"/>
  <c r="F504" i="106"/>
  <c r="F504" i="135" s="1"/>
  <c r="I501" i="106"/>
  <c r="I501" i="135" s="1"/>
  <c r="H498" i="106"/>
  <c r="C507" i="106"/>
  <c r="C507" i="135" s="1"/>
  <c r="J503" i="106"/>
  <c r="J503" i="135" s="1"/>
  <c r="J501" i="106"/>
  <c r="J501" i="135" s="1"/>
  <c r="F498" i="106"/>
  <c r="C504" i="106"/>
  <c r="C504" i="135" s="1"/>
  <c r="H505" i="106"/>
  <c r="H505" i="135" s="1"/>
  <c r="E501" i="106"/>
  <c r="E501" i="135" s="1"/>
  <c r="D502" i="106"/>
  <c r="D502" i="135" s="1"/>
  <c r="I502" i="106"/>
  <c r="I502" i="135" s="1"/>
  <c r="C503" i="106"/>
  <c r="C503" i="135" s="1"/>
  <c r="J506" i="106"/>
  <c r="J506" i="135" s="1"/>
  <c r="J505" i="106"/>
  <c r="J505" i="135" s="1"/>
  <c r="K506" i="106"/>
  <c r="K506" i="135" s="1"/>
  <c r="F500" i="106"/>
  <c r="F500" i="135" s="1"/>
  <c r="E498" i="106"/>
  <c r="C505" i="106"/>
  <c r="C505" i="135" s="1"/>
  <c r="H499" i="106"/>
  <c r="H499" i="135" s="1"/>
  <c r="I503" i="106"/>
  <c r="I503" i="135" s="1"/>
  <c r="G507" i="106"/>
  <c r="G507" i="135" s="1"/>
  <c r="C506" i="106"/>
  <c r="C506" i="135" s="1"/>
  <c r="F503" i="106"/>
  <c r="F503" i="135" s="1"/>
  <c r="D500" i="106"/>
  <c r="D500" i="135" s="1"/>
  <c r="I498" i="106"/>
  <c r="G505" i="106"/>
  <c r="G505" i="135" s="1"/>
  <c r="E506" i="106"/>
  <c r="E506" i="135" s="1"/>
  <c r="K500" i="106"/>
  <c r="K500" i="135" s="1"/>
  <c r="E504" i="106"/>
  <c r="E504" i="135" s="1"/>
  <c r="H506" i="106"/>
  <c r="H506" i="135" s="1"/>
  <c r="J498" i="106"/>
  <c r="J504" i="106"/>
  <c r="J504" i="135" s="1"/>
  <c r="E500" i="106"/>
  <c r="E500" i="135" s="1"/>
  <c r="H502" i="106"/>
  <c r="H502" i="135" s="1"/>
  <c r="G502" i="106"/>
  <c r="G502" i="135" s="1"/>
  <c r="K501" i="106"/>
  <c r="K501" i="135" s="1"/>
  <c r="J507" i="106"/>
  <c r="J507" i="135" s="1"/>
  <c r="D498" i="106"/>
  <c r="K504" i="106"/>
  <c r="K504" i="135" s="1"/>
  <c r="E502" i="106"/>
  <c r="E502" i="135" s="1"/>
  <c r="K502" i="106"/>
  <c r="K502" i="135" s="1"/>
  <c r="H507" i="106"/>
  <c r="H507" i="135" s="1"/>
  <c r="C502" i="106"/>
  <c r="C502" i="135" s="1"/>
  <c r="K507" i="106"/>
  <c r="K507" i="135" s="1"/>
  <c r="F501" i="106"/>
  <c r="F501" i="135" s="1"/>
  <c r="C500" i="106"/>
  <c r="C500" i="135" s="1"/>
  <c r="I500" i="106"/>
  <c r="I500" i="135" s="1"/>
  <c r="I506" i="106"/>
  <c r="I506" i="135" s="1"/>
  <c r="E499" i="106"/>
  <c r="E499" i="135" s="1"/>
  <c r="I499" i="106"/>
  <c r="I499" i="135" s="1"/>
  <c r="D507" i="106"/>
  <c r="D507" i="135" s="1"/>
  <c r="K503" i="106"/>
  <c r="K503" i="135" s="1"/>
  <c r="F502" i="106"/>
  <c r="F502" i="135" s="1"/>
  <c r="D499" i="106"/>
  <c r="D499" i="135" s="1"/>
  <c r="G501" i="106"/>
  <c r="G501" i="135" s="1"/>
  <c r="C498" i="106"/>
  <c r="C498" i="135" s="1"/>
  <c r="H504" i="106"/>
  <c r="H504" i="135" s="1"/>
  <c r="J500" i="106"/>
  <c r="J500" i="135" s="1"/>
  <c r="F499" i="106"/>
  <c r="F499" i="135" s="1"/>
  <c r="I504" i="106"/>
  <c r="I504" i="135" s="1"/>
  <c r="D506" i="106"/>
  <c r="D506" i="135" s="1"/>
  <c r="I25" i="85"/>
  <c r="I24" i="104"/>
  <c r="H25" i="85"/>
  <c r="H24" i="104"/>
  <c r="G25" i="85"/>
  <c r="G24" i="104"/>
  <c r="J25" i="85" l="1"/>
  <c r="G498" i="135"/>
  <c r="G509" i="106"/>
  <c r="G803" i="106" s="1"/>
  <c r="I25" i="104"/>
  <c r="I24" i="141"/>
  <c r="J509" i="106"/>
  <c r="J801" i="106" s="1"/>
  <c r="J498" i="135"/>
  <c r="K509" i="106"/>
  <c r="K801" i="106" s="1"/>
  <c r="K498" i="135"/>
  <c r="H25" i="104"/>
  <c r="H139" i="104" s="1"/>
  <c r="H24" i="141"/>
  <c r="D509" i="106"/>
  <c r="D801" i="106" s="1"/>
  <c r="D498" i="135"/>
  <c r="F509" i="106"/>
  <c r="F801" i="106" s="1"/>
  <c r="F498" i="135"/>
  <c r="H498" i="135"/>
  <c r="H509" i="106"/>
  <c r="H801" i="106" s="1"/>
  <c r="F25" i="104"/>
  <c r="F139" i="104" s="1"/>
  <c r="F24" i="141"/>
  <c r="G24" i="141"/>
  <c r="G25" i="104"/>
  <c r="I509" i="106"/>
  <c r="I801" i="106" s="1"/>
  <c r="I498" i="135"/>
  <c r="E509" i="106"/>
  <c r="E801" i="106" s="1"/>
  <c r="E498" i="135"/>
  <c r="E25" i="104"/>
  <c r="E24" i="141"/>
  <c r="D803" i="106" l="1"/>
  <c r="D818" i="106" s="1"/>
  <c r="J803" i="106"/>
  <c r="I6" i="119" s="1"/>
  <c r="G801" i="106"/>
  <c r="I803" i="106"/>
  <c r="H6" i="119" s="1"/>
  <c r="F803" i="106"/>
  <c r="E6" i="119" s="1"/>
  <c r="E803" i="106"/>
  <c r="D6" i="119" s="1"/>
  <c r="H803" i="106"/>
  <c r="H818" i="106" s="1"/>
  <c r="I25" i="141"/>
  <c r="I79" i="141" s="1"/>
  <c r="I24" i="142"/>
  <c r="I509" i="135"/>
  <c r="I799" i="135" s="1"/>
  <c r="G25" i="141"/>
  <c r="G79" i="141" s="1"/>
  <c r="G24" i="142"/>
  <c r="H509" i="135"/>
  <c r="H799" i="135" s="1"/>
  <c r="H25" i="141"/>
  <c r="H79" i="141" s="1"/>
  <c r="H24" i="142"/>
  <c r="E509" i="135"/>
  <c r="E799" i="135" s="1"/>
  <c r="E139" i="104"/>
  <c r="D509" i="135"/>
  <c r="D801" i="135" s="1"/>
  <c r="E25" i="141"/>
  <c r="E79" i="141" s="1"/>
  <c r="E24" i="142"/>
  <c r="F25" i="141"/>
  <c r="F79" i="141" s="1"/>
  <c r="F24" i="142"/>
  <c r="F509" i="135"/>
  <c r="F799" i="135" s="1"/>
  <c r="K803" i="106"/>
  <c r="J509" i="135"/>
  <c r="J799" i="135" s="1"/>
  <c r="I139" i="104"/>
  <c r="G818" i="106"/>
  <c r="F6" i="119"/>
  <c r="G139" i="104"/>
  <c r="K509" i="135"/>
  <c r="K801" i="135" s="1"/>
  <c r="G509" i="135"/>
  <c r="G799" i="135" s="1"/>
  <c r="J79" i="141" l="1"/>
  <c r="J25" i="141" s="1"/>
  <c r="D816" i="135"/>
  <c r="I801" i="135"/>
  <c r="I816" i="135" s="1"/>
  <c r="J818" i="106"/>
  <c r="I818" i="106"/>
  <c r="E818" i="106"/>
  <c r="G6" i="119"/>
  <c r="F818" i="106"/>
  <c r="F801" i="135"/>
  <c r="F816" i="135" s="1"/>
  <c r="K816" i="135"/>
  <c r="K799" i="135"/>
  <c r="J801" i="135"/>
  <c r="J816" i="135" s="1"/>
  <c r="E25" i="142"/>
  <c r="D799" i="135"/>
  <c r="J139" i="104"/>
  <c r="J25" i="104" s="1"/>
  <c r="H801" i="135"/>
  <c r="H816" i="135" s="1"/>
  <c r="I25" i="142"/>
  <c r="H25" i="142"/>
  <c r="J6" i="119"/>
  <c r="K818" i="106"/>
  <c r="E79" i="142"/>
  <c r="G801" i="135"/>
  <c r="G816" i="135" s="1"/>
  <c r="F25" i="142"/>
  <c r="E801" i="135"/>
  <c r="E816" i="135" s="1"/>
  <c r="G25" i="142"/>
  <c r="G79" i="142" l="1"/>
  <c r="H79" i="142"/>
  <c r="F79" i="142"/>
  <c r="I79" i="142"/>
  <c r="D15" i="24"/>
  <c r="K15" i="24" s="1"/>
  <c r="D21" i="24"/>
  <c r="K21" i="24" s="1"/>
  <c r="E14" i="24"/>
  <c r="J25" i="142"/>
  <c r="K79" i="142" l="1"/>
  <c r="K25" i="142" s="1"/>
  <c r="D231" i="114" l="1"/>
  <c r="D222" i="114"/>
  <c r="D223" i="114" l="1"/>
  <c r="E222" i="114"/>
  <c r="C13" i="90"/>
  <c r="D232" i="114"/>
  <c r="E231" i="114"/>
  <c r="C13" i="91"/>
  <c r="D40" i="113"/>
  <c r="D130" i="113"/>
  <c r="D102" i="114"/>
  <c r="D240" i="114"/>
  <c r="D93" i="114"/>
  <c r="D49" i="113"/>
  <c r="D58" i="113"/>
  <c r="D359" i="114"/>
  <c r="D194" i="114"/>
  <c r="D48" i="114"/>
  <c r="D249" i="114"/>
  <c r="D66" i="114"/>
  <c r="D368" i="114"/>
  <c r="D147" i="114"/>
  <c r="D74" i="114"/>
  <c r="D31" i="113"/>
  <c r="D313" i="114"/>
  <c r="D285" i="114"/>
  <c r="D138" i="114"/>
  <c r="D94" i="113"/>
  <c r="D213" i="114"/>
  <c r="D350" i="114"/>
  <c r="D276" i="114"/>
  <c r="D129" i="114"/>
  <c r="D57" i="114"/>
  <c r="D85" i="113"/>
  <c r="D322" i="114"/>
  <c r="D120" i="114"/>
  <c r="D76" i="113"/>
  <c r="D331" i="114"/>
  <c r="D258" i="114"/>
  <c r="D185" i="114"/>
  <c r="D111" i="114"/>
  <c r="D39" i="114"/>
  <c r="D139" i="113"/>
  <c r="D67" i="113"/>
  <c r="D176" i="114"/>
  <c r="D30" i="114"/>
  <c r="D267" i="114"/>
  <c r="D304" i="114"/>
  <c r="D22" i="113"/>
  <c r="E39" i="114" l="1"/>
  <c r="D40" i="114"/>
  <c r="C13" i="70"/>
  <c r="E331" i="114"/>
  <c r="D332" i="114"/>
  <c r="C13" i="102"/>
  <c r="E129" i="114"/>
  <c r="D130" i="114"/>
  <c r="C13" i="82"/>
  <c r="D250" i="114"/>
  <c r="E249" i="114"/>
  <c r="C13" i="93"/>
  <c r="F222" i="114"/>
  <c r="E223" i="114"/>
  <c r="D13" i="90"/>
  <c r="C13" i="99"/>
  <c r="E304" i="114"/>
  <c r="D305" i="114"/>
  <c r="E30" i="114"/>
  <c r="C13" i="69"/>
  <c r="D31" i="114"/>
  <c r="D68" i="113"/>
  <c r="E67" i="113"/>
  <c r="C13" i="43"/>
  <c r="E185" i="114"/>
  <c r="D186" i="114"/>
  <c r="C13" i="88"/>
  <c r="E120" i="114"/>
  <c r="D121" i="114"/>
  <c r="C13" i="81"/>
  <c r="E85" i="113"/>
  <c r="C13" i="45"/>
  <c r="D86" i="113"/>
  <c r="D95" i="113"/>
  <c r="C13" i="46"/>
  <c r="E94" i="113"/>
  <c r="D286" i="114"/>
  <c r="E285" i="114"/>
  <c r="C13" i="97"/>
  <c r="E74" i="114"/>
  <c r="C13" i="74"/>
  <c r="D75" i="114"/>
  <c r="C13" i="128"/>
  <c r="E368" i="114"/>
  <c r="D369" i="114"/>
  <c r="C13" i="79"/>
  <c r="D195" i="114"/>
  <c r="E194" i="114"/>
  <c r="C13" i="42"/>
  <c r="D59" i="113"/>
  <c r="E58" i="113"/>
  <c r="D94" i="114"/>
  <c r="E93" i="114"/>
  <c r="C13" i="76"/>
  <c r="C13" i="95"/>
  <c r="D268" i="114"/>
  <c r="E267" i="114"/>
  <c r="E350" i="114"/>
  <c r="D351" i="114"/>
  <c r="C13" i="109"/>
  <c r="C13" i="77"/>
  <c r="E102" i="114"/>
  <c r="D103" i="114"/>
  <c r="C13" i="51"/>
  <c r="D140" i="113"/>
  <c r="E139" i="113"/>
  <c r="C13" i="94"/>
  <c r="E258" i="114"/>
  <c r="D259" i="114"/>
  <c r="C13" i="72"/>
  <c r="E57" i="114"/>
  <c r="D58" i="114"/>
  <c r="C13" i="96"/>
  <c r="E276" i="114"/>
  <c r="D277" i="114"/>
  <c r="D32" i="113"/>
  <c r="C13" i="39"/>
  <c r="E31" i="113"/>
  <c r="E147" i="114"/>
  <c r="D148" i="114"/>
  <c r="C13" i="84"/>
  <c r="C13" i="73"/>
  <c r="D67" i="114"/>
  <c r="E66" i="114"/>
  <c r="C13" i="127"/>
  <c r="D360" i="114"/>
  <c r="E359" i="114"/>
  <c r="E49" i="113"/>
  <c r="D50" i="113"/>
  <c r="C13" i="41"/>
  <c r="C13" i="92"/>
  <c r="E240" i="114"/>
  <c r="D241" i="114"/>
  <c r="C13" i="40"/>
  <c r="D41" i="113"/>
  <c r="E40" i="113"/>
  <c r="C35" i="90"/>
  <c r="C36" i="90" s="1"/>
  <c r="C14" i="90"/>
  <c r="N78" i="90"/>
  <c r="E733" i="111" s="1"/>
  <c r="N77" i="90"/>
  <c r="C103" i="90"/>
  <c r="C103" i="91"/>
  <c r="C35" i="91"/>
  <c r="C36" i="91" s="1"/>
  <c r="N78" i="91"/>
  <c r="E748" i="111" s="1"/>
  <c r="N77" i="91"/>
  <c r="C14" i="91"/>
  <c r="D23" i="113"/>
  <c r="C13" i="38"/>
  <c r="E22" i="113"/>
  <c r="C13" i="87"/>
  <c r="D177" i="114"/>
  <c r="E176" i="114"/>
  <c r="D112" i="114"/>
  <c r="C13" i="78"/>
  <c r="E111" i="114"/>
  <c r="C13" i="44"/>
  <c r="E76" i="113"/>
  <c r="D77" i="113"/>
  <c r="E322" i="114"/>
  <c r="D323" i="114"/>
  <c r="C13" i="101"/>
  <c r="D214" i="114"/>
  <c r="E213" i="114"/>
  <c r="C13" i="89"/>
  <c r="D139" i="114"/>
  <c r="C13" i="83"/>
  <c r="E138" i="114"/>
  <c r="D314" i="114"/>
  <c r="C13" i="100"/>
  <c r="E313" i="114"/>
  <c r="D49" i="114"/>
  <c r="C13" i="71"/>
  <c r="E48" i="114"/>
  <c r="C13" i="50"/>
  <c r="E130" i="113"/>
  <c r="D131" i="113"/>
  <c r="F231" i="114"/>
  <c r="E232" i="114"/>
  <c r="D13" i="91"/>
  <c r="D157" i="113"/>
  <c r="D121" i="113"/>
  <c r="D112" i="113"/>
  <c r="D175" i="113"/>
  <c r="D21" i="114"/>
  <c r="D341" i="114"/>
  <c r="E112" i="113" l="1"/>
  <c r="D113" i="113"/>
  <c r="C13" i="48"/>
  <c r="D158" i="113"/>
  <c r="E157" i="113"/>
  <c r="C13" i="53"/>
  <c r="C14" i="71"/>
  <c r="C103" i="71"/>
  <c r="C35" i="71"/>
  <c r="C36" i="71" s="1"/>
  <c r="N77" i="71"/>
  <c r="N78" i="71"/>
  <c r="E440" i="111" s="1"/>
  <c r="C14" i="89"/>
  <c r="C103" i="89"/>
  <c r="N77" i="89"/>
  <c r="C35" i="89"/>
  <c r="C36" i="89" s="1"/>
  <c r="N78" i="89"/>
  <c r="E718" i="111" s="1"/>
  <c r="C103" i="44"/>
  <c r="C14" i="44"/>
  <c r="N78" i="44"/>
  <c r="E115" i="111" s="1"/>
  <c r="N77" i="44"/>
  <c r="C35" i="44"/>
  <c r="C36" i="44" s="1"/>
  <c r="F176" i="114"/>
  <c r="D13" i="87"/>
  <c r="E177" i="114"/>
  <c r="N78" i="38"/>
  <c r="E25" i="111" s="1"/>
  <c r="C35" i="38"/>
  <c r="C36" i="38" s="1"/>
  <c r="N77" i="38"/>
  <c r="C14" i="38"/>
  <c r="C103" i="38"/>
  <c r="C205" i="91"/>
  <c r="C104" i="91"/>
  <c r="C105" i="91" s="1"/>
  <c r="C47" i="91"/>
  <c r="E732" i="111"/>
  <c r="N83" i="90"/>
  <c r="D13" i="40"/>
  <c r="F40" i="113"/>
  <c r="E41" i="113"/>
  <c r="D13" i="92"/>
  <c r="F240" i="114"/>
  <c r="E241" i="114"/>
  <c r="D13" i="41"/>
  <c r="E50" i="113"/>
  <c r="F49" i="113"/>
  <c r="D13" i="73"/>
  <c r="F66" i="114"/>
  <c r="E67" i="114"/>
  <c r="E259" i="114"/>
  <c r="D13" i="94"/>
  <c r="F258" i="114"/>
  <c r="C14" i="51"/>
  <c r="N78" i="51"/>
  <c r="E222" i="111" s="1"/>
  <c r="C103" i="51"/>
  <c r="N77" i="51"/>
  <c r="C35" i="51"/>
  <c r="C36" i="51" s="1"/>
  <c r="C14" i="109"/>
  <c r="N78" i="109"/>
  <c r="E947" i="111" s="1"/>
  <c r="C35" i="109"/>
  <c r="C36" i="109" s="1"/>
  <c r="N77" i="109"/>
  <c r="C103" i="109"/>
  <c r="E195" i="114"/>
  <c r="F194" i="114"/>
  <c r="D13" i="79"/>
  <c r="E369" i="114"/>
  <c r="D13" i="128"/>
  <c r="F368" i="114"/>
  <c r="F74" i="114"/>
  <c r="E75" i="114"/>
  <c r="D13" i="74"/>
  <c r="D13" i="46"/>
  <c r="E95" i="113"/>
  <c r="F94" i="113"/>
  <c r="C103" i="45"/>
  <c r="C35" i="45"/>
  <c r="C36" i="45" s="1"/>
  <c r="C14" i="45"/>
  <c r="N78" i="45"/>
  <c r="E130" i="111" s="1"/>
  <c r="N77" i="45"/>
  <c r="D13" i="81"/>
  <c r="F120" i="114"/>
  <c r="E121" i="114"/>
  <c r="N78" i="43"/>
  <c r="E100" i="111" s="1"/>
  <c r="C35" i="43"/>
  <c r="C36" i="43" s="1"/>
  <c r="C103" i="43"/>
  <c r="C14" i="43"/>
  <c r="N77" i="43"/>
  <c r="C14" i="69"/>
  <c r="N78" i="69"/>
  <c r="E410" i="111" s="1"/>
  <c r="C103" i="69"/>
  <c r="C35" i="69"/>
  <c r="C36" i="69" s="1"/>
  <c r="N77" i="69"/>
  <c r="C14" i="99"/>
  <c r="N78" i="99"/>
  <c r="E870" i="111" s="1"/>
  <c r="N77" i="99"/>
  <c r="C103" i="99"/>
  <c r="C35" i="99"/>
  <c r="C36" i="99" s="1"/>
  <c r="N77" i="93"/>
  <c r="C103" i="93"/>
  <c r="C14" i="93"/>
  <c r="C35" i="93"/>
  <c r="C36" i="93" s="1"/>
  <c r="N78" i="93"/>
  <c r="E778" i="111" s="1"/>
  <c r="D13" i="102"/>
  <c r="E332" i="114"/>
  <c r="F331" i="114"/>
  <c r="C35" i="92"/>
  <c r="C36" i="92" s="1"/>
  <c r="N77" i="92"/>
  <c r="N78" i="92"/>
  <c r="E763" i="111" s="1"/>
  <c r="C103" i="92"/>
  <c r="C14" i="92"/>
  <c r="D13" i="127"/>
  <c r="E360" i="114"/>
  <c r="F359" i="114"/>
  <c r="E148" i="114"/>
  <c r="F147" i="114"/>
  <c r="D13" i="84"/>
  <c r="E58" i="114"/>
  <c r="D13" i="72"/>
  <c r="F57" i="114"/>
  <c r="N77" i="94"/>
  <c r="C14" i="94"/>
  <c r="C35" i="94"/>
  <c r="C36" i="94" s="1"/>
  <c r="N78" i="94"/>
  <c r="E793" i="111" s="1"/>
  <c r="C103" i="94"/>
  <c r="N77" i="95"/>
  <c r="C35" i="95"/>
  <c r="C36" i="95" s="1"/>
  <c r="C103" i="95"/>
  <c r="C14" i="95"/>
  <c r="N78" i="95"/>
  <c r="E808" i="111" s="1"/>
  <c r="F58" i="113"/>
  <c r="D13" i="42"/>
  <c r="E59" i="113"/>
  <c r="C14" i="128"/>
  <c r="C103" i="128"/>
  <c r="C35" i="128"/>
  <c r="C36" i="128" s="1"/>
  <c r="N77" i="128"/>
  <c r="N78" i="128"/>
  <c r="E977" i="111" s="1"/>
  <c r="N77" i="97"/>
  <c r="C35" i="97"/>
  <c r="C36" i="97" s="1"/>
  <c r="C103" i="97"/>
  <c r="N78" i="97"/>
  <c r="E838" i="111" s="1"/>
  <c r="C14" i="97"/>
  <c r="C35" i="46"/>
  <c r="C36" i="46" s="1"/>
  <c r="C14" i="46"/>
  <c r="N77" i="46"/>
  <c r="N78" i="46"/>
  <c r="E145" i="111" s="1"/>
  <c r="C103" i="46"/>
  <c r="E86" i="113"/>
  <c r="D13" i="45"/>
  <c r="F85" i="113"/>
  <c r="C35" i="88"/>
  <c r="C36" i="88" s="1"/>
  <c r="N78" i="88"/>
  <c r="E671" i="111" s="1"/>
  <c r="C14" i="88"/>
  <c r="C103" i="88"/>
  <c r="N77" i="88"/>
  <c r="D13" i="43"/>
  <c r="E68" i="113"/>
  <c r="F67" i="113"/>
  <c r="D13" i="69"/>
  <c r="E31" i="114"/>
  <c r="F30" i="114"/>
  <c r="D14" i="90"/>
  <c r="D205" i="90" s="1"/>
  <c r="D35" i="90"/>
  <c r="D36" i="90" s="1"/>
  <c r="D103" i="90"/>
  <c r="O77" i="90"/>
  <c r="O78" i="90"/>
  <c r="F733" i="111" s="1"/>
  <c r="Q733" i="111" s="1"/>
  <c r="D13" i="93"/>
  <c r="E250" i="114"/>
  <c r="F249" i="114"/>
  <c r="F129" i="114"/>
  <c r="E130" i="114"/>
  <c r="D13" i="82"/>
  <c r="N77" i="70"/>
  <c r="N78" i="70"/>
  <c r="E425" i="111" s="1"/>
  <c r="C103" i="70"/>
  <c r="C35" i="70"/>
  <c r="C36" i="70" s="1"/>
  <c r="C14" i="70"/>
  <c r="D103" i="91"/>
  <c r="D14" i="91"/>
  <c r="D205" i="91" s="1"/>
  <c r="D35" i="91"/>
  <c r="D36" i="91" s="1"/>
  <c r="O78" i="91"/>
  <c r="F748" i="111" s="1"/>
  <c r="Q748" i="111" s="1"/>
  <c r="O77" i="91"/>
  <c r="E139" i="114"/>
  <c r="F138" i="114"/>
  <c r="D13" i="83"/>
  <c r="E214" i="114"/>
  <c r="F213" i="114"/>
  <c r="D13" i="89"/>
  <c r="F322" i="114"/>
  <c r="E323" i="114"/>
  <c r="D13" i="101"/>
  <c r="E112" i="114"/>
  <c r="D13" i="78"/>
  <c r="F111" i="114"/>
  <c r="N83" i="91"/>
  <c r="E747" i="111"/>
  <c r="D176" i="113"/>
  <c r="E175" i="113"/>
  <c r="C13" i="55"/>
  <c r="E121" i="113"/>
  <c r="C13" i="49"/>
  <c r="D122" i="113"/>
  <c r="C14" i="50"/>
  <c r="N78" i="50"/>
  <c r="E207" i="111" s="1"/>
  <c r="C103" i="50"/>
  <c r="N77" i="50"/>
  <c r="C35" i="50"/>
  <c r="C36" i="50" s="1"/>
  <c r="F313" i="114"/>
  <c r="D13" i="100"/>
  <c r="E314" i="114"/>
  <c r="N78" i="83"/>
  <c r="E592" i="111" s="1"/>
  <c r="C35" i="83"/>
  <c r="C36" i="83" s="1"/>
  <c r="N77" i="83"/>
  <c r="C14" i="83"/>
  <c r="C103" i="83"/>
  <c r="C14" i="78"/>
  <c r="N77" i="78"/>
  <c r="N78" i="78"/>
  <c r="E547" i="111" s="1"/>
  <c r="C35" i="78"/>
  <c r="C36" i="78" s="1"/>
  <c r="C103" i="78"/>
  <c r="C35" i="87"/>
  <c r="C36" i="87" s="1"/>
  <c r="N78" i="87"/>
  <c r="E656" i="111" s="1"/>
  <c r="N77" i="87"/>
  <c r="C103" i="87"/>
  <c r="C14" i="87"/>
  <c r="C205" i="90"/>
  <c r="N78" i="40"/>
  <c r="E55" i="111" s="1"/>
  <c r="C14" i="40"/>
  <c r="C103" i="40"/>
  <c r="N77" i="40"/>
  <c r="C35" i="40"/>
  <c r="C36" i="40" s="1"/>
  <c r="N78" i="41"/>
  <c r="E70" i="111" s="1"/>
  <c r="C103" i="41"/>
  <c r="C35" i="41"/>
  <c r="C36" i="41" s="1"/>
  <c r="C14" i="41"/>
  <c r="N77" i="41"/>
  <c r="N77" i="73"/>
  <c r="N78" i="73"/>
  <c r="E470" i="111" s="1"/>
  <c r="C103" i="73"/>
  <c r="C35" i="73"/>
  <c r="C36" i="73" s="1"/>
  <c r="C14" i="73"/>
  <c r="E32" i="113"/>
  <c r="D13" i="39"/>
  <c r="F31" i="113"/>
  <c r="E277" i="114"/>
  <c r="F276" i="114"/>
  <c r="D13" i="96"/>
  <c r="C14" i="72"/>
  <c r="N78" i="72"/>
  <c r="E455" i="111" s="1"/>
  <c r="N77" i="72"/>
  <c r="C35" i="72"/>
  <c r="C36" i="72" s="1"/>
  <c r="C103" i="72"/>
  <c r="E140" i="113"/>
  <c r="D13" i="51"/>
  <c r="F139" i="113"/>
  <c r="E103" i="114"/>
  <c r="F102" i="114"/>
  <c r="D13" i="77"/>
  <c r="D13" i="109"/>
  <c r="E351" i="114"/>
  <c r="F350" i="114"/>
  <c r="C103" i="76"/>
  <c r="C35" i="76"/>
  <c r="C36" i="76" s="1"/>
  <c r="C14" i="76"/>
  <c r="N78" i="76"/>
  <c r="E517" i="111" s="1"/>
  <c r="N77" i="76"/>
  <c r="C35" i="79"/>
  <c r="C36" i="79" s="1"/>
  <c r="N77" i="79"/>
  <c r="N78" i="79"/>
  <c r="E686" i="111" s="1"/>
  <c r="C14" i="79"/>
  <c r="C103" i="79"/>
  <c r="D13" i="97"/>
  <c r="E286" i="114"/>
  <c r="F285" i="114"/>
  <c r="C35" i="81"/>
  <c r="C36" i="81" s="1"/>
  <c r="C14" i="81"/>
  <c r="N77" i="81"/>
  <c r="N78" i="81"/>
  <c r="E562" i="111" s="1"/>
  <c r="C103" i="81"/>
  <c r="N77" i="102"/>
  <c r="C14" i="102"/>
  <c r="C103" i="102"/>
  <c r="N78" i="102"/>
  <c r="E915" i="111" s="1"/>
  <c r="C35" i="102"/>
  <c r="C36" i="102" s="1"/>
  <c r="C13" i="108"/>
  <c r="D342" i="114"/>
  <c r="E341" i="114"/>
  <c r="F130" i="113"/>
  <c r="E131" i="113"/>
  <c r="D13" i="50"/>
  <c r="D22" i="114"/>
  <c r="C13" i="68"/>
  <c r="E21" i="114"/>
  <c r="E13" i="91"/>
  <c r="F232" i="114"/>
  <c r="G231" i="114"/>
  <c r="D13" i="71"/>
  <c r="F48" i="114"/>
  <c r="E49" i="114"/>
  <c r="C35" i="100"/>
  <c r="C36" i="100" s="1"/>
  <c r="C14" i="100"/>
  <c r="C103" i="100"/>
  <c r="N78" i="100"/>
  <c r="E885" i="111" s="1"/>
  <c r="N77" i="100"/>
  <c r="C35" i="101"/>
  <c r="C36" i="101" s="1"/>
  <c r="C14" i="101"/>
  <c r="N77" i="101"/>
  <c r="C103" i="101"/>
  <c r="N78" i="101"/>
  <c r="E900" i="111" s="1"/>
  <c r="D13" i="44"/>
  <c r="F76" i="113"/>
  <c r="E77" i="113"/>
  <c r="D13" i="38"/>
  <c r="F22" i="113"/>
  <c r="E23" i="113"/>
  <c r="C206" i="91"/>
  <c r="C47" i="90"/>
  <c r="C104" i="90"/>
  <c r="C105" i="90" s="1"/>
  <c r="C206" i="90"/>
  <c r="N78" i="127"/>
  <c r="E962" i="111" s="1"/>
  <c r="C14" i="127"/>
  <c r="N77" i="127"/>
  <c r="C35" i="127"/>
  <c r="C36" i="127" s="1"/>
  <c r="C103" i="127"/>
  <c r="N77" i="84"/>
  <c r="N78" i="84"/>
  <c r="E607" i="111" s="1"/>
  <c r="C14" i="84"/>
  <c r="C103" i="84"/>
  <c r="C35" i="84"/>
  <c r="C36" i="84" s="1"/>
  <c r="C35" i="39"/>
  <c r="C36" i="39" s="1"/>
  <c r="C103" i="39"/>
  <c r="N77" i="39"/>
  <c r="N78" i="39"/>
  <c r="E40" i="111" s="1"/>
  <c r="C14" i="39"/>
  <c r="C35" i="96"/>
  <c r="C36" i="96" s="1"/>
  <c r="C103" i="96"/>
  <c r="N78" i="96"/>
  <c r="E823" i="111" s="1"/>
  <c r="N77" i="96"/>
  <c r="C14" i="96"/>
  <c r="C35" i="77"/>
  <c r="C36" i="77" s="1"/>
  <c r="C103" i="77"/>
  <c r="C14" i="77"/>
  <c r="N78" i="77"/>
  <c r="E532" i="111" s="1"/>
  <c r="N77" i="77"/>
  <c r="D13" i="95"/>
  <c r="E268" i="114"/>
  <c r="F267" i="114"/>
  <c r="E94" i="114"/>
  <c r="F93" i="114"/>
  <c r="D13" i="76"/>
  <c r="C14" i="42"/>
  <c r="N78" i="42"/>
  <c r="E85" i="111" s="1"/>
  <c r="N77" i="42"/>
  <c r="C103" i="42"/>
  <c r="C35" i="42"/>
  <c r="C36" i="42" s="1"/>
  <c r="N77" i="74"/>
  <c r="C103" i="74"/>
  <c r="C35" i="74"/>
  <c r="C36" i="74" s="1"/>
  <c r="C14" i="74"/>
  <c r="N78" i="74"/>
  <c r="E485" i="111" s="1"/>
  <c r="E186" i="114"/>
  <c r="D13" i="88"/>
  <c r="F185" i="114"/>
  <c r="F304" i="114"/>
  <c r="E305" i="114"/>
  <c r="D13" i="99"/>
  <c r="F223" i="114"/>
  <c r="E13" i="90"/>
  <c r="G222" i="114"/>
  <c r="N77" i="82"/>
  <c r="C35" i="82"/>
  <c r="C36" i="82" s="1"/>
  <c r="C14" i="82"/>
  <c r="C103" i="82"/>
  <c r="N78" i="82"/>
  <c r="E577" i="111" s="1"/>
  <c r="F39" i="114"/>
  <c r="E40" i="114"/>
  <c r="D13" i="70"/>
  <c r="D166" i="113"/>
  <c r="D103" i="113"/>
  <c r="D148" i="113"/>
  <c r="D295" i="114"/>
  <c r="D204" i="114"/>
  <c r="D84" i="114"/>
  <c r="N84" i="91" l="1"/>
  <c r="E576" i="111"/>
  <c r="N83" i="82"/>
  <c r="O78" i="88"/>
  <c r="F671" i="111" s="1"/>
  <c r="Q671" i="111" s="1"/>
  <c r="D14" i="88"/>
  <c r="D205" i="88" s="1"/>
  <c r="O77" i="88"/>
  <c r="D35" i="88"/>
  <c r="D36" i="88" s="1"/>
  <c r="D206" i="88" s="1"/>
  <c r="D103" i="88"/>
  <c r="C104" i="42"/>
  <c r="C105" i="42" s="1"/>
  <c r="C47" i="42"/>
  <c r="C206" i="77"/>
  <c r="E39" i="111"/>
  <c r="N83" i="39"/>
  <c r="C47" i="127"/>
  <c r="C104" i="127"/>
  <c r="C105" i="127" s="1"/>
  <c r="D14" i="50"/>
  <c r="D205" i="50" s="1"/>
  <c r="D35" i="50"/>
  <c r="D36" i="50" s="1"/>
  <c r="D206" i="50" s="1"/>
  <c r="O78" i="50"/>
  <c r="F207" i="111" s="1"/>
  <c r="Q207" i="111" s="1"/>
  <c r="O77" i="50"/>
  <c r="D103" i="50"/>
  <c r="F286" i="114"/>
  <c r="E13" i="97"/>
  <c r="G285" i="114"/>
  <c r="N83" i="76"/>
  <c r="E516" i="111"/>
  <c r="O78" i="77"/>
  <c r="F532" i="111" s="1"/>
  <c r="Q532" i="111" s="1"/>
  <c r="D14" i="77"/>
  <c r="D205" i="77" s="1"/>
  <c r="D35" i="77"/>
  <c r="D36" i="77" s="1"/>
  <c r="D206" i="77" s="1"/>
  <c r="O77" i="77"/>
  <c r="D103" i="77"/>
  <c r="C205" i="72"/>
  <c r="F32" i="113"/>
  <c r="G31" i="113"/>
  <c r="E13" i="39"/>
  <c r="N83" i="41"/>
  <c r="E69" i="111"/>
  <c r="C206" i="87"/>
  <c r="N83" i="83"/>
  <c r="E591" i="111"/>
  <c r="O78" i="93"/>
  <c r="F778" i="111" s="1"/>
  <c r="Q778" i="111" s="1"/>
  <c r="D35" i="93"/>
  <c r="D36" i="93" s="1"/>
  <c r="D206" i="93" s="1"/>
  <c r="D103" i="93"/>
  <c r="D14" i="93"/>
  <c r="D205" i="93" s="1"/>
  <c r="O77" i="93"/>
  <c r="E13" i="69"/>
  <c r="F31" i="114"/>
  <c r="G30" i="114"/>
  <c r="C104" i="95"/>
  <c r="C105" i="95" s="1"/>
  <c r="C47" i="95"/>
  <c r="E762" i="111"/>
  <c r="N83" i="92"/>
  <c r="E869" i="111"/>
  <c r="N83" i="99"/>
  <c r="C205" i="43"/>
  <c r="D103" i="46"/>
  <c r="D35" i="46"/>
  <c r="D36" i="46" s="1"/>
  <c r="D206" i="46" s="1"/>
  <c r="O78" i="46"/>
  <c r="F145" i="111" s="1"/>
  <c r="Q145" i="111" s="1"/>
  <c r="O77" i="46"/>
  <c r="D14" i="46"/>
  <c r="D205" i="46" s="1"/>
  <c r="F195" i="114"/>
  <c r="G194" i="114"/>
  <c r="E13" i="79"/>
  <c r="C205" i="109"/>
  <c r="C35" i="53"/>
  <c r="C36" i="53" s="1"/>
  <c r="C103" i="53"/>
  <c r="N77" i="53"/>
  <c r="N78" i="53"/>
  <c r="E252" i="111" s="1"/>
  <c r="C14" i="53"/>
  <c r="E103" i="113"/>
  <c r="C13" i="47"/>
  <c r="D104" i="113"/>
  <c r="C205" i="82"/>
  <c r="E103" i="90"/>
  <c r="E35" i="90"/>
  <c r="E36" i="90" s="1"/>
  <c r="P78" i="90"/>
  <c r="G733" i="111" s="1"/>
  <c r="R733" i="111" s="1"/>
  <c r="P77" i="90"/>
  <c r="E14" i="90"/>
  <c r="F305" i="114"/>
  <c r="G304" i="114"/>
  <c r="E13" i="99"/>
  <c r="C206" i="74"/>
  <c r="C205" i="77"/>
  <c r="C47" i="96"/>
  <c r="C104" i="96"/>
  <c r="C105" i="96" s="1"/>
  <c r="C205" i="39"/>
  <c r="C206" i="39"/>
  <c r="C47" i="84"/>
  <c r="C104" i="84"/>
  <c r="C105" i="84" s="1"/>
  <c r="E961" i="111"/>
  <c r="N83" i="127"/>
  <c r="C205" i="101"/>
  <c r="N83" i="100"/>
  <c r="E884" i="111"/>
  <c r="C206" i="100"/>
  <c r="G232" i="114"/>
  <c r="F13" i="91"/>
  <c r="H231" i="114"/>
  <c r="C35" i="68"/>
  <c r="C36" i="68" s="1"/>
  <c r="C103" i="68"/>
  <c r="N77" i="68"/>
  <c r="N78" i="68"/>
  <c r="E395" i="111" s="1"/>
  <c r="C14" i="68"/>
  <c r="G130" i="113"/>
  <c r="F131" i="113"/>
  <c r="E13" i="50"/>
  <c r="C47" i="102"/>
  <c r="C104" i="102"/>
  <c r="C105" i="102" s="1"/>
  <c r="C205" i="81"/>
  <c r="D14" i="97"/>
  <c r="D205" i="97" s="1"/>
  <c r="D103" i="97"/>
  <c r="D35" i="97"/>
  <c r="D36" i="97" s="1"/>
  <c r="D206" i="97" s="1"/>
  <c r="O77" i="97"/>
  <c r="O78" i="97"/>
  <c r="F838" i="111" s="1"/>
  <c r="Q838" i="111" s="1"/>
  <c r="C205" i="79"/>
  <c r="C205" i="76"/>
  <c r="E454" i="111"/>
  <c r="N83" i="72"/>
  <c r="E13" i="96"/>
  <c r="G276" i="114"/>
  <c r="F277" i="114"/>
  <c r="C206" i="73"/>
  <c r="C206" i="41"/>
  <c r="C205" i="40"/>
  <c r="N83" i="87"/>
  <c r="E655" i="111"/>
  <c r="E546" i="111"/>
  <c r="N83" i="78"/>
  <c r="C47" i="83"/>
  <c r="C104" i="83"/>
  <c r="C105" i="83" s="1"/>
  <c r="C104" i="50"/>
  <c r="C105" i="50" s="1"/>
  <c r="C47" i="50"/>
  <c r="C35" i="49"/>
  <c r="C36" i="49" s="1"/>
  <c r="C103" i="49"/>
  <c r="N78" i="49"/>
  <c r="E192" i="111" s="1"/>
  <c r="N77" i="49"/>
  <c r="C14" i="49"/>
  <c r="D35" i="78"/>
  <c r="D36" i="78" s="1"/>
  <c r="D206" i="78" s="1"/>
  <c r="O77" i="78"/>
  <c r="O78" i="78"/>
  <c r="F547" i="111" s="1"/>
  <c r="Q547" i="111" s="1"/>
  <c r="D103" i="78"/>
  <c r="D14" i="78"/>
  <c r="D205" i="78" s="1"/>
  <c r="G322" i="114"/>
  <c r="F323" i="114"/>
  <c r="E13" i="101"/>
  <c r="O78" i="83"/>
  <c r="F592" i="111" s="1"/>
  <c r="Q592" i="111" s="1"/>
  <c r="O77" i="83"/>
  <c r="D35" i="83"/>
  <c r="D36" i="83" s="1"/>
  <c r="D206" i="83" s="1"/>
  <c r="D103" i="83"/>
  <c r="D14" i="83"/>
  <c r="D205" i="83" s="1"/>
  <c r="C205" i="70"/>
  <c r="N83" i="70"/>
  <c r="E424" i="111"/>
  <c r="G249" i="114"/>
  <c r="F250" i="114"/>
  <c r="E13" i="93"/>
  <c r="D105" i="90"/>
  <c r="D206" i="90"/>
  <c r="D14" i="69"/>
  <c r="D205" i="69" s="1"/>
  <c r="D103" i="69"/>
  <c r="O77" i="69"/>
  <c r="D35" i="69"/>
  <c r="D36" i="69" s="1"/>
  <c r="O78" i="69"/>
  <c r="F410" i="111" s="1"/>
  <c r="Q410" i="111" s="1"/>
  <c r="C205" i="88"/>
  <c r="D103" i="45"/>
  <c r="O77" i="45"/>
  <c r="D14" i="45"/>
  <c r="D205" i="45" s="1"/>
  <c r="O78" i="45"/>
  <c r="F130" i="111" s="1"/>
  <c r="Q130" i="111" s="1"/>
  <c r="D35" i="45"/>
  <c r="D36" i="45" s="1"/>
  <c r="D206" i="45" s="1"/>
  <c r="C104" i="46"/>
  <c r="C105" i="46" s="1"/>
  <c r="C47" i="46"/>
  <c r="C206" i="46"/>
  <c r="C206" i="128"/>
  <c r="D14" i="42"/>
  <c r="D205" i="42" s="1"/>
  <c r="O78" i="42"/>
  <c r="F85" i="111" s="1"/>
  <c r="Q85" i="111" s="1"/>
  <c r="D35" i="42"/>
  <c r="D36" i="42" s="1"/>
  <c r="D206" i="42" s="1"/>
  <c r="O77" i="42"/>
  <c r="D103" i="42"/>
  <c r="E807" i="111"/>
  <c r="N83" i="95"/>
  <c r="E13" i="72"/>
  <c r="F58" i="114"/>
  <c r="G57" i="114"/>
  <c r="E13" i="84"/>
  <c r="F148" i="114"/>
  <c r="G147" i="114"/>
  <c r="D103" i="127"/>
  <c r="D35" i="127"/>
  <c r="D36" i="127" s="1"/>
  <c r="D206" i="127" s="1"/>
  <c r="O77" i="127"/>
  <c r="D14" i="127"/>
  <c r="D205" i="127" s="1"/>
  <c r="O78" i="127"/>
  <c r="F962" i="111" s="1"/>
  <c r="Q962" i="111" s="1"/>
  <c r="C47" i="92"/>
  <c r="C104" i="92"/>
  <c r="C105" i="92" s="1"/>
  <c r="F332" i="114"/>
  <c r="G331" i="114"/>
  <c r="E13" i="102"/>
  <c r="C47" i="93"/>
  <c r="C104" i="93"/>
  <c r="C105" i="93" s="1"/>
  <c r="C206" i="99"/>
  <c r="C205" i="99"/>
  <c r="C47" i="69"/>
  <c r="C104" i="69"/>
  <c r="C105" i="69" s="1"/>
  <c r="C206" i="43"/>
  <c r="O77" i="81"/>
  <c r="D103" i="81"/>
  <c r="D35" i="81"/>
  <c r="D36" i="81" s="1"/>
  <c r="D206" i="81" s="1"/>
  <c r="O78" i="81"/>
  <c r="F562" i="111" s="1"/>
  <c r="Q562" i="111" s="1"/>
  <c r="D14" i="81"/>
  <c r="D205" i="81" s="1"/>
  <c r="G94" i="113"/>
  <c r="E13" i="46"/>
  <c r="F95" i="113"/>
  <c r="C206" i="109"/>
  <c r="G49" i="113"/>
  <c r="E13" i="41"/>
  <c r="F50" i="113"/>
  <c r="E13" i="92"/>
  <c r="G240" i="114"/>
  <c r="F241" i="114"/>
  <c r="D103" i="40"/>
  <c r="D14" i="40"/>
  <c r="D205" i="40" s="1"/>
  <c r="D35" i="40"/>
  <c r="D36" i="40" s="1"/>
  <c r="D206" i="40" s="1"/>
  <c r="O78" i="40"/>
  <c r="F55" i="111" s="1"/>
  <c r="Q55" i="111" s="1"/>
  <c r="O77" i="40"/>
  <c r="C206" i="38"/>
  <c r="G176" i="114"/>
  <c r="E13" i="87"/>
  <c r="F177" i="114"/>
  <c r="N83" i="44"/>
  <c r="E114" i="111"/>
  <c r="N83" i="89"/>
  <c r="E717" i="111"/>
  <c r="C104" i="71"/>
  <c r="C105" i="71" s="1"/>
  <c r="C47" i="71"/>
  <c r="C13" i="54"/>
  <c r="D167" i="113"/>
  <c r="E166" i="113"/>
  <c r="D14" i="99"/>
  <c r="D205" i="99" s="1"/>
  <c r="O78" i="99"/>
  <c r="F870" i="111" s="1"/>
  <c r="Q870" i="111" s="1"/>
  <c r="O77" i="99"/>
  <c r="D35" i="99"/>
  <c r="D36" i="99" s="1"/>
  <c r="D206" i="99" s="1"/>
  <c r="D103" i="99"/>
  <c r="N83" i="74"/>
  <c r="E484" i="111"/>
  <c r="N83" i="77"/>
  <c r="E531" i="111"/>
  <c r="C48" i="90"/>
  <c r="C139" i="90"/>
  <c r="N113" i="90"/>
  <c r="F23" i="113"/>
  <c r="E13" i="38"/>
  <c r="G22" i="113"/>
  <c r="C47" i="101"/>
  <c r="C104" i="101"/>
  <c r="C105" i="101" s="1"/>
  <c r="E35" i="91"/>
  <c r="E36" i="91" s="1"/>
  <c r="E103" i="91"/>
  <c r="P77" i="91"/>
  <c r="E14" i="91"/>
  <c r="E205" i="91" s="1"/>
  <c r="P78" i="91"/>
  <c r="G748" i="111" s="1"/>
  <c r="R748" i="111" s="1"/>
  <c r="N83" i="102"/>
  <c r="E914" i="111"/>
  <c r="E685" i="111"/>
  <c r="N83" i="79"/>
  <c r="C47" i="72"/>
  <c r="C104" i="72"/>
  <c r="C105" i="72" s="1"/>
  <c r="C205" i="87"/>
  <c r="C206" i="78"/>
  <c r="C206" i="50"/>
  <c r="C205" i="50"/>
  <c r="F214" i="114"/>
  <c r="E13" i="89"/>
  <c r="G213" i="114"/>
  <c r="C104" i="70"/>
  <c r="C105" i="70" s="1"/>
  <c r="C47" i="70"/>
  <c r="F732" i="111"/>
  <c r="Q732" i="111" s="1"/>
  <c r="O83" i="90"/>
  <c r="C206" i="88"/>
  <c r="C206" i="97"/>
  <c r="C205" i="128"/>
  <c r="C205" i="94"/>
  <c r="G359" i="114"/>
  <c r="F360" i="114"/>
  <c r="E13" i="127"/>
  <c r="C206" i="93"/>
  <c r="C205" i="69"/>
  <c r="E13" i="73"/>
  <c r="G66" i="114"/>
  <c r="F67" i="114"/>
  <c r="E204" i="114"/>
  <c r="D205" i="114"/>
  <c r="C13" i="80"/>
  <c r="E295" i="114"/>
  <c r="C13" i="98"/>
  <c r="D296" i="114"/>
  <c r="O78" i="70"/>
  <c r="F425" i="111" s="1"/>
  <c r="Q425" i="111" s="1"/>
  <c r="D35" i="70"/>
  <c r="D36" i="70" s="1"/>
  <c r="D206" i="70" s="1"/>
  <c r="D103" i="70"/>
  <c r="O77" i="70"/>
  <c r="D14" i="70"/>
  <c r="D205" i="70" s="1"/>
  <c r="C206" i="82"/>
  <c r="G185" i="114"/>
  <c r="E13" i="88"/>
  <c r="F186" i="114"/>
  <c r="C47" i="74"/>
  <c r="C104" i="74"/>
  <c r="C105" i="74" s="1"/>
  <c r="C206" i="42"/>
  <c r="C205" i="42"/>
  <c r="G267" i="114"/>
  <c r="E13" i="95"/>
  <c r="F268" i="114"/>
  <c r="C47" i="77"/>
  <c r="C104" i="77"/>
  <c r="C105" i="77" s="1"/>
  <c r="C205" i="96"/>
  <c r="C206" i="96"/>
  <c r="C205" i="84"/>
  <c r="C205" i="127"/>
  <c r="E13" i="44"/>
  <c r="G76" i="113"/>
  <c r="F77" i="113"/>
  <c r="C206" i="101"/>
  <c r="E342" i="114"/>
  <c r="D13" i="108"/>
  <c r="F341" i="114"/>
  <c r="C205" i="102"/>
  <c r="C47" i="81"/>
  <c r="C104" i="81"/>
  <c r="C105" i="81" s="1"/>
  <c r="C206" i="81"/>
  <c r="C206" i="76"/>
  <c r="D14" i="109"/>
  <c r="D205" i="109" s="1"/>
  <c r="O77" i="109"/>
  <c r="D103" i="109"/>
  <c r="O78" i="109"/>
  <c r="F947" i="111" s="1"/>
  <c r="Q947" i="111" s="1"/>
  <c r="D35" i="109"/>
  <c r="D36" i="109" s="1"/>
  <c r="D206" i="109" s="1"/>
  <c r="E13" i="51"/>
  <c r="F140" i="113"/>
  <c r="G139" i="113"/>
  <c r="C47" i="73"/>
  <c r="C104" i="73"/>
  <c r="C105" i="73" s="1"/>
  <c r="C104" i="41"/>
  <c r="C105" i="41" s="1"/>
  <c r="C47" i="41"/>
  <c r="C206" i="40"/>
  <c r="C47" i="78"/>
  <c r="C104" i="78"/>
  <c r="C105" i="78" s="1"/>
  <c r="C205" i="78"/>
  <c r="C205" i="83"/>
  <c r="D13" i="49"/>
  <c r="F121" i="113"/>
  <c r="E122" i="113"/>
  <c r="O77" i="89"/>
  <c r="D14" i="89"/>
  <c r="D205" i="89" s="1"/>
  <c r="O78" i="89"/>
  <c r="F718" i="111" s="1"/>
  <c r="Q718" i="111" s="1"/>
  <c r="D35" i="89"/>
  <c r="D36" i="89" s="1"/>
  <c r="D206" i="89" s="1"/>
  <c r="D103" i="89"/>
  <c r="F139" i="114"/>
  <c r="G138" i="114"/>
  <c r="E13" i="83"/>
  <c r="O83" i="91"/>
  <c r="F747" i="111"/>
  <c r="Q747" i="111" s="1"/>
  <c r="D47" i="91"/>
  <c r="D104" i="91"/>
  <c r="C206" i="70"/>
  <c r="D35" i="82"/>
  <c r="D36" i="82" s="1"/>
  <c r="D206" i="82" s="1"/>
  <c r="O78" i="82"/>
  <c r="F577" i="111" s="1"/>
  <c r="Q577" i="111" s="1"/>
  <c r="O77" i="82"/>
  <c r="D14" i="82"/>
  <c r="D205" i="82" s="1"/>
  <c r="D103" i="82"/>
  <c r="G67" i="113"/>
  <c r="F68" i="113"/>
  <c r="E13" i="43"/>
  <c r="C47" i="97"/>
  <c r="C104" i="97"/>
  <c r="C105" i="97" s="1"/>
  <c r="C47" i="128"/>
  <c r="C104" i="128"/>
  <c r="C105" i="128" s="1"/>
  <c r="G58" i="113"/>
  <c r="E13" i="42"/>
  <c r="F59" i="113"/>
  <c r="C205" i="95"/>
  <c r="C206" i="94"/>
  <c r="O78" i="72"/>
  <c r="F455" i="111" s="1"/>
  <c r="Q455" i="111" s="1"/>
  <c r="D35" i="72"/>
  <c r="D36" i="72" s="1"/>
  <c r="D206" i="72" s="1"/>
  <c r="O77" i="72"/>
  <c r="D103" i="72"/>
  <c r="D14" i="72"/>
  <c r="D205" i="72" s="1"/>
  <c r="E777" i="111"/>
  <c r="N83" i="93"/>
  <c r="C104" i="99"/>
  <c r="C105" i="99" s="1"/>
  <c r="C47" i="99"/>
  <c r="E99" i="111"/>
  <c r="N83" i="43"/>
  <c r="C205" i="45"/>
  <c r="F75" i="114"/>
  <c r="E13" i="74"/>
  <c r="G74" i="114"/>
  <c r="O77" i="79"/>
  <c r="O78" i="79"/>
  <c r="F686" i="111" s="1"/>
  <c r="Q686" i="111" s="1"/>
  <c r="D14" i="79"/>
  <c r="D205" i="79" s="1"/>
  <c r="D103" i="79"/>
  <c r="D35" i="79"/>
  <c r="D36" i="79" s="1"/>
  <c r="D206" i="79" s="1"/>
  <c r="C206" i="51"/>
  <c r="C205" i="51"/>
  <c r="D14" i="92"/>
  <c r="D205" i="92" s="1"/>
  <c r="D103" i="92"/>
  <c r="O78" i="92"/>
  <c r="F763" i="111" s="1"/>
  <c r="Q763" i="111" s="1"/>
  <c r="O77" i="92"/>
  <c r="D35" i="92"/>
  <c r="D36" i="92" s="1"/>
  <c r="D206" i="92" s="1"/>
  <c r="N84" i="90"/>
  <c r="C104" i="38"/>
  <c r="C105" i="38" s="1"/>
  <c r="C47" i="38"/>
  <c r="C104" i="89"/>
  <c r="C105" i="89" s="1"/>
  <c r="C47" i="89"/>
  <c r="C205" i="71"/>
  <c r="C14" i="48"/>
  <c r="N77" i="48"/>
  <c r="C103" i="48"/>
  <c r="N78" i="48"/>
  <c r="E177" i="111" s="1"/>
  <c r="C35" i="48"/>
  <c r="C36" i="48" s="1"/>
  <c r="D14" i="76"/>
  <c r="D205" i="76" s="1"/>
  <c r="O77" i="76"/>
  <c r="O78" i="76"/>
  <c r="F517" i="111" s="1"/>
  <c r="Q517" i="111" s="1"/>
  <c r="D103" i="76"/>
  <c r="D35" i="76"/>
  <c r="D36" i="76" s="1"/>
  <c r="D206" i="76" s="1"/>
  <c r="E822" i="111"/>
  <c r="N83" i="96"/>
  <c r="D103" i="44"/>
  <c r="D35" i="44"/>
  <c r="D36" i="44" s="1"/>
  <c r="D206" i="44" s="1"/>
  <c r="D14" i="44"/>
  <c r="D205" i="44" s="1"/>
  <c r="O77" i="44"/>
  <c r="O78" i="44"/>
  <c r="F115" i="111" s="1"/>
  <c r="Q115" i="111" s="1"/>
  <c r="C47" i="100"/>
  <c r="C104" i="100"/>
  <c r="C105" i="100" s="1"/>
  <c r="E13" i="71"/>
  <c r="F49" i="114"/>
  <c r="G48" i="114"/>
  <c r="C206" i="102"/>
  <c r="C47" i="76"/>
  <c r="C104" i="76"/>
  <c r="C105" i="76" s="1"/>
  <c r="D103" i="51"/>
  <c r="D35" i="51"/>
  <c r="D36" i="51" s="1"/>
  <c r="D206" i="51" s="1"/>
  <c r="O77" i="51"/>
  <c r="O78" i="51"/>
  <c r="F222" i="111" s="1"/>
  <c r="Q222" i="111" s="1"/>
  <c r="D14" i="51"/>
  <c r="D205" i="51" s="1"/>
  <c r="N83" i="40"/>
  <c r="E54" i="111"/>
  <c r="D14" i="100"/>
  <c r="D205" i="100" s="1"/>
  <c r="O77" i="100"/>
  <c r="O78" i="100"/>
  <c r="F885" i="111" s="1"/>
  <c r="Q885" i="111" s="1"/>
  <c r="D103" i="100"/>
  <c r="D35" i="100"/>
  <c r="D36" i="100" s="1"/>
  <c r="D206" i="100" s="1"/>
  <c r="N77" i="55"/>
  <c r="C35" i="55"/>
  <c r="C36" i="55" s="1"/>
  <c r="C14" i="55"/>
  <c r="N78" i="55"/>
  <c r="E282" i="111" s="1"/>
  <c r="C103" i="55"/>
  <c r="D35" i="101"/>
  <c r="D36" i="101" s="1"/>
  <c r="D206" i="101" s="1"/>
  <c r="O78" i="101"/>
  <c r="F900" i="111" s="1"/>
  <c r="Q900" i="111" s="1"/>
  <c r="O77" i="101"/>
  <c r="D103" i="101"/>
  <c r="D14" i="101"/>
  <c r="D205" i="101" s="1"/>
  <c r="E670" i="111"/>
  <c r="N83" i="88"/>
  <c r="N83" i="46"/>
  <c r="E144" i="111"/>
  <c r="D14" i="102"/>
  <c r="D205" i="102" s="1"/>
  <c r="D35" i="102"/>
  <c r="D36" i="102" s="1"/>
  <c r="D206" i="102" s="1"/>
  <c r="D103" i="102"/>
  <c r="O78" i="102"/>
  <c r="F915" i="111" s="1"/>
  <c r="Q915" i="111" s="1"/>
  <c r="O77" i="102"/>
  <c r="N83" i="69"/>
  <c r="E409" i="111"/>
  <c r="C206" i="45"/>
  <c r="F369" i="114"/>
  <c r="G368" i="114"/>
  <c r="E13" i="128"/>
  <c r="C47" i="109"/>
  <c r="C104" i="109"/>
  <c r="C105" i="109" s="1"/>
  <c r="E221" i="111"/>
  <c r="N83" i="51"/>
  <c r="E13" i="94"/>
  <c r="F259" i="114"/>
  <c r="G258" i="114"/>
  <c r="D35" i="41"/>
  <c r="D36" i="41" s="1"/>
  <c r="D206" i="41" s="1"/>
  <c r="O77" i="41"/>
  <c r="O78" i="41"/>
  <c r="F70" i="111" s="1"/>
  <c r="Q70" i="111" s="1"/>
  <c r="D103" i="41"/>
  <c r="D14" i="41"/>
  <c r="D205" i="41" s="1"/>
  <c r="C205" i="38"/>
  <c r="C205" i="44"/>
  <c r="C205" i="89"/>
  <c r="E439" i="111"/>
  <c r="N83" i="71"/>
  <c r="E84" i="114"/>
  <c r="D85" i="114"/>
  <c r="C13" i="75"/>
  <c r="E148" i="113"/>
  <c r="D149" i="113"/>
  <c r="C13" i="52"/>
  <c r="E13" i="70"/>
  <c r="G39" i="114"/>
  <c r="F40" i="114"/>
  <c r="C47" i="82"/>
  <c r="C104" i="82"/>
  <c r="C105" i="82" s="1"/>
  <c r="G223" i="114"/>
  <c r="H222" i="114"/>
  <c r="F13" i="90"/>
  <c r="C205" i="74"/>
  <c r="E84" i="111"/>
  <c r="N83" i="42"/>
  <c r="E13" i="76"/>
  <c r="G93" i="114"/>
  <c r="F94" i="114"/>
  <c r="D103" i="95"/>
  <c r="O77" i="95"/>
  <c r="D35" i="95"/>
  <c r="D36" i="95" s="1"/>
  <c r="D206" i="95" s="1"/>
  <c r="O78" i="95"/>
  <c r="F808" i="111" s="1"/>
  <c r="Q808" i="111" s="1"/>
  <c r="D14" i="95"/>
  <c r="D205" i="95" s="1"/>
  <c r="C47" i="39"/>
  <c r="C104" i="39"/>
  <c r="C105" i="39" s="1"/>
  <c r="C206" i="84"/>
  <c r="N83" i="84"/>
  <c r="E606" i="111"/>
  <c r="C206" i="127"/>
  <c r="O77" i="38"/>
  <c r="D35" i="38"/>
  <c r="D36" i="38" s="1"/>
  <c r="D206" i="38" s="1"/>
  <c r="D103" i="38"/>
  <c r="O78" i="38"/>
  <c r="F25" i="111" s="1"/>
  <c r="Q25" i="111" s="1"/>
  <c r="D14" i="38"/>
  <c r="D205" i="38" s="1"/>
  <c r="N83" i="101"/>
  <c r="E899" i="111"/>
  <c r="C205" i="100"/>
  <c r="D103" i="71"/>
  <c r="D14" i="71"/>
  <c r="D205" i="71" s="1"/>
  <c r="D35" i="71"/>
  <c r="D36" i="71" s="1"/>
  <c r="D206" i="71" s="1"/>
  <c r="O78" i="71"/>
  <c r="F440" i="111" s="1"/>
  <c r="Q440" i="111" s="1"/>
  <c r="O77" i="71"/>
  <c r="F21" i="114"/>
  <c r="D13" i="68"/>
  <c r="E22" i="114"/>
  <c r="N78" i="108"/>
  <c r="E932" i="111" s="1"/>
  <c r="C35" i="108"/>
  <c r="C36" i="108" s="1"/>
  <c r="C103" i="108"/>
  <c r="C14" i="108"/>
  <c r="N77" i="108"/>
  <c r="E561" i="111"/>
  <c r="N83" i="81"/>
  <c r="C104" i="79"/>
  <c r="C105" i="79" s="1"/>
  <c r="C47" i="79"/>
  <c r="C206" i="79"/>
  <c r="E13" i="109"/>
  <c r="F351" i="114"/>
  <c r="G350" i="114"/>
  <c r="E13" i="77"/>
  <c r="F103" i="114"/>
  <c r="G102" i="114"/>
  <c r="C206" i="72"/>
  <c r="O78" i="96"/>
  <c r="F823" i="111" s="1"/>
  <c r="Q823" i="111" s="1"/>
  <c r="D35" i="96"/>
  <c r="D36" i="96" s="1"/>
  <c r="D206" i="96" s="1"/>
  <c r="D14" i="96"/>
  <c r="D205" i="96" s="1"/>
  <c r="D103" i="96"/>
  <c r="O77" i="96"/>
  <c r="D35" i="39"/>
  <c r="D36" i="39" s="1"/>
  <c r="D206" i="39" s="1"/>
  <c r="D103" i="39"/>
  <c r="O77" i="39"/>
  <c r="O78" i="39"/>
  <c r="F40" i="111" s="1"/>
  <c r="Q40" i="111" s="1"/>
  <c r="D14" i="39"/>
  <c r="D205" i="39" s="1"/>
  <c r="C205" i="73"/>
  <c r="E469" i="111"/>
  <c r="N83" i="73"/>
  <c r="C205" i="41"/>
  <c r="C47" i="40"/>
  <c r="C104" i="40"/>
  <c r="C105" i="40" s="1"/>
  <c r="C47" i="87"/>
  <c r="C104" i="87"/>
  <c r="C105" i="87" s="1"/>
  <c r="C206" i="83"/>
  <c r="E13" i="100"/>
  <c r="F314" i="114"/>
  <c r="G313" i="114"/>
  <c r="E206" i="111"/>
  <c r="N83" i="50"/>
  <c r="E176" i="113"/>
  <c r="F175" i="113"/>
  <c r="D13" i="55"/>
  <c r="G111" i="114"/>
  <c r="E13" i="78"/>
  <c r="F112" i="114"/>
  <c r="D206" i="91"/>
  <c r="D105" i="91"/>
  <c r="G129" i="114"/>
  <c r="F130" i="114"/>
  <c r="E13" i="82"/>
  <c r="D47" i="90"/>
  <c r="D104" i="90"/>
  <c r="O78" i="43"/>
  <c r="F100" i="111" s="1"/>
  <c r="Q100" i="111" s="1"/>
  <c r="O77" i="43"/>
  <c r="D103" i="43"/>
  <c r="D35" i="43"/>
  <c r="D36" i="43" s="1"/>
  <c r="D206" i="43" s="1"/>
  <c r="D14" i="43"/>
  <c r="D205" i="43" s="1"/>
  <c r="C104" i="88"/>
  <c r="C105" i="88" s="1"/>
  <c r="C47" i="88"/>
  <c r="E13" i="45"/>
  <c r="F86" i="113"/>
  <c r="G85" i="113"/>
  <c r="C205" i="46"/>
  <c r="C205" i="97"/>
  <c r="E837" i="111"/>
  <c r="N83" i="97"/>
  <c r="E976" i="111"/>
  <c r="N83" i="128"/>
  <c r="C206" i="95"/>
  <c r="C47" i="94"/>
  <c r="C104" i="94"/>
  <c r="C105" i="94" s="1"/>
  <c r="E792" i="111"/>
  <c r="N83" i="94"/>
  <c r="D35" i="84"/>
  <c r="D36" i="84" s="1"/>
  <c r="D206" i="84" s="1"/>
  <c r="D14" i="84"/>
  <c r="D205" i="84" s="1"/>
  <c r="D103" i="84"/>
  <c r="O77" i="84"/>
  <c r="O78" i="84"/>
  <c r="F607" i="111" s="1"/>
  <c r="Q607" i="111" s="1"/>
  <c r="C205" i="92"/>
  <c r="C206" i="92"/>
  <c r="C205" i="93"/>
  <c r="C206" i="69"/>
  <c r="C47" i="43"/>
  <c r="C104" i="43"/>
  <c r="C105" i="43" s="1"/>
  <c r="E13" i="81"/>
  <c r="G120" i="114"/>
  <c r="F121" i="114"/>
  <c r="N83" i="45"/>
  <c r="E129" i="111"/>
  <c r="C47" i="45"/>
  <c r="C104" i="45"/>
  <c r="C105" i="45" s="1"/>
  <c r="O78" i="74"/>
  <c r="F485" i="111" s="1"/>
  <c r="Q485" i="111" s="1"/>
  <c r="O77" i="74"/>
  <c r="D103" i="74"/>
  <c r="D35" i="74"/>
  <c r="D36" i="74" s="1"/>
  <c r="D206" i="74" s="1"/>
  <c r="D14" i="74"/>
  <c r="D205" i="74" s="1"/>
  <c r="D14" i="128"/>
  <c r="D205" i="128" s="1"/>
  <c r="O77" i="128"/>
  <c r="D35" i="128"/>
  <c r="D36" i="128" s="1"/>
  <c r="D206" i="128" s="1"/>
  <c r="D103" i="128"/>
  <c r="O78" i="128"/>
  <c r="F977" i="111" s="1"/>
  <c r="Q977" i="111" s="1"/>
  <c r="E946" i="111"/>
  <c r="N83" i="109"/>
  <c r="C104" i="51"/>
  <c r="C105" i="51" s="1"/>
  <c r="C47" i="51"/>
  <c r="O77" i="94"/>
  <c r="D103" i="94"/>
  <c r="D14" i="94"/>
  <c r="D205" i="94" s="1"/>
  <c r="O78" i="94"/>
  <c r="F793" i="111" s="1"/>
  <c r="Q793" i="111" s="1"/>
  <c r="D35" i="94"/>
  <c r="D36" i="94" s="1"/>
  <c r="D206" i="94" s="1"/>
  <c r="O78" i="73"/>
  <c r="F470" i="111" s="1"/>
  <c r="Q470" i="111" s="1"/>
  <c r="D35" i="73"/>
  <c r="D36" i="73" s="1"/>
  <c r="D206" i="73" s="1"/>
  <c r="D14" i="73"/>
  <c r="D205" i="73" s="1"/>
  <c r="D103" i="73"/>
  <c r="O77" i="73"/>
  <c r="E13" i="40"/>
  <c r="G40" i="113"/>
  <c r="F41" i="113"/>
  <c r="C48" i="91"/>
  <c r="N113" i="91"/>
  <c r="C139" i="91"/>
  <c r="E24" i="111"/>
  <c r="N83" i="38"/>
  <c r="D35" i="87"/>
  <c r="D36" i="87" s="1"/>
  <c r="D206" i="87" s="1"/>
  <c r="D14" i="87"/>
  <c r="D205" i="87" s="1"/>
  <c r="D103" i="87"/>
  <c r="O77" i="87"/>
  <c r="O78" i="87"/>
  <c r="F656" i="111" s="1"/>
  <c r="Q656" i="111" s="1"/>
  <c r="C206" i="44"/>
  <c r="C104" i="44"/>
  <c r="C105" i="44" s="1"/>
  <c r="C47" i="44"/>
  <c r="C206" i="89"/>
  <c r="C206" i="71"/>
  <c r="E158" i="113"/>
  <c r="F157" i="113"/>
  <c r="D13" i="53"/>
  <c r="D13" i="48"/>
  <c r="F112" i="113"/>
  <c r="E113" i="113"/>
  <c r="D13" i="113"/>
  <c r="D167" i="114"/>
  <c r="D157" i="114"/>
  <c r="D12" i="114"/>
  <c r="N84" i="38" l="1"/>
  <c r="N84" i="109"/>
  <c r="D223" i="113"/>
  <c r="N84" i="42"/>
  <c r="N84" i="69"/>
  <c r="N84" i="45"/>
  <c r="N84" i="101"/>
  <c r="N84" i="84"/>
  <c r="N84" i="73"/>
  <c r="N84" i="96"/>
  <c r="N84" i="97"/>
  <c r="N84" i="81"/>
  <c r="N84" i="46"/>
  <c r="N84" i="93"/>
  <c r="N84" i="95"/>
  <c r="N84" i="50"/>
  <c r="N84" i="77"/>
  <c r="N84" i="78"/>
  <c r="N84" i="99"/>
  <c r="N84" i="71"/>
  <c r="N84" i="128"/>
  <c r="N84" i="127"/>
  <c r="F113" i="113"/>
  <c r="E13" i="48"/>
  <c r="G112" i="113"/>
  <c r="P77" i="40"/>
  <c r="E14" i="40"/>
  <c r="P78" i="40"/>
  <c r="G55" i="111" s="1"/>
  <c r="R55" i="111" s="1"/>
  <c r="E103" i="40"/>
  <c r="E35" i="40"/>
  <c r="E36" i="40" s="1"/>
  <c r="D47" i="96"/>
  <c r="D104" i="96"/>
  <c r="D105" i="96" s="1"/>
  <c r="D104" i="95"/>
  <c r="D105" i="95" s="1"/>
  <c r="D47" i="95"/>
  <c r="Q78" i="90"/>
  <c r="H733" i="111" s="1"/>
  <c r="S733" i="111" s="1"/>
  <c r="F103" i="90"/>
  <c r="F35" i="90"/>
  <c r="F36" i="90" s="1"/>
  <c r="Q77" i="90"/>
  <c r="F14" i="90"/>
  <c r="F205" i="90" s="1"/>
  <c r="C104" i="55"/>
  <c r="C105" i="55" s="1"/>
  <c r="C47" i="55"/>
  <c r="F516" i="111"/>
  <c r="Q516" i="111" s="1"/>
  <c r="O83" i="76"/>
  <c r="E14" i="74"/>
  <c r="E205" i="74" s="1"/>
  <c r="P78" i="74"/>
  <c r="G485" i="111" s="1"/>
  <c r="R485" i="111" s="1"/>
  <c r="E103" i="74"/>
  <c r="P77" i="74"/>
  <c r="E35" i="74"/>
  <c r="E36" i="74" s="1"/>
  <c r="E35" i="83"/>
  <c r="E36" i="83" s="1"/>
  <c r="E103" i="83"/>
  <c r="P77" i="83"/>
  <c r="E14" i="83"/>
  <c r="P78" i="83"/>
  <c r="G592" i="111" s="1"/>
  <c r="R592" i="111" s="1"/>
  <c r="D35" i="49"/>
  <c r="D36" i="49" s="1"/>
  <c r="D206" i="49" s="1"/>
  <c r="D103" i="49"/>
  <c r="D14" i="49"/>
  <c r="D205" i="49" s="1"/>
  <c r="O77" i="49"/>
  <c r="O78" i="49"/>
  <c r="F192" i="111" s="1"/>
  <c r="Q192" i="111" s="1"/>
  <c r="C48" i="73"/>
  <c r="N113" i="73"/>
  <c r="C139" i="73"/>
  <c r="D104" i="109"/>
  <c r="D105" i="109" s="1"/>
  <c r="D47" i="109"/>
  <c r="E296" i="114"/>
  <c r="D13" i="98"/>
  <c r="F295" i="114"/>
  <c r="C58" i="90"/>
  <c r="C140" i="90"/>
  <c r="C141" i="90" s="1"/>
  <c r="P77" i="87"/>
  <c r="P78" i="87"/>
  <c r="G656" i="111" s="1"/>
  <c r="R656" i="111" s="1"/>
  <c r="E35" i="87"/>
  <c r="E36" i="87" s="1"/>
  <c r="E14" i="87"/>
  <c r="E205" i="87" s="1"/>
  <c r="E103" i="87"/>
  <c r="P78" i="46"/>
  <c r="G145" i="111" s="1"/>
  <c r="R145" i="111" s="1"/>
  <c r="E103" i="46"/>
  <c r="P77" i="46"/>
  <c r="E14" i="46"/>
  <c r="E35" i="46"/>
  <c r="E36" i="46" s="1"/>
  <c r="E206" i="46" s="1"/>
  <c r="C48" i="69"/>
  <c r="C139" i="69"/>
  <c r="D47" i="97"/>
  <c r="D104" i="97"/>
  <c r="D105" i="97" s="1"/>
  <c r="F13" i="50"/>
  <c r="H130" i="113"/>
  <c r="G131" i="113"/>
  <c r="E205" i="90"/>
  <c r="C104" i="53"/>
  <c r="C105" i="53" s="1"/>
  <c r="C47" i="53"/>
  <c r="C48" i="42"/>
  <c r="N113" i="42"/>
  <c r="C139" i="42"/>
  <c r="D391" i="114"/>
  <c r="D392" i="114" s="1"/>
  <c r="D13" i="114"/>
  <c r="C13" i="67"/>
  <c r="E12" i="114"/>
  <c r="D158" i="114"/>
  <c r="E157" i="114"/>
  <c r="C13" i="85"/>
  <c r="C13" i="32"/>
  <c r="D14" i="113"/>
  <c r="D224" i="113" s="1"/>
  <c r="D236" i="113"/>
  <c r="D237" i="113" s="1"/>
  <c r="E13" i="113"/>
  <c r="G157" i="113"/>
  <c r="F158" i="113"/>
  <c r="E13" i="53"/>
  <c r="E754" i="111"/>
  <c r="N119" i="91"/>
  <c r="F13" i="40"/>
  <c r="G41" i="113"/>
  <c r="H40" i="113"/>
  <c r="F469" i="111"/>
  <c r="Q469" i="111" s="1"/>
  <c r="O83" i="73"/>
  <c r="C48" i="51"/>
  <c r="C139" i="51"/>
  <c r="N113" i="51"/>
  <c r="F484" i="111"/>
  <c r="Q484" i="111" s="1"/>
  <c r="O83" i="74"/>
  <c r="P77" i="81"/>
  <c r="E35" i="81"/>
  <c r="E36" i="81" s="1"/>
  <c r="E206" i="81" s="1"/>
  <c r="P78" i="81"/>
  <c r="G562" i="111" s="1"/>
  <c r="R562" i="111" s="1"/>
  <c r="E14" i="81"/>
  <c r="E205" i="81" s="1"/>
  <c r="E103" i="81"/>
  <c r="D104" i="84"/>
  <c r="D105" i="84" s="1"/>
  <c r="D47" i="84"/>
  <c r="C48" i="88"/>
  <c r="N113" i="88"/>
  <c r="C139" i="88"/>
  <c r="E13" i="55"/>
  <c r="F176" i="113"/>
  <c r="G175" i="113"/>
  <c r="F13" i="100"/>
  <c r="G314" i="114"/>
  <c r="H313" i="114"/>
  <c r="C48" i="40"/>
  <c r="N113" i="40"/>
  <c r="C139" i="40"/>
  <c r="D47" i="39"/>
  <c r="D104" i="39"/>
  <c r="D105" i="39" s="1"/>
  <c r="F822" i="111"/>
  <c r="Q822" i="111" s="1"/>
  <c r="O83" i="96"/>
  <c r="E103" i="109"/>
  <c r="E35" i="109"/>
  <c r="E36" i="109" s="1"/>
  <c r="E14" i="109"/>
  <c r="E205" i="109" s="1"/>
  <c r="P78" i="109"/>
  <c r="G947" i="111" s="1"/>
  <c r="R947" i="111" s="1"/>
  <c r="P77" i="109"/>
  <c r="C206" i="108"/>
  <c r="G21" i="114"/>
  <c r="F22" i="114"/>
  <c r="E13" i="68"/>
  <c r="D47" i="38"/>
  <c r="D104" i="38"/>
  <c r="D105" i="38" s="1"/>
  <c r="F807" i="111"/>
  <c r="Q807" i="111" s="1"/>
  <c r="O83" i="95"/>
  <c r="P78" i="76"/>
  <c r="G517" i="111" s="1"/>
  <c r="R517" i="111" s="1"/>
  <c r="E14" i="76"/>
  <c r="E205" i="76" s="1"/>
  <c r="P77" i="76"/>
  <c r="E103" i="76"/>
  <c r="E35" i="76"/>
  <c r="E36" i="76" s="1"/>
  <c r="E14" i="70"/>
  <c r="E205" i="70" s="1"/>
  <c r="E35" i="70"/>
  <c r="E36" i="70" s="1"/>
  <c r="E103" i="70"/>
  <c r="P78" i="70"/>
  <c r="G425" i="111" s="1"/>
  <c r="R425" i="111" s="1"/>
  <c r="P77" i="70"/>
  <c r="D13" i="52"/>
  <c r="F148" i="113"/>
  <c r="E149" i="113"/>
  <c r="F899" i="111"/>
  <c r="Q899" i="111" s="1"/>
  <c r="O83" i="101"/>
  <c r="C206" i="55"/>
  <c r="E35" i="71"/>
  <c r="E36" i="71" s="1"/>
  <c r="E14" i="71"/>
  <c r="E205" i="71" s="1"/>
  <c r="P77" i="71"/>
  <c r="P78" i="71"/>
  <c r="G440" i="111" s="1"/>
  <c r="R440" i="111" s="1"/>
  <c r="E103" i="71"/>
  <c r="E176" i="111"/>
  <c r="N83" i="48"/>
  <c r="C48" i="89"/>
  <c r="C139" i="89"/>
  <c r="N113" i="89"/>
  <c r="D104" i="79"/>
  <c r="D105" i="79" s="1"/>
  <c r="D47" i="79"/>
  <c r="H74" i="114"/>
  <c r="F13" i="74"/>
  <c r="G75" i="114"/>
  <c r="H58" i="113"/>
  <c r="G59" i="113"/>
  <c r="F13" i="42"/>
  <c r="C48" i="97"/>
  <c r="C139" i="97"/>
  <c r="N113" i="97"/>
  <c r="F576" i="111"/>
  <c r="Q576" i="111" s="1"/>
  <c r="O83" i="82"/>
  <c r="O84" i="91"/>
  <c r="E13" i="49"/>
  <c r="G121" i="113"/>
  <c r="F122" i="113"/>
  <c r="E35" i="51"/>
  <c r="E36" i="51" s="1"/>
  <c r="E206" i="51" s="1"/>
  <c r="E14" i="51"/>
  <c r="E205" i="51" s="1"/>
  <c r="E103" i="51"/>
  <c r="P78" i="51"/>
  <c r="G222" i="111" s="1"/>
  <c r="R222" i="111" s="1"/>
  <c r="P77" i="51"/>
  <c r="E13" i="108"/>
  <c r="F342" i="114"/>
  <c r="G341" i="114"/>
  <c r="H267" i="114"/>
  <c r="G268" i="114"/>
  <c r="F13" i="95"/>
  <c r="P77" i="88"/>
  <c r="E14" i="88"/>
  <c r="E103" i="88"/>
  <c r="P78" i="88"/>
  <c r="G671" i="111" s="1"/>
  <c r="R671" i="111" s="1"/>
  <c r="E35" i="88"/>
  <c r="E36" i="88" s="1"/>
  <c r="D104" i="70"/>
  <c r="D105" i="70" s="1"/>
  <c r="D47" i="70"/>
  <c r="C14" i="98"/>
  <c r="N77" i="98"/>
  <c r="C103" i="98"/>
  <c r="N78" i="98"/>
  <c r="E855" i="111" s="1"/>
  <c r="C35" i="98"/>
  <c r="C36" i="98" s="1"/>
  <c r="E205" i="114"/>
  <c r="F204" i="114"/>
  <c r="D13" i="80"/>
  <c r="E14" i="127"/>
  <c r="P78" i="127"/>
  <c r="G962" i="111" s="1"/>
  <c r="R962" i="111" s="1"/>
  <c r="E35" i="127"/>
  <c r="E36" i="127" s="1"/>
  <c r="P77" i="127"/>
  <c r="E103" i="127"/>
  <c r="E103" i="89"/>
  <c r="P77" i="89"/>
  <c r="E35" i="89"/>
  <c r="E36" i="89" s="1"/>
  <c r="E14" i="89"/>
  <c r="E205" i="89" s="1"/>
  <c r="P78" i="89"/>
  <c r="G718" i="111" s="1"/>
  <c r="R718" i="111" s="1"/>
  <c r="N84" i="79"/>
  <c r="P83" i="91"/>
  <c r="G747" i="111"/>
  <c r="R747" i="111" s="1"/>
  <c r="C48" i="101"/>
  <c r="C139" i="101"/>
  <c r="N113" i="101"/>
  <c r="E739" i="111"/>
  <c r="N119" i="90"/>
  <c r="F869" i="111"/>
  <c r="Q869" i="111" s="1"/>
  <c r="O83" i="99"/>
  <c r="E103" i="41"/>
  <c r="P78" i="41"/>
  <c r="G70" i="111" s="1"/>
  <c r="R70" i="111" s="1"/>
  <c r="E35" i="41"/>
  <c r="E36" i="41" s="1"/>
  <c r="E206" i="41" s="1"/>
  <c r="P77" i="41"/>
  <c r="E14" i="41"/>
  <c r="D47" i="81"/>
  <c r="D104" i="81"/>
  <c r="D105" i="81" s="1"/>
  <c r="P78" i="102"/>
  <c r="G915" i="111" s="1"/>
  <c r="R915" i="111" s="1"/>
  <c r="P77" i="102"/>
  <c r="E35" i="102"/>
  <c r="E36" i="102" s="1"/>
  <c r="E14" i="102"/>
  <c r="E205" i="102" s="1"/>
  <c r="E103" i="102"/>
  <c r="C48" i="92"/>
  <c r="C139" i="92"/>
  <c r="N113" i="92"/>
  <c r="F13" i="84"/>
  <c r="G148" i="114"/>
  <c r="H147" i="114"/>
  <c r="D206" i="69"/>
  <c r="H249" i="114"/>
  <c r="G250" i="114"/>
  <c r="F13" i="93"/>
  <c r="D104" i="83"/>
  <c r="D105" i="83" s="1"/>
  <c r="D47" i="83"/>
  <c r="P78" i="101"/>
  <c r="G900" i="111" s="1"/>
  <c r="R900" i="111" s="1"/>
  <c r="E14" i="101"/>
  <c r="E205" i="101" s="1"/>
  <c r="E35" i="101"/>
  <c r="E36" i="101" s="1"/>
  <c r="P77" i="101"/>
  <c r="E103" i="101"/>
  <c r="O83" i="78"/>
  <c r="F546" i="111"/>
  <c r="Q546" i="111" s="1"/>
  <c r="C205" i="49"/>
  <c r="C206" i="49"/>
  <c r="C48" i="83"/>
  <c r="C139" i="83"/>
  <c r="N113" i="83"/>
  <c r="N84" i="87"/>
  <c r="F13" i="96"/>
  <c r="H276" i="114"/>
  <c r="G277" i="114"/>
  <c r="C205" i="68"/>
  <c r="C206" i="68"/>
  <c r="P78" i="99"/>
  <c r="G870" i="111" s="1"/>
  <c r="R870" i="111" s="1"/>
  <c r="E14" i="99"/>
  <c r="E205" i="99" s="1"/>
  <c r="P77" i="99"/>
  <c r="E103" i="99"/>
  <c r="E35" i="99"/>
  <c r="E36" i="99" s="1"/>
  <c r="E206" i="99" s="1"/>
  <c r="E206" i="90"/>
  <c r="E251" i="111"/>
  <c r="N83" i="53"/>
  <c r="O83" i="93"/>
  <c r="F777" i="111"/>
  <c r="Q777" i="111" s="1"/>
  <c r="H31" i="113"/>
  <c r="F13" i="39"/>
  <c r="G32" i="113"/>
  <c r="N84" i="76"/>
  <c r="C48" i="127"/>
  <c r="N113" i="127"/>
  <c r="C139" i="127"/>
  <c r="O83" i="87"/>
  <c r="F655" i="111"/>
  <c r="Q655" i="111" s="1"/>
  <c r="D104" i="73"/>
  <c r="D105" i="73" s="1"/>
  <c r="D47" i="73"/>
  <c r="F976" i="111"/>
  <c r="Q976" i="111" s="1"/>
  <c r="O83" i="128"/>
  <c r="E35" i="78"/>
  <c r="E36" i="78" s="1"/>
  <c r="P78" i="78"/>
  <c r="G547" i="111" s="1"/>
  <c r="R547" i="111" s="1"/>
  <c r="E14" i="78"/>
  <c r="E205" i="78" s="1"/>
  <c r="P77" i="78"/>
  <c r="E103" i="78"/>
  <c r="C35" i="75"/>
  <c r="C36" i="75" s="1"/>
  <c r="N78" i="75"/>
  <c r="E502" i="111" s="1"/>
  <c r="C14" i="75"/>
  <c r="N77" i="75"/>
  <c r="C103" i="75"/>
  <c r="E35" i="94"/>
  <c r="E36" i="94" s="1"/>
  <c r="P77" i="94"/>
  <c r="E103" i="94"/>
  <c r="P78" i="94"/>
  <c r="G793" i="111" s="1"/>
  <c r="R793" i="111" s="1"/>
  <c r="E14" i="94"/>
  <c r="E205" i="94" s="1"/>
  <c r="C48" i="109"/>
  <c r="N113" i="109"/>
  <c r="C139" i="109"/>
  <c r="D104" i="102"/>
  <c r="D105" i="102" s="1"/>
  <c r="D47" i="102"/>
  <c r="E281" i="111"/>
  <c r="N83" i="55"/>
  <c r="D104" i="51"/>
  <c r="D105" i="51" s="1"/>
  <c r="D47" i="51"/>
  <c r="D47" i="44"/>
  <c r="D104" i="44"/>
  <c r="D105" i="44" s="1"/>
  <c r="C205" i="48"/>
  <c r="F762" i="111"/>
  <c r="Q762" i="111" s="1"/>
  <c r="O83" i="92"/>
  <c r="N84" i="43"/>
  <c r="P78" i="43"/>
  <c r="G100" i="111" s="1"/>
  <c r="R100" i="111" s="1"/>
  <c r="P77" i="43"/>
  <c r="E103" i="43"/>
  <c r="E35" i="43"/>
  <c r="E36" i="43" s="1"/>
  <c r="E206" i="43" s="1"/>
  <c r="E14" i="43"/>
  <c r="E205" i="43" s="1"/>
  <c r="C48" i="81"/>
  <c r="C139" i="81"/>
  <c r="N113" i="81"/>
  <c r="G186" i="114"/>
  <c r="H185" i="114"/>
  <c r="F13" i="88"/>
  <c r="C48" i="70"/>
  <c r="N113" i="70"/>
  <c r="C139" i="70"/>
  <c r="C103" i="54"/>
  <c r="C35" i="54"/>
  <c r="C36" i="54" s="1"/>
  <c r="C14" i="54"/>
  <c r="N77" i="54"/>
  <c r="N78" i="54"/>
  <c r="E267" i="111" s="1"/>
  <c r="H240" i="114"/>
  <c r="G241" i="114"/>
  <c r="F13" i="92"/>
  <c r="F13" i="102"/>
  <c r="G332" i="114"/>
  <c r="H331" i="114"/>
  <c r="E14" i="72"/>
  <c r="E205" i="72" s="1"/>
  <c r="P77" i="72"/>
  <c r="P78" i="72"/>
  <c r="G455" i="111" s="1"/>
  <c r="R455" i="111" s="1"/>
  <c r="E103" i="72"/>
  <c r="E35" i="72"/>
  <c r="E36" i="72" s="1"/>
  <c r="E206" i="72" s="1"/>
  <c r="C48" i="50"/>
  <c r="N113" i="50"/>
  <c r="C139" i="50"/>
  <c r="C48" i="84"/>
  <c r="C139" i="84"/>
  <c r="N113" i="84"/>
  <c r="C48" i="95"/>
  <c r="N113" i="95"/>
  <c r="C139" i="95"/>
  <c r="E35" i="69"/>
  <c r="E36" i="69" s="1"/>
  <c r="E103" i="69"/>
  <c r="P78" i="69"/>
  <c r="G410" i="111" s="1"/>
  <c r="R410" i="111" s="1"/>
  <c r="P77" i="69"/>
  <c r="E14" i="69"/>
  <c r="F13" i="97"/>
  <c r="G286" i="114"/>
  <c r="H285" i="114"/>
  <c r="N84" i="39"/>
  <c r="D104" i="88"/>
  <c r="D105" i="88" s="1"/>
  <c r="D47" i="88"/>
  <c r="D104" i="94"/>
  <c r="D105" i="94" s="1"/>
  <c r="D47" i="94"/>
  <c r="C48" i="43"/>
  <c r="C139" i="43"/>
  <c r="N113" i="43"/>
  <c r="C48" i="94"/>
  <c r="C139" i="94"/>
  <c r="N113" i="94"/>
  <c r="D104" i="43"/>
  <c r="D105" i="43" s="1"/>
  <c r="D47" i="43"/>
  <c r="D48" i="90"/>
  <c r="D207" i="90" s="1"/>
  <c r="D139" i="90"/>
  <c r="O113" i="90"/>
  <c r="G112" i="114"/>
  <c r="H111" i="114"/>
  <c r="F13" i="78"/>
  <c r="P78" i="100"/>
  <c r="G885" i="111" s="1"/>
  <c r="R885" i="111" s="1"/>
  <c r="E35" i="100"/>
  <c r="E36" i="100" s="1"/>
  <c r="E103" i="100"/>
  <c r="E14" i="100"/>
  <c r="P77" i="100"/>
  <c r="C48" i="87"/>
  <c r="N113" i="87"/>
  <c r="C139" i="87"/>
  <c r="G351" i="114"/>
  <c r="F13" i="109"/>
  <c r="H350" i="114"/>
  <c r="C205" i="108"/>
  <c r="F24" i="111"/>
  <c r="Q24" i="111" s="1"/>
  <c r="O83" i="38"/>
  <c r="C48" i="39"/>
  <c r="N113" i="39"/>
  <c r="C139" i="39"/>
  <c r="I222" i="114"/>
  <c r="H223" i="114"/>
  <c r="G13" i="90"/>
  <c r="C103" i="52"/>
  <c r="N78" i="52"/>
  <c r="E237" i="111" s="1"/>
  <c r="N77" i="52"/>
  <c r="C14" i="52"/>
  <c r="C35" i="52"/>
  <c r="C36" i="52" s="1"/>
  <c r="N84" i="51"/>
  <c r="E35" i="128"/>
  <c r="E36" i="128" s="1"/>
  <c r="E206" i="128" s="1"/>
  <c r="E14" i="128"/>
  <c r="E103" i="128"/>
  <c r="P77" i="128"/>
  <c r="P78" i="128"/>
  <c r="G977" i="111" s="1"/>
  <c r="R977" i="111" s="1"/>
  <c r="N84" i="88"/>
  <c r="N84" i="40"/>
  <c r="G49" i="114"/>
  <c r="H48" i="114"/>
  <c r="F13" i="71"/>
  <c r="C48" i="100"/>
  <c r="C139" i="100"/>
  <c r="N113" i="100"/>
  <c r="O83" i="44"/>
  <c r="F114" i="111"/>
  <c r="Q114" i="111" s="1"/>
  <c r="C48" i="38"/>
  <c r="N113" i="38"/>
  <c r="C139" i="38"/>
  <c r="D104" i="72"/>
  <c r="D105" i="72" s="1"/>
  <c r="D47" i="72"/>
  <c r="C48" i="128"/>
  <c r="N113" i="128"/>
  <c r="C139" i="128"/>
  <c r="D47" i="82"/>
  <c r="D104" i="82"/>
  <c r="D105" i="82" s="1"/>
  <c r="D48" i="91"/>
  <c r="D207" i="91" s="1"/>
  <c r="D139" i="91"/>
  <c r="O113" i="91"/>
  <c r="G139" i="114"/>
  <c r="H138" i="114"/>
  <c r="F13" i="83"/>
  <c r="D104" i="89"/>
  <c r="D105" i="89" s="1"/>
  <c r="D47" i="89"/>
  <c r="F717" i="111"/>
  <c r="Q717" i="111" s="1"/>
  <c r="O83" i="89"/>
  <c r="C48" i="41"/>
  <c r="N113" i="41"/>
  <c r="C139" i="41"/>
  <c r="H139" i="113"/>
  <c r="F13" i="51"/>
  <c r="G140" i="113"/>
  <c r="O83" i="109"/>
  <c r="F946" i="111"/>
  <c r="Q946" i="111" s="1"/>
  <c r="G77" i="113"/>
  <c r="H76" i="113"/>
  <c r="F13" i="44"/>
  <c r="C48" i="74"/>
  <c r="C139" i="74"/>
  <c r="N113" i="74"/>
  <c r="N78" i="80"/>
  <c r="E703" i="111" s="1"/>
  <c r="C103" i="80"/>
  <c r="C14" i="80"/>
  <c r="N77" i="80"/>
  <c r="C35" i="80"/>
  <c r="C36" i="80" s="1"/>
  <c r="H66" i="114"/>
  <c r="F13" i="73"/>
  <c r="G67" i="114"/>
  <c r="G360" i="114"/>
  <c r="F13" i="127"/>
  <c r="H359" i="114"/>
  <c r="E105" i="91"/>
  <c r="E206" i="91"/>
  <c r="P77" i="38"/>
  <c r="E14" i="38"/>
  <c r="E205" i="38" s="1"/>
  <c r="E35" i="38"/>
  <c r="E36" i="38" s="1"/>
  <c r="E103" i="38"/>
  <c r="P78" i="38"/>
  <c r="G25" i="111" s="1"/>
  <c r="R25" i="111" s="1"/>
  <c r="D104" i="99"/>
  <c r="D105" i="99" s="1"/>
  <c r="D47" i="99"/>
  <c r="C48" i="71"/>
  <c r="N113" i="71"/>
  <c r="C139" i="71"/>
  <c r="F13" i="87"/>
  <c r="H176" i="114"/>
  <c r="G177" i="114"/>
  <c r="E35" i="92"/>
  <c r="E36" i="92" s="1"/>
  <c r="P77" i="92"/>
  <c r="P78" i="92"/>
  <c r="G763" i="111" s="1"/>
  <c r="R763" i="111" s="1"/>
  <c r="E14" i="92"/>
  <c r="E103" i="92"/>
  <c r="F13" i="46"/>
  <c r="H94" i="113"/>
  <c r="G95" i="113"/>
  <c r="E35" i="84"/>
  <c r="E36" i="84" s="1"/>
  <c r="P78" i="84"/>
  <c r="G607" i="111" s="1"/>
  <c r="R607" i="111" s="1"/>
  <c r="E14" i="84"/>
  <c r="E205" i="84" s="1"/>
  <c r="P77" i="84"/>
  <c r="E103" i="84"/>
  <c r="D104" i="42"/>
  <c r="D105" i="42" s="1"/>
  <c r="D47" i="42"/>
  <c r="F129" i="111"/>
  <c r="Q129" i="111" s="1"/>
  <c r="O83" i="45"/>
  <c r="D104" i="69"/>
  <c r="D105" i="69" s="1"/>
  <c r="D47" i="69"/>
  <c r="E14" i="93"/>
  <c r="E205" i="93" s="1"/>
  <c r="E103" i="93"/>
  <c r="P77" i="93"/>
  <c r="E35" i="93"/>
  <c r="E36" i="93" s="1"/>
  <c r="P78" i="93"/>
  <c r="G778" i="111" s="1"/>
  <c r="R778" i="111" s="1"/>
  <c r="N84" i="70"/>
  <c r="F591" i="111"/>
  <c r="Q591" i="111" s="1"/>
  <c r="O83" i="83"/>
  <c r="H322" i="114"/>
  <c r="G323" i="114"/>
  <c r="F13" i="101"/>
  <c r="D47" i="78"/>
  <c r="D104" i="78"/>
  <c r="D105" i="78" s="1"/>
  <c r="N84" i="72"/>
  <c r="C48" i="102"/>
  <c r="N113" i="102"/>
  <c r="C139" i="102"/>
  <c r="N83" i="68"/>
  <c r="E394" i="111"/>
  <c r="F35" i="91"/>
  <c r="F36" i="91" s="1"/>
  <c r="F103" i="91"/>
  <c r="Q78" i="91"/>
  <c r="H748" i="111" s="1"/>
  <c r="S748" i="111" s="1"/>
  <c r="Q77" i="91"/>
  <c r="F14" i="91"/>
  <c r="P83" i="90"/>
  <c r="G732" i="111"/>
  <c r="R732" i="111" s="1"/>
  <c r="N78" i="47"/>
  <c r="E162" i="111" s="1"/>
  <c r="C14" i="47"/>
  <c r="C35" i="47"/>
  <c r="C36" i="47" s="1"/>
  <c r="C103" i="47"/>
  <c r="N77" i="47"/>
  <c r="C205" i="53"/>
  <c r="C206" i="53"/>
  <c r="G195" i="114"/>
  <c r="H194" i="114"/>
  <c r="F13" i="79"/>
  <c r="D47" i="46"/>
  <c r="D104" i="46"/>
  <c r="D105" i="46" s="1"/>
  <c r="D47" i="93"/>
  <c r="D104" i="93"/>
  <c r="D105" i="93" s="1"/>
  <c r="N84" i="83"/>
  <c r="N84" i="41"/>
  <c r="D104" i="77"/>
  <c r="D105" i="77" s="1"/>
  <c r="D47" i="77"/>
  <c r="P77" i="97"/>
  <c r="E35" i="97"/>
  <c r="E36" i="97" s="1"/>
  <c r="E206" i="97" s="1"/>
  <c r="P78" i="97"/>
  <c r="G838" i="111" s="1"/>
  <c r="R838" i="111" s="1"/>
  <c r="E103" i="97"/>
  <c r="E14" i="97"/>
  <c r="D104" i="50"/>
  <c r="D105" i="50" s="1"/>
  <c r="D47" i="50"/>
  <c r="N84" i="82"/>
  <c r="D168" i="114"/>
  <c r="D380" i="114" s="1"/>
  <c r="C13" i="86"/>
  <c r="E167" i="114"/>
  <c r="F13" i="45"/>
  <c r="H85" i="113"/>
  <c r="G86" i="113"/>
  <c r="G130" i="114"/>
  <c r="F13" i="82"/>
  <c r="H129" i="114"/>
  <c r="P77" i="77"/>
  <c r="E103" i="77"/>
  <c r="E35" i="77"/>
  <c r="E36" i="77" s="1"/>
  <c r="E14" i="77"/>
  <c r="E205" i="77" s="1"/>
  <c r="P78" i="77"/>
  <c r="G532" i="111" s="1"/>
  <c r="R532" i="111" s="1"/>
  <c r="N83" i="108"/>
  <c r="E931" i="111"/>
  <c r="C48" i="82"/>
  <c r="N113" i="82"/>
  <c r="C139" i="82"/>
  <c r="O83" i="41"/>
  <c r="F69" i="111"/>
  <c r="Q69" i="111" s="1"/>
  <c r="D47" i="100"/>
  <c r="D104" i="100"/>
  <c r="D105" i="100" s="1"/>
  <c r="C206" i="48"/>
  <c r="O77" i="108"/>
  <c r="D35" i="108"/>
  <c r="D36" i="108" s="1"/>
  <c r="D206" i="108" s="1"/>
  <c r="D14" i="108"/>
  <c r="D205" i="108" s="1"/>
  <c r="D103" i="108"/>
  <c r="O78" i="108"/>
  <c r="F932" i="111" s="1"/>
  <c r="Q932" i="111" s="1"/>
  <c r="C48" i="77"/>
  <c r="N113" i="77"/>
  <c r="C139" i="77"/>
  <c r="E104" i="91"/>
  <c r="E47" i="91"/>
  <c r="H22" i="113"/>
  <c r="G23" i="113"/>
  <c r="F13" i="38"/>
  <c r="N84" i="89"/>
  <c r="F13" i="41"/>
  <c r="H49" i="113"/>
  <c r="G50" i="113"/>
  <c r="O83" i="81"/>
  <c r="O84" i="81" s="1"/>
  <c r="F561" i="111"/>
  <c r="Q561" i="111" s="1"/>
  <c r="O83" i="127"/>
  <c r="F961" i="111"/>
  <c r="Q961" i="111" s="1"/>
  <c r="O83" i="69"/>
  <c r="F409" i="111"/>
  <c r="Q409" i="111" s="1"/>
  <c r="N83" i="49"/>
  <c r="E191" i="111"/>
  <c r="E35" i="96"/>
  <c r="E36" i="96" s="1"/>
  <c r="P77" i="96"/>
  <c r="E103" i="96"/>
  <c r="P78" i="96"/>
  <c r="G823" i="111" s="1"/>
  <c r="R823" i="111" s="1"/>
  <c r="E14" i="96"/>
  <c r="E205" i="96" s="1"/>
  <c r="H232" i="114"/>
  <c r="I231" i="114"/>
  <c r="G13" i="91"/>
  <c r="G305" i="114"/>
  <c r="F13" i="99"/>
  <c r="H304" i="114"/>
  <c r="E47" i="90"/>
  <c r="E104" i="90"/>
  <c r="E105" i="90" s="1"/>
  <c r="P78" i="79"/>
  <c r="G686" i="111" s="1"/>
  <c r="R686" i="111" s="1"/>
  <c r="E14" i="79"/>
  <c r="E205" i="79" s="1"/>
  <c r="E103" i="79"/>
  <c r="P77" i="79"/>
  <c r="E35" i="79"/>
  <c r="E36" i="79" s="1"/>
  <c r="D35" i="48"/>
  <c r="D36" i="48" s="1"/>
  <c r="D206" i="48" s="1"/>
  <c r="O78" i="48"/>
  <c r="F177" i="111" s="1"/>
  <c r="Q177" i="111" s="1"/>
  <c r="D14" i="48"/>
  <c r="D205" i="48" s="1"/>
  <c r="D103" i="48"/>
  <c r="O77" i="48"/>
  <c r="C48" i="44"/>
  <c r="C139" i="44"/>
  <c r="N113" i="44"/>
  <c r="D47" i="87"/>
  <c r="D104" i="87"/>
  <c r="D105" i="87" s="1"/>
  <c r="C207" i="91"/>
  <c r="D35" i="53"/>
  <c r="D36" i="53" s="1"/>
  <c r="D206" i="53" s="1"/>
  <c r="O77" i="53"/>
  <c r="O78" i="53"/>
  <c r="F252" i="111" s="1"/>
  <c r="Q252" i="111" s="1"/>
  <c r="D14" i="53"/>
  <c r="D205" i="53" s="1"/>
  <c r="D103" i="53"/>
  <c r="C58" i="91"/>
  <c r="C140" i="91"/>
  <c r="C141" i="91" s="1"/>
  <c r="F792" i="111"/>
  <c r="Q792" i="111" s="1"/>
  <c r="O83" i="94"/>
  <c r="D104" i="128"/>
  <c r="D105" i="128" s="1"/>
  <c r="D47" i="128"/>
  <c r="D104" i="74"/>
  <c r="D105" i="74" s="1"/>
  <c r="D47" i="74"/>
  <c r="C48" i="45"/>
  <c r="N113" i="45"/>
  <c r="C139" i="45"/>
  <c r="G121" i="114"/>
  <c r="F13" i="81"/>
  <c r="H120" i="114"/>
  <c r="F606" i="111"/>
  <c r="Q606" i="111" s="1"/>
  <c r="O83" i="84"/>
  <c r="N84" i="94"/>
  <c r="P77" i="45"/>
  <c r="P78" i="45"/>
  <c r="G130" i="111" s="1"/>
  <c r="R130" i="111" s="1"/>
  <c r="E103" i="45"/>
  <c r="E35" i="45"/>
  <c r="E36" i="45" s="1"/>
  <c r="E14" i="45"/>
  <c r="E205" i="45" s="1"/>
  <c r="O83" i="43"/>
  <c r="F99" i="111"/>
  <c r="Q99" i="111" s="1"/>
  <c r="E14" i="82"/>
  <c r="E205" i="82" s="1"/>
  <c r="P78" i="82"/>
  <c r="G577" i="111" s="1"/>
  <c r="R577" i="111" s="1"/>
  <c r="E103" i="82"/>
  <c r="P77" i="82"/>
  <c r="E35" i="82"/>
  <c r="E36" i="82" s="1"/>
  <c r="E206" i="82" s="1"/>
  <c r="D14" i="55"/>
  <c r="D205" i="55" s="1"/>
  <c r="O78" i="55"/>
  <c r="F282" i="111" s="1"/>
  <c r="Q282" i="111" s="1"/>
  <c r="O77" i="55"/>
  <c r="D103" i="55"/>
  <c r="D35" i="55"/>
  <c r="D36" i="55" s="1"/>
  <c r="D206" i="55" s="1"/>
  <c r="F39" i="111"/>
  <c r="Q39" i="111" s="1"/>
  <c r="O83" i="39"/>
  <c r="O84" i="39" s="1"/>
  <c r="F13" i="77"/>
  <c r="H102" i="114"/>
  <c r="G103" i="114"/>
  <c r="C48" i="79"/>
  <c r="N113" i="79"/>
  <c r="C139" i="79"/>
  <c r="C47" i="108"/>
  <c r="C104" i="108"/>
  <c r="C105" i="108" s="1"/>
  <c r="D103" i="68"/>
  <c r="D35" i="68"/>
  <c r="D36" i="68" s="1"/>
  <c r="D206" i="68" s="1"/>
  <c r="O77" i="68"/>
  <c r="D14" i="68"/>
  <c r="D205" i="68" s="1"/>
  <c r="O78" i="68"/>
  <c r="F395" i="111" s="1"/>
  <c r="Q395" i="111" s="1"/>
  <c r="F439" i="111"/>
  <c r="Q439" i="111" s="1"/>
  <c r="O83" i="71"/>
  <c r="D47" i="71"/>
  <c r="D104" i="71"/>
  <c r="D105" i="71" s="1"/>
  <c r="H93" i="114"/>
  <c r="G94" i="114"/>
  <c r="F13" i="76"/>
  <c r="G40" i="114"/>
  <c r="F13" i="70"/>
  <c r="H39" i="114"/>
  <c r="F84" i="114"/>
  <c r="D13" i="75"/>
  <c r="E85" i="114"/>
  <c r="D104" i="41"/>
  <c r="D105" i="41" s="1"/>
  <c r="D47" i="41"/>
  <c r="G259" i="114"/>
  <c r="H258" i="114"/>
  <c r="F13" i="94"/>
  <c r="H368" i="114"/>
  <c r="F13" i="128"/>
  <c r="G369" i="114"/>
  <c r="O83" i="102"/>
  <c r="F914" i="111"/>
  <c r="Q914" i="111" s="1"/>
  <c r="D104" i="101"/>
  <c r="D105" i="101" s="1"/>
  <c r="D47" i="101"/>
  <c r="C205" i="55"/>
  <c r="F884" i="111"/>
  <c r="Q884" i="111" s="1"/>
  <c r="O83" i="100"/>
  <c r="F221" i="111"/>
  <c r="Q221" i="111" s="1"/>
  <c r="O83" i="51"/>
  <c r="C48" i="76"/>
  <c r="C139" i="76"/>
  <c r="N113" i="76"/>
  <c r="D104" i="76"/>
  <c r="D105" i="76" s="1"/>
  <c r="D47" i="76"/>
  <c r="C104" i="48"/>
  <c r="C105" i="48" s="1"/>
  <c r="C47" i="48"/>
  <c r="D104" i="92"/>
  <c r="D105" i="92" s="1"/>
  <c r="D47" i="92"/>
  <c r="F685" i="111"/>
  <c r="Q685" i="111" s="1"/>
  <c r="O83" i="79"/>
  <c r="C48" i="99"/>
  <c r="N113" i="99"/>
  <c r="C139" i="99"/>
  <c r="F454" i="111"/>
  <c r="Q454" i="111" s="1"/>
  <c r="O83" i="72"/>
  <c r="P78" i="42"/>
  <c r="G85" i="111" s="1"/>
  <c r="R85" i="111" s="1"/>
  <c r="E103" i="42"/>
  <c r="E14" i="42"/>
  <c r="E35" i="42"/>
  <c r="E36" i="42" s="1"/>
  <c r="E206" i="42" s="1"/>
  <c r="P77" i="42"/>
  <c r="F13" i="43"/>
  <c r="H67" i="113"/>
  <c r="G68" i="113"/>
  <c r="C48" i="78"/>
  <c r="N113" i="78"/>
  <c r="C139" i="78"/>
  <c r="P78" i="44"/>
  <c r="G115" i="111" s="1"/>
  <c r="R115" i="111" s="1"/>
  <c r="E103" i="44"/>
  <c r="E14" i="44"/>
  <c r="P77" i="44"/>
  <c r="E35" i="44"/>
  <c r="E36" i="44" s="1"/>
  <c r="E35" i="95"/>
  <c r="E36" i="95" s="1"/>
  <c r="E206" i="95" s="1"/>
  <c r="E103" i="95"/>
  <c r="P78" i="95"/>
  <c r="G808" i="111" s="1"/>
  <c r="R808" i="111" s="1"/>
  <c r="P77" i="95"/>
  <c r="E14" i="95"/>
  <c r="E205" i="95" s="1"/>
  <c r="O83" i="70"/>
  <c r="F424" i="111"/>
  <c r="Q424" i="111" s="1"/>
  <c r="E103" i="73"/>
  <c r="E35" i="73"/>
  <c r="E36" i="73" s="1"/>
  <c r="E14" i="73"/>
  <c r="P77" i="73"/>
  <c r="P78" i="73"/>
  <c r="G470" i="111" s="1"/>
  <c r="R470" i="111" s="1"/>
  <c r="O84" i="90"/>
  <c r="H213" i="114"/>
  <c r="F13" i="89"/>
  <c r="G214" i="114"/>
  <c r="C48" i="72"/>
  <c r="C139" i="72"/>
  <c r="N113" i="72"/>
  <c r="N84" i="102"/>
  <c r="C207" i="90"/>
  <c r="N84" i="74"/>
  <c r="F166" i="113"/>
  <c r="D13" i="54"/>
  <c r="E167" i="113"/>
  <c r="N84" i="44"/>
  <c r="F54" i="111"/>
  <c r="Q54" i="111" s="1"/>
  <c r="O83" i="40"/>
  <c r="D104" i="40"/>
  <c r="D105" i="40" s="1"/>
  <c r="D47" i="40"/>
  <c r="C48" i="93"/>
  <c r="N113" i="93"/>
  <c r="C139" i="93"/>
  <c r="D47" i="127"/>
  <c r="D104" i="127"/>
  <c r="D105" i="127" s="1"/>
  <c r="F13" i="72"/>
  <c r="H57" i="114"/>
  <c r="G58" i="114"/>
  <c r="O83" i="42"/>
  <c r="F84" i="111"/>
  <c r="Q84" i="111" s="1"/>
  <c r="C48" i="46"/>
  <c r="C139" i="46"/>
  <c r="N113" i="46"/>
  <c r="D104" i="45"/>
  <c r="D105" i="45" s="1"/>
  <c r="D47" i="45"/>
  <c r="C47" i="49"/>
  <c r="C104" i="49"/>
  <c r="C105" i="49" s="1"/>
  <c r="O83" i="97"/>
  <c r="F837" i="111"/>
  <c r="Q837" i="111" s="1"/>
  <c r="E35" i="50"/>
  <c r="E36" i="50" s="1"/>
  <c r="E103" i="50"/>
  <c r="E14" i="50"/>
  <c r="P77" i="50"/>
  <c r="P78" i="50"/>
  <c r="G207" i="111" s="1"/>
  <c r="R207" i="111" s="1"/>
  <c r="C47" i="68"/>
  <c r="C104" i="68"/>
  <c r="C105" i="68" s="1"/>
  <c r="N84" i="100"/>
  <c r="C48" i="96"/>
  <c r="N113" i="96"/>
  <c r="C139" i="96"/>
  <c r="E104" i="113"/>
  <c r="F103" i="113"/>
  <c r="D13" i="47"/>
  <c r="O83" i="46"/>
  <c r="O84" i="46" s="1"/>
  <c r="F144" i="111"/>
  <c r="Q144" i="111" s="1"/>
  <c r="N84" i="92"/>
  <c r="H30" i="114"/>
  <c r="F13" i="69"/>
  <c r="G31" i="114"/>
  <c r="P78" i="39"/>
  <c r="G40" i="111" s="1"/>
  <c r="R40" i="111" s="1"/>
  <c r="P77" i="39"/>
  <c r="E103" i="39"/>
  <c r="E35" i="39"/>
  <c r="E36" i="39" s="1"/>
  <c r="E206" i="39" s="1"/>
  <c r="E14" i="39"/>
  <c r="E205" i="39" s="1"/>
  <c r="F531" i="111"/>
  <c r="Q531" i="111" s="1"/>
  <c r="O83" i="77"/>
  <c r="F206" i="111"/>
  <c r="Q206" i="111" s="1"/>
  <c r="O83" i="50"/>
  <c r="F670" i="111"/>
  <c r="Q670" i="111" s="1"/>
  <c r="O83" i="88"/>
  <c r="O84" i="97" l="1"/>
  <c r="D248" i="113"/>
  <c r="E223" i="113"/>
  <c r="N84" i="53"/>
  <c r="O84" i="51"/>
  <c r="O84" i="102"/>
  <c r="O84" i="100"/>
  <c r="O84" i="94"/>
  <c r="O84" i="43"/>
  <c r="O84" i="69"/>
  <c r="O84" i="95"/>
  <c r="P84" i="90"/>
  <c r="O84" i="89"/>
  <c r="O84" i="83"/>
  <c r="O84" i="109"/>
  <c r="O84" i="44"/>
  <c r="O84" i="50"/>
  <c r="O84" i="38"/>
  <c r="O84" i="128"/>
  <c r="D403" i="114"/>
  <c r="N120" i="90"/>
  <c r="O84" i="96"/>
  <c r="O84" i="73"/>
  <c r="O84" i="84"/>
  <c r="P84" i="91"/>
  <c r="G39" i="111"/>
  <c r="R39" i="111" s="1"/>
  <c r="P83" i="39"/>
  <c r="E13" i="47"/>
  <c r="F104" i="113"/>
  <c r="G103" i="113"/>
  <c r="F103" i="77"/>
  <c r="F35" i="77"/>
  <c r="F36" i="77" s="1"/>
  <c r="F206" i="77" s="1"/>
  <c r="Q77" i="77"/>
  <c r="F14" i="77"/>
  <c r="F205" i="77" s="1"/>
  <c r="Q78" i="77"/>
  <c r="H532" i="111" s="1"/>
  <c r="S532" i="111" s="1"/>
  <c r="D48" i="74"/>
  <c r="D207" i="74" s="1"/>
  <c r="O113" i="74"/>
  <c r="D139" i="74"/>
  <c r="E48" i="91"/>
  <c r="P113" i="91"/>
  <c r="E139" i="91"/>
  <c r="N84" i="108"/>
  <c r="G13" i="45"/>
  <c r="I85" i="113"/>
  <c r="H86" i="113"/>
  <c r="C205" i="47"/>
  <c r="G13" i="87"/>
  <c r="H177" i="114"/>
  <c r="I176" i="114"/>
  <c r="C140" i="74"/>
  <c r="C141" i="74" s="1"/>
  <c r="C58" i="74"/>
  <c r="D48" i="89"/>
  <c r="D207" i="89" s="1"/>
  <c r="O113" i="89"/>
  <c r="D139" i="89"/>
  <c r="C207" i="38"/>
  <c r="E47" i="100"/>
  <c r="E104" i="100"/>
  <c r="E105" i="100" s="1"/>
  <c r="N119" i="95"/>
  <c r="E814" i="111"/>
  <c r="P77" i="55"/>
  <c r="E103" i="55"/>
  <c r="P78" i="55"/>
  <c r="G282" i="111" s="1"/>
  <c r="R282" i="111" s="1"/>
  <c r="E14" i="55"/>
  <c r="E35" i="55"/>
  <c r="E36" i="55" s="1"/>
  <c r="E228" i="111"/>
  <c r="N119" i="51"/>
  <c r="F103" i="40"/>
  <c r="Q77" i="40"/>
  <c r="Q78" i="40"/>
  <c r="H55" i="111" s="1"/>
  <c r="S55" i="111" s="1"/>
  <c r="F35" i="40"/>
  <c r="F36" i="40" s="1"/>
  <c r="F14" i="40"/>
  <c r="F205" i="40" s="1"/>
  <c r="D13" i="85"/>
  <c r="E158" i="114"/>
  <c r="F157" i="114"/>
  <c r="N119" i="42"/>
  <c r="E91" i="111"/>
  <c r="G13" i="50"/>
  <c r="I130" i="113"/>
  <c r="H131" i="113"/>
  <c r="C58" i="69"/>
  <c r="C140" i="69"/>
  <c r="N120" i="69" s="1"/>
  <c r="E47" i="87"/>
  <c r="E104" i="87"/>
  <c r="E105" i="87" s="1"/>
  <c r="G655" i="111"/>
  <c r="R655" i="111" s="1"/>
  <c r="P83" i="87"/>
  <c r="O78" i="98"/>
  <c r="F855" i="111" s="1"/>
  <c r="Q855" i="111" s="1"/>
  <c r="D35" i="98"/>
  <c r="D36" i="98" s="1"/>
  <c r="D206" i="98" s="1"/>
  <c r="O77" i="98"/>
  <c r="D14" i="98"/>
  <c r="D205" i="98" s="1"/>
  <c r="D103" i="98"/>
  <c r="C140" i="73"/>
  <c r="C141" i="73" s="1"/>
  <c r="C58" i="73"/>
  <c r="E47" i="83"/>
  <c r="E104" i="83"/>
  <c r="E105" i="83" s="1"/>
  <c r="E206" i="74"/>
  <c r="Q83" i="90"/>
  <c r="H732" i="111"/>
  <c r="S732" i="111" s="1"/>
  <c r="D48" i="95"/>
  <c r="D207" i="95" s="1"/>
  <c r="O113" i="95"/>
  <c r="D139" i="95"/>
  <c r="C140" i="96"/>
  <c r="C141" i="96" s="1"/>
  <c r="C58" i="96"/>
  <c r="E47" i="50"/>
  <c r="E104" i="50"/>
  <c r="E105" i="50" s="1"/>
  <c r="D48" i="45"/>
  <c r="D207" i="45" s="1"/>
  <c r="D139" i="45"/>
  <c r="O113" i="45"/>
  <c r="D48" i="127"/>
  <c r="D207" i="127" s="1"/>
  <c r="O113" i="127"/>
  <c r="D139" i="127"/>
  <c r="C207" i="93"/>
  <c r="G166" i="113"/>
  <c r="E13" i="54"/>
  <c r="F167" i="113"/>
  <c r="I213" i="114"/>
  <c r="G13" i="89"/>
  <c r="H214" i="114"/>
  <c r="E206" i="73"/>
  <c r="E104" i="44"/>
  <c r="E105" i="44" s="1"/>
  <c r="E47" i="44"/>
  <c r="F103" i="43"/>
  <c r="F14" i="43"/>
  <c r="F205" i="43" s="1"/>
  <c r="Q77" i="43"/>
  <c r="Q78" i="43"/>
  <c r="H100" i="111" s="1"/>
  <c r="S100" i="111" s="1"/>
  <c r="F35" i="43"/>
  <c r="F36" i="43" s="1"/>
  <c r="O84" i="72"/>
  <c r="C140" i="76"/>
  <c r="C141" i="76" s="1"/>
  <c r="C58" i="76"/>
  <c r="Q77" i="94"/>
  <c r="F14" i="94"/>
  <c r="F103" i="94"/>
  <c r="F35" i="94"/>
  <c r="F36" i="94" s="1"/>
  <c r="F206" i="94" s="1"/>
  <c r="Q78" i="94"/>
  <c r="H793" i="111" s="1"/>
  <c r="S793" i="111" s="1"/>
  <c r="I39" i="114"/>
  <c r="G13" i="70"/>
  <c r="H40" i="114"/>
  <c r="F103" i="76"/>
  <c r="F35" i="76"/>
  <c r="F36" i="76" s="1"/>
  <c r="F206" i="76" s="1"/>
  <c r="Q78" i="76"/>
  <c r="H517" i="111" s="1"/>
  <c r="S517" i="111" s="1"/>
  <c r="F14" i="76"/>
  <c r="Q77" i="76"/>
  <c r="D48" i="71"/>
  <c r="D207" i="71" s="1"/>
  <c r="O113" i="71"/>
  <c r="D139" i="71"/>
  <c r="C140" i="79"/>
  <c r="C141" i="79" s="1"/>
  <c r="C58" i="79"/>
  <c r="D47" i="55"/>
  <c r="D104" i="55"/>
  <c r="D105" i="55" s="1"/>
  <c r="E104" i="82"/>
  <c r="E105" i="82" s="1"/>
  <c r="E47" i="82"/>
  <c r="E206" i="45"/>
  <c r="Q77" i="81"/>
  <c r="F14" i="81"/>
  <c r="F103" i="81"/>
  <c r="F35" i="81"/>
  <c r="F36" i="81" s="1"/>
  <c r="F206" i="81" s="1"/>
  <c r="Q78" i="81"/>
  <c r="H562" i="111" s="1"/>
  <c r="S562" i="111" s="1"/>
  <c r="D48" i="128"/>
  <c r="D207" i="128" s="1"/>
  <c r="O113" i="128"/>
  <c r="D139" i="128"/>
  <c r="D104" i="53"/>
  <c r="D105" i="53" s="1"/>
  <c r="D47" i="53"/>
  <c r="F176" i="111"/>
  <c r="Q176" i="111" s="1"/>
  <c r="O83" i="48"/>
  <c r="G685" i="111"/>
  <c r="R685" i="111" s="1"/>
  <c r="P83" i="79"/>
  <c r="E47" i="96"/>
  <c r="E104" i="96"/>
  <c r="E105" i="96" s="1"/>
  <c r="N84" i="49"/>
  <c r="O84" i="127"/>
  <c r="G13" i="41"/>
  <c r="I49" i="113"/>
  <c r="H50" i="113"/>
  <c r="C140" i="77"/>
  <c r="C141" i="77" s="1"/>
  <c r="C58" i="77"/>
  <c r="O84" i="41"/>
  <c r="C207" i="82"/>
  <c r="E47" i="77"/>
  <c r="E104" i="77"/>
  <c r="E105" i="77" s="1"/>
  <c r="D13" i="86"/>
  <c r="F167" i="114"/>
  <c r="E168" i="114"/>
  <c r="D48" i="50"/>
  <c r="D207" i="50" s="1"/>
  <c r="O113" i="50"/>
  <c r="D139" i="50"/>
  <c r="E205" i="97"/>
  <c r="G837" i="111"/>
  <c r="R837" i="111" s="1"/>
  <c r="P83" i="97"/>
  <c r="C47" i="47"/>
  <c r="C104" i="47"/>
  <c r="C105" i="47" s="1"/>
  <c r="F104" i="91"/>
  <c r="F47" i="91"/>
  <c r="C58" i="102"/>
  <c r="C140" i="102"/>
  <c r="C141" i="102" s="1"/>
  <c r="F103" i="101"/>
  <c r="F14" i="101"/>
  <c r="F205" i="101" s="1"/>
  <c r="F35" i="101"/>
  <c r="F36" i="101" s="1"/>
  <c r="Q78" i="101"/>
  <c r="H900" i="111" s="1"/>
  <c r="S900" i="111" s="1"/>
  <c r="Q77" i="101"/>
  <c r="I94" i="113"/>
  <c r="H95" i="113"/>
  <c r="G13" i="46"/>
  <c r="E47" i="92"/>
  <c r="E104" i="92"/>
  <c r="E105" i="92" s="1"/>
  <c r="E206" i="92"/>
  <c r="C58" i="71"/>
  <c r="C140" i="71"/>
  <c r="C141" i="71" s="1"/>
  <c r="D48" i="99"/>
  <c r="D207" i="99" s="1"/>
  <c r="O113" i="99"/>
  <c r="D139" i="99"/>
  <c r="P83" i="38"/>
  <c r="G24" i="111"/>
  <c r="R24" i="111" s="1"/>
  <c r="H360" i="114"/>
  <c r="I359" i="114"/>
  <c r="G13" i="127"/>
  <c r="F103" i="73"/>
  <c r="Q77" i="73"/>
  <c r="Q78" i="73"/>
  <c r="H470" i="111" s="1"/>
  <c r="S470" i="111" s="1"/>
  <c r="F14" i="73"/>
  <c r="F205" i="73" s="1"/>
  <c r="F35" i="73"/>
  <c r="F36" i="73" s="1"/>
  <c r="F206" i="73" s="1"/>
  <c r="C206" i="80"/>
  <c r="C207" i="74"/>
  <c r="G13" i="44"/>
  <c r="H77" i="113"/>
  <c r="I76" i="113"/>
  <c r="C140" i="41"/>
  <c r="C141" i="41" s="1"/>
  <c r="C58" i="41"/>
  <c r="F14" i="83"/>
  <c r="F205" i="83" s="1"/>
  <c r="F35" i="83"/>
  <c r="F36" i="83" s="1"/>
  <c r="F206" i="83" s="1"/>
  <c r="Q77" i="83"/>
  <c r="F103" i="83"/>
  <c r="Q78" i="83"/>
  <c r="H592" i="111" s="1"/>
  <c r="S592" i="111" s="1"/>
  <c r="D140" i="91"/>
  <c r="D141" i="91" s="1"/>
  <c r="D58" i="91"/>
  <c r="D48" i="82"/>
  <c r="D207" i="82" s="1"/>
  <c r="D139" i="82"/>
  <c r="O113" i="82"/>
  <c r="C207" i="128"/>
  <c r="N119" i="38"/>
  <c r="E31" i="111"/>
  <c r="E205" i="128"/>
  <c r="C205" i="52"/>
  <c r="G35" i="90"/>
  <c r="G36" i="90" s="1"/>
  <c r="R77" i="90"/>
  <c r="G14" i="90"/>
  <c r="R78" i="90"/>
  <c r="I733" i="111" s="1"/>
  <c r="T733" i="111" s="1"/>
  <c r="G103" i="90"/>
  <c r="N119" i="39"/>
  <c r="E46" i="111"/>
  <c r="F35" i="109"/>
  <c r="F36" i="109" s="1"/>
  <c r="F103" i="109"/>
  <c r="Q77" i="109"/>
  <c r="Q78" i="109"/>
  <c r="H947" i="111" s="1"/>
  <c r="S947" i="111" s="1"/>
  <c r="F14" i="109"/>
  <c r="F205" i="109" s="1"/>
  <c r="P83" i="100"/>
  <c r="G884" i="111"/>
  <c r="R884" i="111" s="1"/>
  <c r="O119" i="90"/>
  <c r="F739" i="111"/>
  <c r="Q739" i="111" s="1"/>
  <c r="D48" i="43"/>
  <c r="D207" i="43" s="1"/>
  <c r="D139" i="43"/>
  <c r="O113" i="43"/>
  <c r="C58" i="43"/>
  <c r="C140" i="43"/>
  <c r="C141" i="43" s="1"/>
  <c r="G13" i="97"/>
  <c r="H286" i="114"/>
  <c r="I285" i="114"/>
  <c r="E205" i="69"/>
  <c r="E206" i="69"/>
  <c r="C207" i="95"/>
  <c r="C207" i="84"/>
  <c r="C207" i="50"/>
  <c r="E47" i="72"/>
  <c r="E104" i="72"/>
  <c r="E105" i="72" s="1"/>
  <c r="I331" i="114"/>
  <c r="H332" i="114"/>
  <c r="G13" i="102"/>
  <c r="C47" i="54"/>
  <c r="C104" i="54"/>
  <c r="C105" i="54" s="1"/>
  <c r="C207" i="70"/>
  <c r="N119" i="81"/>
  <c r="E568" i="111"/>
  <c r="E47" i="43"/>
  <c r="E104" i="43"/>
  <c r="E105" i="43" s="1"/>
  <c r="C207" i="109"/>
  <c r="C205" i="75"/>
  <c r="D48" i="73"/>
  <c r="D207" i="73" s="1"/>
  <c r="O113" i="73"/>
  <c r="D139" i="73"/>
  <c r="C140" i="127"/>
  <c r="C141" i="127" s="1"/>
  <c r="C58" i="127"/>
  <c r="C207" i="83"/>
  <c r="Q78" i="93"/>
  <c r="H778" i="111" s="1"/>
  <c r="S778" i="111" s="1"/>
  <c r="F103" i="93"/>
  <c r="F14" i="93"/>
  <c r="F35" i="93"/>
  <c r="F36" i="93" s="1"/>
  <c r="F206" i="93" s="1"/>
  <c r="Q77" i="93"/>
  <c r="F14" i="84"/>
  <c r="Q77" i="84"/>
  <c r="F35" i="84"/>
  <c r="F36" i="84" s="1"/>
  <c r="F206" i="84" s="1"/>
  <c r="F103" i="84"/>
  <c r="Q78" i="84"/>
  <c r="H607" i="111" s="1"/>
  <c r="S607" i="111" s="1"/>
  <c r="C207" i="92"/>
  <c r="E205" i="41"/>
  <c r="E47" i="41"/>
  <c r="E104" i="41"/>
  <c r="E105" i="41" s="1"/>
  <c r="C207" i="101"/>
  <c r="E206" i="127"/>
  <c r="F205" i="114"/>
  <c r="G204" i="114"/>
  <c r="E13" i="80"/>
  <c r="C206" i="98"/>
  <c r="C205" i="98"/>
  <c r="E205" i="88"/>
  <c r="I267" i="114"/>
  <c r="H268" i="114"/>
  <c r="G13" i="95"/>
  <c r="E104" i="51"/>
  <c r="E105" i="51" s="1"/>
  <c r="E47" i="51"/>
  <c r="O84" i="82"/>
  <c r="G13" i="42"/>
  <c r="I58" i="113"/>
  <c r="H59" i="113"/>
  <c r="I74" i="114"/>
  <c r="G13" i="74"/>
  <c r="H75" i="114"/>
  <c r="C140" i="89"/>
  <c r="C141" i="89" s="1"/>
  <c r="C58" i="89"/>
  <c r="E206" i="70"/>
  <c r="E206" i="76"/>
  <c r="D48" i="38"/>
  <c r="D207" i="38" s="1"/>
  <c r="D139" i="38"/>
  <c r="O113" i="38"/>
  <c r="P83" i="109"/>
  <c r="G946" i="111"/>
  <c r="R946" i="111" s="1"/>
  <c r="E47" i="109"/>
  <c r="E104" i="109"/>
  <c r="E105" i="109" s="1"/>
  <c r="D48" i="39"/>
  <c r="D207" i="39" s="1"/>
  <c r="D139" i="39"/>
  <c r="O113" i="39"/>
  <c r="C207" i="40"/>
  <c r="G176" i="113"/>
  <c r="H175" i="113"/>
  <c r="F13" i="55"/>
  <c r="E677" i="111"/>
  <c r="N119" i="88"/>
  <c r="O84" i="74"/>
  <c r="G13" i="40"/>
  <c r="I40" i="113"/>
  <c r="H41" i="113"/>
  <c r="D5" i="119"/>
  <c r="C103" i="32"/>
  <c r="C35" i="32"/>
  <c r="C36" i="32" s="1"/>
  <c r="N78" i="32"/>
  <c r="E10" i="111" s="1"/>
  <c r="N77" i="32"/>
  <c r="C13" i="63"/>
  <c r="C14" i="32"/>
  <c r="C207" i="42"/>
  <c r="C207" i="69"/>
  <c r="E205" i="46"/>
  <c r="E206" i="87"/>
  <c r="C59" i="90"/>
  <c r="C69" i="90"/>
  <c r="D48" i="109"/>
  <c r="D207" i="109" s="1"/>
  <c r="D139" i="109"/>
  <c r="O113" i="109"/>
  <c r="E205" i="83"/>
  <c r="E47" i="74"/>
  <c r="E104" i="74"/>
  <c r="E105" i="74" s="1"/>
  <c r="F104" i="90"/>
  <c r="F105" i="90" s="1"/>
  <c r="F47" i="90"/>
  <c r="E206" i="40"/>
  <c r="P83" i="40"/>
  <c r="G54" i="111"/>
  <c r="R54" i="111" s="1"/>
  <c r="C48" i="68"/>
  <c r="C139" i="68"/>
  <c r="N113" i="68"/>
  <c r="C48" i="49"/>
  <c r="C139" i="49"/>
  <c r="N113" i="49"/>
  <c r="F103" i="72"/>
  <c r="Q77" i="72"/>
  <c r="F14" i="72"/>
  <c r="Q78" i="72"/>
  <c r="H455" i="111" s="1"/>
  <c r="S455" i="111" s="1"/>
  <c r="F35" i="72"/>
  <c r="F36" i="72" s="1"/>
  <c r="N119" i="72"/>
  <c r="E461" i="111"/>
  <c r="P83" i="73"/>
  <c r="G469" i="111"/>
  <c r="R469" i="111" s="1"/>
  <c r="P83" i="44"/>
  <c r="G114" i="111"/>
  <c r="R114" i="111" s="1"/>
  <c r="C140" i="99"/>
  <c r="C141" i="99" s="1"/>
  <c r="C58" i="99"/>
  <c r="D103" i="75"/>
  <c r="O78" i="75"/>
  <c r="F502" i="111" s="1"/>
  <c r="Q502" i="111" s="1"/>
  <c r="O77" i="75"/>
  <c r="D14" i="75"/>
  <c r="D205" i="75" s="1"/>
  <c r="D35" i="75"/>
  <c r="D36" i="75" s="1"/>
  <c r="D206" i="75" s="1"/>
  <c r="H94" i="114"/>
  <c r="G13" i="76"/>
  <c r="I93" i="114"/>
  <c r="C140" i="45"/>
  <c r="C141" i="45" s="1"/>
  <c r="C58" i="45"/>
  <c r="E121" i="111"/>
  <c r="N119" i="44"/>
  <c r="G13" i="99"/>
  <c r="H305" i="114"/>
  <c r="I304" i="114"/>
  <c r="F931" i="111"/>
  <c r="O83" i="108"/>
  <c r="D48" i="100"/>
  <c r="D207" i="100" s="1"/>
  <c r="O113" i="100"/>
  <c r="D139" i="100"/>
  <c r="H747" i="111"/>
  <c r="S747" i="111" s="1"/>
  <c r="Q83" i="91"/>
  <c r="G13" i="101"/>
  <c r="H323" i="114"/>
  <c r="I322" i="114"/>
  <c r="P83" i="84"/>
  <c r="G606" i="111"/>
  <c r="R606" i="111" s="1"/>
  <c r="E206" i="38"/>
  <c r="C205" i="80"/>
  <c r="E891" i="111"/>
  <c r="N119" i="100"/>
  <c r="C207" i="39"/>
  <c r="G13" i="78"/>
  <c r="I111" i="114"/>
  <c r="H112" i="114"/>
  <c r="C207" i="43"/>
  <c r="F103" i="97"/>
  <c r="F35" i="97"/>
  <c r="F36" i="97" s="1"/>
  <c r="F206" i="97" s="1"/>
  <c r="Q77" i="97"/>
  <c r="F14" i="97"/>
  <c r="F205" i="97" s="1"/>
  <c r="Q78" i="97"/>
  <c r="H838" i="111" s="1"/>
  <c r="S838" i="111" s="1"/>
  <c r="E213" i="111"/>
  <c r="N119" i="50"/>
  <c r="F103" i="102"/>
  <c r="F35" i="102"/>
  <c r="F36" i="102" s="1"/>
  <c r="F206" i="102" s="1"/>
  <c r="F14" i="102"/>
  <c r="Q77" i="102"/>
  <c r="Q78" i="102"/>
  <c r="H915" i="111" s="1"/>
  <c r="S915" i="111" s="1"/>
  <c r="C205" i="54"/>
  <c r="D48" i="44"/>
  <c r="D207" i="44" s="1"/>
  <c r="D139" i="44"/>
  <c r="O113" i="44"/>
  <c r="E953" i="111"/>
  <c r="N119" i="109"/>
  <c r="P83" i="94"/>
  <c r="G792" i="111"/>
  <c r="R792" i="111" s="1"/>
  <c r="C104" i="75"/>
  <c r="C105" i="75" s="1"/>
  <c r="C47" i="75"/>
  <c r="P83" i="78"/>
  <c r="G546" i="111"/>
  <c r="R546" i="111" s="1"/>
  <c r="C140" i="83"/>
  <c r="C141" i="83" s="1"/>
  <c r="C58" i="83"/>
  <c r="P83" i="101"/>
  <c r="G899" i="111"/>
  <c r="R899" i="111" s="1"/>
  <c r="C140" i="92"/>
  <c r="C141" i="92" s="1"/>
  <c r="C58" i="92"/>
  <c r="G914" i="111"/>
  <c r="R914" i="111" s="1"/>
  <c r="P83" i="102"/>
  <c r="P83" i="89"/>
  <c r="G717" i="111"/>
  <c r="R717" i="111" s="1"/>
  <c r="E205" i="127"/>
  <c r="Q78" i="95"/>
  <c r="H808" i="111" s="1"/>
  <c r="S808" i="111" s="1"/>
  <c r="Q77" i="95"/>
  <c r="F103" i="95"/>
  <c r="F35" i="95"/>
  <c r="F36" i="95" s="1"/>
  <c r="F14" i="95"/>
  <c r="F205" i="95" s="1"/>
  <c r="N119" i="97"/>
  <c r="E844" i="111"/>
  <c r="Q78" i="42"/>
  <c r="H85" i="111" s="1"/>
  <c r="S85" i="111" s="1"/>
  <c r="F14" i="42"/>
  <c r="F205" i="42" s="1"/>
  <c r="Q77" i="42"/>
  <c r="F35" i="42"/>
  <c r="F36" i="42" s="1"/>
  <c r="F103" i="42"/>
  <c r="C207" i="89"/>
  <c r="O84" i="101"/>
  <c r="O77" i="52"/>
  <c r="O78" i="52"/>
  <c r="F237" i="111" s="1"/>
  <c r="Q237" i="111" s="1"/>
  <c r="D14" i="52"/>
  <c r="D205" i="52" s="1"/>
  <c r="D35" i="52"/>
  <c r="D36" i="52" s="1"/>
  <c r="D206" i="52" s="1"/>
  <c r="D103" i="52"/>
  <c r="P83" i="76"/>
  <c r="G516" i="111"/>
  <c r="R516" i="111" s="1"/>
  <c r="E61" i="111"/>
  <c r="N119" i="40"/>
  <c r="C207" i="88"/>
  <c r="C103" i="67"/>
  <c r="N78" i="67"/>
  <c r="E378" i="111" s="1"/>
  <c r="N77" i="67"/>
  <c r="C35" i="67"/>
  <c r="C36" i="67" s="1"/>
  <c r="C14" i="67"/>
  <c r="C13" i="104"/>
  <c r="E47" i="39"/>
  <c r="E104" i="39"/>
  <c r="E105" i="39" s="1"/>
  <c r="Q78" i="69"/>
  <c r="H410" i="111" s="1"/>
  <c r="S410" i="111" s="1"/>
  <c r="F103" i="69"/>
  <c r="F14" i="69"/>
  <c r="F205" i="69" s="1"/>
  <c r="Q77" i="69"/>
  <c r="F35" i="69"/>
  <c r="F36" i="69" s="1"/>
  <c r="D14" i="47"/>
  <c r="D205" i="47" s="1"/>
  <c r="O77" i="47"/>
  <c r="O78" i="47"/>
  <c r="F162" i="111" s="1"/>
  <c r="Q162" i="111" s="1"/>
  <c r="D35" i="47"/>
  <c r="D36" i="47" s="1"/>
  <c r="D206" i="47" s="1"/>
  <c r="D103" i="47"/>
  <c r="N119" i="96"/>
  <c r="E829" i="111"/>
  <c r="E206" i="50"/>
  <c r="C207" i="46"/>
  <c r="I57" i="114"/>
  <c r="H58" i="114"/>
  <c r="G13" i="72"/>
  <c r="C140" i="93"/>
  <c r="C141" i="93" s="1"/>
  <c r="C58" i="93"/>
  <c r="D48" i="40"/>
  <c r="D207" i="40" s="1"/>
  <c r="D139" i="40"/>
  <c r="O113" i="40"/>
  <c r="C207" i="72"/>
  <c r="E47" i="73"/>
  <c r="E104" i="73"/>
  <c r="E105" i="73" s="1"/>
  <c r="E104" i="95"/>
  <c r="E105" i="95" s="1"/>
  <c r="E47" i="95"/>
  <c r="E206" i="44"/>
  <c r="C207" i="78"/>
  <c r="E205" i="42"/>
  <c r="C207" i="99"/>
  <c r="D48" i="92"/>
  <c r="D207" i="92" s="1"/>
  <c r="O113" i="92"/>
  <c r="D139" i="92"/>
  <c r="D48" i="76"/>
  <c r="D207" i="76" s="1"/>
  <c r="D139" i="76"/>
  <c r="O113" i="76"/>
  <c r="D48" i="101"/>
  <c r="D207" i="101" s="1"/>
  <c r="O113" i="101"/>
  <c r="D139" i="101"/>
  <c r="G13" i="94"/>
  <c r="H259" i="114"/>
  <c r="I258" i="114"/>
  <c r="Q78" i="70"/>
  <c r="H425" i="111" s="1"/>
  <c r="S425" i="111" s="1"/>
  <c r="F35" i="70"/>
  <c r="F36" i="70" s="1"/>
  <c r="F206" i="70" s="1"/>
  <c r="F103" i="70"/>
  <c r="Q77" i="70"/>
  <c r="F14" i="70"/>
  <c r="O84" i="71"/>
  <c r="D47" i="68"/>
  <c r="D104" i="68"/>
  <c r="D105" i="68" s="1"/>
  <c r="N119" i="79"/>
  <c r="E692" i="111"/>
  <c r="H103" i="114"/>
  <c r="I102" i="114"/>
  <c r="G13" i="77"/>
  <c r="F281" i="111"/>
  <c r="Q281" i="111" s="1"/>
  <c r="O83" i="55"/>
  <c r="O84" i="55" s="1"/>
  <c r="E47" i="45"/>
  <c r="E104" i="45"/>
  <c r="E105" i="45" s="1"/>
  <c r="C207" i="45"/>
  <c r="C59" i="91"/>
  <c r="C69" i="91"/>
  <c r="D48" i="87"/>
  <c r="D207" i="87" s="1"/>
  <c r="D139" i="87"/>
  <c r="O113" i="87"/>
  <c r="C207" i="44"/>
  <c r="D47" i="48"/>
  <c r="D104" i="48"/>
  <c r="D105" i="48" s="1"/>
  <c r="E104" i="79"/>
  <c r="E105" i="79" s="1"/>
  <c r="E47" i="79"/>
  <c r="E48" i="90"/>
  <c r="E139" i="90"/>
  <c r="P113" i="90"/>
  <c r="R77" i="91"/>
  <c r="G103" i="91"/>
  <c r="G35" i="91"/>
  <c r="G36" i="91" s="1"/>
  <c r="R78" i="91"/>
  <c r="I748" i="111" s="1"/>
  <c r="T748" i="111" s="1"/>
  <c r="G14" i="91"/>
  <c r="G205" i="91" s="1"/>
  <c r="G822" i="111"/>
  <c r="R822" i="111" s="1"/>
  <c r="P83" i="96"/>
  <c r="P84" i="96" s="1"/>
  <c r="F14" i="41"/>
  <c r="F205" i="41" s="1"/>
  <c r="F103" i="41"/>
  <c r="Q78" i="41"/>
  <c r="H70" i="111" s="1"/>
  <c r="S70" i="111" s="1"/>
  <c r="Q77" i="41"/>
  <c r="F35" i="41"/>
  <c r="F36" i="41" s="1"/>
  <c r="G13" i="38"/>
  <c r="H23" i="113"/>
  <c r="I22" i="113"/>
  <c r="E538" i="111"/>
  <c r="N119" i="77"/>
  <c r="C58" i="82"/>
  <c r="C140" i="82"/>
  <c r="C141" i="82" s="1"/>
  <c r="G531" i="111"/>
  <c r="R531" i="111" s="1"/>
  <c r="P83" i="77"/>
  <c r="C35" i="86"/>
  <c r="C36" i="86" s="1"/>
  <c r="C14" i="86"/>
  <c r="N77" i="86"/>
  <c r="N78" i="86"/>
  <c r="E641" i="111" s="1"/>
  <c r="C103" i="86"/>
  <c r="E47" i="97"/>
  <c r="E104" i="97"/>
  <c r="E105" i="97" s="1"/>
  <c r="D48" i="77"/>
  <c r="D207" i="77" s="1"/>
  <c r="D139" i="77"/>
  <c r="O113" i="77"/>
  <c r="D48" i="46"/>
  <c r="D207" i="46" s="1"/>
  <c r="O113" i="46"/>
  <c r="D139" i="46"/>
  <c r="C206" i="47"/>
  <c r="F205" i="91"/>
  <c r="F105" i="91"/>
  <c r="F206" i="91"/>
  <c r="N119" i="102"/>
  <c r="E921" i="111"/>
  <c r="E206" i="93"/>
  <c r="D48" i="69"/>
  <c r="D139" i="69"/>
  <c r="D48" i="42"/>
  <c r="D207" i="42" s="1"/>
  <c r="D139" i="42"/>
  <c r="O113" i="42"/>
  <c r="E104" i="84"/>
  <c r="E105" i="84" s="1"/>
  <c r="E47" i="84"/>
  <c r="E206" i="84"/>
  <c r="F103" i="46"/>
  <c r="F35" i="46"/>
  <c r="F36" i="46" s="1"/>
  <c r="Q77" i="46"/>
  <c r="F14" i="46"/>
  <c r="F205" i="46" s="1"/>
  <c r="Q78" i="46"/>
  <c r="H145" i="111" s="1"/>
  <c r="S145" i="111" s="1"/>
  <c r="E205" i="92"/>
  <c r="N119" i="71"/>
  <c r="E446" i="111"/>
  <c r="E104" i="38"/>
  <c r="E105" i="38" s="1"/>
  <c r="E47" i="38"/>
  <c r="F35" i="127"/>
  <c r="F36" i="127" s="1"/>
  <c r="F206" i="127" s="1"/>
  <c r="Q78" i="127"/>
  <c r="H962" i="111" s="1"/>
  <c r="S962" i="111" s="1"/>
  <c r="F14" i="127"/>
  <c r="F205" i="127" s="1"/>
  <c r="F103" i="127"/>
  <c r="Q77" i="127"/>
  <c r="I66" i="114"/>
  <c r="H67" i="114"/>
  <c r="G13" i="73"/>
  <c r="E702" i="111"/>
  <c r="N83" i="80"/>
  <c r="E491" i="111"/>
  <c r="N119" i="74"/>
  <c r="N119" i="41"/>
  <c r="E76" i="111"/>
  <c r="I138" i="114"/>
  <c r="G13" i="83"/>
  <c r="H139" i="114"/>
  <c r="C58" i="128"/>
  <c r="C140" i="128"/>
  <c r="C141" i="128" s="1"/>
  <c r="D48" i="72"/>
  <c r="D207" i="72" s="1"/>
  <c r="O113" i="72"/>
  <c r="D139" i="72"/>
  <c r="C207" i="100"/>
  <c r="N83" i="52"/>
  <c r="E236" i="111"/>
  <c r="C207" i="87"/>
  <c r="E205" i="100"/>
  <c r="F14" i="78"/>
  <c r="F205" i="78" s="1"/>
  <c r="F103" i="78"/>
  <c r="Q77" i="78"/>
  <c r="Q78" i="78"/>
  <c r="H547" i="111" s="1"/>
  <c r="S547" i="111" s="1"/>
  <c r="F35" i="78"/>
  <c r="F36" i="78" s="1"/>
  <c r="F206" i="78" s="1"/>
  <c r="D140" i="90"/>
  <c r="D141" i="90" s="1"/>
  <c r="D58" i="90"/>
  <c r="C207" i="94"/>
  <c r="D48" i="88"/>
  <c r="D207" i="88" s="1"/>
  <c r="O113" i="88"/>
  <c r="D139" i="88"/>
  <c r="G409" i="111"/>
  <c r="R409" i="111" s="1"/>
  <c r="P83" i="69"/>
  <c r="C58" i="95"/>
  <c r="C140" i="95"/>
  <c r="C141" i="95" s="1"/>
  <c r="N119" i="84"/>
  <c r="E613" i="111"/>
  <c r="C140" i="50"/>
  <c r="C141" i="50" s="1"/>
  <c r="C58" i="50"/>
  <c r="H241" i="114"/>
  <c r="G13" i="92"/>
  <c r="I240" i="114"/>
  <c r="N83" i="54"/>
  <c r="N84" i="54" s="1"/>
  <c r="E266" i="111"/>
  <c r="C140" i="70"/>
  <c r="C141" i="70" s="1"/>
  <c r="C58" i="70"/>
  <c r="F14" i="88"/>
  <c r="F205" i="88" s="1"/>
  <c r="Q78" i="88"/>
  <c r="H671" i="111" s="1"/>
  <c r="S671" i="111" s="1"/>
  <c r="Q77" i="88"/>
  <c r="F103" i="88"/>
  <c r="F35" i="88"/>
  <c r="F36" i="88" s="1"/>
  <c r="F206" i="88" s="1"/>
  <c r="C58" i="81"/>
  <c r="C140" i="81"/>
  <c r="C141" i="81" s="1"/>
  <c r="P83" i="43"/>
  <c r="G99" i="111"/>
  <c r="R99" i="111" s="1"/>
  <c r="O84" i="92"/>
  <c r="N84" i="55"/>
  <c r="C140" i="109"/>
  <c r="C141" i="109" s="1"/>
  <c r="C58" i="109"/>
  <c r="E104" i="94"/>
  <c r="E105" i="94" s="1"/>
  <c r="E47" i="94"/>
  <c r="E104" i="78"/>
  <c r="E105" i="78" s="1"/>
  <c r="E47" i="78"/>
  <c r="E206" i="78"/>
  <c r="N119" i="127"/>
  <c r="E968" i="111"/>
  <c r="O84" i="93"/>
  <c r="E104" i="99"/>
  <c r="E105" i="99" s="1"/>
  <c r="E47" i="99"/>
  <c r="N119" i="83"/>
  <c r="N120" i="83" s="1"/>
  <c r="E598" i="111"/>
  <c r="E47" i="101"/>
  <c r="E104" i="101"/>
  <c r="E105" i="101" s="1"/>
  <c r="N119" i="92"/>
  <c r="E769" i="111"/>
  <c r="E206" i="102"/>
  <c r="D48" i="81"/>
  <c r="D207" i="81" s="1"/>
  <c r="O113" i="81"/>
  <c r="D139" i="81"/>
  <c r="P83" i="41"/>
  <c r="G69" i="111"/>
  <c r="R69" i="111" s="1"/>
  <c r="O84" i="99"/>
  <c r="E906" i="111"/>
  <c r="N119" i="101"/>
  <c r="E206" i="89"/>
  <c r="D48" i="70"/>
  <c r="D207" i="70" s="1"/>
  <c r="O113" i="70"/>
  <c r="D139" i="70"/>
  <c r="E206" i="88"/>
  <c r="P83" i="88"/>
  <c r="G670" i="111"/>
  <c r="R670" i="111" s="1"/>
  <c r="G342" i="114"/>
  <c r="F13" i="108"/>
  <c r="H341" i="114"/>
  <c r="H121" i="113"/>
  <c r="F13" i="49"/>
  <c r="G122" i="113"/>
  <c r="C207" i="97"/>
  <c r="D48" i="79"/>
  <c r="D207" i="79" s="1"/>
  <c r="O113" i="79"/>
  <c r="D139" i="79"/>
  <c r="P83" i="71"/>
  <c r="G439" i="111"/>
  <c r="R439" i="111" s="1"/>
  <c r="G148" i="113"/>
  <c r="F149" i="113"/>
  <c r="E13" i="52"/>
  <c r="P83" i="70"/>
  <c r="G424" i="111"/>
  <c r="R424" i="111" s="1"/>
  <c r="E47" i="76"/>
  <c r="E104" i="76"/>
  <c r="E105" i="76" s="1"/>
  <c r="E35" i="68"/>
  <c r="E36" i="68" s="1"/>
  <c r="E206" i="68" s="1"/>
  <c r="P78" i="68"/>
  <c r="G395" i="111" s="1"/>
  <c r="R395" i="111" s="1"/>
  <c r="P77" i="68"/>
  <c r="E14" i="68"/>
  <c r="E205" i="68" s="1"/>
  <c r="E103" i="68"/>
  <c r="C140" i="40"/>
  <c r="C141" i="40" s="1"/>
  <c r="C58" i="40"/>
  <c r="G13" i="100"/>
  <c r="H314" i="114"/>
  <c r="I313" i="114"/>
  <c r="C207" i="51"/>
  <c r="P78" i="53"/>
  <c r="G252" i="111" s="1"/>
  <c r="R252" i="111" s="1"/>
  <c r="E35" i="53"/>
  <c r="E36" i="53" s="1"/>
  <c r="E206" i="53" s="1"/>
  <c r="P77" i="53"/>
  <c r="E103" i="53"/>
  <c r="E14" i="53"/>
  <c r="E205" i="53" s="1"/>
  <c r="F13" i="113"/>
  <c r="E236" i="113"/>
  <c r="E237" i="113" s="1"/>
  <c r="E14" i="113"/>
  <c r="E224" i="113" s="1"/>
  <c r="D13" i="32"/>
  <c r="C35" i="85"/>
  <c r="C36" i="85" s="1"/>
  <c r="C14" i="85"/>
  <c r="C103" i="85"/>
  <c r="N77" i="85"/>
  <c r="N78" i="85"/>
  <c r="E624" i="111" s="1"/>
  <c r="F12" i="114"/>
  <c r="E13" i="114"/>
  <c r="D13" i="67"/>
  <c r="E391" i="114"/>
  <c r="E392" i="114" s="1"/>
  <c r="C58" i="42"/>
  <c r="C140" i="42"/>
  <c r="C141" i="42" s="1"/>
  <c r="C48" i="53"/>
  <c r="N113" i="53"/>
  <c r="C139" i="53"/>
  <c r="D48" i="97"/>
  <c r="D207" i="97" s="1"/>
  <c r="O113" i="97"/>
  <c r="D139" i="97"/>
  <c r="G144" i="111"/>
  <c r="R144" i="111" s="1"/>
  <c r="P83" i="46"/>
  <c r="E13" i="98"/>
  <c r="F296" i="114"/>
  <c r="G295" i="114"/>
  <c r="C207" i="73"/>
  <c r="O83" i="49"/>
  <c r="F191" i="111"/>
  <c r="Q191" i="111" s="1"/>
  <c r="P83" i="83"/>
  <c r="P84" i="83" s="1"/>
  <c r="G591" i="111"/>
  <c r="R591" i="111" s="1"/>
  <c r="C48" i="55"/>
  <c r="C139" i="55"/>
  <c r="N113" i="55"/>
  <c r="D48" i="96"/>
  <c r="D207" i="96" s="1"/>
  <c r="O113" i="96"/>
  <c r="D139" i="96"/>
  <c r="E47" i="40"/>
  <c r="E104" i="40"/>
  <c r="E105" i="40" s="1"/>
  <c r="F13" i="48"/>
  <c r="H112" i="113"/>
  <c r="G113" i="113"/>
  <c r="I30" i="114"/>
  <c r="H31" i="114"/>
  <c r="G13" i="69"/>
  <c r="G206" i="111"/>
  <c r="R206" i="111" s="1"/>
  <c r="P83" i="50"/>
  <c r="E151" i="111"/>
  <c r="N119" i="46"/>
  <c r="E784" i="111"/>
  <c r="N119" i="93"/>
  <c r="C140" i="78"/>
  <c r="C141" i="78" s="1"/>
  <c r="C58" i="78"/>
  <c r="E47" i="42"/>
  <c r="E104" i="42"/>
  <c r="E105" i="42" s="1"/>
  <c r="C207" i="76"/>
  <c r="F14" i="128"/>
  <c r="F205" i="128" s="1"/>
  <c r="F103" i="128"/>
  <c r="Q77" i="128"/>
  <c r="F35" i="128"/>
  <c r="F36" i="128" s="1"/>
  <c r="Q78" i="128"/>
  <c r="H977" i="111" s="1"/>
  <c r="S977" i="111" s="1"/>
  <c r="H13" i="91"/>
  <c r="J231" i="114"/>
  <c r="I232" i="114"/>
  <c r="E206" i="96"/>
  <c r="E583" i="111"/>
  <c r="N119" i="82"/>
  <c r="N120" i="82" s="1"/>
  <c r="H130" i="114"/>
  <c r="I129" i="114"/>
  <c r="G13" i="82"/>
  <c r="F14" i="79"/>
  <c r="F205" i="79" s="1"/>
  <c r="Q77" i="79"/>
  <c r="F103" i="79"/>
  <c r="Q78" i="79"/>
  <c r="H686" i="111" s="1"/>
  <c r="S686" i="111" s="1"/>
  <c r="F35" i="79"/>
  <c r="F36" i="79" s="1"/>
  <c r="F206" i="79" s="1"/>
  <c r="G777" i="111"/>
  <c r="R777" i="111" s="1"/>
  <c r="P83" i="93"/>
  <c r="F35" i="51"/>
  <c r="F36" i="51" s="1"/>
  <c r="Q78" i="51"/>
  <c r="H222" i="111" s="1"/>
  <c r="S222" i="111" s="1"/>
  <c r="Q77" i="51"/>
  <c r="F14" i="51"/>
  <c r="F103" i="51"/>
  <c r="E983" i="111"/>
  <c r="N119" i="128"/>
  <c r="F103" i="71"/>
  <c r="Q77" i="71"/>
  <c r="F14" i="71"/>
  <c r="F205" i="71" s="1"/>
  <c r="Q78" i="71"/>
  <c r="H440" i="111" s="1"/>
  <c r="S440" i="111" s="1"/>
  <c r="F35" i="71"/>
  <c r="F36" i="71" s="1"/>
  <c r="F206" i="71" s="1"/>
  <c r="G976" i="111"/>
  <c r="R976" i="111" s="1"/>
  <c r="P83" i="128"/>
  <c r="I223" i="114"/>
  <c r="H13" i="90"/>
  <c r="J222" i="114"/>
  <c r="C140" i="87"/>
  <c r="C141" i="87" s="1"/>
  <c r="C58" i="87"/>
  <c r="E799" i="111"/>
  <c r="N119" i="94"/>
  <c r="C140" i="84"/>
  <c r="C141" i="84" s="1"/>
  <c r="C58" i="84"/>
  <c r="G454" i="111"/>
  <c r="R454" i="111" s="1"/>
  <c r="P83" i="72"/>
  <c r="E431" i="111"/>
  <c r="N119" i="70"/>
  <c r="H186" i="114"/>
  <c r="I185" i="114"/>
  <c r="G13" i="88"/>
  <c r="C206" i="75"/>
  <c r="F103" i="39"/>
  <c r="Q78" i="39"/>
  <c r="H40" i="111" s="1"/>
  <c r="S40" i="111" s="1"/>
  <c r="F35" i="39"/>
  <c r="F36" i="39" s="1"/>
  <c r="Q77" i="39"/>
  <c r="F14" i="39"/>
  <c r="P83" i="99"/>
  <c r="G869" i="111"/>
  <c r="R869" i="111" s="1"/>
  <c r="H277" i="114"/>
  <c r="G13" i="96"/>
  <c r="I276" i="114"/>
  <c r="O84" i="78"/>
  <c r="D48" i="83"/>
  <c r="D207" i="83" s="1"/>
  <c r="D139" i="83"/>
  <c r="O113" i="83"/>
  <c r="G13" i="93"/>
  <c r="I249" i="114"/>
  <c r="H250" i="114"/>
  <c r="H148" i="114"/>
  <c r="G13" i="84"/>
  <c r="I147" i="114"/>
  <c r="C140" i="101"/>
  <c r="C141" i="101" s="1"/>
  <c r="C58" i="101"/>
  <c r="E104" i="127"/>
  <c r="E105" i="127" s="1"/>
  <c r="E47" i="127"/>
  <c r="C104" i="98"/>
  <c r="C105" i="98" s="1"/>
  <c r="C47" i="98"/>
  <c r="G221" i="111"/>
  <c r="R221" i="111" s="1"/>
  <c r="P83" i="51"/>
  <c r="P84" i="51" s="1"/>
  <c r="E35" i="49"/>
  <c r="E36" i="49" s="1"/>
  <c r="E14" i="49"/>
  <c r="E205" i="49" s="1"/>
  <c r="P77" i="49"/>
  <c r="E103" i="49"/>
  <c r="P78" i="49"/>
  <c r="G192" i="111" s="1"/>
  <c r="R192" i="111" s="1"/>
  <c r="E47" i="46"/>
  <c r="E104" i="46"/>
  <c r="E105" i="46" s="1"/>
  <c r="P78" i="48"/>
  <c r="G177" i="111" s="1"/>
  <c r="R177" i="111" s="1"/>
  <c r="E103" i="48"/>
  <c r="P77" i="48"/>
  <c r="E14" i="48"/>
  <c r="E205" i="48" s="1"/>
  <c r="E35" i="48"/>
  <c r="E36" i="48" s="1"/>
  <c r="O84" i="88"/>
  <c r="O84" i="77"/>
  <c r="C207" i="96"/>
  <c r="E205" i="50"/>
  <c r="C58" i="46"/>
  <c r="C140" i="46"/>
  <c r="C141" i="46" s="1"/>
  <c r="O84" i="42"/>
  <c r="O84" i="40"/>
  <c r="D14" i="54"/>
  <c r="D205" i="54" s="1"/>
  <c r="O77" i="54"/>
  <c r="D103" i="54"/>
  <c r="D35" i="54"/>
  <c r="D36" i="54" s="1"/>
  <c r="D206" i="54" s="1"/>
  <c r="O78" i="54"/>
  <c r="F267" i="111" s="1"/>
  <c r="Q267" i="111" s="1"/>
  <c r="C58" i="72"/>
  <c r="C140" i="72"/>
  <c r="C141" i="72" s="1"/>
  <c r="F35" i="89"/>
  <c r="F36" i="89" s="1"/>
  <c r="F206" i="89" s="1"/>
  <c r="F103" i="89"/>
  <c r="F14" i="89"/>
  <c r="Q77" i="89"/>
  <c r="Q78" i="89"/>
  <c r="H718" i="111" s="1"/>
  <c r="S718" i="111" s="1"/>
  <c r="E205" i="73"/>
  <c r="O84" i="70"/>
  <c r="G807" i="111"/>
  <c r="R807" i="111" s="1"/>
  <c r="P83" i="95"/>
  <c r="E205" i="44"/>
  <c r="E553" i="111"/>
  <c r="N119" i="78"/>
  <c r="I67" i="113"/>
  <c r="G13" i="43"/>
  <c r="H68" i="113"/>
  <c r="G84" i="111"/>
  <c r="R84" i="111" s="1"/>
  <c r="P83" i="42"/>
  <c r="E876" i="111"/>
  <c r="N119" i="99"/>
  <c r="N120" i="99" s="1"/>
  <c r="O84" i="79"/>
  <c r="C48" i="48"/>
  <c r="N113" i="48"/>
  <c r="C139" i="48"/>
  <c r="N119" i="76"/>
  <c r="E523" i="111"/>
  <c r="G13" i="128"/>
  <c r="I368" i="114"/>
  <c r="H369" i="114"/>
  <c r="D48" i="41"/>
  <c r="D207" i="41" s="1"/>
  <c r="O113" i="41"/>
  <c r="D139" i="41"/>
  <c r="G84" i="114"/>
  <c r="F85" i="114"/>
  <c r="E13" i="75"/>
  <c r="F394" i="111"/>
  <c r="O83" i="68"/>
  <c r="C48" i="108"/>
  <c r="C139" i="108"/>
  <c r="N113" i="108"/>
  <c r="C207" i="79"/>
  <c r="G576" i="111"/>
  <c r="R576" i="111" s="1"/>
  <c r="P83" i="82"/>
  <c r="P84" i="82" s="1"/>
  <c r="G129" i="111"/>
  <c r="R129" i="111" s="1"/>
  <c r="P83" i="45"/>
  <c r="G13" i="81"/>
  <c r="I120" i="114"/>
  <c r="H121" i="114"/>
  <c r="E136" i="111"/>
  <c r="N119" i="45"/>
  <c r="O83" i="53"/>
  <c r="F251" i="111"/>
  <c r="Q251" i="111" s="1"/>
  <c r="C140" i="44"/>
  <c r="C141" i="44" s="1"/>
  <c r="C58" i="44"/>
  <c r="E206" i="79"/>
  <c r="F35" i="99"/>
  <c r="F36" i="99" s="1"/>
  <c r="Q78" i="99"/>
  <c r="H870" i="111" s="1"/>
  <c r="S870" i="111" s="1"/>
  <c r="Q77" i="99"/>
  <c r="F14" i="99"/>
  <c r="F103" i="99"/>
  <c r="Q78" i="38"/>
  <c r="H25" i="111" s="1"/>
  <c r="S25" i="111" s="1"/>
  <c r="F14" i="38"/>
  <c r="F205" i="38" s="1"/>
  <c r="F103" i="38"/>
  <c r="F35" i="38"/>
  <c r="F36" i="38" s="1"/>
  <c r="F206" i="38" s="1"/>
  <c r="Q77" i="38"/>
  <c r="C207" i="77"/>
  <c r="D104" i="108"/>
  <c r="D105" i="108" s="1"/>
  <c r="D47" i="108"/>
  <c r="E206" i="77"/>
  <c r="F14" i="82"/>
  <c r="F205" i="82" s="1"/>
  <c r="Q78" i="82"/>
  <c r="H577" i="111" s="1"/>
  <c r="S577" i="111" s="1"/>
  <c r="F35" i="82"/>
  <c r="F36" i="82" s="1"/>
  <c r="F103" i="82"/>
  <c r="Q77" i="82"/>
  <c r="F103" i="45"/>
  <c r="F35" i="45"/>
  <c r="F36" i="45" s="1"/>
  <c r="F206" i="45" s="1"/>
  <c r="Q77" i="45"/>
  <c r="Q78" i="45"/>
  <c r="H130" i="111" s="1"/>
  <c r="S130" i="111" s="1"/>
  <c r="F14" i="45"/>
  <c r="D48" i="93"/>
  <c r="D207" i="93" s="1"/>
  <c r="D139" i="93"/>
  <c r="O113" i="93"/>
  <c r="I194" i="114"/>
  <c r="H195" i="114"/>
  <c r="G13" i="79"/>
  <c r="E161" i="111"/>
  <c r="N83" i="47"/>
  <c r="N84" i="47" s="1"/>
  <c r="N84" i="68"/>
  <c r="C207" i="102"/>
  <c r="D48" i="78"/>
  <c r="D207" i="78" s="1"/>
  <c r="D139" i="78"/>
  <c r="O113" i="78"/>
  <c r="E47" i="93"/>
  <c r="E104" i="93"/>
  <c r="E105" i="93" s="1"/>
  <c r="O84" i="45"/>
  <c r="G762" i="111"/>
  <c r="R762" i="111" s="1"/>
  <c r="P83" i="92"/>
  <c r="P84" i="92" s="1"/>
  <c r="Q78" i="87"/>
  <c r="H656" i="111" s="1"/>
  <c r="S656" i="111" s="1"/>
  <c r="F14" i="87"/>
  <c r="F35" i="87"/>
  <c r="F36" i="87" s="1"/>
  <c r="F206" i="87" s="1"/>
  <c r="F103" i="87"/>
  <c r="Q77" i="87"/>
  <c r="C207" i="71"/>
  <c r="C47" i="80"/>
  <c r="C104" i="80"/>
  <c r="C105" i="80" s="1"/>
  <c r="Q78" i="44"/>
  <c r="H115" i="111" s="1"/>
  <c r="S115" i="111" s="1"/>
  <c r="F35" i="44"/>
  <c r="F36" i="44" s="1"/>
  <c r="F206" i="44" s="1"/>
  <c r="F103" i="44"/>
  <c r="F14" i="44"/>
  <c r="F205" i="44" s="1"/>
  <c r="Q77" i="44"/>
  <c r="I139" i="113"/>
  <c r="G13" i="51"/>
  <c r="H140" i="113"/>
  <c r="C207" i="41"/>
  <c r="F754" i="111"/>
  <c r="Q754" i="111" s="1"/>
  <c r="O119" i="91"/>
  <c r="C58" i="38"/>
  <c r="C140" i="38"/>
  <c r="C141" i="38" s="1"/>
  <c r="C58" i="100"/>
  <c r="C140" i="100"/>
  <c r="C141" i="100" s="1"/>
  <c r="I48" i="114"/>
  <c r="H49" i="114"/>
  <c r="G13" i="71"/>
  <c r="E47" i="128"/>
  <c r="E104" i="128"/>
  <c r="E105" i="128" s="1"/>
  <c r="C206" i="52"/>
  <c r="C47" i="52"/>
  <c r="C104" i="52"/>
  <c r="C105" i="52" s="1"/>
  <c r="C58" i="39"/>
  <c r="C140" i="39"/>
  <c r="C141" i="39" s="1"/>
  <c r="H351" i="114"/>
  <c r="G13" i="109"/>
  <c r="I350" i="114"/>
  <c r="E662" i="111"/>
  <c r="N119" i="87"/>
  <c r="E206" i="100"/>
  <c r="C140" i="94"/>
  <c r="C141" i="94" s="1"/>
  <c r="C58" i="94"/>
  <c r="E106" i="111"/>
  <c r="N119" i="43"/>
  <c r="N120" i="43" s="1"/>
  <c r="D48" i="94"/>
  <c r="D207" i="94" s="1"/>
  <c r="D139" i="94"/>
  <c r="O113" i="94"/>
  <c r="E47" i="69"/>
  <c r="E104" i="69"/>
  <c r="E105" i="69" s="1"/>
  <c r="F103" i="92"/>
  <c r="F35" i="92"/>
  <c r="F36" i="92" s="1"/>
  <c r="Q78" i="92"/>
  <c r="H763" i="111" s="1"/>
  <c r="S763" i="111" s="1"/>
  <c r="F14" i="92"/>
  <c r="F205" i="92" s="1"/>
  <c r="Q77" i="92"/>
  <c r="C206" i="54"/>
  <c r="C207" i="81"/>
  <c r="D48" i="51"/>
  <c r="D207" i="51" s="1"/>
  <c r="O113" i="51"/>
  <c r="D139" i="51"/>
  <c r="D48" i="102"/>
  <c r="D207" i="102" s="1"/>
  <c r="D139" i="102"/>
  <c r="O113" i="102"/>
  <c r="E206" i="94"/>
  <c r="N83" i="75"/>
  <c r="E501" i="111"/>
  <c r="O84" i="87"/>
  <c r="C207" i="127"/>
  <c r="H32" i="113"/>
  <c r="G13" i="39"/>
  <c r="I31" i="113"/>
  <c r="F14" i="96"/>
  <c r="F205" i="96" s="1"/>
  <c r="Q78" i="96"/>
  <c r="H823" i="111" s="1"/>
  <c r="S823" i="111" s="1"/>
  <c r="F35" i="96"/>
  <c r="F36" i="96" s="1"/>
  <c r="F103" i="96"/>
  <c r="Q77" i="96"/>
  <c r="E206" i="101"/>
  <c r="E47" i="102"/>
  <c r="E104" i="102"/>
  <c r="E105" i="102" s="1"/>
  <c r="E104" i="89"/>
  <c r="E105" i="89" s="1"/>
  <c r="E47" i="89"/>
  <c r="G961" i="111"/>
  <c r="R961" i="111" s="1"/>
  <c r="P83" i="127"/>
  <c r="O78" i="80"/>
  <c r="F703" i="111" s="1"/>
  <c r="Q703" i="111" s="1"/>
  <c r="D103" i="80"/>
  <c r="D35" i="80"/>
  <c r="D36" i="80" s="1"/>
  <c r="D206" i="80" s="1"/>
  <c r="D14" i="80"/>
  <c r="D205" i="80" s="1"/>
  <c r="O77" i="80"/>
  <c r="N83" i="98"/>
  <c r="E854" i="111"/>
  <c r="E47" i="88"/>
  <c r="E104" i="88"/>
  <c r="E105" i="88" s="1"/>
  <c r="P77" i="108"/>
  <c r="E35" i="108"/>
  <c r="E36" i="108" s="1"/>
  <c r="E103" i="108"/>
  <c r="E14" i="108"/>
  <c r="E205" i="108" s="1"/>
  <c r="P78" i="108"/>
  <c r="G932" i="111" s="1"/>
  <c r="R932" i="111" s="1"/>
  <c r="C140" i="97"/>
  <c r="C141" i="97" s="1"/>
  <c r="C58" i="97"/>
  <c r="F35" i="74"/>
  <c r="F36" i="74" s="1"/>
  <c r="F206" i="74" s="1"/>
  <c r="Q77" i="74"/>
  <c r="F103" i="74"/>
  <c r="F14" i="74"/>
  <c r="F205" i="74" s="1"/>
  <c r="Q78" i="74"/>
  <c r="H485" i="111" s="1"/>
  <c r="S485" i="111" s="1"/>
  <c r="N119" i="89"/>
  <c r="E724" i="111"/>
  <c r="N84" i="48"/>
  <c r="E47" i="71"/>
  <c r="E104" i="71"/>
  <c r="E105" i="71" s="1"/>
  <c r="E206" i="71"/>
  <c r="E47" i="70"/>
  <c r="E104" i="70"/>
  <c r="E105" i="70" s="1"/>
  <c r="H21" i="114"/>
  <c r="G22" i="114"/>
  <c r="F13" i="68"/>
  <c r="E206" i="109"/>
  <c r="F103" i="100"/>
  <c r="Q77" i="100"/>
  <c r="Q78" i="100"/>
  <c r="H885" i="111" s="1"/>
  <c r="S885" i="111" s="1"/>
  <c r="F35" i="100"/>
  <c r="F36" i="100" s="1"/>
  <c r="F206" i="100" s="1"/>
  <c r="F14" i="100"/>
  <c r="F205" i="100" s="1"/>
  <c r="C140" i="88"/>
  <c r="C141" i="88" s="1"/>
  <c r="C58" i="88"/>
  <c r="D48" i="84"/>
  <c r="D207" i="84" s="1"/>
  <c r="O113" i="84"/>
  <c r="D139" i="84"/>
  <c r="E104" i="81"/>
  <c r="E105" i="81" s="1"/>
  <c r="E47" i="81"/>
  <c r="P83" i="81"/>
  <c r="G561" i="111"/>
  <c r="R561" i="111" s="1"/>
  <c r="C140" i="51"/>
  <c r="C141" i="51" s="1"/>
  <c r="C58" i="51"/>
  <c r="N120" i="91"/>
  <c r="F13" i="53"/>
  <c r="H157" i="113"/>
  <c r="G158" i="113"/>
  <c r="F35" i="50"/>
  <c r="F36" i="50" s="1"/>
  <c r="F206" i="50" s="1"/>
  <c r="F103" i="50"/>
  <c r="Q77" i="50"/>
  <c r="F14" i="50"/>
  <c r="F205" i="50" s="1"/>
  <c r="Q78" i="50"/>
  <c r="H207" i="111" s="1"/>
  <c r="S207" i="111" s="1"/>
  <c r="E476" i="111"/>
  <c r="N119" i="73"/>
  <c r="D47" i="49"/>
  <c r="D104" i="49"/>
  <c r="D105" i="49" s="1"/>
  <c r="E206" i="83"/>
  <c r="G484" i="111"/>
  <c r="R484" i="111" s="1"/>
  <c r="P83" i="74"/>
  <c r="O84" i="76"/>
  <c r="F206" i="90"/>
  <c r="E205" i="40"/>
  <c r="N120" i="76" l="1"/>
  <c r="N120" i="45"/>
  <c r="P84" i="95"/>
  <c r="N120" i="92"/>
  <c r="O84" i="53"/>
  <c r="E380" i="114"/>
  <c r="E5" i="119" s="1"/>
  <c r="F223" i="113"/>
  <c r="P84" i="50"/>
  <c r="N120" i="89"/>
  <c r="N84" i="75"/>
  <c r="O120" i="91"/>
  <c r="P84" i="72"/>
  <c r="P84" i="41"/>
  <c r="N120" i="79"/>
  <c r="N120" i="41"/>
  <c r="O84" i="68"/>
  <c r="N120" i="102"/>
  <c r="N120" i="78"/>
  <c r="N120" i="93"/>
  <c r="P84" i="77"/>
  <c r="Q84" i="91"/>
  <c r="N120" i="128"/>
  <c r="P84" i="43"/>
  <c r="N120" i="71"/>
  <c r="N120" i="74"/>
  <c r="P84" i="102"/>
  <c r="P84" i="128"/>
  <c r="P84" i="93"/>
  <c r="N120" i="46"/>
  <c r="P84" i="70"/>
  <c r="P84" i="79"/>
  <c r="P84" i="87"/>
  <c r="P84" i="74"/>
  <c r="N120" i="73"/>
  <c r="P84" i="127"/>
  <c r="P84" i="42"/>
  <c r="O84" i="49"/>
  <c r="P84" i="88"/>
  <c r="N120" i="97"/>
  <c r="P84" i="44"/>
  <c r="P84" i="109"/>
  <c r="P84" i="81"/>
  <c r="P84" i="78"/>
  <c r="E248" i="113"/>
  <c r="G14" i="50"/>
  <c r="G205" i="50" s="1"/>
  <c r="G103" i="50"/>
  <c r="R78" i="50"/>
  <c r="I207" i="111" s="1"/>
  <c r="T207" i="111" s="1"/>
  <c r="G35" i="50"/>
  <c r="G36" i="50" s="1"/>
  <c r="R77" i="50"/>
  <c r="F104" i="40"/>
  <c r="F105" i="40" s="1"/>
  <c r="F47" i="40"/>
  <c r="E47" i="55"/>
  <c r="E104" i="55"/>
  <c r="E105" i="55" s="1"/>
  <c r="E58" i="91"/>
  <c r="E140" i="91"/>
  <c r="E141" i="91" s="1"/>
  <c r="D140" i="74"/>
  <c r="D141" i="74" s="1"/>
  <c r="D58" i="74"/>
  <c r="Q83" i="77"/>
  <c r="H531" i="111"/>
  <c r="S531" i="111" s="1"/>
  <c r="H103" i="113"/>
  <c r="F13" i="47"/>
  <c r="G104" i="113"/>
  <c r="H206" i="111"/>
  <c r="S206" i="111" s="1"/>
  <c r="Q83" i="50"/>
  <c r="G13" i="53"/>
  <c r="H158" i="113"/>
  <c r="I157" i="113"/>
  <c r="Q83" i="100"/>
  <c r="H884" i="111"/>
  <c r="S884" i="111" s="1"/>
  <c r="Q77" i="68"/>
  <c r="F14" i="68"/>
  <c r="F35" i="68"/>
  <c r="F36" i="68" s="1"/>
  <c r="F206" i="68" s="1"/>
  <c r="F103" i="68"/>
  <c r="Q78" i="68"/>
  <c r="H395" i="111" s="1"/>
  <c r="S395" i="111" s="1"/>
  <c r="E48" i="70"/>
  <c r="E207" i="70" s="1"/>
  <c r="P113" i="70"/>
  <c r="E139" i="70"/>
  <c r="E48" i="71"/>
  <c r="E139" i="71"/>
  <c r="P113" i="71"/>
  <c r="F47" i="74"/>
  <c r="F104" i="74"/>
  <c r="F105" i="74" s="1"/>
  <c r="P83" i="108"/>
  <c r="G931" i="111"/>
  <c r="F104" i="96"/>
  <c r="F105" i="96" s="1"/>
  <c r="F47" i="96"/>
  <c r="F921" i="111"/>
  <c r="Q921" i="111" s="1"/>
  <c r="O119" i="102"/>
  <c r="D58" i="51"/>
  <c r="D140" i="51"/>
  <c r="D141" i="51" s="1"/>
  <c r="Q83" i="92"/>
  <c r="H762" i="111"/>
  <c r="S762" i="111" s="1"/>
  <c r="F47" i="92"/>
  <c r="F104" i="92"/>
  <c r="F105" i="92" s="1"/>
  <c r="F205" i="99"/>
  <c r="P84" i="45"/>
  <c r="Q394" i="111"/>
  <c r="D104" i="54"/>
  <c r="D105" i="54" s="1"/>
  <c r="D47" i="54"/>
  <c r="G14" i="96"/>
  <c r="G205" i="96" s="1"/>
  <c r="G103" i="96"/>
  <c r="R77" i="96"/>
  <c r="G35" i="96"/>
  <c r="G36" i="96" s="1"/>
  <c r="R78" i="96"/>
  <c r="I823" i="111" s="1"/>
  <c r="T823" i="111" s="1"/>
  <c r="D48" i="49"/>
  <c r="D207" i="49" s="1"/>
  <c r="O113" i="49"/>
  <c r="D139" i="49"/>
  <c r="F104" i="50"/>
  <c r="F105" i="50" s="1"/>
  <c r="F47" i="50"/>
  <c r="F103" i="53"/>
  <c r="F14" i="53"/>
  <c r="F205" i="53" s="1"/>
  <c r="Q78" i="53"/>
  <c r="H252" i="111" s="1"/>
  <c r="S252" i="111" s="1"/>
  <c r="Q77" i="53"/>
  <c r="F35" i="53"/>
  <c r="F36" i="53" s="1"/>
  <c r="F206" i="53" s="1"/>
  <c r="D140" i="84"/>
  <c r="D141" i="84" s="1"/>
  <c r="D58" i="84"/>
  <c r="C59" i="88"/>
  <c r="C69" i="88"/>
  <c r="F47" i="100"/>
  <c r="F104" i="100"/>
  <c r="F105" i="100" s="1"/>
  <c r="H484" i="111"/>
  <c r="S484" i="111" s="1"/>
  <c r="Q83" i="74"/>
  <c r="Q84" i="74" s="1"/>
  <c r="E48" i="102"/>
  <c r="E207" i="102" s="1"/>
  <c r="E139" i="102"/>
  <c r="P113" i="102"/>
  <c r="F206" i="96"/>
  <c r="I32" i="113"/>
  <c r="J31" i="113"/>
  <c r="H13" i="39"/>
  <c r="D140" i="102"/>
  <c r="D141" i="102" s="1"/>
  <c r="D58" i="102"/>
  <c r="O119" i="51"/>
  <c r="F228" i="111"/>
  <c r="Q228" i="111" s="1"/>
  <c r="C59" i="94"/>
  <c r="C69" i="94"/>
  <c r="N120" i="87"/>
  <c r="C48" i="52"/>
  <c r="C139" i="52"/>
  <c r="N113" i="52"/>
  <c r="J48" i="114"/>
  <c r="H13" i="71"/>
  <c r="I49" i="114"/>
  <c r="G35" i="51"/>
  <c r="G36" i="51" s="1"/>
  <c r="G206" i="51" s="1"/>
  <c r="R78" i="51"/>
  <c r="I222" i="111" s="1"/>
  <c r="T222" i="111" s="1"/>
  <c r="G14" i="51"/>
  <c r="G205" i="51" s="1"/>
  <c r="R77" i="51"/>
  <c r="G103" i="51"/>
  <c r="Q83" i="44"/>
  <c r="H114" i="111"/>
  <c r="S114" i="111" s="1"/>
  <c r="H655" i="111"/>
  <c r="S655" i="111" s="1"/>
  <c r="Q83" i="87"/>
  <c r="F784" i="111"/>
  <c r="Q784" i="111" s="1"/>
  <c r="O119" i="93"/>
  <c r="H129" i="111"/>
  <c r="S129" i="111" s="1"/>
  <c r="Q83" i="45"/>
  <c r="D48" i="108"/>
  <c r="D207" i="108" s="1"/>
  <c r="O113" i="108"/>
  <c r="D139" i="108"/>
  <c r="H869" i="111"/>
  <c r="S869" i="111" s="1"/>
  <c r="Q83" i="99"/>
  <c r="D58" i="41"/>
  <c r="D140" i="41"/>
  <c r="D141" i="41" s="1"/>
  <c r="C207" i="48"/>
  <c r="I68" i="113"/>
  <c r="J67" i="113"/>
  <c r="H13" i="43"/>
  <c r="O83" i="54"/>
  <c r="F266" i="111"/>
  <c r="Q266" i="111" s="1"/>
  <c r="E206" i="48"/>
  <c r="P83" i="49"/>
  <c r="G191" i="111"/>
  <c r="R191" i="111" s="1"/>
  <c r="G35" i="84"/>
  <c r="G36" i="84" s="1"/>
  <c r="R78" i="84"/>
  <c r="I607" i="111" s="1"/>
  <c r="T607" i="111" s="1"/>
  <c r="G14" i="84"/>
  <c r="G205" i="84" s="1"/>
  <c r="R77" i="84"/>
  <c r="G103" i="84"/>
  <c r="G35" i="93"/>
  <c r="G36" i="93" s="1"/>
  <c r="G103" i="93"/>
  <c r="R77" i="93"/>
  <c r="R78" i="93"/>
  <c r="I778" i="111" s="1"/>
  <c r="T778" i="111" s="1"/>
  <c r="G14" i="93"/>
  <c r="G205" i="93" s="1"/>
  <c r="F206" i="39"/>
  <c r="N120" i="70"/>
  <c r="C59" i="84"/>
  <c r="C69" i="84"/>
  <c r="C59" i="87"/>
  <c r="C69" i="87"/>
  <c r="Q83" i="71"/>
  <c r="H439" i="111"/>
  <c r="S439" i="111" s="1"/>
  <c r="Q83" i="51"/>
  <c r="H221" i="111"/>
  <c r="S221" i="111" s="1"/>
  <c r="G35" i="82"/>
  <c r="G36" i="82" s="1"/>
  <c r="G206" i="82" s="1"/>
  <c r="R77" i="82"/>
  <c r="R78" i="82"/>
  <c r="I577" i="111" s="1"/>
  <c r="T577" i="111" s="1"/>
  <c r="G14" i="82"/>
  <c r="G205" i="82" s="1"/>
  <c r="G103" i="82"/>
  <c r="I13" i="91"/>
  <c r="J232" i="114"/>
  <c r="I31" i="114"/>
  <c r="J30" i="114"/>
  <c r="H13" i="69"/>
  <c r="P84" i="46"/>
  <c r="F391" i="114"/>
  <c r="F392" i="114" s="1"/>
  <c r="G12" i="114"/>
  <c r="F13" i="114"/>
  <c r="E13" i="67"/>
  <c r="E623" i="111"/>
  <c r="N83" i="85"/>
  <c r="D103" i="32"/>
  <c r="D14" i="32"/>
  <c r="D35" i="32"/>
  <c r="D36" i="32" s="1"/>
  <c r="O78" i="32"/>
  <c r="F10" i="111" s="1"/>
  <c r="O77" i="32"/>
  <c r="D13" i="63"/>
  <c r="P83" i="53"/>
  <c r="G251" i="111"/>
  <c r="R251" i="111" s="1"/>
  <c r="R77" i="100"/>
  <c r="G14" i="100"/>
  <c r="G205" i="100" s="1"/>
  <c r="G35" i="100"/>
  <c r="G36" i="100" s="1"/>
  <c r="G206" i="100" s="1"/>
  <c r="G103" i="100"/>
  <c r="R78" i="100"/>
  <c r="I885" i="111" s="1"/>
  <c r="T885" i="111" s="1"/>
  <c r="G149" i="113"/>
  <c r="H148" i="113"/>
  <c r="F13" i="52"/>
  <c r="O119" i="79"/>
  <c r="F692" i="111"/>
  <c r="Q692" i="111" s="1"/>
  <c r="H122" i="113"/>
  <c r="I121" i="113"/>
  <c r="G13" i="49"/>
  <c r="D58" i="70"/>
  <c r="D140" i="70"/>
  <c r="D141" i="70" s="1"/>
  <c r="F568" i="111"/>
  <c r="Q568" i="111" s="1"/>
  <c r="O119" i="81"/>
  <c r="E48" i="101"/>
  <c r="E207" i="101" s="1"/>
  <c r="P113" i="101"/>
  <c r="E139" i="101"/>
  <c r="E48" i="99"/>
  <c r="P113" i="99"/>
  <c r="E139" i="99"/>
  <c r="N120" i="127"/>
  <c r="N120" i="84"/>
  <c r="D59" i="90"/>
  <c r="D69" i="90"/>
  <c r="N84" i="52"/>
  <c r="D58" i="72"/>
  <c r="D140" i="72"/>
  <c r="D141" i="72" s="1"/>
  <c r="I139" i="114"/>
  <c r="J138" i="114"/>
  <c r="H13" i="83"/>
  <c r="G103" i="73"/>
  <c r="G14" i="73"/>
  <c r="R78" i="73"/>
  <c r="I470" i="111" s="1"/>
  <c r="T470" i="111" s="1"/>
  <c r="G35" i="73"/>
  <c r="G36" i="73" s="1"/>
  <c r="R77" i="73"/>
  <c r="H144" i="111"/>
  <c r="S144" i="111" s="1"/>
  <c r="Q83" i="46"/>
  <c r="D140" i="42"/>
  <c r="D141" i="42" s="1"/>
  <c r="D58" i="42"/>
  <c r="D140" i="46"/>
  <c r="D141" i="46" s="1"/>
  <c r="D58" i="46"/>
  <c r="F538" i="111"/>
  <c r="Q538" i="111" s="1"/>
  <c r="O119" i="77"/>
  <c r="C104" i="86"/>
  <c r="C105" i="86" s="1"/>
  <c r="C47" i="86"/>
  <c r="C206" i="86"/>
  <c r="C59" i="82"/>
  <c r="C69" i="82"/>
  <c r="F206" i="41"/>
  <c r="G47" i="91"/>
  <c r="G104" i="91"/>
  <c r="G105" i="91" s="1"/>
  <c r="D48" i="68"/>
  <c r="D207" i="68" s="1"/>
  <c r="O113" i="68"/>
  <c r="D139" i="68"/>
  <c r="F205" i="70"/>
  <c r="D140" i="101"/>
  <c r="D141" i="101" s="1"/>
  <c r="D58" i="101"/>
  <c r="F523" i="111"/>
  <c r="Q523" i="111" s="1"/>
  <c r="O119" i="76"/>
  <c r="D58" i="92"/>
  <c r="D140" i="92"/>
  <c r="D141" i="92" s="1"/>
  <c r="E48" i="73"/>
  <c r="E207" i="73" s="1"/>
  <c r="E139" i="73"/>
  <c r="P113" i="73"/>
  <c r="F61" i="111"/>
  <c r="Q61" i="111" s="1"/>
  <c r="O119" i="40"/>
  <c r="C59" i="93"/>
  <c r="C69" i="93"/>
  <c r="H13" i="72"/>
  <c r="J57" i="114"/>
  <c r="I58" i="114"/>
  <c r="F206" i="69"/>
  <c r="C207" i="67"/>
  <c r="F47" i="42"/>
  <c r="F104" i="42"/>
  <c r="F105" i="42" s="1"/>
  <c r="H807" i="111"/>
  <c r="S807" i="111" s="1"/>
  <c r="Q83" i="95"/>
  <c r="C59" i="92"/>
  <c r="C69" i="92"/>
  <c r="C59" i="83"/>
  <c r="C69" i="83"/>
  <c r="C48" i="75"/>
  <c r="N113" i="75"/>
  <c r="C139" i="75"/>
  <c r="N120" i="109"/>
  <c r="F205" i="102"/>
  <c r="R77" i="78"/>
  <c r="G103" i="78"/>
  <c r="R78" i="78"/>
  <c r="I547" i="111" s="1"/>
  <c r="T547" i="111" s="1"/>
  <c r="G14" i="78"/>
  <c r="G35" i="78"/>
  <c r="G36" i="78" s="1"/>
  <c r="N120" i="100"/>
  <c r="J322" i="114"/>
  <c r="I323" i="114"/>
  <c r="H13" i="101"/>
  <c r="C59" i="45"/>
  <c r="C69" i="45"/>
  <c r="C59" i="99"/>
  <c r="C69" i="99"/>
  <c r="F205" i="72"/>
  <c r="C140" i="49"/>
  <c r="C141" i="49" s="1"/>
  <c r="C58" i="49"/>
  <c r="C58" i="68"/>
  <c r="C140" i="68"/>
  <c r="C141" i="68" s="1"/>
  <c r="P84" i="40"/>
  <c r="C141" i="69"/>
  <c r="C205" i="32"/>
  <c r="C206" i="32"/>
  <c r="H13" i="40"/>
  <c r="J40" i="113"/>
  <c r="I41" i="113"/>
  <c r="D58" i="39"/>
  <c r="D140" i="39"/>
  <c r="D141" i="39" s="1"/>
  <c r="E48" i="109"/>
  <c r="E139" i="109"/>
  <c r="P113" i="109"/>
  <c r="D140" i="38"/>
  <c r="D141" i="38" s="1"/>
  <c r="D58" i="38"/>
  <c r="E48" i="51"/>
  <c r="P113" i="51"/>
  <c r="E139" i="51"/>
  <c r="H13" i="95"/>
  <c r="J267" i="114"/>
  <c r="I268" i="114"/>
  <c r="F13" i="80"/>
  <c r="H204" i="114"/>
  <c r="G205" i="114"/>
  <c r="F47" i="93"/>
  <c r="F104" i="93"/>
  <c r="F105" i="93" s="1"/>
  <c r="F476" i="111"/>
  <c r="Q476" i="111" s="1"/>
  <c r="O119" i="73"/>
  <c r="E48" i="43"/>
  <c r="P113" i="43"/>
  <c r="E139" i="43"/>
  <c r="R78" i="102"/>
  <c r="I915" i="111" s="1"/>
  <c r="T915" i="111" s="1"/>
  <c r="G35" i="102"/>
  <c r="G36" i="102" s="1"/>
  <c r="G14" i="102"/>
  <c r="G205" i="102" s="1"/>
  <c r="G103" i="102"/>
  <c r="R77" i="102"/>
  <c r="E48" i="72"/>
  <c r="E139" i="72"/>
  <c r="P113" i="72"/>
  <c r="F106" i="111"/>
  <c r="Q106" i="111" s="1"/>
  <c r="O119" i="43"/>
  <c r="H946" i="111"/>
  <c r="S946" i="111" s="1"/>
  <c r="Q83" i="109"/>
  <c r="N120" i="39"/>
  <c r="J76" i="113"/>
  <c r="I77" i="113"/>
  <c r="H13" i="44"/>
  <c r="J359" i="114"/>
  <c r="I360" i="114"/>
  <c r="H13" i="127"/>
  <c r="D140" i="99"/>
  <c r="D141" i="99" s="1"/>
  <c r="D58" i="99"/>
  <c r="H13" i="46"/>
  <c r="I95" i="113"/>
  <c r="J94" i="113"/>
  <c r="P84" i="97"/>
  <c r="D58" i="50"/>
  <c r="D140" i="50"/>
  <c r="D141" i="50" s="1"/>
  <c r="E48" i="77"/>
  <c r="P113" i="77"/>
  <c r="E139" i="77"/>
  <c r="H13" i="41"/>
  <c r="J49" i="113"/>
  <c r="I50" i="113"/>
  <c r="O84" i="48"/>
  <c r="D58" i="128"/>
  <c r="D140" i="128"/>
  <c r="D141" i="128" s="1"/>
  <c r="F47" i="81"/>
  <c r="F104" i="81"/>
  <c r="F105" i="81" s="1"/>
  <c r="D48" i="55"/>
  <c r="D207" i="55" s="1"/>
  <c r="O113" i="55"/>
  <c r="D139" i="55"/>
  <c r="F446" i="111"/>
  <c r="Q446" i="111" s="1"/>
  <c r="O119" i="71"/>
  <c r="J39" i="114"/>
  <c r="I40" i="114"/>
  <c r="H13" i="70"/>
  <c r="C59" i="76"/>
  <c r="C69" i="76"/>
  <c r="I214" i="114"/>
  <c r="H13" i="89"/>
  <c r="J213" i="114"/>
  <c r="O119" i="127"/>
  <c r="F968" i="111"/>
  <c r="Q968" i="111" s="1"/>
  <c r="D58" i="45"/>
  <c r="D140" i="45"/>
  <c r="D141" i="45" s="1"/>
  <c r="E48" i="50"/>
  <c r="P113" i="50"/>
  <c r="E139" i="50"/>
  <c r="O119" i="95"/>
  <c r="F814" i="111"/>
  <c r="Q814" i="111" s="1"/>
  <c r="Q84" i="90"/>
  <c r="E48" i="83"/>
  <c r="E207" i="83" s="1"/>
  <c r="P113" i="83"/>
  <c r="E139" i="83"/>
  <c r="N120" i="42"/>
  <c r="E205" i="55"/>
  <c r="F724" i="111"/>
  <c r="Q724" i="111" s="1"/>
  <c r="O119" i="89"/>
  <c r="G35" i="45"/>
  <c r="G36" i="45" s="1"/>
  <c r="G14" i="45"/>
  <c r="G205" i="45" s="1"/>
  <c r="R78" i="45"/>
  <c r="I130" i="111" s="1"/>
  <c r="T130" i="111" s="1"/>
  <c r="G103" i="45"/>
  <c r="R77" i="45"/>
  <c r="F47" i="77"/>
  <c r="F104" i="77"/>
  <c r="F105" i="77" s="1"/>
  <c r="E35" i="47"/>
  <c r="E36" i="47" s="1"/>
  <c r="E103" i="47"/>
  <c r="P77" i="47"/>
  <c r="E14" i="47"/>
  <c r="E205" i="47" s="1"/>
  <c r="P78" i="47"/>
  <c r="G162" i="111" s="1"/>
  <c r="R162" i="111" s="1"/>
  <c r="D58" i="93"/>
  <c r="D140" i="93"/>
  <c r="D141" i="93" s="1"/>
  <c r="D140" i="88"/>
  <c r="D141" i="88" s="1"/>
  <c r="D58" i="88"/>
  <c r="O119" i="72"/>
  <c r="O120" i="72" s="1"/>
  <c r="F461" i="111"/>
  <c r="Q461" i="111" s="1"/>
  <c r="C59" i="128"/>
  <c r="C69" i="128"/>
  <c r="H961" i="111"/>
  <c r="S961" i="111" s="1"/>
  <c r="Q83" i="127"/>
  <c r="F206" i="46"/>
  <c r="E48" i="84"/>
  <c r="E139" i="84"/>
  <c r="P113" i="84"/>
  <c r="D207" i="69"/>
  <c r="F151" i="111"/>
  <c r="Q151" i="111" s="1"/>
  <c r="O119" i="46"/>
  <c r="D58" i="77"/>
  <c r="D140" i="77"/>
  <c r="D141" i="77" s="1"/>
  <c r="E48" i="97"/>
  <c r="E207" i="97" s="1"/>
  <c r="P113" i="97"/>
  <c r="E139" i="97"/>
  <c r="N120" i="77"/>
  <c r="R77" i="38"/>
  <c r="G14" i="38"/>
  <c r="G205" i="38" s="1"/>
  <c r="R78" i="38"/>
  <c r="I25" i="111" s="1"/>
  <c r="T25" i="111" s="1"/>
  <c r="G103" i="38"/>
  <c r="G35" i="38"/>
  <c r="G36" i="38" s="1"/>
  <c r="Q83" i="41"/>
  <c r="H69" i="111"/>
  <c r="S69" i="111" s="1"/>
  <c r="R83" i="91"/>
  <c r="I747" i="111"/>
  <c r="T747" i="111" s="1"/>
  <c r="E207" i="90"/>
  <c r="D48" i="48"/>
  <c r="D207" i="48" s="1"/>
  <c r="O113" i="48"/>
  <c r="D139" i="48"/>
  <c r="F662" i="111"/>
  <c r="Q662" i="111" s="1"/>
  <c r="O119" i="87"/>
  <c r="M464" i="105"/>
  <c r="C70" i="91"/>
  <c r="C208" i="91" s="1"/>
  <c r="Q83" i="70"/>
  <c r="H424" i="111"/>
  <c r="S424" i="111" s="1"/>
  <c r="I259" i="114"/>
  <c r="J258" i="114"/>
  <c r="H13" i="94"/>
  <c r="O119" i="101"/>
  <c r="F906" i="111"/>
  <c r="Q906" i="111" s="1"/>
  <c r="D140" i="76"/>
  <c r="D141" i="76" s="1"/>
  <c r="D58" i="76"/>
  <c r="O119" i="92"/>
  <c r="F769" i="111"/>
  <c r="Q769" i="111" s="1"/>
  <c r="E48" i="95"/>
  <c r="E207" i="95" s="1"/>
  <c r="E139" i="95"/>
  <c r="P113" i="95"/>
  <c r="D58" i="40"/>
  <c r="D140" i="40"/>
  <c r="D141" i="40" s="1"/>
  <c r="O83" i="47"/>
  <c r="F161" i="111"/>
  <c r="Q83" i="69"/>
  <c r="H409" i="111"/>
  <c r="S409" i="111" s="1"/>
  <c r="N83" i="67"/>
  <c r="E377" i="111"/>
  <c r="D104" i="52"/>
  <c r="D105" i="52" s="1"/>
  <c r="D47" i="52"/>
  <c r="F236" i="111"/>
  <c r="Q236" i="111" s="1"/>
  <c r="O83" i="52"/>
  <c r="F206" i="42"/>
  <c r="P84" i="89"/>
  <c r="Q83" i="97"/>
  <c r="H837" i="111"/>
  <c r="S837" i="111" s="1"/>
  <c r="D58" i="100"/>
  <c r="D140" i="100"/>
  <c r="D141" i="100" s="1"/>
  <c r="O84" i="108"/>
  <c r="G14" i="99"/>
  <c r="G205" i="99" s="1"/>
  <c r="R78" i="99"/>
  <c r="I870" i="111" s="1"/>
  <c r="T870" i="111" s="1"/>
  <c r="G35" i="99"/>
  <c r="G36" i="99" s="1"/>
  <c r="G206" i="99" s="1"/>
  <c r="G103" i="99"/>
  <c r="R77" i="99"/>
  <c r="F501" i="111"/>
  <c r="O83" i="75"/>
  <c r="P84" i="73"/>
  <c r="Q83" i="72"/>
  <c r="H454" i="111"/>
  <c r="S454" i="111" s="1"/>
  <c r="F953" i="111"/>
  <c r="Q953" i="111" s="1"/>
  <c r="O119" i="109"/>
  <c r="C70" i="90"/>
  <c r="C208" i="90" s="1"/>
  <c r="M455" i="105"/>
  <c r="C35" i="63"/>
  <c r="C36" i="63" s="1"/>
  <c r="C86" i="63" s="1"/>
  <c r="C14" i="63"/>
  <c r="C85" i="63" s="1"/>
  <c r="C47" i="32"/>
  <c r="C104" i="32"/>
  <c r="C105" i="32" s="1"/>
  <c r="G35" i="40"/>
  <c r="G36" i="40" s="1"/>
  <c r="R78" i="40"/>
  <c r="I55" i="111" s="1"/>
  <c r="T55" i="111" s="1"/>
  <c r="G103" i="40"/>
  <c r="G14" i="40"/>
  <c r="R77" i="40"/>
  <c r="F35" i="55"/>
  <c r="F36" i="55" s="1"/>
  <c r="Q77" i="55"/>
  <c r="F14" i="55"/>
  <c r="F205" i="55" s="1"/>
  <c r="Q78" i="55"/>
  <c r="H282" i="111" s="1"/>
  <c r="S282" i="111" s="1"/>
  <c r="F103" i="55"/>
  <c r="H13" i="42"/>
  <c r="I59" i="113"/>
  <c r="J58" i="113"/>
  <c r="H606" i="111"/>
  <c r="S606" i="111" s="1"/>
  <c r="Q83" i="84"/>
  <c r="H777" i="111"/>
  <c r="S777" i="111" s="1"/>
  <c r="Q83" i="93"/>
  <c r="C59" i="127"/>
  <c r="C69" i="127"/>
  <c r="G35" i="97"/>
  <c r="G36" i="97" s="1"/>
  <c r="G103" i="97"/>
  <c r="G14" i="97"/>
  <c r="R77" i="97"/>
  <c r="R78" i="97"/>
  <c r="I838" i="111" s="1"/>
  <c r="T838" i="111" s="1"/>
  <c r="D58" i="43"/>
  <c r="D140" i="43"/>
  <c r="D141" i="43" s="1"/>
  <c r="O120" i="90"/>
  <c r="F47" i="109"/>
  <c r="F104" i="109"/>
  <c r="F105" i="109" s="1"/>
  <c r="G205" i="90"/>
  <c r="N120" i="38"/>
  <c r="F583" i="111"/>
  <c r="Q583" i="111" s="1"/>
  <c r="O119" i="82"/>
  <c r="D59" i="91"/>
  <c r="D69" i="91"/>
  <c r="H469" i="111"/>
  <c r="S469" i="111" s="1"/>
  <c r="Q83" i="73"/>
  <c r="O119" i="99"/>
  <c r="F876" i="111"/>
  <c r="Q876" i="111" s="1"/>
  <c r="C59" i="71"/>
  <c r="C69" i="71"/>
  <c r="E48" i="92"/>
  <c r="E207" i="92" s="1"/>
  <c r="P113" i="92"/>
  <c r="E139" i="92"/>
  <c r="F206" i="101"/>
  <c r="O119" i="50"/>
  <c r="F213" i="111"/>
  <c r="Q213" i="111" s="1"/>
  <c r="G167" i="114"/>
  <c r="E13" i="86"/>
  <c r="F168" i="114"/>
  <c r="C59" i="77"/>
  <c r="C69" i="77"/>
  <c r="R77" i="41"/>
  <c r="R78" i="41"/>
  <c r="I70" i="111" s="1"/>
  <c r="T70" i="111" s="1"/>
  <c r="G35" i="41"/>
  <c r="G36" i="41" s="1"/>
  <c r="G206" i="41" s="1"/>
  <c r="G103" i="41"/>
  <c r="G14" i="41"/>
  <c r="G205" i="41" s="1"/>
  <c r="E48" i="96"/>
  <c r="E139" i="96"/>
  <c r="P113" i="96"/>
  <c r="O119" i="128"/>
  <c r="O120" i="128" s="1"/>
  <c r="F983" i="111"/>
  <c r="Q983" i="111" s="1"/>
  <c r="F205" i="81"/>
  <c r="E48" i="82"/>
  <c r="P113" i="82"/>
  <c r="E139" i="82"/>
  <c r="C59" i="79"/>
  <c r="C69" i="79"/>
  <c r="Q83" i="76"/>
  <c r="H516" i="111"/>
  <c r="S516" i="111" s="1"/>
  <c r="F104" i="76"/>
  <c r="F105" i="76" s="1"/>
  <c r="F47" i="76"/>
  <c r="F104" i="94"/>
  <c r="F105" i="94" s="1"/>
  <c r="F47" i="94"/>
  <c r="F206" i="43"/>
  <c r="F104" i="43"/>
  <c r="F105" i="43" s="1"/>
  <c r="F47" i="43"/>
  <c r="C59" i="96"/>
  <c r="C69" i="96"/>
  <c r="C59" i="73"/>
  <c r="C69" i="73"/>
  <c r="D47" i="98"/>
  <c r="D104" i="98"/>
  <c r="D105" i="98" s="1"/>
  <c r="E48" i="87"/>
  <c r="P113" i="87"/>
  <c r="E139" i="87"/>
  <c r="J130" i="113"/>
  <c r="I131" i="113"/>
  <c r="H13" i="50"/>
  <c r="F158" i="114"/>
  <c r="E13" i="85"/>
  <c r="G157" i="114"/>
  <c r="H54" i="111"/>
  <c r="S54" i="111" s="1"/>
  <c r="Q83" i="40"/>
  <c r="N120" i="95"/>
  <c r="H13" i="87"/>
  <c r="J176" i="114"/>
  <c r="I177" i="114"/>
  <c r="E207" i="91"/>
  <c r="P84" i="39"/>
  <c r="F613" i="111"/>
  <c r="Q613" i="111" s="1"/>
  <c r="O119" i="84"/>
  <c r="H22" i="114"/>
  <c r="G13" i="68"/>
  <c r="I21" i="114"/>
  <c r="E47" i="108"/>
  <c r="E104" i="108"/>
  <c r="E105" i="108" s="1"/>
  <c r="E48" i="88"/>
  <c r="E139" i="88"/>
  <c r="P113" i="88"/>
  <c r="D47" i="80"/>
  <c r="D104" i="80"/>
  <c r="D105" i="80" s="1"/>
  <c r="E48" i="89"/>
  <c r="E207" i="89" s="1"/>
  <c r="E139" i="89"/>
  <c r="P113" i="89"/>
  <c r="R77" i="39"/>
  <c r="G35" i="39"/>
  <c r="G36" i="39" s="1"/>
  <c r="G206" i="39" s="1"/>
  <c r="G103" i="39"/>
  <c r="G14" i="39"/>
  <c r="G205" i="39" s="1"/>
  <c r="R78" i="39"/>
  <c r="I40" i="111" s="1"/>
  <c r="T40" i="111" s="1"/>
  <c r="E48" i="69"/>
  <c r="E139" i="69"/>
  <c r="E48" i="128"/>
  <c r="E139" i="128"/>
  <c r="P113" i="128"/>
  <c r="C59" i="38"/>
  <c r="C69" i="38"/>
  <c r="J139" i="113"/>
  <c r="I140" i="113"/>
  <c r="H13" i="51"/>
  <c r="F47" i="87"/>
  <c r="F104" i="87"/>
  <c r="F105" i="87" s="1"/>
  <c r="E48" i="93"/>
  <c r="E139" i="93"/>
  <c r="P113" i="93"/>
  <c r="R77" i="79"/>
  <c r="R78" i="79"/>
  <c r="I686" i="111" s="1"/>
  <c r="T686" i="111" s="1"/>
  <c r="G103" i="79"/>
  <c r="G35" i="79"/>
  <c r="G36" i="79" s="1"/>
  <c r="G14" i="79"/>
  <c r="G205" i="79" s="1"/>
  <c r="Q83" i="82"/>
  <c r="H576" i="111"/>
  <c r="S576" i="111" s="1"/>
  <c r="F47" i="38"/>
  <c r="F104" i="38"/>
  <c r="F105" i="38" s="1"/>
  <c r="C59" i="44"/>
  <c r="C69" i="44"/>
  <c r="H13" i="81"/>
  <c r="I121" i="114"/>
  <c r="J120" i="114"/>
  <c r="C207" i="108"/>
  <c r="P77" i="75"/>
  <c r="E35" i="75"/>
  <c r="E36" i="75" s="1"/>
  <c r="E103" i="75"/>
  <c r="E14" i="75"/>
  <c r="E205" i="75" s="1"/>
  <c r="P78" i="75"/>
  <c r="G502" i="111" s="1"/>
  <c r="R502" i="111" s="1"/>
  <c r="F76" i="111"/>
  <c r="Q76" i="111" s="1"/>
  <c r="O119" i="41"/>
  <c r="J368" i="114"/>
  <c r="H13" i="128"/>
  <c r="I369" i="114"/>
  <c r="C140" i="48"/>
  <c r="C141" i="48" s="1"/>
  <c r="C58" i="48"/>
  <c r="Q83" i="89"/>
  <c r="H717" i="111"/>
  <c r="S717" i="111" s="1"/>
  <c r="C59" i="46"/>
  <c r="C69" i="46"/>
  <c r="C48" i="98"/>
  <c r="N113" i="98"/>
  <c r="C139" i="98"/>
  <c r="C59" i="101"/>
  <c r="C69" i="101"/>
  <c r="O119" i="83"/>
  <c r="F598" i="111"/>
  <c r="Q598" i="111" s="1"/>
  <c r="G35" i="88"/>
  <c r="G36" i="88" s="1"/>
  <c r="G14" i="88"/>
  <c r="G205" i="88" s="1"/>
  <c r="R78" i="88"/>
  <c r="I671" i="111" s="1"/>
  <c r="T671" i="111" s="1"/>
  <c r="R77" i="88"/>
  <c r="G103" i="88"/>
  <c r="F104" i="71"/>
  <c r="F105" i="71" s="1"/>
  <c r="F47" i="71"/>
  <c r="F104" i="79"/>
  <c r="F105" i="79" s="1"/>
  <c r="F47" i="79"/>
  <c r="H13" i="82"/>
  <c r="I130" i="114"/>
  <c r="J129" i="114"/>
  <c r="H35" i="91"/>
  <c r="H36" i="91" s="1"/>
  <c r="S78" i="91"/>
  <c r="J748" i="111" s="1"/>
  <c r="U748" i="111" s="1"/>
  <c r="H14" i="91"/>
  <c r="H205" i="91" s="1"/>
  <c r="S77" i="91"/>
  <c r="H103" i="91"/>
  <c r="F206" i="128"/>
  <c r="E48" i="42"/>
  <c r="E207" i="42" s="1"/>
  <c r="E139" i="42"/>
  <c r="P113" i="42"/>
  <c r="E48" i="40"/>
  <c r="E139" i="40"/>
  <c r="P113" i="40"/>
  <c r="C207" i="55"/>
  <c r="G296" i="114"/>
  <c r="H295" i="114"/>
  <c r="F13" i="98"/>
  <c r="C207" i="53"/>
  <c r="C47" i="85"/>
  <c r="C104" i="85"/>
  <c r="C105" i="85" s="1"/>
  <c r="C59" i="40"/>
  <c r="C69" i="40"/>
  <c r="E104" i="68"/>
  <c r="E105" i="68" s="1"/>
  <c r="E47" i="68"/>
  <c r="G13" i="108"/>
  <c r="H342" i="114"/>
  <c r="I341" i="114"/>
  <c r="O119" i="70"/>
  <c r="F431" i="111"/>
  <c r="Q431" i="111" s="1"/>
  <c r="E48" i="94"/>
  <c r="E207" i="94" s="1"/>
  <c r="P113" i="94"/>
  <c r="E139" i="94"/>
  <c r="C59" i="50"/>
  <c r="C69" i="50"/>
  <c r="C59" i="51"/>
  <c r="C69" i="51"/>
  <c r="E48" i="81"/>
  <c r="E139" i="81"/>
  <c r="P113" i="81"/>
  <c r="C59" i="97"/>
  <c r="C69" i="97"/>
  <c r="E206" i="108"/>
  <c r="F702" i="111"/>
  <c r="O83" i="80"/>
  <c r="H822" i="111"/>
  <c r="S822" i="111" s="1"/>
  <c r="Q83" i="96"/>
  <c r="F206" i="92"/>
  <c r="F799" i="111"/>
  <c r="Q799" i="111" s="1"/>
  <c r="O119" i="94"/>
  <c r="J350" i="114"/>
  <c r="H13" i="109"/>
  <c r="I351" i="114"/>
  <c r="C59" i="39"/>
  <c r="C69" i="39"/>
  <c r="G35" i="71"/>
  <c r="G36" i="71" s="1"/>
  <c r="R78" i="71"/>
  <c r="I440" i="111" s="1"/>
  <c r="T440" i="111" s="1"/>
  <c r="G103" i="71"/>
  <c r="R77" i="71"/>
  <c r="G14" i="71"/>
  <c r="C59" i="100"/>
  <c r="C69" i="100"/>
  <c r="F104" i="44"/>
  <c r="F105" i="44" s="1"/>
  <c r="F47" i="44"/>
  <c r="C48" i="80"/>
  <c r="C139" i="80"/>
  <c r="N113" i="80"/>
  <c r="O119" i="78"/>
  <c r="F553" i="111"/>
  <c r="Q553" i="111" s="1"/>
  <c r="F205" i="45"/>
  <c r="F47" i="45"/>
  <c r="F104" i="45"/>
  <c r="F105" i="45" s="1"/>
  <c r="F47" i="82"/>
  <c r="F104" i="82"/>
  <c r="F105" i="82" s="1"/>
  <c r="F47" i="99"/>
  <c r="F104" i="99"/>
  <c r="F105" i="99" s="1"/>
  <c r="F206" i="99"/>
  <c r="G35" i="81"/>
  <c r="G36" i="81" s="1"/>
  <c r="R78" i="81"/>
  <c r="I562" i="111" s="1"/>
  <c r="T562" i="111" s="1"/>
  <c r="R77" i="81"/>
  <c r="G14" i="81"/>
  <c r="G205" i="81" s="1"/>
  <c r="G103" i="81"/>
  <c r="E938" i="111"/>
  <c r="E1004" i="111" s="1"/>
  <c r="N119" i="108"/>
  <c r="G103" i="128"/>
  <c r="R77" i="128"/>
  <c r="G35" i="128"/>
  <c r="G36" i="128" s="1"/>
  <c r="G14" i="128"/>
  <c r="R78" i="128"/>
  <c r="I977" i="111" s="1"/>
  <c r="T977" i="111" s="1"/>
  <c r="N119" i="48"/>
  <c r="E183" i="111"/>
  <c r="F205" i="89"/>
  <c r="C59" i="72"/>
  <c r="C69" i="72"/>
  <c r="P83" i="48"/>
  <c r="G176" i="111"/>
  <c r="R176" i="111" s="1"/>
  <c r="E48" i="46"/>
  <c r="E139" i="46"/>
  <c r="P113" i="46"/>
  <c r="E206" i="49"/>
  <c r="D140" i="83"/>
  <c r="D141" i="83" s="1"/>
  <c r="D58" i="83"/>
  <c r="I277" i="114"/>
  <c r="J276" i="114"/>
  <c r="H13" i="96"/>
  <c r="F205" i="39"/>
  <c r="F104" i="39"/>
  <c r="F105" i="39" s="1"/>
  <c r="F47" i="39"/>
  <c r="H13" i="88"/>
  <c r="I186" i="114"/>
  <c r="J185" i="114"/>
  <c r="N120" i="94"/>
  <c r="J223" i="114"/>
  <c r="I13" i="90"/>
  <c r="F104" i="51"/>
  <c r="F105" i="51" s="1"/>
  <c r="F47" i="51"/>
  <c r="F206" i="51"/>
  <c r="Q83" i="79"/>
  <c r="H685" i="111"/>
  <c r="S685" i="111" s="1"/>
  <c r="H976" i="111"/>
  <c r="S976" i="111" s="1"/>
  <c r="Q83" i="128"/>
  <c r="C59" i="78"/>
  <c r="C69" i="78"/>
  <c r="G35" i="69"/>
  <c r="G36" i="69" s="1"/>
  <c r="G103" i="69"/>
  <c r="R77" i="69"/>
  <c r="G14" i="69"/>
  <c r="G205" i="69" s="1"/>
  <c r="R78" i="69"/>
  <c r="I410" i="111" s="1"/>
  <c r="T410" i="111" s="1"/>
  <c r="I112" i="113"/>
  <c r="H113" i="113"/>
  <c r="G13" i="48"/>
  <c r="D140" i="96"/>
  <c r="D141" i="96" s="1"/>
  <c r="D58" i="96"/>
  <c r="E288" i="111"/>
  <c r="N119" i="55"/>
  <c r="D140" i="97"/>
  <c r="D141" i="97" s="1"/>
  <c r="D58" i="97"/>
  <c r="C140" i="53"/>
  <c r="C141" i="53" s="1"/>
  <c r="C58" i="53"/>
  <c r="D14" i="67"/>
  <c r="D103" i="67"/>
  <c r="O78" i="67"/>
  <c r="F378" i="111" s="1"/>
  <c r="Q378" i="111" s="1"/>
  <c r="D13" i="104"/>
  <c r="D35" i="67"/>
  <c r="D36" i="67" s="1"/>
  <c r="O77" i="67"/>
  <c r="C237" i="85"/>
  <c r="I314" i="114"/>
  <c r="H13" i="100"/>
  <c r="J313" i="114"/>
  <c r="E103" i="52"/>
  <c r="P78" i="52"/>
  <c r="G237" i="111" s="1"/>
  <c r="R237" i="111" s="1"/>
  <c r="E35" i="52"/>
  <c r="E36" i="52" s="1"/>
  <c r="P77" i="52"/>
  <c r="E14" i="52"/>
  <c r="P84" i="71"/>
  <c r="Q78" i="108"/>
  <c r="H932" i="111" s="1"/>
  <c r="S932" i="111" s="1"/>
  <c r="F35" i="108"/>
  <c r="F36" i="108" s="1"/>
  <c r="Q77" i="108"/>
  <c r="F14" i="108"/>
  <c r="F103" i="108"/>
  <c r="N120" i="101"/>
  <c r="C59" i="81"/>
  <c r="C69" i="81"/>
  <c r="F104" i="88"/>
  <c r="F105" i="88" s="1"/>
  <c r="F47" i="88"/>
  <c r="C59" i="70"/>
  <c r="C69" i="70"/>
  <c r="H13" i="92"/>
  <c r="I241" i="114"/>
  <c r="J240" i="114"/>
  <c r="C59" i="95"/>
  <c r="C69" i="95"/>
  <c r="F677" i="111"/>
  <c r="Q677" i="111" s="1"/>
  <c r="O119" i="88"/>
  <c r="Q83" i="78"/>
  <c r="H546" i="111"/>
  <c r="S546" i="111" s="1"/>
  <c r="N84" i="80"/>
  <c r="H13" i="73"/>
  <c r="J66" i="114"/>
  <c r="I67" i="114"/>
  <c r="F47" i="127"/>
  <c r="F104" i="127"/>
  <c r="F105" i="127" s="1"/>
  <c r="E48" i="38"/>
  <c r="E207" i="38" s="1"/>
  <c r="E139" i="38"/>
  <c r="P113" i="38"/>
  <c r="F104" i="46"/>
  <c r="F105" i="46" s="1"/>
  <c r="F47" i="46"/>
  <c r="N83" i="86"/>
  <c r="E640" i="111"/>
  <c r="G739" i="111"/>
  <c r="R739" i="111" s="1"/>
  <c r="P119" i="90"/>
  <c r="E48" i="79"/>
  <c r="E139" i="79"/>
  <c r="P113" i="79"/>
  <c r="D140" i="87"/>
  <c r="D141" i="87" s="1"/>
  <c r="D58" i="87"/>
  <c r="R78" i="77"/>
  <c r="I532" i="111" s="1"/>
  <c r="T532" i="111" s="1"/>
  <c r="G35" i="77"/>
  <c r="G36" i="77" s="1"/>
  <c r="G206" i="77" s="1"/>
  <c r="G14" i="77"/>
  <c r="R77" i="77"/>
  <c r="G103" i="77"/>
  <c r="F47" i="70"/>
  <c r="F104" i="70"/>
  <c r="F105" i="70" s="1"/>
  <c r="G103" i="72"/>
  <c r="R78" i="72"/>
  <c r="I455" i="111" s="1"/>
  <c r="T455" i="111" s="1"/>
  <c r="R77" i="72"/>
  <c r="G14" i="72"/>
  <c r="G205" i="72" s="1"/>
  <c r="G35" i="72"/>
  <c r="G36" i="72" s="1"/>
  <c r="G206" i="72" s="1"/>
  <c r="D104" i="47"/>
  <c r="D105" i="47" s="1"/>
  <c r="D47" i="47"/>
  <c r="E48" i="39"/>
  <c r="P113" i="39"/>
  <c r="E139" i="39"/>
  <c r="C35" i="104"/>
  <c r="C36" i="104" s="1"/>
  <c r="C86" i="104" s="1"/>
  <c r="C14" i="104"/>
  <c r="C85" i="104" s="1"/>
  <c r="P84" i="76"/>
  <c r="Q83" i="42"/>
  <c r="H84" i="111"/>
  <c r="S84" i="111" s="1"/>
  <c r="F206" i="95"/>
  <c r="F121" i="111"/>
  <c r="Q121" i="111" s="1"/>
  <c r="O119" i="44"/>
  <c r="F104" i="102"/>
  <c r="F105" i="102" s="1"/>
  <c r="F47" i="102"/>
  <c r="G103" i="101"/>
  <c r="R77" i="101"/>
  <c r="G14" i="101"/>
  <c r="G205" i="101" s="1"/>
  <c r="R78" i="101"/>
  <c r="I900" i="111" s="1"/>
  <c r="T900" i="111" s="1"/>
  <c r="G35" i="101"/>
  <c r="G36" i="101" s="1"/>
  <c r="O119" i="100"/>
  <c r="F891" i="111"/>
  <c r="Q891" i="111" s="1"/>
  <c r="Q931" i="111"/>
  <c r="N120" i="44"/>
  <c r="H13" i="76"/>
  <c r="I94" i="114"/>
  <c r="J93" i="114"/>
  <c r="F206" i="72"/>
  <c r="F104" i="72"/>
  <c r="F105" i="72" s="1"/>
  <c r="F47" i="72"/>
  <c r="C207" i="49"/>
  <c r="C207" i="68"/>
  <c r="E48" i="74"/>
  <c r="P113" i="74"/>
  <c r="E139" i="74"/>
  <c r="D58" i="109"/>
  <c r="D140" i="109"/>
  <c r="D141" i="109" s="1"/>
  <c r="E9" i="111"/>
  <c r="N83" i="32"/>
  <c r="H176" i="113"/>
  <c r="G13" i="55"/>
  <c r="I175" i="113"/>
  <c r="R78" i="74"/>
  <c r="I485" i="111" s="1"/>
  <c r="T485" i="111" s="1"/>
  <c r="G14" i="74"/>
  <c r="G205" i="74" s="1"/>
  <c r="G103" i="74"/>
  <c r="R77" i="74"/>
  <c r="G35" i="74"/>
  <c r="G36" i="74" s="1"/>
  <c r="G206" i="74" s="1"/>
  <c r="G35" i="42"/>
  <c r="G36" i="42" s="1"/>
  <c r="G103" i="42"/>
  <c r="R78" i="42"/>
  <c r="I85" i="111" s="1"/>
  <c r="T85" i="111" s="1"/>
  <c r="R77" i="42"/>
  <c r="G14" i="42"/>
  <c r="G35" i="95"/>
  <c r="G36" i="95" s="1"/>
  <c r="G206" i="95" s="1"/>
  <c r="G103" i="95"/>
  <c r="G14" i="95"/>
  <c r="R77" i="95"/>
  <c r="R78" i="95"/>
  <c r="I808" i="111" s="1"/>
  <c r="T808" i="111" s="1"/>
  <c r="F205" i="84"/>
  <c r="N120" i="81"/>
  <c r="J331" i="114"/>
  <c r="H13" i="102"/>
  <c r="I332" i="114"/>
  <c r="F206" i="109"/>
  <c r="I732" i="111"/>
  <c r="T732" i="111" s="1"/>
  <c r="R83" i="90"/>
  <c r="D58" i="82"/>
  <c r="D140" i="82"/>
  <c r="D141" i="82" s="1"/>
  <c r="F47" i="83"/>
  <c r="F104" i="83"/>
  <c r="F105" i="83" s="1"/>
  <c r="C59" i="41"/>
  <c r="C69" i="41"/>
  <c r="G103" i="44"/>
  <c r="R78" i="44"/>
  <c r="I115" i="111" s="1"/>
  <c r="T115" i="111" s="1"/>
  <c r="G14" i="44"/>
  <c r="G205" i="44" s="1"/>
  <c r="R77" i="44"/>
  <c r="G35" i="44"/>
  <c r="G36" i="44" s="1"/>
  <c r="G206" i="44" s="1"/>
  <c r="F104" i="73"/>
  <c r="F105" i="73" s="1"/>
  <c r="F47" i="73"/>
  <c r="R78" i="46"/>
  <c r="I145" i="111" s="1"/>
  <c r="T145" i="111" s="1"/>
  <c r="G14" i="46"/>
  <c r="G205" i="46" s="1"/>
  <c r="G35" i="46"/>
  <c r="G36" i="46" s="1"/>
  <c r="G206" i="46" s="1"/>
  <c r="G103" i="46"/>
  <c r="R77" i="46"/>
  <c r="C59" i="102"/>
  <c r="C69" i="102"/>
  <c r="O78" i="86"/>
  <c r="F641" i="111" s="1"/>
  <c r="Q641" i="111" s="1"/>
  <c r="D103" i="86"/>
  <c r="O77" i="86"/>
  <c r="D35" i="86"/>
  <c r="D36" i="86" s="1"/>
  <c r="D206" i="86" s="1"/>
  <c r="D14" i="86"/>
  <c r="D205" i="86" s="1"/>
  <c r="D48" i="53"/>
  <c r="D207" i="53" s="1"/>
  <c r="D139" i="53"/>
  <c r="O113" i="53"/>
  <c r="H561" i="111"/>
  <c r="S561" i="111" s="1"/>
  <c r="Q83" i="81"/>
  <c r="F205" i="76"/>
  <c r="F205" i="94"/>
  <c r="E48" i="44"/>
  <c r="P113" i="44"/>
  <c r="E139" i="44"/>
  <c r="E14" i="54"/>
  <c r="E205" i="54" s="1"/>
  <c r="P77" i="54"/>
  <c r="P78" i="54"/>
  <c r="G267" i="111" s="1"/>
  <c r="R267" i="111" s="1"/>
  <c r="E35" i="54"/>
  <c r="E36" i="54" s="1"/>
  <c r="E103" i="54"/>
  <c r="N84" i="98"/>
  <c r="D58" i="94"/>
  <c r="D140" i="94"/>
  <c r="D141" i="94" s="1"/>
  <c r="G14" i="109"/>
  <c r="G205" i="109" s="1"/>
  <c r="R77" i="109"/>
  <c r="R78" i="109"/>
  <c r="I947" i="111" s="1"/>
  <c r="T947" i="111" s="1"/>
  <c r="G35" i="109"/>
  <c r="G36" i="109" s="1"/>
  <c r="G103" i="109"/>
  <c r="F205" i="87"/>
  <c r="D58" i="78"/>
  <c r="D140" i="78"/>
  <c r="D141" i="78" s="1"/>
  <c r="J194" i="114"/>
  <c r="I195" i="114"/>
  <c r="H13" i="79"/>
  <c r="F206" i="82"/>
  <c r="H24" i="111"/>
  <c r="S24" i="111" s="1"/>
  <c r="Q83" i="38"/>
  <c r="C58" i="108"/>
  <c r="C140" i="108"/>
  <c r="C141" i="108" s="1"/>
  <c r="F13" i="75"/>
  <c r="G85" i="114"/>
  <c r="H84" i="114"/>
  <c r="G35" i="43"/>
  <c r="G36" i="43" s="1"/>
  <c r="G14" i="43"/>
  <c r="G103" i="43"/>
  <c r="R78" i="43"/>
  <c r="I100" i="111" s="1"/>
  <c r="T100" i="111" s="1"/>
  <c r="R77" i="43"/>
  <c r="F104" i="89"/>
  <c r="F105" i="89" s="1"/>
  <c r="F47" i="89"/>
  <c r="E104" i="48"/>
  <c r="E105" i="48" s="1"/>
  <c r="E47" i="48"/>
  <c r="E104" i="49"/>
  <c r="E105" i="49" s="1"/>
  <c r="E47" i="49"/>
  <c r="E48" i="127"/>
  <c r="E139" i="127"/>
  <c r="P113" i="127"/>
  <c r="J147" i="114"/>
  <c r="H13" i="84"/>
  <c r="I148" i="114"/>
  <c r="J249" i="114"/>
  <c r="I250" i="114"/>
  <c r="H13" i="93"/>
  <c r="P84" i="99"/>
  <c r="H39" i="111"/>
  <c r="S39" i="111" s="1"/>
  <c r="Q83" i="39"/>
  <c r="H103" i="90"/>
  <c r="S78" i="90"/>
  <c r="J733" i="111" s="1"/>
  <c r="U733" i="111" s="1"/>
  <c r="H35" i="90"/>
  <c r="H36" i="90" s="1"/>
  <c r="S77" i="90"/>
  <c r="H14" i="90"/>
  <c r="H205" i="90" s="1"/>
  <c r="F205" i="51"/>
  <c r="F47" i="128"/>
  <c r="F104" i="128"/>
  <c r="F105" i="128" s="1"/>
  <c r="F35" i="48"/>
  <c r="F36" i="48" s="1"/>
  <c r="Q77" i="48"/>
  <c r="F14" i="48"/>
  <c r="F205" i="48" s="1"/>
  <c r="F103" i="48"/>
  <c r="Q78" i="48"/>
  <c r="H177" i="111" s="1"/>
  <c r="S177" i="111" s="1"/>
  <c r="F829" i="111"/>
  <c r="Q829" i="111" s="1"/>
  <c r="O119" i="96"/>
  <c r="C58" i="55"/>
  <c r="C140" i="55"/>
  <c r="C141" i="55" s="1"/>
  <c r="P78" i="98"/>
  <c r="G855" i="111" s="1"/>
  <c r="R855" i="111" s="1"/>
  <c r="E103" i="98"/>
  <c r="P77" i="98"/>
  <c r="E14" i="98"/>
  <c r="E205" i="98" s="1"/>
  <c r="E35" i="98"/>
  <c r="E36" i="98" s="1"/>
  <c r="E206" i="98" s="1"/>
  <c r="O119" i="97"/>
  <c r="F844" i="111"/>
  <c r="Q844" i="111" s="1"/>
  <c r="N119" i="53"/>
  <c r="E258" i="111"/>
  <c r="C59" i="42"/>
  <c r="C69" i="42"/>
  <c r="C238" i="85"/>
  <c r="E13" i="32"/>
  <c r="G13" i="113"/>
  <c r="F14" i="113"/>
  <c r="F236" i="113"/>
  <c r="F237" i="113" s="1"/>
  <c r="E104" i="53"/>
  <c r="E105" i="53" s="1"/>
  <c r="E47" i="53"/>
  <c r="P83" i="68"/>
  <c r="G394" i="111"/>
  <c r="E48" i="76"/>
  <c r="E139" i="76"/>
  <c r="P113" i="76"/>
  <c r="D58" i="79"/>
  <c r="D140" i="79"/>
  <c r="D141" i="79" s="1"/>
  <c r="F35" i="49"/>
  <c r="F36" i="49" s="1"/>
  <c r="F206" i="49" s="1"/>
  <c r="F103" i="49"/>
  <c r="Q78" i="49"/>
  <c r="H192" i="111" s="1"/>
  <c r="S192" i="111" s="1"/>
  <c r="Q77" i="49"/>
  <c r="F14" i="49"/>
  <c r="F205" i="49" s="1"/>
  <c r="D140" i="81"/>
  <c r="D141" i="81" s="1"/>
  <c r="D58" i="81"/>
  <c r="E48" i="78"/>
  <c r="E207" i="78" s="1"/>
  <c r="E139" i="78"/>
  <c r="P113" i="78"/>
  <c r="C59" i="109"/>
  <c r="C69" i="109"/>
  <c r="H670" i="111"/>
  <c r="S670" i="111" s="1"/>
  <c r="Q83" i="88"/>
  <c r="R77" i="92"/>
  <c r="G103" i="92"/>
  <c r="G35" i="92"/>
  <c r="G36" i="92" s="1"/>
  <c r="R78" i="92"/>
  <c r="I763" i="111" s="1"/>
  <c r="T763" i="111" s="1"/>
  <c r="G14" i="92"/>
  <c r="P84" i="69"/>
  <c r="F47" i="78"/>
  <c r="F104" i="78"/>
  <c r="F105" i="78" s="1"/>
  <c r="G103" i="83"/>
  <c r="R77" i="83"/>
  <c r="G35" i="83"/>
  <c r="G36" i="83" s="1"/>
  <c r="G206" i="83" s="1"/>
  <c r="G14" i="83"/>
  <c r="R78" i="83"/>
  <c r="I592" i="111" s="1"/>
  <c r="T592" i="111" s="1"/>
  <c r="F91" i="111"/>
  <c r="Q91" i="111" s="1"/>
  <c r="O119" i="42"/>
  <c r="D58" i="69"/>
  <c r="D140" i="69"/>
  <c r="O120" i="69" s="1"/>
  <c r="C205" i="86"/>
  <c r="J22" i="113"/>
  <c r="I23" i="113"/>
  <c r="H13" i="38"/>
  <c r="F47" i="41"/>
  <c r="F104" i="41"/>
  <c r="F105" i="41" s="1"/>
  <c r="G206" i="91"/>
  <c r="E140" i="90"/>
  <c r="E141" i="90" s="1"/>
  <c r="E58" i="90"/>
  <c r="E48" i="45"/>
  <c r="E207" i="45" s="1"/>
  <c r="E139" i="45"/>
  <c r="P113" i="45"/>
  <c r="I103" i="114"/>
  <c r="H13" i="77"/>
  <c r="J102" i="114"/>
  <c r="G35" i="94"/>
  <c r="G36" i="94" s="1"/>
  <c r="G206" i="94" s="1"/>
  <c r="R78" i="94"/>
  <c r="I793" i="111" s="1"/>
  <c r="T793" i="111" s="1"/>
  <c r="G103" i="94"/>
  <c r="G14" i="94"/>
  <c r="G205" i="94" s="1"/>
  <c r="R77" i="94"/>
  <c r="N120" i="96"/>
  <c r="F47" i="69"/>
  <c r="F104" i="69"/>
  <c r="F105" i="69" s="1"/>
  <c r="C206" i="67"/>
  <c r="C104" i="67"/>
  <c r="C105" i="67" s="1"/>
  <c r="C47" i="67"/>
  <c r="N120" i="40"/>
  <c r="F104" i="95"/>
  <c r="F105" i="95" s="1"/>
  <c r="F47" i="95"/>
  <c r="P84" i="101"/>
  <c r="P84" i="94"/>
  <c r="D140" i="44"/>
  <c r="D141" i="44" s="1"/>
  <c r="D58" i="44"/>
  <c r="Q83" i="102"/>
  <c r="H914" i="111"/>
  <c r="S914" i="111" s="1"/>
  <c r="N120" i="50"/>
  <c r="F104" i="97"/>
  <c r="F105" i="97" s="1"/>
  <c r="F47" i="97"/>
  <c r="H13" i="78"/>
  <c r="J111" i="114"/>
  <c r="I112" i="114"/>
  <c r="P84" i="84"/>
  <c r="J304" i="114"/>
  <c r="I305" i="114"/>
  <c r="H13" i="99"/>
  <c r="G103" i="76"/>
  <c r="G14" i="76"/>
  <c r="G205" i="76" s="1"/>
  <c r="G35" i="76"/>
  <c r="G36" i="76" s="1"/>
  <c r="R78" i="76"/>
  <c r="I517" i="111" s="1"/>
  <c r="T517" i="111" s="1"/>
  <c r="R77" i="76"/>
  <c r="D47" i="75"/>
  <c r="D104" i="75"/>
  <c r="D105" i="75" s="1"/>
  <c r="N120" i="72"/>
  <c r="E198" i="111"/>
  <c r="N119" i="49"/>
  <c r="E401" i="111"/>
  <c r="E497" i="111" s="1"/>
  <c r="N119" i="68"/>
  <c r="F48" i="90"/>
  <c r="F207" i="90" s="1"/>
  <c r="F139" i="90"/>
  <c r="Q113" i="90"/>
  <c r="C20" i="112"/>
  <c r="C20" i="136" s="1"/>
  <c r="N120" i="88"/>
  <c r="O119" i="39"/>
  <c r="F46" i="111"/>
  <c r="Q46" i="111" s="1"/>
  <c r="O119" i="38"/>
  <c r="F31" i="111"/>
  <c r="Q31" i="111" s="1"/>
  <c r="C59" i="89"/>
  <c r="C69" i="89"/>
  <c r="I75" i="114"/>
  <c r="H13" i="74"/>
  <c r="J74" i="114"/>
  <c r="E14" i="80"/>
  <c r="P77" i="80"/>
  <c r="E103" i="80"/>
  <c r="P78" i="80"/>
  <c r="G703" i="111" s="1"/>
  <c r="R703" i="111" s="1"/>
  <c r="E35" i="80"/>
  <c r="E36" i="80" s="1"/>
  <c r="E206" i="80" s="1"/>
  <c r="E48" i="41"/>
  <c r="E139" i="41"/>
  <c r="P113" i="41"/>
  <c r="F47" i="84"/>
  <c r="F104" i="84"/>
  <c r="F105" i="84" s="1"/>
  <c r="F205" i="93"/>
  <c r="D140" i="73"/>
  <c r="D141" i="73" s="1"/>
  <c r="D58" i="73"/>
  <c r="C48" i="54"/>
  <c r="N113" i="54"/>
  <c r="C139" i="54"/>
  <c r="J285" i="114"/>
  <c r="I286" i="114"/>
  <c r="H13" i="97"/>
  <c r="C59" i="43"/>
  <c r="C69" i="43"/>
  <c r="P84" i="100"/>
  <c r="G104" i="90"/>
  <c r="G105" i="90" s="1"/>
  <c r="G47" i="90"/>
  <c r="G206" i="90"/>
  <c r="H591" i="111"/>
  <c r="S591" i="111" s="1"/>
  <c r="Q83" i="83"/>
  <c r="R78" i="127"/>
  <c r="I962" i="111" s="1"/>
  <c r="T962" i="111" s="1"/>
  <c r="G35" i="127"/>
  <c r="G36" i="127" s="1"/>
  <c r="R77" i="127"/>
  <c r="G14" i="127"/>
  <c r="G103" i="127"/>
  <c r="P84" i="38"/>
  <c r="H899" i="111"/>
  <c r="S899" i="111" s="1"/>
  <c r="Q83" i="101"/>
  <c r="F47" i="101"/>
  <c r="F104" i="101"/>
  <c r="F105" i="101" s="1"/>
  <c r="F48" i="91"/>
  <c r="Q113" i="91"/>
  <c r="F139" i="91"/>
  <c r="C48" i="47"/>
  <c r="C139" i="47"/>
  <c r="N113" i="47"/>
  <c r="D140" i="71"/>
  <c r="D141" i="71" s="1"/>
  <c r="D58" i="71"/>
  <c r="G14" i="70"/>
  <c r="G205" i="70" s="1"/>
  <c r="G103" i="70"/>
  <c r="R78" i="70"/>
  <c r="I425" i="111" s="1"/>
  <c r="T425" i="111" s="1"/>
  <c r="R77" i="70"/>
  <c r="G35" i="70"/>
  <c r="G36" i="70" s="1"/>
  <c r="H792" i="111"/>
  <c r="S792" i="111" s="1"/>
  <c r="Q83" i="94"/>
  <c r="H99" i="111"/>
  <c r="S99" i="111" s="1"/>
  <c r="Q83" i="43"/>
  <c r="G35" i="89"/>
  <c r="G36" i="89" s="1"/>
  <c r="G206" i="89" s="1"/>
  <c r="R78" i="89"/>
  <c r="I718" i="111" s="1"/>
  <c r="T718" i="111" s="1"/>
  <c r="G103" i="89"/>
  <c r="G14" i="89"/>
  <c r="G205" i="89" s="1"/>
  <c r="R77" i="89"/>
  <c r="H166" i="113"/>
  <c r="F13" i="54"/>
  <c r="G167" i="113"/>
  <c r="D140" i="127"/>
  <c r="D141" i="127" s="1"/>
  <c r="D58" i="127"/>
  <c r="O119" i="45"/>
  <c r="F136" i="111"/>
  <c r="Q136" i="111" s="1"/>
  <c r="D58" i="95"/>
  <c r="D140" i="95"/>
  <c r="D141" i="95" s="1"/>
  <c r="O83" i="98"/>
  <c r="F854" i="111"/>
  <c r="C59" i="69"/>
  <c r="C69" i="69"/>
  <c r="O78" i="85"/>
  <c r="F624" i="111" s="1"/>
  <c r="Q624" i="111" s="1"/>
  <c r="D14" i="85"/>
  <c r="D237" i="85" s="1"/>
  <c r="O77" i="85"/>
  <c r="D103" i="85"/>
  <c r="D35" i="85"/>
  <c r="D36" i="85" s="1"/>
  <c r="D238" i="85" s="1"/>
  <c r="F206" i="40"/>
  <c r="N120" i="51"/>
  <c r="E206" i="55"/>
  <c r="P83" i="55"/>
  <c r="G281" i="111"/>
  <c r="R281" i="111" s="1"/>
  <c r="E48" i="100"/>
  <c r="E139" i="100"/>
  <c r="P113" i="100"/>
  <c r="D140" i="89"/>
  <c r="D141" i="89" s="1"/>
  <c r="D58" i="89"/>
  <c r="C59" i="74"/>
  <c r="C69" i="74"/>
  <c r="R78" i="87"/>
  <c r="I656" i="111" s="1"/>
  <c r="T656" i="111" s="1"/>
  <c r="G103" i="87"/>
  <c r="G14" i="87"/>
  <c r="G205" i="87" s="1"/>
  <c r="G35" i="87"/>
  <c r="G36" i="87" s="1"/>
  <c r="R77" i="87"/>
  <c r="J85" i="113"/>
  <c r="I86" i="113"/>
  <c r="H13" i="45"/>
  <c r="P119" i="91"/>
  <c r="G754" i="111"/>
  <c r="R754" i="111" s="1"/>
  <c r="O119" i="74"/>
  <c r="F491" i="111"/>
  <c r="Q491" i="111" s="1"/>
  <c r="F224" i="113" l="1"/>
  <c r="O84" i="98"/>
  <c r="Q84" i="81"/>
  <c r="O120" i="100"/>
  <c r="O120" i="42"/>
  <c r="Q84" i="83"/>
  <c r="Q84" i="43"/>
  <c r="O120" i="38"/>
  <c r="E403" i="114"/>
  <c r="E205" i="52"/>
  <c r="G223" i="113"/>
  <c r="F380" i="114"/>
  <c r="P84" i="55"/>
  <c r="Q84" i="96"/>
  <c r="O120" i="74"/>
  <c r="O120" i="39"/>
  <c r="N120" i="49"/>
  <c r="Q84" i="88"/>
  <c r="P84" i="68"/>
  <c r="Q84" i="38"/>
  <c r="O120" i="88"/>
  <c r="O120" i="50"/>
  <c r="O120" i="45"/>
  <c r="N84" i="32"/>
  <c r="Q84" i="94"/>
  <c r="O120" i="99"/>
  <c r="Q84" i="79"/>
  <c r="N120" i="48"/>
  <c r="O120" i="92"/>
  <c r="O120" i="97"/>
  <c r="O84" i="80"/>
  <c r="Q84" i="42"/>
  <c r="O120" i="41"/>
  <c r="O120" i="51"/>
  <c r="O84" i="54"/>
  <c r="Q84" i="92"/>
  <c r="O120" i="84"/>
  <c r="Q84" i="97"/>
  <c r="O120" i="46"/>
  <c r="Q84" i="39"/>
  <c r="P120" i="91"/>
  <c r="O120" i="102"/>
  <c r="C130" i="63"/>
  <c r="N120" i="68"/>
  <c r="N84" i="86"/>
  <c r="Q84" i="69"/>
  <c r="R84" i="91"/>
  <c r="F403" i="114"/>
  <c r="N120" i="53"/>
  <c r="P120" i="90"/>
  <c r="O120" i="87"/>
  <c r="Q84" i="100"/>
  <c r="Q84" i="50"/>
  <c r="Q84" i="101"/>
  <c r="Q84" i="102"/>
  <c r="O120" i="70"/>
  <c r="Q84" i="82"/>
  <c r="Q84" i="109"/>
  <c r="G47" i="87"/>
  <c r="G104" i="87"/>
  <c r="G105" i="87" s="1"/>
  <c r="D59" i="127"/>
  <c r="D69" i="127"/>
  <c r="G13" i="54"/>
  <c r="I166" i="113"/>
  <c r="H167" i="113"/>
  <c r="E58" i="41"/>
  <c r="E140" i="41"/>
  <c r="E141" i="41" s="1"/>
  <c r="H14" i="74"/>
  <c r="H205" i="74" s="1"/>
  <c r="S78" i="74"/>
  <c r="J485" i="111" s="1"/>
  <c r="U485" i="111" s="1"/>
  <c r="H103" i="74"/>
  <c r="S77" i="74"/>
  <c r="H35" i="74"/>
  <c r="H36" i="74" s="1"/>
  <c r="H206" i="74" s="1"/>
  <c r="S77" i="99"/>
  <c r="H14" i="99"/>
  <c r="H205" i="99" s="1"/>
  <c r="S78" i="99"/>
  <c r="J870" i="111" s="1"/>
  <c r="U870" i="111" s="1"/>
  <c r="H35" i="99"/>
  <c r="H36" i="99" s="1"/>
  <c r="H103" i="99"/>
  <c r="F48" i="97"/>
  <c r="Q113" i="97"/>
  <c r="F139" i="97"/>
  <c r="C48" i="67"/>
  <c r="C47" i="104"/>
  <c r="C139" i="67"/>
  <c r="N113" i="67"/>
  <c r="I13" i="38"/>
  <c r="J23" i="113"/>
  <c r="D59" i="69"/>
  <c r="D69" i="69"/>
  <c r="F48" i="78"/>
  <c r="F207" i="78" s="1"/>
  <c r="F139" i="78"/>
  <c r="Q113" i="78"/>
  <c r="D59" i="79"/>
  <c r="D69" i="79"/>
  <c r="G968" i="111"/>
  <c r="R968" i="111" s="1"/>
  <c r="P119" i="127"/>
  <c r="F103" i="75"/>
  <c r="Q78" i="75"/>
  <c r="H502" i="111" s="1"/>
  <c r="S502" i="111" s="1"/>
  <c r="Q77" i="75"/>
  <c r="F14" i="75"/>
  <c r="F35" i="75"/>
  <c r="F36" i="75" s="1"/>
  <c r="F206" i="75" s="1"/>
  <c r="D59" i="94"/>
  <c r="D69" i="94"/>
  <c r="E140" i="44"/>
  <c r="E141" i="44" s="1"/>
  <c r="E58" i="44"/>
  <c r="G205" i="42"/>
  <c r="D59" i="109"/>
  <c r="D69" i="109"/>
  <c r="R83" i="72"/>
  <c r="I454" i="111"/>
  <c r="T454" i="111" s="1"/>
  <c r="P119" i="79"/>
  <c r="G692" i="111"/>
  <c r="R692" i="111" s="1"/>
  <c r="F48" i="46"/>
  <c r="F139" i="46"/>
  <c r="Q113" i="46"/>
  <c r="F205" i="108"/>
  <c r="D207" i="67"/>
  <c r="G104" i="69"/>
  <c r="G105" i="69" s="1"/>
  <c r="G47" i="69"/>
  <c r="E58" i="81"/>
  <c r="E140" i="81"/>
  <c r="E141" i="81" s="1"/>
  <c r="E140" i="100"/>
  <c r="E141" i="100" s="1"/>
  <c r="E58" i="100"/>
  <c r="F103" i="54"/>
  <c r="F14" i="54"/>
  <c r="Q77" i="54"/>
  <c r="Q78" i="54"/>
  <c r="H267" i="111" s="1"/>
  <c r="S267" i="111" s="1"/>
  <c r="F35" i="54"/>
  <c r="F36" i="54" s="1"/>
  <c r="R83" i="89"/>
  <c r="I717" i="111"/>
  <c r="T717" i="111" s="1"/>
  <c r="R83" i="70"/>
  <c r="I424" i="111"/>
  <c r="T424" i="111" s="1"/>
  <c r="D59" i="71"/>
  <c r="D69" i="71"/>
  <c r="C58" i="47"/>
  <c r="C140" i="47"/>
  <c r="C141" i="47" s="1"/>
  <c r="H754" i="111"/>
  <c r="S754" i="111" s="1"/>
  <c r="Q119" i="91"/>
  <c r="F48" i="101"/>
  <c r="F207" i="101" s="1"/>
  <c r="Q113" i="101"/>
  <c r="F139" i="101"/>
  <c r="I961" i="111"/>
  <c r="T961" i="111" s="1"/>
  <c r="R83" i="127"/>
  <c r="H103" i="97"/>
  <c r="H35" i="97"/>
  <c r="H36" i="97" s="1"/>
  <c r="H14" i="97"/>
  <c r="H205" i="97" s="1"/>
  <c r="S77" i="97"/>
  <c r="S78" i="97"/>
  <c r="J838" i="111" s="1"/>
  <c r="U838" i="111" s="1"/>
  <c r="N119" i="54"/>
  <c r="E273" i="111"/>
  <c r="D59" i="73"/>
  <c r="D69" i="73"/>
  <c r="G76" i="111"/>
  <c r="R76" i="111" s="1"/>
  <c r="P119" i="41"/>
  <c r="E47" i="80"/>
  <c r="E104" i="80"/>
  <c r="E105" i="80" s="1"/>
  <c r="I13" i="74"/>
  <c r="J75" i="114"/>
  <c r="F58" i="90"/>
  <c r="F140" i="90"/>
  <c r="F141" i="90" s="1"/>
  <c r="I516" i="111"/>
  <c r="T516" i="111" s="1"/>
  <c r="R83" i="76"/>
  <c r="G104" i="76"/>
  <c r="G105" i="76" s="1"/>
  <c r="G47" i="76"/>
  <c r="H35" i="78"/>
  <c r="H36" i="78" s="1"/>
  <c r="H206" i="78" s="1"/>
  <c r="H14" i="78"/>
  <c r="H205" i="78" s="1"/>
  <c r="H103" i="78"/>
  <c r="S78" i="78"/>
  <c r="J547" i="111" s="1"/>
  <c r="U547" i="111" s="1"/>
  <c r="S77" i="78"/>
  <c r="C138" i="104"/>
  <c r="G205" i="83"/>
  <c r="G206" i="92"/>
  <c r="E140" i="78"/>
  <c r="E141" i="78" s="1"/>
  <c r="E58" i="78"/>
  <c r="Q83" i="49"/>
  <c r="H191" i="111"/>
  <c r="S191" i="111" s="1"/>
  <c r="E48" i="53"/>
  <c r="E207" i="53" s="1"/>
  <c r="E139" i="53"/>
  <c r="P113" i="53"/>
  <c r="G14" i="113"/>
  <c r="F13" i="32"/>
  <c r="G236" i="113"/>
  <c r="G237" i="113" s="1"/>
  <c r="H13" i="113"/>
  <c r="G224" i="113"/>
  <c r="M58" i="105"/>
  <c r="C70" i="42"/>
  <c r="C208" i="42" s="1"/>
  <c r="O120" i="96"/>
  <c r="F206" i="48"/>
  <c r="J732" i="111"/>
  <c r="U732" i="111" s="1"/>
  <c r="S83" i="90"/>
  <c r="J148" i="114"/>
  <c r="I13" i="84"/>
  <c r="E207" i="127"/>
  <c r="G47" i="43"/>
  <c r="G104" i="43"/>
  <c r="G105" i="43" s="1"/>
  <c r="H103" i="79"/>
  <c r="H35" i="79"/>
  <c r="H36" i="79" s="1"/>
  <c r="H206" i="79" s="1"/>
  <c r="S77" i="79"/>
  <c r="S78" i="79"/>
  <c r="J686" i="111" s="1"/>
  <c r="U686" i="111" s="1"/>
  <c r="H14" i="79"/>
  <c r="H205" i="79" s="1"/>
  <c r="G206" i="109"/>
  <c r="E47" i="54"/>
  <c r="E104" i="54"/>
  <c r="E105" i="54" s="1"/>
  <c r="E207" i="44"/>
  <c r="D140" i="53"/>
  <c r="D141" i="53" s="1"/>
  <c r="D58" i="53"/>
  <c r="D104" i="86"/>
  <c r="D105" i="86" s="1"/>
  <c r="D47" i="86"/>
  <c r="R83" i="44"/>
  <c r="I114" i="111"/>
  <c r="T114" i="111" s="1"/>
  <c r="C70" i="41"/>
  <c r="C208" i="41" s="1"/>
  <c r="M49" i="105"/>
  <c r="I13" i="102"/>
  <c r="J332" i="114"/>
  <c r="G205" i="95"/>
  <c r="G104" i="42"/>
  <c r="G105" i="42" s="1"/>
  <c r="G47" i="42"/>
  <c r="F48" i="72"/>
  <c r="Q113" i="72"/>
  <c r="F139" i="72"/>
  <c r="J94" i="114"/>
  <c r="I13" i="76"/>
  <c r="G46" i="111"/>
  <c r="R46" i="111" s="1"/>
  <c r="P119" i="39"/>
  <c r="E207" i="79"/>
  <c r="E58" i="38"/>
  <c r="E140" i="38"/>
  <c r="E141" i="38" s="1"/>
  <c r="F48" i="127"/>
  <c r="F207" i="127" s="1"/>
  <c r="Q113" i="127"/>
  <c r="F139" i="127"/>
  <c r="J241" i="114"/>
  <c r="I13" i="92"/>
  <c r="F104" i="108"/>
  <c r="F105" i="108" s="1"/>
  <c r="F47" i="108"/>
  <c r="E47" i="52"/>
  <c r="E104" i="52"/>
  <c r="E105" i="52" s="1"/>
  <c r="O83" i="67"/>
  <c r="F377" i="111"/>
  <c r="D47" i="67"/>
  <c r="D104" i="67"/>
  <c r="D105" i="67" s="1"/>
  <c r="D59" i="97"/>
  <c r="D69" i="97"/>
  <c r="D59" i="96"/>
  <c r="D69" i="96"/>
  <c r="J112" i="113"/>
  <c r="H13" i="48"/>
  <c r="I113" i="113"/>
  <c r="R83" i="69"/>
  <c r="I409" i="111"/>
  <c r="T409" i="111" s="1"/>
  <c r="I13" i="88"/>
  <c r="J186" i="114"/>
  <c r="I13" i="96"/>
  <c r="J277" i="114"/>
  <c r="G206" i="128"/>
  <c r="E709" i="111"/>
  <c r="E850" i="111" s="1"/>
  <c r="N119" i="80"/>
  <c r="F48" i="44"/>
  <c r="F207" i="44" s="1"/>
  <c r="Q113" i="44"/>
  <c r="F139" i="44"/>
  <c r="G47" i="71"/>
  <c r="G104" i="71"/>
  <c r="G105" i="71" s="1"/>
  <c r="O120" i="94"/>
  <c r="P119" i="81"/>
  <c r="G568" i="111"/>
  <c r="R568" i="111" s="1"/>
  <c r="M141" i="105"/>
  <c r="C70" i="51"/>
  <c r="C208" i="51" s="1"/>
  <c r="E58" i="94"/>
  <c r="E140" i="94"/>
  <c r="E141" i="94" s="1"/>
  <c r="G14" i="108"/>
  <c r="G205" i="108" s="1"/>
  <c r="G35" i="108"/>
  <c r="G36" i="108" s="1"/>
  <c r="R78" i="108"/>
  <c r="I932" i="111" s="1"/>
  <c r="T932" i="111" s="1"/>
  <c r="R77" i="108"/>
  <c r="G103" i="108"/>
  <c r="M40" i="105"/>
  <c r="C70" i="40"/>
  <c r="C208" i="40" s="1"/>
  <c r="F103" i="98"/>
  <c r="F35" i="98"/>
  <c r="F36" i="98" s="1"/>
  <c r="F14" i="98"/>
  <c r="F205" i="98" s="1"/>
  <c r="Q78" i="98"/>
  <c r="H855" i="111" s="1"/>
  <c r="S855" i="111" s="1"/>
  <c r="Q77" i="98"/>
  <c r="F48" i="71"/>
  <c r="F139" i="71"/>
  <c r="Q113" i="71"/>
  <c r="G104" i="88"/>
  <c r="G105" i="88" s="1"/>
  <c r="G47" i="88"/>
  <c r="G206" i="88"/>
  <c r="C207" i="98"/>
  <c r="Q84" i="89"/>
  <c r="S77" i="128"/>
  <c r="H103" i="128"/>
  <c r="H14" i="128"/>
  <c r="H205" i="128" s="1"/>
  <c r="H35" i="128"/>
  <c r="H36" i="128" s="1"/>
  <c r="S78" i="128"/>
  <c r="J977" i="111" s="1"/>
  <c r="U977" i="111" s="1"/>
  <c r="E47" i="75"/>
  <c r="E104" i="75"/>
  <c r="E105" i="75" s="1"/>
  <c r="C70" i="44"/>
  <c r="C208" i="44" s="1"/>
  <c r="M76" i="105"/>
  <c r="R83" i="79"/>
  <c r="I685" i="111"/>
  <c r="T685" i="111" s="1"/>
  <c r="E207" i="93"/>
  <c r="P119" i="128"/>
  <c r="G983" i="111"/>
  <c r="R983" i="111" s="1"/>
  <c r="E140" i="69"/>
  <c r="P120" i="69" s="1"/>
  <c r="E58" i="69"/>
  <c r="P119" i="88"/>
  <c r="G677" i="111"/>
  <c r="R677" i="111" s="1"/>
  <c r="S78" i="87"/>
  <c r="J656" i="111" s="1"/>
  <c r="U656" i="111" s="1"/>
  <c r="S77" i="87"/>
  <c r="H35" i="87"/>
  <c r="H36" i="87" s="1"/>
  <c r="H206" i="87" s="1"/>
  <c r="H103" i="87"/>
  <c r="H14" i="87"/>
  <c r="H205" i="87" s="1"/>
  <c r="S77" i="50"/>
  <c r="S78" i="50"/>
  <c r="J207" i="111" s="1"/>
  <c r="U207" i="111" s="1"/>
  <c r="H35" i="50"/>
  <c r="H36" i="50" s="1"/>
  <c r="H206" i="50" s="1"/>
  <c r="H14" i="50"/>
  <c r="H103" i="50"/>
  <c r="P119" i="87"/>
  <c r="G662" i="111"/>
  <c r="R662" i="111" s="1"/>
  <c r="D48" i="98"/>
  <c r="D207" i="98" s="1"/>
  <c r="O113" i="98"/>
  <c r="D139" i="98"/>
  <c r="F48" i="76"/>
  <c r="F207" i="76" s="1"/>
  <c r="Q113" i="76"/>
  <c r="F139" i="76"/>
  <c r="C70" i="79"/>
  <c r="C208" i="79" s="1"/>
  <c r="M426" i="105"/>
  <c r="I69" i="111"/>
  <c r="T69" i="111" s="1"/>
  <c r="R83" i="41"/>
  <c r="P77" i="86"/>
  <c r="E103" i="86"/>
  <c r="E35" i="86"/>
  <c r="E36" i="86" s="1"/>
  <c r="E14" i="86"/>
  <c r="E205" i="86" s="1"/>
  <c r="P78" i="86"/>
  <c r="G641" i="111" s="1"/>
  <c r="R641" i="111" s="1"/>
  <c r="P119" i="92"/>
  <c r="G769" i="111"/>
  <c r="R769" i="111" s="1"/>
  <c r="D59" i="43"/>
  <c r="D69" i="43"/>
  <c r="I837" i="111"/>
  <c r="T837" i="111" s="1"/>
  <c r="R83" i="97"/>
  <c r="C70" i="127"/>
  <c r="C208" i="127" s="1"/>
  <c r="M594" i="105"/>
  <c r="Q84" i="84"/>
  <c r="J59" i="113"/>
  <c r="I13" i="42"/>
  <c r="O84" i="75"/>
  <c r="I869" i="111"/>
  <c r="T869" i="111" s="1"/>
  <c r="R83" i="99"/>
  <c r="D48" i="52"/>
  <c r="D207" i="52" s="1"/>
  <c r="D139" i="52"/>
  <c r="O113" i="52"/>
  <c r="O120" i="101"/>
  <c r="M459" i="130"/>
  <c r="M460" i="130" s="1"/>
  <c r="M465" i="105"/>
  <c r="O119" i="48"/>
  <c r="F183" i="111"/>
  <c r="Q183" i="111" s="1"/>
  <c r="G206" i="38"/>
  <c r="R83" i="38"/>
  <c r="I24" i="111"/>
  <c r="T24" i="111" s="1"/>
  <c r="G613" i="111"/>
  <c r="R613" i="111" s="1"/>
  <c r="P119" i="84"/>
  <c r="M603" i="105"/>
  <c r="C70" i="128"/>
  <c r="C208" i="128" s="1"/>
  <c r="D59" i="93"/>
  <c r="D69" i="93"/>
  <c r="R83" i="45"/>
  <c r="I129" i="111"/>
  <c r="T129" i="111" s="1"/>
  <c r="G206" i="45"/>
  <c r="G598" i="111"/>
  <c r="R598" i="111" s="1"/>
  <c r="P119" i="83"/>
  <c r="D140" i="55"/>
  <c r="D141" i="55" s="1"/>
  <c r="D58" i="55"/>
  <c r="E140" i="77"/>
  <c r="E141" i="77" s="1"/>
  <c r="E58" i="77"/>
  <c r="J95" i="113"/>
  <c r="I13" i="46"/>
  <c r="H103" i="44"/>
  <c r="S77" i="44"/>
  <c r="H14" i="44"/>
  <c r="H205" i="44" s="1"/>
  <c r="S78" i="44"/>
  <c r="J115" i="111" s="1"/>
  <c r="U115" i="111" s="1"/>
  <c r="H35" i="44"/>
  <c r="H36" i="44" s="1"/>
  <c r="H206" i="44" s="1"/>
  <c r="R83" i="102"/>
  <c r="I914" i="111"/>
  <c r="T914" i="111" s="1"/>
  <c r="I13" i="95"/>
  <c r="J268" i="114"/>
  <c r="P119" i="109"/>
  <c r="G953" i="111"/>
  <c r="R953" i="111" s="1"/>
  <c r="S77" i="40"/>
  <c r="H14" i="40"/>
  <c r="H205" i="40" s="1"/>
  <c r="H103" i="40"/>
  <c r="S78" i="40"/>
  <c r="J55" i="111" s="1"/>
  <c r="U55" i="111" s="1"/>
  <c r="H35" i="40"/>
  <c r="H36" i="40" s="1"/>
  <c r="C59" i="49"/>
  <c r="C69" i="49"/>
  <c r="M538" i="105"/>
  <c r="C70" i="99"/>
  <c r="C208" i="99" s="1"/>
  <c r="S77" i="101"/>
  <c r="H103" i="101"/>
  <c r="H14" i="101"/>
  <c r="H205" i="101" s="1"/>
  <c r="H35" i="101"/>
  <c r="H36" i="101" s="1"/>
  <c r="S78" i="101"/>
  <c r="J900" i="111" s="1"/>
  <c r="U900" i="111" s="1"/>
  <c r="M473" i="105"/>
  <c r="C70" i="92"/>
  <c r="C208" i="92" s="1"/>
  <c r="C140" i="104"/>
  <c r="M482" i="105"/>
  <c r="C70" i="93"/>
  <c r="C208" i="93" s="1"/>
  <c r="G476" i="111"/>
  <c r="R476" i="111" s="1"/>
  <c r="P119" i="73"/>
  <c r="D59" i="101"/>
  <c r="D69" i="101"/>
  <c r="D58" i="68"/>
  <c r="D140" i="68"/>
  <c r="D141" i="68" s="1"/>
  <c r="O120" i="77"/>
  <c r="G206" i="73"/>
  <c r="S78" i="83"/>
  <c r="J592" i="111" s="1"/>
  <c r="U592" i="111" s="1"/>
  <c r="S77" i="83"/>
  <c r="H103" i="83"/>
  <c r="H35" i="83"/>
  <c r="H36" i="83" s="1"/>
  <c r="H14" i="83"/>
  <c r="H205" i="83" s="1"/>
  <c r="D59" i="72"/>
  <c r="D69" i="72"/>
  <c r="I148" i="113"/>
  <c r="G13" i="52"/>
  <c r="H149" i="113"/>
  <c r="I884" i="111"/>
  <c r="T884" i="111" s="1"/>
  <c r="R83" i="100"/>
  <c r="D20" i="112"/>
  <c r="D20" i="136" s="1"/>
  <c r="Q10" i="111"/>
  <c r="M20" i="112" s="1"/>
  <c r="T20" i="112" s="1"/>
  <c r="N84" i="85"/>
  <c r="G47" i="82"/>
  <c r="G104" i="82"/>
  <c r="G105" i="82" s="1"/>
  <c r="Q84" i="71"/>
  <c r="R83" i="93"/>
  <c r="I777" i="111"/>
  <c r="T777" i="111" s="1"/>
  <c r="H14" i="43"/>
  <c r="H205" i="43" s="1"/>
  <c r="S78" i="43"/>
  <c r="J100" i="111" s="1"/>
  <c r="U100" i="111" s="1"/>
  <c r="H35" i="43"/>
  <c r="H36" i="43" s="1"/>
  <c r="H206" i="43" s="1"/>
  <c r="S77" i="43"/>
  <c r="H103" i="43"/>
  <c r="D140" i="108"/>
  <c r="D141" i="108" s="1"/>
  <c r="D58" i="108"/>
  <c r="Q84" i="45"/>
  <c r="I13" i="71"/>
  <c r="J49" i="114"/>
  <c r="C207" i="52"/>
  <c r="D59" i="84"/>
  <c r="D69" i="84"/>
  <c r="F104" i="53"/>
  <c r="F105" i="53" s="1"/>
  <c r="F47" i="53"/>
  <c r="F198" i="111"/>
  <c r="Q198" i="111" s="1"/>
  <c r="O119" i="49"/>
  <c r="G104" i="96"/>
  <c r="G105" i="96" s="1"/>
  <c r="G47" i="96"/>
  <c r="F48" i="92"/>
  <c r="F139" i="92"/>
  <c r="Q113" i="92"/>
  <c r="D59" i="51"/>
  <c r="D69" i="51"/>
  <c r="F48" i="74"/>
  <c r="F207" i="74" s="1"/>
  <c r="F139" i="74"/>
  <c r="Q113" i="74"/>
  <c r="E207" i="71"/>
  <c r="F104" i="68"/>
  <c r="F105" i="68" s="1"/>
  <c r="F47" i="68"/>
  <c r="R78" i="53"/>
  <c r="I252" i="111" s="1"/>
  <c r="T252" i="111" s="1"/>
  <c r="R77" i="53"/>
  <c r="G14" i="53"/>
  <c r="G103" i="53"/>
  <c r="G35" i="53"/>
  <c r="G36" i="53" s="1"/>
  <c r="Q84" i="77"/>
  <c r="E59" i="91"/>
  <c r="E69" i="91"/>
  <c r="F48" i="40"/>
  <c r="F207" i="40" s="1"/>
  <c r="F139" i="40"/>
  <c r="Q113" i="40"/>
  <c r="I206" i="111"/>
  <c r="T206" i="111" s="1"/>
  <c r="R83" i="50"/>
  <c r="D47" i="85"/>
  <c r="D104" i="85"/>
  <c r="D105" i="85" s="1"/>
  <c r="D48" i="75"/>
  <c r="D207" i="75" s="1"/>
  <c r="D139" i="75"/>
  <c r="O113" i="75"/>
  <c r="I792" i="111"/>
  <c r="T792" i="111" s="1"/>
  <c r="R83" i="94"/>
  <c r="G104" i="92"/>
  <c r="G105" i="92" s="1"/>
  <c r="G47" i="92"/>
  <c r="E207" i="76"/>
  <c r="E48" i="49"/>
  <c r="P113" i="49"/>
  <c r="E139" i="49"/>
  <c r="G205" i="43"/>
  <c r="D59" i="78"/>
  <c r="D69" i="78"/>
  <c r="I484" i="111"/>
  <c r="T484" i="111" s="1"/>
  <c r="R83" i="74"/>
  <c r="E207" i="74"/>
  <c r="J314" i="114"/>
  <c r="I13" i="100"/>
  <c r="D206" i="67"/>
  <c r="Q84" i="128"/>
  <c r="C58" i="80"/>
  <c r="C140" i="80"/>
  <c r="C141" i="80" s="1"/>
  <c r="P119" i="94"/>
  <c r="G799" i="111"/>
  <c r="R799" i="111" s="1"/>
  <c r="C58" i="98"/>
  <c r="C140" i="98"/>
  <c r="C141" i="98" s="1"/>
  <c r="C59" i="48"/>
  <c r="C69" i="48"/>
  <c r="J369" i="114"/>
  <c r="I13" i="128"/>
  <c r="E206" i="75"/>
  <c r="J121" i="114"/>
  <c r="I13" i="81"/>
  <c r="G784" i="111"/>
  <c r="R784" i="111" s="1"/>
  <c r="P119" i="93"/>
  <c r="E58" i="128"/>
  <c r="E140" i="128"/>
  <c r="E141" i="128" s="1"/>
  <c r="I39" i="111"/>
  <c r="T39" i="111" s="1"/>
  <c r="R83" i="39"/>
  <c r="E48" i="108"/>
  <c r="P113" i="108"/>
  <c r="E139" i="108"/>
  <c r="G158" i="114"/>
  <c r="F13" i="85"/>
  <c r="H157" i="114"/>
  <c r="M292" i="105"/>
  <c r="C70" i="73"/>
  <c r="C208" i="73" s="1"/>
  <c r="E207" i="82"/>
  <c r="E207" i="96"/>
  <c r="G47" i="41"/>
  <c r="G104" i="41"/>
  <c r="G105" i="41" s="1"/>
  <c r="M332" i="105"/>
  <c r="C70" i="77"/>
  <c r="C208" i="77" s="1"/>
  <c r="H167" i="114"/>
  <c r="G168" i="114"/>
  <c r="F13" i="86"/>
  <c r="N464" i="105"/>
  <c r="D70" i="91"/>
  <c r="D208" i="91" s="1"/>
  <c r="F48" i="109"/>
  <c r="F207" i="109" s="1"/>
  <c r="F139" i="109"/>
  <c r="Q113" i="109"/>
  <c r="G205" i="97"/>
  <c r="Q83" i="55"/>
  <c r="H281" i="111"/>
  <c r="S281" i="111" s="1"/>
  <c r="I54" i="111"/>
  <c r="T54" i="111" s="1"/>
  <c r="R83" i="40"/>
  <c r="G206" i="40"/>
  <c r="M456" i="105"/>
  <c r="M450" i="130"/>
  <c r="M451" i="130" s="1"/>
  <c r="Q501" i="111"/>
  <c r="G104" i="99"/>
  <c r="G105" i="99" s="1"/>
  <c r="G47" i="99"/>
  <c r="D59" i="40"/>
  <c r="D69" i="40"/>
  <c r="D59" i="76"/>
  <c r="D69" i="76"/>
  <c r="S77" i="94"/>
  <c r="H103" i="94"/>
  <c r="H14" i="94"/>
  <c r="H35" i="94"/>
  <c r="H36" i="94" s="1"/>
  <c r="H206" i="94" s="1"/>
  <c r="S78" i="94"/>
  <c r="J793" i="111" s="1"/>
  <c r="U793" i="111" s="1"/>
  <c r="Q84" i="70"/>
  <c r="Q84" i="41"/>
  <c r="G104" i="38"/>
  <c r="G105" i="38" s="1"/>
  <c r="G47" i="38"/>
  <c r="E58" i="84"/>
  <c r="E140" i="84"/>
  <c r="E141" i="84" s="1"/>
  <c r="D59" i="88"/>
  <c r="D69" i="88"/>
  <c r="G161" i="111"/>
  <c r="P83" i="47"/>
  <c r="F48" i="77"/>
  <c r="F207" i="77" s="1"/>
  <c r="F139" i="77"/>
  <c r="Q113" i="77"/>
  <c r="G47" i="45"/>
  <c r="G104" i="45"/>
  <c r="G105" i="45" s="1"/>
  <c r="O120" i="95"/>
  <c r="E207" i="50"/>
  <c r="O120" i="127"/>
  <c r="C70" i="76"/>
  <c r="C208" i="76" s="1"/>
  <c r="M323" i="105"/>
  <c r="J40" i="114"/>
  <c r="I13" i="70"/>
  <c r="F288" i="111"/>
  <c r="Q288" i="111" s="1"/>
  <c r="O119" i="55"/>
  <c r="F48" i="81"/>
  <c r="F207" i="81" s="1"/>
  <c r="F139" i="81"/>
  <c r="Q113" i="81"/>
  <c r="G538" i="111"/>
  <c r="R538" i="111" s="1"/>
  <c r="P119" i="77"/>
  <c r="D59" i="50"/>
  <c r="D69" i="50"/>
  <c r="H14" i="127"/>
  <c r="H205" i="127" s="1"/>
  <c r="H35" i="127"/>
  <c r="H36" i="127" s="1"/>
  <c r="H206" i="127" s="1"/>
  <c r="H103" i="127"/>
  <c r="S78" i="127"/>
  <c r="J962" i="111" s="1"/>
  <c r="U962" i="111" s="1"/>
  <c r="S77" i="127"/>
  <c r="E207" i="72"/>
  <c r="G47" i="102"/>
  <c r="G104" i="102"/>
  <c r="G105" i="102" s="1"/>
  <c r="E207" i="43"/>
  <c r="H205" i="114"/>
  <c r="I204" i="114"/>
  <c r="G13" i="80"/>
  <c r="H35" i="95"/>
  <c r="H36" i="95" s="1"/>
  <c r="S77" i="95"/>
  <c r="H103" i="95"/>
  <c r="S78" i="95"/>
  <c r="J808" i="111" s="1"/>
  <c r="U808" i="111" s="1"/>
  <c r="H14" i="95"/>
  <c r="H205" i="95" s="1"/>
  <c r="E207" i="51"/>
  <c r="E140" i="109"/>
  <c r="E141" i="109" s="1"/>
  <c r="E58" i="109"/>
  <c r="D59" i="39"/>
  <c r="D69" i="39"/>
  <c r="G47" i="78"/>
  <c r="G104" i="78"/>
  <c r="G105" i="78" s="1"/>
  <c r="C207" i="75"/>
  <c r="F48" i="42"/>
  <c r="F207" i="42" s="1"/>
  <c r="F139" i="42"/>
  <c r="Q113" i="42"/>
  <c r="E140" i="73"/>
  <c r="E141" i="73" s="1"/>
  <c r="E58" i="73"/>
  <c r="D59" i="92"/>
  <c r="D69" i="92"/>
  <c r="O119" i="68"/>
  <c r="F401" i="111"/>
  <c r="D59" i="42"/>
  <c r="D69" i="42"/>
  <c r="I13" i="83"/>
  <c r="J139" i="114"/>
  <c r="E207" i="99"/>
  <c r="D59" i="70"/>
  <c r="D69" i="70"/>
  <c r="G47" i="100"/>
  <c r="G104" i="100"/>
  <c r="G105" i="100" s="1"/>
  <c r="D206" i="32"/>
  <c r="G13" i="114"/>
  <c r="H12" i="114"/>
  <c r="F13" i="67"/>
  <c r="G391" i="114"/>
  <c r="G392" i="114" s="1"/>
  <c r="S78" i="69"/>
  <c r="J410" i="111" s="1"/>
  <c r="U410" i="111" s="1"/>
  <c r="S77" i="69"/>
  <c r="H103" i="69"/>
  <c r="H35" i="69"/>
  <c r="H36" i="69" s="1"/>
  <c r="H14" i="69"/>
  <c r="H205" i="69" s="1"/>
  <c r="T77" i="91"/>
  <c r="T78" i="91"/>
  <c r="K748" i="111" s="1"/>
  <c r="V748" i="111" s="1"/>
  <c r="I35" i="91"/>
  <c r="I36" i="91" s="1"/>
  <c r="I14" i="91"/>
  <c r="I205" i="91" s="1"/>
  <c r="I103" i="91"/>
  <c r="C70" i="87"/>
  <c r="C208" i="87" s="1"/>
  <c r="M408" i="105"/>
  <c r="G104" i="93"/>
  <c r="G105" i="93" s="1"/>
  <c r="G47" i="93"/>
  <c r="G104" i="84"/>
  <c r="G105" i="84" s="1"/>
  <c r="G47" i="84"/>
  <c r="G206" i="84"/>
  <c r="I13" i="43"/>
  <c r="J68" i="113"/>
  <c r="F938" i="111"/>
  <c r="O119" i="108"/>
  <c r="G47" i="51"/>
  <c r="G104" i="51"/>
  <c r="G105" i="51" s="1"/>
  <c r="E243" i="111"/>
  <c r="N119" i="52"/>
  <c r="S78" i="39"/>
  <c r="J40" i="111" s="1"/>
  <c r="U40" i="111" s="1"/>
  <c r="H103" i="39"/>
  <c r="H14" i="39"/>
  <c r="S77" i="39"/>
  <c r="H35" i="39"/>
  <c r="H36" i="39" s="1"/>
  <c r="H206" i="39" s="1"/>
  <c r="F48" i="100"/>
  <c r="F207" i="100" s="1"/>
  <c r="F139" i="100"/>
  <c r="Q113" i="100"/>
  <c r="Q83" i="53"/>
  <c r="H251" i="111"/>
  <c r="S251" i="111" s="1"/>
  <c r="F48" i="50"/>
  <c r="F207" i="50" s="1"/>
  <c r="F139" i="50"/>
  <c r="Q113" i="50"/>
  <c r="R931" i="111"/>
  <c r="P119" i="71"/>
  <c r="G446" i="111"/>
  <c r="R446" i="111" s="1"/>
  <c r="E140" i="70"/>
  <c r="E141" i="70" s="1"/>
  <c r="E58" i="70"/>
  <c r="Q77" i="47"/>
  <c r="F35" i="47"/>
  <c r="F36" i="47" s="1"/>
  <c r="F206" i="47" s="1"/>
  <c r="F14" i="47"/>
  <c r="Q78" i="47"/>
  <c r="H162" i="111" s="1"/>
  <c r="S162" i="111" s="1"/>
  <c r="F103" i="47"/>
  <c r="D59" i="74"/>
  <c r="D69" i="74"/>
  <c r="G206" i="50"/>
  <c r="S77" i="45"/>
  <c r="H35" i="45"/>
  <c r="H36" i="45" s="1"/>
  <c r="H206" i="45" s="1"/>
  <c r="H14" i="45"/>
  <c r="H103" i="45"/>
  <c r="S78" i="45"/>
  <c r="J130" i="111" s="1"/>
  <c r="U130" i="111" s="1"/>
  <c r="C70" i="69"/>
  <c r="C208" i="69" s="1"/>
  <c r="M256" i="105"/>
  <c r="G206" i="127"/>
  <c r="P83" i="80"/>
  <c r="G702" i="111"/>
  <c r="P119" i="45"/>
  <c r="G136" i="111"/>
  <c r="R136" i="111" s="1"/>
  <c r="E59" i="90"/>
  <c r="E69" i="90"/>
  <c r="M585" i="105"/>
  <c r="C70" i="109"/>
  <c r="C208" i="109" s="1"/>
  <c r="E35" i="32"/>
  <c r="E36" i="32" s="1"/>
  <c r="E14" i="32"/>
  <c r="E13" i="63"/>
  <c r="E103" i="32"/>
  <c r="P78" i="32"/>
  <c r="G10" i="111" s="1"/>
  <c r="P77" i="32"/>
  <c r="F104" i="48"/>
  <c r="F105" i="48" s="1"/>
  <c r="F47" i="48"/>
  <c r="H105" i="90"/>
  <c r="H206" i="90"/>
  <c r="I13" i="93"/>
  <c r="J250" i="114"/>
  <c r="E206" i="54"/>
  <c r="D59" i="82"/>
  <c r="D69" i="82"/>
  <c r="G47" i="95"/>
  <c r="G104" i="95"/>
  <c r="G105" i="95" s="1"/>
  <c r="G206" i="42"/>
  <c r="I176" i="113"/>
  <c r="J175" i="113"/>
  <c r="H13" i="55"/>
  <c r="I899" i="111"/>
  <c r="T899" i="111" s="1"/>
  <c r="R83" i="101"/>
  <c r="G47" i="77"/>
  <c r="G104" i="77"/>
  <c r="G105" i="77" s="1"/>
  <c r="F48" i="88"/>
  <c r="F207" i="88" s="1"/>
  <c r="Q113" i="88"/>
  <c r="F139" i="88"/>
  <c r="G236" i="111"/>
  <c r="R236" i="111" s="1"/>
  <c r="P83" i="52"/>
  <c r="T78" i="90"/>
  <c r="K733" i="111" s="1"/>
  <c r="V733" i="111" s="1"/>
  <c r="I35" i="90"/>
  <c r="I36" i="90" s="1"/>
  <c r="I14" i="90"/>
  <c r="I205" i="90" s="1"/>
  <c r="I103" i="90"/>
  <c r="T77" i="90"/>
  <c r="E207" i="46"/>
  <c r="I976" i="111"/>
  <c r="T976" i="111" s="1"/>
  <c r="R83" i="128"/>
  <c r="R83" i="81"/>
  <c r="I561" i="111"/>
  <c r="T561" i="111" s="1"/>
  <c r="F48" i="82"/>
  <c r="F207" i="82" s="1"/>
  <c r="Q113" i="82"/>
  <c r="F139" i="82"/>
  <c r="I295" i="114"/>
  <c r="G13" i="98"/>
  <c r="H296" i="114"/>
  <c r="E207" i="40"/>
  <c r="S78" i="82"/>
  <c r="J577" i="111" s="1"/>
  <c r="U577" i="111" s="1"/>
  <c r="H35" i="82"/>
  <c r="H36" i="82" s="1"/>
  <c r="H103" i="82"/>
  <c r="H14" i="82"/>
  <c r="H205" i="82" s="1"/>
  <c r="S77" i="82"/>
  <c r="I670" i="111"/>
  <c r="T670" i="111" s="1"/>
  <c r="R83" i="88"/>
  <c r="C70" i="46"/>
  <c r="C208" i="46" s="1"/>
  <c r="M94" i="105"/>
  <c r="G206" i="79"/>
  <c r="I13" i="51"/>
  <c r="J140" i="113"/>
  <c r="E140" i="88"/>
  <c r="E141" i="88" s="1"/>
  <c r="E58" i="88"/>
  <c r="R83" i="87"/>
  <c r="I655" i="111"/>
  <c r="T655" i="111" s="1"/>
  <c r="E207" i="100"/>
  <c r="F623" i="111"/>
  <c r="O83" i="85"/>
  <c r="D59" i="95"/>
  <c r="D69" i="95"/>
  <c r="G104" i="89"/>
  <c r="G105" i="89" s="1"/>
  <c r="G47" i="89"/>
  <c r="G47" i="70"/>
  <c r="G104" i="70"/>
  <c r="G105" i="70" s="1"/>
  <c r="C207" i="47"/>
  <c r="F207" i="91"/>
  <c r="G47" i="127"/>
  <c r="G104" i="127"/>
  <c r="G105" i="127" s="1"/>
  <c r="C70" i="43"/>
  <c r="C208" i="43" s="1"/>
  <c r="M67" i="105"/>
  <c r="J286" i="114"/>
  <c r="I13" i="97"/>
  <c r="C207" i="54"/>
  <c r="F48" i="84"/>
  <c r="Q113" i="84"/>
  <c r="F139" i="84"/>
  <c r="E205" i="80"/>
  <c r="E58" i="45"/>
  <c r="E140" i="45"/>
  <c r="E141" i="45" s="1"/>
  <c r="I591" i="111"/>
  <c r="T591" i="111" s="1"/>
  <c r="R83" i="83"/>
  <c r="G205" i="92"/>
  <c r="F47" i="49"/>
  <c r="F104" i="49"/>
  <c r="F105" i="49" s="1"/>
  <c r="P119" i="76"/>
  <c r="G523" i="111"/>
  <c r="R523" i="111" s="1"/>
  <c r="R394" i="111"/>
  <c r="F248" i="113"/>
  <c r="G854" i="111"/>
  <c r="P83" i="98"/>
  <c r="F48" i="128"/>
  <c r="F207" i="128" s="1"/>
  <c r="Q113" i="128"/>
  <c r="F139" i="128"/>
  <c r="E58" i="127"/>
  <c r="E140" i="127"/>
  <c r="E141" i="127" s="1"/>
  <c r="F48" i="89"/>
  <c r="F207" i="89" s="1"/>
  <c r="Q113" i="89"/>
  <c r="F139" i="89"/>
  <c r="R83" i="43"/>
  <c r="I99" i="111"/>
  <c r="T99" i="111" s="1"/>
  <c r="G206" i="43"/>
  <c r="J195" i="114"/>
  <c r="I13" i="79"/>
  <c r="I946" i="111"/>
  <c r="T946" i="111" s="1"/>
  <c r="R83" i="109"/>
  <c r="P119" i="44"/>
  <c r="G121" i="111"/>
  <c r="R121" i="111" s="1"/>
  <c r="C70" i="102"/>
  <c r="C208" i="102" s="1"/>
  <c r="M565" i="105"/>
  <c r="R83" i="46"/>
  <c r="I144" i="111"/>
  <c r="T144" i="111" s="1"/>
  <c r="R84" i="90"/>
  <c r="I84" i="111"/>
  <c r="T84" i="111" s="1"/>
  <c r="R83" i="42"/>
  <c r="G47" i="74"/>
  <c r="G104" i="74"/>
  <c r="G105" i="74" s="1"/>
  <c r="G103" i="55"/>
  <c r="G14" i="55"/>
  <c r="G205" i="55" s="1"/>
  <c r="G35" i="55"/>
  <c r="G36" i="55" s="1"/>
  <c r="R77" i="55"/>
  <c r="R78" i="55"/>
  <c r="I282" i="111" s="1"/>
  <c r="T282" i="111" s="1"/>
  <c r="C19" i="112"/>
  <c r="E58" i="74"/>
  <c r="E140" i="74"/>
  <c r="E141" i="74" s="1"/>
  <c r="S77" i="76"/>
  <c r="S78" i="76"/>
  <c r="J517" i="111" s="1"/>
  <c r="U517" i="111" s="1"/>
  <c r="H103" i="76"/>
  <c r="H14" i="76"/>
  <c r="H205" i="76" s="1"/>
  <c r="H35" i="76"/>
  <c r="H36" i="76" s="1"/>
  <c r="H206" i="76" s="1"/>
  <c r="G206" i="101"/>
  <c r="G47" i="101"/>
  <c r="G104" i="101"/>
  <c r="G105" i="101" s="1"/>
  <c r="O120" i="44"/>
  <c r="E207" i="39"/>
  <c r="F48" i="70"/>
  <c r="Q113" i="70"/>
  <c r="F139" i="70"/>
  <c r="I531" i="111"/>
  <c r="T531" i="111" s="1"/>
  <c r="R83" i="77"/>
  <c r="E140" i="79"/>
  <c r="E141" i="79" s="1"/>
  <c r="E58" i="79"/>
  <c r="I13" i="73"/>
  <c r="J67" i="114"/>
  <c r="Q84" i="78"/>
  <c r="C70" i="95"/>
  <c r="C208" i="95" s="1"/>
  <c r="M500" i="105"/>
  <c r="S77" i="92"/>
  <c r="H103" i="92"/>
  <c r="S78" i="92"/>
  <c r="J763" i="111" s="1"/>
  <c r="U763" i="111" s="1"/>
  <c r="H35" i="92"/>
  <c r="H36" i="92" s="1"/>
  <c r="H14" i="92"/>
  <c r="H205" i="92" s="1"/>
  <c r="H931" i="111"/>
  <c r="Q83" i="108"/>
  <c r="E206" i="52"/>
  <c r="H14" i="100"/>
  <c r="H103" i="100"/>
  <c r="S77" i="100"/>
  <c r="H35" i="100"/>
  <c r="H36" i="100" s="1"/>
  <c r="S78" i="100"/>
  <c r="J885" i="111" s="1"/>
  <c r="U885" i="111" s="1"/>
  <c r="D35" i="104"/>
  <c r="D36" i="104" s="1"/>
  <c r="D86" i="104" s="1"/>
  <c r="D14" i="104"/>
  <c r="D85" i="104" s="1"/>
  <c r="C59" i="53"/>
  <c r="C69" i="53"/>
  <c r="N120" i="55"/>
  <c r="G103" i="48"/>
  <c r="G14" i="48"/>
  <c r="G205" i="48" s="1"/>
  <c r="R78" i="48"/>
  <c r="I177" i="111" s="1"/>
  <c r="T177" i="111" s="1"/>
  <c r="G35" i="48"/>
  <c r="G36" i="48" s="1"/>
  <c r="R77" i="48"/>
  <c r="G206" i="69"/>
  <c r="S78" i="88"/>
  <c r="J671" i="111" s="1"/>
  <c r="U671" i="111" s="1"/>
  <c r="S77" i="88"/>
  <c r="H35" i="88"/>
  <c r="H36" i="88" s="1"/>
  <c r="H206" i="88" s="1"/>
  <c r="H14" i="88"/>
  <c r="H205" i="88" s="1"/>
  <c r="H103" i="88"/>
  <c r="D59" i="83"/>
  <c r="D69" i="83"/>
  <c r="G151" i="111"/>
  <c r="R151" i="111" s="1"/>
  <c r="P119" i="46"/>
  <c r="C70" i="72"/>
  <c r="C208" i="72" s="1"/>
  <c r="M283" i="105"/>
  <c r="G47" i="128"/>
  <c r="G104" i="128"/>
  <c r="G105" i="128" s="1"/>
  <c r="M547" i="105"/>
  <c r="C70" i="100"/>
  <c r="C208" i="100" s="1"/>
  <c r="G205" i="71"/>
  <c r="G206" i="71"/>
  <c r="H103" i="109"/>
  <c r="H14" i="109"/>
  <c r="H35" i="109"/>
  <c r="H36" i="109" s="1"/>
  <c r="S77" i="109"/>
  <c r="S78" i="109"/>
  <c r="J947" i="111" s="1"/>
  <c r="U947" i="111" s="1"/>
  <c r="C70" i="97"/>
  <c r="C208" i="97" s="1"/>
  <c r="M518" i="105"/>
  <c r="C70" i="50"/>
  <c r="C208" i="50" s="1"/>
  <c r="M132" i="105"/>
  <c r="I342" i="114"/>
  <c r="H13" i="108"/>
  <c r="J341" i="114"/>
  <c r="E48" i="68"/>
  <c r="E139" i="68"/>
  <c r="P113" i="68"/>
  <c r="G61" i="111"/>
  <c r="R61" i="111" s="1"/>
  <c r="P119" i="40"/>
  <c r="G91" i="111"/>
  <c r="R91" i="111" s="1"/>
  <c r="P119" i="42"/>
  <c r="H104" i="91"/>
  <c r="H47" i="91"/>
  <c r="H105" i="91"/>
  <c r="H206" i="91"/>
  <c r="F48" i="79"/>
  <c r="F207" i="79" s="1"/>
  <c r="Q113" i="79"/>
  <c r="F139" i="79"/>
  <c r="O120" i="83"/>
  <c r="N119" i="98"/>
  <c r="E861" i="111"/>
  <c r="E927" i="111" s="1"/>
  <c r="P83" i="75"/>
  <c r="G501" i="111"/>
  <c r="G104" i="79"/>
  <c r="G105" i="79" s="1"/>
  <c r="G47" i="79"/>
  <c r="E58" i="93"/>
  <c r="E140" i="93"/>
  <c r="E141" i="93" s="1"/>
  <c r="F48" i="87"/>
  <c r="F207" i="87" s="1"/>
  <c r="F139" i="87"/>
  <c r="Q113" i="87"/>
  <c r="M22" i="105"/>
  <c r="C70" i="38"/>
  <c r="C208" i="38" s="1"/>
  <c r="E207" i="69"/>
  <c r="G724" i="111"/>
  <c r="R724" i="111" s="1"/>
  <c r="P119" i="89"/>
  <c r="H13" i="68"/>
  <c r="I22" i="114"/>
  <c r="J21" i="114"/>
  <c r="E14" i="85"/>
  <c r="E237" i="85" s="1"/>
  <c r="P77" i="85"/>
  <c r="P78" i="85"/>
  <c r="G624" i="111" s="1"/>
  <c r="R624" i="111" s="1"/>
  <c r="E103" i="85"/>
  <c r="E35" i="85"/>
  <c r="E36" i="85" s="1"/>
  <c r="I13" i="50"/>
  <c r="J131" i="113"/>
  <c r="E207" i="87"/>
  <c r="F48" i="43"/>
  <c r="F207" i="43" s="1"/>
  <c r="Q113" i="43"/>
  <c r="F139" i="43"/>
  <c r="F48" i="94"/>
  <c r="Q113" i="94"/>
  <c r="F139" i="94"/>
  <c r="E140" i="82"/>
  <c r="E141" i="82" s="1"/>
  <c r="E58" i="82"/>
  <c r="G829" i="111"/>
  <c r="R829" i="111" s="1"/>
  <c r="P119" i="96"/>
  <c r="G47" i="97"/>
  <c r="G104" i="97"/>
  <c r="G105" i="97" s="1"/>
  <c r="Q84" i="93"/>
  <c r="S77" i="42"/>
  <c r="H35" i="42"/>
  <c r="H36" i="42" s="1"/>
  <c r="H14" i="42"/>
  <c r="H205" i="42" s="1"/>
  <c r="S78" i="42"/>
  <c r="J85" i="111" s="1"/>
  <c r="U85" i="111" s="1"/>
  <c r="H103" i="42"/>
  <c r="F104" i="55"/>
  <c r="F105" i="55" s="1"/>
  <c r="F47" i="55"/>
  <c r="F206" i="55"/>
  <c r="G205" i="40"/>
  <c r="Q84" i="72"/>
  <c r="O84" i="52"/>
  <c r="Q161" i="111"/>
  <c r="G814" i="111"/>
  <c r="R814" i="111" s="1"/>
  <c r="P119" i="95"/>
  <c r="I13" i="94"/>
  <c r="J259" i="114"/>
  <c r="E140" i="97"/>
  <c r="E141" i="97" s="1"/>
  <c r="E58" i="97"/>
  <c r="Q84" i="127"/>
  <c r="E104" i="47"/>
  <c r="E105" i="47" s="1"/>
  <c r="E47" i="47"/>
  <c r="O120" i="89"/>
  <c r="E58" i="50"/>
  <c r="E140" i="50"/>
  <c r="E141" i="50" s="1"/>
  <c r="J214" i="114"/>
  <c r="I13" i="89"/>
  <c r="O120" i="71"/>
  <c r="J50" i="113"/>
  <c r="I13" i="41"/>
  <c r="S78" i="46"/>
  <c r="J145" i="111" s="1"/>
  <c r="U145" i="111" s="1"/>
  <c r="S77" i="46"/>
  <c r="H35" i="46"/>
  <c r="H36" i="46" s="1"/>
  <c r="H14" i="46"/>
  <c r="H205" i="46" s="1"/>
  <c r="H103" i="46"/>
  <c r="I13" i="44"/>
  <c r="J77" i="113"/>
  <c r="G461" i="111"/>
  <c r="R461" i="111" s="1"/>
  <c r="P119" i="72"/>
  <c r="E140" i="43"/>
  <c r="E141" i="43" s="1"/>
  <c r="E58" i="43"/>
  <c r="O120" i="73"/>
  <c r="F48" i="93"/>
  <c r="Q113" i="93"/>
  <c r="F139" i="93"/>
  <c r="Q77" i="80"/>
  <c r="F14" i="80"/>
  <c r="F205" i="80" s="1"/>
  <c r="F103" i="80"/>
  <c r="F35" i="80"/>
  <c r="F36" i="80" s="1"/>
  <c r="Q78" i="80"/>
  <c r="H703" i="111" s="1"/>
  <c r="S703" i="111" s="1"/>
  <c r="E140" i="51"/>
  <c r="E141" i="51" s="1"/>
  <c r="E58" i="51"/>
  <c r="D59" i="38"/>
  <c r="D69" i="38"/>
  <c r="C132" i="63"/>
  <c r="M85" i="105"/>
  <c r="C70" i="45"/>
  <c r="C208" i="45" s="1"/>
  <c r="I13" i="101"/>
  <c r="J323" i="114"/>
  <c r="G206" i="78"/>
  <c r="I546" i="111"/>
  <c r="T546" i="111" s="1"/>
  <c r="R83" i="78"/>
  <c r="C140" i="75"/>
  <c r="C141" i="75" s="1"/>
  <c r="C58" i="75"/>
  <c r="C70" i="83"/>
  <c r="C208" i="83" s="1"/>
  <c r="M368" i="105"/>
  <c r="Q84" i="95"/>
  <c r="J58" i="114"/>
  <c r="I13" i="72"/>
  <c r="O120" i="40"/>
  <c r="O120" i="76"/>
  <c r="C70" i="82"/>
  <c r="C208" i="82" s="1"/>
  <c r="M359" i="105"/>
  <c r="C48" i="86"/>
  <c r="C139" i="86"/>
  <c r="N113" i="86"/>
  <c r="D59" i="46"/>
  <c r="D69" i="46"/>
  <c r="G205" i="73"/>
  <c r="D70" i="90"/>
  <c r="D208" i="90" s="1"/>
  <c r="N455" i="105"/>
  <c r="E58" i="99"/>
  <c r="E140" i="99"/>
  <c r="E141" i="99" s="1"/>
  <c r="E140" i="101"/>
  <c r="E141" i="101" s="1"/>
  <c r="E58" i="101"/>
  <c r="O120" i="81"/>
  <c r="G14" i="49"/>
  <c r="G35" i="49"/>
  <c r="G36" i="49" s="1"/>
  <c r="G206" i="49" s="1"/>
  <c r="R78" i="49"/>
  <c r="I192" i="111" s="1"/>
  <c r="T192" i="111" s="1"/>
  <c r="G103" i="49"/>
  <c r="R77" i="49"/>
  <c r="O120" i="79"/>
  <c r="D35" i="63"/>
  <c r="D36" i="63" s="1"/>
  <c r="D86" i="63" s="1"/>
  <c r="D14" i="63"/>
  <c r="D85" i="63" s="1"/>
  <c r="D205" i="32"/>
  <c r="J31" i="114"/>
  <c r="I13" i="69"/>
  <c r="Q84" i="51"/>
  <c r="G206" i="93"/>
  <c r="R83" i="84"/>
  <c r="I606" i="111"/>
  <c r="T606" i="111" s="1"/>
  <c r="Q84" i="99"/>
  <c r="O120" i="93"/>
  <c r="Q84" i="87"/>
  <c r="Q84" i="44"/>
  <c r="I221" i="111"/>
  <c r="T221" i="111" s="1"/>
  <c r="R83" i="51"/>
  <c r="C58" i="52"/>
  <c r="C140" i="52"/>
  <c r="C141" i="52" s="1"/>
  <c r="M491" i="105"/>
  <c r="C70" i="94"/>
  <c r="C208" i="94" s="1"/>
  <c r="D59" i="102"/>
  <c r="D69" i="102"/>
  <c r="J32" i="113"/>
  <c r="I13" i="39"/>
  <c r="G921" i="111"/>
  <c r="R921" i="111" s="1"/>
  <c r="P119" i="102"/>
  <c r="C70" i="88"/>
  <c r="C208" i="88" s="1"/>
  <c r="M417" i="105"/>
  <c r="G206" i="96"/>
  <c r="D48" i="54"/>
  <c r="D207" i="54" s="1"/>
  <c r="D139" i="54"/>
  <c r="O113" i="54"/>
  <c r="P84" i="108"/>
  <c r="E58" i="71"/>
  <c r="E140" i="71"/>
  <c r="E141" i="71" s="1"/>
  <c r="P119" i="70"/>
  <c r="G431" i="111"/>
  <c r="R431" i="111" s="1"/>
  <c r="F205" i="68"/>
  <c r="H13" i="53"/>
  <c r="J157" i="113"/>
  <c r="I158" i="113"/>
  <c r="H104" i="113"/>
  <c r="G13" i="47"/>
  <c r="I103" i="113"/>
  <c r="D59" i="89"/>
  <c r="D69" i="89"/>
  <c r="G206" i="76"/>
  <c r="D59" i="44"/>
  <c r="D69" i="44"/>
  <c r="F48" i="95"/>
  <c r="F139" i="95"/>
  <c r="Q113" i="95"/>
  <c r="I13" i="77"/>
  <c r="J103" i="114"/>
  <c r="F48" i="41"/>
  <c r="F207" i="41" s="1"/>
  <c r="F139" i="41"/>
  <c r="Q113" i="41"/>
  <c r="R83" i="92"/>
  <c r="I762" i="111"/>
  <c r="T762" i="111" s="1"/>
  <c r="I13" i="45"/>
  <c r="J86" i="113"/>
  <c r="G206" i="87"/>
  <c r="M303" i="105"/>
  <c r="C70" i="74"/>
  <c r="C208" i="74" s="1"/>
  <c r="G891" i="111"/>
  <c r="R891" i="111" s="1"/>
  <c r="P119" i="100"/>
  <c r="Q854" i="111"/>
  <c r="G206" i="70"/>
  <c r="E168" i="111"/>
  <c r="N119" i="47"/>
  <c r="F140" i="91"/>
  <c r="F141" i="91" s="1"/>
  <c r="F58" i="91"/>
  <c r="G205" i="127"/>
  <c r="G48" i="90"/>
  <c r="G139" i="90"/>
  <c r="R113" i="90"/>
  <c r="C58" i="54"/>
  <c r="C140" i="54"/>
  <c r="C141" i="54" s="1"/>
  <c r="E207" i="41"/>
  <c r="C70" i="89"/>
  <c r="C208" i="89" s="1"/>
  <c r="M446" i="105"/>
  <c r="H739" i="111"/>
  <c r="S739" i="111" s="1"/>
  <c r="Q119" i="90"/>
  <c r="I13" i="99"/>
  <c r="J305" i="114"/>
  <c r="I13" i="78"/>
  <c r="J112" i="114"/>
  <c r="F48" i="69"/>
  <c r="F139" i="69"/>
  <c r="G104" i="94"/>
  <c r="G105" i="94" s="1"/>
  <c r="G47" i="94"/>
  <c r="H103" i="77"/>
  <c r="H35" i="77"/>
  <c r="H36" i="77" s="1"/>
  <c r="H206" i="77" s="1"/>
  <c r="H14" i="77"/>
  <c r="H205" i="77" s="1"/>
  <c r="S77" i="77"/>
  <c r="S78" i="77"/>
  <c r="J532" i="111" s="1"/>
  <c r="U532" i="111" s="1"/>
  <c r="H14" i="38"/>
  <c r="S77" i="38"/>
  <c r="S78" i="38"/>
  <c r="J25" i="111" s="1"/>
  <c r="U25" i="111" s="1"/>
  <c r="H103" i="38"/>
  <c r="H35" i="38"/>
  <c r="H36" i="38" s="1"/>
  <c r="H206" i="38" s="1"/>
  <c r="G104" i="83"/>
  <c r="G105" i="83" s="1"/>
  <c r="G47" i="83"/>
  <c r="P119" i="78"/>
  <c r="G553" i="111"/>
  <c r="R553" i="111" s="1"/>
  <c r="D59" i="81"/>
  <c r="D69" i="81"/>
  <c r="E58" i="76"/>
  <c r="E140" i="76"/>
  <c r="E141" i="76" s="1"/>
  <c r="E104" i="98"/>
  <c r="E105" i="98" s="1"/>
  <c r="E47" i="98"/>
  <c r="C59" i="55"/>
  <c r="C69" i="55"/>
  <c r="H176" i="111"/>
  <c r="S176" i="111" s="1"/>
  <c r="Q83" i="48"/>
  <c r="Q84" i="48" s="1"/>
  <c r="H47" i="90"/>
  <c r="H104" i="90"/>
  <c r="H35" i="93"/>
  <c r="H36" i="93" s="1"/>
  <c r="H206" i="93" s="1"/>
  <c r="H14" i="93"/>
  <c r="S78" i="93"/>
  <c r="J778" i="111" s="1"/>
  <c r="U778" i="111" s="1"/>
  <c r="H103" i="93"/>
  <c r="S77" i="93"/>
  <c r="H14" i="84"/>
  <c r="H35" i="84"/>
  <c r="H36" i="84" s="1"/>
  <c r="H206" i="84" s="1"/>
  <c r="H103" i="84"/>
  <c r="S77" i="84"/>
  <c r="S78" i="84"/>
  <c r="J607" i="111" s="1"/>
  <c r="U607" i="111" s="1"/>
  <c r="E48" i="48"/>
  <c r="E139" i="48"/>
  <c r="P113" i="48"/>
  <c r="I84" i="114"/>
  <c r="H85" i="114"/>
  <c r="G13" i="75"/>
  <c r="C59" i="108"/>
  <c r="C69" i="108"/>
  <c r="G104" i="109"/>
  <c r="G105" i="109" s="1"/>
  <c r="G47" i="109"/>
  <c r="P83" i="54"/>
  <c r="G266" i="111"/>
  <c r="R266" i="111" s="1"/>
  <c r="F258" i="111"/>
  <c r="Q258" i="111" s="1"/>
  <c r="O119" i="53"/>
  <c r="O83" i="86"/>
  <c r="F640" i="111"/>
  <c r="G47" i="46"/>
  <c r="G104" i="46"/>
  <c r="G105" i="46" s="1"/>
  <c r="F48" i="73"/>
  <c r="F139" i="73"/>
  <c r="Q113" i="73"/>
  <c r="G104" i="44"/>
  <c r="G105" i="44" s="1"/>
  <c r="G47" i="44"/>
  <c r="F48" i="83"/>
  <c r="Q113" i="83"/>
  <c r="F139" i="83"/>
  <c r="H14" i="102"/>
  <c r="H205" i="102" s="1"/>
  <c r="S77" i="102"/>
  <c r="H35" i="102"/>
  <c r="H36" i="102" s="1"/>
  <c r="H206" i="102" s="1"/>
  <c r="H103" i="102"/>
  <c r="S78" i="102"/>
  <c r="J915" i="111" s="1"/>
  <c r="U915" i="111" s="1"/>
  <c r="I807" i="111"/>
  <c r="T807" i="111" s="1"/>
  <c r="R83" i="95"/>
  <c r="G491" i="111"/>
  <c r="R491" i="111" s="1"/>
  <c r="P119" i="74"/>
  <c r="F48" i="102"/>
  <c r="F139" i="102"/>
  <c r="Q113" i="102"/>
  <c r="E140" i="39"/>
  <c r="E141" i="39" s="1"/>
  <c r="E58" i="39"/>
  <c r="D48" i="47"/>
  <c r="D207" i="47" s="1"/>
  <c r="D139" i="47"/>
  <c r="O113" i="47"/>
  <c r="G47" i="72"/>
  <c r="G104" i="72"/>
  <c r="G105" i="72" s="1"/>
  <c r="G205" i="77"/>
  <c r="D59" i="87"/>
  <c r="D69" i="87"/>
  <c r="P119" i="38"/>
  <c r="G31" i="111"/>
  <c r="R31" i="111" s="1"/>
  <c r="H35" i="73"/>
  <c r="H36" i="73" s="1"/>
  <c r="H206" i="73" s="1"/>
  <c r="H14" i="73"/>
  <c r="H205" i="73" s="1"/>
  <c r="H103" i="73"/>
  <c r="S77" i="73"/>
  <c r="S78" i="73"/>
  <c r="J470" i="111" s="1"/>
  <c r="U470" i="111" s="1"/>
  <c r="M265" i="105"/>
  <c r="C70" i="70"/>
  <c r="C208" i="70" s="1"/>
  <c r="C70" i="81"/>
  <c r="C208" i="81" s="1"/>
  <c r="M350" i="105"/>
  <c r="F206" i="108"/>
  <c r="M341" i="105"/>
  <c r="C70" i="78"/>
  <c r="C208" i="78" s="1"/>
  <c r="F48" i="51"/>
  <c r="F207" i="51" s="1"/>
  <c r="Q113" i="51"/>
  <c r="F139" i="51"/>
  <c r="F48" i="39"/>
  <c r="Q113" i="39"/>
  <c r="F139" i="39"/>
  <c r="S77" i="96"/>
  <c r="H14" i="96"/>
  <c r="H103" i="96"/>
  <c r="H35" i="96"/>
  <c r="H36" i="96" s="1"/>
  <c r="H206" i="96" s="1"/>
  <c r="S78" i="96"/>
  <c r="J823" i="111" s="1"/>
  <c r="U823" i="111" s="1"/>
  <c r="E140" i="46"/>
  <c r="E141" i="46" s="1"/>
  <c r="E58" i="46"/>
  <c r="P84" i="48"/>
  <c r="G205" i="128"/>
  <c r="N120" i="108"/>
  <c r="G47" i="81"/>
  <c r="G104" i="81"/>
  <c r="G105" i="81" s="1"/>
  <c r="G206" i="81"/>
  <c r="F48" i="99"/>
  <c r="F207" i="99" s="1"/>
  <c r="Q113" i="99"/>
  <c r="F139" i="99"/>
  <c r="F48" i="45"/>
  <c r="F207" i="45" s="1"/>
  <c r="Q113" i="45"/>
  <c r="F139" i="45"/>
  <c r="O120" i="78"/>
  <c r="C207" i="80"/>
  <c r="I439" i="111"/>
  <c r="T439" i="111" s="1"/>
  <c r="R83" i="71"/>
  <c r="C70" i="39"/>
  <c r="C208" i="39" s="1"/>
  <c r="M31" i="105"/>
  <c r="J351" i="114"/>
  <c r="I13" i="109"/>
  <c r="Q702" i="111"/>
  <c r="E207" i="81"/>
  <c r="C48" i="85"/>
  <c r="C139" i="85"/>
  <c r="N113" i="85"/>
  <c r="E140" i="40"/>
  <c r="E141" i="40" s="1"/>
  <c r="E58" i="40"/>
  <c r="E140" i="42"/>
  <c r="E141" i="42" s="1"/>
  <c r="E58" i="42"/>
  <c r="J747" i="111"/>
  <c r="U747" i="111" s="1"/>
  <c r="S83" i="91"/>
  <c r="I13" i="82"/>
  <c r="J130" i="114"/>
  <c r="C70" i="101"/>
  <c r="C208" i="101" s="1"/>
  <c r="M556" i="105"/>
  <c r="H35" i="81"/>
  <c r="H36" i="81" s="1"/>
  <c r="H206" i="81" s="1"/>
  <c r="S77" i="81"/>
  <c r="S78" i="81"/>
  <c r="J562" i="111" s="1"/>
  <c r="U562" i="111" s="1"/>
  <c r="H14" i="81"/>
  <c r="H205" i="81" s="1"/>
  <c r="H103" i="81"/>
  <c r="F48" i="38"/>
  <c r="F139" i="38"/>
  <c r="Q113" i="38"/>
  <c r="S78" i="51"/>
  <c r="J222" i="111" s="1"/>
  <c r="U222" i="111" s="1"/>
  <c r="S77" i="51"/>
  <c r="H35" i="51"/>
  <c r="H36" i="51" s="1"/>
  <c r="H206" i="51" s="1"/>
  <c r="H14" i="51"/>
  <c r="H103" i="51"/>
  <c r="E207" i="128"/>
  <c r="G104" i="39"/>
  <c r="G105" i="39" s="1"/>
  <c r="G47" i="39"/>
  <c r="E58" i="89"/>
  <c r="E140" i="89"/>
  <c r="E141" i="89" s="1"/>
  <c r="D48" i="80"/>
  <c r="D207" i="80" s="1"/>
  <c r="D139" i="80"/>
  <c r="O113" i="80"/>
  <c r="E207" i="88"/>
  <c r="G14" i="68"/>
  <c r="G205" i="68" s="1"/>
  <c r="G103" i="68"/>
  <c r="R78" i="68"/>
  <c r="I395" i="111" s="1"/>
  <c r="T395" i="111" s="1"/>
  <c r="G35" i="68"/>
  <c r="G36" i="68" s="1"/>
  <c r="R77" i="68"/>
  <c r="J177" i="114"/>
  <c r="I13" i="87"/>
  <c r="Q84" i="40"/>
  <c r="E140" i="87"/>
  <c r="E141" i="87" s="1"/>
  <c r="E58" i="87"/>
  <c r="C70" i="96"/>
  <c r="C208" i="96" s="1"/>
  <c r="M509" i="105"/>
  <c r="Q84" i="76"/>
  <c r="P119" i="82"/>
  <c r="G583" i="111"/>
  <c r="R583" i="111" s="1"/>
  <c r="E140" i="96"/>
  <c r="E141" i="96" s="1"/>
  <c r="E58" i="96"/>
  <c r="E140" i="92"/>
  <c r="E141" i="92" s="1"/>
  <c r="E58" i="92"/>
  <c r="M274" i="105"/>
  <c r="C70" i="71"/>
  <c r="C208" i="71" s="1"/>
  <c r="Q84" i="73"/>
  <c r="O120" i="82"/>
  <c r="G206" i="97"/>
  <c r="G104" i="40"/>
  <c r="G105" i="40" s="1"/>
  <c r="G47" i="40"/>
  <c r="C48" i="32"/>
  <c r="C47" i="63"/>
  <c r="N113" i="32"/>
  <c r="C139" i="32"/>
  <c r="O120" i="109"/>
  <c r="D59" i="100"/>
  <c r="D69" i="100"/>
  <c r="N84" i="67"/>
  <c r="O84" i="47"/>
  <c r="E58" i="95"/>
  <c r="E140" i="95"/>
  <c r="E141" i="95" s="1"/>
  <c r="D140" i="48"/>
  <c r="D141" i="48" s="1"/>
  <c r="D58" i="48"/>
  <c r="P119" i="97"/>
  <c r="P120" i="97" s="1"/>
  <c r="G844" i="111"/>
  <c r="R844" i="111" s="1"/>
  <c r="D59" i="77"/>
  <c r="D69" i="77"/>
  <c r="D141" i="69"/>
  <c r="E207" i="84"/>
  <c r="E206" i="47"/>
  <c r="E58" i="83"/>
  <c r="E140" i="83"/>
  <c r="E141" i="83" s="1"/>
  <c r="G213" i="111"/>
  <c r="R213" i="111" s="1"/>
  <c r="P119" i="50"/>
  <c r="D59" i="45"/>
  <c r="D69" i="45"/>
  <c r="H14" i="89"/>
  <c r="H205" i="89" s="1"/>
  <c r="H35" i="89"/>
  <c r="H36" i="89" s="1"/>
  <c r="H103" i="89"/>
  <c r="S78" i="89"/>
  <c r="J718" i="111" s="1"/>
  <c r="U718" i="111" s="1"/>
  <c r="S77" i="89"/>
  <c r="S77" i="70"/>
  <c r="H103" i="70"/>
  <c r="H35" i="70"/>
  <c r="H36" i="70" s="1"/>
  <c r="S78" i="70"/>
  <c r="J425" i="111" s="1"/>
  <c r="U425" i="111" s="1"/>
  <c r="H14" i="70"/>
  <c r="H205" i="70" s="1"/>
  <c r="D59" i="128"/>
  <c r="D69" i="128"/>
  <c r="S77" i="41"/>
  <c r="H103" i="41"/>
  <c r="S78" i="41"/>
  <c r="J70" i="111" s="1"/>
  <c r="U70" i="111" s="1"/>
  <c r="H14" i="41"/>
  <c r="H205" i="41" s="1"/>
  <c r="H35" i="41"/>
  <c r="H36" i="41" s="1"/>
  <c r="E207" i="77"/>
  <c r="D59" i="99"/>
  <c r="D69" i="99"/>
  <c r="I13" i="127"/>
  <c r="J360" i="114"/>
  <c r="O120" i="43"/>
  <c r="E58" i="72"/>
  <c r="E140" i="72"/>
  <c r="E141" i="72" s="1"/>
  <c r="G206" i="102"/>
  <c r="P119" i="43"/>
  <c r="G106" i="111"/>
  <c r="R106" i="111" s="1"/>
  <c r="G228" i="111"/>
  <c r="R228" i="111" s="1"/>
  <c r="P119" i="51"/>
  <c r="E207" i="109"/>
  <c r="I13" i="40"/>
  <c r="J41" i="113"/>
  <c r="C59" i="68"/>
  <c r="C69" i="68"/>
  <c r="G205" i="78"/>
  <c r="N119" i="75"/>
  <c r="E508" i="111"/>
  <c r="E619" i="111" s="1"/>
  <c r="S78" i="72"/>
  <c r="J455" i="111" s="1"/>
  <c r="U455" i="111" s="1"/>
  <c r="H35" i="72"/>
  <c r="H36" i="72" s="1"/>
  <c r="H103" i="72"/>
  <c r="H14" i="72"/>
  <c r="H205" i="72" s="1"/>
  <c r="S77" i="72"/>
  <c r="G48" i="91"/>
  <c r="G139" i="91"/>
  <c r="R113" i="91"/>
  <c r="Q84" i="46"/>
  <c r="I469" i="111"/>
  <c r="T469" i="111" s="1"/>
  <c r="R83" i="73"/>
  <c r="G104" i="73"/>
  <c r="G105" i="73" s="1"/>
  <c r="G47" i="73"/>
  <c r="P119" i="99"/>
  <c r="G876" i="111"/>
  <c r="R876" i="111" s="1"/>
  <c r="P119" i="101"/>
  <c r="G906" i="111"/>
  <c r="R906" i="111" s="1"/>
  <c r="H13" i="49"/>
  <c r="J121" i="113"/>
  <c r="I122" i="113"/>
  <c r="Q78" i="52"/>
  <c r="H237" i="111" s="1"/>
  <c r="S237" i="111" s="1"/>
  <c r="F14" i="52"/>
  <c r="F205" i="52" s="1"/>
  <c r="F35" i="52"/>
  <c r="F36" i="52" s="1"/>
  <c r="Q77" i="52"/>
  <c r="F103" i="52"/>
  <c r="P84" i="53"/>
  <c r="O83" i="32"/>
  <c r="F9" i="111"/>
  <c r="D104" i="32"/>
  <c r="D105" i="32" s="1"/>
  <c r="D47" i="32"/>
  <c r="E14" i="67"/>
  <c r="P78" i="67"/>
  <c r="G378" i="111" s="1"/>
  <c r="R378" i="111" s="1"/>
  <c r="P77" i="67"/>
  <c r="E13" i="104"/>
  <c r="E103" i="67"/>
  <c r="E35" i="67"/>
  <c r="E36" i="67" s="1"/>
  <c r="R83" i="82"/>
  <c r="I576" i="111"/>
  <c r="T576" i="111" s="1"/>
  <c r="M377" i="105"/>
  <c r="C70" i="84"/>
  <c r="C208" i="84" s="1"/>
  <c r="P84" i="49"/>
  <c r="D59" i="41"/>
  <c r="D69" i="41"/>
  <c r="S77" i="71"/>
  <c r="H103" i="71"/>
  <c r="H35" i="71"/>
  <c r="H36" i="71" s="1"/>
  <c r="H206" i="71" s="1"/>
  <c r="H14" i="71"/>
  <c r="H205" i="71" s="1"/>
  <c r="S78" i="71"/>
  <c r="J440" i="111" s="1"/>
  <c r="U440" i="111" s="1"/>
  <c r="E140" i="102"/>
  <c r="E141" i="102" s="1"/>
  <c r="E58" i="102"/>
  <c r="D140" i="49"/>
  <c r="D141" i="49" s="1"/>
  <c r="D58" i="49"/>
  <c r="R83" i="96"/>
  <c r="I822" i="111"/>
  <c r="T822" i="111" s="1"/>
  <c r="F48" i="96"/>
  <c r="F207" i="96" s="1"/>
  <c r="F139" i="96"/>
  <c r="Q113" i="96"/>
  <c r="H394" i="111"/>
  <c r="Q83" i="68"/>
  <c r="E48" i="55"/>
  <c r="E139" i="55"/>
  <c r="P113" i="55"/>
  <c r="G47" i="50"/>
  <c r="G104" i="50"/>
  <c r="G105" i="50" s="1"/>
  <c r="F5" i="119" l="1"/>
  <c r="G380" i="114"/>
  <c r="G403" i="114" s="1"/>
  <c r="R84" i="87"/>
  <c r="P120" i="38"/>
  <c r="P84" i="80"/>
  <c r="H223" i="113"/>
  <c r="R84" i="95"/>
  <c r="N120" i="47"/>
  <c r="R84" i="92"/>
  <c r="P120" i="44"/>
  <c r="R84" i="88"/>
  <c r="P84" i="52"/>
  <c r="P120" i="77"/>
  <c r="P120" i="94"/>
  <c r="P120" i="99"/>
  <c r="R84" i="78"/>
  <c r="P120" i="74"/>
  <c r="P120" i="50"/>
  <c r="Q84" i="68"/>
  <c r="P120" i="70"/>
  <c r="P120" i="42"/>
  <c r="P84" i="98"/>
  <c r="O84" i="85"/>
  <c r="R84" i="128"/>
  <c r="O120" i="108"/>
  <c r="S84" i="91"/>
  <c r="R84" i="84"/>
  <c r="R84" i="73"/>
  <c r="N120" i="75"/>
  <c r="D130" i="63"/>
  <c r="Q84" i="108"/>
  <c r="R84" i="83"/>
  <c r="P120" i="127"/>
  <c r="P120" i="73"/>
  <c r="P120" i="81"/>
  <c r="R84" i="127"/>
  <c r="R84" i="71"/>
  <c r="R84" i="101"/>
  <c r="R84" i="74"/>
  <c r="R84" i="79"/>
  <c r="S84" i="90"/>
  <c r="P120" i="41"/>
  <c r="P120" i="43"/>
  <c r="O84" i="86"/>
  <c r="P120" i="100"/>
  <c r="P120" i="102"/>
  <c r="P120" i="96"/>
  <c r="R84" i="50"/>
  <c r="J36" i="91"/>
  <c r="P120" i="83"/>
  <c r="O84" i="67"/>
  <c r="N120" i="54"/>
  <c r="R84" i="89"/>
  <c r="D140" i="104"/>
  <c r="P120" i="72"/>
  <c r="E141" i="69"/>
  <c r="P84" i="75"/>
  <c r="P120" i="101"/>
  <c r="P120" i="51"/>
  <c r="P120" i="82"/>
  <c r="P120" i="89"/>
  <c r="R84" i="77"/>
  <c r="R84" i="43"/>
  <c r="R84" i="81"/>
  <c r="P120" i="45"/>
  <c r="Q84" i="55"/>
  <c r="D138" i="104"/>
  <c r="R84" i="94"/>
  <c r="N120" i="80"/>
  <c r="P120" i="39"/>
  <c r="S394" i="111"/>
  <c r="S83" i="77"/>
  <c r="J531" i="111"/>
  <c r="U531" i="111" s="1"/>
  <c r="G48" i="94"/>
  <c r="G207" i="94" s="1"/>
  <c r="G139" i="94"/>
  <c r="R113" i="94"/>
  <c r="M441" i="130"/>
  <c r="M442" i="130" s="1"/>
  <c r="M447" i="105"/>
  <c r="G207" i="90"/>
  <c r="F140" i="95"/>
  <c r="F141" i="95" s="1"/>
  <c r="F58" i="95"/>
  <c r="G35" i="47"/>
  <c r="G36" i="47" s="1"/>
  <c r="R78" i="47"/>
  <c r="I162" i="111" s="1"/>
  <c r="T162" i="111" s="1"/>
  <c r="R77" i="47"/>
  <c r="G14" i="47"/>
  <c r="G205" i="47" s="1"/>
  <c r="G103" i="47"/>
  <c r="N565" i="105"/>
  <c r="D70" i="102"/>
  <c r="D208" i="102" s="1"/>
  <c r="G47" i="49"/>
  <c r="G104" i="49"/>
  <c r="G105" i="49" s="1"/>
  <c r="I103" i="72"/>
  <c r="T77" i="72"/>
  <c r="T78" i="72"/>
  <c r="K455" i="111" s="1"/>
  <c r="V455" i="111" s="1"/>
  <c r="I35" i="72"/>
  <c r="I36" i="72" s="1"/>
  <c r="I14" i="72"/>
  <c r="H206" i="46"/>
  <c r="F207" i="94"/>
  <c r="F140" i="87"/>
  <c r="F141" i="87" s="1"/>
  <c r="F58" i="87"/>
  <c r="H431" i="111"/>
  <c r="S431" i="111" s="1"/>
  <c r="Q119" i="70"/>
  <c r="S83" i="76"/>
  <c r="J516" i="111"/>
  <c r="U516" i="111" s="1"/>
  <c r="G48" i="89"/>
  <c r="G207" i="89" s="1"/>
  <c r="G139" i="89"/>
  <c r="R113" i="89"/>
  <c r="J576" i="111"/>
  <c r="U576" i="111" s="1"/>
  <c r="S83" i="82"/>
  <c r="H583" i="111"/>
  <c r="S583" i="111" s="1"/>
  <c r="Q119" i="82"/>
  <c r="E47" i="32"/>
  <c r="E104" i="32"/>
  <c r="E105" i="32" s="1"/>
  <c r="H104" i="39"/>
  <c r="H105" i="39" s="1"/>
  <c r="H47" i="39"/>
  <c r="H206" i="40"/>
  <c r="H854" i="111"/>
  <c r="Q83" i="98"/>
  <c r="F140" i="44"/>
  <c r="F141" i="44" s="1"/>
  <c r="F58" i="44"/>
  <c r="G48" i="42"/>
  <c r="G139" i="42"/>
  <c r="R113" i="42"/>
  <c r="D59" i="53"/>
  <c r="D69" i="53"/>
  <c r="H47" i="97"/>
  <c r="H104" i="97"/>
  <c r="H105" i="97" s="1"/>
  <c r="H151" i="111"/>
  <c r="S151" i="111" s="1"/>
  <c r="Q119" i="46"/>
  <c r="D70" i="109"/>
  <c r="D208" i="109" s="1"/>
  <c r="N585" i="105"/>
  <c r="F205" i="75"/>
  <c r="H553" i="111"/>
  <c r="S553" i="111" s="1"/>
  <c r="Q119" i="78"/>
  <c r="D70" i="69"/>
  <c r="D208" i="69" s="1"/>
  <c r="N256" i="105"/>
  <c r="C208" i="67"/>
  <c r="E207" i="67"/>
  <c r="D19" i="112"/>
  <c r="Q9" i="111"/>
  <c r="S77" i="49"/>
  <c r="H103" i="49"/>
  <c r="H14" i="49"/>
  <c r="H205" i="49" s="1"/>
  <c r="S78" i="49"/>
  <c r="J192" i="111" s="1"/>
  <c r="U192" i="111" s="1"/>
  <c r="H35" i="49"/>
  <c r="H36" i="49" s="1"/>
  <c r="C70" i="68"/>
  <c r="C208" i="68" s="1"/>
  <c r="M247" i="105"/>
  <c r="H206" i="41"/>
  <c r="H47" i="70"/>
  <c r="H104" i="70"/>
  <c r="H105" i="70" s="1"/>
  <c r="N332" i="105"/>
  <c r="D70" i="77"/>
  <c r="D208" i="77" s="1"/>
  <c r="G48" i="40"/>
  <c r="G139" i="40"/>
  <c r="R113" i="40"/>
  <c r="H31" i="111"/>
  <c r="S31" i="111" s="1"/>
  <c r="Q119" i="38"/>
  <c r="G48" i="72"/>
  <c r="G139" i="72"/>
  <c r="R113" i="72"/>
  <c r="C34" i="112"/>
  <c r="C19" i="136"/>
  <c r="C41" i="112"/>
  <c r="C44" i="112" s="1"/>
  <c r="H983" i="111"/>
  <c r="S983" i="111" s="1"/>
  <c r="Q119" i="128"/>
  <c r="H13" i="98"/>
  <c r="J295" i="114"/>
  <c r="I296" i="114"/>
  <c r="M586" i="105"/>
  <c r="M578" i="130"/>
  <c r="M579" i="130" s="1"/>
  <c r="D70" i="42"/>
  <c r="D208" i="42" s="1"/>
  <c r="N58" i="105"/>
  <c r="R77" i="80"/>
  <c r="G103" i="80"/>
  <c r="G35" i="80"/>
  <c r="G36" i="80" s="1"/>
  <c r="G14" i="80"/>
  <c r="R78" i="80"/>
  <c r="I703" i="111" s="1"/>
  <c r="T703" i="111" s="1"/>
  <c r="J961" i="111"/>
  <c r="U961" i="111" s="1"/>
  <c r="S83" i="127"/>
  <c r="E59" i="84"/>
  <c r="E69" i="84"/>
  <c r="D70" i="76"/>
  <c r="D208" i="76" s="1"/>
  <c r="N323" i="105"/>
  <c r="G13" i="86"/>
  <c r="I167" i="114"/>
  <c r="H168" i="114"/>
  <c r="G48" i="41"/>
  <c r="G139" i="41"/>
  <c r="R113" i="41"/>
  <c r="Q78" i="85"/>
  <c r="H624" i="111" s="1"/>
  <c r="S624" i="111" s="1"/>
  <c r="Q77" i="85"/>
  <c r="F14" i="85"/>
  <c r="F237" i="85" s="1"/>
  <c r="F103" i="85"/>
  <c r="F35" i="85"/>
  <c r="F36" i="85" s="1"/>
  <c r="I103" i="81"/>
  <c r="T77" i="81"/>
  <c r="I35" i="81"/>
  <c r="I36" i="81" s="1"/>
  <c r="T78" i="81"/>
  <c r="K562" i="111" s="1"/>
  <c r="V562" i="111" s="1"/>
  <c r="I14" i="81"/>
  <c r="I205" i="81" s="1"/>
  <c r="E207" i="49"/>
  <c r="G205" i="53"/>
  <c r="F207" i="92"/>
  <c r="J99" i="111"/>
  <c r="U99" i="111" s="1"/>
  <c r="S83" i="43"/>
  <c r="G48" i="82"/>
  <c r="G139" i="82"/>
  <c r="R113" i="82"/>
  <c r="R84" i="100"/>
  <c r="J148" i="113"/>
  <c r="I149" i="113"/>
  <c r="H13" i="52"/>
  <c r="S83" i="83"/>
  <c r="J591" i="111"/>
  <c r="U591" i="111" s="1"/>
  <c r="D59" i="68"/>
  <c r="D69" i="68"/>
  <c r="S83" i="101"/>
  <c r="J899" i="111"/>
  <c r="U899" i="111" s="1"/>
  <c r="G48" i="50"/>
  <c r="G207" i="50" s="1"/>
  <c r="G139" i="50"/>
  <c r="R113" i="50"/>
  <c r="E207" i="55"/>
  <c r="F58" i="96"/>
  <c r="F140" i="96"/>
  <c r="F141" i="96" s="1"/>
  <c r="R84" i="96"/>
  <c r="E59" i="102"/>
  <c r="E69" i="102"/>
  <c r="H104" i="71"/>
  <c r="H105" i="71" s="1"/>
  <c r="H47" i="71"/>
  <c r="R84" i="82"/>
  <c r="E104" i="67"/>
  <c r="E105" i="67" s="1"/>
  <c r="E47" i="67"/>
  <c r="E206" i="67"/>
  <c r="O84" i="32"/>
  <c r="F104" i="52"/>
  <c r="F105" i="52" s="1"/>
  <c r="F47" i="52"/>
  <c r="G48" i="73"/>
  <c r="G207" i="73" s="1"/>
  <c r="R113" i="73"/>
  <c r="G139" i="73"/>
  <c r="G207" i="91"/>
  <c r="N603" i="105"/>
  <c r="D70" i="128"/>
  <c r="D208" i="128" s="1"/>
  <c r="S83" i="70"/>
  <c r="J424" i="111"/>
  <c r="U424" i="111" s="1"/>
  <c r="D70" i="45"/>
  <c r="D208" i="45" s="1"/>
  <c r="N85" i="105"/>
  <c r="D59" i="48"/>
  <c r="D69" i="48"/>
  <c r="M274" i="130"/>
  <c r="M275" i="130" s="1"/>
  <c r="M275" i="105"/>
  <c r="M504" i="130"/>
  <c r="M505" i="130" s="1"/>
  <c r="M510" i="105"/>
  <c r="G47" i="68"/>
  <c r="G104" i="68"/>
  <c r="G105" i="68" s="1"/>
  <c r="F58" i="38"/>
  <c r="F140" i="38"/>
  <c r="F141" i="38" s="1"/>
  <c r="S83" i="81"/>
  <c r="J561" i="111"/>
  <c r="U561" i="111" s="1"/>
  <c r="E59" i="42"/>
  <c r="E69" i="42"/>
  <c r="C239" i="85"/>
  <c r="T78" i="109"/>
  <c r="K947" i="111" s="1"/>
  <c r="V947" i="111" s="1"/>
  <c r="I35" i="109"/>
  <c r="I36" i="109" s="1"/>
  <c r="I14" i="109"/>
  <c r="I205" i="109" s="1"/>
  <c r="I103" i="109"/>
  <c r="T77" i="109"/>
  <c r="F58" i="39"/>
  <c r="F140" i="39"/>
  <c r="F141" i="39" s="1"/>
  <c r="F58" i="51"/>
  <c r="F140" i="51"/>
  <c r="F141" i="51" s="1"/>
  <c r="M346" i="130"/>
  <c r="M347" i="130" s="1"/>
  <c r="M351" i="105"/>
  <c r="S83" i="73"/>
  <c r="J469" i="111"/>
  <c r="U469" i="111" s="1"/>
  <c r="F168" i="111"/>
  <c r="O119" i="47"/>
  <c r="E59" i="39"/>
  <c r="E69" i="39"/>
  <c r="F207" i="83"/>
  <c r="F58" i="73"/>
  <c r="F140" i="73"/>
  <c r="F141" i="73" s="1"/>
  <c r="G48" i="46"/>
  <c r="G139" i="46"/>
  <c r="R113" i="46"/>
  <c r="O120" i="53"/>
  <c r="P84" i="54"/>
  <c r="H205" i="84"/>
  <c r="H104" i="93"/>
  <c r="H105" i="93" s="1"/>
  <c r="H47" i="93"/>
  <c r="M177" i="105"/>
  <c r="C70" i="55"/>
  <c r="C208" i="55" s="1"/>
  <c r="F140" i="69"/>
  <c r="Q120" i="69" s="1"/>
  <c r="F58" i="69"/>
  <c r="Q120" i="90"/>
  <c r="G140" i="90"/>
  <c r="G141" i="90" s="1"/>
  <c r="G58" i="90"/>
  <c r="E370" i="111"/>
  <c r="M299" i="130"/>
  <c r="M300" i="130" s="1"/>
  <c r="M304" i="105"/>
  <c r="T78" i="45"/>
  <c r="K130" i="111" s="1"/>
  <c r="V130" i="111" s="1"/>
  <c r="T77" i="45"/>
  <c r="I14" i="45"/>
  <c r="I205" i="45" s="1"/>
  <c r="I35" i="45"/>
  <c r="I36" i="45" s="1"/>
  <c r="I103" i="45"/>
  <c r="F58" i="41"/>
  <c r="F140" i="41"/>
  <c r="F141" i="41" s="1"/>
  <c r="T77" i="77"/>
  <c r="I103" i="77"/>
  <c r="T78" i="77"/>
  <c r="K532" i="111" s="1"/>
  <c r="V532" i="111" s="1"/>
  <c r="I14" i="77"/>
  <c r="I205" i="77" s="1"/>
  <c r="I35" i="77"/>
  <c r="I36" i="77" s="1"/>
  <c r="F207" i="95"/>
  <c r="E59" i="71"/>
  <c r="E69" i="71"/>
  <c r="M412" i="130"/>
  <c r="M413" i="130" s="1"/>
  <c r="M418" i="105"/>
  <c r="I14" i="39"/>
  <c r="I205" i="39" s="1"/>
  <c r="T77" i="39"/>
  <c r="T78" i="39"/>
  <c r="K40" i="111" s="1"/>
  <c r="V40" i="111" s="1"/>
  <c r="I103" i="39"/>
  <c r="I35" i="39"/>
  <c r="I36" i="39" s="1"/>
  <c r="R84" i="51"/>
  <c r="I103" i="69"/>
  <c r="I14" i="69"/>
  <c r="I35" i="69"/>
  <c r="I36" i="69" s="1"/>
  <c r="T78" i="69"/>
  <c r="K410" i="111" s="1"/>
  <c r="V410" i="111" s="1"/>
  <c r="T77" i="69"/>
  <c r="C207" i="86"/>
  <c r="C59" i="75"/>
  <c r="C69" i="75"/>
  <c r="N22" i="105"/>
  <c r="D70" i="38"/>
  <c r="D208" i="38" s="1"/>
  <c r="F47" i="80"/>
  <c r="F104" i="80"/>
  <c r="F105" i="80" s="1"/>
  <c r="H784" i="111"/>
  <c r="S784" i="111" s="1"/>
  <c r="Q119" i="93"/>
  <c r="E59" i="43"/>
  <c r="E69" i="43"/>
  <c r="H47" i="46"/>
  <c r="H104" i="46"/>
  <c r="H105" i="46" s="1"/>
  <c r="E59" i="50"/>
  <c r="E69" i="50"/>
  <c r="J36" i="90"/>
  <c r="H799" i="111"/>
  <c r="S799" i="111" s="1"/>
  <c r="Q119" i="94"/>
  <c r="H106" i="111"/>
  <c r="S106" i="111" s="1"/>
  <c r="Q119" i="43"/>
  <c r="E238" i="85"/>
  <c r="M22" i="130"/>
  <c r="M23" i="130" s="1"/>
  <c r="M23" i="105"/>
  <c r="H692" i="111"/>
  <c r="S692" i="111" s="1"/>
  <c r="Q119" i="79"/>
  <c r="P119" i="68"/>
  <c r="G401" i="111"/>
  <c r="J342" i="114"/>
  <c r="I13" i="108"/>
  <c r="H205" i="109"/>
  <c r="P120" i="46"/>
  <c r="R83" i="48"/>
  <c r="I176" i="111"/>
  <c r="T176" i="111" s="1"/>
  <c r="G47" i="48"/>
  <c r="G104" i="48"/>
  <c r="G105" i="48" s="1"/>
  <c r="H205" i="100"/>
  <c r="S931" i="111"/>
  <c r="H206" i="92"/>
  <c r="M501" i="105"/>
  <c r="M495" i="130"/>
  <c r="M496" i="130" s="1"/>
  <c r="I14" i="73"/>
  <c r="I205" i="73" s="1"/>
  <c r="I103" i="73"/>
  <c r="I35" i="73"/>
  <c r="I36" i="73" s="1"/>
  <c r="T78" i="73"/>
  <c r="K470" i="111" s="1"/>
  <c r="V470" i="111" s="1"/>
  <c r="T77" i="73"/>
  <c r="F207" i="70"/>
  <c r="H104" i="76"/>
  <c r="H105" i="76" s="1"/>
  <c r="H47" i="76"/>
  <c r="E59" i="74"/>
  <c r="E69" i="74"/>
  <c r="G206" i="55"/>
  <c r="G48" i="74"/>
  <c r="G139" i="74"/>
  <c r="R113" i="74"/>
  <c r="F58" i="89"/>
  <c r="F140" i="89"/>
  <c r="F141" i="89" s="1"/>
  <c r="P120" i="76"/>
  <c r="F207" i="84"/>
  <c r="I35" i="97"/>
  <c r="I36" i="97" s="1"/>
  <c r="I14" i="97"/>
  <c r="T78" i="97"/>
  <c r="K838" i="111" s="1"/>
  <c r="V838" i="111" s="1"/>
  <c r="T77" i="97"/>
  <c r="I103" i="97"/>
  <c r="D70" i="95"/>
  <c r="D208" i="95" s="1"/>
  <c r="N500" i="105"/>
  <c r="I103" i="51"/>
  <c r="T77" i="51"/>
  <c r="I35" i="51"/>
  <c r="I36" i="51" s="1"/>
  <c r="I206" i="51" s="1"/>
  <c r="T78" i="51"/>
  <c r="K222" i="111" s="1"/>
  <c r="V222" i="111" s="1"/>
  <c r="I14" i="51"/>
  <c r="I205" i="51" s="1"/>
  <c r="M94" i="130"/>
  <c r="M95" i="130" s="1"/>
  <c r="M95" i="105"/>
  <c r="H47" i="82"/>
  <c r="H104" i="82"/>
  <c r="H105" i="82" s="1"/>
  <c r="I206" i="90"/>
  <c r="I105" i="90"/>
  <c r="F140" i="88"/>
  <c r="F141" i="88" s="1"/>
  <c r="F58" i="88"/>
  <c r="S77" i="55"/>
  <c r="H103" i="55"/>
  <c r="H35" i="55"/>
  <c r="H36" i="55" s="1"/>
  <c r="H206" i="55" s="1"/>
  <c r="S78" i="55"/>
  <c r="J282" i="111" s="1"/>
  <c r="U282" i="111" s="1"/>
  <c r="H14" i="55"/>
  <c r="H205" i="55" s="1"/>
  <c r="T78" i="93"/>
  <c r="K778" i="111" s="1"/>
  <c r="V778" i="111" s="1"/>
  <c r="I103" i="93"/>
  <c r="T77" i="93"/>
  <c r="I14" i="93"/>
  <c r="I205" i="93" s="1"/>
  <c r="I35" i="93"/>
  <c r="I36" i="93" s="1"/>
  <c r="I206" i="93" s="1"/>
  <c r="F48" i="48"/>
  <c r="F139" i="48"/>
  <c r="Q113" i="48"/>
  <c r="G9" i="111"/>
  <c r="P83" i="32"/>
  <c r="E205" i="32"/>
  <c r="E70" i="90"/>
  <c r="E208" i="90" s="1"/>
  <c r="O455" i="105"/>
  <c r="R702" i="111"/>
  <c r="M256" i="130"/>
  <c r="M257" i="130" s="1"/>
  <c r="M257" i="105"/>
  <c r="S83" i="45"/>
  <c r="J129" i="111"/>
  <c r="U129" i="111" s="1"/>
  <c r="N303" i="105"/>
  <c r="D70" i="74"/>
  <c r="D208" i="74" s="1"/>
  <c r="F104" i="47"/>
  <c r="F105" i="47" s="1"/>
  <c r="F47" i="47"/>
  <c r="H161" i="111"/>
  <c r="Q83" i="47"/>
  <c r="P120" i="71"/>
  <c r="F58" i="50"/>
  <c r="F140" i="50"/>
  <c r="F141" i="50" s="1"/>
  <c r="Q84" i="53"/>
  <c r="J39" i="111"/>
  <c r="U39" i="111" s="1"/>
  <c r="S83" i="39"/>
  <c r="N120" i="52"/>
  <c r="I14" i="43"/>
  <c r="I103" i="43"/>
  <c r="T78" i="43"/>
  <c r="K100" i="111" s="1"/>
  <c r="V100" i="111" s="1"/>
  <c r="T77" i="43"/>
  <c r="I35" i="43"/>
  <c r="I36" i="43" s="1"/>
  <c r="S83" i="69"/>
  <c r="J409" i="111"/>
  <c r="U409" i="111" s="1"/>
  <c r="F14" i="67"/>
  <c r="Q78" i="67"/>
  <c r="H378" i="111" s="1"/>
  <c r="S378" i="111" s="1"/>
  <c r="F35" i="67"/>
  <c r="F36" i="67" s="1"/>
  <c r="F103" i="67"/>
  <c r="Q77" i="67"/>
  <c r="F13" i="104"/>
  <c r="D132" i="63"/>
  <c r="G48" i="100"/>
  <c r="R113" i="100"/>
  <c r="G139" i="100"/>
  <c r="D70" i="92"/>
  <c r="D208" i="92" s="1"/>
  <c r="N473" i="105"/>
  <c r="E59" i="109"/>
  <c r="E69" i="109"/>
  <c r="H104" i="95"/>
  <c r="H105" i="95" s="1"/>
  <c r="H47" i="95"/>
  <c r="J204" i="114"/>
  <c r="H13" i="80"/>
  <c r="I205" i="114"/>
  <c r="D70" i="50"/>
  <c r="D208" i="50" s="1"/>
  <c r="N132" i="105"/>
  <c r="H568" i="111"/>
  <c r="S568" i="111" s="1"/>
  <c r="Q119" i="81"/>
  <c r="O120" i="55"/>
  <c r="M324" i="105"/>
  <c r="M319" i="130"/>
  <c r="M320" i="130" s="1"/>
  <c r="G48" i="45"/>
  <c r="R113" i="45"/>
  <c r="G139" i="45"/>
  <c r="G48" i="38"/>
  <c r="G207" i="38" s="1"/>
  <c r="R113" i="38"/>
  <c r="G139" i="38"/>
  <c r="H205" i="94"/>
  <c r="G48" i="99"/>
  <c r="G139" i="99"/>
  <c r="R113" i="99"/>
  <c r="R84" i="40"/>
  <c r="F140" i="109"/>
  <c r="F141" i="109" s="1"/>
  <c r="F58" i="109"/>
  <c r="N459" i="130"/>
  <c r="N460" i="130" s="1"/>
  <c r="N465" i="105"/>
  <c r="E207" i="108"/>
  <c r="E59" i="128"/>
  <c r="E69" i="128"/>
  <c r="C59" i="98"/>
  <c r="C69" i="98"/>
  <c r="N341" i="105"/>
  <c r="D70" i="78"/>
  <c r="D208" i="78" s="1"/>
  <c r="E140" i="49"/>
  <c r="E141" i="49" s="1"/>
  <c r="E58" i="49"/>
  <c r="G48" i="92"/>
  <c r="G207" i="92" s="1"/>
  <c r="G139" i="92"/>
  <c r="R113" i="92"/>
  <c r="O119" i="75"/>
  <c r="F508" i="111"/>
  <c r="H61" i="111"/>
  <c r="S61" i="111" s="1"/>
  <c r="Q119" i="40"/>
  <c r="O464" i="105"/>
  <c r="E70" i="91"/>
  <c r="E208" i="91" s="1"/>
  <c r="R83" i="53"/>
  <c r="I251" i="111"/>
  <c r="T251" i="111" s="1"/>
  <c r="H769" i="111"/>
  <c r="S769" i="111" s="1"/>
  <c r="Q119" i="92"/>
  <c r="O120" i="49"/>
  <c r="D70" i="84"/>
  <c r="D208" i="84" s="1"/>
  <c r="N377" i="105"/>
  <c r="D59" i="108"/>
  <c r="D69" i="108"/>
  <c r="R84" i="93"/>
  <c r="N283" i="105"/>
  <c r="D70" i="72"/>
  <c r="D208" i="72" s="1"/>
  <c r="N556" i="105"/>
  <c r="D70" i="101"/>
  <c r="D208" i="101" s="1"/>
  <c r="M474" i="105"/>
  <c r="M468" i="130"/>
  <c r="M469" i="130" s="1"/>
  <c r="H206" i="101"/>
  <c r="H104" i="40"/>
  <c r="H105" i="40" s="1"/>
  <c r="H47" i="40"/>
  <c r="P120" i="109"/>
  <c r="H104" i="44"/>
  <c r="H105" i="44" s="1"/>
  <c r="H47" i="44"/>
  <c r="M587" i="130"/>
  <c r="M588" i="130" s="1"/>
  <c r="M595" i="105"/>
  <c r="P120" i="92"/>
  <c r="P83" i="86"/>
  <c r="G640" i="111"/>
  <c r="J655" i="111"/>
  <c r="U655" i="111" s="1"/>
  <c r="S83" i="87"/>
  <c r="E59" i="69"/>
  <c r="E69" i="69"/>
  <c r="M77" i="105"/>
  <c r="M76" i="130"/>
  <c r="M77" i="130" s="1"/>
  <c r="Q119" i="71"/>
  <c r="H446" i="111"/>
  <c r="S446" i="111" s="1"/>
  <c r="M41" i="105"/>
  <c r="M40" i="130"/>
  <c r="M41" i="130" s="1"/>
  <c r="I931" i="111"/>
  <c r="R83" i="108"/>
  <c r="T77" i="96"/>
  <c r="I103" i="96"/>
  <c r="I35" i="96"/>
  <c r="I36" i="96" s="1"/>
  <c r="T78" i="96"/>
  <c r="K823" i="111" s="1"/>
  <c r="V823" i="111" s="1"/>
  <c r="I14" i="96"/>
  <c r="I205" i="96" s="1"/>
  <c r="I13" i="48"/>
  <c r="J113" i="113"/>
  <c r="F48" i="108"/>
  <c r="F207" i="108" s="1"/>
  <c r="F139" i="108"/>
  <c r="Q113" i="108"/>
  <c r="T78" i="76"/>
  <c r="K517" i="111" s="1"/>
  <c r="V517" i="111" s="1"/>
  <c r="I35" i="76"/>
  <c r="I36" i="76" s="1"/>
  <c r="T77" i="76"/>
  <c r="I103" i="76"/>
  <c r="I14" i="76"/>
  <c r="M49" i="130"/>
  <c r="M50" i="130" s="1"/>
  <c r="M50" i="105"/>
  <c r="D48" i="86"/>
  <c r="D207" i="86" s="1"/>
  <c r="O113" i="86"/>
  <c r="D139" i="86"/>
  <c r="H47" i="79"/>
  <c r="H104" i="79"/>
  <c r="H105" i="79" s="1"/>
  <c r="E140" i="53"/>
  <c r="E141" i="53" s="1"/>
  <c r="E58" i="53"/>
  <c r="Q84" i="49"/>
  <c r="H47" i="78"/>
  <c r="H104" i="78"/>
  <c r="H105" i="78" s="1"/>
  <c r="F59" i="90"/>
  <c r="F69" i="90"/>
  <c r="N292" i="105"/>
  <c r="D70" i="73"/>
  <c r="D208" i="73" s="1"/>
  <c r="C59" i="47"/>
  <c r="C69" i="47"/>
  <c r="R84" i="70"/>
  <c r="F205" i="54"/>
  <c r="D70" i="79"/>
  <c r="D208" i="79" s="1"/>
  <c r="N426" i="105"/>
  <c r="H844" i="111"/>
  <c r="S844" i="111" s="1"/>
  <c r="Q119" i="97"/>
  <c r="J166" i="113"/>
  <c r="I167" i="113"/>
  <c r="H13" i="54"/>
  <c r="E140" i="55"/>
  <c r="E141" i="55" s="1"/>
  <c r="E58" i="55"/>
  <c r="D70" i="41"/>
  <c r="D208" i="41" s="1"/>
  <c r="N49" i="105"/>
  <c r="M378" i="105"/>
  <c r="M373" i="130"/>
  <c r="M374" i="130" s="1"/>
  <c r="G377" i="111"/>
  <c r="P83" i="67"/>
  <c r="I13" i="49"/>
  <c r="J122" i="113"/>
  <c r="G58" i="91"/>
  <c r="G140" i="91"/>
  <c r="G141" i="91" s="1"/>
  <c r="I35" i="127"/>
  <c r="I36" i="127" s="1"/>
  <c r="T77" i="127"/>
  <c r="I14" i="127"/>
  <c r="T78" i="127"/>
  <c r="K962" i="111" s="1"/>
  <c r="V962" i="111" s="1"/>
  <c r="I103" i="127"/>
  <c r="H206" i="89"/>
  <c r="C140" i="32"/>
  <c r="C141" i="32" s="1"/>
  <c r="C58" i="32"/>
  <c r="G206" i="68"/>
  <c r="D58" i="80"/>
  <c r="D140" i="80"/>
  <c r="D141" i="80" s="1"/>
  <c r="E59" i="89"/>
  <c r="E69" i="89"/>
  <c r="H104" i="51"/>
  <c r="H105" i="51" s="1"/>
  <c r="H47" i="51"/>
  <c r="F207" i="38"/>
  <c r="C58" i="85"/>
  <c r="C140" i="85"/>
  <c r="C141" i="85" s="1"/>
  <c r="M31" i="130"/>
  <c r="M32" i="130" s="1"/>
  <c r="M32" i="105"/>
  <c r="F140" i="99"/>
  <c r="F141" i="99" s="1"/>
  <c r="F58" i="99"/>
  <c r="H921" i="111"/>
  <c r="S921" i="111" s="1"/>
  <c r="Q119" i="102"/>
  <c r="Q119" i="83"/>
  <c r="H598" i="111"/>
  <c r="S598" i="111" s="1"/>
  <c r="F207" i="73"/>
  <c r="G183" i="111"/>
  <c r="R183" i="111" s="1"/>
  <c r="P119" i="48"/>
  <c r="H47" i="84"/>
  <c r="H104" i="84"/>
  <c r="H105" i="84" s="1"/>
  <c r="H205" i="93"/>
  <c r="E48" i="98"/>
  <c r="P113" i="98"/>
  <c r="E139" i="98"/>
  <c r="F273" i="111"/>
  <c r="Q273" i="111" s="1"/>
  <c r="O119" i="54"/>
  <c r="E59" i="51"/>
  <c r="E69" i="51"/>
  <c r="H206" i="42"/>
  <c r="S83" i="109"/>
  <c r="J946" i="111"/>
  <c r="U946" i="111" s="1"/>
  <c r="M283" i="130"/>
  <c r="M284" i="130" s="1"/>
  <c r="M284" i="105"/>
  <c r="H104" i="88"/>
  <c r="H105" i="88" s="1"/>
  <c r="H47" i="88"/>
  <c r="C70" i="53"/>
  <c r="C208" i="53" s="1"/>
  <c r="M159" i="105"/>
  <c r="H47" i="92"/>
  <c r="H104" i="92"/>
  <c r="H105" i="92" s="1"/>
  <c r="T78" i="79"/>
  <c r="K686" i="111" s="1"/>
  <c r="V686" i="111" s="1"/>
  <c r="I103" i="79"/>
  <c r="I35" i="79"/>
  <c r="I36" i="79" s="1"/>
  <c r="T77" i="79"/>
  <c r="I14" i="79"/>
  <c r="F48" i="49"/>
  <c r="F207" i="49" s="1"/>
  <c r="Q113" i="49"/>
  <c r="F139" i="49"/>
  <c r="E59" i="45"/>
  <c r="E69" i="45"/>
  <c r="M67" i="130"/>
  <c r="M68" i="130" s="1"/>
  <c r="M68" i="105"/>
  <c r="I47" i="90"/>
  <c r="I104" i="90"/>
  <c r="G48" i="95"/>
  <c r="G207" i="95" s="1"/>
  <c r="R113" i="95"/>
  <c r="G139" i="95"/>
  <c r="F205" i="47"/>
  <c r="H206" i="69"/>
  <c r="Q401" i="111"/>
  <c r="F497" i="111"/>
  <c r="E59" i="73"/>
  <c r="E69" i="73"/>
  <c r="N31" i="105"/>
  <c r="D70" i="39"/>
  <c r="D208" i="39" s="1"/>
  <c r="F140" i="77"/>
  <c r="F141" i="77" s="1"/>
  <c r="F58" i="77"/>
  <c r="J792" i="111"/>
  <c r="U792" i="111" s="1"/>
  <c r="S83" i="94"/>
  <c r="G938" i="111"/>
  <c r="P119" i="108"/>
  <c r="G47" i="53"/>
  <c r="G104" i="53"/>
  <c r="G105" i="53" s="1"/>
  <c r="F48" i="68"/>
  <c r="F207" i="68" s="1"/>
  <c r="F139" i="68"/>
  <c r="Q113" i="68"/>
  <c r="D70" i="51"/>
  <c r="D208" i="51" s="1"/>
  <c r="N141" i="105"/>
  <c r="G48" i="96"/>
  <c r="G207" i="96" s="1"/>
  <c r="G139" i="96"/>
  <c r="R113" i="96"/>
  <c r="F48" i="53"/>
  <c r="F207" i="53" s="1"/>
  <c r="F139" i="53"/>
  <c r="Q113" i="53"/>
  <c r="G14" i="52"/>
  <c r="G205" i="52" s="1"/>
  <c r="R77" i="52"/>
  <c r="G103" i="52"/>
  <c r="R78" i="52"/>
  <c r="I237" i="111" s="1"/>
  <c r="T237" i="111" s="1"/>
  <c r="G35" i="52"/>
  <c r="G36" i="52" s="1"/>
  <c r="M123" i="105"/>
  <c r="C70" i="49"/>
  <c r="C208" i="49" s="1"/>
  <c r="S83" i="40"/>
  <c r="J54" i="111"/>
  <c r="U54" i="111" s="1"/>
  <c r="P120" i="84"/>
  <c r="D58" i="52"/>
  <c r="D140" i="52"/>
  <c r="D141" i="52" s="1"/>
  <c r="E206" i="86"/>
  <c r="D140" i="98"/>
  <c r="D141" i="98" s="1"/>
  <c r="D58" i="98"/>
  <c r="H104" i="50"/>
  <c r="H105" i="50" s="1"/>
  <c r="H47" i="50"/>
  <c r="S83" i="128"/>
  <c r="J976" i="111"/>
  <c r="U976" i="111" s="1"/>
  <c r="G48" i="88"/>
  <c r="G139" i="88"/>
  <c r="R113" i="88"/>
  <c r="G206" i="108"/>
  <c r="I35" i="88"/>
  <c r="I36" i="88" s="1"/>
  <c r="I14" i="88"/>
  <c r="I103" i="88"/>
  <c r="T77" i="88"/>
  <c r="T78" i="88"/>
  <c r="K671" i="111" s="1"/>
  <c r="V671" i="111" s="1"/>
  <c r="D47" i="104"/>
  <c r="D48" i="67"/>
  <c r="O113" i="67"/>
  <c r="D139" i="67"/>
  <c r="E59" i="38"/>
  <c r="E69" i="38"/>
  <c r="F58" i="72"/>
  <c r="F140" i="72"/>
  <c r="F141" i="72" s="1"/>
  <c r="J685" i="111"/>
  <c r="U685" i="111" s="1"/>
  <c r="S83" i="79"/>
  <c r="G48" i="43"/>
  <c r="G207" i="43" s="1"/>
  <c r="G139" i="43"/>
  <c r="R113" i="43"/>
  <c r="S83" i="78"/>
  <c r="J546" i="111"/>
  <c r="U546" i="111" s="1"/>
  <c r="N594" i="105"/>
  <c r="D70" i="127"/>
  <c r="D208" i="127" s="1"/>
  <c r="Q119" i="96"/>
  <c r="Q120" i="96" s="1"/>
  <c r="H829" i="111"/>
  <c r="S829" i="111" s="1"/>
  <c r="S83" i="72"/>
  <c r="J454" i="111"/>
  <c r="U454" i="111" s="1"/>
  <c r="T77" i="40"/>
  <c r="I35" i="40"/>
  <c r="I36" i="40" s="1"/>
  <c r="I103" i="40"/>
  <c r="I14" i="40"/>
  <c r="T78" i="40"/>
  <c r="K55" i="111" s="1"/>
  <c r="V55" i="111" s="1"/>
  <c r="N538" i="105"/>
  <c r="D70" i="99"/>
  <c r="D208" i="99" s="1"/>
  <c r="S83" i="41"/>
  <c r="J69" i="111"/>
  <c r="U69" i="111" s="1"/>
  <c r="E59" i="95"/>
  <c r="E69" i="95"/>
  <c r="E16" i="111"/>
  <c r="N119" i="32"/>
  <c r="E59" i="96"/>
  <c r="E69" i="96"/>
  <c r="G48" i="39"/>
  <c r="G207" i="39" s="1"/>
  <c r="R113" i="39"/>
  <c r="G139" i="39"/>
  <c r="H205" i="51"/>
  <c r="H876" i="111"/>
  <c r="S876" i="111" s="1"/>
  <c r="Q119" i="99"/>
  <c r="F207" i="39"/>
  <c r="M265" i="130"/>
  <c r="M266" i="130" s="1"/>
  <c r="M266" i="105"/>
  <c r="S83" i="102"/>
  <c r="J914" i="111"/>
  <c r="U914" i="111" s="1"/>
  <c r="H476" i="111"/>
  <c r="S476" i="111" s="1"/>
  <c r="Q119" i="73"/>
  <c r="E58" i="48"/>
  <c r="E140" i="48"/>
  <c r="E141" i="48" s="1"/>
  <c r="I14" i="99"/>
  <c r="I35" i="99"/>
  <c r="I36" i="99" s="1"/>
  <c r="I103" i="99"/>
  <c r="T77" i="99"/>
  <c r="T78" i="99"/>
  <c r="K870" i="111" s="1"/>
  <c r="V870" i="111" s="1"/>
  <c r="R119" i="90"/>
  <c r="R120" i="90" s="1"/>
  <c r="I739" i="111"/>
  <c r="T739" i="111" s="1"/>
  <c r="Q119" i="41"/>
  <c r="H76" i="111"/>
  <c r="S76" i="111" s="1"/>
  <c r="D58" i="54"/>
  <c r="D140" i="54"/>
  <c r="D141" i="54" s="1"/>
  <c r="C59" i="52"/>
  <c r="C69" i="52"/>
  <c r="N456" i="105"/>
  <c r="N450" i="130"/>
  <c r="N451" i="130" s="1"/>
  <c r="F206" i="80"/>
  <c r="J144" i="111"/>
  <c r="U144" i="111" s="1"/>
  <c r="S83" i="46"/>
  <c r="F48" i="55"/>
  <c r="F207" i="55" s="1"/>
  <c r="Q113" i="55"/>
  <c r="F139" i="55"/>
  <c r="J84" i="111"/>
  <c r="U84" i="111" s="1"/>
  <c r="S83" i="42"/>
  <c r="F58" i="94"/>
  <c r="F140" i="94"/>
  <c r="F141" i="94" s="1"/>
  <c r="F58" i="43"/>
  <c r="F140" i="43"/>
  <c r="F141" i="43" s="1"/>
  <c r="E47" i="85"/>
  <c r="E104" i="85"/>
  <c r="E105" i="85" s="1"/>
  <c r="J22" i="114"/>
  <c r="I13" i="68"/>
  <c r="G48" i="79"/>
  <c r="G207" i="79" s="1"/>
  <c r="R113" i="79"/>
  <c r="G139" i="79"/>
  <c r="F140" i="79"/>
  <c r="F141" i="79" s="1"/>
  <c r="F58" i="79"/>
  <c r="M132" i="130"/>
  <c r="M133" i="130" s="1"/>
  <c r="M133" i="105"/>
  <c r="H206" i="109"/>
  <c r="M548" i="105"/>
  <c r="M541" i="130"/>
  <c r="M542" i="130" s="1"/>
  <c r="R83" i="55"/>
  <c r="I281" i="111"/>
  <c r="T281" i="111" s="1"/>
  <c r="P119" i="55"/>
  <c r="G288" i="111"/>
  <c r="R288" i="111" s="1"/>
  <c r="D59" i="49"/>
  <c r="D69" i="49"/>
  <c r="J439" i="111"/>
  <c r="U439" i="111" s="1"/>
  <c r="S83" i="71"/>
  <c r="E14" i="104"/>
  <c r="E85" i="104" s="1"/>
  <c r="E13" i="141"/>
  <c r="E35" i="104"/>
  <c r="E36" i="104" s="1"/>
  <c r="D47" i="63"/>
  <c r="D48" i="32"/>
  <c r="O113" i="32"/>
  <c r="D139" i="32"/>
  <c r="H236" i="111"/>
  <c r="S236" i="111" s="1"/>
  <c r="Q83" i="52"/>
  <c r="Q84" i="52" s="1"/>
  <c r="R119" i="91"/>
  <c r="I754" i="111"/>
  <c r="T754" i="111" s="1"/>
  <c r="H104" i="72"/>
  <c r="H105" i="72" s="1"/>
  <c r="H47" i="72"/>
  <c r="H104" i="89"/>
  <c r="H105" i="89" s="1"/>
  <c r="H47" i="89"/>
  <c r="E59" i="83"/>
  <c r="E69" i="83"/>
  <c r="C48" i="63"/>
  <c r="C87" i="63" s="1"/>
  <c r="E59" i="92"/>
  <c r="E69" i="92"/>
  <c r="T78" i="87"/>
  <c r="K656" i="111" s="1"/>
  <c r="V656" i="111" s="1"/>
  <c r="I14" i="87"/>
  <c r="T77" i="87"/>
  <c r="I35" i="87"/>
  <c r="I36" i="87" s="1"/>
  <c r="I206" i="87" s="1"/>
  <c r="I103" i="87"/>
  <c r="R83" i="68"/>
  <c r="I394" i="111"/>
  <c r="F709" i="111"/>
  <c r="O119" i="80"/>
  <c r="O120" i="80" s="1"/>
  <c r="J221" i="111"/>
  <c r="U221" i="111" s="1"/>
  <c r="S83" i="51"/>
  <c r="H47" i="81"/>
  <c r="H104" i="81"/>
  <c r="H105" i="81" s="1"/>
  <c r="I14" i="82"/>
  <c r="T78" i="82"/>
  <c r="K577" i="111" s="1"/>
  <c r="V577" i="111" s="1"/>
  <c r="I35" i="82"/>
  <c r="I36" i="82" s="1"/>
  <c r="I103" i="82"/>
  <c r="T77" i="82"/>
  <c r="N119" i="85"/>
  <c r="E630" i="111"/>
  <c r="E636" i="111" s="1"/>
  <c r="G48" i="81"/>
  <c r="G139" i="81"/>
  <c r="R113" i="81"/>
  <c r="H104" i="96"/>
  <c r="H105" i="96" s="1"/>
  <c r="H47" i="96"/>
  <c r="H46" i="111"/>
  <c r="S46" i="111" s="1"/>
  <c r="Q119" i="39"/>
  <c r="H228" i="111"/>
  <c r="S228" i="111" s="1"/>
  <c r="Q119" i="51"/>
  <c r="M342" i="105"/>
  <c r="M337" i="130"/>
  <c r="M338" i="130" s="1"/>
  <c r="H47" i="73"/>
  <c r="H104" i="73"/>
  <c r="H105" i="73" s="1"/>
  <c r="D140" i="47"/>
  <c r="D141" i="47" s="1"/>
  <c r="D58" i="47"/>
  <c r="F207" i="102"/>
  <c r="H104" i="102"/>
  <c r="H105" i="102" s="1"/>
  <c r="H47" i="102"/>
  <c r="F140" i="83"/>
  <c r="F141" i="83" s="1"/>
  <c r="F58" i="83"/>
  <c r="G48" i="44"/>
  <c r="R113" i="44"/>
  <c r="G139" i="44"/>
  <c r="C70" i="108"/>
  <c r="C208" i="108" s="1"/>
  <c r="M576" i="105"/>
  <c r="J84" i="114"/>
  <c r="H13" i="75"/>
  <c r="I85" i="114"/>
  <c r="E207" i="48"/>
  <c r="J606" i="111"/>
  <c r="U606" i="111" s="1"/>
  <c r="S83" i="84"/>
  <c r="H48" i="90"/>
  <c r="H207" i="90" s="1"/>
  <c r="H139" i="90"/>
  <c r="S113" i="90"/>
  <c r="E59" i="76"/>
  <c r="E69" i="76"/>
  <c r="P120" i="78"/>
  <c r="J24" i="111"/>
  <c r="U24" i="111" s="1"/>
  <c r="S83" i="38"/>
  <c r="H47" i="77"/>
  <c r="H104" i="77"/>
  <c r="H105" i="77" s="1"/>
  <c r="T77" i="78"/>
  <c r="T78" i="78"/>
  <c r="K547" i="111" s="1"/>
  <c r="V547" i="111" s="1"/>
  <c r="I103" i="78"/>
  <c r="I14" i="78"/>
  <c r="I35" i="78"/>
  <c r="I36" i="78" s="1"/>
  <c r="C59" i="54"/>
  <c r="C69" i="54"/>
  <c r="F59" i="91"/>
  <c r="F69" i="91"/>
  <c r="H814" i="111"/>
  <c r="S814" i="111" s="1"/>
  <c r="Q119" i="95"/>
  <c r="D70" i="44"/>
  <c r="D208" i="44" s="1"/>
  <c r="N76" i="105"/>
  <c r="N446" i="105"/>
  <c r="D70" i="89"/>
  <c r="D208" i="89" s="1"/>
  <c r="H13" i="47"/>
  <c r="J103" i="113"/>
  <c r="I104" i="113"/>
  <c r="I13" i="53"/>
  <c r="J158" i="113"/>
  <c r="M486" i="130"/>
  <c r="M487" i="130" s="1"/>
  <c r="M492" i="105"/>
  <c r="R83" i="49"/>
  <c r="I191" i="111"/>
  <c r="T191" i="111" s="1"/>
  <c r="G205" i="49"/>
  <c r="N119" i="86"/>
  <c r="E647" i="111"/>
  <c r="E698" i="111" s="1"/>
  <c r="M360" i="105"/>
  <c r="M355" i="130"/>
  <c r="M356" i="130" s="1"/>
  <c r="M85" i="130"/>
  <c r="M86" i="130" s="1"/>
  <c r="M86" i="105"/>
  <c r="I14" i="44"/>
  <c r="I205" i="44" s="1"/>
  <c r="I103" i="44"/>
  <c r="T77" i="44"/>
  <c r="T78" i="44"/>
  <c r="K115" i="111" s="1"/>
  <c r="V115" i="111" s="1"/>
  <c r="I35" i="44"/>
  <c r="I36" i="44" s="1"/>
  <c r="I103" i="41"/>
  <c r="I35" i="41"/>
  <c r="I36" i="41" s="1"/>
  <c r="I206" i="41" s="1"/>
  <c r="T77" i="41"/>
  <c r="T78" i="41"/>
  <c r="K70" i="111" s="1"/>
  <c r="V70" i="111" s="1"/>
  <c r="I14" i="41"/>
  <c r="T77" i="89"/>
  <c r="T78" i="89"/>
  <c r="K718" i="111" s="1"/>
  <c r="V718" i="111" s="1"/>
  <c r="I14" i="89"/>
  <c r="I103" i="89"/>
  <c r="I35" i="89"/>
  <c r="I36" i="89" s="1"/>
  <c r="I206" i="89" s="1"/>
  <c r="E59" i="97"/>
  <c r="E69" i="97"/>
  <c r="T77" i="94"/>
  <c r="I35" i="94"/>
  <c r="I36" i="94" s="1"/>
  <c r="I14" i="94"/>
  <c r="I205" i="94" s="1"/>
  <c r="T78" i="94"/>
  <c r="K793" i="111" s="1"/>
  <c r="V793" i="111" s="1"/>
  <c r="I103" i="94"/>
  <c r="E59" i="82"/>
  <c r="E69" i="82"/>
  <c r="G623" i="111"/>
  <c r="P83" i="85"/>
  <c r="H103" i="68"/>
  <c r="S78" i="68"/>
  <c r="J395" i="111" s="1"/>
  <c r="U395" i="111" s="1"/>
  <c r="H35" i="68"/>
  <c r="H36" i="68" s="1"/>
  <c r="H14" i="68"/>
  <c r="S77" i="68"/>
  <c r="Q119" i="87"/>
  <c r="H662" i="111"/>
  <c r="S662" i="111" s="1"/>
  <c r="R501" i="111"/>
  <c r="N120" i="98"/>
  <c r="H48" i="91"/>
  <c r="S113" i="91"/>
  <c r="H139" i="91"/>
  <c r="P120" i="40"/>
  <c r="E58" i="68"/>
  <c r="E140" i="68"/>
  <c r="E141" i="68" s="1"/>
  <c r="H14" i="108"/>
  <c r="H205" i="108" s="1"/>
  <c r="H35" i="108"/>
  <c r="H36" i="108" s="1"/>
  <c r="H206" i="108" s="1"/>
  <c r="S78" i="108"/>
  <c r="J932" i="111" s="1"/>
  <c r="U932" i="111" s="1"/>
  <c r="S77" i="108"/>
  <c r="H103" i="108"/>
  <c r="M519" i="105"/>
  <c r="M513" i="130"/>
  <c r="M514" i="130" s="1"/>
  <c r="H104" i="109"/>
  <c r="H105" i="109" s="1"/>
  <c r="H47" i="109"/>
  <c r="G48" i="128"/>
  <c r="G139" i="128"/>
  <c r="R113" i="128"/>
  <c r="J670" i="111"/>
  <c r="U670" i="111" s="1"/>
  <c r="S83" i="88"/>
  <c r="S84" i="88" s="1"/>
  <c r="G206" i="48"/>
  <c r="H206" i="100"/>
  <c r="E59" i="79"/>
  <c r="E69" i="79"/>
  <c r="F58" i="70"/>
  <c r="F140" i="70"/>
  <c r="F141" i="70" s="1"/>
  <c r="G48" i="101"/>
  <c r="R113" i="101"/>
  <c r="G139" i="101"/>
  <c r="R84" i="42"/>
  <c r="R84" i="46"/>
  <c r="H724" i="111"/>
  <c r="S724" i="111" s="1"/>
  <c r="Q119" i="89"/>
  <c r="E59" i="127"/>
  <c r="E69" i="127"/>
  <c r="F58" i="84"/>
  <c r="F140" i="84"/>
  <c r="F141" i="84" s="1"/>
  <c r="G48" i="127"/>
  <c r="G139" i="127"/>
  <c r="R113" i="127"/>
  <c r="G48" i="70"/>
  <c r="G207" i="70" s="1"/>
  <c r="G139" i="70"/>
  <c r="R113" i="70"/>
  <c r="E59" i="88"/>
  <c r="E69" i="88"/>
  <c r="H206" i="82"/>
  <c r="F140" i="82"/>
  <c r="F141" i="82" s="1"/>
  <c r="F58" i="82"/>
  <c r="T83" i="90"/>
  <c r="K732" i="111"/>
  <c r="V732" i="111" s="1"/>
  <c r="Q119" i="88"/>
  <c r="Q120" i="88" s="1"/>
  <c r="H677" i="111"/>
  <c r="S677" i="111" s="1"/>
  <c r="G48" i="77"/>
  <c r="R113" i="77"/>
  <c r="G139" i="77"/>
  <c r="I13" i="55"/>
  <c r="J176" i="113"/>
  <c r="R10" i="111"/>
  <c r="N20" i="112" s="1"/>
  <c r="U20" i="112" s="1"/>
  <c r="E20" i="112"/>
  <c r="E20" i="136" s="1"/>
  <c r="E206" i="32"/>
  <c r="H104" i="45"/>
  <c r="H105" i="45" s="1"/>
  <c r="H47" i="45"/>
  <c r="E59" i="70"/>
  <c r="E69" i="70"/>
  <c r="Q119" i="100"/>
  <c r="H891" i="111"/>
  <c r="S891" i="111" s="1"/>
  <c r="H205" i="39"/>
  <c r="Q938" i="111"/>
  <c r="F1004" i="111"/>
  <c r="G48" i="93"/>
  <c r="G207" i="93" s="1"/>
  <c r="R113" i="93"/>
  <c r="G139" i="93"/>
  <c r="I206" i="91"/>
  <c r="H391" i="114"/>
  <c r="H392" i="114" s="1"/>
  <c r="I12" i="114"/>
  <c r="H13" i="114"/>
  <c r="G13" i="67"/>
  <c r="D70" i="70"/>
  <c r="D208" i="70" s="1"/>
  <c r="N265" i="105"/>
  <c r="Q119" i="42"/>
  <c r="H91" i="111"/>
  <c r="S91" i="111" s="1"/>
  <c r="S83" i="95"/>
  <c r="S84" i="95" s="1"/>
  <c r="J807" i="111"/>
  <c r="U807" i="111" s="1"/>
  <c r="G48" i="102"/>
  <c r="G207" i="102" s="1"/>
  <c r="G139" i="102"/>
  <c r="R113" i="102"/>
  <c r="H104" i="127"/>
  <c r="H105" i="127" s="1"/>
  <c r="H47" i="127"/>
  <c r="F58" i="81"/>
  <c r="F140" i="81"/>
  <c r="F141" i="81" s="1"/>
  <c r="Q119" i="77"/>
  <c r="H538" i="111"/>
  <c r="S538" i="111" s="1"/>
  <c r="P84" i="47"/>
  <c r="H47" i="94"/>
  <c r="H104" i="94"/>
  <c r="H105" i="94" s="1"/>
  <c r="D70" i="40"/>
  <c r="D208" i="40" s="1"/>
  <c r="N40" i="105"/>
  <c r="Q78" i="86"/>
  <c r="H641" i="111" s="1"/>
  <c r="S641" i="111" s="1"/>
  <c r="F35" i="86"/>
  <c r="F36" i="86" s="1"/>
  <c r="F206" i="86" s="1"/>
  <c r="F103" i="86"/>
  <c r="Q77" i="86"/>
  <c r="F14" i="86"/>
  <c r="M328" i="130"/>
  <c r="M329" i="130" s="1"/>
  <c r="M333" i="105"/>
  <c r="M293" i="105"/>
  <c r="M291" i="130"/>
  <c r="M292" i="130" s="1"/>
  <c r="M295" i="105"/>
  <c r="E58" i="108"/>
  <c r="E140" i="108"/>
  <c r="E141" i="108" s="1"/>
  <c r="R84" i="39"/>
  <c r="P120" i="93"/>
  <c r="C70" i="48"/>
  <c r="C208" i="48" s="1"/>
  <c r="M114" i="105"/>
  <c r="C59" i="80"/>
  <c r="C69" i="80"/>
  <c r="I14" i="100"/>
  <c r="I205" i="100" s="1"/>
  <c r="I103" i="100"/>
  <c r="T78" i="100"/>
  <c r="K885" i="111" s="1"/>
  <c r="V885" i="111" s="1"/>
  <c r="T77" i="100"/>
  <c r="I35" i="100"/>
  <c r="I36" i="100" s="1"/>
  <c r="G198" i="111"/>
  <c r="R198" i="111" s="1"/>
  <c r="P119" i="49"/>
  <c r="D58" i="75"/>
  <c r="D140" i="75"/>
  <c r="D141" i="75" s="1"/>
  <c r="D48" i="85"/>
  <c r="D239" i="85" s="1"/>
  <c r="O113" i="85"/>
  <c r="D139" i="85"/>
  <c r="F58" i="40"/>
  <c r="F140" i="40"/>
  <c r="F141" i="40" s="1"/>
  <c r="G206" i="53"/>
  <c r="F58" i="92"/>
  <c r="F140" i="92"/>
  <c r="F141" i="92" s="1"/>
  <c r="H206" i="83"/>
  <c r="M483" i="105"/>
  <c r="M477" i="130"/>
  <c r="M478" i="130" s="1"/>
  <c r="M533" i="130"/>
  <c r="M534" i="130" s="1"/>
  <c r="M539" i="105"/>
  <c r="R84" i="102"/>
  <c r="I14" i="46"/>
  <c r="I205" i="46" s="1"/>
  <c r="I35" i="46"/>
  <c r="I36" i="46" s="1"/>
  <c r="I206" i="46" s="1"/>
  <c r="T78" i="46"/>
  <c r="K145" i="111" s="1"/>
  <c r="V145" i="111" s="1"/>
  <c r="T77" i="46"/>
  <c r="I103" i="46"/>
  <c r="D59" i="55"/>
  <c r="D69" i="55"/>
  <c r="R84" i="45"/>
  <c r="M596" i="130"/>
  <c r="M597" i="130" s="1"/>
  <c r="M604" i="105"/>
  <c r="R84" i="38"/>
  <c r="O120" i="48"/>
  <c r="O119" i="52"/>
  <c r="F243" i="111"/>
  <c r="Q243" i="111" s="1"/>
  <c r="R84" i="99"/>
  <c r="T77" i="42"/>
  <c r="I103" i="42"/>
  <c r="I14" i="42"/>
  <c r="I205" i="42" s="1"/>
  <c r="T78" i="42"/>
  <c r="K85" i="111" s="1"/>
  <c r="V85" i="111" s="1"/>
  <c r="I35" i="42"/>
  <c r="I36" i="42" s="1"/>
  <c r="I206" i="42" s="1"/>
  <c r="N67" i="105"/>
  <c r="D70" i="43"/>
  <c r="D208" i="43" s="1"/>
  <c r="R84" i="41"/>
  <c r="F58" i="76"/>
  <c r="F140" i="76"/>
  <c r="F141" i="76" s="1"/>
  <c r="H104" i="128"/>
  <c r="H105" i="128" s="1"/>
  <c r="H47" i="128"/>
  <c r="F140" i="71"/>
  <c r="F141" i="71" s="1"/>
  <c r="F58" i="71"/>
  <c r="F206" i="98"/>
  <c r="E59" i="94"/>
  <c r="E69" i="94"/>
  <c r="G48" i="71"/>
  <c r="G207" i="71" s="1"/>
  <c r="R113" i="71"/>
  <c r="G139" i="71"/>
  <c r="R84" i="69"/>
  <c r="N509" i="105"/>
  <c r="D70" i="96"/>
  <c r="D208" i="96" s="1"/>
  <c r="F58" i="127"/>
  <c r="F140" i="127"/>
  <c r="F141" i="127" s="1"/>
  <c r="F207" i="72"/>
  <c r="T78" i="84"/>
  <c r="K607" i="111" s="1"/>
  <c r="V607" i="111" s="1"/>
  <c r="T77" i="84"/>
  <c r="I14" i="84"/>
  <c r="I205" i="84" s="1"/>
  <c r="I35" i="84"/>
  <c r="I36" i="84" s="1"/>
  <c r="I206" i="84" s="1"/>
  <c r="I103" i="84"/>
  <c r="M59" i="105"/>
  <c r="M58" i="130"/>
  <c r="M59" i="130" s="1"/>
  <c r="Q78" i="32"/>
  <c r="H10" i="111" s="1"/>
  <c r="F35" i="32"/>
  <c r="F36" i="32" s="1"/>
  <c r="F14" i="32"/>
  <c r="F205" i="32" s="1"/>
  <c r="Q77" i="32"/>
  <c r="F103" i="32"/>
  <c r="F13" i="63"/>
  <c r="E59" i="78"/>
  <c r="E69" i="78"/>
  <c r="R84" i="76"/>
  <c r="E48" i="80"/>
  <c r="P113" i="80"/>
  <c r="E139" i="80"/>
  <c r="H206" i="97"/>
  <c r="F140" i="101"/>
  <c r="F141" i="101" s="1"/>
  <c r="F58" i="101"/>
  <c r="Q120" i="91"/>
  <c r="D70" i="71"/>
  <c r="D208" i="71" s="1"/>
  <c r="N274" i="105"/>
  <c r="F206" i="54"/>
  <c r="F104" i="54"/>
  <c r="F105" i="54" s="1"/>
  <c r="F47" i="54"/>
  <c r="F207" i="46"/>
  <c r="R84" i="72"/>
  <c r="N491" i="105"/>
  <c r="D70" i="94"/>
  <c r="D208" i="94" s="1"/>
  <c r="F104" i="75"/>
  <c r="F105" i="75" s="1"/>
  <c r="F47" i="75"/>
  <c r="I35" i="38"/>
  <c r="I36" i="38" s="1"/>
  <c r="T78" i="38"/>
  <c r="K25" i="111" s="1"/>
  <c r="V25" i="111" s="1"/>
  <c r="I14" i="38"/>
  <c r="I205" i="38" s="1"/>
  <c r="T77" i="38"/>
  <c r="I103" i="38"/>
  <c r="C48" i="104"/>
  <c r="C87" i="104" s="1"/>
  <c r="H47" i="99"/>
  <c r="H104" i="99"/>
  <c r="H105" i="99" s="1"/>
  <c r="J869" i="111"/>
  <c r="U869" i="111" s="1"/>
  <c r="S83" i="99"/>
  <c r="S83" i="74"/>
  <c r="J484" i="111"/>
  <c r="U484" i="111" s="1"/>
  <c r="G35" i="54"/>
  <c r="G36" i="54" s="1"/>
  <c r="G14" i="54"/>
  <c r="G205" i="54" s="1"/>
  <c r="R77" i="54"/>
  <c r="G103" i="54"/>
  <c r="R78" i="54"/>
  <c r="I267" i="111" s="1"/>
  <c r="T267" i="111" s="1"/>
  <c r="G48" i="87"/>
  <c r="G139" i="87"/>
  <c r="R113" i="87"/>
  <c r="F206" i="52"/>
  <c r="H206" i="72"/>
  <c r="E59" i="72"/>
  <c r="E69" i="72"/>
  <c r="H104" i="41"/>
  <c r="H105" i="41" s="1"/>
  <c r="H47" i="41"/>
  <c r="H206" i="70"/>
  <c r="D70" i="100"/>
  <c r="D208" i="100" s="1"/>
  <c r="N547" i="105"/>
  <c r="C207" i="32"/>
  <c r="E59" i="87"/>
  <c r="E69" i="87"/>
  <c r="M550" i="130"/>
  <c r="M551" i="130" s="1"/>
  <c r="M557" i="105"/>
  <c r="E59" i="40"/>
  <c r="E69" i="40"/>
  <c r="F58" i="45"/>
  <c r="F140" i="45"/>
  <c r="F141" i="45" s="1"/>
  <c r="H205" i="96"/>
  <c r="N408" i="105"/>
  <c r="D70" i="87"/>
  <c r="D208" i="87" s="1"/>
  <c r="Q640" i="111"/>
  <c r="G48" i="109"/>
  <c r="G207" i="109" s="1"/>
  <c r="G139" i="109"/>
  <c r="R113" i="109"/>
  <c r="D70" i="81"/>
  <c r="D208" i="81" s="1"/>
  <c r="N350" i="105"/>
  <c r="G48" i="83"/>
  <c r="G139" i="83"/>
  <c r="R113" i="83"/>
  <c r="H205" i="38"/>
  <c r="F207" i="69"/>
  <c r="S77" i="53"/>
  <c r="S78" i="53"/>
  <c r="J252" i="111" s="1"/>
  <c r="U252" i="111" s="1"/>
  <c r="H14" i="53"/>
  <c r="H205" i="53" s="1"/>
  <c r="H103" i="53"/>
  <c r="H35" i="53"/>
  <c r="H36" i="53" s="1"/>
  <c r="E59" i="99"/>
  <c r="E69" i="99"/>
  <c r="C58" i="86"/>
  <c r="C140" i="86"/>
  <c r="C141" i="86" s="1"/>
  <c r="M369" i="105"/>
  <c r="M364" i="130"/>
  <c r="M365" i="130" s="1"/>
  <c r="H702" i="111"/>
  <c r="Q83" i="80"/>
  <c r="F207" i="93"/>
  <c r="E48" i="47"/>
  <c r="P113" i="47"/>
  <c r="E139" i="47"/>
  <c r="E59" i="93"/>
  <c r="E69" i="93"/>
  <c r="N368" i="105"/>
  <c r="D70" i="83"/>
  <c r="D208" i="83" s="1"/>
  <c r="S83" i="100"/>
  <c r="J884" i="111"/>
  <c r="U884" i="111" s="1"/>
  <c r="G47" i="55"/>
  <c r="G104" i="55"/>
  <c r="G105" i="55" s="1"/>
  <c r="M559" i="130"/>
  <c r="M560" i="130" s="1"/>
  <c r="M566" i="105"/>
  <c r="F140" i="128"/>
  <c r="F141" i="128" s="1"/>
  <c r="F58" i="128"/>
  <c r="Q119" i="84"/>
  <c r="H613" i="111"/>
  <c r="S613" i="111" s="1"/>
  <c r="R78" i="98"/>
  <c r="I855" i="111" s="1"/>
  <c r="T855" i="111" s="1"/>
  <c r="G35" i="98"/>
  <c r="G36" i="98" s="1"/>
  <c r="G206" i="98" s="1"/>
  <c r="G103" i="98"/>
  <c r="G14" i="98"/>
  <c r="R77" i="98"/>
  <c r="H205" i="45"/>
  <c r="F58" i="100"/>
  <c r="F140" i="100"/>
  <c r="F141" i="100" s="1"/>
  <c r="T78" i="83"/>
  <c r="K592" i="111" s="1"/>
  <c r="V592" i="111" s="1"/>
  <c r="T77" i="83"/>
  <c r="I103" i="83"/>
  <c r="I14" i="83"/>
  <c r="I205" i="83" s="1"/>
  <c r="I35" i="83"/>
  <c r="I36" i="83" s="1"/>
  <c r="F58" i="42"/>
  <c r="F140" i="42"/>
  <c r="F141" i="42" s="1"/>
  <c r="G48" i="78"/>
  <c r="G139" i="78"/>
  <c r="R113" i="78"/>
  <c r="H206" i="95"/>
  <c r="I103" i="70"/>
  <c r="T78" i="70"/>
  <c r="K425" i="111" s="1"/>
  <c r="V425" i="111" s="1"/>
  <c r="I14" i="70"/>
  <c r="T77" i="70"/>
  <c r="I35" i="70"/>
  <c r="I36" i="70" s="1"/>
  <c r="R161" i="111"/>
  <c r="H158" i="114"/>
  <c r="G13" i="85"/>
  <c r="I157" i="114"/>
  <c r="Q119" i="74"/>
  <c r="H491" i="111"/>
  <c r="S491" i="111" s="1"/>
  <c r="I103" i="71"/>
  <c r="I35" i="71"/>
  <c r="I36" i="71" s="1"/>
  <c r="I206" i="71" s="1"/>
  <c r="T77" i="71"/>
  <c r="I14" i="71"/>
  <c r="I205" i="71" s="1"/>
  <c r="T78" i="71"/>
  <c r="K440" i="111" s="1"/>
  <c r="V440" i="111" s="1"/>
  <c r="H104" i="43"/>
  <c r="H105" i="43" s="1"/>
  <c r="H47" i="43"/>
  <c r="H47" i="83"/>
  <c r="H104" i="83"/>
  <c r="H105" i="83" s="1"/>
  <c r="H47" i="101"/>
  <c r="H104" i="101"/>
  <c r="H105" i="101" s="1"/>
  <c r="I14" i="95"/>
  <c r="I205" i="95" s="1"/>
  <c r="T77" i="95"/>
  <c r="T78" i="95"/>
  <c r="K808" i="111" s="1"/>
  <c r="V808" i="111" s="1"/>
  <c r="I103" i="95"/>
  <c r="I35" i="95"/>
  <c r="I36" i="95" s="1"/>
  <c r="I206" i="95" s="1"/>
  <c r="N482" i="105"/>
  <c r="D70" i="93"/>
  <c r="D208" i="93" s="1"/>
  <c r="Q119" i="76"/>
  <c r="H523" i="111"/>
  <c r="S523" i="111" s="1"/>
  <c r="J206" i="111"/>
  <c r="U206" i="111" s="1"/>
  <c r="S83" i="50"/>
  <c r="H104" i="87"/>
  <c r="H105" i="87" s="1"/>
  <c r="H47" i="87"/>
  <c r="F104" i="98"/>
  <c r="F105" i="98" s="1"/>
  <c r="F47" i="98"/>
  <c r="H968" i="111"/>
  <c r="S968" i="111" s="1"/>
  <c r="Q119" i="127"/>
  <c r="G248" i="113"/>
  <c r="Q119" i="101"/>
  <c r="H906" i="111"/>
  <c r="S906" i="111" s="1"/>
  <c r="E59" i="100"/>
  <c r="E69" i="100"/>
  <c r="E59" i="81"/>
  <c r="E69" i="81"/>
  <c r="N119" i="67"/>
  <c r="E384" i="111"/>
  <c r="F207" i="97"/>
  <c r="H206" i="99"/>
  <c r="H47" i="74"/>
  <c r="H104" i="74"/>
  <c r="H105" i="74" s="1"/>
  <c r="E59" i="41"/>
  <c r="E69" i="41"/>
  <c r="J717" i="111"/>
  <c r="U717" i="111" s="1"/>
  <c r="S83" i="89"/>
  <c r="Q119" i="45"/>
  <c r="H136" i="111"/>
  <c r="S136" i="111" s="1"/>
  <c r="E59" i="46"/>
  <c r="E69" i="46"/>
  <c r="J822" i="111"/>
  <c r="U822" i="111" s="1"/>
  <c r="S83" i="96"/>
  <c r="F58" i="102"/>
  <c r="F140" i="102"/>
  <c r="F141" i="102" s="1"/>
  <c r="G103" i="75"/>
  <c r="G35" i="75"/>
  <c r="G36" i="75" s="1"/>
  <c r="G206" i="75" s="1"/>
  <c r="R78" i="75"/>
  <c r="I502" i="111" s="1"/>
  <c r="T502" i="111" s="1"/>
  <c r="G14" i="75"/>
  <c r="G205" i="75" s="1"/>
  <c r="R77" i="75"/>
  <c r="S83" i="93"/>
  <c r="J777" i="111"/>
  <c r="U777" i="111" s="1"/>
  <c r="H47" i="38"/>
  <c r="H104" i="38"/>
  <c r="H105" i="38" s="1"/>
  <c r="E59" i="101"/>
  <c r="E69" i="101"/>
  <c r="N94" i="105"/>
  <c r="D70" i="46"/>
  <c r="D208" i="46" s="1"/>
  <c r="I103" i="101"/>
  <c r="I14" i="101"/>
  <c r="I35" i="101"/>
  <c r="I36" i="101" s="1"/>
  <c r="T77" i="101"/>
  <c r="T78" i="101"/>
  <c r="K900" i="111" s="1"/>
  <c r="V900" i="111" s="1"/>
  <c r="F140" i="93"/>
  <c r="F141" i="93" s="1"/>
  <c r="F58" i="93"/>
  <c r="P120" i="95"/>
  <c r="H104" i="42"/>
  <c r="H105" i="42" s="1"/>
  <c r="H47" i="42"/>
  <c r="G48" i="97"/>
  <c r="G207" i="97" s="1"/>
  <c r="G139" i="97"/>
  <c r="R113" i="97"/>
  <c r="I14" i="50"/>
  <c r="I205" i="50" s="1"/>
  <c r="T78" i="50"/>
  <c r="K207" i="111" s="1"/>
  <c r="V207" i="111" s="1"/>
  <c r="T77" i="50"/>
  <c r="I35" i="50"/>
  <c r="I36" i="50" s="1"/>
  <c r="I103" i="50"/>
  <c r="E207" i="68"/>
  <c r="H47" i="100"/>
  <c r="H104" i="100"/>
  <c r="H105" i="100" s="1"/>
  <c r="J762" i="111"/>
  <c r="U762" i="111" s="1"/>
  <c r="S83" i="92"/>
  <c r="R84" i="109"/>
  <c r="R854" i="111"/>
  <c r="Q623" i="111"/>
  <c r="D70" i="82"/>
  <c r="D208" i="82" s="1"/>
  <c r="N359" i="105"/>
  <c r="E14" i="63"/>
  <c r="E13" i="140"/>
  <c r="E35" i="63"/>
  <c r="E36" i="63" s="1"/>
  <c r="Q119" i="50"/>
  <c r="H213" i="111"/>
  <c r="S213" i="111" s="1"/>
  <c r="G48" i="51"/>
  <c r="G139" i="51"/>
  <c r="R113" i="51"/>
  <c r="G48" i="84"/>
  <c r="R113" i="84"/>
  <c r="G139" i="84"/>
  <c r="M409" i="105"/>
  <c r="M403" i="130"/>
  <c r="M404" i="130" s="1"/>
  <c r="I104" i="91"/>
  <c r="I105" i="91" s="1"/>
  <c r="I47" i="91"/>
  <c r="T83" i="91"/>
  <c r="K747" i="111"/>
  <c r="V747" i="111" s="1"/>
  <c r="H47" i="69"/>
  <c r="H104" i="69"/>
  <c r="H105" i="69" s="1"/>
  <c r="O120" i="68"/>
  <c r="N417" i="105"/>
  <c r="D70" i="88"/>
  <c r="D208" i="88" s="1"/>
  <c r="Q119" i="109"/>
  <c r="H953" i="111"/>
  <c r="S953" i="111" s="1"/>
  <c r="I103" i="128"/>
  <c r="T77" i="128"/>
  <c r="T78" i="128"/>
  <c r="K977" i="111" s="1"/>
  <c r="V977" i="111" s="1"/>
  <c r="I14" i="128"/>
  <c r="I35" i="128"/>
  <c r="I36" i="128" s="1"/>
  <c r="I206" i="128" s="1"/>
  <c r="F58" i="74"/>
  <c r="F140" i="74"/>
  <c r="F141" i="74" s="1"/>
  <c r="S83" i="44"/>
  <c r="J114" i="111"/>
  <c r="U114" i="111" s="1"/>
  <c r="E59" i="77"/>
  <c r="E69" i="77"/>
  <c r="R84" i="97"/>
  <c r="E104" i="86"/>
  <c r="E105" i="86" s="1"/>
  <c r="E47" i="86"/>
  <c r="M427" i="105"/>
  <c r="M421" i="130"/>
  <c r="M422" i="130" s="1"/>
  <c r="O119" i="98"/>
  <c r="F861" i="111"/>
  <c r="P120" i="87"/>
  <c r="H205" i="50"/>
  <c r="P120" i="88"/>
  <c r="P120" i="128"/>
  <c r="E48" i="75"/>
  <c r="P113" i="75"/>
  <c r="E139" i="75"/>
  <c r="H206" i="128"/>
  <c r="F207" i="71"/>
  <c r="G104" i="108"/>
  <c r="G105" i="108" s="1"/>
  <c r="G47" i="108"/>
  <c r="M142" i="105"/>
  <c r="M141" i="130"/>
  <c r="M142" i="130" s="1"/>
  <c r="Q119" i="44"/>
  <c r="H121" i="111"/>
  <c r="S121" i="111" s="1"/>
  <c r="H14" i="48"/>
  <c r="H35" i="48"/>
  <c r="H36" i="48" s="1"/>
  <c r="S77" i="48"/>
  <c r="H103" i="48"/>
  <c r="S78" i="48"/>
  <c r="J177" i="111" s="1"/>
  <c r="U177" i="111" s="1"/>
  <c r="D70" i="97"/>
  <c r="D208" i="97" s="1"/>
  <c r="N518" i="105"/>
  <c r="Q377" i="111"/>
  <c r="E48" i="52"/>
  <c r="E139" i="52"/>
  <c r="P113" i="52"/>
  <c r="I14" i="92"/>
  <c r="I205" i="92" s="1"/>
  <c r="T77" i="92"/>
  <c r="T78" i="92"/>
  <c r="K763" i="111" s="1"/>
  <c r="V763" i="111" s="1"/>
  <c r="I35" i="92"/>
  <c r="I36" i="92" s="1"/>
  <c r="I103" i="92"/>
  <c r="Q119" i="72"/>
  <c r="H461" i="111"/>
  <c r="S461" i="111" s="1"/>
  <c r="I35" i="102"/>
  <c r="I36" i="102" s="1"/>
  <c r="I206" i="102" s="1"/>
  <c r="I14" i="102"/>
  <c r="I103" i="102"/>
  <c r="T78" i="102"/>
  <c r="K915" i="111" s="1"/>
  <c r="V915" i="111" s="1"/>
  <c r="T77" i="102"/>
  <c r="R84" i="44"/>
  <c r="E48" i="54"/>
  <c r="P113" i="54"/>
  <c r="E139" i="54"/>
  <c r="H14" i="113"/>
  <c r="H224" i="113" s="1"/>
  <c r="G13" i="32"/>
  <c r="H236" i="113"/>
  <c r="H237" i="113" s="1"/>
  <c r="I13" i="113"/>
  <c r="P119" i="53"/>
  <c r="G258" i="111"/>
  <c r="R258" i="111" s="1"/>
  <c r="G48" i="76"/>
  <c r="R113" i="76"/>
  <c r="G139" i="76"/>
  <c r="I35" i="74"/>
  <c r="I36" i="74" s="1"/>
  <c r="T77" i="74"/>
  <c r="T78" i="74"/>
  <c r="K485" i="111" s="1"/>
  <c r="V485" i="111" s="1"/>
  <c r="I103" i="74"/>
  <c r="I14" i="74"/>
  <c r="J837" i="111"/>
  <c r="U837" i="111" s="1"/>
  <c r="S83" i="97"/>
  <c r="H266" i="111"/>
  <c r="S266" i="111" s="1"/>
  <c r="Q83" i="54"/>
  <c r="G48" i="69"/>
  <c r="G139" i="69"/>
  <c r="F58" i="46"/>
  <c r="F140" i="46"/>
  <c r="F141" i="46" s="1"/>
  <c r="P120" i="79"/>
  <c r="E59" i="44"/>
  <c r="E69" i="44"/>
  <c r="Q83" i="75"/>
  <c r="H501" i="111"/>
  <c r="F58" i="78"/>
  <c r="F140" i="78"/>
  <c r="F141" i="78" s="1"/>
  <c r="C58" i="67"/>
  <c r="C140" i="67"/>
  <c r="C141" i="67" s="1"/>
  <c r="F140" i="97"/>
  <c r="F141" i="97" s="1"/>
  <c r="F58" i="97"/>
  <c r="G5" i="119" l="1"/>
  <c r="S84" i="70"/>
  <c r="M24" i="131"/>
  <c r="M45" i="131"/>
  <c r="H248" i="113"/>
  <c r="M25" i="131"/>
  <c r="M17" i="131"/>
  <c r="M13" i="131"/>
  <c r="M46" i="131"/>
  <c r="M16" i="131"/>
  <c r="M44" i="131"/>
  <c r="S84" i="92"/>
  <c r="S84" i="50"/>
  <c r="S84" i="97"/>
  <c r="S84" i="93"/>
  <c r="Q120" i="87"/>
  <c r="R84" i="49"/>
  <c r="Q120" i="44"/>
  <c r="F141" i="69"/>
  <c r="S84" i="46"/>
  <c r="H380" i="114"/>
  <c r="I223" i="113"/>
  <c r="S84" i="71"/>
  <c r="Q120" i="39"/>
  <c r="Q120" i="72"/>
  <c r="N120" i="85"/>
  <c r="Q120" i="41"/>
  <c r="M15" i="131"/>
  <c r="S84" i="96"/>
  <c r="O120" i="52"/>
  <c r="P84" i="85"/>
  <c r="Q84" i="54"/>
  <c r="J36" i="45"/>
  <c r="S84" i="44"/>
  <c r="Q120" i="89"/>
  <c r="S84" i="84"/>
  <c r="P84" i="67"/>
  <c r="S84" i="39"/>
  <c r="R84" i="68"/>
  <c r="Q84" i="75"/>
  <c r="Q120" i="109"/>
  <c r="Q120" i="51"/>
  <c r="P84" i="32"/>
  <c r="Q84" i="80"/>
  <c r="J36" i="93"/>
  <c r="Q120" i="95"/>
  <c r="J36" i="73"/>
  <c r="R120" i="91"/>
  <c r="S84" i="79"/>
  <c r="Q120" i="83"/>
  <c r="J36" i="96"/>
  <c r="Q120" i="127"/>
  <c r="J36" i="44"/>
  <c r="T84" i="90"/>
  <c r="Q120" i="73"/>
  <c r="S84" i="89"/>
  <c r="C133" i="63"/>
  <c r="P120" i="53"/>
  <c r="Q120" i="50"/>
  <c r="Q120" i="45"/>
  <c r="Q120" i="101"/>
  <c r="Q120" i="76"/>
  <c r="P120" i="49"/>
  <c r="P120" i="55"/>
  <c r="R84" i="48"/>
  <c r="O120" i="54"/>
  <c r="O120" i="98"/>
  <c r="Q120" i="84"/>
  <c r="S84" i="100"/>
  <c r="Q120" i="77"/>
  <c r="J36" i="39"/>
  <c r="J36" i="51"/>
  <c r="S501" i="111"/>
  <c r="I205" i="74"/>
  <c r="J36" i="74"/>
  <c r="I206" i="74"/>
  <c r="G207" i="76"/>
  <c r="H5" i="119"/>
  <c r="E207" i="54"/>
  <c r="K914" i="111"/>
  <c r="V914" i="111" s="1"/>
  <c r="T83" i="102"/>
  <c r="E58" i="52"/>
  <c r="E140" i="52"/>
  <c r="E141" i="52" s="1"/>
  <c r="S83" i="48"/>
  <c r="J176" i="111"/>
  <c r="U176" i="111" s="1"/>
  <c r="E207" i="75"/>
  <c r="T84" i="91"/>
  <c r="G207" i="84"/>
  <c r="G207" i="51"/>
  <c r="E132" i="63"/>
  <c r="E86" i="63"/>
  <c r="I47" i="50"/>
  <c r="I104" i="50"/>
  <c r="I105" i="50" s="1"/>
  <c r="F59" i="93"/>
  <c r="F69" i="93"/>
  <c r="I47" i="101"/>
  <c r="I104" i="101"/>
  <c r="I105" i="101" s="1"/>
  <c r="O94" i="105"/>
  <c r="E70" i="46"/>
  <c r="E208" i="46" s="1"/>
  <c r="N120" i="67"/>
  <c r="N477" i="130"/>
  <c r="N478" i="130" s="1"/>
  <c r="N483" i="105"/>
  <c r="I47" i="95"/>
  <c r="I104" i="95"/>
  <c r="I105" i="95" s="1"/>
  <c r="H48" i="43"/>
  <c r="H139" i="43"/>
  <c r="S113" i="43"/>
  <c r="I47" i="71"/>
  <c r="I104" i="71"/>
  <c r="I105" i="71" s="1"/>
  <c r="I158" i="114"/>
  <c r="H13" i="85"/>
  <c r="J157" i="114"/>
  <c r="K424" i="111"/>
  <c r="V424" i="111" s="1"/>
  <c r="T83" i="70"/>
  <c r="I47" i="83"/>
  <c r="I104" i="83"/>
  <c r="I105" i="83" s="1"/>
  <c r="F59" i="100"/>
  <c r="F69" i="100"/>
  <c r="F59" i="128"/>
  <c r="F69" i="128"/>
  <c r="E140" i="47"/>
  <c r="E141" i="47" s="1"/>
  <c r="E58" i="47"/>
  <c r="E70" i="99"/>
  <c r="E208" i="99" s="1"/>
  <c r="O538" i="105"/>
  <c r="H206" i="53"/>
  <c r="S83" i="53"/>
  <c r="J251" i="111"/>
  <c r="U251" i="111" s="1"/>
  <c r="G207" i="83"/>
  <c r="R119" i="109"/>
  <c r="I953" i="111"/>
  <c r="T953" i="111" s="1"/>
  <c r="E70" i="40"/>
  <c r="E208" i="40" s="1"/>
  <c r="O40" i="105"/>
  <c r="O408" i="105"/>
  <c r="E70" i="87"/>
  <c r="E208" i="87" s="1"/>
  <c r="O283" i="105"/>
  <c r="E70" i="72"/>
  <c r="E208" i="72" s="1"/>
  <c r="G206" i="54"/>
  <c r="K24" i="111"/>
  <c r="V24" i="111" s="1"/>
  <c r="T83" i="38"/>
  <c r="F48" i="75"/>
  <c r="F207" i="75" s="1"/>
  <c r="Q113" i="75"/>
  <c r="F139" i="75"/>
  <c r="O341" i="105"/>
  <c r="E70" i="78"/>
  <c r="E208" i="78" s="1"/>
  <c r="F14" i="63"/>
  <c r="F35" i="63"/>
  <c r="F36" i="63" s="1"/>
  <c r="F13" i="140"/>
  <c r="F206" i="32"/>
  <c r="R119" i="71"/>
  <c r="I446" i="111"/>
  <c r="T446" i="111" s="1"/>
  <c r="N68" i="105"/>
  <c r="N67" i="130"/>
  <c r="N68" i="130" s="1"/>
  <c r="F59" i="92"/>
  <c r="F69" i="92"/>
  <c r="I206" i="100"/>
  <c r="E59" i="108"/>
  <c r="E69" i="108"/>
  <c r="F205" i="86"/>
  <c r="H48" i="94"/>
  <c r="S113" i="94"/>
  <c r="H139" i="94"/>
  <c r="Q120" i="42"/>
  <c r="G103" i="67"/>
  <c r="G14" i="67"/>
  <c r="R77" i="67"/>
  <c r="G13" i="104"/>
  <c r="R78" i="67"/>
  <c r="I378" i="111" s="1"/>
  <c r="T378" i="111" s="1"/>
  <c r="G35" i="67"/>
  <c r="G36" i="67" s="1"/>
  <c r="O265" i="105"/>
  <c r="E70" i="70"/>
  <c r="E208" i="70" s="1"/>
  <c r="I538" i="111"/>
  <c r="T538" i="111" s="1"/>
  <c r="R119" i="77"/>
  <c r="O594" i="105"/>
  <c r="E70" i="127"/>
  <c r="E208" i="127" s="1"/>
  <c r="F59" i="70"/>
  <c r="F69" i="70"/>
  <c r="G207" i="128"/>
  <c r="J931" i="111"/>
  <c r="S83" i="108"/>
  <c r="S119" i="91"/>
  <c r="J754" i="111"/>
  <c r="U754" i="111" s="1"/>
  <c r="H206" i="68"/>
  <c r="R623" i="111"/>
  <c r="I206" i="94"/>
  <c r="I205" i="89"/>
  <c r="J36" i="89"/>
  <c r="I206" i="44"/>
  <c r="C70" i="54"/>
  <c r="C208" i="54" s="1"/>
  <c r="M168" i="105"/>
  <c r="S84" i="38"/>
  <c r="I13" i="75"/>
  <c r="J85" i="114"/>
  <c r="I121" i="111"/>
  <c r="T121" i="111" s="1"/>
  <c r="R119" i="44"/>
  <c r="H48" i="73"/>
  <c r="H139" i="73"/>
  <c r="S113" i="73"/>
  <c r="G207" i="81"/>
  <c r="S84" i="51"/>
  <c r="T394" i="111"/>
  <c r="I104" i="87"/>
  <c r="I105" i="87" s="1"/>
  <c r="I47" i="87"/>
  <c r="D58" i="32"/>
  <c r="D140" i="32"/>
  <c r="D141" i="32" s="1"/>
  <c r="D48" i="63"/>
  <c r="D87" i="63" s="1"/>
  <c r="E48" i="85"/>
  <c r="P113" i="85"/>
  <c r="E139" i="85"/>
  <c r="F59" i="94"/>
  <c r="F69" i="94"/>
  <c r="Q119" i="55"/>
  <c r="H288" i="111"/>
  <c r="S288" i="111" s="1"/>
  <c r="I205" i="99"/>
  <c r="J36" i="99"/>
  <c r="I46" i="111"/>
  <c r="T46" i="111" s="1"/>
  <c r="R119" i="39"/>
  <c r="N533" i="130"/>
  <c r="N534" i="130" s="1"/>
  <c r="N539" i="105"/>
  <c r="I205" i="40"/>
  <c r="J36" i="40"/>
  <c r="I106" i="111"/>
  <c r="T106" i="111" s="1"/>
  <c r="R119" i="43"/>
  <c r="E70" i="38"/>
  <c r="E208" i="38" s="1"/>
  <c r="O22" i="105"/>
  <c r="I205" i="88"/>
  <c r="J36" i="88"/>
  <c r="R119" i="88"/>
  <c r="I677" i="111"/>
  <c r="T677" i="111" s="1"/>
  <c r="D59" i="98"/>
  <c r="D69" i="98"/>
  <c r="S84" i="40"/>
  <c r="Q119" i="53"/>
  <c r="H258" i="111"/>
  <c r="S258" i="111" s="1"/>
  <c r="R119" i="96"/>
  <c r="I829" i="111"/>
  <c r="T829" i="111" s="1"/>
  <c r="N142" i="105"/>
  <c r="N141" i="130"/>
  <c r="N142" i="130" s="1"/>
  <c r="P120" i="108"/>
  <c r="F59" i="77"/>
  <c r="F69" i="77"/>
  <c r="N32" i="105"/>
  <c r="N31" i="130"/>
  <c r="N32" i="130" s="1"/>
  <c r="I814" i="111"/>
  <c r="T814" i="111" s="1"/>
  <c r="R119" i="95"/>
  <c r="I48" i="90"/>
  <c r="I207" i="90" s="1"/>
  <c r="T113" i="90"/>
  <c r="I139" i="90"/>
  <c r="T83" i="79"/>
  <c r="K685" i="111"/>
  <c r="V685" i="111" s="1"/>
  <c r="H48" i="88"/>
  <c r="H207" i="88" s="1"/>
  <c r="S113" i="88"/>
  <c r="H139" i="88"/>
  <c r="E70" i="51"/>
  <c r="E208" i="51" s="1"/>
  <c r="O141" i="105"/>
  <c r="E140" i="98"/>
  <c r="E141" i="98" s="1"/>
  <c r="E58" i="98"/>
  <c r="P120" i="48"/>
  <c r="M14" i="131"/>
  <c r="N49" i="130"/>
  <c r="N50" i="130" s="1"/>
  <c r="N50" i="105"/>
  <c r="S77" i="54"/>
  <c r="H14" i="54"/>
  <c r="H205" i="54" s="1"/>
  <c r="H35" i="54"/>
  <c r="H36" i="54" s="1"/>
  <c r="H206" i="54" s="1"/>
  <c r="S78" i="54"/>
  <c r="J267" i="111" s="1"/>
  <c r="U267" i="111" s="1"/>
  <c r="H103" i="54"/>
  <c r="C70" i="47"/>
  <c r="C208" i="47" s="1"/>
  <c r="M105" i="105"/>
  <c r="F70" i="90"/>
  <c r="F208" i="90" s="1"/>
  <c r="P455" i="105"/>
  <c r="H48" i="79"/>
  <c r="H139" i="79"/>
  <c r="S113" i="79"/>
  <c r="T83" i="76"/>
  <c r="K516" i="111"/>
  <c r="V516" i="111" s="1"/>
  <c r="F140" i="108"/>
  <c r="F141" i="108" s="1"/>
  <c r="F58" i="108"/>
  <c r="T77" i="48"/>
  <c r="I14" i="48"/>
  <c r="I205" i="48" s="1"/>
  <c r="I103" i="48"/>
  <c r="T78" i="48"/>
  <c r="K177" i="111" s="1"/>
  <c r="V177" i="111" s="1"/>
  <c r="I35" i="48"/>
  <c r="I36" i="48" s="1"/>
  <c r="R84" i="108"/>
  <c r="O256" i="105"/>
  <c r="E70" i="69"/>
  <c r="E208" i="69" s="1"/>
  <c r="R640" i="111"/>
  <c r="N550" i="130"/>
  <c r="N551" i="130" s="1"/>
  <c r="N557" i="105"/>
  <c r="N576" i="105"/>
  <c r="D70" i="108"/>
  <c r="D208" i="108" s="1"/>
  <c r="R84" i="53"/>
  <c r="G140" i="92"/>
  <c r="G141" i="92" s="1"/>
  <c r="G58" i="92"/>
  <c r="C70" i="98"/>
  <c r="C208" i="98" s="1"/>
  <c r="M529" i="105"/>
  <c r="R119" i="99"/>
  <c r="I876" i="111"/>
  <c r="T876" i="111" s="1"/>
  <c r="J36" i="94"/>
  <c r="N132" i="130"/>
  <c r="N133" i="130" s="1"/>
  <c r="N133" i="105"/>
  <c r="H35" i="80"/>
  <c r="H36" i="80" s="1"/>
  <c r="H206" i="80" s="1"/>
  <c r="H103" i="80"/>
  <c r="S77" i="80"/>
  <c r="H14" i="80"/>
  <c r="H205" i="80" s="1"/>
  <c r="S78" i="80"/>
  <c r="J703" i="111" s="1"/>
  <c r="U703" i="111" s="1"/>
  <c r="O585" i="105"/>
  <c r="E70" i="109"/>
  <c r="E208" i="109" s="1"/>
  <c r="N468" i="130"/>
  <c r="N469" i="130" s="1"/>
  <c r="N474" i="105"/>
  <c r="F207" i="67"/>
  <c r="S84" i="69"/>
  <c r="K99" i="111"/>
  <c r="V99" i="111" s="1"/>
  <c r="T83" i="43"/>
  <c r="S161" i="111"/>
  <c r="N304" i="105"/>
  <c r="N299" i="130"/>
  <c r="N300" i="130" s="1"/>
  <c r="F59" i="88"/>
  <c r="F69" i="88"/>
  <c r="N501" i="105"/>
  <c r="N495" i="130"/>
  <c r="N496" i="130" s="1"/>
  <c r="I104" i="97"/>
  <c r="I105" i="97" s="1"/>
  <c r="I47" i="97"/>
  <c r="I206" i="97"/>
  <c r="G58" i="74"/>
  <c r="G140" i="74"/>
  <c r="G141" i="74" s="1"/>
  <c r="I206" i="73"/>
  <c r="G48" i="48"/>
  <c r="G139" i="48"/>
  <c r="R113" i="48"/>
  <c r="J36" i="71"/>
  <c r="Q120" i="43"/>
  <c r="J36" i="81"/>
  <c r="Q120" i="93"/>
  <c r="I205" i="69"/>
  <c r="J36" i="69"/>
  <c r="K39" i="111"/>
  <c r="V39" i="111" s="1"/>
  <c r="T83" i="39"/>
  <c r="E70" i="71"/>
  <c r="E208" i="71" s="1"/>
  <c r="O274" i="105"/>
  <c r="F59" i="41"/>
  <c r="F69" i="41"/>
  <c r="I206" i="45"/>
  <c r="J36" i="84"/>
  <c r="I151" i="111"/>
  <c r="T151" i="111" s="1"/>
  <c r="R119" i="46"/>
  <c r="E70" i="39"/>
  <c r="E208" i="39" s="1"/>
  <c r="O31" i="105"/>
  <c r="J36" i="77"/>
  <c r="F59" i="39"/>
  <c r="F69" i="39"/>
  <c r="K946" i="111"/>
  <c r="V946" i="111" s="1"/>
  <c r="T83" i="109"/>
  <c r="S84" i="81"/>
  <c r="N85" i="130"/>
  <c r="N86" i="130" s="1"/>
  <c r="N86" i="105"/>
  <c r="O565" i="105"/>
  <c r="E70" i="102"/>
  <c r="E208" i="102" s="1"/>
  <c r="F59" i="96"/>
  <c r="F69" i="96"/>
  <c r="I213" i="111"/>
  <c r="T213" i="111" s="1"/>
  <c r="R119" i="50"/>
  <c r="I13" i="52"/>
  <c r="J149" i="113"/>
  <c r="K561" i="111"/>
  <c r="V561" i="111" s="1"/>
  <c r="T83" i="81"/>
  <c r="G207" i="41"/>
  <c r="N324" i="105"/>
  <c r="N319" i="130"/>
  <c r="N320" i="130" s="1"/>
  <c r="S84" i="127"/>
  <c r="R83" i="80"/>
  <c r="I702" i="111"/>
  <c r="Q120" i="128"/>
  <c r="C58" i="112"/>
  <c r="G207" i="72"/>
  <c r="G58" i="40"/>
  <c r="G140" i="40"/>
  <c r="G141" i="40" s="1"/>
  <c r="N333" i="105"/>
  <c r="N328" i="130"/>
  <c r="N329" i="130" s="1"/>
  <c r="H104" i="49"/>
  <c r="H105" i="49" s="1"/>
  <c r="H47" i="49"/>
  <c r="M19" i="112"/>
  <c r="N256" i="130"/>
  <c r="N257" i="130" s="1"/>
  <c r="N257" i="105"/>
  <c r="Q120" i="46"/>
  <c r="D70" i="53"/>
  <c r="D208" i="53" s="1"/>
  <c r="N159" i="105"/>
  <c r="Q84" i="98"/>
  <c r="H48" i="39"/>
  <c r="H139" i="39"/>
  <c r="S113" i="39"/>
  <c r="Q120" i="82"/>
  <c r="R119" i="89"/>
  <c r="I724" i="111"/>
  <c r="T724" i="111" s="1"/>
  <c r="F59" i="87"/>
  <c r="F69" i="87"/>
  <c r="K454" i="111"/>
  <c r="V454" i="111" s="1"/>
  <c r="T83" i="72"/>
  <c r="G47" i="47"/>
  <c r="G104" i="47"/>
  <c r="G105" i="47" s="1"/>
  <c r="G206" i="47"/>
  <c r="G58" i="94"/>
  <c r="G140" i="94"/>
  <c r="G141" i="94" s="1"/>
  <c r="S84" i="77"/>
  <c r="C59" i="67"/>
  <c r="C58" i="104"/>
  <c r="C69" i="67"/>
  <c r="G207" i="69"/>
  <c r="I104" i="74"/>
  <c r="I105" i="74" s="1"/>
  <c r="I47" i="74"/>
  <c r="G58" i="76"/>
  <c r="G140" i="76"/>
  <c r="G141" i="76" s="1"/>
  <c r="H13" i="32"/>
  <c r="I236" i="113"/>
  <c r="I237" i="113" s="1"/>
  <c r="J13" i="113"/>
  <c r="I14" i="113"/>
  <c r="I224" i="113" s="1"/>
  <c r="E140" i="54"/>
  <c r="E141" i="54" s="1"/>
  <c r="E58" i="54"/>
  <c r="K762" i="111"/>
  <c r="V762" i="111" s="1"/>
  <c r="T83" i="92"/>
  <c r="H206" i="48"/>
  <c r="E140" i="75"/>
  <c r="E141" i="75" s="1"/>
  <c r="E58" i="75"/>
  <c r="O332" i="105"/>
  <c r="E70" i="77"/>
  <c r="E208" i="77" s="1"/>
  <c r="K976" i="111"/>
  <c r="V976" i="111" s="1"/>
  <c r="T83" i="128"/>
  <c r="I48" i="91"/>
  <c r="I207" i="91" s="1"/>
  <c r="I139" i="91"/>
  <c r="T113" i="91"/>
  <c r="G58" i="84"/>
  <c r="G140" i="84"/>
  <c r="G141" i="84" s="1"/>
  <c r="R119" i="51"/>
  <c r="I228" i="111"/>
  <c r="T228" i="111" s="1"/>
  <c r="E13" i="142"/>
  <c r="E35" i="140"/>
  <c r="E36" i="140" s="1"/>
  <c r="E14" i="140"/>
  <c r="H48" i="100"/>
  <c r="H207" i="100" s="1"/>
  <c r="S113" i="100"/>
  <c r="H139" i="100"/>
  <c r="I206" i="50"/>
  <c r="R119" i="97"/>
  <c r="I844" i="111"/>
  <c r="T844" i="111" s="1"/>
  <c r="H48" i="42"/>
  <c r="H207" i="42" s="1"/>
  <c r="S113" i="42"/>
  <c r="H139" i="42"/>
  <c r="K899" i="111"/>
  <c r="V899" i="111" s="1"/>
  <c r="T83" i="101"/>
  <c r="F59" i="102"/>
  <c r="F69" i="102"/>
  <c r="O350" i="105"/>
  <c r="E70" i="81"/>
  <c r="E208" i="81" s="1"/>
  <c r="H48" i="87"/>
  <c r="H207" i="87" s="1"/>
  <c r="S113" i="87"/>
  <c r="H139" i="87"/>
  <c r="H48" i="101"/>
  <c r="H207" i="101" s="1"/>
  <c r="H139" i="101"/>
  <c r="S113" i="101"/>
  <c r="R77" i="85"/>
  <c r="R78" i="85"/>
  <c r="I624" i="111" s="1"/>
  <c r="T624" i="111" s="1"/>
  <c r="G103" i="85"/>
  <c r="G14" i="85"/>
  <c r="G35" i="85"/>
  <c r="G36" i="85" s="1"/>
  <c r="I205" i="70"/>
  <c r="J36" i="70"/>
  <c r="G207" i="78"/>
  <c r="T83" i="83"/>
  <c r="K591" i="111"/>
  <c r="V591" i="111" s="1"/>
  <c r="I854" i="111"/>
  <c r="R83" i="98"/>
  <c r="G48" i="55"/>
  <c r="G207" i="55" s="1"/>
  <c r="G139" i="55"/>
  <c r="R113" i="55"/>
  <c r="N369" i="105"/>
  <c r="N364" i="130"/>
  <c r="N365" i="130" s="1"/>
  <c r="P119" i="47"/>
  <c r="G168" i="111"/>
  <c r="H47" i="53"/>
  <c r="H104" i="53"/>
  <c r="H105" i="53" s="1"/>
  <c r="R119" i="83"/>
  <c r="I598" i="111"/>
  <c r="T598" i="111" s="1"/>
  <c r="N351" i="105"/>
  <c r="N346" i="130"/>
  <c r="N347" i="130" s="1"/>
  <c r="G58" i="109"/>
  <c r="G140" i="109"/>
  <c r="G141" i="109" s="1"/>
  <c r="G207" i="87"/>
  <c r="G104" i="54"/>
  <c r="G105" i="54" s="1"/>
  <c r="G47" i="54"/>
  <c r="E207" i="80"/>
  <c r="F47" i="32"/>
  <c r="F104" i="32"/>
  <c r="F105" i="32" s="1"/>
  <c r="S10" i="111"/>
  <c r="O20" i="112" s="1"/>
  <c r="V20" i="112" s="1"/>
  <c r="F20" i="112"/>
  <c r="F20" i="136" s="1"/>
  <c r="K606" i="111"/>
  <c r="V606" i="111" s="1"/>
  <c r="T83" i="84"/>
  <c r="N504" i="130"/>
  <c r="N505" i="130" s="1"/>
  <c r="N510" i="105"/>
  <c r="F59" i="76"/>
  <c r="F69" i="76"/>
  <c r="N177" i="105"/>
  <c r="D70" i="55"/>
  <c r="D208" i="55" s="1"/>
  <c r="I104" i="46"/>
  <c r="I105" i="46" s="1"/>
  <c r="I47" i="46"/>
  <c r="F59" i="40"/>
  <c r="F69" i="40"/>
  <c r="K884" i="111"/>
  <c r="V884" i="111" s="1"/>
  <c r="T83" i="100"/>
  <c r="C70" i="80"/>
  <c r="C208" i="80" s="1"/>
  <c r="M437" i="105"/>
  <c r="Q83" i="86"/>
  <c r="H640" i="111"/>
  <c r="N40" i="130"/>
  <c r="N41" i="130" s="1"/>
  <c r="N41" i="105"/>
  <c r="I921" i="111"/>
  <c r="T921" i="111" s="1"/>
  <c r="R119" i="102"/>
  <c r="N266" i="105"/>
  <c r="N265" i="130"/>
  <c r="N266" i="130" s="1"/>
  <c r="R119" i="70"/>
  <c r="I431" i="111"/>
  <c r="T431" i="111" s="1"/>
  <c r="G207" i="127"/>
  <c r="G207" i="101"/>
  <c r="E70" i="79"/>
  <c r="E208" i="79" s="1"/>
  <c r="O426" i="105"/>
  <c r="R119" i="128"/>
  <c r="I983" i="111"/>
  <c r="T983" i="111" s="1"/>
  <c r="H48" i="109"/>
  <c r="H207" i="109" s="1"/>
  <c r="H139" i="109"/>
  <c r="S113" i="109"/>
  <c r="E59" i="68"/>
  <c r="E69" i="68"/>
  <c r="E70" i="82"/>
  <c r="E208" i="82" s="1"/>
  <c r="O359" i="105"/>
  <c r="I104" i="94"/>
  <c r="I105" i="94" s="1"/>
  <c r="I47" i="94"/>
  <c r="K792" i="111"/>
  <c r="V792" i="111" s="1"/>
  <c r="T83" i="94"/>
  <c r="I205" i="41"/>
  <c r="J36" i="41"/>
  <c r="I104" i="41"/>
  <c r="I105" i="41" s="1"/>
  <c r="I47" i="41"/>
  <c r="N441" i="130"/>
  <c r="N442" i="130" s="1"/>
  <c r="N447" i="105"/>
  <c r="I206" i="78"/>
  <c r="T83" i="78"/>
  <c r="K546" i="111"/>
  <c r="V546" i="111" s="1"/>
  <c r="M570" i="130"/>
  <c r="M577" i="105"/>
  <c r="M615" i="105" s="1"/>
  <c r="H48" i="102"/>
  <c r="H207" i="102" s="1"/>
  <c r="S113" i="102"/>
  <c r="H139" i="102"/>
  <c r="D59" i="47"/>
  <c r="D69" i="47"/>
  <c r="R119" i="81"/>
  <c r="I568" i="111"/>
  <c r="T568" i="111" s="1"/>
  <c r="K576" i="111"/>
  <c r="V576" i="111" s="1"/>
  <c r="T83" i="82"/>
  <c r="I205" i="82"/>
  <c r="J36" i="82"/>
  <c r="E70" i="92"/>
  <c r="E208" i="92" s="1"/>
  <c r="O473" i="105"/>
  <c r="O368" i="105"/>
  <c r="E70" i="83"/>
  <c r="E208" i="83" s="1"/>
  <c r="O119" i="32"/>
  <c r="F16" i="111"/>
  <c r="E140" i="104"/>
  <c r="E86" i="104"/>
  <c r="G58" i="79"/>
  <c r="G140" i="79"/>
  <c r="G141" i="79" s="1"/>
  <c r="T77" i="68"/>
  <c r="I35" i="68"/>
  <c r="I36" i="68" s="1"/>
  <c r="T78" i="68"/>
  <c r="K395" i="111" s="1"/>
  <c r="V395" i="111" s="1"/>
  <c r="I14" i="68"/>
  <c r="I205" i="68" s="1"/>
  <c r="I103" i="68"/>
  <c r="S84" i="42"/>
  <c r="D59" i="54"/>
  <c r="D69" i="54"/>
  <c r="K869" i="111"/>
  <c r="V869" i="111" s="1"/>
  <c r="T83" i="99"/>
  <c r="N120" i="32"/>
  <c r="I47" i="40"/>
  <c r="I104" i="40"/>
  <c r="I105" i="40" s="1"/>
  <c r="S84" i="72"/>
  <c r="N587" i="130"/>
  <c r="N588" i="130" s="1"/>
  <c r="N595" i="105"/>
  <c r="G140" i="43"/>
  <c r="G141" i="43" s="1"/>
  <c r="G58" i="43"/>
  <c r="D208" i="67"/>
  <c r="I206" i="88"/>
  <c r="G58" i="88"/>
  <c r="G140" i="88"/>
  <c r="G141" i="88" s="1"/>
  <c r="S84" i="128"/>
  <c r="D59" i="52"/>
  <c r="D69" i="52"/>
  <c r="G104" i="52"/>
  <c r="G105" i="52" s="1"/>
  <c r="G47" i="52"/>
  <c r="F58" i="53"/>
  <c r="F140" i="53"/>
  <c r="F141" i="53" s="1"/>
  <c r="G58" i="96"/>
  <c r="G140" i="96"/>
  <c r="G141" i="96" s="1"/>
  <c r="R938" i="111"/>
  <c r="G1004" i="111"/>
  <c r="E70" i="73"/>
  <c r="E208" i="73" s="1"/>
  <c r="O292" i="105"/>
  <c r="F140" i="49"/>
  <c r="F141" i="49" s="1"/>
  <c r="F58" i="49"/>
  <c r="I206" i="79"/>
  <c r="H48" i="92"/>
  <c r="H207" i="92" s="1"/>
  <c r="H139" i="92"/>
  <c r="S113" i="92"/>
  <c r="S84" i="109"/>
  <c r="G861" i="111"/>
  <c r="P119" i="98"/>
  <c r="F59" i="99"/>
  <c r="F69" i="99"/>
  <c r="H48" i="51"/>
  <c r="H207" i="51" s="1"/>
  <c r="S113" i="51"/>
  <c r="H139" i="51"/>
  <c r="C58" i="63"/>
  <c r="C59" i="32"/>
  <c r="C69" i="32"/>
  <c r="I205" i="127"/>
  <c r="J36" i="127"/>
  <c r="G59" i="91"/>
  <c r="G69" i="91"/>
  <c r="R377" i="111"/>
  <c r="N427" i="105"/>
  <c r="N421" i="130"/>
  <c r="N422" i="130" s="1"/>
  <c r="E59" i="53"/>
  <c r="E69" i="53"/>
  <c r="D58" i="86"/>
  <c r="D140" i="86"/>
  <c r="D141" i="86" s="1"/>
  <c r="I206" i="76"/>
  <c r="I206" i="96"/>
  <c r="T931" i="111"/>
  <c r="Q120" i="71"/>
  <c r="P84" i="86"/>
  <c r="J36" i="46"/>
  <c r="H48" i="40"/>
  <c r="H207" i="40" s="1"/>
  <c r="H139" i="40"/>
  <c r="S113" i="40"/>
  <c r="Q120" i="92"/>
  <c r="Q508" i="111"/>
  <c r="F619" i="111"/>
  <c r="F59" i="109"/>
  <c r="F69" i="109"/>
  <c r="G58" i="99"/>
  <c r="G140" i="99"/>
  <c r="G141" i="99" s="1"/>
  <c r="G207" i="45"/>
  <c r="J205" i="114"/>
  <c r="I13" i="80"/>
  <c r="G207" i="100"/>
  <c r="F14" i="104"/>
  <c r="F85" i="104" s="1"/>
  <c r="F13" i="141"/>
  <c r="F35" i="104"/>
  <c r="F36" i="104" s="1"/>
  <c r="F59" i="50"/>
  <c r="F69" i="50"/>
  <c r="F48" i="47"/>
  <c r="F139" i="47"/>
  <c r="Q113" i="47"/>
  <c r="E19" i="112"/>
  <c r="R9" i="111"/>
  <c r="F207" i="48"/>
  <c r="K837" i="111"/>
  <c r="V837" i="111" s="1"/>
  <c r="T83" i="97"/>
  <c r="E70" i="74"/>
  <c r="E208" i="74" s="1"/>
  <c r="O303" i="105"/>
  <c r="I104" i="73"/>
  <c r="I105" i="73" s="1"/>
  <c r="I47" i="73"/>
  <c r="J36" i="100"/>
  <c r="J36" i="109"/>
  <c r="R401" i="111"/>
  <c r="G497" i="111"/>
  <c r="H48" i="46"/>
  <c r="S113" i="46"/>
  <c r="H139" i="46"/>
  <c r="N22" i="130"/>
  <c r="N23" i="130" s="1"/>
  <c r="N23" i="105"/>
  <c r="T83" i="69"/>
  <c r="K409" i="111"/>
  <c r="V409" i="111" s="1"/>
  <c r="I47" i="69"/>
  <c r="I104" i="69"/>
  <c r="I105" i="69" s="1"/>
  <c r="I206" i="39"/>
  <c r="I47" i="77"/>
  <c r="I104" i="77"/>
  <c r="I105" i="77" s="1"/>
  <c r="M178" i="105"/>
  <c r="M177" i="130"/>
  <c r="M178" i="130" s="1"/>
  <c r="G140" i="46"/>
  <c r="G141" i="46" s="1"/>
  <c r="G58" i="46"/>
  <c r="F59" i="73"/>
  <c r="F69" i="73"/>
  <c r="I47" i="109"/>
  <c r="I104" i="109"/>
  <c r="I105" i="109" s="1"/>
  <c r="O58" i="105"/>
  <c r="E70" i="42"/>
  <c r="E208" i="42" s="1"/>
  <c r="G48" i="68"/>
  <c r="R113" i="68"/>
  <c r="G139" i="68"/>
  <c r="N596" i="130"/>
  <c r="N597" i="130" s="1"/>
  <c r="N604" i="105"/>
  <c r="E138" i="104"/>
  <c r="G58" i="50"/>
  <c r="G140" i="50"/>
  <c r="G141" i="50" s="1"/>
  <c r="S84" i="101"/>
  <c r="S84" i="83"/>
  <c r="G207" i="82"/>
  <c r="I47" i="81"/>
  <c r="I104" i="81"/>
  <c r="I105" i="81" s="1"/>
  <c r="F104" i="85"/>
  <c r="F105" i="85" s="1"/>
  <c r="F47" i="85"/>
  <c r="I76" i="111"/>
  <c r="T76" i="111" s="1"/>
  <c r="R119" i="41"/>
  <c r="G205" i="80"/>
  <c r="N58" i="130"/>
  <c r="N59" i="130" s="1"/>
  <c r="N59" i="105"/>
  <c r="R119" i="72"/>
  <c r="I461" i="111"/>
  <c r="T461" i="111" s="1"/>
  <c r="Q120" i="38"/>
  <c r="M247" i="130"/>
  <c r="M248" i="105"/>
  <c r="M306" i="105" s="1"/>
  <c r="H206" i="49"/>
  <c r="J191" i="111"/>
  <c r="U191" i="111" s="1"/>
  <c r="S83" i="49"/>
  <c r="D19" i="136"/>
  <c r="D41" i="112"/>
  <c r="D44" i="112" s="1"/>
  <c r="D34" i="112"/>
  <c r="G207" i="42"/>
  <c r="S854" i="111"/>
  <c r="G58" i="89"/>
  <c r="G140" i="89"/>
  <c r="G141" i="89" s="1"/>
  <c r="S84" i="76"/>
  <c r="I205" i="72"/>
  <c r="J36" i="72"/>
  <c r="I104" i="72"/>
  <c r="I105" i="72" s="1"/>
  <c r="I47" i="72"/>
  <c r="N559" i="130"/>
  <c r="N560" i="130" s="1"/>
  <c r="N566" i="105"/>
  <c r="F59" i="95"/>
  <c r="F69" i="95"/>
  <c r="F59" i="97"/>
  <c r="F69" i="97"/>
  <c r="E70" i="44"/>
  <c r="E208" i="44" s="1"/>
  <c r="O76" i="105"/>
  <c r="F59" i="46"/>
  <c r="F69" i="46"/>
  <c r="I523" i="111"/>
  <c r="T523" i="111" s="1"/>
  <c r="R119" i="76"/>
  <c r="P119" i="54"/>
  <c r="G273" i="111"/>
  <c r="R273" i="111" s="1"/>
  <c r="I47" i="102"/>
  <c r="I104" i="102"/>
  <c r="I105" i="102" s="1"/>
  <c r="I104" i="92"/>
  <c r="I105" i="92" s="1"/>
  <c r="I47" i="92"/>
  <c r="E207" i="52"/>
  <c r="N519" i="105"/>
  <c r="N513" i="130"/>
  <c r="N514" i="130" s="1"/>
  <c r="H205" i="48"/>
  <c r="G508" i="111"/>
  <c r="P119" i="75"/>
  <c r="Q861" i="111"/>
  <c r="F927" i="111"/>
  <c r="E48" i="86"/>
  <c r="P113" i="86"/>
  <c r="E139" i="86"/>
  <c r="I104" i="128"/>
  <c r="I105" i="128" s="1"/>
  <c r="I47" i="128"/>
  <c r="H48" i="69"/>
  <c r="H139" i="69"/>
  <c r="I613" i="111"/>
  <c r="T613" i="111" s="1"/>
  <c r="R119" i="84"/>
  <c r="G58" i="51"/>
  <c r="G140" i="51"/>
  <c r="G141" i="51" s="1"/>
  <c r="E85" i="63"/>
  <c r="E78" i="140"/>
  <c r="K206" i="111"/>
  <c r="V206" i="111" s="1"/>
  <c r="T83" i="50"/>
  <c r="G58" i="97"/>
  <c r="G140" i="97"/>
  <c r="G141" i="97" s="1"/>
  <c r="I206" i="101"/>
  <c r="N94" i="130"/>
  <c r="N95" i="130" s="1"/>
  <c r="N95" i="105"/>
  <c r="H48" i="38"/>
  <c r="H139" i="38"/>
  <c r="S113" i="38"/>
  <c r="H48" i="74"/>
  <c r="H207" i="74" s="1"/>
  <c r="H139" i="74"/>
  <c r="S113" i="74"/>
  <c r="K807" i="111"/>
  <c r="V807" i="111" s="1"/>
  <c r="T83" i="95"/>
  <c r="K439" i="111"/>
  <c r="V439" i="111" s="1"/>
  <c r="T83" i="71"/>
  <c r="Q120" i="74"/>
  <c r="R119" i="78"/>
  <c r="I553" i="111"/>
  <c r="T553" i="111" s="1"/>
  <c r="I206" i="83"/>
  <c r="G205" i="98"/>
  <c r="O482" i="105"/>
  <c r="E70" i="93"/>
  <c r="E208" i="93" s="1"/>
  <c r="G140" i="83"/>
  <c r="G141" i="83" s="1"/>
  <c r="G58" i="83"/>
  <c r="N548" i="105"/>
  <c r="N541" i="130"/>
  <c r="N542" i="130" s="1"/>
  <c r="H48" i="41"/>
  <c r="S113" i="41"/>
  <c r="H139" i="41"/>
  <c r="R119" i="87"/>
  <c r="I662" i="111"/>
  <c r="T662" i="111" s="1"/>
  <c r="R83" i="54"/>
  <c r="I266" i="111"/>
  <c r="T266" i="111" s="1"/>
  <c r="S84" i="74"/>
  <c r="H48" i="99"/>
  <c r="H207" i="99" s="1"/>
  <c r="H139" i="99"/>
  <c r="S113" i="99"/>
  <c r="F59" i="101"/>
  <c r="F69" i="101"/>
  <c r="E140" i="80"/>
  <c r="E141" i="80" s="1"/>
  <c r="E58" i="80"/>
  <c r="Q83" i="32"/>
  <c r="H9" i="111"/>
  <c r="I47" i="84"/>
  <c r="I104" i="84"/>
  <c r="I105" i="84" s="1"/>
  <c r="F59" i="127"/>
  <c r="F69" i="127"/>
  <c r="H48" i="128"/>
  <c r="H207" i="128" s="1"/>
  <c r="S113" i="128"/>
  <c r="H139" i="128"/>
  <c r="I47" i="42"/>
  <c r="I104" i="42"/>
  <c r="I105" i="42" s="1"/>
  <c r="T83" i="46"/>
  <c r="K144" i="111"/>
  <c r="V144" i="111" s="1"/>
  <c r="D140" i="85"/>
  <c r="D141" i="85" s="1"/>
  <c r="D58" i="85"/>
  <c r="F47" i="86"/>
  <c r="F104" i="86"/>
  <c r="F105" i="86" s="1"/>
  <c r="F59" i="81"/>
  <c r="F69" i="81"/>
  <c r="G58" i="102"/>
  <c r="G140" i="102"/>
  <c r="G141" i="102" s="1"/>
  <c r="I13" i="114"/>
  <c r="H13" i="67"/>
  <c r="J12" i="114"/>
  <c r="I391" i="114"/>
  <c r="I392" i="114" s="1"/>
  <c r="G140" i="93"/>
  <c r="G141" i="93" s="1"/>
  <c r="G58" i="93"/>
  <c r="H48" i="45"/>
  <c r="H139" i="45"/>
  <c r="S113" i="45"/>
  <c r="T77" i="55"/>
  <c r="I35" i="55"/>
  <c r="I36" i="55" s="1"/>
  <c r="T78" i="55"/>
  <c r="K282" i="111" s="1"/>
  <c r="V282" i="111" s="1"/>
  <c r="I14" i="55"/>
  <c r="I103" i="55"/>
  <c r="G207" i="77"/>
  <c r="G58" i="70"/>
  <c r="G140" i="70"/>
  <c r="G141" i="70" s="1"/>
  <c r="R119" i="127"/>
  <c r="I968" i="111"/>
  <c r="T968" i="111" s="1"/>
  <c r="G58" i="101"/>
  <c r="G140" i="101"/>
  <c r="G141" i="101" s="1"/>
  <c r="G140" i="128"/>
  <c r="G141" i="128" s="1"/>
  <c r="G58" i="128"/>
  <c r="H207" i="91"/>
  <c r="J394" i="111"/>
  <c r="S83" i="68"/>
  <c r="H104" i="68"/>
  <c r="H105" i="68" s="1"/>
  <c r="H47" i="68"/>
  <c r="E70" i="97"/>
  <c r="E208" i="97" s="1"/>
  <c r="O518" i="105"/>
  <c r="T83" i="89"/>
  <c r="K717" i="111"/>
  <c r="V717" i="111" s="1"/>
  <c r="K114" i="111"/>
  <c r="V114" i="111" s="1"/>
  <c r="T83" i="44"/>
  <c r="N120" i="86"/>
  <c r="I13" i="47"/>
  <c r="J104" i="113"/>
  <c r="N77" i="105"/>
  <c r="N76" i="130"/>
  <c r="N77" i="130" s="1"/>
  <c r="P464" i="105"/>
  <c r="F70" i="91"/>
  <c r="F208" i="91" s="1"/>
  <c r="I205" i="78"/>
  <c r="J36" i="78"/>
  <c r="S119" i="90"/>
  <c r="J739" i="111"/>
  <c r="U739" i="111" s="1"/>
  <c r="G207" i="44"/>
  <c r="G58" i="81"/>
  <c r="G140" i="81"/>
  <c r="G141" i="81" s="1"/>
  <c r="I47" i="82"/>
  <c r="I104" i="82"/>
  <c r="I105" i="82" s="1"/>
  <c r="T83" i="87"/>
  <c r="K655" i="111"/>
  <c r="V655" i="111" s="1"/>
  <c r="H48" i="72"/>
  <c r="S113" i="72"/>
  <c r="H139" i="72"/>
  <c r="E14" i="141"/>
  <c r="E78" i="141" s="1"/>
  <c r="E35" i="141"/>
  <c r="E36" i="141" s="1"/>
  <c r="E80" i="141" s="1"/>
  <c r="D70" i="49"/>
  <c r="D208" i="49" s="1"/>
  <c r="N123" i="105"/>
  <c r="R119" i="79"/>
  <c r="I692" i="111"/>
  <c r="T692" i="111" s="1"/>
  <c r="F59" i="43"/>
  <c r="F69" i="43"/>
  <c r="M150" i="105"/>
  <c r="C70" i="52"/>
  <c r="C208" i="52" s="1"/>
  <c r="I47" i="99"/>
  <c r="I104" i="99"/>
  <c r="I105" i="99" s="1"/>
  <c r="E59" i="48"/>
  <c r="E69" i="48"/>
  <c r="S84" i="102"/>
  <c r="C8" i="112"/>
  <c r="E157" i="111"/>
  <c r="E371" i="111" s="1"/>
  <c r="S84" i="41"/>
  <c r="I206" i="40"/>
  <c r="D58" i="67"/>
  <c r="D140" i="67"/>
  <c r="D141" i="67" s="1"/>
  <c r="D48" i="104"/>
  <c r="D87" i="104" s="1"/>
  <c r="T83" i="88"/>
  <c r="K670" i="111"/>
  <c r="V670" i="111" s="1"/>
  <c r="H48" i="50"/>
  <c r="S113" i="50"/>
  <c r="H139" i="50"/>
  <c r="M124" i="105"/>
  <c r="M123" i="130"/>
  <c r="M124" i="130" s="1"/>
  <c r="I236" i="111"/>
  <c r="T236" i="111" s="1"/>
  <c r="R83" i="52"/>
  <c r="Q119" i="68"/>
  <c r="H401" i="111"/>
  <c r="S84" i="94"/>
  <c r="H198" i="111"/>
  <c r="S198" i="111" s="1"/>
  <c r="Q119" i="49"/>
  <c r="I104" i="79"/>
  <c r="I105" i="79" s="1"/>
  <c r="I47" i="79"/>
  <c r="M159" i="130"/>
  <c r="M160" i="130" s="1"/>
  <c r="M160" i="105"/>
  <c r="C59" i="85"/>
  <c r="C69" i="85"/>
  <c r="D59" i="80"/>
  <c r="D69" i="80"/>
  <c r="K961" i="111"/>
  <c r="V961" i="111" s="1"/>
  <c r="T83" i="127"/>
  <c r="E59" i="55"/>
  <c r="E69" i="55"/>
  <c r="I13" i="54"/>
  <c r="J167" i="113"/>
  <c r="F647" i="111"/>
  <c r="O119" i="86"/>
  <c r="I205" i="76"/>
  <c r="J36" i="76"/>
  <c r="I104" i="96"/>
  <c r="I105" i="96" s="1"/>
  <c r="I47" i="96"/>
  <c r="S84" i="87"/>
  <c r="H48" i="44"/>
  <c r="H207" i="44" s="1"/>
  <c r="S113" i="44"/>
  <c r="H139" i="44"/>
  <c r="N283" i="130"/>
  <c r="N284" i="130" s="1"/>
  <c r="N284" i="105"/>
  <c r="N378" i="105"/>
  <c r="N373" i="130"/>
  <c r="N374" i="130" s="1"/>
  <c r="O459" i="130"/>
  <c r="O460" i="130" s="1"/>
  <c r="O465" i="105"/>
  <c r="O120" i="75"/>
  <c r="N342" i="105"/>
  <c r="N337" i="130"/>
  <c r="N338" i="130" s="1"/>
  <c r="E70" i="128"/>
  <c r="E208" i="128" s="1"/>
  <c r="O603" i="105"/>
  <c r="G58" i="38"/>
  <c r="G140" i="38"/>
  <c r="G141" i="38" s="1"/>
  <c r="G58" i="45"/>
  <c r="G140" i="45"/>
  <c r="G141" i="45" s="1"/>
  <c r="Q120" i="81"/>
  <c r="H48" i="95"/>
  <c r="H207" i="95" s="1"/>
  <c r="H139" i="95"/>
  <c r="S113" i="95"/>
  <c r="G140" i="100"/>
  <c r="G141" i="100" s="1"/>
  <c r="G58" i="100"/>
  <c r="H377" i="111"/>
  <c r="Q83" i="67"/>
  <c r="F206" i="67"/>
  <c r="I104" i="43"/>
  <c r="I105" i="43" s="1"/>
  <c r="I47" i="43"/>
  <c r="S84" i="45"/>
  <c r="E130" i="63"/>
  <c r="H183" i="111"/>
  <c r="S183" i="111" s="1"/>
  <c r="Q119" i="48"/>
  <c r="K777" i="111"/>
  <c r="V777" i="111" s="1"/>
  <c r="T83" i="93"/>
  <c r="H47" i="55"/>
  <c r="H104" i="55"/>
  <c r="H105" i="55" s="1"/>
  <c r="H48" i="82"/>
  <c r="H207" i="82" s="1"/>
  <c r="S113" i="82"/>
  <c r="H139" i="82"/>
  <c r="K221" i="111"/>
  <c r="V221" i="111" s="1"/>
  <c r="T83" i="51"/>
  <c r="F59" i="89"/>
  <c r="F69" i="89"/>
  <c r="G207" i="74"/>
  <c r="K469" i="111"/>
  <c r="V469" i="111" s="1"/>
  <c r="T83" i="73"/>
  <c r="P120" i="68"/>
  <c r="Q120" i="94"/>
  <c r="E70" i="50"/>
  <c r="E208" i="50" s="1"/>
  <c r="O132" i="105"/>
  <c r="E70" i="43"/>
  <c r="E208" i="43" s="1"/>
  <c r="O67" i="105"/>
  <c r="C70" i="75"/>
  <c r="C208" i="75" s="1"/>
  <c r="M314" i="105"/>
  <c r="I47" i="39"/>
  <c r="I104" i="39"/>
  <c r="I105" i="39" s="1"/>
  <c r="I206" i="77"/>
  <c r="T83" i="77"/>
  <c r="K531" i="111"/>
  <c r="V531" i="111" s="1"/>
  <c r="K129" i="111"/>
  <c r="V129" i="111" s="1"/>
  <c r="T83" i="45"/>
  <c r="F59" i="69"/>
  <c r="F69" i="69"/>
  <c r="H48" i="93"/>
  <c r="H207" i="93" s="1"/>
  <c r="S113" i="93"/>
  <c r="H139" i="93"/>
  <c r="O120" i="47"/>
  <c r="S84" i="73"/>
  <c r="F59" i="51"/>
  <c r="F69" i="51"/>
  <c r="F59" i="38"/>
  <c r="F69" i="38"/>
  <c r="N114" i="105"/>
  <c r="D70" i="48"/>
  <c r="D208" i="48" s="1"/>
  <c r="G58" i="73"/>
  <c r="G140" i="73"/>
  <c r="G141" i="73" s="1"/>
  <c r="F48" i="52"/>
  <c r="F207" i="52" s="1"/>
  <c r="Q113" i="52"/>
  <c r="F139" i="52"/>
  <c r="H48" i="71"/>
  <c r="H139" i="71"/>
  <c r="S113" i="71"/>
  <c r="D70" i="68"/>
  <c r="D208" i="68" s="1"/>
  <c r="N247" i="105"/>
  <c r="H103" i="52"/>
  <c r="H35" i="52"/>
  <c r="H36" i="52" s="1"/>
  <c r="H14" i="52"/>
  <c r="H205" i="52" s="1"/>
  <c r="S77" i="52"/>
  <c r="S78" i="52"/>
  <c r="J237" i="111" s="1"/>
  <c r="U237" i="111" s="1"/>
  <c r="I583" i="111"/>
  <c r="T583" i="111" s="1"/>
  <c r="R119" i="82"/>
  <c r="S84" i="43"/>
  <c r="F238" i="85"/>
  <c r="G58" i="41"/>
  <c r="G140" i="41"/>
  <c r="G141" i="41" s="1"/>
  <c r="H13" i="86"/>
  <c r="J167" i="114"/>
  <c r="I168" i="114"/>
  <c r="E70" i="84"/>
  <c r="E208" i="84" s="1"/>
  <c r="O377" i="105"/>
  <c r="G206" i="80"/>
  <c r="I13" i="98"/>
  <c r="J296" i="114"/>
  <c r="G140" i="72"/>
  <c r="G141" i="72" s="1"/>
  <c r="G58" i="72"/>
  <c r="G207" i="40"/>
  <c r="H48" i="70"/>
  <c r="H207" i="70" s="1"/>
  <c r="H139" i="70"/>
  <c r="S113" i="70"/>
  <c r="Q120" i="78"/>
  <c r="N586" i="105"/>
  <c r="N578" i="130"/>
  <c r="N579" i="130" s="1"/>
  <c r="R119" i="42"/>
  <c r="I91" i="111"/>
  <c r="T91" i="111" s="1"/>
  <c r="F59" i="44"/>
  <c r="F69" i="44"/>
  <c r="S84" i="82"/>
  <c r="Q120" i="70"/>
  <c r="I206" i="72"/>
  <c r="I161" i="111"/>
  <c r="R83" i="47"/>
  <c r="F59" i="78"/>
  <c r="F69" i="78"/>
  <c r="G58" i="69"/>
  <c r="G140" i="69"/>
  <c r="R120" i="69" s="1"/>
  <c r="K484" i="111"/>
  <c r="V484" i="111" s="1"/>
  <c r="T83" i="74"/>
  <c r="R77" i="32"/>
  <c r="G35" i="32"/>
  <c r="G36" i="32" s="1"/>
  <c r="G13" i="63"/>
  <c r="G103" i="32"/>
  <c r="R78" i="32"/>
  <c r="I10" i="111" s="1"/>
  <c r="G14" i="32"/>
  <c r="I205" i="102"/>
  <c r="J36" i="102"/>
  <c r="I206" i="92"/>
  <c r="G243" i="111"/>
  <c r="R243" i="111" s="1"/>
  <c r="P119" i="52"/>
  <c r="H104" i="48"/>
  <c r="H105" i="48" s="1"/>
  <c r="H47" i="48"/>
  <c r="G48" i="108"/>
  <c r="G207" i="108" s="1"/>
  <c r="G139" i="108"/>
  <c r="R113" i="108"/>
  <c r="J36" i="50"/>
  <c r="F59" i="74"/>
  <c r="F69" i="74"/>
  <c r="I205" i="128"/>
  <c r="J36" i="128"/>
  <c r="N412" i="130"/>
  <c r="N413" i="130" s="1"/>
  <c r="N418" i="105"/>
  <c r="N355" i="130"/>
  <c r="N356" i="130" s="1"/>
  <c r="N360" i="105"/>
  <c r="I205" i="101"/>
  <c r="J36" i="101"/>
  <c r="O556" i="105"/>
  <c r="E70" i="101"/>
  <c r="E208" i="101" s="1"/>
  <c r="I501" i="111"/>
  <c r="R83" i="75"/>
  <c r="G104" i="75"/>
  <c r="G105" i="75" s="1"/>
  <c r="G47" i="75"/>
  <c r="E70" i="41"/>
  <c r="E208" i="41" s="1"/>
  <c r="O49" i="105"/>
  <c r="E390" i="111"/>
  <c r="E1005" i="111" s="1"/>
  <c r="E70" i="100"/>
  <c r="E208" i="100" s="1"/>
  <c r="O547" i="105"/>
  <c r="F48" i="98"/>
  <c r="F139" i="98"/>
  <c r="Q113" i="98"/>
  <c r="H48" i="83"/>
  <c r="H207" i="83" s="1"/>
  <c r="H139" i="83"/>
  <c r="S113" i="83"/>
  <c r="I206" i="70"/>
  <c r="I104" i="70"/>
  <c r="I105" i="70" s="1"/>
  <c r="I47" i="70"/>
  <c r="G58" i="78"/>
  <c r="G140" i="78"/>
  <c r="G141" i="78" s="1"/>
  <c r="F59" i="42"/>
  <c r="F69" i="42"/>
  <c r="G104" i="98"/>
  <c r="G105" i="98" s="1"/>
  <c r="G47" i="98"/>
  <c r="E207" i="47"/>
  <c r="S702" i="111"/>
  <c r="C59" i="86"/>
  <c r="C69" i="86"/>
  <c r="J36" i="38"/>
  <c r="N409" i="105"/>
  <c r="N403" i="130"/>
  <c r="N404" i="130" s="1"/>
  <c r="F59" i="45"/>
  <c r="F69" i="45"/>
  <c r="G58" i="87"/>
  <c r="G140" i="87"/>
  <c r="G141" i="87" s="1"/>
  <c r="S84" i="99"/>
  <c r="I104" i="38"/>
  <c r="I105" i="38" s="1"/>
  <c r="I47" i="38"/>
  <c r="I206" i="38"/>
  <c r="N492" i="105"/>
  <c r="N486" i="130"/>
  <c r="N487" i="130" s="1"/>
  <c r="F48" i="54"/>
  <c r="F207" i="54" s="1"/>
  <c r="F139" i="54"/>
  <c r="Q113" i="54"/>
  <c r="N274" i="130"/>
  <c r="N275" i="130" s="1"/>
  <c r="N275" i="105"/>
  <c r="G709" i="111"/>
  <c r="P119" i="80"/>
  <c r="J36" i="83"/>
  <c r="G140" i="71"/>
  <c r="G141" i="71" s="1"/>
  <c r="G58" i="71"/>
  <c r="O491" i="105"/>
  <c r="E70" i="94"/>
  <c r="E208" i="94" s="1"/>
  <c r="F59" i="71"/>
  <c r="F69" i="71"/>
  <c r="T83" i="42"/>
  <c r="K84" i="111"/>
  <c r="V84" i="111" s="1"/>
  <c r="O119" i="85"/>
  <c r="F630" i="111"/>
  <c r="D59" i="75"/>
  <c r="D69" i="75"/>
  <c r="I47" i="100"/>
  <c r="I104" i="100"/>
  <c r="I105" i="100" s="1"/>
  <c r="M114" i="130"/>
  <c r="M115" i="130" s="1"/>
  <c r="M115" i="105"/>
  <c r="H48" i="127"/>
  <c r="H207" i="127" s="1"/>
  <c r="H139" i="127"/>
  <c r="S113" i="127"/>
  <c r="H403" i="114"/>
  <c r="R119" i="93"/>
  <c r="I784" i="111"/>
  <c r="T784" i="111" s="1"/>
  <c r="Q120" i="100"/>
  <c r="G140" i="77"/>
  <c r="G141" i="77" s="1"/>
  <c r="G58" i="77"/>
  <c r="F59" i="82"/>
  <c r="F69" i="82"/>
  <c r="E70" i="88"/>
  <c r="E208" i="88" s="1"/>
  <c r="O417" i="105"/>
  <c r="G140" i="127"/>
  <c r="G141" i="127" s="1"/>
  <c r="G58" i="127"/>
  <c r="F59" i="84"/>
  <c r="F69" i="84"/>
  <c r="I906" i="111"/>
  <c r="T906" i="111" s="1"/>
  <c r="R119" i="101"/>
  <c r="H104" i="108"/>
  <c r="H105" i="108" s="1"/>
  <c r="H47" i="108"/>
  <c r="H140" i="91"/>
  <c r="H141" i="91" s="1"/>
  <c r="H58" i="91"/>
  <c r="H205" i="68"/>
  <c r="I104" i="89"/>
  <c r="I105" i="89" s="1"/>
  <c r="I47" i="89"/>
  <c r="T83" i="41"/>
  <c r="K69" i="111"/>
  <c r="V69" i="111" s="1"/>
  <c r="I104" i="44"/>
  <c r="I105" i="44" s="1"/>
  <c r="I47" i="44"/>
  <c r="I103" i="53"/>
  <c r="T78" i="53"/>
  <c r="K252" i="111" s="1"/>
  <c r="V252" i="111" s="1"/>
  <c r="I35" i="53"/>
  <c r="I36" i="53" s="1"/>
  <c r="I206" i="53" s="1"/>
  <c r="I14" i="53"/>
  <c r="I205" i="53" s="1"/>
  <c r="T77" i="53"/>
  <c r="H14" i="47"/>
  <c r="H35" i="47"/>
  <c r="H36" i="47" s="1"/>
  <c r="H206" i="47" s="1"/>
  <c r="S78" i="47"/>
  <c r="J162" i="111" s="1"/>
  <c r="U162" i="111" s="1"/>
  <c r="H103" i="47"/>
  <c r="S77" i="47"/>
  <c r="I47" i="78"/>
  <c r="I104" i="78"/>
  <c r="I105" i="78" s="1"/>
  <c r="H48" i="77"/>
  <c r="H207" i="77" s="1"/>
  <c r="S113" i="77"/>
  <c r="H139" i="77"/>
  <c r="E70" i="76"/>
  <c r="E208" i="76" s="1"/>
  <c r="O323" i="105"/>
  <c r="H140" i="90"/>
  <c r="H141" i="90" s="1"/>
  <c r="H58" i="90"/>
  <c r="S78" i="75"/>
  <c r="J502" i="111" s="1"/>
  <c r="U502" i="111" s="1"/>
  <c r="H35" i="75"/>
  <c r="H36" i="75" s="1"/>
  <c r="S77" i="75"/>
  <c r="H14" i="75"/>
  <c r="H205" i="75" s="1"/>
  <c r="H103" i="75"/>
  <c r="G58" i="44"/>
  <c r="G140" i="44"/>
  <c r="G141" i="44" s="1"/>
  <c r="F59" i="83"/>
  <c r="F69" i="83"/>
  <c r="H48" i="96"/>
  <c r="H207" i="96" s="1"/>
  <c r="H139" i="96"/>
  <c r="S113" i="96"/>
  <c r="I206" i="82"/>
  <c r="H48" i="81"/>
  <c r="H207" i="81" s="1"/>
  <c r="S113" i="81"/>
  <c r="H139" i="81"/>
  <c r="Q709" i="111"/>
  <c r="F850" i="111"/>
  <c r="I205" i="87"/>
  <c r="J36" i="87"/>
  <c r="H48" i="89"/>
  <c r="H139" i="89"/>
  <c r="S113" i="89"/>
  <c r="D207" i="32"/>
  <c r="R84" i="55"/>
  <c r="F59" i="79"/>
  <c r="F69" i="79"/>
  <c r="F140" i="55"/>
  <c r="F141" i="55" s="1"/>
  <c r="F58" i="55"/>
  <c r="I206" i="99"/>
  <c r="Q120" i="99"/>
  <c r="G58" i="39"/>
  <c r="G140" i="39"/>
  <c r="G141" i="39" s="1"/>
  <c r="O509" i="105"/>
  <c r="E70" i="96"/>
  <c r="E208" i="96" s="1"/>
  <c r="O500" i="105"/>
  <c r="E70" i="95"/>
  <c r="E208" i="95" s="1"/>
  <c r="K54" i="111"/>
  <c r="V54" i="111" s="1"/>
  <c r="T83" i="40"/>
  <c r="S84" i="78"/>
  <c r="F59" i="72"/>
  <c r="F69" i="72"/>
  <c r="O119" i="67"/>
  <c r="F384" i="111"/>
  <c r="I104" i="88"/>
  <c r="I105" i="88" s="1"/>
  <c r="I47" i="88"/>
  <c r="G207" i="88"/>
  <c r="G206" i="52"/>
  <c r="F140" i="68"/>
  <c r="F141" i="68" s="1"/>
  <c r="F58" i="68"/>
  <c r="G48" i="53"/>
  <c r="G139" i="53"/>
  <c r="R113" i="53"/>
  <c r="G140" i="95"/>
  <c r="G141" i="95" s="1"/>
  <c r="G58" i="95"/>
  <c r="E70" i="45"/>
  <c r="E208" i="45" s="1"/>
  <c r="O85" i="105"/>
  <c r="I205" i="79"/>
  <c r="J36" i="79"/>
  <c r="E207" i="98"/>
  <c r="H48" i="84"/>
  <c r="H207" i="84" s="1"/>
  <c r="S113" i="84"/>
  <c r="H139" i="84"/>
  <c r="Q120" i="102"/>
  <c r="O446" i="105"/>
  <c r="E70" i="89"/>
  <c r="E208" i="89" s="1"/>
  <c r="I104" i="127"/>
  <c r="I105" i="127" s="1"/>
  <c r="I47" i="127"/>
  <c r="I206" i="127"/>
  <c r="I35" i="49"/>
  <c r="I36" i="49" s="1"/>
  <c r="I103" i="49"/>
  <c r="T78" i="49"/>
  <c r="K192" i="111" s="1"/>
  <c r="V192" i="111" s="1"/>
  <c r="T77" i="49"/>
  <c r="I14" i="49"/>
  <c r="Q120" i="97"/>
  <c r="J36" i="42"/>
  <c r="N293" i="105"/>
  <c r="N291" i="130"/>
  <c r="N292" i="130" s="1"/>
  <c r="N295" i="105"/>
  <c r="H48" i="78"/>
  <c r="H207" i="78" s="1"/>
  <c r="H139" i="78"/>
  <c r="S113" i="78"/>
  <c r="J36" i="95"/>
  <c r="I104" i="76"/>
  <c r="I105" i="76" s="1"/>
  <c r="I47" i="76"/>
  <c r="H938" i="111"/>
  <c r="Q119" i="108"/>
  <c r="T83" i="96"/>
  <c r="K822" i="111"/>
  <c r="V822" i="111" s="1"/>
  <c r="Q120" i="40"/>
  <c r="R119" i="92"/>
  <c r="I769" i="111"/>
  <c r="T769" i="111" s="1"/>
  <c r="E59" i="49"/>
  <c r="E69" i="49"/>
  <c r="G207" i="99"/>
  <c r="I31" i="111"/>
  <c r="T31" i="111" s="1"/>
  <c r="R119" i="38"/>
  <c r="I136" i="111"/>
  <c r="T136" i="111" s="1"/>
  <c r="R119" i="45"/>
  <c r="R119" i="100"/>
  <c r="I891" i="111"/>
  <c r="T891" i="111" s="1"/>
  <c r="F104" i="67"/>
  <c r="F105" i="67" s="1"/>
  <c r="F47" i="67"/>
  <c r="F139" i="67" s="1"/>
  <c r="I206" i="43"/>
  <c r="I205" i="43"/>
  <c r="J36" i="43"/>
  <c r="Q84" i="47"/>
  <c r="O456" i="105"/>
  <c r="O450" i="130"/>
  <c r="O451" i="130" s="1"/>
  <c r="F140" i="48"/>
  <c r="F141" i="48" s="1"/>
  <c r="F58" i="48"/>
  <c r="I47" i="93"/>
  <c r="I104" i="93"/>
  <c r="I105" i="93" s="1"/>
  <c r="S83" i="55"/>
  <c r="J281" i="111"/>
  <c r="U281" i="111" s="1"/>
  <c r="I47" i="51"/>
  <c r="I104" i="51"/>
  <c r="I105" i="51" s="1"/>
  <c r="I205" i="97"/>
  <c r="J36" i="97"/>
  <c r="J36" i="92"/>
  <c r="I491" i="111"/>
  <c r="T491" i="111" s="1"/>
  <c r="R119" i="74"/>
  <c r="R120" i="74" s="1"/>
  <c r="H48" i="76"/>
  <c r="H207" i="76" s="1"/>
  <c r="H139" i="76"/>
  <c r="S113" i="76"/>
  <c r="T78" i="108"/>
  <c r="K932" i="111" s="1"/>
  <c r="V932" i="111" s="1"/>
  <c r="I103" i="108"/>
  <c r="I14" i="108"/>
  <c r="I205" i="108" s="1"/>
  <c r="I35" i="108"/>
  <c r="I36" i="108" s="1"/>
  <c r="T77" i="108"/>
  <c r="Q120" i="79"/>
  <c r="F48" i="80"/>
  <c r="F207" i="80" s="1"/>
  <c r="F139" i="80"/>
  <c r="Q113" i="80"/>
  <c r="I206" i="69"/>
  <c r="I47" i="45"/>
  <c r="I104" i="45"/>
  <c r="I105" i="45" s="1"/>
  <c r="G59" i="90"/>
  <c r="G69" i="90"/>
  <c r="G207" i="46"/>
  <c r="Q168" i="111"/>
  <c r="F370" i="111"/>
  <c r="I206" i="109"/>
  <c r="I476" i="111"/>
  <c r="T476" i="111" s="1"/>
  <c r="R119" i="73"/>
  <c r="E47" i="104"/>
  <c r="E48" i="67"/>
  <c r="P113" i="67"/>
  <c r="E139" i="67"/>
  <c r="G140" i="82"/>
  <c r="G141" i="82" s="1"/>
  <c r="G58" i="82"/>
  <c r="I206" i="81"/>
  <c r="H623" i="111"/>
  <c r="Q83" i="85"/>
  <c r="G35" i="86"/>
  <c r="G36" i="86" s="1"/>
  <c r="G206" i="86" s="1"/>
  <c r="G14" i="86"/>
  <c r="G205" i="86" s="1"/>
  <c r="G103" i="86"/>
  <c r="R77" i="86"/>
  <c r="R78" i="86"/>
  <c r="I641" i="111" s="1"/>
  <c r="T641" i="111" s="1"/>
  <c r="G104" i="80"/>
  <c r="G105" i="80" s="1"/>
  <c r="G47" i="80"/>
  <c r="H103" i="98"/>
  <c r="S77" i="98"/>
  <c r="S78" i="98"/>
  <c r="J855" i="111" s="1"/>
  <c r="U855" i="111" s="1"/>
  <c r="H14" i="98"/>
  <c r="H205" i="98" s="1"/>
  <c r="H35" i="98"/>
  <c r="H36" i="98" s="1"/>
  <c r="C33" i="136"/>
  <c r="C40" i="136"/>
  <c r="C43" i="136" s="1"/>
  <c r="I61" i="111"/>
  <c r="T61" i="111" s="1"/>
  <c r="R119" i="40"/>
  <c r="C141" i="104"/>
  <c r="H48" i="97"/>
  <c r="S113" i="97"/>
  <c r="H139" i="97"/>
  <c r="G140" i="42"/>
  <c r="G141" i="42" s="1"/>
  <c r="G58" i="42"/>
  <c r="E48" i="32"/>
  <c r="E47" i="63"/>
  <c r="E139" i="32"/>
  <c r="P113" i="32"/>
  <c r="G48" i="49"/>
  <c r="G207" i="49" s="1"/>
  <c r="R113" i="49"/>
  <c r="G139" i="49"/>
  <c r="R119" i="94"/>
  <c r="I799" i="111"/>
  <c r="T799" i="111" s="1"/>
  <c r="T84" i="74" l="1"/>
  <c r="S84" i="55"/>
  <c r="R120" i="101"/>
  <c r="R120" i="100"/>
  <c r="M23" i="131"/>
  <c r="N16" i="131"/>
  <c r="O16" i="131" s="1"/>
  <c r="N13" i="131"/>
  <c r="O13" i="131" s="1"/>
  <c r="N24" i="131"/>
  <c r="O24" i="131" s="1"/>
  <c r="M27" i="131"/>
  <c r="N45" i="131"/>
  <c r="O45" i="131" s="1"/>
  <c r="N17" i="131"/>
  <c r="O17" i="131" s="1"/>
  <c r="N25" i="131"/>
  <c r="O25" i="131" s="1"/>
  <c r="M22" i="131"/>
  <c r="N44" i="131"/>
  <c r="O44" i="131" s="1"/>
  <c r="N46" i="131"/>
  <c r="O46" i="131" s="1"/>
  <c r="M31" i="131"/>
  <c r="I380" i="114"/>
  <c r="I5" i="119" s="1"/>
  <c r="R120" i="94"/>
  <c r="T84" i="73"/>
  <c r="T84" i="87"/>
  <c r="T84" i="71"/>
  <c r="T84" i="95"/>
  <c r="P120" i="52"/>
  <c r="P120" i="98"/>
  <c r="R120" i="92"/>
  <c r="Q120" i="108"/>
  <c r="P120" i="54"/>
  <c r="R120" i="40"/>
  <c r="N19" i="112"/>
  <c r="U19" i="112" s="1"/>
  <c r="U34" i="112" s="1"/>
  <c r="R120" i="93"/>
  <c r="T84" i="97"/>
  <c r="O120" i="85"/>
  <c r="T84" i="83"/>
  <c r="R84" i="52"/>
  <c r="T84" i="42"/>
  <c r="P120" i="80"/>
  <c r="J36" i="48"/>
  <c r="J36" i="68"/>
  <c r="T84" i="77"/>
  <c r="F138" i="104"/>
  <c r="Q84" i="85"/>
  <c r="R84" i="47"/>
  <c r="R120" i="84"/>
  <c r="R120" i="76"/>
  <c r="S84" i="49"/>
  <c r="R120" i="38"/>
  <c r="T84" i="41"/>
  <c r="O120" i="86"/>
  <c r="Q84" i="32"/>
  <c r="D133" i="63"/>
  <c r="R84" i="54"/>
  <c r="T84" i="50"/>
  <c r="P120" i="47"/>
  <c r="T84" i="101"/>
  <c r="T84" i="96"/>
  <c r="C57" i="136"/>
  <c r="R120" i="45"/>
  <c r="O120" i="67"/>
  <c r="T84" i="40"/>
  <c r="Q120" i="49"/>
  <c r="R120" i="79"/>
  <c r="J48" i="91"/>
  <c r="P120" i="75"/>
  <c r="O120" i="32"/>
  <c r="R120" i="73"/>
  <c r="R84" i="75"/>
  <c r="S84" i="68"/>
  <c r="T84" i="46"/>
  <c r="J48" i="90"/>
  <c r="G140" i="49"/>
  <c r="G141" i="49" s="1"/>
  <c r="G58" i="49"/>
  <c r="H140" i="97"/>
  <c r="H141" i="97" s="1"/>
  <c r="H58" i="97"/>
  <c r="I48" i="88"/>
  <c r="T113" i="88"/>
  <c r="I139" i="88"/>
  <c r="G70" i="90"/>
  <c r="G208" i="90" s="1"/>
  <c r="Q455" i="105"/>
  <c r="I205" i="49"/>
  <c r="J36" i="49"/>
  <c r="H58" i="84"/>
  <c r="H140" i="84"/>
  <c r="H141" i="84" s="1"/>
  <c r="O85" i="130"/>
  <c r="O86" i="130" s="1"/>
  <c r="O86" i="105"/>
  <c r="F59" i="68"/>
  <c r="F69" i="68"/>
  <c r="Q384" i="111"/>
  <c r="F390" i="111"/>
  <c r="G59" i="39"/>
  <c r="G69" i="39"/>
  <c r="H207" i="97"/>
  <c r="H206" i="98"/>
  <c r="H104" i="98"/>
  <c r="H105" i="98" s="1"/>
  <c r="H47" i="98"/>
  <c r="E58" i="67"/>
  <c r="E140" i="67"/>
  <c r="E141" i="67" s="1"/>
  <c r="E47" i="141"/>
  <c r="E48" i="104"/>
  <c r="E87" i="104" s="1"/>
  <c r="I206" i="108"/>
  <c r="J523" i="111"/>
  <c r="U523" i="111" s="1"/>
  <c r="S119" i="76"/>
  <c r="F47" i="104"/>
  <c r="F48" i="67"/>
  <c r="Q113" i="67"/>
  <c r="E70" i="49"/>
  <c r="E208" i="49" s="1"/>
  <c r="O123" i="105"/>
  <c r="S938" i="111"/>
  <c r="H1004" i="111"/>
  <c r="S119" i="78"/>
  <c r="J553" i="111"/>
  <c r="U553" i="111" s="1"/>
  <c r="K191" i="111"/>
  <c r="V191" i="111" s="1"/>
  <c r="T83" i="49"/>
  <c r="J613" i="111"/>
  <c r="U613" i="111" s="1"/>
  <c r="S119" i="84"/>
  <c r="G140" i="53"/>
  <c r="G141" i="53" s="1"/>
  <c r="G58" i="53"/>
  <c r="F59" i="55"/>
  <c r="F69" i="55"/>
  <c r="H140" i="89"/>
  <c r="H141" i="89" s="1"/>
  <c r="H58" i="89"/>
  <c r="S119" i="81"/>
  <c r="J568" i="111"/>
  <c r="U568" i="111" s="1"/>
  <c r="H104" i="75"/>
  <c r="H105" i="75" s="1"/>
  <c r="H47" i="75"/>
  <c r="K251" i="111"/>
  <c r="V251" i="111" s="1"/>
  <c r="T83" i="53"/>
  <c r="I104" i="53"/>
  <c r="I105" i="53" s="1"/>
  <c r="I47" i="53"/>
  <c r="H48" i="108"/>
  <c r="H207" i="108" s="1"/>
  <c r="H139" i="108"/>
  <c r="S113" i="108"/>
  <c r="P377" i="105"/>
  <c r="F70" i="84"/>
  <c r="F208" i="84" s="1"/>
  <c r="O412" i="130"/>
  <c r="O413" i="130" s="1"/>
  <c r="O418" i="105"/>
  <c r="G59" i="77"/>
  <c r="G69" i="77"/>
  <c r="H58" i="127"/>
  <c r="H140" i="127"/>
  <c r="H141" i="127" s="1"/>
  <c r="O492" i="105"/>
  <c r="O486" i="130"/>
  <c r="O487" i="130" s="1"/>
  <c r="H273" i="111"/>
  <c r="S273" i="111" s="1"/>
  <c r="Q119" i="54"/>
  <c r="I48" i="38"/>
  <c r="I207" i="38" s="1"/>
  <c r="T113" i="38"/>
  <c r="I139" i="38"/>
  <c r="G59" i="87"/>
  <c r="G69" i="87"/>
  <c r="G48" i="98"/>
  <c r="G207" i="98" s="1"/>
  <c r="R113" i="98"/>
  <c r="G139" i="98"/>
  <c r="T501" i="111"/>
  <c r="G205" i="32"/>
  <c r="G206" i="32"/>
  <c r="H58" i="70"/>
  <c r="H140" i="70"/>
  <c r="H141" i="70" s="1"/>
  <c r="T78" i="98"/>
  <c r="K855" i="111" s="1"/>
  <c r="V855" i="111" s="1"/>
  <c r="I35" i="98"/>
  <c r="I36" i="98" s="1"/>
  <c r="I206" i="98" s="1"/>
  <c r="I103" i="98"/>
  <c r="T77" i="98"/>
  <c r="I14" i="98"/>
  <c r="I205" i="98" s="1"/>
  <c r="H206" i="52"/>
  <c r="H207" i="71"/>
  <c r="T84" i="45"/>
  <c r="M310" i="130"/>
  <c r="M315" i="105"/>
  <c r="M380" i="105" s="1"/>
  <c r="O132" i="130"/>
  <c r="O133" i="130" s="1"/>
  <c r="O133" i="105"/>
  <c r="G59" i="100"/>
  <c r="G69" i="100"/>
  <c r="H58" i="44"/>
  <c r="H140" i="44"/>
  <c r="H141" i="44" s="1"/>
  <c r="I14" i="54"/>
  <c r="T78" i="54"/>
  <c r="K267" i="111" s="1"/>
  <c r="V267" i="111" s="1"/>
  <c r="I103" i="54"/>
  <c r="I35" i="54"/>
  <c r="I36" i="54" s="1"/>
  <c r="I206" i="54" s="1"/>
  <c r="T77" i="54"/>
  <c r="S401" i="111"/>
  <c r="H497" i="111"/>
  <c r="M151" i="105"/>
  <c r="M150" i="130"/>
  <c r="M151" i="130" s="1"/>
  <c r="H207" i="72"/>
  <c r="I48" i="82"/>
  <c r="I207" i="82" s="1"/>
  <c r="I139" i="82"/>
  <c r="T113" i="82"/>
  <c r="T84" i="89"/>
  <c r="G59" i="101"/>
  <c r="G69" i="101"/>
  <c r="G59" i="70"/>
  <c r="G69" i="70"/>
  <c r="H58" i="45"/>
  <c r="H140" i="45"/>
  <c r="H141" i="45" s="1"/>
  <c r="H13" i="104"/>
  <c r="H103" i="67"/>
  <c r="S77" i="67"/>
  <c r="H14" i="67"/>
  <c r="H35" i="67"/>
  <c r="H36" i="67" s="1"/>
  <c r="S78" i="67"/>
  <c r="J378" i="111" s="1"/>
  <c r="U378" i="111" s="1"/>
  <c r="P350" i="105"/>
  <c r="F70" i="81"/>
  <c r="F208" i="81" s="1"/>
  <c r="J983" i="111"/>
  <c r="U983" i="111" s="1"/>
  <c r="S119" i="128"/>
  <c r="G59" i="83"/>
  <c r="G69" i="83"/>
  <c r="H140" i="74"/>
  <c r="H141" i="74" s="1"/>
  <c r="H58" i="74"/>
  <c r="H140" i="38"/>
  <c r="H141" i="38" s="1"/>
  <c r="H58" i="38"/>
  <c r="G59" i="97"/>
  <c r="G69" i="97"/>
  <c r="I48" i="128"/>
  <c r="I207" i="128" s="1"/>
  <c r="I139" i="128"/>
  <c r="T113" i="128"/>
  <c r="I48" i="92"/>
  <c r="I139" i="92"/>
  <c r="T113" i="92"/>
  <c r="F70" i="46"/>
  <c r="F208" i="46" s="1"/>
  <c r="P94" i="105"/>
  <c r="P518" i="105"/>
  <c r="F70" i="97"/>
  <c r="F208" i="97" s="1"/>
  <c r="I48" i="81"/>
  <c r="I207" i="81" s="1"/>
  <c r="I139" i="81"/>
  <c r="T113" i="81"/>
  <c r="T84" i="69"/>
  <c r="S119" i="46"/>
  <c r="J151" i="111"/>
  <c r="U151" i="111" s="1"/>
  <c r="E41" i="112"/>
  <c r="E44" i="112" s="1"/>
  <c r="E19" i="136"/>
  <c r="E34" i="112"/>
  <c r="F86" i="104"/>
  <c r="G59" i="99"/>
  <c r="G69" i="99"/>
  <c r="S119" i="40"/>
  <c r="J61" i="111"/>
  <c r="U61" i="111" s="1"/>
  <c r="Q464" i="105"/>
  <c r="G70" i="91"/>
  <c r="G208" i="91" s="1"/>
  <c r="C70" i="32"/>
  <c r="M13" i="105"/>
  <c r="S119" i="51"/>
  <c r="J228" i="111"/>
  <c r="U228" i="111" s="1"/>
  <c r="S119" i="92"/>
  <c r="J769" i="111"/>
  <c r="U769" i="111" s="1"/>
  <c r="O291" i="130"/>
  <c r="O292" i="130" s="1"/>
  <c r="O293" i="105"/>
  <c r="O295" i="105"/>
  <c r="G48" i="52"/>
  <c r="G207" i="52" s="1"/>
  <c r="R113" i="52"/>
  <c r="G139" i="52"/>
  <c r="T84" i="99"/>
  <c r="T84" i="78"/>
  <c r="I48" i="94"/>
  <c r="J48" i="94" s="1"/>
  <c r="I139" i="94"/>
  <c r="T113" i="94"/>
  <c r="E70" i="68"/>
  <c r="E208" i="68" s="1"/>
  <c r="O247" i="105"/>
  <c r="O421" i="130"/>
  <c r="O422" i="130" s="1"/>
  <c r="O427" i="105"/>
  <c r="R120" i="70"/>
  <c r="Q84" i="86"/>
  <c r="F47" i="63"/>
  <c r="F48" i="32"/>
  <c r="Q113" i="32"/>
  <c r="F139" i="32"/>
  <c r="G48" i="54"/>
  <c r="G207" i="54" s="1"/>
  <c r="R113" i="54"/>
  <c r="G139" i="54"/>
  <c r="H48" i="53"/>
  <c r="H207" i="53" s="1"/>
  <c r="S113" i="53"/>
  <c r="H139" i="53"/>
  <c r="K754" i="111"/>
  <c r="V754" i="111" s="1"/>
  <c r="T119" i="91"/>
  <c r="T84" i="128"/>
  <c r="E59" i="75"/>
  <c r="E69" i="75"/>
  <c r="T84" i="92"/>
  <c r="G141" i="69"/>
  <c r="T84" i="72"/>
  <c r="H58" i="39"/>
  <c r="H140" i="39"/>
  <c r="H141" i="39" s="1"/>
  <c r="N160" i="105"/>
  <c r="N159" i="130"/>
  <c r="N160" i="130" s="1"/>
  <c r="G59" i="40"/>
  <c r="G69" i="40"/>
  <c r="I103" i="52"/>
  <c r="T78" i="52"/>
  <c r="K237" i="111" s="1"/>
  <c r="V237" i="111" s="1"/>
  <c r="T77" i="52"/>
  <c r="I35" i="52"/>
  <c r="I36" i="52" s="1"/>
  <c r="I14" i="52"/>
  <c r="O32" i="105"/>
  <c r="O31" i="130"/>
  <c r="O32" i="130" s="1"/>
  <c r="G140" i="48"/>
  <c r="G141" i="48" s="1"/>
  <c r="G58" i="48"/>
  <c r="O578" i="130"/>
  <c r="O579" i="130" s="1"/>
  <c r="O586" i="105"/>
  <c r="R120" i="99"/>
  <c r="M106" i="105"/>
  <c r="M105" i="130"/>
  <c r="O141" i="130"/>
  <c r="O142" i="130" s="1"/>
  <c r="O142" i="105"/>
  <c r="N14" i="131"/>
  <c r="O14" i="131" s="1"/>
  <c r="R120" i="96"/>
  <c r="D70" i="98"/>
  <c r="D208" i="98" s="1"/>
  <c r="N529" i="105"/>
  <c r="R120" i="43"/>
  <c r="Q120" i="55"/>
  <c r="P119" i="85"/>
  <c r="G630" i="111"/>
  <c r="H140" i="73"/>
  <c r="H141" i="73" s="1"/>
  <c r="H58" i="73"/>
  <c r="U931" i="111"/>
  <c r="P265" i="105"/>
  <c r="F70" i="70"/>
  <c r="F208" i="70" s="1"/>
  <c r="O266" i="105"/>
  <c r="O265" i="130"/>
  <c r="O266" i="130" s="1"/>
  <c r="G104" i="67"/>
  <c r="G105" i="67" s="1"/>
  <c r="G47" i="67"/>
  <c r="E70" i="108"/>
  <c r="E208" i="108" s="1"/>
  <c r="O576" i="105"/>
  <c r="P473" i="105"/>
  <c r="F70" i="92"/>
  <c r="F208" i="92" s="1"/>
  <c r="O533" i="130"/>
  <c r="O534" i="130" s="1"/>
  <c r="O539" i="105"/>
  <c r="G48" i="80"/>
  <c r="G207" i="80" s="1"/>
  <c r="G139" i="80"/>
  <c r="R113" i="80"/>
  <c r="Q119" i="80"/>
  <c r="H709" i="111"/>
  <c r="I48" i="76"/>
  <c r="I207" i="76" s="1"/>
  <c r="I139" i="76"/>
  <c r="T113" i="76"/>
  <c r="O441" i="130"/>
  <c r="O442" i="130" s="1"/>
  <c r="O447" i="105"/>
  <c r="G59" i="95"/>
  <c r="G69" i="95"/>
  <c r="F70" i="72"/>
  <c r="F208" i="72" s="1"/>
  <c r="P283" i="105"/>
  <c r="O504" i="130"/>
  <c r="O505" i="130" s="1"/>
  <c r="O510" i="105"/>
  <c r="H59" i="90"/>
  <c r="H69" i="90"/>
  <c r="H205" i="47"/>
  <c r="Q630" i="111"/>
  <c r="F636" i="111"/>
  <c r="G59" i="71"/>
  <c r="G69" i="71"/>
  <c r="F140" i="54"/>
  <c r="F141" i="54" s="1"/>
  <c r="F58" i="54"/>
  <c r="G59" i="78"/>
  <c r="G69" i="78"/>
  <c r="G48" i="75"/>
  <c r="R113" i="75"/>
  <c r="G139" i="75"/>
  <c r="T10" i="111"/>
  <c r="P20" i="112" s="1"/>
  <c r="W20" i="112" s="1"/>
  <c r="G20" i="112"/>
  <c r="G20" i="136" s="1"/>
  <c r="R83" i="32"/>
  <c r="I9" i="111"/>
  <c r="G59" i="69"/>
  <c r="G69" i="69"/>
  <c r="G59" i="72"/>
  <c r="G69" i="72"/>
  <c r="G59" i="41"/>
  <c r="G69" i="41"/>
  <c r="R120" i="82"/>
  <c r="H104" i="52"/>
  <c r="H105" i="52" s="1"/>
  <c r="H47" i="52"/>
  <c r="S119" i="71"/>
  <c r="J446" i="111"/>
  <c r="U446" i="111" s="1"/>
  <c r="F58" i="52"/>
  <c r="F140" i="52"/>
  <c r="F141" i="52" s="1"/>
  <c r="N115" i="105"/>
  <c r="N114" i="130"/>
  <c r="N115" i="130" s="1"/>
  <c r="P141" i="105"/>
  <c r="F70" i="51"/>
  <c r="F208" i="51" s="1"/>
  <c r="P446" i="105"/>
  <c r="F70" i="89"/>
  <c r="F208" i="89" s="1"/>
  <c r="H140" i="82"/>
  <c r="H141" i="82" s="1"/>
  <c r="H58" i="82"/>
  <c r="Q120" i="48"/>
  <c r="I48" i="43"/>
  <c r="I139" i="43"/>
  <c r="T113" i="43"/>
  <c r="G59" i="45"/>
  <c r="G69" i="45"/>
  <c r="O604" i="105"/>
  <c r="O596" i="130"/>
  <c r="O597" i="130" s="1"/>
  <c r="J121" i="111"/>
  <c r="U121" i="111" s="1"/>
  <c r="S119" i="44"/>
  <c r="I48" i="96"/>
  <c r="T113" i="96"/>
  <c r="I139" i="96"/>
  <c r="E70" i="55"/>
  <c r="E208" i="55" s="1"/>
  <c r="O177" i="105"/>
  <c r="N437" i="105"/>
  <c r="D70" i="80"/>
  <c r="D208" i="80" s="1"/>
  <c r="Q120" i="68"/>
  <c r="H207" i="50"/>
  <c r="C13" i="112"/>
  <c r="C8" i="136"/>
  <c r="P67" i="105"/>
  <c r="F70" i="43"/>
  <c r="F208" i="43" s="1"/>
  <c r="N123" i="130"/>
  <c r="N124" i="130" s="1"/>
  <c r="N124" i="105"/>
  <c r="H58" i="72"/>
  <c r="H140" i="72"/>
  <c r="H141" i="72" s="1"/>
  <c r="T84" i="44"/>
  <c r="O513" i="130"/>
  <c r="O514" i="130" s="1"/>
  <c r="O519" i="105"/>
  <c r="G59" i="128"/>
  <c r="G69" i="128"/>
  <c r="I206" i="55"/>
  <c r="D59" i="85"/>
  <c r="D69" i="85"/>
  <c r="E59" i="80"/>
  <c r="E69" i="80"/>
  <c r="S119" i="99"/>
  <c r="J876" i="111"/>
  <c r="U876" i="111" s="1"/>
  <c r="R120" i="87"/>
  <c r="H207" i="41"/>
  <c r="R120" i="78"/>
  <c r="H140" i="69"/>
  <c r="S120" i="69" s="1"/>
  <c r="H58" i="69"/>
  <c r="E207" i="86"/>
  <c r="R508" i="111"/>
  <c r="G619" i="111"/>
  <c r="G59" i="89"/>
  <c r="G69" i="89"/>
  <c r="D33" i="136"/>
  <c r="D40" i="136"/>
  <c r="D43" i="136" s="1"/>
  <c r="F48" i="85"/>
  <c r="F139" i="85"/>
  <c r="Q113" i="85"/>
  <c r="G59" i="50"/>
  <c r="G69" i="50"/>
  <c r="G207" i="68"/>
  <c r="I48" i="109"/>
  <c r="I139" i="109"/>
  <c r="T113" i="109"/>
  <c r="G59" i="46"/>
  <c r="G69" i="46"/>
  <c r="F207" i="47"/>
  <c r="F14" i="141"/>
  <c r="F78" i="141" s="1"/>
  <c r="F35" i="141"/>
  <c r="F36" i="141" s="1"/>
  <c r="F80" i="141" s="1"/>
  <c r="P585" i="105"/>
  <c r="F70" i="109"/>
  <c r="F208" i="109" s="1"/>
  <c r="H140" i="40"/>
  <c r="H141" i="40" s="1"/>
  <c r="H58" i="40"/>
  <c r="H58" i="92"/>
  <c r="H140" i="92"/>
  <c r="H141" i="92" s="1"/>
  <c r="G59" i="96"/>
  <c r="G69" i="96"/>
  <c r="I48" i="40"/>
  <c r="I139" i="40"/>
  <c r="T113" i="40"/>
  <c r="G59" i="79"/>
  <c r="G69" i="79"/>
  <c r="H58" i="102"/>
  <c r="H140" i="102"/>
  <c r="H141" i="102" s="1"/>
  <c r="M438" i="105"/>
  <c r="M521" i="105" s="1"/>
  <c r="M432" i="130"/>
  <c r="F70" i="40"/>
  <c r="F208" i="40" s="1"/>
  <c r="P40" i="105"/>
  <c r="R83" i="85"/>
  <c r="I623" i="111"/>
  <c r="P565" i="105"/>
  <c r="F70" i="102"/>
  <c r="F208" i="102" s="1"/>
  <c r="H58" i="42"/>
  <c r="H140" i="42"/>
  <c r="H141" i="42" s="1"/>
  <c r="H58" i="100"/>
  <c r="H140" i="100"/>
  <c r="H141" i="100" s="1"/>
  <c r="L13" i="140"/>
  <c r="L8" i="140"/>
  <c r="L10" i="140"/>
  <c r="L11" i="140"/>
  <c r="L12" i="140"/>
  <c r="L9" i="140"/>
  <c r="R120" i="51"/>
  <c r="I58" i="91"/>
  <c r="I140" i="91"/>
  <c r="I141" i="91" s="1"/>
  <c r="J14" i="113"/>
  <c r="I13" i="32"/>
  <c r="J236" i="113"/>
  <c r="J237" i="113" s="1"/>
  <c r="G59" i="76"/>
  <c r="G69" i="76"/>
  <c r="R120" i="89"/>
  <c r="T84" i="81"/>
  <c r="R120" i="50"/>
  <c r="P31" i="105"/>
  <c r="F70" i="39"/>
  <c r="F208" i="39" s="1"/>
  <c r="O275" i="105"/>
  <c r="O274" i="130"/>
  <c r="O275" i="130" s="1"/>
  <c r="I48" i="97"/>
  <c r="I139" i="97"/>
  <c r="T113" i="97"/>
  <c r="P417" i="105"/>
  <c r="F70" i="88"/>
  <c r="F208" i="88" s="1"/>
  <c r="S83" i="80"/>
  <c r="J702" i="111"/>
  <c r="M530" i="105"/>
  <c r="M568" i="105" s="1"/>
  <c r="M524" i="130"/>
  <c r="O257" i="105"/>
  <c r="O256" i="130"/>
  <c r="O257" i="130" s="1"/>
  <c r="I206" i="48"/>
  <c r="T83" i="48"/>
  <c r="K176" i="111"/>
  <c r="V176" i="111" s="1"/>
  <c r="T84" i="76"/>
  <c r="H207" i="79"/>
  <c r="H104" i="54"/>
  <c r="H105" i="54" s="1"/>
  <c r="H47" i="54"/>
  <c r="S83" i="54"/>
  <c r="J266" i="111"/>
  <c r="U266" i="111" s="1"/>
  <c r="I140" i="90"/>
  <c r="I141" i="90" s="1"/>
  <c r="I58" i="90"/>
  <c r="R120" i="95"/>
  <c r="P491" i="105"/>
  <c r="F70" i="94"/>
  <c r="F208" i="94" s="1"/>
  <c r="M169" i="105"/>
  <c r="M168" i="130"/>
  <c r="M169" i="130" s="1"/>
  <c r="R120" i="77"/>
  <c r="G14" i="104"/>
  <c r="G85" i="104" s="1"/>
  <c r="G13" i="141"/>
  <c r="G35" i="104"/>
  <c r="G36" i="104" s="1"/>
  <c r="H207" i="94"/>
  <c r="F13" i="142"/>
  <c r="F35" i="140"/>
  <c r="F14" i="140"/>
  <c r="F78" i="140" s="1"/>
  <c r="O342" i="105"/>
  <c r="O337" i="130"/>
  <c r="O338" i="130" s="1"/>
  <c r="O409" i="105"/>
  <c r="O403" i="130"/>
  <c r="O404" i="130" s="1"/>
  <c r="R120" i="109"/>
  <c r="S84" i="53"/>
  <c r="F70" i="128"/>
  <c r="F208" i="128" s="1"/>
  <c r="P603" i="105"/>
  <c r="I13" i="85"/>
  <c r="J158" i="114"/>
  <c r="I48" i="71"/>
  <c r="I139" i="71"/>
  <c r="T113" i="71"/>
  <c r="H207" i="43"/>
  <c r="E59" i="52"/>
  <c r="E69" i="52"/>
  <c r="E47" i="140"/>
  <c r="E48" i="63"/>
  <c r="E87" i="63" s="1"/>
  <c r="G384" i="111"/>
  <c r="P119" i="67"/>
  <c r="H58" i="76"/>
  <c r="H140" i="76"/>
  <c r="H141" i="76" s="1"/>
  <c r="H140" i="78"/>
  <c r="H141" i="78" s="1"/>
  <c r="H58" i="78"/>
  <c r="J829" i="111"/>
  <c r="U829" i="111" s="1"/>
  <c r="S119" i="96"/>
  <c r="G59" i="44"/>
  <c r="G69" i="44"/>
  <c r="H58" i="77"/>
  <c r="H140" i="77"/>
  <c r="H141" i="77" s="1"/>
  <c r="J161" i="111"/>
  <c r="S83" i="47"/>
  <c r="I48" i="44"/>
  <c r="I207" i="44" s="1"/>
  <c r="I139" i="44"/>
  <c r="T113" i="44"/>
  <c r="F70" i="71"/>
  <c r="F208" i="71" s="1"/>
  <c r="P274" i="105"/>
  <c r="P85" i="105"/>
  <c r="F70" i="45"/>
  <c r="F208" i="45" s="1"/>
  <c r="F207" i="98"/>
  <c r="I198" i="111"/>
  <c r="T198" i="111" s="1"/>
  <c r="R119" i="49"/>
  <c r="P119" i="32"/>
  <c r="G16" i="111"/>
  <c r="E207" i="32"/>
  <c r="S119" i="97"/>
  <c r="J844" i="111"/>
  <c r="U844" i="111" s="1"/>
  <c r="R83" i="86"/>
  <c r="I640" i="111"/>
  <c r="G59" i="82"/>
  <c r="G69" i="82"/>
  <c r="I48" i="45"/>
  <c r="I207" i="45" s="1"/>
  <c r="I139" i="45"/>
  <c r="T113" i="45"/>
  <c r="F140" i="80"/>
  <c r="F141" i="80" s="1"/>
  <c r="F58" i="80"/>
  <c r="I47" i="108"/>
  <c r="I104" i="108"/>
  <c r="I105" i="108" s="1"/>
  <c r="I48" i="51"/>
  <c r="I207" i="51" s="1"/>
  <c r="T113" i="51"/>
  <c r="I139" i="51"/>
  <c r="I48" i="93"/>
  <c r="I139" i="93"/>
  <c r="T113" i="93"/>
  <c r="I104" i="49"/>
  <c r="I105" i="49" s="1"/>
  <c r="I47" i="49"/>
  <c r="I48" i="127"/>
  <c r="I207" i="127" s="1"/>
  <c r="I139" i="127"/>
  <c r="T113" i="127"/>
  <c r="G207" i="53"/>
  <c r="P426" i="105"/>
  <c r="F70" i="79"/>
  <c r="F208" i="79" s="1"/>
  <c r="H207" i="89"/>
  <c r="H58" i="96"/>
  <c r="H140" i="96"/>
  <c r="H141" i="96" s="1"/>
  <c r="P368" i="105"/>
  <c r="F70" i="83"/>
  <c r="F208" i="83" s="1"/>
  <c r="S83" i="75"/>
  <c r="J501" i="111"/>
  <c r="S119" i="77"/>
  <c r="J538" i="111"/>
  <c r="U538" i="111" s="1"/>
  <c r="I48" i="78"/>
  <c r="I207" i="78" s="1"/>
  <c r="T113" i="78"/>
  <c r="I139" i="78"/>
  <c r="H104" i="47"/>
  <c r="H105" i="47" s="1"/>
  <c r="H47" i="47"/>
  <c r="H59" i="91"/>
  <c r="H69" i="91"/>
  <c r="G59" i="127"/>
  <c r="G69" i="127"/>
  <c r="P359" i="105"/>
  <c r="F70" i="82"/>
  <c r="F208" i="82" s="1"/>
  <c r="I48" i="100"/>
  <c r="T113" i="100"/>
  <c r="I139" i="100"/>
  <c r="C70" i="86"/>
  <c r="C208" i="86" s="1"/>
  <c r="M399" i="105"/>
  <c r="F70" i="42"/>
  <c r="F208" i="42" s="1"/>
  <c r="P58" i="105"/>
  <c r="I48" i="70"/>
  <c r="I207" i="70" s="1"/>
  <c r="I139" i="70"/>
  <c r="T113" i="70"/>
  <c r="S119" i="83"/>
  <c r="J598" i="111"/>
  <c r="U598" i="111" s="1"/>
  <c r="Q119" i="98"/>
  <c r="H861" i="111"/>
  <c r="O550" i="130"/>
  <c r="O551" i="130" s="1"/>
  <c r="O557" i="105"/>
  <c r="I938" i="111"/>
  <c r="R119" i="108"/>
  <c r="H48" i="48"/>
  <c r="H139" i="48"/>
  <c r="S113" i="48"/>
  <c r="G104" i="32"/>
  <c r="G105" i="32" s="1"/>
  <c r="G47" i="32"/>
  <c r="P341" i="105"/>
  <c r="F70" i="78"/>
  <c r="F208" i="78" s="1"/>
  <c r="T161" i="111"/>
  <c r="R120" i="42"/>
  <c r="J168" i="114"/>
  <c r="I13" i="86"/>
  <c r="S83" i="52"/>
  <c r="J236" i="111"/>
  <c r="U236" i="111" s="1"/>
  <c r="N248" i="105"/>
  <c r="N306" i="105" s="1"/>
  <c r="N247" i="130"/>
  <c r="H140" i="71"/>
  <c r="H141" i="71" s="1"/>
  <c r="H58" i="71"/>
  <c r="H243" i="111"/>
  <c r="S243" i="111" s="1"/>
  <c r="Q119" i="52"/>
  <c r="G59" i="73"/>
  <c r="G69" i="73"/>
  <c r="P22" i="105"/>
  <c r="F70" i="38"/>
  <c r="F208" i="38" s="1"/>
  <c r="H58" i="93"/>
  <c r="H140" i="93"/>
  <c r="H141" i="93" s="1"/>
  <c r="F70" i="69"/>
  <c r="F208" i="69" s="1"/>
  <c r="P256" i="105"/>
  <c r="O67" i="130"/>
  <c r="O68" i="130" s="1"/>
  <c r="O68" i="105"/>
  <c r="J48" i="70"/>
  <c r="J583" i="111"/>
  <c r="U583" i="111" s="1"/>
  <c r="S119" i="82"/>
  <c r="H48" i="55"/>
  <c r="H139" i="55"/>
  <c r="S113" i="55"/>
  <c r="Q84" i="67"/>
  <c r="J814" i="111"/>
  <c r="U814" i="111" s="1"/>
  <c r="S119" i="95"/>
  <c r="Q647" i="111"/>
  <c r="F698" i="111"/>
  <c r="H58" i="50"/>
  <c r="H140" i="50"/>
  <c r="H141" i="50" s="1"/>
  <c r="I48" i="99"/>
  <c r="T113" i="99"/>
  <c r="I139" i="99"/>
  <c r="S119" i="72"/>
  <c r="J461" i="111"/>
  <c r="U461" i="111" s="1"/>
  <c r="G59" i="81"/>
  <c r="G69" i="81"/>
  <c r="U394" i="111"/>
  <c r="R120" i="127"/>
  <c r="I104" i="55"/>
  <c r="I105" i="55" s="1"/>
  <c r="I47" i="55"/>
  <c r="K281" i="111"/>
  <c r="V281" i="111" s="1"/>
  <c r="T83" i="55"/>
  <c r="H207" i="45"/>
  <c r="I403" i="114"/>
  <c r="I48" i="42"/>
  <c r="T113" i="42"/>
  <c r="I139" i="42"/>
  <c r="I48" i="84"/>
  <c r="I207" i="84" s="1"/>
  <c r="I139" i="84"/>
  <c r="T113" i="84"/>
  <c r="H58" i="99"/>
  <c r="H140" i="99"/>
  <c r="H141" i="99" s="1"/>
  <c r="H140" i="41"/>
  <c r="H141" i="41" s="1"/>
  <c r="H58" i="41"/>
  <c r="H207" i="38"/>
  <c r="J48" i="38"/>
  <c r="G59" i="51"/>
  <c r="G69" i="51"/>
  <c r="E58" i="86"/>
  <c r="E140" i="86"/>
  <c r="E141" i="86" s="1"/>
  <c r="O77" i="105"/>
  <c r="O76" i="130"/>
  <c r="O77" i="130" s="1"/>
  <c r="R120" i="72"/>
  <c r="G140" i="68"/>
  <c r="G141" i="68" s="1"/>
  <c r="G58" i="68"/>
  <c r="I48" i="77"/>
  <c r="I207" i="77" s="1"/>
  <c r="T113" i="77"/>
  <c r="I139" i="77"/>
  <c r="I48" i="69"/>
  <c r="I139" i="69"/>
  <c r="H207" i="46"/>
  <c r="O304" i="105"/>
  <c r="O299" i="130"/>
  <c r="O300" i="130" s="1"/>
  <c r="Q119" i="47"/>
  <c r="H168" i="111"/>
  <c r="P132" i="105"/>
  <c r="F70" i="50"/>
  <c r="F208" i="50" s="1"/>
  <c r="D59" i="86"/>
  <c r="D69" i="86"/>
  <c r="C59" i="63"/>
  <c r="C134" i="63" s="1"/>
  <c r="C69" i="63"/>
  <c r="C70" i="63" s="1"/>
  <c r="C88" i="63" s="1"/>
  <c r="R861" i="111"/>
  <c r="G927" i="111"/>
  <c r="F59" i="49"/>
  <c r="F69" i="49"/>
  <c r="N150" i="105"/>
  <c r="D70" i="52"/>
  <c r="D208" i="52" s="1"/>
  <c r="G59" i="88"/>
  <c r="G69" i="88"/>
  <c r="D141" i="104"/>
  <c r="D70" i="54"/>
  <c r="D208" i="54" s="1"/>
  <c r="N168" i="105"/>
  <c r="I206" i="68"/>
  <c r="D8" i="112"/>
  <c r="Q16" i="111"/>
  <c r="F157" i="111"/>
  <c r="F371" i="111" s="1"/>
  <c r="O364" i="130"/>
  <c r="O365" i="130" s="1"/>
  <c r="O369" i="105"/>
  <c r="R120" i="81"/>
  <c r="J921" i="111"/>
  <c r="U921" i="111" s="1"/>
  <c r="S119" i="102"/>
  <c r="M571" i="130"/>
  <c r="I48" i="41"/>
  <c r="I207" i="41" s="1"/>
  <c r="T113" i="41"/>
  <c r="I139" i="41"/>
  <c r="T84" i="94"/>
  <c r="O360" i="105"/>
  <c r="O355" i="130"/>
  <c r="O356" i="130" s="1"/>
  <c r="J953" i="111"/>
  <c r="U953" i="111" s="1"/>
  <c r="S119" i="109"/>
  <c r="N177" i="130"/>
  <c r="N178" i="130" s="1"/>
  <c r="N178" i="105"/>
  <c r="G59" i="109"/>
  <c r="G69" i="109"/>
  <c r="R120" i="83"/>
  <c r="R168" i="111"/>
  <c r="G370" i="111"/>
  <c r="I288" i="111"/>
  <c r="T288" i="111" s="1"/>
  <c r="R119" i="55"/>
  <c r="R84" i="98"/>
  <c r="G237" i="85"/>
  <c r="S119" i="101"/>
  <c r="J906" i="111"/>
  <c r="U906" i="111" s="1"/>
  <c r="H58" i="87"/>
  <c r="H140" i="87"/>
  <c r="H141" i="87" s="1"/>
  <c r="J91" i="111"/>
  <c r="U91" i="111" s="1"/>
  <c r="S119" i="42"/>
  <c r="R120" i="97"/>
  <c r="J891" i="111"/>
  <c r="U891" i="111" s="1"/>
  <c r="S119" i="100"/>
  <c r="L35" i="140"/>
  <c r="L33" i="140"/>
  <c r="L34" i="140"/>
  <c r="L31" i="140"/>
  <c r="L30" i="140"/>
  <c r="L32" i="140"/>
  <c r="E59" i="54"/>
  <c r="E69" i="54"/>
  <c r="I248" i="113"/>
  <c r="I48" i="74"/>
  <c r="T113" i="74"/>
  <c r="I139" i="74"/>
  <c r="M236" i="105"/>
  <c r="C70" i="67"/>
  <c r="F70" i="87"/>
  <c r="F208" i="87" s="1"/>
  <c r="P408" i="105"/>
  <c r="H207" i="39"/>
  <c r="M34" i="112"/>
  <c r="T19" i="112"/>
  <c r="T34" i="112" s="1"/>
  <c r="T35" i="112" s="1"/>
  <c r="T702" i="111"/>
  <c r="O566" i="105"/>
  <c r="O559" i="130"/>
  <c r="O560" i="130" s="1"/>
  <c r="R120" i="46"/>
  <c r="G207" i="48"/>
  <c r="G59" i="74"/>
  <c r="G69" i="74"/>
  <c r="F140" i="104"/>
  <c r="H47" i="80"/>
  <c r="H104" i="80"/>
  <c r="H105" i="80" s="1"/>
  <c r="F59" i="108"/>
  <c r="F69" i="108"/>
  <c r="J692" i="111"/>
  <c r="U692" i="111" s="1"/>
  <c r="S119" i="79"/>
  <c r="P456" i="105"/>
  <c r="P450" i="130"/>
  <c r="P451" i="130" s="1"/>
  <c r="J36" i="108"/>
  <c r="E59" i="98"/>
  <c r="E69" i="98"/>
  <c r="H140" i="88"/>
  <c r="H141" i="88" s="1"/>
  <c r="H58" i="88"/>
  <c r="K739" i="111"/>
  <c r="V739" i="111" s="1"/>
  <c r="T119" i="90"/>
  <c r="P332" i="105"/>
  <c r="F70" i="77"/>
  <c r="F208" i="77" s="1"/>
  <c r="Q120" i="53"/>
  <c r="O23" i="105"/>
  <c r="O22" i="130"/>
  <c r="O23" i="130" s="1"/>
  <c r="E239" i="85"/>
  <c r="D58" i="63"/>
  <c r="D59" i="32"/>
  <c r="D69" i="32"/>
  <c r="H207" i="73"/>
  <c r="I103" i="75"/>
  <c r="I14" i="75"/>
  <c r="I205" i="75" s="1"/>
  <c r="I35" i="75"/>
  <c r="I36" i="75" s="1"/>
  <c r="I206" i="75" s="1"/>
  <c r="T77" i="75"/>
  <c r="T78" i="75"/>
  <c r="K502" i="111" s="1"/>
  <c r="V502" i="111" s="1"/>
  <c r="S120" i="91"/>
  <c r="R83" i="67"/>
  <c r="I377" i="111"/>
  <c r="H140" i="94"/>
  <c r="H141" i="94" s="1"/>
  <c r="H58" i="94"/>
  <c r="N15" i="131"/>
  <c r="O15" i="131" s="1"/>
  <c r="R120" i="71"/>
  <c r="F132" i="63"/>
  <c r="F86" i="63"/>
  <c r="F58" i="75"/>
  <c r="F140" i="75"/>
  <c r="F141" i="75" s="1"/>
  <c r="T84" i="38"/>
  <c r="O41" i="105"/>
  <c r="O40" i="130"/>
  <c r="O41" i="130" s="1"/>
  <c r="I48" i="83"/>
  <c r="I207" i="83" s="1"/>
  <c r="I139" i="83"/>
  <c r="T113" i="83"/>
  <c r="H103" i="85"/>
  <c r="H14" i="85"/>
  <c r="H237" i="85" s="1"/>
  <c r="S77" i="85"/>
  <c r="S78" i="85"/>
  <c r="J624" i="111" s="1"/>
  <c r="U624" i="111" s="1"/>
  <c r="H35" i="85"/>
  <c r="H36" i="85" s="1"/>
  <c r="J106" i="111"/>
  <c r="U106" i="111" s="1"/>
  <c r="S119" i="43"/>
  <c r="I48" i="101"/>
  <c r="T113" i="101"/>
  <c r="I139" i="101"/>
  <c r="I48" i="50"/>
  <c r="I207" i="50" s="1"/>
  <c r="I139" i="50"/>
  <c r="T113" i="50"/>
  <c r="T84" i="102"/>
  <c r="I48" i="89"/>
  <c r="I207" i="89" s="1"/>
  <c r="T113" i="89"/>
  <c r="I139" i="89"/>
  <c r="R709" i="111"/>
  <c r="G850" i="111"/>
  <c r="E140" i="32"/>
  <c r="E141" i="32" s="1"/>
  <c r="E58" i="32"/>
  <c r="G59" i="42"/>
  <c r="G69" i="42"/>
  <c r="J854" i="111"/>
  <c r="S83" i="98"/>
  <c r="G104" i="86"/>
  <c r="G105" i="86" s="1"/>
  <c r="G47" i="86"/>
  <c r="S623" i="111"/>
  <c r="E208" i="67"/>
  <c r="K931" i="111"/>
  <c r="T83" i="108"/>
  <c r="F59" i="48"/>
  <c r="F69" i="48"/>
  <c r="I206" i="49"/>
  <c r="R119" i="53"/>
  <c r="I258" i="111"/>
  <c r="T258" i="111" s="1"/>
  <c r="O495" i="130"/>
  <c r="O496" i="130" s="1"/>
  <c r="O501" i="105"/>
  <c r="S119" i="89"/>
  <c r="J724" i="111"/>
  <c r="U724" i="111" s="1"/>
  <c r="H58" i="81"/>
  <c r="H140" i="81"/>
  <c r="H141" i="81" s="1"/>
  <c r="H206" i="75"/>
  <c r="O324" i="105"/>
  <c r="O319" i="130"/>
  <c r="O320" i="130" s="1"/>
  <c r="S119" i="127"/>
  <c r="J968" i="111"/>
  <c r="U968" i="111" s="1"/>
  <c r="D70" i="75"/>
  <c r="D208" i="75" s="1"/>
  <c r="N314" i="105"/>
  <c r="H140" i="83"/>
  <c r="H141" i="83" s="1"/>
  <c r="H58" i="83"/>
  <c r="F140" i="98"/>
  <c r="F141" i="98" s="1"/>
  <c r="F58" i="98"/>
  <c r="O541" i="130"/>
  <c r="O542" i="130" s="1"/>
  <c r="O548" i="105"/>
  <c r="O49" i="130"/>
  <c r="O50" i="130" s="1"/>
  <c r="O50" i="105"/>
  <c r="F70" i="74"/>
  <c r="F208" i="74" s="1"/>
  <c r="P303" i="105"/>
  <c r="G58" i="108"/>
  <c r="G140" i="108"/>
  <c r="G141" i="108" s="1"/>
  <c r="G13" i="140"/>
  <c r="G14" i="63"/>
  <c r="G130" i="63" s="1"/>
  <c r="G35" i="63"/>
  <c r="G36" i="63" s="1"/>
  <c r="F70" i="44"/>
  <c r="F208" i="44" s="1"/>
  <c r="P76" i="105"/>
  <c r="J431" i="111"/>
  <c r="U431" i="111" s="1"/>
  <c r="S119" i="70"/>
  <c r="O373" i="130"/>
  <c r="O374" i="130" s="1"/>
  <c r="O378" i="105"/>
  <c r="H103" i="86"/>
  <c r="H35" i="86"/>
  <c r="H36" i="86" s="1"/>
  <c r="H206" i="86" s="1"/>
  <c r="S78" i="86"/>
  <c r="J641" i="111" s="1"/>
  <c r="U641" i="111" s="1"/>
  <c r="H14" i="86"/>
  <c r="H205" i="86" s="1"/>
  <c r="S77" i="86"/>
  <c r="J36" i="53"/>
  <c r="J784" i="111"/>
  <c r="U784" i="111" s="1"/>
  <c r="S119" i="93"/>
  <c r="I48" i="39"/>
  <c r="T113" i="39"/>
  <c r="I139" i="39"/>
  <c r="T84" i="51"/>
  <c r="T84" i="93"/>
  <c r="S377" i="111"/>
  <c r="H140" i="95"/>
  <c r="H141" i="95" s="1"/>
  <c r="H58" i="95"/>
  <c r="G59" i="38"/>
  <c r="G69" i="38"/>
  <c r="T84" i="127"/>
  <c r="M388" i="105"/>
  <c r="C70" i="85"/>
  <c r="C240" i="85" s="1"/>
  <c r="I48" i="79"/>
  <c r="T113" i="79"/>
  <c r="I139" i="79"/>
  <c r="S119" i="50"/>
  <c r="J213" i="111"/>
  <c r="U213" i="111" s="1"/>
  <c r="T84" i="88"/>
  <c r="D59" i="67"/>
  <c r="D58" i="104"/>
  <c r="D69" i="67"/>
  <c r="E1007" i="111"/>
  <c r="O114" i="105"/>
  <c r="E70" i="48"/>
  <c r="E208" i="48" s="1"/>
  <c r="S120" i="90"/>
  <c r="P465" i="105"/>
  <c r="P459" i="130"/>
  <c r="P460" i="130" s="1"/>
  <c r="I14" i="47"/>
  <c r="I205" i="47" s="1"/>
  <c r="T77" i="47"/>
  <c r="T78" i="47"/>
  <c r="K162" i="111" s="1"/>
  <c r="V162" i="111" s="1"/>
  <c r="I103" i="47"/>
  <c r="I35" i="47"/>
  <c r="I36" i="47" s="1"/>
  <c r="I206" i="47" s="1"/>
  <c r="H48" i="68"/>
  <c r="H207" i="68" s="1"/>
  <c r="S113" i="68"/>
  <c r="H139" i="68"/>
  <c r="I205" i="55"/>
  <c r="J36" i="55"/>
  <c r="S119" i="45"/>
  <c r="J136" i="111"/>
  <c r="U136" i="111" s="1"/>
  <c r="G59" i="93"/>
  <c r="G69" i="93"/>
  <c r="J13" i="114"/>
  <c r="I13" i="67"/>
  <c r="J391" i="114"/>
  <c r="J392" i="114" s="1"/>
  <c r="G59" i="102"/>
  <c r="G69" i="102"/>
  <c r="F48" i="86"/>
  <c r="F139" i="86"/>
  <c r="Q113" i="86"/>
  <c r="H140" i="128"/>
  <c r="H141" i="128" s="1"/>
  <c r="H58" i="128"/>
  <c r="F70" i="127"/>
  <c r="F208" i="127" s="1"/>
  <c r="P594" i="105"/>
  <c r="S9" i="111"/>
  <c r="F19" i="112"/>
  <c r="F70" i="101"/>
  <c r="F208" i="101" s="1"/>
  <c r="P556" i="105"/>
  <c r="S119" i="41"/>
  <c r="J76" i="111"/>
  <c r="U76" i="111" s="1"/>
  <c r="O483" i="105"/>
  <c r="O477" i="130"/>
  <c r="O478" i="130" s="1"/>
  <c r="S119" i="74"/>
  <c r="J491" i="111"/>
  <c r="U491" i="111" s="1"/>
  <c r="J31" i="111"/>
  <c r="U31" i="111" s="1"/>
  <c r="S119" i="38"/>
  <c r="H207" i="69"/>
  <c r="P119" i="86"/>
  <c r="G647" i="111"/>
  <c r="I48" i="102"/>
  <c r="I139" i="102"/>
  <c r="T113" i="102"/>
  <c r="P500" i="105"/>
  <c r="F70" i="95"/>
  <c r="F208" i="95" s="1"/>
  <c r="I48" i="72"/>
  <c r="I207" i="72" s="1"/>
  <c r="I139" i="72"/>
  <c r="T113" i="72"/>
  <c r="D58" i="112"/>
  <c r="M248" i="130"/>
  <c r="R120" i="41"/>
  <c r="I401" i="111"/>
  <c r="R119" i="68"/>
  <c r="O58" i="130"/>
  <c r="O59" i="130" s="1"/>
  <c r="O59" i="105"/>
  <c r="F70" i="73"/>
  <c r="F208" i="73" s="1"/>
  <c r="P292" i="105"/>
  <c r="H58" i="46"/>
  <c r="H140" i="46"/>
  <c r="H141" i="46" s="1"/>
  <c r="I48" i="73"/>
  <c r="I207" i="73" s="1"/>
  <c r="T113" i="73"/>
  <c r="I139" i="73"/>
  <c r="F58" i="47"/>
  <c r="F140" i="47"/>
  <c r="F141" i="47" s="1"/>
  <c r="T77" i="80"/>
  <c r="I35" i="80"/>
  <c r="I36" i="80" s="1"/>
  <c r="I103" i="80"/>
  <c r="T78" i="80"/>
  <c r="K703" i="111" s="1"/>
  <c r="V703" i="111" s="1"/>
  <c r="I14" i="80"/>
  <c r="E70" i="53"/>
  <c r="E208" i="53" s="1"/>
  <c r="O159" i="105"/>
  <c r="H140" i="51"/>
  <c r="H141" i="51" s="1"/>
  <c r="H58" i="51"/>
  <c r="F70" i="99"/>
  <c r="F208" i="99" s="1"/>
  <c r="P538" i="105"/>
  <c r="F59" i="53"/>
  <c r="F69" i="53"/>
  <c r="G59" i="43"/>
  <c r="G69" i="43"/>
  <c r="I104" i="68"/>
  <c r="I105" i="68" s="1"/>
  <c r="I47" i="68"/>
  <c r="K394" i="111"/>
  <c r="T83" i="68"/>
  <c r="O468" i="130"/>
  <c r="O469" i="130" s="1"/>
  <c r="O474" i="105"/>
  <c r="T84" i="82"/>
  <c r="D70" i="47"/>
  <c r="D208" i="47" s="1"/>
  <c r="N105" i="105"/>
  <c r="H140" i="109"/>
  <c r="H141" i="109" s="1"/>
  <c r="H58" i="109"/>
  <c r="R120" i="128"/>
  <c r="R120" i="102"/>
  <c r="S640" i="111"/>
  <c r="T84" i="100"/>
  <c r="I48" i="46"/>
  <c r="T113" i="46"/>
  <c r="I139" i="46"/>
  <c r="F70" i="76"/>
  <c r="F208" i="76" s="1"/>
  <c r="P323" i="105"/>
  <c r="T84" i="84"/>
  <c r="G58" i="55"/>
  <c r="G140" i="55"/>
  <c r="G141" i="55" s="1"/>
  <c r="T854" i="111"/>
  <c r="G238" i="85"/>
  <c r="G47" i="85"/>
  <c r="G104" i="85"/>
  <c r="G105" i="85" s="1"/>
  <c r="H58" i="101"/>
  <c r="H140" i="101"/>
  <c r="H141" i="101" s="1"/>
  <c r="J662" i="111"/>
  <c r="U662" i="111" s="1"/>
  <c r="S119" i="87"/>
  <c r="O351" i="105"/>
  <c r="O346" i="130"/>
  <c r="O347" i="130" s="1"/>
  <c r="E14" i="142"/>
  <c r="E35" i="142"/>
  <c r="E36" i="142" s="1"/>
  <c r="G59" i="84"/>
  <c r="G69" i="84"/>
  <c r="O333" i="105"/>
  <c r="O328" i="130"/>
  <c r="O329" i="130" s="1"/>
  <c r="H13" i="63"/>
  <c r="H35" i="32"/>
  <c r="H36" i="32" s="1"/>
  <c r="S77" i="32"/>
  <c r="S78" i="32"/>
  <c r="J10" i="111" s="1"/>
  <c r="H14" i="32"/>
  <c r="H205" i="32" s="1"/>
  <c r="H103" i="32"/>
  <c r="C59" i="104"/>
  <c r="E1019" i="111" s="1"/>
  <c r="C69" i="104"/>
  <c r="C70" i="104" s="1"/>
  <c r="C89" i="104" s="1"/>
  <c r="G59" i="94"/>
  <c r="G69" i="94"/>
  <c r="G48" i="47"/>
  <c r="R113" i="47"/>
  <c r="G139" i="47"/>
  <c r="S119" i="39"/>
  <c r="J46" i="111"/>
  <c r="U46" i="111" s="1"/>
  <c r="H48" i="49"/>
  <c r="H207" i="49" s="1"/>
  <c r="H139" i="49"/>
  <c r="S113" i="49"/>
  <c r="R84" i="80"/>
  <c r="J223" i="113"/>
  <c r="F70" i="96"/>
  <c r="F208" i="96" s="1"/>
  <c r="P509" i="105"/>
  <c r="T84" i="109"/>
  <c r="F70" i="41"/>
  <c r="F208" i="41" s="1"/>
  <c r="P49" i="105"/>
  <c r="T84" i="39"/>
  <c r="I183" i="111"/>
  <c r="T183" i="111" s="1"/>
  <c r="R119" i="48"/>
  <c r="T84" i="43"/>
  <c r="G59" i="92"/>
  <c r="G69" i="92"/>
  <c r="N570" i="130"/>
  <c r="N577" i="105"/>
  <c r="N615" i="105" s="1"/>
  <c r="I104" i="48"/>
  <c r="I105" i="48" s="1"/>
  <c r="I47" i="48"/>
  <c r="H58" i="79"/>
  <c r="H140" i="79"/>
  <c r="H141" i="79" s="1"/>
  <c r="S119" i="88"/>
  <c r="J677" i="111"/>
  <c r="U677" i="111" s="1"/>
  <c r="T84" i="79"/>
  <c r="R120" i="88"/>
  <c r="R120" i="39"/>
  <c r="E140" i="85"/>
  <c r="E141" i="85" s="1"/>
  <c r="E58" i="85"/>
  <c r="I48" i="87"/>
  <c r="I207" i="87" s="1"/>
  <c r="I139" i="87"/>
  <c r="T113" i="87"/>
  <c r="S119" i="73"/>
  <c r="J476" i="111"/>
  <c r="U476" i="111" s="1"/>
  <c r="R120" i="44"/>
  <c r="S84" i="108"/>
  <c r="O587" i="130"/>
  <c r="O588" i="130" s="1"/>
  <c r="O595" i="105"/>
  <c r="G207" i="67"/>
  <c r="G206" i="67"/>
  <c r="J799" i="111"/>
  <c r="U799" i="111" s="1"/>
  <c r="S119" i="94"/>
  <c r="F130" i="63"/>
  <c r="F85" i="63"/>
  <c r="Q119" i="75"/>
  <c r="H508" i="111"/>
  <c r="O283" i="130"/>
  <c r="O284" i="130" s="1"/>
  <c r="O284" i="105"/>
  <c r="E59" i="47"/>
  <c r="E69" i="47"/>
  <c r="F70" i="100"/>
  <c r="F208" i="100" s="1"/>
  <c r="P547" i="105"/>
  <c r="T84" i="70"/>
  <c r="H140" i="43"/>
  <c r="H141" i="43" s="1"/>
  <c r="H58" i="43"/>
  <c r="I48" i="95"/>
  <c r="I139" i="95"/>
  <c r="T113" i="95"/>
  <c r="O95" i="105"/>
  <c r="O94" i="130"/>
  <c r="O95" i="130" s="1"/>
  <c r="P482" i="105"/>
  <c r="F70" i="93"/>
  <c r="F208" i="93" s="1"/>
  <c r="E80" i="140"/>
  <c r="S84" i="48"/>
  <c r="J380" i="114" l="1"/>
  <c r="T84" i="108"/>
  <c r="M43" i="131"/>
  <c r="M48" i="131" s="1"/>
  <c r="P16" i="131"/>
  <c r="P25" i="131"/>
  <c r="P17" i="131"/>
  <c r="P13" i="131"/>
  <c r="M30" i="131"/>
  <c r="N23" i="131"/>
  <c r="O23" i="131" s="1"/>
  <c r="P44" i="131"/>
  <c r="N27" i="131"/>
  <c r="O27" i="131" s="1"/>
  <c r="M26" i="131"/>
  <c r="P45" i="131"/>
  <c r="M302" i="130"/>
  <c r="M36" i="131" s="1"/>
  <c r="E78" i="142"/>
  <c r="N31" i="131"/>
  <c r="O31" i="131" s="1"/>
  <c r="N22" i="131"/>
  <c r="O22" i="131" s="1"/>
  <c r="P24" i="131"/>
  <c r="N34" i="112"/>
  <c r="J48" i="41"/>
  <c r="J224" i="113"/>
  <c r="S120" i="39"/>
  <c r="U35" i="112"/>
  <c r="P120" i="67"/>
  <c r="J48" i="128"/>
  <c r="S120" i="89"/>
  <c r="R120" i="53"/>
  <c r="S84" i="75"/>
  <c r="S120" i="97"/>
  <c r="S120" i="44"/>
  <c r="S120" i="88"/>
  <c r="S120" i="100"/>
  <c r="Q120" i="52"/>
  <c r="Q120" i="75"/>
  <c r="E133" i="63"/>
  <c r="S120" i="38"/>
  <c r="J48" i="82"/>
  <c r="S120" i="127"/>
  <c r="R120" i="48"/>
  <c r="R120" i="68"/>
  <c r="S120" i="41"/>
  <c r="S120" i="45"/>
  <c r="J48" i="73"/>
  <c r="S120" i="42"/>
  <c r="H141" i="69"/>
  <c r="S120" i="87"/>
  <c r="S120" i="70"/>
  <c r="E141" i="104"/>
  <c r="S84" i="98"/>
  <c r="S120" i="84"/>
  <c r="G138" i="104"/>
  <c r="J48" i="76"/>
  <c r="T120" i="90"/>
  <c r="C152" i="104"/>
  <c r="C153" i="104" s="1"/>
  <c r="J48" i="84"/>
  <c r="S84" i="54"/>
  <c r="S120" i="71"/>
  <c r="P120" i="86"/>
  <c r="M225" i="105"/>
  <c r="J48" i="51"/>
  <c r="S120" i="74"/>
  <c r="E1020" i="111"/>
  <c r="S120" i="93"/>
  <c r="S84" i="52"/>
  <c r="J36" i="98"/>
  <c r="S120" i="94"/>
  <c r="T84" i="68"/>
  <c r="S120" i="50"/>
  <c r="R120" i="55"/>
  <c r="J48" i="78"/>
  <c r="S120" i="81"/>
  <c r="S120" i="101"/>
  <c r="M8" i="112"/>
  <c r="M13" i="112" s="1"/>
  <c r="L16" i="140"/>
  <c r="S120" i="99"/>
  <c r="F1005" i="111"/>
  <c r="S120" i="95"/>
  <c r="S120" i="51"/>
  <c r="T84" i="53"/>
  <c r="H13" i="140"/>
  <c r="H35" i="63"/>
  <c r="H36" i="63" s="1"/>
  <c r="H86" i="63" s="1"/>
  <c r="H14" i="63"/>
  <c r="G59" i="55"/>
  <c r="G69" i="55"/>
  <c r="I207" i="46"/>
  <c r="N106" i="105"/>
  <c r="N105" i="130"/>
  <c r="I104" i="80"/>
  <c r="I105" i="80" s="1"/>
  <c r="I47" i="80"/>
  <c r="F59" i="47"/>
  <c r="F69" i="47"/>
  <c r="K476" i="111"/>
  <c r="V476" i="111" s="1"/>
  <c r="T119" i="73"/>
  <c r="H59" i="46"/>
  <c r="H69" i="46"/>
  <c r="T119" i="102"/>
  <c r="K921" i="111"/>
  <c r="V921" i="111" s="1"/>
  <c r="R647" i="111"/>
  <c r="G698" i="111"/>
  <c r="P587" i="130"/>
  <c r="P588" i="130" s="1"/>
  <c r="P595" i="105"/>
  <c r="Q119" i="86"/>
  <c r="H647" i="111"/>
  <c r="G70" i="102"/>
  <c r="G208" i="102" s="1"/>
  <c r="Q565" i="105"/>
  <c r="I14" i="67"/>
  <c r="I13" i="104"/>
  <c r="T78" i="67"/>
  <c r="K378" i="111" s="1"/>
  <c r="V378" i="111" s="1"/>
  <c r="T77" i="67"/>
  <c r="I35" i="67"/>
  <c r="I36" i="67" s="1"/>
  <c r="I103" i="67"/>
  <c r="H58" i="68"/>
  <c r="H140" i="68"/>
  <c r="H141" i="68" s="1"/>
  <c r="O115" i="105"/>
  <c r="O114" i="130"/>
  <c r="O115" i="130" s="1"/>
  <c r="D59" i="104"/>
  <c r="D142" i="104" s="1"/>
  <c r="D69" i="104"/>
  <c r="D70" i="104" s="1"/>
  <c r="D89" i="104" s="1"/>
  <c r="I207" i="79"/>
  <c r="Q22" i="105"/>
  <c r="G70" i="38"/>
  <c r="G208" i="38" s="1"/>
  <c r="T119" i="39"/>
  <c r="K46" i="111"/>
  <c r="V46" i="111" s="1"/>
  <c r="J640" i="111"/>
  <c r="S83" i="86"/>
  <c r="H47" i="86"/>
  <c r="H104" i="86"/>
  <c r="H105" i="86" s="1"/>
  <c r="G85" i="63"/>
  <c r="P304" i="105"/>
  <c r="P299" i="130"/>
  <c r="P300" i="130" s="1"/>
  <c r="H59" i="83"/>
  <c r="H69" i="83"/>
  <c r="H59" i="81"/>
  <c r="H69" i="81"/>
  <c r="V931" i="111"/>
  <c r="U854" i="111"/>
  <c r="K724" i="111"/>
  <c r="V724" i="111" s="1"/>
  <c r="T119" i="89"/>
  <c r="H238" i="85"/>
  <c r="J623" i="111"/>
  <c r="S83" i="85"/>
  <c r="I140" i="83"/>
  <c r="I141" i="83" s="1"/>
  <c r="I58" i="83"/>
  <c r="J48" i="83"/>
  <c r="K501" i="111"/>
  <c r="T83" i="75"/>
  <c r="N13" i="105"/>
  <c r="D70" i="32"/>
  <c r="H59" i="88"/>
  <c r="H69" i="88"/>
  <c r="H48" i="80"/>
  <c r="H139" i="80"/>
  <c r="S113" i="80"/>
  <c r="P403" i="130"/>
  <c r="P404" i="130" s="1"/>
  <c r="P409" i="105"/>
  <c r="M237" i="105"/>
  <c r="M239" i="105" s="1"/>
  <c r="M236" i="130"/>
  <c r="I207" i="74"/>
  <c r="J48" i="74"/>
  <c r="H59" i="87"/>
  <c r="H69" i="87"/>
  <c r="I140" i="41"/>
  <c r="I141" i="41" s="1"/>
  <c r="I58" i="41"/>
  <c r="M607" i="130"/>
  <c r="Q417" i="105"/>
  <c r="G70" i="88"/>
  <c r="G208" i="88" s="1"/>
  <c r="F70" i="49"/>
  <c r="F208" i="49" s="1"/>
  <c r="P123" i="105"/>
  <c r="I140" i="69"/>
  <c r="T120" i="69" s="1"/>
  <c r="I58" i="69"/>
  <c r="T119" i="77"/>
  <c r="K538" i="111"/>
  <c r="V538" i="111" s="1"/>
  <c r="G59" i="68"/>
  <c r="G69" i="68"/>
  <c r="G70" i="51"/>
  <c r="G208" i="51" s="1"/>
  <c r="Q141" i="105"/>
  <c r="H59" i="99"/>
  <c r="H69" i="99"/>
  <c r="I207" i="42"/>
  <c r="J48" i="42"/>
  <c r="T84" i="55"/>
  <c r="J48" i="77"/>
  <c r="G70" i="81"/>
  <c r="G208" i="81" s="1"/>
  <c r="Q350" i="105"/>
  <c r="I140" i="99"/>
  <c r="I141" i="99" s="1"/>
  <c r="I58" i="99"/>
  <c r="S119" i="55"/>
  <c r="J288" i="111"/>
  <c r="U288" i="111" s="1"/>
  <c r="S120" i="82"/>
  <c r="P15" i="131"/>
  <c r="H59" i="93"/>
  <c r="H69" i="93"/>
  <c r="P342" i="105"/>
  <c r="P337" i="130"/>
  <c r="P338" i="130" s="1"/>
  <c r="H140" i="48"/>
  <c r="H141" i="48" s="1"/>
  <c r="H58" i="48"/>
  <c r="T938" i="111"/>
  <c r="I1004" i="111"/>
  <c r="Q120" i="98"/>
  <c r="I140" i="70"/>
  <c r="I141" i="70" s="1"/>
  <c r="I58" i="70"/>
  <c r="T119" i="100"/>
  <c r="K891" i="111"/>
  <c r="V891" i="111" s="1"/>
  <c r="P355" i="130"/>
  <c r="P356" i="130" s="1"/>
  <c r="P360" i="105"/>
  <c r="K553" i="111"/>
  <c r="V553" i="111" s="1"/>
  <c r="T119" i="78"/>
  <c r="S120" i="77"/>
  <c r="P369" i="105"/>
  <c r="P364" i="130"/>
  <c r="P365" i="130" s="1"/>
  <c r="J48" i="89"/>
  <c r="K784" i="111"/>
  <c r="V784" i="111" s="1"/>
  <c r="T119" i="93"/>
  <c r="I58" i="51"/>
  <c r="I140" i="51"/>
  <c r="I141" i="51" s="1"/>
  <c r="K136" i="111"/>
  <c r="V136" i="111" s="1"/>
  <c r="T119" i="45"/>
  <c r="Q359" i="105"/>
  <c r="G70" i="82"/>
  <c r="G208" i="82" s="1"/>
  <c r="R120" i="49"/>
  <c r="T119" i="44"/>
  <c r="K121" i="111"/>
  <c r="V121" i="111" s="1"/>
  <c r="S84" i="47"/>
  <c r="Q76" i="105"/>
  <c r="G70" i="44"/>
  <c r="G208" i="44" s="1"/>
  <c r="H59" i="78"/>
  <c r="H69" i="78"/>
  <c r="E47" i="142"/>
  <c r="E48" i="140"/>
  <c r="E81" i="140" s="1"/>
  <c r="I207" i="71"/>
  <c r="J48" i="71"/>
  <c r="F36" i="140"/>
  <c r="M35" i="140" s="1"/>
  <c r="P492" i="105"/>
  <c r="P486" i="130"/>
  <c r="P487" i="130" s="1"/>
  <c r="J48" i="79"/>
  <c r="T84" i="48"/>
  <c r="S84" i="80"/>
  <c r="I58" i="97"/>
  <c r="I140" i="97"/>
  <c r="I141" i="97" s="1"/>
  <c r="H59" i="100"/>
  <c r="H69" i="100"/>
  <c r="P566" i="105"/>
  <c r="P559" i="130"/>
  <c r="P560" i="130" s="1"/>
  <c r="I58" i="40"/>
  <c r="I140" i="40"/>
  <c r="I141" i="40" s="1"/>
  <c r="H59" i="40"/>
  <c r="H69" i="40"/>
  <c r="K953" i="111"/>
  <c r="V953" i="111" s="1"/>
  <c r="T119" i="109"/>
  <c r="G70" i="89"/>
  <c r="G208" i="89" s="1"/>
  <c r="Q446" i="105"/>
  <c r="N388" i="105"/>
  <c r="D70" i="85"/>
  <c r="D240" i="85" s="1"/>
  <c r="O177" i="130"/>
  <c r="O178" i="130" s="1"/>
  <c r="O178" i="105"/>
  <c r="P46" i="131"/>
  <c r="N187" i="128"/>
  <c r="T119" i="43"/>
  <c r="K106" i="111"/>
  <c r="V106" i="111" s="1"/>
  <c r="P447" i="105"/>
  <c r="P441" i="130"/>
  <c r="P442" i="130" s="1"/>
  <c r="R84" i="32"/>
  <c r="I508" i="111"/>
  <c r="R119" i="75"/>
  <c r="I140" i="76"/>
  <c r="I141" i="76" s="1"/>
  <c r="I58" i="76"/>
  <c r="Q120" i="80"/>
  <c r="G48" i="67"/>
  <c r="G47" i="104"/>
  <c r="R113" i="67"/>
  <c r="G139" i="67"/>
  <c r="H59" i="73"/>
  <c r="H69" i="73"/>
  <c r="P120" i="85"/>
  <c r="E70" i="75"/>
  <c r="E208" i="75" s="1"/>
  <c r="O314" i="105"/>
  <c r="I207" i="94"/>
  <c r="G58" i="52"/>
  <c r="G140" i="52"/>
  <c r="G141" i="52" s="1"/>
  <c r="S120" i="92"/>
  <c r="M630" i="105"/>
  <c r="M631" i="105" s="1"/>
  <c r="M644" i="105" s="1"/>
  <c r="M13" i="130"/>
  <c r="M14" i="105"/>
  <c r="M97" i="105" s="1"/>
  <c r="E33" i="136"/>
  <c r="E40" i="136"/>
  <c r="E43" i="136" s="1"/>
  <c r="S120" i="46"/>
  <c r="I58" i="81"/>
  <c r="I140" i="81"/>
  <c r="I141" i="81" s="1"/>
  <c r="P513" i="130"/>
  <c r="P514" i="130" s="1"/>
  <c r="P519" i="105"/>
  <c r="I58" i="92"/>
  <c r="I140" i="92"/>
  <c r="I141" i="92" s="1"/>
  <c r="I140" i="128"/>
  <c r="I141" i="128" s="1"/>
  <c r="I58" i="128"/>
  <c r="S120" i="128"/>
  <c r="H206" i="67"/>
  <c r="G70" i="101"/>
  <c r="G208" i="101" s="1"/>
  <c r="Q556" i="105"/>
  <c r="T119" i="82"/>
  <c r="K583" i="111"/>
  <c r="V583" i="111" s="1"/>
  <c r="J48" i="72"/>
  <c r="I47" i="54"/>
  <c r="I104" i="54"/>
  <c r="I105" i="54" s="1"/>
  <c r="H59" i="44"/>
  <c r="H69" i="44"/>
  <c r="K854" i="111"/>
  <c r="T83" i="98"/>
  <c r="K31" i="111"/>
  <c r="V31" i="111" s="1"/>
  <c r="T119" i="38"/>
  <c r="H59" i="127"/>
  <c r="H69" i="127"/>
  <c r="H58" i="108"/>
  <c r="H140" i="108"/>
  <c r="H141" i="108" s="1"/>
  <c r="F58" i="67"/>
  <c r="F140" i="67"/>
  <c r="F141" i="67" s="1"/>
  <c r="S120" i="76"/>
  <c r="Q31" i="105"/>
  <c r="G70" i="39"/>
  <c r="G208" i="39" s="1"/>
  <c r="K677" i="111"/>
  <c r="V677" i="111" s="1"/>
  <c r="T119" i="88"/>
  <c r="T119" i="95"/>
  <c r="K814" i="111"/>
  <c r="V814" i="111" s="1"/>
  <c r="H59" i="43"/>
  <c r="H69" i="43"/>
  <c r="I58" i="87"/>
  <c r="I140" i="87"/>
  <c r="I141" i="87" s="1"/>
  <c r="I48" i="48"/>
  <c r="T113" i="48"/>
  <c r="I139" i="48"/>
  <c r="I58" i="95"/>
  <c r="I140" i="95"/>
  <c r="I141" i="95" s="1"/>
  <c r="P510" i="105"/>
  <c r="P504" i="130"/>
  <c r="P505" i="130" s="1"/>
  <c r="G140" i="47"/>
  <c r="G141" i="47" s="1"/>
  <c r="G58" i="47"/>
  <c r="G70" i="94"/>
  <c r="G208" i="94" s="1"/>
  <c r="Q491" i="105"/>
  <c r="Q67" i="105"/>
  <c r="G70" i="43"/>
  <c r="G208" i="43" s="1"/>
  <c r="O159" i="130"/>
  <c r="O160" i="130" s="1"/>
  <c r="O160" i="105"/>
  <c r="I206" i="80"/>
  <c r="F140" i="86"/>
  <c r="F141" i="86" s="1"/>
  <c r="F58" i="86"/>
  <c r="T83" i="47"/>
  <c r="K161" i="111"/>
  <c r="F59" i="75"/>
  <c r="F69" i="75"/>
  <c r="T377" i="111"/>
  <c r="F70" i="108"/>
  <c r="F208" i="108" s="1"/>
  <c r="P576" i="105"/>
  <c r="I140" i="74"/>
  <c r="I141" i="74" s="1"/>
  <c r="I58" i="74"/>
  <c r="L36" i="140"/>
  <c r="L38" i="140"/>
  <c r="T119" i="41"/>
  <c r="K76" i="111"/>
  <c r="V76" i="111" s="1"/>
  <c r="H59" i="41"/>
  <c r="H69" i="41"/>
  <c r="I140" i="42"/>
  <c r="I141" i="42" s="1"/>
  <c r="I58" i="42"/>
  <c r="T119" i="99"/>
  <c r="K876" i="111"/>
  <c r="V876" i="111" s="1"/>
  <c r="H59" i="50"/>
  <c r="H69" i="50"/>
  <c r="M400" i="105"/>
  <c r="M429" i="105" s="1"/>
  <c r="M395" i="130"/>
  <c r="H48" i="47"/>
  <c r="H207" i="47" s="1"/>
  <c r="H139" i="47"/>
  <c r="S113" i="47"/>
  <c r="U501" i="111"/>
  <c r="I140" i="93"/>
  <c r="I141" i="93" s="1"/>
  <c r="I58" i="93"/>
  <c r="I140" i="44"/>
  <c r="I141" i="44" s="1"/>
  <c r="I58" i="44"/>
  <c r="F14" i="142"/>
  <c r="F35" i="142"/>
  <c r="F36" i="142" s="1"/>
  <c r="F59" i="54"/>
  <c r="F69" i="54"/>
  <c r="R455" i="105"/>
  <c r="H70" i="90"/>
  <c r="H208" i="90" s="1"/>
  <c r="P283" i="130"/>
  <c r="P284" i="130" s="1"/>
  <c r="P284" i="105"/>
  <c r="I709" i="111"/>
  <c r="R119" i="80"/>
  <c r="P474" i="105"/>
  <c r="P468" i="130"/>
  <c r="P469" i="130" s="1"/>
  <c r="P265" i="130"/>
  <c r="P266" i="130" s="1"/>
  <c r="P266" i="105"/>
  <c r="P14" i="131"/>
  <c r="I205" i="52"/>
  <c r="J36" i="52"/>
  <c r="I47" i="52"/>
  <c r="I104" i="52"/>
  <c r="I105" i="52" s="1"/>
  <c r="R119" i="52"/>
  <c r="I243" i="111"/>
  <c r="T243" i="111" s="1"/>
  <c r="C208" i="32"/>
  <c r="C135" i="63"/>
  <c r="H59" i="38"/>
  <c r="H69" i="38"/>
  <c r="I104" i="98"/>
  <c r="I105" i="98" s="1"/>
  <c r="I47" i="98"/>
  <c r="H59" i="70"/>
  <c r="H69" i="70"/>
  <c r="G58" i="98"/>
  <c r="G140" i="98"/>
  <c r="G141" i="98" s="1"/>
  <c r="Q408" i="105"/>
  <c r="G70" i="87"/>
  <c r="G208" i="87" s="1"/>
  <c r="Q332" i="105"/>
  <c r="G70" i="77"/>
  <c r="G208" i="77" s="1"/>
  <c r="O123" i="130"/>
  <c r="O124" i="130" s="1"/>
  <c r="O124" i="105"/>
  <c r="E58" i="104"/>
  <c r="E59" i="67"/>
  <c r="E69" i="67"/>
  <c r="F70" i="68"/>
  <c r="F208" i="68" s="1"/>
  <c r="P247" i="105"/>
  <c r="Q450" i="130"/>
  <c r="Q451" i="130" s="1"/>
  <c r="Q456" i="105"/>
  <c r="G59" i="49"/>
  <c r="G69" i="49"/>
  <c r="S120" i="73"/>
  <c r="P50" i="105"/>
  <c r="P49" i="130"/>
  <c r="P50" i="130" s="1"/>
  <c r="J198" i="111"/>
  <c r="U198" i="111" s="1"/>
  <c r="S119" i="49"/>
  <c r="S83" i="32"/>
  <c r="J9" i="111"/>
  <c r="K151" i="111"/>
  <c r="V151" i="111" s="1"/>
  <c r="T119" i="46"/>
  <c r="H59" i="109"/>
  <c r="H69" i="109"/>
  <c r="V394" i="111"/>
  <c r="I205" i="80"/>
  <c r="J36" i="80"/>
  <c r="T401" i="111"/>
  <c r="I497" i="111"/>
  <c r="Q473" i="105"/>
  <c r="G70" i="92"/>
  <c r="G208" i="92" s="1"/>
  <c r="G207" i="47"/>
  <c r="P477" i="130"/>
  <c r="P478" i="130" s="1"/>
  <c r="P483" i="105"/>
  <c r="O105" i="105"/>
  <c r="E70" i="47"/>
  <c r="E208" i="47" s="1"/>
  <c r="S508" i="111"/>
  <c r="H619" i="111"/>
  <c r="U10" i="111"/>
  <c r="Q20" i="112" s="1"/>
  <c r="X20" i="112" s="1"/>
  <c r="H20" i="112"/>
  <c r="H20" i="136" s="1"/>
  <c r="E80" i="142"/>
  <c r="H59" i="101"/>
  <c r="H69" i="101"/>
  <c r="I58" i="46"/>
  <c r="I140" i="46"/>
  <c r="I141" i="46" s="1"/>
  <c r="P539" i="105"/>
  <c r="P533" i="130"/>
  <c r="P534" i="130" s="1"/>
  <c r="P291" i="130"/>
  <c r="P292" i="130" s="1"/>
  <c r="P295" i="105"/>
  <c r="P293" i="105"/>
  <c r="I140" i="102"/>
  <c r="I141" i="102" s="1"/>
  <c r="I58" i="102"/>
  <c r="J401" i="111"/>
  <c r="S119" i="68"/>
  <c r="I58" i="79"/>
  <c r="I140" i="79"/>
  <c r="I141" i="79" s="1"/>
  <c r="P77" i="105"/>
  <c r="P76" i="130"/>
  <c r="P77" i="130" s="1"/>
  <c r="G35" i="140"/>
  <c r="G36" i="140" s="1"/>
  <c r="G80" i="140" s="1"/>
  <c r="G13" i="142"/>
  <c r="G14" i="140"/>
  <c r="G78" i="140" s="1"/>
  <c r="F70" i="48"/>
  <c r="F208" i="48" s="1"/>
  <c r="P114" i="105"/>
  <c r="G48" i="86"/>
  <c r="G139" i="86"/>
  <c r="R113" i="86"/>
  <c r="G70" i="42"/>
  <c r="G208" i="42" s="1"/>
  <c r="Q58" i="105"/>
  <c r="J48" i="101"/>
  <c r="I207" i="101"/>
  <c r="P333" i="105"/>
  <c r="P328" i="130"/>
  <c r="P329" i="130" s="1"/>
  <c r="N168" i="130"/>
  <c r="N169" i="130" s="1"/>
  <c r="N169" i="105"/>
  <c r="P132" i="130"/>
  <c r="P133" i="130" s="1"/>
  <c r="P133" i="105"/>
  <c r="K613" i="111"/>
  <c r="V613" i="111" s="1"/>
  <c r="T119" i="84"/>
  <c r="H140" i="55"/>
  <c r="H141" i="55" s="1"/>
  <c r="H58" i="55"/>
  <c r="P257" i="105"/>
  <c r="P256" i="130"/>
  <c r="P257" i="130" s="1"/>
  <c r="N248" i="130"/>
  <c r="G48" i="32"/>
  <c r="G47" i="63"/>
  <c r="G139" i="32"/>
  <c r="R113" i="32"/>
  <c r="Q594" i="105"/>
  <c r="G70" i="127"/>
  <c r="G208" i="127" s="1"/>
  <c r="K228" i="111"/>
  <c r="V228" i="111" s="1"/>
  <c r="T119" i="51"/>
  <c r="I48" i="108"/>
  <c r="T113" i="108"/>
  <c r="I139" i="108"/>
  <c r="I140" i="45"/>
  <c r="I141" i="45" s="1"/>
  <c r="I58" i="45"/>
  <c r="P86" i="105"/>
  <c r="P85" i="130"/>
  <c r="P86" i="130" s="1"/>
  <c r="U161" i="111"/>
  <c r="R384" i="111"/>
  <c r="G390" i="111"/>
  <c r="T119" i="71"/>
  <c r="K446" i="111"/>
  <c r="V446" i="111" s="1"/>
  <c r="G140" i="104"/>
  <c r="G86" i="104"/>
  <c r="M525" i="130"/>
  <c r="J248" i="113"/>
  <c r="D10" i="24" s="1"/>
  <c r="K10" i="24" s="1"/>
  <c r="J5" i="119"/>
  <c r="L15" i="140"/>
  <c r="L14" i="140"/>
  <c r="T623" i="111"/>
  <c r="M433" i="130"/>
  <c r="Q426" i="105"/>
  <c r="G70" i="79"/>
  <c r="G208" i="79" s="1"/>
  <c r="I140" i="109"/>
  <c r="I141" i="109" s="1"/>
  <c r="I58" i="109"/>
  <c r="F239" i="85"/>
  <c r="Q603" i="105"/>
  <c r="G70" i="128"/>
  <c r="G208" i="128" s="1"/>
  <c r="C12" i="136"/>
  <c r="C13" i="136" s="1"/>
  <c r="C34" i="136" s="1"/>
  <c r="C35" i="112"/>
  <c r="J48" i="96"/>
  <c r="I207" i="96"/>
  <c r="I58" i="43"/>
  <c r="I140" i="43"/>
  <c r="I141" i="43" s="1"/>
  <c r="H59" i="82"/>
  <c r="H69" i="82"/>
  <c r="G70" i="41"/>
  <c r="G208" i="41" s="1"/>
  <c r="Q49" i="105"/>
  <c r="Q256" i="105"/>
  <c r="G70" i="69"/>
  <c r="G208" i="69" s="1"/>
  <c r="C142" i="104"/>
  <c r="F207" i="32"/>
  <c r="T119" i="94"/>
  <c r="K799" i="111"/>
  <c r="V799" i="111" s="1"/>
  <c r="P94" i="130"/>
  <c r="P95" i="130" s="1"/>
  <c r="P95" i="105"/>
  <c r="S83" i="67"/>
  <c r="J377" i="111"/>
  <c r="H59" i="45"/>
  <c r="H69" i="45"/>
  <c r="I140" i="82"/>
  <c r="I141" i="82" s="1"/>
  <c r="I58" i="82"/>
  <c r="F70" i="55"/>
  <c r="F208" i="55" s="1"/>
  <c r="P177" i="105"/>
  <c r="J36" i="75"/>
  <c r="R119" i="47"/>
  <c r="I168" i="111"/>
  <c r="T83" i="80"/>
  <c r="K702" i="111"/>
  <c r="K461" i="111"/>
  <c r="V461" i="111" s="1"/>
  <c r="T119" i="72"/>
  <c r="P557" i="105"/>
  <c r="P550" i="130"/>
  <c r="P551" i="130" s="1"/>
  <c r="F19" i="136"/>
  <c r="F41" i="112"/>
  <c r="F44" i="112" s="1"/>
  <c r="F34" i="112"/>
  <c r="H59" i="128"/>
  <c r="H69" i="128"/>
  <c r="G70" i="93"/>
  <c r="G208" i="93" s="1"/>
  <c r="Q482" i="105"/>
  <c r="T119" i="79"/>
  <c r="K692" i="111"/>
  <c r="V692" i="111" s="1"/>
  <c r="M389" i="105"/>
  <c r="M391" i="105" s="1"/>
  <c r="M384" i="130"/>
  <c r="H59" i="95"/>
  <c r="H69" i="95"/>
  <c r="J48" i="39"/>
  <c r="I207" i="39"/>
  <c r="F59" i="98"/>
  <c r="F69" i="98"/>
  <c r="K213" i="111"/>
  <c r="V213" i="111" s="1"/>
  <c r="T119" i="50"/>
  <c r="I58" i="101"/>
  <c r="I140" i="101"/>
  <c r="I141" i="101" s="1"/>
  <c r="S120" i="43"/>
  <c r="H47" i="85"/>
  <c r="H104" i="85"/>
  <c r="H105" i="85" s="1"/>
  <c r="R84" i="67"/>
  <c r="D59" i="63"/>
  <c r="D134" i="63" s="1"/>
  <c r="D69" i="63"/>
  <c r="D70" i="63" s="1"/>
  <c r="D88" i="63" s="1"/>
  <c r="O529" i="105"/>
  <c r="E70" i="98"/>
  <c r="E208" i="98" s="1"/>
  <c r="Q303" i="105"/>
  <c r="G70" i="74"/>
  <c r="G208" i="74" s="1"/>
  <c r="T119" i="74"/>
  <c r="K491" i="111"/>
  <c r="V491" i="111" s="1"/>
  <c r="E70" i="54"/>
  <c r="E208" i="54" s="1"/>
  <c r="O168" i="105"/>
  <c r="L39" i="140"/>
  <c r="J48" i="87"/>
  <c r="J48" i="127"/>
  <c r="S120" i="102"/>
  <c r="D13" i="112"/>
  <c r="D8" i="136"/>
  <c r="N399" i="105"/>
  <c r="D70" i="86"/>
  <c r="D208" i="86" s="1"/>
  <c r="S168" i="111"/>
  <c r="H370" i="111"/>
  <c r="J48" i="69"/>
  <c r="I207" i="69"/>
  <c r="I58" i="84"/>
  <c r="I140" i="84"/>
  <c r="I141" i="84" s="1"/>
  <c r="K91" i="111"/>
  <c r="V91" i="111" s="1"/>
  <c r="T119" i="42"/>
  <c r="I48" i="55"/>
  <c r="I207" i="55" s="1"/>
  <c r="T113" i="55"/>
  <c r="I139" i="55"/>
  <c r="P23" i="105"/>
  <c r="P22" i="130"/>
  <c r="P23" i="130" s="1"/>
  <c r="I103" i="86"/>
  <c r="T77" i="86"/>
  <c r="I14" i="86"/>
  <c r="I205" i="86" s="1"/>
  <c r="I35" i="86"/>
  <c r="I36" i="86" s="1"/>
  <c r="T78" i="86"/>
  <c r="K641" i="111" s="1"/>
  <c r="V641" i="111" s="1"/>
  <c r="H207" i="48"/>
  <c r="S120" i="83"/>
  <c r="J48" i="100"/>
  <c r="I207" i="100"/>
  <c r="H59" i="96"/>
  <c r="H69" i="96"/>
  <c r="T119" i="127"/>
  <c r="K968" i="111"/>
  <c r="V968" i="111" s="1"/>
  <c r="I48" i="49"/>
  <c r="I207" i="49" s="1"/>
  <c r="I139" i="49"/>
  <c r="T113" i="49"/>
  <c r="F59" i="80"/>
  <c r="F69" i="80"/>
  <c r="T640" i="111"/>
  <c r="R16" i="111"/>
  <c r="E8" i="112"/>
  <c r="G157" i="111"/>
  <c r="G371" i="111" s="1"/>
  <c r="P275" i="105"/>
  <c r="P274" i="130"/>
  <c r="P275" i="130" s="1"/>
  <c r="S120" i="96"/>
  <c r="O150" i="105"/>
  <c r="E70" i="52"/>
  <c r="E208" i="52" s="1"/>
  <c r="I140" i="71"/>
  <c r="I141" i="71" s="1"/>
  <c r="I58" i="71"/>
  <c r="I103" i="85"/>
  <c r="T77" i="85"/>
  <c r="T78" i="85"/>
  <c r="K624" i="111" s="1"/>
  <c r="V624" i="111" s="1"/>
  <c r="I14" i="85"/>
  <c r="I237" i="85" s="1"/>
  <c r="I35" i="85"/>
  <c r="I36" i="85" s="1"/>
  <c r="G14" i="141"/>
  <c r="G78" i="141" s="1"/>
  <c r="G35" i="141"/>
  <c r="G36" i="141" s="1"/>
  <c r="G80" i="141" s="1"/>
  <c r="I59" i="90"/>
  <c r="J59" i="90" s="1"/>
  <c r="I69" i="90"/>
  <c r="H48" i="54"/>
  <c r="H139" i="54"/>
  <c r="S113" i="54"/>
  <c r="P418" i="105"/>
  <c r="P412" i="130"/>
  <c r="P413" i="130" s="1"/>
  <c r="J48" i="97"/>
  <c r="I207" i="97"/>
  <c r="P32" i="105"/>
  <c r="P31" i="130"/>
  <c r="P32" i="130" s="1"/>
  <c r="I59" i="91"/>
  <c r="I69" i="91"/>
  <c r="H59" i="42"/>
  <c r="H69" i="42"/>
  <c r="R84" i="85"/>
  <c r="H59" i="102"/>
  <c r="H69" i="102"/>
  <c r="J48" i="40"/>
  <c r="I207" i="40"/>
  <c r="H59" i="92"/>
  <c r="H69" i="92"/>
  <c r="G70" i="46"/>
  <c r="G208" i="46" s="1"/>
  <c r="Q94" i="105"/>
  <c r="Q119" i="85"/>
  <c r="H630" i="111"/>
  <c r="H59" i="69"/>
  <c r="H69" i="69"/>
  <c r="E70" i="80"/>
  <c r="E208" i="80" s="1"/>
  <c r="O437" i="105"/>
  <c r="J48" i="50"/>
  <c r="I58" i="96"/>
  <c r="I140" i="96"/>
  <c r="I141" i="96" s="1"/>
  <c r="Q85" i="105"/>
  <c r="G70" i="45"/>
  <c r="G208" i="45" s="1"/>
  <c r="H48" i="52"/>
  <c r="S113" i="52"/>
  <c r="H139" i="52"/>
  <c r="G207" i="75"/>
  <c r="G58" i="80"/>
  <c r="G140" i="80"/>
  <c r="G141" i="80" s="1"/>
  <c r="O577" i="105"/>
  <c r="O615" i="105" s="1"/>
  <c r="O570" i="130"/>
  <c r="M106" i="130"/>
  <c r="I206" i="52"/>
  <c r="Q40" i="105"/>
  <c r="G70" i="40"/>
  <c r="G208" i="40" s="1"/>
  <c r="H140" i="53"/>
  <c r="H141" i="53" s="1"/>
  <c r="H58" i="53"/>
  <c r="G140" i="54"/>
  <c r="G141" i="54" s="1"/>
  <c r="G58" i="54"/>
  <c r="F58" i="32"/>
  <c r="F140" i="32"/>
  <c r="F141" i="32" s="1"/>
  <c r="F47" i="140"/>
  <c r="F48" i="63"/>
  <c r="F87" i="63" s="1"/>
  <c r="I58" i="94"/>
  <c r="I140" i="94"/>
  <c r="I141" i="94" s="1"/>
  <c r="S120" i="40"/>
  <c r="J48" i="92"/>
  <c r="I207" i="92"/>
  <c r="Q368" i="105"/>
  <c r="G70" i="83"/>
  <c r="G208" i="83" s="1"/>
  <c r="H104" i="67"/>
  <c r="H105" i="67" s="1"/>
  <c r="H47" i="67"/>
  <c r="G70" i="70"/>
  <c r="G208" i="70" s="1"/>
  <c r="Q265" i="105"/>
  <c r="T83" i="54"/>
  <c r="K266" i="111"/>
  <c r="V266" i="111" s="1"/>
  <c r="I205" i="54"/>
  <c r="J36" i="54"/>
  <c r="G70" i="100"/>
  <c r="G208" i="100" s="1"/>
  <c r="Q547" i="105"/>
  <c r="R119" i="98"/>
  <c r="I861" i="111"/>
  <c r="P378" i="105"/>
  <c r="P373" i="130"/>
  <c r="P374" i="130" s="1"/>
  <c r="S120" i="78"/>
  <c r="F208" i="67"/>
  <c r="H48" i="98"/>
  <c r="H139" i="98"/>
  <c r="S113" i="98"/>
  <c r="H59" i="84"/>
  <c r="H69" i="84"/>
  <c r="I207" i="88"/>
  <c r="J48" i="88"/>
  <c r="I207" i="95"/>
  <c r="J48" i="95"/>
  <c r="P541" i="130"/>
  <c r="P542" i="130" s="1"/>
  <c r="P548" i="105"/>
  <c r="T119" i="87"/>
  <c r="K662" i="111"/>
  <c r="V662" i="111" s="1"/>
  <c r="E59" i="85"/>
  <c r="E69" i="85"/>
  <c r="H59" i="79"/>
  <c r="H69" i="79"/>
  <c r="N571" i="130"/>
  <c r="H58" i="49"/>
  <c r="H140" i="49"/>
  <c r="H141" i="49" s="1"/>
  <c r="H47" i="32"/>
  <c r="H104" i="32"/>
  <c r="H105" i="32" s="1"/>
  <c r="H206" i="32"/>
  <c r="G70" i="84"/>
  <c r="G208" i="84" s="1"/>
  <c r="Q377" i="105"/>
  <c r="G48" i="85"/>
  <c r="G139" i="85"/>
  <c r="R113" i="85"/>
  <c r="P324" i="105"/>
  <c r="P319" i="130"/>
  <c r="P320" i="130" s="1"/>
  <c r="I48" i="68"/>
  <c r="T113" i="68"/>
  <c r="I139" i="68"/>
  <c r="P159" i="105"/>
  <c r="F70" i="53"/>
  <c r="F208" i="53" s="1"/>
  <c r="H59" i="51"/>
  <c r="H69" i="51"/>
  <c r="I140" i="73"/>
  <c r="I141" i="73" s="1"/>
  <c r="I58" i="73"/>
  <c r="I140" i="72"/>
  <c r="I141" i="72" s="1"/>
  <c r="I58" i="72"/>
  <c r="P501" i="105"/>
  <c r="P495" i="130"/>
  <c r="P496" i="130" s="1"/>
  <c r="I207" i="102"/>
  <c r="J48" i="102"/>
  <c r="O19" i="112"/>
  <c r="F207" i="86"/>
  <c r="J403" i="114"/>
  <c r="D11" i="24" s="1"/>
  <c r="K11" i="24" s="1"/>
  <c r="I104" i="47"/>
  <c r="I105" i="47" s="1"/>
  <c r="I47" i="47"/>
  <c r="D70" i="67"/>
  <c r="N236" i="105"/>
  <c r="I58" i="39"/>
  <c r="I140" i="39"/>
  <c r="I141" i="39" s="1"/>
  <c r="G86" i="63"/>
  <c r="G59" i="108"/>
  <c r="G69" i="108"/>
  <c r="N310" i="130"/>
  <c r="N315" i="105"/>
  <c r="N380" i="105" s="1"/>
  <c r="E59" i="32"/>
  <c r="E58" i="63"/>
  <c r="E69" i="32"/>
  <c r="I140" i="89"/>
  <c r="I141" i="89" s="1"/>
  <c r="I58" i="89"/>
  <c r="I140" i="50"/>
  <c r="I141" i="50" s="1"/>
  <c r="I58" i="50"/>
  <c r="T119" i="101"/>
  <c r="K906" i="111"/>
  <c r="V906" i="111" s="1"/>
  <c r="T119" i="83"/>
  <c r="K598" i="111"/>
  <c r="V598" i="111" s="1"/>
  <c r="H59" i="94"/>
  <c r="H69" i="94"/>
  <c r="I47" i="75"/>
  <c r="I104" i="75"/>
  <c r="I105" i="75" s="1"/>
  <c r="J48" i="81"/>
  <c r="S120" i="79"/>
  <c r="C143" i="104"/>
  <c r="C209" i="67"/>
  <c r="G70" i="109"/>
  <c r="G208" i="109" s="1"/>
  <c r="Q585" i="105"/>
  <c r="S120" i="109"/>
  <c r="F1007" i="111"/>
  <c r="N150" i="130"/>
  <c r="N151" i="130" s="1"/>
  <c r="N151" i="105"/>
  <c r="Q120" i="47"/>
  <c r="J48" i="46"/>
  <c r="I140" i="77"/>
  <c r="I141" i="77" s="1"/>
  <c r="I58" i="77"/>
  <c r="E59" i="86"/>
  <c r="E69" i="86"/>
  <c r="S120" i="72"/>
  <c r="J48" i="99"/>
  <c r="I207" i="99"/>
  <c r="H207" i="55"/>
  <c r="G70" i="73"/>
  <c r="G208" i="73" s="1"/>
  <c r="Q292" i="105"/>
  <c r="H59" i="71"/>
  <c r="H69" i="71"/>
  <c r="S119" i="48"/>
  <c r="J183" i="111"/>
  <c r="U183" i="111" s="1"/>
  <c r="R120" i="108"/>
  <c r="S861" i="111"/>
  <c r="H927" i="111"/>
  <c r="T119" i="70"/>
  <c r="K431" i="111"/>
  <c r="V431" i="111" s="1"/>
  <c r="P59" i="105"/>
  <c r="P58" i="130"/>
  <c r="P59" i="130" s="1"/>
  <c r="I140" i="100"/>
  <c r="I141" i="100" s="1"/>
  <c r="I58" i="100"/>
  <c r="H70" i="91"/>
  <c r="H208" i="91" s="1"/>
  <c r="R464" i="105"/>
  <c r="I58" i="78"/>
  <c r="I140" i="78"/>
  <c r="I141" i="78" s="1"/>
  <c r="P421" i="130"/>
  <c r="P422" i="130" s="1"/>
  <c r="P427" i="105"/>
  <c r="I58" i="127"/>
  <c r="I140" i="127"/>
  <c r="I141" i="127" s="1"/>
  <c r="I207" i="93"/>
  <c r="J48" i="93"/>
  <c r="R84" i="86"/>
  <c r="P120" i="32"/>
  <c r="H59" i="77"/>
  <c r="H69" i="77"/>
  <c r="H59" i="76"/>
  <c r="H69" i="76"/>
  <c r="P604" i="105"/>
  <c r="P596" i="130"/>
  <c r="P597" i="130" s="1"/>
  <c r="M13" i="140"/>
  <c r="M11" i="140"/>
  <c r="M9" i="140"/>
  <c r="M12" i="140"/>
  <c r="M10" i="140"/>
  <c r="M8" i="140"/>
  <c r="U702" i="111"/>
  <c r="K844" i="111"/>
  <c r="V844" i="111" s="1"/>
  <c r="T119" i="97"/>
  <c r="G70" i="76"/>
  <c r="G208" i="76" s="1"/>
  <c r="Q323" i="105"/>
  <c r="T77" i="32"/>
  <c r="I14" i="32"/>
  <c r="I13" i="63"/>
  <c r="I35" i="32"/>
  <c r="I36" i="32" s="1"/>
  <c r="T78" i="32"/>
  <c r="K10" i="111" s="1"/>
  <c r="I103" i="32"/>
  <c r="P41" i="105"/>
  <c r="P40" i="130"/>
  <c r="P41" i="130" s="1"/>
  <c r="K61" i="111"/>
  <c r="V61" i="111" s="1"/>
  <c r="T119" i="40"/>
  <c r="Q509" i="105"/>
  <c r="G70" i="96"/>
  <c r="G208" i="96" s="1"/>
  <c r="P578" i="130"/>
  <c r="P579" i="130" s="1"/>
  <c r="P586" i="105"/>
  <c r="J48" i="109"/>
  <c r="I207" i="109"/>
  <c r="G70" i="50"/>
  <c r="G208" i="50" s="1"/>
  <c r="Q132" i="105"/>
  <c r="F58" i="85"/>
  <c r="F140" i="85"/>
  <c r="F141" i="85" s="1"/>
  <c r="D57" i="136"/>
  <c r="H59" i="72"/>
  <c r="H69" i="72"/>
  <c r="P67" i="130"/>
  <c r="P68" i="130" s="1"/>
  <c r="P68" i="105"/>
  <c r="N432" i="130"/>
  <c r="N438" i="105"/>
  <c r="N521" i="105" s="1"/>
  <c r="T119" i="96"/>
  <c r="K829" i="111"/>
  <c r="V829" i="111" s="1"/>
  <c r="J48" i="43"/>
  <c r="I207" i="43"/>
  <c r="P142" i="105"/>
  <c r="P141" i="130"/>
  <c r="P142" i="130" s="1"/>
  <c r="F59" i="52"/>
  <c r="F69" i="52"/>
  <c r="G70" i="72"/>
  <c r="G208" i="72" s="1"/>
  <c r="Q283" i="105"/>
  <c r="T9" i="111"/>
  <c r="G19" i="112"/>
  <c r="G140" i="75"/>
  <c r="G141" i="75" s="1"/>
  <c r="G58" i="75"/>
  <c r="G70" i="78"/>
  <c r="G208" i="78" s="1"/>
  <c r="Q341" i="105"/>
  <c r="G70" i="71"/>
  <c r="G208" i="71" s="1"/>
  <c r="Q274" i="105"/>
  <c r="J36" i="47"/>
  <c r="Q500" i="105"/>
  <c r="G70" i="95"/>
  <c r="G208" i="95" s="1"/>
  <c r="K523" i="111"/>
  <c r="V523" i="111" s="1"/>
  <c r="T119" i="76"/>
  <c r="S709" i="111"/>
  <c r="H850" i="111"/>
  <c r="R630" i="111"/>
  <c r="G636" i="111"/>
  <c r="N530" i="105"/>
  <c r="N568" i="105" s="1"/>
  <c r="N524" i="130"/>
  <c r="G59" i="48"/>
  <c r="G69" i="48"/>
  <c r="K236" i="111"/>
  <c r="V236" i="111" s="1"/>
  <c r="T83" i="52"/>
  <c r="H59" i="39"/>
  <c r="H69" i="39"/>
  <c r="T120" i="91"/>
  <c r="J258" i="111"/>
  <c r="U258" i="111" s="1"/>
  <c r="S119" i="53"/>
  <c r="R119" i="54"/>
  <c r="I273" i="111"/>
  <c r="T273" i="111" s="1"/>
  <c r="H16" i="111"/>
  <c r="Q119" i="32"/>
  <c r="O247" i="130"/>
  <c r="O248" i="105"/>
  <c r="O306" i="105" s="1"/>
  <c r="C144" i="63"/>
  <c r="Q465" i="105"/>
  <c r="Q459" i="130"/>
  <c r="Q460" i="130" s="1"/>
  <c r="G70" i="99"/>
  <c r="G208" i="99" s="1"/>
  <c r="Q538" i="105"/>
  <c r="E58" i="112"/>
  <c r="T119" i="81"/>
  <c r="K568" i="111"/>
  <c r="V568" i="111" s="1"/>
  <c r="T119" i="92"/>
  <c r="K769" i="111"/>
  <c r="V769" i="111" s="1"/>
  <c r="K983" i="111"/>
  <c r="V983" i="111" s="1"/>
  <c r="T119" i="128"/>
  <c r="G70" i="97"/>
  <c r="G208" i="97" s="1"/>
  <c r="Q518" i="105"/>
  <c r="H59" i="74"/>
  <c r="H69" i="74"/>
  <c r="P346" i="130"/>
  <c r="P347" i="130" s="1"/>
  <c r="P351" i="105"/>
  <c r="H207" i="67"/>
  <c r="H13" i="141"/>
  <c r="H14" i="104"/>
  <c r="H85" i="104" s="1"/>
  <c r="H35" i="104"/>
  <c r="H36" i="104" s="1"/>
  <c r="J48" i="44"/>
  <c r="M311" i="130"/>
  <c r="G132" i="63"/>
  <c r="I58" i="38"/>
  <c r="I140" i="38"/>
  <c r="I141" i="38" s="1"/>
  <c r="Q120" i="54"/>
  <c r="J938" i="111"/>
  <c r="S119" i="108"/>
  <c r="I48" i="53"/>
  <c r="I139" i="53"/>
  <c r="T113" i="53"/>
  <c r="H48" i="75"/>
  <c r="H207" i="75" s="1"/>
  <c r="S113" i="75"/>
  <c r="H139" i="75"/>
  <c r="H59" i="89"/>
  <c r="H69" i="89"/>
  <c r="G59" i="53"/>
  <c r="G69" i="53"/>
  <c r="T84" i="49"/>
  <c r="Q119" i="67"/>
  <c r="H384" i="111"/>
  <c r="F48" i="104"/>
  <c r="F87" i="104" s="1"/>
  <c r="F47" i="141"/>
  <c r="E48" i="141"/>
  <c r="E81" i="141" s="1"/>
  <c r="I140" i="88"/>
  <c r="I141" i="88" s="1"/>
  <c r="I58" i="88"/>
  <c r="H59" i="97"/>
  <c r="H69" i="97"/>
  <c r="J48" i="45"/>
  <c r="M516" i="130" l="1"/>
  <c r="M40" i="131" s="1"/>
  <c r="F78" i="142"/>
  <c r="Q45" i="131"/>
  <c r="Q25" i="131"/>
  <c r="Q44" i="131"/>
  <c r="N26" i="131"/>
  <c r="O26" i="131" s="1"/>
  <c r="N302" i="130"/>
  <c r="N36" i="131" s="1"/>
  <c r="O36" i="131" s="1"/>
  <c r="Q24" i="131"/>
  <c r="P23" i="131"/>
  <c r="P27" i="131"/>
  <c r="P22" i="131"/>
  <c r="N43" i="131"/>
  <c r="N48" i="131" s="1"/>
  <c r="M21" i="131"/>
  <c r="M28" i="131" s="1"/>
  <c r="Q13" i="131"/>
  <c r="M562" i="130"/>
  <c r="M32" i="131" s="1"/>
  <c r="M33" i="131" s="1"/>
  <c r="Q17" i="131"/>
  <c r="Q16" i="131"/>
  <c r="M376" i="130"/>
  <c r="M37" i="131" s="1"/>
  <c r="N30" i="131"/>
  <c r="O30" i="131" s="1"/>
  <c r="P31" i="131"/>
  <c r="T84" i="54"/>
  <c r="T120" i="92"/>
  <c r="S120" i="108"/>
  <c r="T8" i="112"/>
  <c r="T13" i="112" s="1"/>
  <c r="Q120" i="67"/>
  <c r="T120" i="51"/>
  <c r="R120" i="98"/>
  <c r="T84" i="52"/>
  <c r="T120" i="97"/>
  <c r="T120" i="76"/>
  <c r="T120" i="40"/>
  <c r="G1005" i="111"/>
  <c r="T120" i="70"/>
  <c r="T120" i="81"/>
  <c r="T120" i="42"/>
  <c r="T120" i="95"/>
  <c r="T120" i="87"/>
  <c r="S120" i="68"/>
  <c r="J36" i="67"/>
  <c r="P19" i="112"/>
  <c r="P34" i="112" s="1"/>
  <c r="T120" i="83"/>
  <c r="Q120" i="32"/>
  <c r="S120" i="53"/>
  <c r="D152" i="104"/>
  <c r="D153" i="104" s="1"/>
  <c r="T120" i="41"/>
  <c r="R120" i="47"/>
  <c r="M226" i="105"/>
  <c r="M618" i="105" s="1"/>
  <c r="M643" i="105" s="1"/>
  <c r="S84" i="32"/>
  <c r="T120" i="109"/>
  <c r="T120" i="44"/>
  <c r="T120" i="45"/>
  <c r="T120" i="93"/>
  <c r="S120" i="48"/>
  <c r="F1020" i="111"/>
  <c r="T120" i="101"/>
  <c r="M16" i="140"/>
  <c r="J48" i="55"/>
  <c r="M225" i="130"/>
  <c r="I141" i="69"/>
  <c r="T84" i="80"/>
  <c r="T120" i="43"/>
  <c r="T120" i="39"/>
  <c r="T120" i="74"/>
  <c r="C56" i="136"/>
  <c r="J48" i="49"/>
  <c r="T120" i="96"/>
  <c r="Q15" i="131"/>
  <c r="T120" i="79"/>
  <c r="S84" i="67"/>
  <c r="N225" i="105"/>
  <c r="G1007" i="111"/>
  <c r="I207" i="53"/>
  <c r="J48" i="53"/>
  <c r="H14" i="141"/>
  <c r="H78" i="141" s="1"/>
  <c r="H35" i="141"/>
  <c r="H36" i="141" s="1"/>
  <c r="H80" i="141" s="1"/>
  <c r="C145" i="63"/>
  <c r="S16" i="111"/>
  <c r="F8" i="112"/>
  <c r="H157" i="111"/>
  <c r="H371" i="111" s="1"/>
  <c r="N525" i="130"/>
  <c r="O34" i="112"/>
  <c r="V19" i="112"/>
  <c r="V34" i="112" s="1"/>
  <c r="V35" i="112" s="1"/>
  <c r="T119" i="68"/>
  <c r="K401" i="111"/>
  <c r="G239" i="85"/>
  <c r="H47" i="63"/>
  <c r="H48" i="32"/>
  <c r="S113" i="32"/>
  <c r="H139" i="32"/>
  <c r="H207" i="98"/>
  <c r="Q541" i="130"/>
  <c r="Q542" i="130" s="1"/>
  <c r="Q548" i="105"/>
  <c r="H47" i="104"/>
  <c r="H48" i="67"/>
  <c r="S113" i="67"/>
  <c r="H139" i="67"/>
  <c r="F47" i="142"/>
  <c r="F48" i="140"/>
  <c r="F81" i="140" s="1"/>
  <c r="Q40" i="130"/>
  <c r="Q41" i="130" s="1"/>
  <c r="Q41" i="105"/>
  <c r="I59" i="96"/>
  <c r="I69" i="96"/>
  <c r="H70" i="102"/>
  <c r="H208" i="102" s="1"/>
  <c r="R565" i="105"/>
  <c r="H207" i="54"/>
  <c r="I59" i="71"/>
  <c r="J59" i="71" s="1"/>
  <c r="I69" i="71"/>
  <c r="K198" i="111"/>
  <c r="V198" i="111" s="1"/>
  <c r="T119" i="49"/>
  <c r="T119" i="55"/>
  <c r="K288" i="111"/>
  <c r="V288" i="111" s="1"/>
  <c r="D12" i="136"/>
  <c r="D13" i="136" s="1"/>
  <c r="D34" i="136" s="1"/>
  <c r="D35" i="112"/>
  <c r="Q468" i="130"/>
  <c r="Q469" i="130" s="1"/>
  <c r="Q474" i="105"/>
  <c r="H70" i="70"/>
  <c r="H208" i="70" s="1"/>
  <c r="R265" i="105"/>
  <c r="O315" i="105"/>
  <c r="O380" i="105" s="1"/>
  <c r="O310" i="130"/>
  <c r="J709" i="111"/>
  <c r="S119" i="80"/>
  <c r="H70" i="88"/>
  <c r="H208" i="88" s="1"/>
  <c r="R417" i="105"/>
  <c r="U623" i="111"/>
  <c r="J508" i="111"/>
  <c r="S119" i="75"/>
  <c r="I140" i="53"/>
  <c r="I141" i="53" s="1"/>
  <c r="I58" i="53"/>
  <c r="U938" i="111"/>
  <c r="J1004" i="111"/>
  <c r="H140" i="104"/>
  <c r="H86" i="104"/>
  <c r="H70" i="89"/>
  <c r="H208" i="89" s="1"/>
  <c r="R446" i="105"/>
  <c r="Q519" i="105"/>
  <c r="Q513" i="130"/>
  <c r="Q514" i="130" s="1"/>
  <c r="Q274" i="130"/>
  <c r="Q275" i="130" s="1"/>
  <c r="Q275" i="105"/>
  <c r="G59" i="75"/>
  <c r="G69" i="75"/>
  <c r="G41" i="112"/>
  <c r="G44" i="112" s="1"/>
  <c r="G34" i="112"/>
  <c r="G19" i="136"/>
  <c r="F70" i="52"/>
  <c r="F208" i="52" s="1"/>
  <c r="P150" i="105"/>
  <c r="I14" i="63"/>
  <c r="I130" i="63" s="1"/>
  <c r="I13" i="140"/>
  <c r="I35" i="63"/>
  <c r="I36" i="63" s="1"/>
  <c r="I132" i="63" s="1"/>
  <c r="Q46" i="131"/>
  <c r="O187" i="128"/>
  <c r="H70" i="76"/>
  <c r="H208" i="76" s="1"/>
  <c r="R323" i="105"/>
  <c r="R274" i="105"/>
  <c r="H70" i="71"/>
  <c r="H208" i="71" s="1"/>
  <c r="E70" i="86"/>
  <c r="E208" i="86" s="1"/>
  <c r="O399" i="105"/>
  <c r="Q586" i="105"/>
  <c r="Q578" i="130"/>
  <c r="Q579" i="130" s="1"/>
  <c r="I59" i="89"/>
  <c r="J59" i="89" s="1"/>
  <c r="I69" i="89"/>
  <c r="I59" i="39"/>
  <c r="I69" i="39"/>
  <c r="I48" i="47"/>
  <c r="I139" i="47"/>
  <c r="T113" i="47"/>
  <c r="R141" i="105"/>
  <c r="H70" i="51"/>
  <c r="H208" i="51" s="1"/>
  <c r="I140" i="68"/>
  <c r="I141" i="68" s="1"/>
  <c r="I58" i="68"/>
  <c r="N607" i="130"/>
  <c r="O388" i="105"/>
  <c r="E70" i="85"/>
  <c r="E240" i="85" s="1"/>
  <c r="R377" i="105"/>
  <c r="H70" i="84"/>
  <c r="H208" i="84" s="1"/>
  <c r="Q369" i="105"/>
  <c r="Q364" i="130"/>
  <c r="Q365" i="130" s="1"/>
  <c r="G59" i="54"/>
  <c r="G69" i="54"/>
  <c r="Q120" i="85"/>
  <c r="H70" i="92"/>
  <c r="H208" i="92" s="1"/>
  <c r="R473" i="105"/>
  <c r="H70" i="42"/>
  <c r="H208" i="42" s="1"/>
  <c r="R58" i="105"/>
  <c r="Q14" i="131"/>
  <c r="I104" i="85"/>
  <c r="I105" i="85" s="1"/>
  <c r="I47" i="85"/>
  <c r="O150" i="130"/>
  <c r="O151" i="130" s="1"/>
  <c r="O151" i="105"/>
  <c r="K640" i="111"/>
  <c r="T83" i="86"/>
  <c r="I58" i="55"/>
  <c r="I140" i="55"/>
  <c r="I141" i="55" s="1"/>
  <c r="O530" i="105"/>
  <c r="O568" i="105" s="1"/>
  <c r="O524" i="130"/>
  <c r="J36" i="86"/>
  <c r="P529" i="105"/>
  <c r="F70" i="98"/>
  <c r="F208" i="98" s="1"/>
  <c r="R500" i="105"/>
  <c r="H70" i="95"/>
  <c r="H208" i="95" s="1"/>
  <c r="R603" i="105"/>
  <c r="H70" i="128"/>
  <c r="H208" i="128" s="1"/>
  <c r="F40" i="136"/>
  <c r="F43" i="136" s="1"/>
  <c r="F33" i="136"/>
  <c r="I59" i="82"/>
  <c r="I69" i="82"/>
  <c r="U377" i="111"/>
  <c r="Q50" i="105"/>
  <c r="Q49" i="130"/>
  <c r="Q50" i="130" s="1"/>
  <c r="C57" i="112"/>
  <c r="D7" i="119"/>
  <c r="D8" i="119" s="1"/>
  <c r="Q427" i="105"/>
  <c r="Q421" i="130"/>
  <c r="Q422" i="130" s="1"/>
  <c r="I58" i="108"/>
  <c r="I140" i="108"/>
  <c r="I141" i="108" s="1"/>
  <c r="R119" i="32"/>
  <c r="I16" i="111"/>
  <c r="G207" i="32"/>
  <c r="T120" i="84"/>
  <c r="I647" i="111"/>
  <c r="R119" i="86"/>
  <c r="P114" i="130"/>
  <c r="P115" i="130" s="1"/>
  <c r="P115" i="105"/>
  <c r="G14" i="142"/>
  <c r="G35" i="142"/>
  <c r="G36" i="142" s="1"/>
  <c r="I59" i="102"/>
  <c r="I69" i="102"/>
  <c r="I59" i="46"/>
  <c r="J59" i="46" s="1"/>
  <c r="I69" i="46"/>
  <c r="H70" i="109"/>
  <c r="H208" i="109" s="1"/>
  <c r="R585" i="105"/>
  <c r="H19" i="112"/>
  <c r="U9" i="111"/>
  <c r="G70" i="49"/>
  <c r="G208" i="49" s="1"/>
  <c r="Q123" i="105"/>
  <c r="P247" i="130"/>
  <c r="P248" i="105"/>
  <c r="P306" i="105" s="1"/>
  <c r="E59" i="104"/>
  <c r="E142" i="104" s="1"/>
  <c r="E58" i="141"/>
  <c r="E69" i="104"/>
  <c r="Q328" i="130"/>
  <c r="Q329" i="130" s="1"/>
  <c r="Q333" i="105"/>
  <c r="G59" i="98"/>
  <c r="G69" i="98"/>
  <c r="P168" i="105"/>
  <c r="F70" i="54"/>
  <c r="F208" i="54" s="1"/>
  <c r="H58" i="47"/>
  <c r="H140" i="47"/>
  <c r="H141" i="47" s="1"/>
  <c r="T120" i="99"/>
  <c r="I59" i="74"/>
  <c r="J59" i="74" s="1"/>
  <c r="I69" i="74"/>
  <c r="F70" i="75"/>
  <c r="F208" i="75" s="1"/>
  <c r="P314" i="105"/>
  <c r="F59" i="86"/>
  <c r="F69" i="86"/>
  <c r="Q492" i="105"/>
  <c r="Q486" i="130"/>
  <c r="Q487" i="130" s="1"/>
  <c r="I58" i="48"/>
  <c r="I140" i="48"/>
  <c r="I141" i="48" s="1"/>
  <c r="R594" i="105"/>
  <c r="H70" i="127"/>
  <c r="H208" i="127" s="1"/>
  <c r="T84" i="98"/>
  <c r="T120" i="82"/>
  <c r="H138" i="104"/>
  <c r="I59" i="128"/>
  <c r="I69" i="128"/>
  <c r="R119" i="67"/>
  <c r="I384" i="111"/>
  <c r="T508" i="111"/>
  <c r="I619" i="111"/>
  <c r="N389" i="105"/>
  <c r="N391" i="105" s="1"/>
  <c r="N384" i="130"/>
  <c r="H70" i="40"/>
  <c r="H208" i="40" s="1"/>
  <c r="R40" i="105"/>
  <c r="Q360" i="105"/>
  <c r="Q355" i="130"/>
  <c r="Q356" i="130" s="1"/>
  <c r="I59" i="51"/>
  <c r="I69" i="51"/>
  <c r="T120" i="100"/>
  <c r="I59" i="99"/>
  <c r="I69" i="99"/>
  <c r="T120" i="77"/>
  <c r="I59" i="41"/>
  <c r="J59" i="41" s="1"/>
  <c r="I69" i="41"/>
  <c r="M616" i="105"/>
  <c r="H207" i="80"/>
  <c r="D135" i="63"/>
  <c r="D208" i="32"/>
  <c r="V501" i="111"/>
  <c r="S84" i="85"/>
  <c r="H70" i="81"/>
  <c r="H208" i="81" s="1"/>
  <c r="R350" i="105"/>
  <c r="Q23" i="105"/>
  <c r="Q22" i="130"/>
  <c r="Q23" i="130" s="1"/>
  <c r="H59" i="68"/>
  <c r="H69" i="68"/>
  <c r="I207" i="67"/>
  <c r="I206" i="67"/>
  <c r="Q120" i="86"/>
  <c r="H70" i="46"/>
  <c r="H208" i="46" s="1"/>
  <c r="R94" i="105"/>
  <c r="P105" i="105"/>
  <c r="F70" i="47"/>
  <c r="F208" i="47" s="1"/>
  <c r="H130" i="63"/>
  <c r="H85" i="63"/>
  <c r="N433" i="130"/>
  <c r="F59" i="85"/>
  <c r="F69" i="85"/>
  <c r="I205" i="32"/>
  <c r="I59" i="50"/>
  <c r="I69" i="50"/>
  <c r="I59" i="43"/>
  <c r="I69" i="43"/>
  <c r="I59" i="109"/>
  <c r="I69" i="109"/>
  <c r="G140" i="32"/>
  <c r="G141" i="32" s="1"/>
  <c r="G58" i="32"/>
  <c r="N35" i="140"/>
  <c r="N32" i="140"/>
  <c r="N31" i="140"/>
  <c r="N34" i="140"/>
  <c r="N30" i="140"/>
  <c r="N33" i="140"/>
  <c r="I59" i="79"/>
  <c r="J59" i="79" s="1"/>
  <c r="I69" i="79"/>
  <c r="R556" i="105"/>
  <c r="H70" i="101"/>
  <c r="H208" i="101" s="1"/>
  <c r="H70" i="50"/>
  <c r="H208" i="50" s="1"/>
  <c r="R132" i="105"/>
  <c r="I59" i="87"/>
  <c r="J59" i="87" s="1"/>
  <c r="I69" i="87"/>
  <c r="F59" i="67"/>
  <c r="F58" i="104"/>
  <c r="F69" i="67"/>
  <c r="V854" i="111"/>
  <c r="Q550" i="130"/>
  <c r="Q551" i="130" s="1"/>
  <c r="Q557" i="105"/>
  <c r="F80" i="140"/>
  <c r="M30" i="140"/>
  <c r="M31" i="140"/>
  <c r="M34" i="140"/>
  <c r="M32" i="140"/>
  <c r="M33" i="140"/>
  <c r="I59" i="70"/>
  <c r="I69" i="70"/>
  <c r="I59" i="69"/>
  <c r="J59" i="69" s="1"/>
  <c r="I69" i="69"/>
  <c r="M237" i="130"/>
  <c r="N14" i="105"/>
  <c r="N97" i="105" s="1"/>
  <c r="N630" i="105"/>
  <c r="N631" i="105" s="1"/>
  <c r="N644" i="105" s="1"/>
  <c r="N13" i="130"/>
  <c r="H48" i="86"/>
  <c r="S113" i="86"/>
  <c r="H139" i="86"/>
  <c r="G70" i="53"/>
  <c r="G208" i="53" s="1"/>
  <c r="Q159" i="105"/>
  <c r="H58" i="75"/>
  <c r="H140" i="75"/>
  <c r="H141" i="75" s="1"/>
  <c r="K258" i="111"/>
  <c r="V258" i="111" s="1"/>
  <c r="T119" i="53"/>
  <c r="I59" i="38"/>
  <c r="I69" i="38"/>
  <c r="H70" i="74"/>
  <c r="H208" i="74" s="1"/>
  <c r="R303" i="105"/>
  <c r="T120" i="128"/>
  <c r="Q495" i="130"/>
  <c r="Q496" i="130" s="1"/>
  <c r="Q501" i="105"/>
  <c r="Q337" i="130"/>
  <c r="Q338" i="130" s="1"/>
  <c r="Q342" i="105"/>
  <c r="Q283" i="130"/>
  <c r="Q284" i="130" s="1"/>
  <c r="Q284" i="105"/>
  <c r="Q133" i="105"/>
  <c r="Q132" i="130"/>
  <c r="Q133" i="130" s="1"/>
  <c r="V10" i="111"/>
  <c r="R20" i="112" s="1"/>
  <c r="Y20" i="112" s="1"/>
  <c r="I20" i="112"/>
  <c r="I20" i="136" s="1"/>
  <c r="K9" i="111"/>
  <c r="T83" i="32"/>
  <c r="M15" i="140"/>
  <c r="M14" i="140"/>
  <c r="R332" i="105"/>
  <c r="H70" i="77"/>
  <c r="H208" i="77" s="1"/>
  <c r="I59" i="78"/>
  <c r="J59" i="78" s="1"/>
  <c r="I69" i="78"/>
  <c r="Q293" i="105"/>
  <c r="Q295" i="105"/>
  <c r="Q291" i="130"/>
  <c r="Q292" i="130" s="1"/>
  <c r="J36" i="85"/>
  <c r="O13" i="105"/>
  <c r="E70" i="32"/>
  <c r="N311" i="130"/>
  <c r="N236" i="130"/>
  <c r="N237" i="105"/>
  <c r="N239" i="105" s="1"/>
  <c r="R119" i="85"/>
  <c r="I630" i="111"/>
  <c r="H132" i="63"/>
  <c r="R426" i="105"/>
  <c r="H70" i="79"/>
  <c r="H208" i="79" s="1"/>
  <c r="J861" i="111"/>
  <c r="S119" i="98"/>
  <c r="I59" i="94"/>
  <c r="I69" i="94"/>
  <c r="H59" i="53"/>
  <c r="H69" i="53"/>
  <c r="G59" i="80"/>
  <c r="G69" i="80"/>
  <c r="H140" i="52"/>
  <c r="H141" i="52" s="1"/>
  <c r="H58" i="52"/>
  <c r="I70" i="91"/>
  <c r="I208" i="91" s="1"/>
  <c r="S464" i="105"/>
  <c r="S119" i="54"/>
  <c r="J273" i="111"/>
  <c r="U273" i="111" s="1"/>
  <c r="I70" i="90"/>
  <c r="S455" i="105"/>
  <c r="I238" i="85"/>
  <c r="E8" i="136"/>
  <c r="E13" i="112"/>
  <c r="E35" i="112" s="1"/>
  <c r="I58" i="49"/>
  <c r="I140" i="49"/>
  <c r="I141" i="49" s="1"/>
  <c r="T120" i="127"/>
  <c r="I206" i="86"/>
  <c r="O168" i="130"/>
  <c r="O169" i="130" s="1"/>
  <c r="O169" i="105"/>
  <c r="Q299" i="130"/>
  <c r="Q300" i="130" s="1"/>
  <c r="Q304" i="105"/>
  <c r="H48" i="85"/>
  <c r="H139" i="85"/>
  <c r="S113" i="85"/>
  <c r="T120" i="50"/>
  <c r="M385" i="130"/>
  <c r="Q483" i="105"/>
  <c r="Q477" i="130"/>
  <c r="Q478" i="130" s="1"/>
  <c r="F58" i="112"/>
  <c r="H70" i="45"/>
  <c r="H208" i="45" s="1"/>
  <c r="R85" i="105"/>
  <c r="H70" i="82"/>
  <c r="H208" i="82" s="1"/>
  <c r="R359" i="105"/>
  <c r="T120" i="71"/>
  <c r="I59" i="45"/>
  <c r="I69" i="45"/>
  <c r="H59" i="55"/>
  <c r="H69" i="55"/>
  <c r="Q58" i="130"/>
  <c r="Q59" i="130" s="1"/>
  <c r="Q59" i="105"/>
  <c r="N13" i="140"/>
  <c r="T120" i="46"/>
  <c r="E70" i="67"/>
  <c r="E209" i="67" s="1"/>
  <c r="O236" i="105"/>
  <c r="Q409" i="105"/>
  <c r="Q403" i="130"/>
  <c r="Q404" i="130" s="1"/>
  <c r="H70" i="38"/>
  <c r="H208" i="38" s="1"/>
  <c r="R22" i="105"/>
  <c r="I48" i="52"/>
  <c r="I139" i="52"/>
  <c r="T113" i="52"/>
  <c r="R120" i="80"/>
  <c r="P577" i="105"/>
  <c r="P615" i="105" s="1"/>
  <c r="P570" i="130"/>
  <c r="V161" i="111"/>
  <c r="G59" i="47"/>
  <c r="G69" i="47"/>
  <c r="H70" i="43"/>
  <c r="H208" i="43" s="1"/>
  <c r="R67" i="105"/>
  <c r="T120" i="88"/>
  <c r="Q32" i="105"/>
  <c r="Q31" i="130"/>
  <c r="Q32" i="130" s="1"/>
  <c r="T120" i="38"/>
  <c r="H70" i="44"/>
  <c r="H208" i="44" s="1"/>
  <c r="R76" i="105"/>
  <c r="M14" i="130"/>
  <c r="M622" i="130"/>
  <c r="G59" i="52"/>
  <c r="G69" i="52"/>
  <c r="G48" i="104"/>
  <c r="G87" i="104" s="1"/>
  <c r="G47" i="141"/>
  <c r="I59" i="97"/>
  <c r="I69" i="97"/>
  <c r="E48" i="142"/>
  <c r="E81" i="142" s="1"/>
  <c r="Q76" i="130"/>
  <c r="Q77" i="130" s="1"/>
  <c r="Q77" i="105"/>
  <c r="H59" i="48"/>
  <c r="H69" i="48"/>
  <c r="H70" i="93"/>
  <c r="H208" i="93" s="1"/>
  <c r="R482" i="105"/>
  <c r="Q346" i="130"/>
  <c r="Q347" i="130" s="1"/>
  <c r="Q351" i="105"/>
  <c r="Q418" i="105"/>
  <c r="Q412" i="130"/>
  <c r="Q413" i="130" s="1"/>
  <c r="H140" i="80"/>
  <c r="H141" i="80" s="1"/>
  <c r="H58" i="80"/>
  <c r="I59" i="83"/>
  <c r="I69" i="83"/>
  <c r="T120" i="89"/>
  <c r="H70" i="83"/>
  <c r="H208" i="83" s="1"/>
  <c r="R368" i="105"/>
  <c r="S84" i="86"/>
  <c r="T120" i="73"/>
  <c r="I48" i="80"/>
  <c r="I207" i="80" s="1"/>
  <c r="I139" i="80"/>
  <c r="T113" i="80"/>
  <c r="H14" i="140"/>
  <c r="H78" i="140" s="1"/>
  <c r="H13" i="142"/>
  <c r="H35" i="140"/>
  <c r="H70" i="97"/>
  <c r="H208" i="97" s="1"/>
  <c r="R518" i="105"/>
  <c r="F48" i="141"/>
  <c r="F81" i="141" s="1"/>
  <c r="Q539" i="105"/>
  <c r="Q533" i="130"/>
  <c r="Q534" i="130" s="1"/>
  <c r="R283" i="105"/>
  <c r="H70" i="72"/>
  <c r="H208" i="72" s="1"/>
  <c r="Q504" i="130"/>
  <c r="Q505" i="130" s="1"/>
  <c r="Q510" i="105"/>
  <c r="I104" i="32"/>
  <c r="I105" i="32" s="1"/>
  <c r="I47" i="32"/>
  <c r="I59" i="127"/>
  <c r="J59" i="127" s="1"/>
  <c r="I69" i="127"/>
  <c r="I59" i="100"/>
  <c r="I69" i="100"/>
  <c r="I48" i="75"/>
  <c r="J48" i="75" s="1"/>
  <c r="T113" i="75"/>
  <c r="I139" i="75"/>
  <c r="I59" i="73"/>
  <c r="I69" i="73"/>
  <c r="H207" i="52"/>
  <c r="H70" i="69"/>
  <c r="H208" i="69" s="1"/>
  <c r="R256" i="105"/>
  <c r="Q95" i="105"/>
  <c r="Q94" i="130"/>
  <c r="Q95" i="130" s="1"/>
  <c r="I104" i="86"/>
  <c r="I105" i="86" s="1"/>
  <c r="I47" i="86"/>
  <c r="I59" i="101"/>
  <c r="I69" i="101"/>
  <c r="V702" i="111"/>
  <c r="T168" i="111"/>
  <c r="I370" i="111"/>
  <c r="P178" i="105"/>
  <c r="P177" i="130"/>
  <c r="P178" i="130" s="1"/>
  <c r="T120" i="94"/>
  <c r="T119" i="108"/>
  <c r="K938" i="111"/>
  <c r="G140" i="86"/>
  <c r="G141" i="86" s="1"/>
  <c r="G58" i="86"/>
  <c r="I59" i="44"/>
  <c r="I69" i="44"/>
  <c r="I59" i="42"/>
  <c r="I69" i="42"/>
  <c r="T119" i="48"/>
  <c r="K183" i="111"/>
  <c r="V183" i="111" s="1"/>
  <c r="I48" i="54"/>
  <c r="I207" i="54" s="1"/>
  <c r="T113" i="54"/>
  <c r="I139" i="54"/>
  <c r="R292" i="105"/>
  <c r="H70" i="73"/>
  <c r="H208" i="73" s="1"/>
  <c r="I59" i="76"/>
  <c r="J59" i="76" s="1"/>
  <c r="I69" i="76"/>
  <c r="Q441" i="130"/>
  <c r="Q442" i="130" s="1"/>
  <c r="Q447" i="105"/>
  <c r="R538" i="105"/>
  <c r="H70" i="99"/>
  <c r="H208" i="99" s="1"/>
  <c r="Q247" i="105"/>
  <c r="G70" i="68"/>
  <c r="G208" i="68" s="1"/>
  <c r="K377" i="111"/>
  <c r="T83" i="67"/>
  <c r="Q566" i="105"/>
  <c r="Q559" i="130"/>
  <c r="Q560" i="130" s="1"/>
  <c r="N106" i="130"/>
  <c r="Q177" i="105"/>
  <c r="G70" i="55"/>
  <c r="G208" i="55" s="1"/>
  <c r="I59" i="88"/>
  <c r="I69" i="88"/>
  <c r="S384" i="111"/>
  <c r="H390" i="111"/>
  <c r="O248" i="130"/>
  <c r="R120" i="54"/>
  <c r="H70" i="39"/>
  <c r="H208" i="39" s="1"/>
  <c r="R31" i="105"/>
  <c r="Q114" i="105"/>
  <c r="G70" i="48"/>
  <c r="G208" i="48" s="1"/>
  <c r="I206" i="32"/>
  <c r="Q319" i="130"/>
  <c r="Q320" i="130" s="1"/>
  <c r="Q324" i="105"/>
  <c r="R459" i="130"/>
  <c r="R460" i="130" s="1"/>
  <c r="R465" i="105"/>
  <c r="I59" i="77"/>
  <c r="I69" i="77"/>
  <c r="R491" i="105"/>
  <c r="H70" i="94"/>
  <c r="H208" i="94" s="1"/>
  <c r="E58" i="140"/>
  <c r="E59" i="63"/>
  <c r="G1020" i="111" s="1"/>
  <c r="E69" i="63"/>
  <c r="E144" i="63" s="1"/>
  <c r="E145" i="63" s="1"/>
  <c r="Q576" i="105"/>
  <c r="G70" i="108"/>
  <c r="G208" i="108" s="1"/>
  <c r="D209" i="67"/>
  <c r="D143" i="104"/>
  <c r="I59" i="72"/>
  <c r="I69" i="72"/>
  <c r="P159" i="130"/>
  <c r="P160" i="130" s="1"/>
  <c r="P160" i="105"/>
  <c r="I207" i="68"/>
  <c r="J48" i="68"/>
  <c r="G140" i="85"/>
  <c r="G141" i="85" s="1"/>
  <c r="G58" i="85"/>
  <c r="Q373" i="130"/>
  <c r="Q374" i="130" s="1"/>
  <c r="Q378" i="105"/>
  <c r="H59" i="49"/>
  <c r="H69" i="49"/>
  <c r="H140" i="98"/>
  <c r="H141" i="98" s="1"/>
  <c r="H58" i="98"/>
  <c r="F141" i="104"/>
  <c r="T861" i="111"/>
  <c r="I927" i="111"/>
  <c r="Q265" i="130"/>
  <c r="Q266" i="130" s="1"/>
  <c r="Q266" i="105"/>
  <c r="F59" i="32"/>
  <c r="F58" i="63"/>
  <c r="F69" i="32"/>
  <c r="O571" i="130"/>
  <c r="S119" i="52"/>
  <c r="J243" i="111"/>
  <c r="U243" i="111" s="1"/>
  <c r="Q86" i="105"/>
  <c r="Q85" i="130"/>
  <c r="Q86" i="130" s="1"/>
  <c r="O432" i="130"/>
  <c r="O438" i="105"/>
  <c r="O521" i="105" s="1"/>
  <c r="S630" i="111"/>
  <c r="H636" i="111"/>
  <c r="J59" i="91"/>
  <c r="H140" i="54"/>
  <c r="H141" i="54" s="1"/>
  <c r="H58" i="54"/>
  <c r="T83" i="85"/>
  <c r="K623" i="111"/>
  <c r="N8" i="112"/>
  <c r="P437" i="105"/>
  <c r="F70" i="80"/>
  <c r="F208" i="80" s="1"/>
  <c r="H70" i="96"/>
  <c r="H208" i="96" s="1"/>
  <c r="R509" i="105"/>
  <c r="I59" i="84"/>
  <c r="I69" i="84"/>
  <c r="N395" i="130"/>
  <c r="N400" i="105"/>
  <c r="N429" i="105" s="1"/>
  <c r="T120" i="72"/>
  <c r="F133" i="63"/>
  <c r="Q257" i="105"/>
  <c r="Q256" i="130"/>
  <c r="Q257" i="130" s="1"/>
  <c r="Q604" i="105"/>
  <c r="Q596" i="130"/>
  <c r="Q597" i="130" s="1"/>
  <c r="J48" i="108"/>
  <c r="I207" i="108"/>
  <c r="Q595" i="105"/>
  <c r="Q587" i="130"/>
  <c r="Q588" i="130" s="1"/>
  <c r="G48" i="63"/>
  <c r="G87" i="63" s="1"/>
  <c r="G47" i="140"/>
  <c r="G207" i="86"/>
  <c r="N12" i="140"/>
  <c r="N11" i="140"/>
  <c r="N10" i="140"/>
  <c r="N8" i="140"/>
  <c r="N9" i="140"/>
  <c r="U401" i="111"/>
  <c r="J497" i="111"/>
  <c r="O106" i="105"/>
  <c r="O105" i="130"/>
  <c r="S120" i="49"/>
  <c r="I48" i="98"/>
  <c r="I207" i="98" s="1"/>
  <c r="T113" i="98"/>
  <c r="I139" i="98"/>
  <c r="R120" i="52"/>
  <c r="T709" i="111"/>
  <c r="I850" i="111"/>
  <c r="R450" i="130"/>
  <c r="R451" i="130" s="1"/>
  <c r="R456" i="105"/>
  <c r="F80" i="142"/>
  <c r="I59" i="93"/>
  <c r="I69" i="93"/>
  <c r="S119" i="47"/>
  <c r="J168" i="111"/>
  <c r="M396" i="130"/>
  <c r="H70" i="41"/>
  <c r="H208" i="41" s="1"/>
  <c r="R49" i="105"/>
  <c r="T84" i="47"/>
  <c r="Q68" i="105"/>
  <c r="Q67" i="130"/>
  <c r="Q68" i="130" s="1"/>
  <c r="I59" i="95"/>
  <c r="J59" i="95" s="1"/>
  <c r="I69" i="95"/>
  <c r="I207" i="48"/>
  <c r="J48" i="48"/>
  <c r="H59" i="108"/>
  <c r="H69" i="108"/>
  <c r="I59" i="92"/>
  <c r="I69" i="92"/>
  <c r="I59" i="81"/>
  <c r="I69" i="81"/>
  <c r="E57" i="136"/>
  <c r="G140" i="67"/>
  <c r="G141" i="67" s="1"/>
  <c r="G58" i="67"/>
  <c r="G208" i="67"/>
  <c r="R120" i="75"/>
  <c r="J36" i="32"/>
  <c r="I59" i="40"/>
  <c r="I69" i="40"/>
  <c r="R547" i="105"/>
  <c r="H70" i="100"/>
  <c r="H208" i="100" s="1"/>
  <c r="H70" i="78"/>
  <c r="H208" i="78" s="1"/>
  <c r="R341" i="105"/>
  <c r="T120" i="78"/>
  <c r="S120" i="55"/>
  <c r="Q141" i="130"/>
  <c r="Q142" i="130" s="1"/>
  <c r="Q142" i="105"/>
  <c r="P123" i="130"/>
  <c r="P124" i="130" s="1"/>
  <c r="P124" i="105"/>
  <c r="H70" i="87"/>
  <c r="H208" i="87" s="1"/>
  <c r="R408" i="105"/>
  <c r="D144" i="63"/>
  <c r="D145" i="63" s="1"/>
  <c r="T84" i="75"/>
  <c r="U640" i="111"/>
  <c r="I104" i="67"/>
  <c r="I105" i="67" s="1"/>
  <c r="I47" i="67"/>
  <c r="I14" i="104"/>
  <c r="I85" i="104" s="1"/>
  <c r="I13" i="141"/>
  <c r="I35" i="104"/>
  <c r="I36" i="104" s="1"/>
  <c r="I140" i="104" s="1"/>
  <c r="S647" i="111"/>
  <c r="H698" i="111"/>
  <c r="T120" i="102"/>
  <c r="F1019" i="111"/>
  <c r="O43" i="131" l="1"/>
  <c r="O48" i="131" s="1"/>
  <c r="R17" i="131"/>
  <c r="P43" i="131"/>
  <c r="Q27" i="131"/>
  <c r="O302" i="130"/>
  <c r="P36" i="131" s="1"/>
  <c r="Q31" i="131"/>
  <c r="J20" i="136"/>
  <c r="R44" i="131"/>
  <c r="R25" i="131"/>
  <c r="R45" i="131"/>
  <c r="Q23" i="131"/>
  <c r="M424" i="130"/>
  <c r="M39" i="131" s="1"/>
  <c r="M387" i="130"/>
  <c r="M38" i="131" s="1"/>
  <c r="P30" i="131"/>
  <c r="N376" i="130"/>
  <c r="N37" i="131" s="1"/>
  <c r="O37" i="131" s="1"/>
  <c r="N516" i="130"/>
  <c r="N40" i="131" s="1"/>
  <c r="O40" i="131" s="1"/>
  <c r="R13" i="131"/>
  <c r="Q22" i="131"/>
  <c r="R16" i="131"/>
  <c r="R24" i="131"/>
  <c r="N562" i="130"/>
  <c r="N32" i="131" s="1"/>
  <c r="O32" i="131" s="1"/>
  <c r="O33" i="131" s="1"/>
  <c r="N21" i="131"/>
  <c r="N28" i="131" s="1"/>
  <c r="M12" i="131"/>
  <c r="M19" i="131" s="1"/>
  <c r="G78" i="142"/>
  <c r="P26" i="131"/>
  <c r="J48" i="54"/>
  <c r="G141" i="104"/>
  <c r="T120" i="48"/>
  <c r="T120" i="108"/>
  <c r="W19" i="112"/>
  <c r="W34" i="112" s="1"/>
  <c r="W35" i="112" s="1"/>
  <c r="J70" i="91"/>
  <c r="O225" i="105"/>
  <c r="T84" i="85"/>
  <c r="S120" i="52"/>
  <c r="J132" i="63"/>
  <c r="J36" i="63" s="1"/>
  <c r="T120" i="53"/>
  <c r="H1005" i="111"/>
  <c r="R14" i="131"/>
  <c r="R15" i="131"/>
  <c r="D23" i="119"/>
  <c r="S120" i="47"/>
  <c r="J130" i="63"/>
  <c r="J14" i="63" s="1"/>
  <c r="T120" i="55"/>
  <c r="J48" i="98"/>
  <c r="R120" i="85"/>
  <c r="R120" i="32"/>
  <c r="T84" i="32"/>
  <c r="I138" i="104"/>
  <c r="J138" i="104" s="1"/>
  <c r="J14" i="104" s="1"/>
  <c r="H1007" i="111"/>
  <c r="I47" i="104"/>
  <c r="I48" i="67"/>
  <c r="I139" i="67"/>
  <c r="T113" i="67"/>
  <c r="I70" i="92"/>
  <c r="I208" i="92" s="1"/>
  <c r="S473" i="105"/>
  <c r="R50" i="105"/>
  <c r="R49" i="130"/>
  <c r="R50" i="130" s="1"/>
  <c r="O106" i="130"/>
  <c r="S377" i="105"/>
  <c r="I70" i="84"/>
  <c r="I208" i="84" s="1"/>
  <c r="O433" i="130"/>
  <c r="F58" i="140"/>
  <c r="F59" i="63"/>
  <c r="F134" i="63" s="1"/>
  <c r="F69" i="63"/>
  <c r="S323" i="105"/>
  <c r="I70" i="76"/>
  <c r="I70" i="73"/>
  <c r="I208" i="73" s="1"/>
  <c r="S292" i="105"/>
  <c r="K709" i="111"/>
  <c r="T119" i="80"/>
  <c r="G48" i="141"/>
  <c r="G81" i="141" s="1"/>
  <c r="P571" i="130"/>
  <c r="R22" i="130"/>
  <c r="R23" i="130" s="1"/>
  <c r="R23" i="105"/>
  <c r="J59" i="45"/>
  <c r="I19" i="112"/>
  <c r="V9" i="111"/>
  <c r="R299" i="130"/>
  <c r="R300" i="130" s="1"/>
  <c r="R304" i="105"/>
  <c r="F59" i="104"/>
  <c r="F142" i="104" s="1"/>
  <c r="F58" i="141"/>
  <c r="F69" i="104"/>
  <c r="F70" i="104" s="1"/>
  <c r="R132" i="130"/>
  <c r="R133" i="130" s="1"/>
  <c r="R133" i="105"/>
  <c r="R557" i="105"/>
  <c r="R550" i="130"/>
  <c r="R551" i="130" s="1"/>
  <c r="J59" i="109"/>
  <c r="S359" i="105"/>
  <c r="I70" i="82"/>
  <c r="I208" i="82" s="1"/>
  <c r="J59" i="40"/>
  <c r="I70" i="81"/>
  <c r="I208" i="81" s="1"/>
  <c r="S350" i="105"/>
  <c r="R576" i="105"/>
  <c r="H70" i="108"/>
  <c r="H208" i="108" s="1"/>
  <c r="S500" i="105"/>
  <c r="I70" i="95"/>
  <c r="I208" i="95" s="1"/>
  <c r="S482" i="105"/>
  <c r="I70" i="93"/>
  <c r="I208" i="93" s="1"/>
  <c r="I140" i="98"/>
  <c r="I141" i="98" s="1"/>
  <c r="I58" i="98"/>
  <c r="N14" i="140"/>
  <c r="N15" i="140"/>
  <c r="R504" i="130"/>
  <c r="R505" i="130" s="1"/>
  <c r="R510" i="105"/>
  <c r="U8" i="112"/>
  <c r="U13" i="112" s="1"/>
  <c r="N13" i="112"/>
  <c r="E134" i="63"/>
  <c r="R492" i="105"/>
  <c r="R486" i="130"/>
  <c r="R487" i="130" s="1"/>
  <c r="R32" i="105"/>
  <c r="R31" i="130"/>
  <c r="R32" i="130" s="1"/>
  <c r="Q178" i="105"/>
  <c r="Q177" i="130"/>
  <c r="Q178" i="130" s="1"/>
  <c r="J59" i="44"/>
  <c r="S556" i="105"/>
  <c r="I70" i="101"/>
  <c r="I208" i="101" s="1"/>
  <c r="I140" i="75"/>
  <c r="I141" i="75" s="1"/>
  <c r="I58" i="75"/>
  <c r="I70" i="127"/>
  <c r="I208" i="127" s="1"/>
  <c r="S594" i="105"/>
  <c r="R513" i="130"/>
  <c r="R514" i="130" s="1"/>
  <c r="R519" i="105"/>
  <c r="O13" i="140"/>
  <c r="O12" i="140"/>
  <c r="O9" i="140"/>
  <c r="O11" i="140"/>
  <c r="O8" i="140"/>
  <c r="O10" i="140"/>
  <c r="R369" i="105"/>
  <c r="R364" i="130"/>
  <c r="R365" i="130" s="1"/>
  <c r="J59" i="83"/>
  <c r="J59" i="97"/>
  <c r="Q150" i="105"/>
  <c r="G70" i="52"/>
  <c r="G208" i="52" s="1"/>
  <c r="M67" i="131"/>
  <c r="M623" i="130"/>
  <c r="R67" i="130"/>
  <c r="R68" i="130" s="1"/>
  <c r="R68" i="105"/>
  <c r="H58" i="85"/>
  <c r="H140" i="85"/>
  <c r="H141" i="85" s="1"/>
  <c r="S450" i="130"/>
  <c r="S451" i="130" s="1"/>
  <c r="S456" i="105"/>
  <c r="S459" i="130"/>
  <c r="S460" i="130" s="1"/>
  <c r="S465" i="105"/>
  <c r="Q437" i="105"/>
  <c r="G70" i="80"/>
  <c r="G208" i="80" s="1"/>
  <c r="R159" i="105"/>
  <c r="H70" i="53"/>
  <c r="H208" i="53" s="1"/>
  <c r="S120" i="98"/>
  <c r="S22" i="105"/>
  <c r="I70" i="38"/>
  <c r="I208" i="38" s="1"/>
  <c r="H140" i="86"/>
  <c r="H141" i="86" s="1"/>
  <c r="H58" i="86"/>
  <c r="N622" i="130"/>
  <c r="N14" i="130"/>
  <c r="M239" i="130"/>
  <c r="M35" i="131" s="1"/>
  <c r="I70" i="70"/>
  <c r="I208" i="70" s="1"/>
  <c r="S265" i="105"/>
  <c r="S408" i="105"/>
  <c r="I70" i="87"/>
  <c r="N39" i="140"/>
  <c r="J59" i="43"/>
  <c r="J59" i="50"/>
  <c r="P388" i="105"/>
  <c r="F70" i="85"/>
  <c r="F240" i="85" s="1"/>
  <c r="N385" i="130"/>
  <c r="T384" i="111"/>
  <c r="I390" i="111"/>
  <c r="R595" i="105"/>
  <c r="R587" i="130"/>
  <c r="R588" i="130" s="1"/>
  <c r="P168" i="130"/>
  <c r="P169" i="130" s="1"/>
  <c r="P169" i="105"/>
  <c r="E59" i="141"/>
  <c r="E82" i="141" s="1"/>
  <c r="E69" i="141"/>
  <c r="E70" i="141" s="1"/>
  <c r="Q124" i="105"/>
  <c r="Q123" i="130"/>
  <c r="Q124" i="130" s="1"/>
  <c r="Q19" i="112"/>
  <c r="J59" i="102"/>
  <c r="F57" i="136"/>
  <c r="I59" i="55"/>
  <c r="J59" i="55" s="1"/>
  <c r="I69" i="55"/>
  <c r="R59" i="105"/>
  <c r="R58" i="130"/>
  <c r="R59" i="130" s="1"/>
  <c r="I58" i="47"/>
  <c r="I140" i="47"/>
  <c r="I141" i="47" s="1"/>
  <c r="J59" i="39"/>
  <c r="I14" i="140"/>
  <c r="I78" i="140" s="1"/>
  <c r="J78" i="140" s="1"/>
  <c r="J14" i="140" s="1"/>
  <c r="I13" i="142"/>
  <c r="I35" i="140"/>
  <c r="I36" i="140" s="1"/>
  <c r="I80" i="140" s="1"/>
  <c r="G33" i="136"/>
  <c r="G40" i="136"/>
  <c r="G43" i="136" s="1"/>
  <c r="S120" i="75"/>
  <c r="U709" i="111"/>
  <c r="J850" i="111"/>
  <c r="D56" i="136"/>
  <c r="J59" i="96"/>
  <c r="H58" i="32"/>
  <c r="H140" i="32"/>
  <c r="H141" i="32" s="1"/>
  <c r="H48" i="63"/>
  <c r="H87" i="63" s="1"/>
  <c r="H47" i="140"/>
  <c r="T120" i="68"/>
  <c r="O8" i="112"/>
  <c r="N226" i="105"/>
  <c r="N618" i="105" s="1"/>
  <c r="N643" i="105" s="1"/>
  <c r="J59" i="81"/>
  <c r="J59" i="93"/>
  <c r="T119" i="98"/>
  <c r="K861" i="111"/>
  <c r="N396" i="130"/>
  <c r="V623" i="111"/>
  <c r="P13" i="105"/>
  <c r="F70" i="32"/>
  <c r="H59" i="98"/>
  <c r="H69" i="98"/>
  <c r="S283" i="105"/>
  <c r="I70" i="72"/>
  <c r="I208" i="72" s="1"/>
  <c r="E59" i="140"/>
  <c r="E82" i="140" s="1"/>
  <c r="E58" i="142"/>
  <c r="E69" i="140"/>
  <c r="S332" i="105"/>
  <c r="I70" i="77"/>
  <c r="I208" i="77" s="1"/>
  <c r="I70" i="88"/>
  <c r="I208" i="88" s="1"/>
  <c r="S417" i="105"/>
  <c r="N225" i="130"/>
  <c r="T84" i="67"/>
  <c r="Q247" i="130"/>
  <c r="Q248" i="105"/>
  <c r="Q306" i="105" s="1"/>
  <c r="R291" i="130"/>
  <c r="R292" i="130" s="1"/>
  <c r="R293" i="105"/>
  <c r="R295" i="105"/>
  <c r="S58" i="105"/>
  <c r="I70" i="42"/>
  <c r="I208" i="42" s="1"/>
  <c r="G59" i="86"/>
  <c r="G69" i="86"/>
  <c r="J59" i="101"/>
  <c r="K508" i="111"/>
  <c r="T119" i="75"/>
  <c r="H59" i="80"/>
  <c r="H69" i="80"/>
  <c r="H70" i="48"/>
  <c r="H208" i="48" s="1"/>
  <c r="R114" i="105"/>
  <c r="J48" i="52"/>
  <c r="I207" i="52"/>
  <c r="S85" i="105"/>
  <c r="I70" i="45"/>
  <c r="I208" i="45" s="1"/>
  <c r="R360" i="105"/>
  <c r="R355" i="130"/>
  <c r="R356" i="130" s="1"/>
  <c r="I59" i="49"/>
  <c r="J59" i="49" s="1"/>
  <c r="I69" i="49"/>
  <c r="I208" i="90"/>
  <c r="J70" i="90"/>
  <c r="U861" i="111"/>
  <c r="J927" i="111"/>
  <c r="T630" i="111"/>
  <c r="I636" i="111"/>
  <c r="N237" i="130"/>
  <c r="E208" i="32"/>
  <c r="J59" i="38"/>
  <c r="H59" i="75"/>
  <c r="H69" i="75"/>
  <c r="J647" i="111"/>
  <c r="S119" i="86"/>
  <c r="J59" i="70"/>
  <c r="M39" i="140"/>
  <c r="P236" i="105"/>
  <c r="F70" i="67"/>
  <c r="S585" i="105"/>
  <c r="I70" i="109"/>
  <c r="I208" i="109" s="1"/>
  <c r="R120" i="67"/>
  <c r="F70" i="86"/>
  <c r="F208" i="86" s="1"/>
  <c r="P399" i="105"/>
  <c r="S303" i="105"/>
  <c r="I70" i="74"/>
  <c r="I208" i="74" s="1"/>
  <c r="H19" i="136"/>
  <c r="H34" i="112"/>
  <c r="H41" i="112"/>
  <c r="H44" i="112" s="1"/>
  <c r="S94" i="105"/>
  <c r="I70" i="46"/>
  <c r="I208" i="46" s="1"/>
  <c r="G80" i="142"/>
  <c r="R120" i="86"/>
  <c r="G133" i="63"/>
  <c r="I59" i="108"/>
  <c r="I69" i="108"/>
  <c r="R495" i="130"/>
  <c r="R496" i="130" s="1"/>
  <c r="R501" i="105"/>
  <c r="O525" i="130"/>
  <c r="T84" i="86"/>
  <c r="I48" i="85"/>
  <c r="J48" i="85" s="1"/>
  <c r="I139" i="85"/>
  <c r="T113" i="85"/>
  <c r="O389" i="105"/>
  <c r="O391" i="105" s="1"/>
  <c r="O384" i="130"/>
  <c r="S446" i="105"/>
  <c r="I70" i="89"/>
  <c r="I208" i="89" s="1"/>
  <c r="I85" i="63"/>
  <c r="G58" i="112"/>
  <c r="U508" i="111"/>
  <c r="J619" i="111"/>
  <c r="R412" i="130"/>
  <c r="R413" i="130" s="1"/>
  <c r="R418" i="105"/>
  <c r="O311" i="130"/>
  <c r="I70" i="71"/>
  <c r="S274" i="105"/>
  <c r="R559" i="130"/>
  <c r="R560" i="130" s="1"/>
  <c r="R566" i="105"/>
  <c r="F48" i="142"/>
  <c r="F81" i="142" s="1"/>
  <c r="H208" i="67"/>
  <c r="J16" i="111"/>
  <c r="S119" i="32"/>
  <c r="I48" i="86"/>
  <c r="J48" i="86" s="1"/>
  <c r="I139" i="86"/>
  <c r="T113" i="86"/>
  <c r="S547" i="105"/>
  <c r="I70" i="100"/>
  <c r="I208" i="100" s="1"/>
  <c r="I48" i="32"/>
  <c r="I207" i="32" s="1"/>
  <c r="I47" i="63"/>
  <c r="T113" i="32"/>
  <c r="I139" i="32"/>
  <c r="H36" i="140"/>
  <c r="O35" i="140" s="1"/>
  <c r="K243" i="111"/>
  <c r="V243" i="111" s="1"/>
  <c r="T119" i="52"/>
  <c r="P106" i="105"/>
  <c r="P105" i="130"/>
  <c r="S603" i="105"/>
  <c r="I70" i="128"/>
  <c r="I208" i="128" s="1"/>
  <c r="R586" i="105"/>
  <c r="R578" i="130"/>
  <c r="R579" i="130" s="1"/>
  <c r="V640" i="111"/>
  <c r="R468" i="130"/>
  <c r="R469" i="130" s="1"/>
  <c r="R474" i="105"/>
  <c r="G70" i="54"/>
  <c r="G208" i="54" s="1"/>
  <c r="Q168" i="105"/>
  <c r="R141" i="130"/>
  <c r="R142" i="130" s="1"/>
  <c r="R142" i="105"/>
  <c r="I59" i="53"/>
  <c r="I69" i="53"/>
  <c r="I86" i="104"/>
  <c r="R548" i="105"/>
  <c r="R541" i="130"/>
  <c r="R542" i="130" s="1"/>
  <c r="G58" i="104"/>
  <c r="G59" i="67"/>
  <c r="G69" i="67"/>
  <c r="U168" i="111"/>
  <c r="J370" i="111"/>
  <c r="P187" i="128"/>
  <c r="R46" i="131"/>
  <c r="J59" i="72"/>
  <c r="Q570" i="130"/>
  <c r="Q577" i="105"/>
  <c r="Q615" i="105" s="1"/>
  <c r="J59" i="77"/>
  <c r="J59" i="88"/>
  <c r="V377" i="111"/>
  <c r="I58" i="54"/>
  <c r="I140" i="54"/>
  <c r="I141" i="54" s="1"/>
  <c r="J59" i="42"/>
  <c r="R256" i="130"/>
  <c r="R257" i="130" s="1"/>
  <c r="R257" i="105"/>
  <c r="R77" i="105"/>
  <c r="R76" i="130"/>
  <c r="R77" i="130" s="1"/>
  <c r="G70" i="47"/>
  <c r="G208" i="47" s="1"/>
  <c r="Q105" i="105"/>
  <c r="H239" i="85"/>
  <c r="F7" i="119"/>
  <c r="F8" i="119" s="1"/>
  <c r="E57" i="112"/>
  <c r="H59" i="52"/>
  <c r="H69" i="52"/>
  <c r="I70" i="94"/>
  <c r="I208" i="94" s="1"/>
  <c r="S491" i="105"/>
  <c r="O13" i="130"/>
  <c r="O14" i="105"/>
  <c r="O97" i="105" s="1"/>
  <c r="O630" i="105"/>
  <c r="O631" i="105" s="1"/>
  <c r="R333" i="105"/>
  <c r="R328" i="130"/>
  <c r="R329" i="130" s="1"/>
  <c r="Q160" i="105"/>
  <c r="Q159" i="130"/>
  <c r="Q160" i="130" s="1"/>
  <c r="S256" i="105"/>
  <c r="I70" i="69"/>
  <c r="I208" i="69" s="1"/>
  <c r="M36" i="140"/>
  <c r="M38" i="140"/>
  <c r="N36" i="140"/>
  <c r="N38" i="140"/>
  <c r="S538" i="105"/>
  <c r="I70" i="99"/>
  <c r="I208" i="99" s="1"/>
  <c r="S141" i="105"/>
  <c r="I70" i="51"/>
  <c r="I208" i="51" s="1"/>
  <c r="R41" i="105"/>
  <c r="R40" i="130"/>
  <c r="R41" i="130" s="1"/>
  <c r="I59" i="48"/>
  <c r="I69" i="48"/>
  <c r="H59" i="47"/>
  <c r="H69" i="47"/>
  <c r="T647" i="111"/>
  <c r="I698" i="111"/>
  <c r="T16" i="111"/>
  <c r="G8" i="112"/>
  <c r="I157" i="111"/>
  <c r="I371" i="111" s="1"/>
  <c r="I207" i="47"/>
  <c r="J48" i="47"/>
  <c r="R274" i="130"/>
  <c r="R275" i="130" s="1"/>
  <c r="R275" i="105"/>
  <c r="P150" i="130"/>
  <c r="P151" i="130" s="1"/>
  <c r="P151" i="105"/>
  <c r="R447" i="105"/>
  <c r="R441" i="130"/>
  <c r="R442" i="130" s="1"/>
  <c r="H58" i="67"/>
  <c r="H140" i="67"/>
  <c r="H141" i="67" s="1"/>
  <c r="H47" i="141"/>
  <c r="H48" i="104"/>
  <c r="H87" i="104" s="1"/>
  <c r="I14" i="141"/>
  <c r="I78" i="141" s="1"/>
  <c r="J78" i="141" s="1"/>
  <c r="J14" i="141" s="1"/>
  <c r="I35" i="141"/>
  <c r="I36" i="141" s="1"/>
  <c r="I80" i="141" s="1"/>
  <c r="J80" i="141" s="1"/>
  <c r="J36" i="141" s="1"/>
  <c r="R409" i="105"/>
  <c r="R403" i="130"/>
  <c r="R404" i="130" s="1"/>
  <c r="R337" i="130"/>
  <c r="R338" i="130" s="1"/>
  <c r="R342" i="105"/>
  <c r="S40" i="105"/>
  <c r="I70" i="40"/>
  <c r="I208" i="40" s="1"/>
  <c r="J59" i="92"/>
  <c r="N16" i="140"/>
  <c r="G47" i="142"/>
  <c r="G48" i="140"/>
  <c r="G81" i="140" s="1"/>
  <c r="J59" i="84"/>
  <c r="P432" i="130"/>
  <c r="P438" i="105"/>
  <c r="P521" i="105" s="1"/>
  <c r="H59" i="54"/>
  <c r="H69" i="54"/>
  <c r="O607" i="130"/>
  <c r="H70" i="49"/>
  <c r="H208" i="49" s="1"/>
  <c r="R123" i="105"/>
  <c r="G59" i="85"/>
  <c r="G69" i="85"/>
  <c r="E70" i="63"/>
  <c r="Q114" i="130"/>
  <c r="Q115" i="130" s="1"/>
  <c r="Q115" i="105"/>
  <c r="R533" i="130"/>
  <c r="R534" i="130" s="1"/>
  <c r="R539" i="105"/>
  <c r="T119" i="54"/>
  <c r="K273" i="111"/>
  <c r="V273" i="111" s="1"/>
  <c r="S76" i="105"/>
  <c r="I70" i="44"/>
  <c r="I208" i="44" s="1"/>
  <c r="V938" i="111"/>
  <c r="K1004" i="111"/>
  <c r="J59" i="73"/>
  <c r="I207" i="75"/>
  <c r="J59" i="100"/>
  <c r="R283" i="130"/>
  <c r="R284" i="130" s="1"/>
  <c r="R284" i="105"/>
  <c r="H14" i="142"/>
  <c r="H35" i="142"/>
  <c r="H36" i="142" s="1"/>
  <c r="I140" i="80"/>
  <c r="I141" i="80" s="1"/>
  <c r="I58" i="80"/>
  <c r="I70" i="83"/>
  <c r="I208" i="83" s="1"/>
  <c r="S368" i="105"/>
  <c r="R477" i="130"/>
  <c r="R478" i="130" s="1"/>
  <c r="R483" i="105"/>
  <c r="S518" i="105"/>
  <c r="I70" i="97"/>
  <c r="I208" i="97" s="1"/>
  <c r="M97" i="130"/>
  <c r="M226" i="130" s="1"/>
  <c r="I58" i="52"/>
  <c r="I140" i="52"/>
  <c r="I141" i="52" s="1"/>
  <c r="O237" i="105"/>
  <c r="O239" i="105" s="1"/>
  <c r="O236" i="130"/>
  <c r="H70" i="55"/>
  <c r="H208" i="55" s="1"/>
  <c r="R177" i="105"/>
  <c r="R85" i="130"/>
  <c r="R86" i="130" s="1"/>
  <c r="R86" i="105"/>
  <c r="J630" i="111"/>
  <c r="S119" i="85"/>
  <c r="E13" i="136"/>
  <c r="S120" i="54"/>
  <c r="J59" i="94"/>
  <c r="R421" i="130"/>
  <c r="R422" i="130" s="1"/>
  <c r="R427" i="105"/>
  <c r="N616" i="105"/>
  <c r="S341" i="105"/>
  <c r="I70" i="78"/>
  <c r="I208" i="78" s="1"/>
  <c r="H207" i="86"/>
  <c r="I70" i="79"/>
  <c r="I208" i="79" s="1"/>
  <c r="S426" i="105"/>
  <c r="G59" i="32"/>
  <c r="G58" i="63"/>
  <c r="G69" i="32"/>
  <c r="I70" i="43"/>
  <c r="I208" i="43" s="1"/>
  <c r="S67" i="105"/>
  <c r="I70" i="50"/>
  <c r="I208" i="50" s="1"/>
  <c r="S132" i="105"/>
  <c r="R94" i="130"/>
  <c r="R95" i="130" s="1"/>
  <c r="R95" i="105"/>
  <c r="H70" i="68"/>
  <c r="H208" i="68" s="1"/>
  <c r="R247" i="105"/>
  <c r="R351" i="105"/>
  <c r="R346" i="130"/>
  <c r="R347" i="130" s="1"/>
  <c r="J48" i="80"/>
  <c r="I70" i="41"/>
  <c r="S49" i="105"/>
  <c r="J59" i="99"/>
  <c r="J59" i="51"/>
  <c r="J59" i="128"/>
  <c r="P310" i="130"/>
  <c r="P315" i="105"/>
  <c r="P380" i="105" s="1"/>
  <c r="Q529" i="105"/>
  <c r="G70" i="98"/>
  <c r="G208" i="98" s="1"/>
  <c r="E152" i="104"/>
  <c r="E70" i="104"/>
  <c r="P248" i="130"/>
  <c r="S565" i="105"/>
  <c r="I70" i="102"/>
  <c r="I208" i="102" s="1"/>
  <c r="J59" i="82"/>
  <c r="R596" i="130"/>
  <c r="R597" i="130" s="1"/>
  <c r="R604" i="105"/>
  <c r="P530" i="105"/>
  <c r="P568" i="105" s="1"/>
  <c r="P524" i="130"/>
  <c r="R373" i="130"/>
  <c r="R374" i="130" s="1"/>
  <c r="R378" i="105"/>
  <c r="I59" i="68"/>
  <c r="I69" i="68"/>
  <c r="K168" i="111"/>
  <c r="T119" i="47"/>
  <c r="I70" i="39"/>
  <c r="I208" i="39" s="1"/>
  <c r="S31" i="105"/>
  <c r="O400" i="105"/>
  <c r="O429" i="105" s="1"/>
  <c r="O395" i="130"/>
  <c r="R324" i="105"/>
  <c r="R319" i="130"/>
  <c r="R320" i="130" s="1"/>
  <c r="I86" i="63"/>
  <c r="Q314" i="105"/>
  <c r="G70" i="75"/>
  <c r="G208" i="75" s="1"/>
  <c r="J140" i="104"/>
  <c r="S120" i="80"/>
  <c r="R266" i="105"/>
  <c r="R265" i="130"/>
  <c r="R266" i="130" s="1"/>
  <c r="E7" i="119"/>
  <c r="E8" i="119" s="1"/>
  <c r="D57" i="112"/>
  <c r="T120" i="49"/>
  <c r="S509" i="105"/>
  <c r="I70" i="96"/>
  <c r="I208" i="96" s="1"/>
  <c r="J384" i="111"/>
  <c r="S119" i="67"/>
  <c r="H207" i="32"/>
  <c r="V401" i="111"/>
  <c r="K497" i="111"/>
  <c r="F13" i="112"/>
  <c r="F35" i="112" s="1"/>
  <c r="F8" i="136"/>
  <c r="F13" i="136" s="1"/>
  <c r="G1019" i="111"/>
  <c r="F13" i="24" l="1"/>
  <c r="O21" i="131"/>
  <c r="O28" i="131" s="1"/>
  <c r="N33" i="131"/>
  <c r="M41" i="131"/>
  <c r="M49" i="131" s="1"/>
  <c r="P302" i="130"/>
  <c r="Q36" i="131" s="1"/>
  <c r="S17" i="131"/>
  <c r="R22" i="131"/>
  <c r="S25" i="131"/>
  <c r="O376" i="130"/>
  <c r="P37" i="131" s="1"/>
  <c r="R31" i="131"/>
  <c r="S13" i="131"/>
  <c r="O516" i="130"/>
  <c r="P40" i="131" s="1"/>
  <c r="P48" i="131"/>
  <c r="N424" i="130"/>
  <c r="N39" i="131" s="1"/>
  <c r="O39" i="131" s="1"/>
  <c r="R23" i="131"/>
  <c r="Q43" i="131"/>
  <c r="R27" i="131"/>
  <c r="F34" i="136"/>
  <c r="F56" i="136" s="1"/>
  <c r="S16" i="131"/>
  <c r="S44" i="131"/>
  <c r="Q30" i="131"/>
  <c r="N12" i="131"/>
  <c r="N19" i="131" s="1"/>
  <c r="S24" i="131"/>
  <c r="Q26" i="131"/>
  <c r="O562" i="130"/>
  <c r="P32" i="131" s="1"/>
  <c r="S45" i="131"/>
  <c r="N387" i="130"/>
  <c r="N38" i="131" s="1"/>
  <c r="O38" i="131" s="1"/>
  <c r="P21" i="131"/>
  <c r="E23" i="119"/>
  <c r="J70" i="84"/>
  <c r="S120" i="86"/>
  <c r="S120" i="85"/>
  <c r="J70" i="81"/>
  <c r="T120" i="75"/>
  <c r="D13" i="24"/>
  <c r="J70" i="99"/>
  <c r="J70" i="93"/>
  <c r="D14" i="24"/>
  <c r="J70" i="127"/>
  <c r="T120" i="47"/>
  <c r="P607" i="130"/>
  <c r="T120" i="98"/>
  <c r="J70" i="46"/>
  <c r="H133" i="63"/>
  <c r="J70" i="77"/>
  <c r="J70" i="72"/>
  <c r="H58" i="112"/>
  <c r="J70" i="73"/>
  <c r="S120" i="67"/>
  <c r="J70" i="100"/>
  <c r="J70" i="51"/>
  <c r="J70" i="92"/>
  <c r="J70" i="88"/>
  <c r="E92" i="141"/>
  <c r="E93" i="141" s="1"/>
  <c r="J48" i="32"/>
  <c r="M610" i="130"/>
  <c r="P8" i="112"/>
  <c r="W8" i="112" s="1"/>
  <c r="W13" i="112" s="1"/>
  <c r="H1019" i="111"/>
  <c r="J70" i="70"/>
  <c r="P225" i="105"/>
  <c r="J70" i="43"/>
  <c r="N97" i="130"/>
  <c r="N226" i="130" s="1"/>
  <c r="J70" i="97"/>
  <c r="O225" i="130"/>
  <c r="M51" i="131"/>
  <c r="J70" i="128"/>
  <c r="J70" i="94"/>
  <c r="O616" i="105"/>
  <c r="T120" i="54"/>
  <c r="J70" i="42"/>
  <c r="J70" i="38"/>
  <c r="I1005" i="111"/>
  <c r="I1007" i="111"/>
  <c r="I59" i="80"/>
  <c r="J59" i="80" s="1"/>
  <c r="I69" i="80"/>
  <c r="S76" i="130"/>
  <c r="S77" i="130" s="1"/>
  <c r="S77" i="105"/>
  <c r="E88" i="63"/>
  <c r="O644" i="105"/>
  <c r="S533" i="130"/>
  <c r="S534" i="130" s="1"/>
  <c r="S539" i="105"/>
  <c r="R150" i="105"/>
  <c r="H70" i="52"/>
  <c r="H208" i="52" s="1"/>
  <c r="I48" i="63"/>
  <c r="I47" i="140"/>
  <c r="K647" i="111"/>
  <c r="T119" i="86"/>
  <c r="T119" i="85"/>
  <c r="K630" i="111"/>
  <c r="E135" i="63"/>
  <c r="S86" i="105"/>
  <c r="S85" i="130"/>
  <c r="S86" i="130" s="1"/>
  <c r="S58" i="130"/>
  <c r="S59" i="130" s="1"/>
  <c r="S59" i="105"/>
  <c r="S418" i="105"/>
  <c r="S412" i="130"/>
  <c r="S413" i="130" s="1"/>
  <c r="E70" i="140"/>
  <c r="E83" i="140" s="1"/>
  <c r="S284" i="105"/>
  <c r="S283" i="130"/>
  <c r="S284" i="130" s="1"/>
  <c r="F208" i="32"/>
  <c r="V861" i="111"/>
  <c r="K927" i="111"/>
  <c r="I14" i="142"/>
  <c r="I35" i="142"/>
  <c r="I36" i="142" s="1"/>
  <c r="I80" i="142" s="1"/>
  <c r="S403" i="130"/>
  <c r="S404" i="130" s="1"/>
  <c r="S409" i="105"/>
  <c r="R19" i="112"/>
  <c r="S293" i="105"/>
  <c r="S291" i="130"/>
  <c r="S292" i="130" s="1"/>
  <c r="S295" i="105"/>
  <c r="F70" i="63"/>
  <c r="F135" i="63" s="1"/>
  <c r="V168" i="111"/>
  <c r="K370" i="111"/>
  <c r="S46" i="131"/>
  <c r="Q187" i="128"/>
  <c r="S566" i="105"/>
  <c r="S559" i="130"/>
  <c r="S560" i="130" s="1"/>
  <c r="E143" i="104"/>
  <c r="E89" i="104"/>
  <c r="E83" i="141"/>
  <c r="U384" i="111"/>
  <c r="J390" i="111"/>
  <c r="Q315" i="105"/>
  <c r="Q380" i="105" s="1"/>
  <c r="Q310" i="130"/>
  <c r="S31" i="130"/>
  <c r="S32" i="130" s="1"/>
  <c r="S32" i="105"/>
  <c r="I70" i="68"/>
  <c r="I208" i="68" s="1"/>
  <c r="S247" i="105"/>
  <c r="P525" i="130"/>
  <c r="J70" i="82"/>
  <c r="E153" i="104"/>
  <c r="P311" i="130"/>
  <c r="I208" i="41"/>
  <c r="J70" i="41"/>
  <c r="R247" i="130"/>
  <c r="R248" i="105"/>
  <c r="R306" i="105" s="1"/>
  <c r="S132" i="130"/>
  <c r="S133" i="130" s="1"/>
  <c r="S133" i="105"/>
  <c r="G70" i="32"/>
  <c r="Q13" i="105"/>
  <c r="S337" i="130"/>
  <c r="S338" i="130" s="1"/>
  <c r="S342" i="105"/>
  <c r="E34" i="136"/>
  <c r="E56" i="136" s="1"/>
  <c r="U630" i="111"/>
  <c r="J636" i="111"/>
  <c r="S513" i="130"/>
  <c r="S514" i="130" s="1"/>
  <c r="S519" i="105"/>
  <c r="H80" i="142"/>
  <c r="E92" i="140"/>
  <c r="R124" i="105"/>
  <c r="R123" i="130"/>
  <c r="R124" i="130" s="1"/>
  <c r="S41" i="105"/>
  <c r="S40" i="130"/>
  <c r="S41" i="130" s="1"/>
  <c r="H58" i="104"/>
  <c r="H59" i="67"/>
  <c r="H69" i="67"/>
  <c r="G13" i="112"/>
  <c r="G35" i="112" s="1"/>
  <c r="G8" i="136"/>
  <c r="H70" i="47"/>
  <c r="H208" i="47" s="1"/>
  <c r="R105" i="105"/>
  <c r="I59" i="54"/>
  <c r="I69" i="54"/>
  <c r="G70" i="67"/>
  <c r="G209" i="67" s="1"/>
  <c r="Q236" i="105"/>
  <c r="S159" i="105"/>
  <c r="I70" i="53"/>
  <c r="I208" i="53" s="1"/>
  <c r="Q169" i="105"/>
  <c r="Q168" i="130"/>
  <c r="Q169" i="130" s="1"/>
  <c r="P106" i="130"/>
  <c r="S541" i="130"/>
  <c r="S542" i="130" s="1"/>
  <c r="S548" i="105"/>
  <c r="I207" i="86"/>
  <c r="J70" i="78"/>
  <c r="I239" i="85"/>
  <c r="H33" i="136"/>
  <c r="H40" i="136"/>
  <c r="H43" i="136" s="1"/>
  <c r="F152" i="104"/>
  <c r="F153" i="104" s="1"/>
  <c r="H70" i="75"/>
  <c r="H208" i="75" s="1"/>
  <c r="R314" i="105"/>
  <c r="N239" i="130"/>
  <c r="N35" i="131" s="1"/>
  <c r="S123" i="105"/>
  <c r="I70" i="49"/>
  <c r="I208" i="49" s="1"/>
  <c r="H70" i="80"/>
  <c r="H208" i="80" s="1"/>
  <c r="R437" i="105"/>
  <c r="J70" i="101"/>
  <c r="S333" i="105"/>
  <c r="S328" i="130"/>
  <c r="S329" i="130" s="1"/>
  <c r="F144" i="63"/>
  <c r="O226" i="105"/>
  <c r="O618" i="105" s="1"/>
  <c r="F23" i="119" s="1"/>
  <c r="J70" i="95"/>
  <c r="O13" i="112"/>
  <c r="V8" i="112"/>
  <c r="V13" i="112" s="1"/>
  <c r="P35" i="140"/>
  <c r="P33" i="140"/>
  <c r="P30" i="140"/>
  <c r="P32" i="140"/>
  <c r="P31" i="140"/>
  <c r="P34" i="140"/>
  <c r="J70" i="39"/>
  <c r="I208" i="87"/>
  <c r="J70" i="87"/>
  <c r="R160" i="105"/>
  <c r="R159" i="130"/>
  <c r="R160" i="130" s="1"/>
  <c r="H59" i="85"/>
  <c r="H69" i="85"/>
  <c r="S15" i="131"/>
  <c r="Q151" i="105"/>
  <c r="Q150" i="130"/>
  <c r="Q151" i="130" s="1"/>
  <c r="J70" i="83"/>
  <c r="H78" i="142"/>
  <c r="O16" i="140"/>
  <c r="S483" i="105"/>
  <c r="S477" i="130"/>
  <c r="S478" i="130" s="1"/>
  <c r="R577" i="105"/>
  <c r="R615" i="105" s="1"/>
  <c r="R570" i="130"/>
  <c r="J70" i="109"/>
  <c r="J70" i="45"/>
  <c r="V709" i="111"/>
  <c r="K850" i="111"/>
  <c r="S319" i="130"/>
  <c r="S320" i="130" s="1"/>
  <c r="S324" i="105"/>
  <c r="I140" i="67"/>
  <c r="I141" i="67" s="1"/>
  <c r="I58" i="67"/>
  <c r="H1020" i="111"/>
  <c r="M608" i="130"/>
  <c r="J59" i="53"/>
  <c r="H80" i="140"/>
  <c r="J80" i="140" s="1"/>
  <c r="J36" i="140" s="1"/>
  <c r="O32" i="140"/>
  <c r="O30" i="140"/>
  <c r="O33" i="140"/>
  <c r="O31" i="140"/>
  <c r="O34" i="140"/>
  <c r="H141" i="104"/>
  <c r="S94" i="130"/>
  <c r="S95" i="130" s="1"/>
  <c r="S95" i="105"/>
  <c r="F209" i="67"/>
  <c r="F143" i="104"/>
  <c r="N67" i="131"/>
  <c r="N68" i="131" s="1"/>
  <c r="N623" i="130"/>
  <c r="S22" i="130"/>
  <c r="S23" i="130" s="1"/>
  <c r="S23" i="105"/>
  <c r="S587" i="130"/>
  <c r="S588" i="130" s="1"/>
  <c r="S595" i="105"/>
  <c r="S510" i="105"/>
  <c r="S504" i="130"/>
  <c r="S505" i="130" s="1"/>
  <c r="J36" i="104"/>
  <c r="F14" i="24"/>
  <c r="O396" i="130"/>
  <c r="Q530" i="105"/>
  <c r="Q568" i="105" s="1"/>
  <c r="Q524" i="130"/>
  <c r="S67" i="130"/>
  <c r="S68" i="130" s="1"/>
  <c r="S68" i="105"/>
  <c r="O237" i="130"/>
  <c r="Q388" i="105"/>
  <c r="G70" i="85"/>
  <c r="G240" i="85" s="1"/>
  <c r="P433" i="130"/>
  <c r="H48" i="141"/>
  <c r="H81" i="141" s="1"/>
  <c r="I70" i="48"/>
  <c r="I208" i="48" s="1"/>
  <c r="S114" i="105"/>
  <c r="S486" i="130"/>
  <c r="S487" i="130" s="1"/>
  <c r="S492" i="105"/>
  <c r="G58" i="141"/>
  <c r="G59" i="104"/>
  <c r="G69" i="104"/>
  <c r="S596" i="130"/>
  <c r="S597" i="130" s="1"/>
  <c r="S604" i="105"/>
  <c r="T120" i="52"/>
  <c r="I140" i="32"/>
  <c r="I141" i="32" s="1"/>
  <c r="I58" i="32"/>
  <c r="I58" i="86"/>
  <c r="I140" i="86"/>
  <c r="I141" i="86" s="1"/>
  <c r="J70" i="79"/>
  <c r="S120" i="32"/>
  <c r="S274" i="130"/>
  <c r="S275" i="130" s="1"/>
  <c r="S275" i="105"/>
  <c r="S441" i="130"/>
  <c r="S442" i="130" s="1"/>
  <c r="S447" i="105"/>
  <c r="I140" i="85"/>
  <c r="I141" i="85" s="1"/>
  <c r="I58" i="85"/>
  <c r="S576" i="105"/>
  <c r="I70" i="108"/>
  <c r="I208" i="108" s="1"/>
  <c r="S304" i="105"/>
  <c r="S299" i="130"/>
  <c r="S300" i="130" s="1"/>
  <c r="P236" i="130"/>
  <c r="P237" i="105"/>
  <c r="P239" i="105" s="1"/>
  <c r="R115" i="105"/>
  <c r="R114" i="130"/>
  <c r="R115" i="130" s="1"/>
  <c r="G70" i="86"/>
  <c r="G208" i="86" s="1"/>
  <c r="Q399" i="105"/>
  <c r="Q248" i="130"/>
  <c r="E59" i="142"/>
  <c r="E82" i="142" s="1"/>
  <c r="E69" i="142"/>
  <c r="E70" i="142" s="1"/>
  <c r="H70" i="98"/>
  <c r="H208" i="98" s="1"/>
  <c r="R529" i="105"/>
  <c r="P13" i="130"/>
  <c r="P14" i="105"/>
  <c r="P97" i="105" s="1"/>
  <c r="P630" i="105"/>
  <c r="P631" i="105" s="1"/>
  <c r="H59" i="32"/>
  <c r="H58" i="63"/>
  <c r="H69" i="32"/>
  <c r="P13" i="140"/>
  <c r="P11" i="140"/>
  <c r="P8" i="140"/>
  <c r="P10" i="140"/>
  <c r="P9" i="140"/>
  <c r="P12" i="140"/>
  <c r="P384" i="130"/>
  <c r="P389" i="105"/>
  <c r="P391" i="105" s="1"/>
  <c r="S265" i="130"/>
  <c r="S266" i="130" s="1"/>
  <c r="S266" i="105"/>
  <c r="H59" i="86"/>
  <c r="H69" i="86"/>
  <c r="Q438" i="105"/>
  <c r="Q521" i="105" s="1"/>
  <c r="Q432" i="130"/>
  <c r="M68" i="131"/>
  <c r="O14" i="140"/>
  <c r="O15" i="140"/>
  <c r="S557" i="105"/>
  <c r="S550" i="130"/>
  <c r="S551" i="130" s="1"/>
  <c r="S495" i="130"/>
  <c r="S496" i="130" s="1"/>
  <c r="S501" i="105"/>
  <c r="S360" i="105"/>
  <c r="S355" i="130"/>
  <c r="S356" i="130" s="1"/>
  <c r="F59" i="141"/>
  <c r="F82" i="141" s="1"/>
  <c r="F69" i="141"/>
  <c r="I34" i="112"/>
  <c r="I41" i="112"/>
  <c r="I44" i="112" s="1"/>
  <c r="I19" i="136"/>
  <c r="J48" i="67"/>
  <c r="I208" i="67"/>
  <c r="J59" i="68"/>
  <c r="G59" i="63"/>
  <c r="G134" i="63" s="1"/>
  <c r="G58" i="140"/>
  <c r="G69" i="63"/>
  <c r="I59" i="52"/>
  <c r="I69" i="52"/>
  <c r="S257" i="105"/>
  <c r="S256" i="130"/>
  <c r="S257" i="130" s="1"/>
  <c r="O14" i="130"/>
  <c r="O622" i="130"/>
  <c r="Q571" i="130"/>
  <c r="Q34" i="112"/>
  <c r="X19" i="112"/>
  <c r="X34" i="112" s="1"/>
  <c r="X35" i="112" s="1"/>
  <c r="I59" i="98"/>
  <c r="I69" i="98"/>
  <c r="S346" i="130"/>
  <c r="S347" i="130" s="1"/>
  <c r="S351" i="105"/>
  <c r="F89" i="104"/>
  <c r="S468" i="130"/>
  <c r="S469" i="130" s="1"/>
  <c r="S474" i="105"/>
  <c r="G7" i="119"/>
  <c r="G8" i="119" s="1"/>
  <c r="F57" i="112"/>
  <c r="S50" i="105"/>
  <c r="S49" i="130"/>
  <c r="S50" i="130" s="1"/>
  <c r="S421" i="130"/>
  <c r="S422" i="130" s="1"/>
  <c r="S427" i="105"/>
  <c r="R177" i="130"/>
  <c r="R178" i="130" s="1"/>
  <c r="R178" i="105"/>
  <c r="S364" i="130"/>
  <c r="S365" i="130" s="1"/>
  <c r="S369" i="105"/>
  <c r="R168" i="105"/>
  <c r="H70" i="54"/>
  <c r="H208" i="54" s="1"/>
  <c r="G48" i="142"/>
  <c r="G81" i="142" s="1"/>
  <c r="J59" i="48"/>
  <c r="S141" i="130"/>
  <c r="S142" i="130" s="1"/>
  <c r="S142" i="105"/>
  <c r="Q106" i="105"/>
  <c r="Q105" i="130"/>
  <c r="K16" i="111"/>
  <c r="T119" i="32"/>
  <c r="J70" i="89"/>
  <c r="H8" i="112"/>
  <c r="U16" i="111"/>
  <c r="J157" i="111"/>
  <c r="J371" i="111" s="1"/>
  <c r="I208" i="71"/>
  <c r="J70" i="71"/>
  <c r="O385" i="130"/>
  <c r="J59" i="108"/>
  <c r="P395" i="130"/>
  <c r="P400" i="105"/>
  <c r="P429" i="105" s="1"/>
  <c r="S586" i="105"/>
  <c r="S578" i="130"/>
  <c r="S579" i="130" s="1"/>
  <c r="U647" i="111"/>
  <c r="J698" i="111"/>
  <c r="V508" i="111"/>
  <c r="K619" i="111"/>
  <c r="J70" i="69"/>
  <c r="J70" i="74"/>
  <c r="H48" i="140"/>
  <c r="H81" i="140" s="1"/>
  <c r="H47" i="142"/>
  <c r="J70" i="96"/>
  <c r="G57" i="136"/>
  <c r="I59" i="47"/>
  <c r="I69" i="47"/>
  <c r="I70" i="55"/>
  <c r="S177" i="105"/>
  <c r="J70" i="102"/>
  <c r="J70" i="50"/>
  <c r="I59" i="75"/>
  <c r="J59" i="75" s="1"/>
  <c r="I69" i="75"/>
  <c r="J70" i="44"/>
  <c r="S14" i="131"/>
  <c r="J70" i="40"/>
  <c r="T120" i="80"/>
  <c r="I208" i="76"/>
  <c r="J70" i="76"/>
  <c r="F58" i="142"/>
  <c r="F59" i="140"/>
  <c r="F82" i="140" s="1"/>
  <c r="F69" i="140"/>
  <c r="S373" i="130"/>
  <c r="S374" i="130" s="1"/>
  <c r="S378" i="105"/>
  <c r="K384" i="111"/>
  <c r="T119" i="67"/>
  <c r="I48" i="104"/>
  <c r="I87" i="104" s="1"/>
  <c r="I47" i="141"/>
  <c r="M637" i="130" l="1"/>
  <c r="P33" i="131"/>
  <c r="N51" i="131"/>
  <c r="P28" i="131"/>
  <c r="O12" i="131"/>
  <c r="O19" i="131" s="1"/>
  <c r="M52" i="131"/>
  <c r="T25" i="131"/>
  <c r="O239" i="130"/>
  <c r="P35" i="131" s="1"/>
  <c r="Q48" i="131"/>
  <c r="P12" i="131"/>
  <c r="P516" i="130"/>
  <c r="Q40" i="131" s="1"/>
  <c r="O424" i="130"/>
  <c r="P39" i="131" s="1"/>
  <c r="T13" i="131"/>
  <c r="R26" i="131"/>
  <c r="Q21" i="131"/>
  <c r="T24" i="131"/>
  <c r="P562" i="130"/>
  <c r="Q32" i="131" s="1"/>
  <c r="O387" i="130"/>
  <c r="P38" i="131" s="1"/>
  <c r="S31" i="131"/>
  <c r="R43" i="131"/>
  <c r="T45" i="131"/>
  <c r="T44" i="131"/>
  <c r="S22" i="131"/>
  <c r="S27" i="131"/>
  <c r="R30" i="131"/>
  <c r="P376" i="130"/>
  <c r="Q37" i="131" s="1"/>
  <c r="T17" i="131"/>
  <c r="T16" i="131"/>
  <c r="Q302" i="130"/>
  <c r="R36" i="131" s="1"/>
  <c r="S23" i="131"/>
  <c r="J14" i="142"/>
  <c r="J11" i="142" s="1"/>
  <c r="J70" i="53"/>
  <c r="P13" i="112"/>
  <c r="I78" i="142"/>
  <c r="K78" i="142" s="1"/>
  <c r="K14" i="142" s="1"/>
  <c r="T15" i="131"/>
  <c r="J70" i="49"/>
  <c r="J70" i="48"/>
  <c r="K80" i="142"/>
  <c r="K36" i="142" s="1"/>
  <c r="Q225" i="105"/>
  <c r="I58" i="112"/>
  <c r="E17" i="24" s="1"/>
  <c r="T120" i="32"/>
  <c r="J70" i="68"/>
  <c r="I1019" i="111"/>
  <c r="M53" i="131"/>
  <c r="T120" i="67"/>
  <c r="J36" i="142"/>
  <c r="N70" i="131"/>
  <c r="M635" i="130"/>
  <c r="I141" i="104"/>
  <c r="J141" i="104" s="1"/>
  <c r="J48" i="104" s="1"/>
  <c r="P226" i="105"/>
  <c r="P618" i="105" s="1"/>
  <c r="G23" i="119" s="1"/>
  <c r="J1005" i="111"/>
  <c r="P225" i="130"/>
  <c r="O643" i="105"/>
  <c r="N610" i="130"/>
  <c r="N637" i="130" s="1"/>
  <c r="J12" i="142"/>
  <c r="I48" i="141"/>
  <c r="I81" i="141" s="1"/>
  <c r="J81" i="141" s="1"/>
  <c r="J48" i="141" s="1"/>
  <c r="P237" i="130"/>
  <c r="T46" i="131"/>
  <c r="R187" i="128"/>
  <c r="P396" i="130"/>
  <c r="Q106" i="130"/>
  <c r="S529" i="105"/>
  <c r="I70" i="98"/>
  <c r="I208" i="98" s="1"/>
  <c r="F70" i="140"/>
  <c r="F83" i="140" s="1"/>
  <c r="I208" i="55"/>
  <c r="J70" i="55"/>
  <c r="H48" i="142"/>
  <c r="H81" i="142" s="1"/>
  <c r="Q8" i="112"/>
  <c r="V16" i="111"/>
  <c r="I8" i="112"/>
  <c r="K157" i="111"/>
  <c r="K371" i="111" s="1"/>
  <c r="R169" i="105"/>
  <c r="R168" i="130"/>
  <c r="R169" i="130" s="1"/>
  <c r="J59" i="98"/>
  <c r="Q607" i="130"/>
  <c r="G58" i="142"/>
  <c r="G59" i="140"/>
  <c r="G82" i="140" s="1"/>
  <c r="G69" i="140"/>
  <c r="O67" i="131"/>
  <c r="R399" i="105"/>
  <c r="H70" i="86"/>
  <c r="H208" i="86" s="1"/>
  <c r="P16" i="140"/>
  <c r="Q395" i="130"/>
  <c r="Q400" i="105"/>
  <c r="Q429" i="105" s="1"/>
  <c r="P616" i="105"/>
  <c r="I59" i="85"/>
  <c r="I69" i="85"/>
  <c r="S114" i="130"/>
  <c r="S115" i="130" s="1"/>
  <c r="S115" i="105"/>
  <c r="G142" i="104"/>
  <c r="R571" i="130"/>
  <c r="F145" i="63"/>
  <c r="R438" i="105"/>
  <c r="R521" i="105" s="1"/>
  <c r="R432" i="130"/>
  <c r="S124" i="105"/>
  <c r="S123" i="130"/>
  <c r="S124" i="130" s="1"/>
  <c r="Q237" i="105"/>
  <c r="Q239" i="105" s="1"/>
  <c r="Q236" i="130"/>
  <c r="J59" i="54"/>
  <c r="H7" i="119"/>
  <c r="H8" i="119" s="1"/>
  <c r="G57" i="112"/>
  <c r="E93" i="140"/>
  <c r="T14" i="131"/>
  <c r="F92" i="140"/>
  <c r="F93" i="140" s="1"/>
  <c r="E92" i="142"/>
  <c r="T120" i="85"/>
  <c r="I48" i="140"/>
  <c r="I81" i="140" s="1"/>
  <c r="J81" i="140" s="1"/>
  <c r="J48" i="140" s="1"/>
  <c r="I47" i="142"/>
  <c r="S314" i="105"/>
  <c r="I70" i="75"/>
  <c r="I208" i="75" s="1"/>
  <c r="J59" i="47"/>
  <c r="F92" i="141"/>
  <c r="F70" i="141"/>
  <c r="F83" i="141" s="1"/>
  <c r="Q433" i="130"/>
  <c r="P14" i="140"/>
  <c r="P15" i="140"/>
  <c r="V384" i="111"/>
  <c r="K390" i="111"/>
  <c r="S105" i="105"/>
  <c r="I70" i="47"/>
  <c r="I208" i="47" s="1"/>
  <c r="J70" i="108"/>
  <c r="H8" i="136"/>
  <c r="H13" i="136" s="1"/>
  <c r="H13" i="112"/>
  <c r="H35" i="112" s="1"/>
  <c r="O97" i="130"/>
  <c r="O226" i="130" s="1"/>
  <c r="S150" i="105"/>
  <c r="I70" i="52"/>
  <c r="I208" i="52" s="1"/>
  <c r="M70" i="131"/>
  <c r="O68" i="131"/>
  <c r="P385" i="130"/>
  <c r="H70" i="32"/>
  <c r="R13" i="105"/>
  <c r="P14" i="130"/>
  <c r="P622" i="130"/>
  <c r="I59" i="86"/>
  <c r="I69" i="86"/>
  <c r="G59" i="141"/>
  <c r="G82" i="141" s="1"/>
  <c r="G69" i="141"/>
  <c r="O39" i="140"/>
  <c r="P38" i="140"/>
  <c r="P36" i="140"/>
  <c r="O35" i="131"/>
  <c r="O41" i="131" s="1"/>
  <c r="N41" i="131"/>
  <c r="R105" i="130"/>
  <c r="R106" i="105"/>
  <c r="R236" i="105"/>
  <c r="H70" i="67"/>
  <c r="H209" i="67" s="1"/>
  <c r="S247" i="130"/>
  <c r="S248" i="105"/>
  <c r="S306" i="105" s="1"/>
  <c r="Q311" i="130"/>
  <c r="F88" i="63"/>
  <c r="P644" i="105"/>
  <c r="Y19" i="112"/>
  <c r="Y34" i="112" s="1"/>
  <c r="Y35" i="112" s="1"/>
  <c r="R34" i="112"/>
  <c r="E83" i="142"/>
  <c r="T120" i="86"/>
  <c r="I133" i="63"/>
  <c r="J133" i="63" s="1"/>
  <c r="I87" i="63"/>
  <c r="I1020" i="111"/>
  <c r="F59" i="142"/>
  <c r="F82" i="142" s="1"/>
  <c r="F69" i="142"/>
  <c r="F70" i="142" s="1"/>
  <c r="J1007" i="111"/>
  <c r="J59" i="52"/>
  <c r="H59" i="63"/>
  <c r="H134" i="63" s="1"/>
  <c r="H58" i="140"/>
  <c r="H69" i="63"/>
  <c r="H70" i="63" s="1"/>
  <c r="R315" i="105"/>
  <c r="R380" i="105" s="1"/>
  <c r="R310" i="130"/>
  <c r="H57" i="136"/>
  <c r="Q13" i="130"/>
  <c r="Q14" i="105"/>
  <c r="Q97" i="105" s="1"/>
  <c r="Q630" i="105"/>
  <c r="Q631" i="105" s="1"/>
  <c r="V647" i="111"/>
  <c r="K698" i="111"/>
  <c r="R524" i="130"/>
  <c r="R530" i="105"/>
  <c r="R568" i="105" s="1"/>
  <c r="I59" i="32"/>
  <c r="I58" i="63"/>
  <c r="I69" i="32"/>
  <c r="S177" i="130"/>
  <c r="S178" i="130" s="1"/>
  <c r="S178" i="105"/>
  <c r="O623" i="130"/>
  <c r="P67" i="131"/>
  <c r="G144" i="63"/>
  <c r="G145" i="63" s="1"/>
  <c r="G70" i="63"/>
  <c r="I40" i="136"/>
  <c r="I43" i="136" s="1"/>
  <c r="J43" i="136" s="1"/>
  <c r="I33" i="136"/>
  <c r="J19" i="136"/>
  <c r="J40" i="136" s="1"/>
  <c r="S570" i="130"/>
  <c r="S577" i="105"/>
  <c r="S615" i="105" s="1"/>
  <c r="G152" i="104"/>
  <c r="G153" i="104" s="1"/>
  <c r="G70" i="104"/>
  <c r="Q389" i="105"/>
  <c r="Q391" i="105" s="1"/>
  <c r="Q384" i="130"/>
  <c r="Q525" i="130"/>
  <c r="O36" i="140"/>
  <c r="O38" i="140"/>
  <c r="I58" i="104"/>
  <c r="I59" i="67"/>
  <c r="J59" i="67" s="1"/>
  <c r="I69" i="67"/>
  <c r="R388" i="105"/>
  <c r="H70" i="85"/>
  <c r="H240" i="85" s="1"/>
  <c r="P39" i="140"/>
  <c r="S160" i="105"/>
  <c r="S159" i="130"/>
  <c r="S160" i="130" s="1"/>
  <c r="S168" i="105"/>
  <c r="I70" i="54"/>
  <c r="I208" i="54" s="1"/>
  <c r="G13" i="136"/>
  <c r="H58" i="141"/>
  <c r="H59" i="104"/>
  <c r="H142" i="104" s="1"/>
  <c r="H69" i="104"/>
  <c r="H70" i="104" s="1"/>
  <c r="G208" i="32"/>
  <c r="G135" i="63"/>
  <c r="R248" i="130"/>
  <c r="V630" i="111"/>
  <c r="K636" i="111"/>
  <c r="R151" i="105"/>
  <c r="R150" i="130"/>
  <c r="R151" i="130" s="1"/>
  <c r="S437" i="105"/>
  <c r="I70" i="80"/>
  <c r="N608" i="130"/>
  <c r="O49" i="131" l="1"/>
  <c r="J8" i="142"/>
  <c r="J13" i="142"/>
  <c r="P19" i="131"/>
  <c r="P51" i="131" s="1"/>
  <c r="P41" i="131"/>
  <c r="J10" i="142"/>
  <c r="O608" i="130"/>
  <c r="J9" i="142"/>
  <c r="Q562" i="130"/>
  <c r="R32" i="131" s="1"/>
  <c r="U14" i="131"/>
  <c r="S43" i="131"/>
  <c r="U17" i="131"/>
  <c r="U45" i="131"/>
  <c r="U24" i="131"/>
  <c r="T27" i="131"/>
  <c r="T31" i="131"/>
  <c r="S26" i="131"/>
  <c r="R302" i="130"/>
  <c r="S36" i="131" s="1"/>
  <c r="H34" i="136"/>
  <c r="H56" i="136" s="1"/>
  <c r="Q516" i="130"/>
  <c r="R40" i="131" s="1"/>
  <c r="U46" i="131"/>
  <c r="Q376" i="130"/>
  <c r="R37" i="131" s="1"/>
  <c r="P387" i="130"/>
  <c r="Q38" i="131" s="1"/>
  <c r="S30" i="131"/>
  <c r="R21" i="131"/>
  <c r="P239" i="130"/>
  <c r="Q35" i="131" s="1"/>
  <c r="U16" i="131"/>
  <c r="U44" i="131"/>
  <c r="Q33" i="131"/>
  <c r="Q28" i="131"/>
  <c r="U13" i="131"/>
  <c r="Q12" i="131"/>
  <c r="T23" i="131"/>
  <c r="T22" i="131"/>
  <c r="P424" i="130"/>
  <c r="Q39" i="131" s="1"/>
  <c r="U15" i="131"/>
  <c r="R48" i="131"/>
  <c r="U25" i="131"/>
  <c r="P643" i="105"/>
  <c r="N635" i="130"/>
  <c r="G14" i="24"/>
  <c r="Q225" i="130"/>
  <c r="R225" i="105"/>
  <c r="K1005" i="111"/>
  <c r="K1007" i="111"/>
  <c r="H143" i="104"/>
  <c r="H89" i="104"/>
  <c r="G34" i="136"/>
  <c r="G56" i="136" s="1"/>
  <c r="S236" i="105"/>
  <c r="I70" i="67"/>
  <c r="J70" i="67" s="1"/>
  <c r="Q385" i="130"/>
  <c r="Q13" i="112"/>
  <c r="X8" i="112"/>
  <c r="X13" i="112" s="1"/>
  <c r="I208" i="80"/>
  <c r="J70" i="80"/>
  <c r="S571" i="130"/>
  <c r="G88" i="63"/>
  <c r="Q644" i="105"/>
  <c r="S13" i="105"/>
  <c r="I70" i="32"/>
  <c r="I208" i="32" s="1"/>
  <c r="R525" i="130"/>
  <c r="H58" i="142"/>
  <c r="H59" i="140"/>
  <c r="H82" i="140" s="1"/>
  <c r="H69" i="140"/>
  <c r="J1020" i="111"/>
  <c r="J70" i="75"/>
  <c r="J48" i="63"/>
  <c r="G13" i="24"/>
  <c r="R236" i="130"/>
  <c r="R237" i="105"/>
  <c r="R239" i="105" s="1"/>
  <c r="N52" i="131"/>
  <c r="N49" i="131"/>
  <c r="N53" i="131" s="1"/>
  <c r="Q67" i="131"/>
  <c r="Q68" i="131" s="1"/>
  <c r="P623" i="130"/>
  <c r="H144" i="63"/>
  <c r="H145" i="63" s="1"/>
  <c r="S150" i="130"/>
  <c r="S151" i="130" s="1"/>
  <c r="S151" i="105"/>
  <c r="F93" i="141"/>
  <c r="J70" i="47"/>
  <c r="E93" i="142"/>
  <c r="J70" i="54"/>
  <c r="J59" i="85"/>
  <c r="S530" i="105"/>
  <c r="S568" i="105" s="1"/>
  <c r="S524" i="130"/>
  <c r="H88" i="63"/>
  <c r="R106" i="130"/>
  <c r="I7" i="119"/>
  <c r="I8" i="119" s="1"/>
  <c r="H57" i="112"/>
  <c r="S105" i="130"/>
  <c r="S106" i="105"/>
  <c r="S310" i="130"/>
  <c r="S315" i="105"/>
  <c r="S380" i="105" s="1"/>
  <c r="Q237" i="130"/>
  <c r="I70" i="85"/>
  <c r="I240" i="85" s="1"/>
  <c r="S388" i="105"/>
  <c r="Q396" i="130"/>
  <c r="R395" i="130"/>
  <c r="R400" i="105"/>
  <c r="R429" i="105" s="1"/>
  <c r="G59" i="142"/>
  <c r="G82" i="142" s="1"/>
  <c r="G69" i="142"/>
  <c r="G70" i="142" s="1"/>
  <c r="S438" i="105"/>
  <c r="S521" i="105" s="1"/>
  <c r="S432" i="130"/>
  <c r="H59" i="141"/>
  <c r="H82" i="141" s="1"/>
  <c r="H69" i="141"/>
  <c r="S169" i="105"/>
  <c r="S168" i="130"/>
  <c r="S169" i="130" s="1"/>
  <c r="I59" i="104"/>
  <c r="I142" i="104" s="1"/>
  <c r="J142" i="104" s="1"/>
  <c r="J59" i="104" s="1"/>
  <c r="I58" i="141"/>
  <c r="I69" i="104"/>
  <c r="G143" i="104"/>
  <c r="G89" i="104"/>
  <c r="I59" i="63"/>
  <c r="K1020" i="111" s="1"/>
  <c r="I58" i="140"/>
  <c r="I69" i="63"/>
  <c r="R311" i="130"/>
  <c r="S248" i="130"/>
  <c r="I70" i="86"/>
  <c r="I208" i="86" s="1"/>
  <c r="S399" i="105"/>
  <c r="R13" i="130"/>
  <c r="R14" i="105"/>
  <c r="R97" i="105" s="1"/>
  <c r="R630" i="105"/>
  <c r="R631" i="105" s="1"/>
  <c r="R644" i="105" s="1"/>
  <c r="O610" i="130"/>
  <c r="O637" i="130" s="1"/>
  <c r="I48" i="142"/>
  <c r="J48" i="142" s="1"/>
  <c r="G92" i="140"/>
  <c r="G93" i="140" s="1"/>
  <c r="G70" i="140"/>
  <c r="I13" i="112"/>
  <c r="I35" i="112" s="1"/>
  <c r="J7" i="119" s="1"/>
  <c r="J8" i="119" s="1"/>
  <c r="I8" i="136"/>
  <c r="F92" i="142"/>
  <c r="F93" i="142" s="1"/>
  <c r="G92" i="141"/>
  <c r="G93" i="141" s="1"/>
  <c r="G70" i="141"/>
  <c r="G83" i="141" s="1"/>
  <c r="R384" i="130"/>
  <c r="R389" i="105"/>
  <c r="R391" i="105" s="1"/>
  <c r="I57" i="136"/>
  <c r="E22" i="24" s="1"/>
  <c r="J33" i="136"/>
  <c r="P68" i="131"/>
  <c r="J59" i="32"/>
  <c r="Q14" i="130"/>
  <c r="Q622" i="130"/>
  <c r="J70" i="52"/>
  <c r="H152" i="104"/>
  <c r="J59" i="86"/>
  <c r="P97" i="130"/>
  <c r="H208" i="32"/>
  <c r="H135" i="63"/>
  <c r="Q616" i="105"/>
  <c r="R433" i="130"/>
  <c r="R607" i="130"/>
  <c r="J70" i="98"/>
  <c r="R8" i="112"/>
  <c r="F83" i="142"/>
  <c r="Q226" i="105"/>
  <c r="Q618" i="105" s="1"/>
  <c r="H23" i="119" s="1"/>
  <c r="J1019" i="111"/>
  <c r="P49" i="131" l="1"/>
  <c r="P53" i="131" s="1"/>
  <c r="R28" i="131"/>
  <c r="P52" i="131"/>
  <c r="P608" i="130"/>
  <c r="R33" i="131"/>
  <c r="Q41" i="131"/>
  <c r="R516" i="130"/>
  <c r="S40" i="131" s="1"/>
  <c r="T30" i="131"/>
  <c r="S21" i="131"/>
  <c r="R12" i="131"/>
  <c r="Q239" i="130"/>
  <c r="R35" i="131" s="1"/>
  <c r="Q424" i="130"/>
  <c r="R39" i="131" s="1"/>
  <c r="T26" i="131"/>
  <c r="T43" i="131"/>
  <c r="S48" i="131"/>
  <c r="R562" i="130"/>
  <c r="S32" i="131" s="1"/>
  <c r="U23" i="131"/>
  <c r="U31" i="131"/>
  <c r="S302" i="130"/>
  <c r="T36" i="131" s="1"/>
  <c r="R376" i="130"/>
  <c r="S37" i="131" s="1"/>
  <c r="Q387" i="130"/>
  <c r="R38" i="131" s="1"/>
  <c r="U22" i="131"/>
  <c r="Q19" i="131"/>
  <c r="U27" i="131"/>
  <c r="J70" i="86"/>
  <c r="S225" i="105"/>
  <c r="I81" i="142"/>
  <c r="K81" i="142" s="1"/>
  <c r="K48" i="142" s="1"/>
  <c r="G92" i="142"/>
  <c r="G93" i="142" s="1"/>
  <c r="J70" i="32"/>
  <c r="E16" i="24"/>
  <c r="H14" i="24"/>
  <c r="Q70" i="131"/>
  <c r="K1019" i="111"/>
  <c r="D16" i="24" s="1"/>
  <c r="R225" i="130"/>
  <c r="S607" i="130"/>
  <c r="I134" i="63"/>
  <c r="J134" i="63" s="1"/>
  <c r="J59" i="63" s="1"/>
  <c r="O635" i="130"/>
  <c r="R13" i="112"/>
  <c r="Y8" i="112"/>
  <c r="Y13" i="112" s="1"/>
  <c r="R385" i="130"/>
  <c r="S525" i="130"/>
  <c r="H92" i="140"/>
  <c r="H70" i="140"/>
  <c r="R67" i="131"/>
  <c r="Q623" i="130"/>
  <c r="I152" i="104"/>
  <c r="I153" i="104" s="1"/>
  <c r="I70" i="104"/>
  <c r="I143" i="104" s="1"/>
  <c r="J143" i="104" s="1"/>
  <c r="R396" i="130"/>
  <c r="R616" i="105"/>
  <c r="I57" i="112"/>
  <c r="D17" i="24" s="1"/>
  <c r="K17" i="24" s="1"/>
  <c r="S400" i="105"/>
  <c r="S429" i="105" s="1"/>
  <c r="S395" i="130"/>
  <c r="I59" i="140"/>
  <c r="I58" i="142"/>
  <c r="I69" i="140"/>
  <c r="S433" i="130"/>
  <c r="S389" i="105"/>
  <c r="S391" i="105" s="1"/>
  <c r="S384" i="130"/>
  <c r="S236" i="130"/>
  <c r="S237" i="105"/>
  <c r="S239" i="105" s="1"/>
  <c r="H153" i="104"/>
  <c r="G83" i="140"/>
  <c r="G83" i="142"/>
  <c r="R14" i="130"/>
  <c r="R622" i="130"/>
  <c r="I59" i="141"/>
  <c r="I82" i="141" s="1"/>
  <c r="J82" i="141" s="1"/>
  <c r="J59" i="141" s="1"/>
  <c r="I69" i="141"/>
  <c r="H92" i="141"/>
  <c r="H70" i="141"/>
  <c r="H83" i="141" s="1"/>
  <c r="S106" i="130"/>
  <c r="H59" i="142"/>
  <c r="H82" i="142" s="1"/>
  <c r="H69" i="142"/>
  <c r="H70" i="142" s="1"/>
  <c r="Q97" i="130"/>
  <c r="Q226" i="130" s="1"/>
  <c r="P70" i="131"/>
  <c r="I13" i="136"/>
  <c r="J8" i="136"/>
  <c r="P226" i="130"/>
  <c r="I144" i="63"/>
  <c r="I145" i="63" s="1"/>
  <c r="J145" i="63" s="1"/>
  <c r="J13" i="24" s="1"/>
  <c r="I70" i="63"/>
  <c r="S311" i="130"/>
  <c r="J70" i="85"/>
  <c r="R237" i="130"/>
  <c r="Q643" i="105"/>
  <c r="S14" i="105"/>
  <c r="S97" i="105" s="1"/>
  <c r="S13" i="130"/>
  <c r="S630" i="105"/>
  <c r="S631" i="105" s="1"/>
  <c r="I209" i="67"/>
  <c r="R226" i="105"/>
  <c r="R618" i="105" s="1"/>
  <c r="Q51" i="131" l="1"/>
  <c r="Q49" i="131"/>
  <c r="Q608" i="130"/>
  <c r="R41" i="131"/>
  <c r="U30" i="131"/>
  <c r="Q52" i="131"/>
  <c r="T48" i="131"/>
  <c r="U43" i="131"/>
  <c r="U48" i="131" s="1"/>
  <c r="R239" i="130"/>
  <c r="S35" i="131" s="1"/>
  <c r="S516" i="130"/>
  <c r="T40" i="131" s="1"/>
  <c r="S33" i="131"/>
  <c r="R424" i="130"/>
  <c r="S39" i="131" s="1"/>
  <c r="R387" i="130"/>
  <c r="S38" i="131" s="1"/>
  <c r="U26" i="131"/>
  <c r="S28" i="131"/>
  <c r="T21" i="131"/>
  <c r="S562" i="130"/>
  <c r="T32" i="131" s="1"/>
  <c r="U36" i="131"/>
  <c r="S376" i="130"/>
  <c r="T37" i="131" s="1"/>
  <c r="S12" i="131"/>
  <c r="R19" i="131"/>
  <c r="R51" i="131" s="1"/>
  <c r="H13" i="24"/>
  <c r="K16" i="24"/>
  <c r="S616" i="105"/>
  <c r="J152" i="104"/>
  <c r="R97" i="130"/>
  <c r="R226" i="130" s="1"/>
  <c r="P610" i="130"/>
  <c r="J70" i="104"/>
  <c r="I14" i="24"/>
  <c r="K14" i="24" s="1"/>
  <c r="I23" i="119"/>
  <c r="R643" i="105"/>
  <c r="S67" i="131"/>
  <c r="S68" i="131" s="1"/>
  <c r="R623" i="130"/>
  <c r="I92" i="140"/>
  <c r="I93" i="140" s="1"/>
  <c r="I70" i="140"/>
  <c r="I83" i="140" s="1"/>
  <c r="H83" i="142"/>
  <c r="H83" i="140"/>
  <c r="S226" i="105"/>
  <c r="S618" i="105" s="1"/>
  <c r="I135" i="63"/>
  <c r="J135" i="63" s="1"/>
  <c r="I88" i="63"/>
  <c r="S644" i="105"/>
  <c r="E12" i="24" s="1"/>
  <c r="Q610" i="130"/>
  <c r="Q637" i="130" s="1"/>
  <c r="J153" i="104"/>
  <c r="I59" i="142"/>
  <c r="J59" i="142" s="1"/>
  <c r="I69" i="142"/>
  <c r="I70" i="142" s="1"/>
  <c r="J70" i="142" s="1"/>
  <c r="H93" i="140"/>
  <c r="J13" i="136"/>
  <c r="I34" i="136"/>
  <c r="J144" i="63"/>
  <c r="H93" i="141"/>
  <c r="S237" i="130"/>
  <c r="S385" i="130"/>
  <c r="I82" i="140"/>
  <c r="J82" i="140" s="1"/>
  <c r="J59" i="140" s="1"/>
  <c r="I89" i="104"/>
  <c r="R68" i="131"/>
  <c r="S14" i="130"/>
  <c r="S622" i="130"/>
  <c r="S225" i="130"/>
  <c r="I92" i="141"/>
  <c r="I93" i="141" s="1"/>
  <c r="I70" i="141"/>
  <c r="I83" i="141" s="1"/>
  <c r="J83" i="141" s="1"/>
  <c r="J70" i="141" s="1"/>
  <c r="S396" i="130"/>
  <c r="H92" i="142"/>
  <c r="P637" i="130" l="1"/>
  <c r="R52" i="131"/>
  <c r="T28" i="131"/>
  <c r="U21" i="131"/>
  <c r="U28" i="131" s="1"/>
  <c r="R608" i="130"/>
  <c r="T33" i="131"/>
  <c r="R49" i="131"/>
  <c r="R53" i="131" s="1"/>
  <c r="U37" i="131"/>
  <c r="T12" i="131"/>
  <c r="S387" i="130"/>
  <c r="T38" i="131" s="1"/>
  <c r="S19" i="131"/>
  <c r="S51" i="131" s="1"/>
  <c r="S424" i="130"/>
  <c r="T39" i="131" s="1"/>
  <c r="S239" i="130"/>
  <c r="T35" i="131" s="1"/>
  <c r="U32" i="131"/>
  <c r="U33" i="131" s="1"/>
  <c r="U40" i="131"/>
  <c r="J92" i="140"/>
  <c r="I82" i="142"/>
  <c r="K82" i="142" s="1"/>
  <c r="K59" i="142" s="1"/>
  <c r="P635" i="130"/>
  <c r="R610" i="130"/>
  <c r="R637" i="130" s="1"/>
  <c r="J83" i="140"/>
  <c r="J70" i="140" s="1"/>
  <c r="Q53" i="131"/>
  <c r="J93" i="141"/>
  <c r="S97" i="130"/>
  <c r="S226" i="130" s="1"/>
  <c r="Q635" i="130"/>
  <c r="H93" i="142"/>
  <c r="R70" i="131"/>
  <c r="S643" i="105"/>
  <c r="D12" i="24" s="1"/>
  <c r="K12" i="24" s="1"/>
  <c r="J23" i="119"/>
  <c r="D18" i="24" s="1"/>
  <c r="K18" i="24" s="1"/>
  <c r="I92" i="142"/>
  <c r="I93" i="142" s="1"/>
  <c r="S70" i="131"/>
  <c r="T67" i="131"/>
  <c r="S623" i="130"/>
  <c r="J34" i="136"/>
  <c r="I56" i="136"/>
  <c r="D22" i="24" s="1"/>
  <c r="K22" i="24" s="1"/>
  <c r="I83" i="142"/>
  <c r="K83" i="142" s="1"/>
  <c r="K70" i="142" s="1"/>
  <c r="J92" i="141"/>
  <c r="J70" i="63"/>
  <c r="I13" i="24"/>
  <c r="K13" i="24" s="1"/>
  <c r="J93" i="140"/>
  <c r="S41" i="131"/>
  <c r="S610" i="130" l="1"/>
  <c r="S637" i="130" s="1"/>
  <c r="F24" i="24" s="1"/>
  <c r="U35" i="131"/>
  <c r="T19" i="131"/>
  <c r="T51" i="131" s="1"/>
  <c r="U12" i="131"/>
  <c r="U19" i="131" s="1"/>
  <c r="D19" i="24"/>
  <c r="T41" i="131"/>
  <c r="U38" i="131"/>
  <c r="S608" i="130"/>
  <c r="U39" i="131"/>
  <c r="D20" i="24"/>
  <c r="R635" i="130"/>
  <c r="K92" i="142"/>
  <c r="K93" i="142"/>
  <c r="T68" i="131"/>
  <c r="U67" i="131"/>
  <c r="S49" i="131"/>
  <c r="S53" i="131" s="1"/>
  <c r="S52" i="131"/>
  <c r="S635" i="130" l="1"/>
  <c r="D24" i="24" s="1"/>
  <c r="K24" i="24" s="1"/>
  <c r="U41" i="131"/>
  <c r="U49" i="131" s="1"/>
  <c r="T52" i="131"/>
  <c r="T49" i="131"/>
  <c r="T53" i="131" s="1"/>
  <c r="D23" i="24"/>
  <c r="T70" i="131"/>
  <c r="E25" i="24" s="1"/>
  <c r="U68" i="131"/>
  <c r="D25" i="24" l="1"/>
  <c r="K25" i="24"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E5" authorId="0" shapeId="0" xr:uid="{00000000-0006-0000-0800-000001000000}">
      <text>
        <r>
          <rPr>
            <sz val="8"/>
            <color indexed="81"/>
            <rFont val="Tahoma"/>
            <family val="2"/>
          </rPr>
          <t xml:space="preserve">
Note - the numbers in these cells are used as column references in offset formulas in the templates.  
***DO NOT DELETE
They are entered as part of an array, to prevent accidental deletion.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D5" authorId="0" shapeId="0" xr:uid="{00000000-0006-0000-0900-000001000000}">
      <text>
        <r>
          <rPr>
            <sz val="8"/>
            <color indexed="81"/>
            <rFont val="Tahoma"/>
            <family val="2"/>
          </rPr>
          <t xml:space="preserve">
Note - the numbers in these cells are used as column references in offset formulas in the templates.  
***DO NOT DELETE
They are entered as part of an array, to prevent accidental deletion.</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D5" authorId="0" shapeId="0" xr:uid="{00000000-0006-0000-0A00-000001000000}">
      <text>
        <r>
          <rPr>
            <sz val="8"/>
            <color indexed="81"/>
            <rFont val="Tahoma"/>
            <family val="2"/>
          </rPr>
          <t xml:space="preserve">
Note - the numbers in these cells are used as column references in offset formulas in the templates.  
***DO NOT DELETE
They are entered as part of an array, to prevent accidental deletion.</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craidi</author>
    <author>Craig</author>
  </authors>
  <commentList>
    <comment ref="B9" authorId="0" shapeId="0" xr:uid="{00000000-0006-0000-0C00-000001000000}">
      <text>
        <r>
          <rPr>
            <sz val="8"/>
            <color indexed="81"/>
            <rFont val="Tahoma"/>
            <family val="2"/>
          </rPr>
          <t xml:space="preserve">
Used by lookup formulas on the templates - do not delete.</t>
        </r>
      </text>
    </comment>
    <comment ref="L10" authorId="0" shapeId="0" xr:uid="{00000000-0006-0000-0C00-000002000000}">
      <text>
        <r>
          <rPr>
            <b/>
            <sz val="8"/>
            <color indexed="81"/>
            <rFont val="Tahoma"/>
            <family val="2"/>
          </rPr>
          <t>craidi:</t>
        </r>
        <r>
          <rPr>
            <sz val="8"/>
            <color indexed="81"/>
            <rFont val="Tahoma"/>
            <family val="2"/>
          </rPr>
          <t xml:space="preserve">
Cumulative = base cost x prior year cumulative escalations x this year's escalation.
Stand-Alone = base cost x  this year's escalation onlu  (no reference is made to prior year escalations).</t>
        </r>
      </text>
    </comment>
    <comment ref="K11" authorId="1" shapeId="0" xr:uid="{00000000-0006-0000-0C00-000003000000}">
      <text>
        <r>
          <rPr>
            <sz val="9"/>
            <color indexed="81"/>
            <rFont val="Tahoma"/>
            <family val="2"/>
          </rPr>
          <t>As per AER methodology - rate calcualted separately</t>
        </r>
      </text>
    </comment>
    <comment ref="L23" authorId="0" shapeId="0" xr:uid="{00000000-0006-0000-0C00-000004000000}">
      <text>
        <r>
          <rPr>
            <b/>
            <sz val="8"/>
            <color indexed="81"/>
            <rFont val="Tahoma"/>
            <family val="2"/>
          </rPr>
          <t>craidi:</t>
        </r>
        <r>
          <rPr>
            <sz val="8"/>
            <color indexed="81"/>
            <rFont val="Tahoma"/>
            <family val="2"/>
          </rPr>
          <t xml:space="preserve">
Cumulative = base cost x prior year cumulative escalations x this year's escalation.
Stand-Alone = base cost x  this year's escalation onlu  (no reference is made to prior year escalations).</t>
        </r>
      </text>
    </comment>
    <comment ref="B45" authorId="0" shapeId="0" xr:uid="{00000000-0006-0000-0C00-000005000000}">
      <text>
        <r>
          <rPr>
            <sz val="8"/>
            <color indexed="81"/>
            <rFont val="Tahoma"/>
            <family val="2"/>
          </rPr>
          <t xml:space="preserve">
Used by lookup formulas on the templates - do not delete.</t>
        </r>
      </text>
    </comment>
    <comment ref="B61" authorId="0" shapeId="0" xr:uid="{00000000-0006-0000-0C00-000006000000}">
      <text>
        <r>
          <rPr>
            <sz val="8"/>
            <color indexed="81"/>
            <rFont val="Tahoma"/>
            <family val="2"/>
          </rPr>
          <t xml:space="preserve">
Used by lookup formulas on the templates - do not delete.</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0E00-000001000000}">
      <text>
        <r>
          <rPr>
            <sz val="8"/>
            <color indexed="81"/>
            <rFont val="Tahoma"/>
            <family val="2"/>
          </rPr>
          <t xml:space="preserve">
Sheet number is the suffix of the tab.  Eg number for DA-7 is 7.
This number is used to populate the cost category title (cell B and the baseline expenditure (cells B82-I11) and chart historic expenditure.</t>
        </r>
      </text>
    </comment>
    <comment ref="B8" authorId="0" shapeId="0" xr:uid="{00000000-0006-0000-0E00-000002000000}">
      <text>
        <r>
          <rPr>
            <sz val="8"/>
            <color indexed="81"/>
            <rFont val="Tahoma"/>
            <family val="2"/>
          </rPr>
          <t xml:space="preserve">
Offset formula to import baseline expenditure from History input sheet, based on the Sheet Number input at K1.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C8" authorId="0" shapeId="0" xr:uid="{00000000-0006-0000-0E00-000003000000}">
      <text>
        <r>
          <rPr>
            <sz val="8"/>
            <color indexed="81"/>
            <rFont val="Tahoma"/>
            <family val="2"/>
          </rPr>
          <t xml:space="preserve">
Offset formula to import baseline expenditure from History input sheet, based on the Sheet Number input at K1.
Explanation of formula:
Refer explanation in sheet DA-1.</t>
        </r>
      </text>
    </comment>
    <comment ref="A74" authorId="0" shapeId="0" xr:uid="{00000000-0006-0000-0E00-000004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0E00-000005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0E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0E00-000007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0E00-000008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0E00-000009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0E00-00000A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0E00-00000B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0E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0E00-00000D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0E00-00000E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0E00-00000F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4" authorId="0" shapeId="0" xr:uid="{00000000-0006-0000-0E00-000010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0F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0F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0F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0F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0F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0F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0F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0F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0F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0F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0F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0F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0F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0F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0F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10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10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10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10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10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10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10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10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10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10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10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10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10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10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10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11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11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11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11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11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11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11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11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11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11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11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11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11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11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11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12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12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12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12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12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12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12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12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12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12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12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12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12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12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12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13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13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13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13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13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13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13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13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13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13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13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13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13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13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13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14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14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14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14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14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14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14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14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14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14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14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14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14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14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14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15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15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15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15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15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15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15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15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15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15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15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15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15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15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15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16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16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16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16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16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16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16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16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16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16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16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16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16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16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16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17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17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17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17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17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17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17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17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17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17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17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17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17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17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17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15.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18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18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18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18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18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18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18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18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18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18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18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18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18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18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18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16.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19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19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19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19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19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19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19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19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19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19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19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19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19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19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19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17.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1A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1A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1A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1A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1A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1A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1A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1A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1A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1A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1A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1A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1A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1A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1A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18.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1B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1B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1B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1B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1B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1B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1B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1B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1B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1B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1B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1B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1B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1B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1B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19.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1C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1C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1C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1C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1C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1C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1C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1C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1C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1C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1C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1C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1C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1C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1C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20.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1D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1D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1D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1D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1D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1D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1D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1D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1D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1D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1D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1D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1D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1D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1D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21.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1E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1E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1E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1E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1E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1E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1E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1E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1E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1E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1E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1E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1E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1E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35" authorId="0" shapeId="0" xr:uid="{00000000-0006-0000-1E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22.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1F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1F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1F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1F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1F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1F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1F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1F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1F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1F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1F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1F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1F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1F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1F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23.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20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20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20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20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20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20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20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20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20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20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20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20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20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20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20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24.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21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21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21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21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21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21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21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21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21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21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21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21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21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21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21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25.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22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22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22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22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22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22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22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22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22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22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22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22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22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22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22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26.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23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23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23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23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23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23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23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23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23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23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23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23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23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23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23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27.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24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24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24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24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24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24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24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24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24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24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24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24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24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24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24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28.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25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25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25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25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25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25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25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25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25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25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25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25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25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25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25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29.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26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26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26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26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26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26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26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26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26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26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26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26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26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26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26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30.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27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27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27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27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27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27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27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27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27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27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27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27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27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27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27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31.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28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28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28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28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28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28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28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28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28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28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28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28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28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28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28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32.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29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29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29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29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29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29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29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29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29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29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29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29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29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29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29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33.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2A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2A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2A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2A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2A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2A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2A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2A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2A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2A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2A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2A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2A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2A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2A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34.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2B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2B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2B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2B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2B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2B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2B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2B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2B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2B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2B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2B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2B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2B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2B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35.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2C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2C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2C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2C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2C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2C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2C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2C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2C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2C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2C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2C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2C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2C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2C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36.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2D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2D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2D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2D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2D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2D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2D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2D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2D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2D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2D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2D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2D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2D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2D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37.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2E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2E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2E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2E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2E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2E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2E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2E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2E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2E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2E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2E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2E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2E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2E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38.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2F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2F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2F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2F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2F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2F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2F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2F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2F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2F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2F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2F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2F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2F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2F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39.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30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30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30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30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30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30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30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30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30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30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30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30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30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30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30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40.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31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31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31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31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31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31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31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31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31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31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31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31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31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31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31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41.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32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32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32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32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32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32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32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32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32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32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32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32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32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32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32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42.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33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33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33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33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33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33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33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33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33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33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33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33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33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33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33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43.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34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34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34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34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34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34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34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34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34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34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34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34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34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34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34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44.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35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35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35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35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35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35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35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35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35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35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35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35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35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35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35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45.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36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36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36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36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36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36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36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36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36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36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36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36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36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36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36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46.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37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37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C8" authorId="0" shapeId="0" xr:uid="{00000000-0006-0000-3700-000003000000}">
      <text>
        <r>
          <rPr>
            <sz val="8"/>
            <color indexed="81"/>
            <rFont val="Tahoma"/>
            <family val="2"/>
          </rPr>
          <t xml:space="preserve">
Offset formula to import baseline expenditure from History input sheet, based on the Sheet Number input at K2.
Explanation of formula:
=OFFSET(Future_DAOpexStart,MATCH($K$1,'I-5 Future DA'!$A$6:$A$176)+2,+'I-5 Future DA'!D$5)
                ------1st part----------, --------------2nd part--------------------------------, ------- 3rd part-------
 -1st part       Starting point for offset = first future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column numbers input in source sheet.
</t>
        </r>
      </text>
    </comment>
    <comment ref="A74" authorId="0" shapeId="0" xr:uid="{00000000-0006-0000-3700-000004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3700-000005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A109" authorId="0" shapeId="0" xr:uid="{00000000-0006-0000-3700-000006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3700-000007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37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3700-000009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3700-00000A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37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57" authorId="0" shapeId="0" xr:uid="{00000000-0006-0000-3700-00000C000000}">
      <text>
        <r>
          <rPr>
            <sz val="8"/>
            <color indexed="81"/>
            <rFont val="Tahoma"/>
            <family val="2"/>
          </rPr>
          <t>Note - this section caters for up to 10 variations. If more are needed, add additional rows manually.</t>
        </r>
      </text>
    </comment>
    <comment ref="D158" authorId="0" shapeId="0" xr:uid="{00000000-0006-0000-3700-00000D000000}">
      <text>
        <r>
          <rPr>
            <sz val="8"/>
            <color indexed="81"/>
            <rFont val="Tahoma"/>
            <family val="2"/>
          </rPr>
          <t xml:space="preserve">
Explanation of formula:
Count the number of variations, by returning the maximum variation number in column J.</t>
        </r>
      </text>
    </comment>
    <comment ref="A160" authorId="0" shapeId="0" xr:uid="{00000000-0006-0000-3700-00000E000000}">
      <text>
        <r>
          <rPr>
            <b/>
            <sz val="8"/>
            <color indexed="81"/>
            <rFont val="Tahoma"/>
            <family val="2"/>
          </rPr>
          <t xml:space="preserve">Explanation of formula:
</t>
        </r>
        <r>
          <rPr>
            <sz val="8"/>
            <color indexed="81"/>
            <rFont val="Tahoma"/>
            <family val="2"/>
          </rPr>
          <t xml:space="preserve">If there is a Variation number in column J, then return the variation title by using the Offset formula, else blank.
=IF(ISNUMBER(J136),OFFSET($B$152,MATCH(+$J136,$J$153:J216),0),"")
  -----1st part----------, --------------2nd part-----------------------------------, - 3rd part-
                                       |---Part 2A---|    |----Part 2B----|
 -1st part       If there is a Variation number in column J, then
-2nd part  = Number of rows to offset by.
Part 2A - Offset from B152;
Part 2B -  Uses Match formula to count the number of rows down the sheet that the variation with a matching variation number (per Column J) starts at.
- 3rd part  = Blank if no variation number.
</t>
        </r>
      </text>
    </comment>
    <comment ref="J160" authorId="0" shapeId="0" xr:uid="{00000000-0006-0000-3700-00000F000000}">
      <text>
        <r>
          <rPr>
            <b/>
            <sz val="8"/>
            <color indexed="81"/>
            <rFont val="Tahoma"/>
            <family val="2"/>
          </rPr>
          <t xml:space="preserve">Explanation of formula:
</t>
        </r>
        <r>
          <rPr>
            <sz val="8"/>
            <color indexed="81"/>
            <rFont val="Tahoma"/>
            <family val="2"/>
          </rPr>
          <t>If # Variations  is greater than zero, then 1, elso blank.</t>
        </r>
      </text>
    </comment>
    <comment ref="J161" authorId="0" shapeId="0" xr:uid="{00000000-0006-0000-3700-000010000000}">
      <text>
        <r>
          <rPr>
            <b/>
            <sz val="8"/>
            <color indexed="81"/>
            <rFont val="Tahoma"/>
            <family val="2"/>
          </rPr>
          <t xml:space="preserve">Explanation of formula:
</t>
        </r>
        <r>
          <rPr>
            <sz val="8"/>
            <color indexed="81"/>
            <rFont val="Tahoma"/>
            <family val="2"/>
          </rPr>
          <t>If the cell above is less than the total # Variations, then add 1 to the cell above, else blank.
Purpose is to return a list counting up to the total # variations.</t>
        </r>
      </text>
    </comment>
    <comment ref="B203" authorId="0" shapeId="0" xr:uid="{00000000-0006-0000-3700-000011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47.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38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38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38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38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38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38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38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38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38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38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38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38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38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38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38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48.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39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39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39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39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39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39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39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39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39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39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39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39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39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39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39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49.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3A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3A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3A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3A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3A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3A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3A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3A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3A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3A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3A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3A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3A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3A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3A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50.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3B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3B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3B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3B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3B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3B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3B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3B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3B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3B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3B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3B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3B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3B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3B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51.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3C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3C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3C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3C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3C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3C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3C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3C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3C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3C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3C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3C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3C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3C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3C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52.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3D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3D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3D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3D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3D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3D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3D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3D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3D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3D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3D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3D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3D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3D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3D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53.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3E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3E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3E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3E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3E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3E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3E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3E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3E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3E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3E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3E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3E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3E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3E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54.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3F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3F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3F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3F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3F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3F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3F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3F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3F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3F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3F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3F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3F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3F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3F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55.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40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40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40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40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40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40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40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40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40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40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40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40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40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40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40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56.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41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41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41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41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41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41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41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41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41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41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41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41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41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41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41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57.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42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42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42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42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42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42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42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42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42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42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42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42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42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42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42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58.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43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43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43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43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43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43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43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43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43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43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43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43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43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43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43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59.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44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44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44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44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44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44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44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44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44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44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44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44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44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44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44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60.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45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45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45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45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45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45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45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45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45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45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45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45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45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45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45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61.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46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46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46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46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46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46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46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46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46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46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46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46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46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46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46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62.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47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47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47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47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47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47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47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47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47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47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47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47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47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47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47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63.xml><?xml version="1.0" encoding="utf-8"?>
<comments xmlns="http://schemas.openxmlformats.org/spreadsheetml/2006/main" xmlns:mc="http://schemas.openxmlformats.org/markup-compatibility/2006" xmlns:xr="http://schemas.microsoft.com/office/spreadsheetml/2014/revision" mc:Ignorable="xr">
  <authors>
    <author>craidi</author>
    <author>allab0</author>
  </authors>
  <commentList>
    <comment ref="K1" authorId="0" shapeId="0" xr:uid="{00000000-0006-0000-48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48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C8" authorId="1" shapeId="0" xr:uid="{00000000-0006-0000-4800-000003000000}">
      <text>
        <r>
          <rPr>
            <b/>
            <sz val="8"/>
            <color indexed="81"/>
            <rFont val="Tahoma"/>
            <family val="2"/>
          </rPr>
          <t>allab0:</t>
        </r>
        <r>
          <rPr>
            <sz val="8"/>
            <color indexed="81"/>
            <rFont val="Tahoma"/>
            <family val="2"/>
          </rPr>
          <t xml:space="preserve">
used 2008 fcast %'s including PB+ trial</t>
        </r>
      </text>
    </comment>
    <comment ref="D8" authorId="1" shapeId="0" xr:uid="{00000000-0006-0000-4800-000004000000}">
      <text>
        <r>
          <rPr>
            <b/>
            <sz val="8"/>
            <color indexed="81"/>
            <rFont val="Tahoma"/>
            <family val="2"/>
          </rPr>
          <t>allab0:</t>
        </r>
        <r>
          <rPr>
            <sz val="8"/>
            <color indexed="81"/>
            <rFont val="Tahoma"/>
            <family val="2"/>
          </rPr>
          <t xml:space="preserve">
used 2009 budget resource %'s</t>
        </r>
      </text>
    </comment>
    <comment ref="A74" authorId="0" shapeId="0" xr:uid="{00000000-0006-0000-4800-000005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4800-000006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4800-000007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48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4800-000009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4800-00000A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4800-00000B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4800-00000C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4800-00000D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48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4800-00000F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4800-000010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4800-000011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64.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49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49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49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49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49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49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49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49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49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49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49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49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49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49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49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65.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4A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4A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4A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4A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4A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4A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4A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4A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4A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4A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4A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4A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4A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4A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4A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66.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4B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4B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4B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4B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4B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4B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4B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4B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4B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4B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4B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4B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4B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4B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4B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67.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4C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4C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4C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4C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4C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4C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4C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4C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4C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4C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4C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4C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4C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4C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4C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68.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4D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4D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4D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4D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4D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4D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4D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4D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4D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4D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4D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4D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4D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4D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4D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69.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K1" authorId="0" shapeId="0" xr:uid="{00000000-0006-0000-4E00-000001000000}">
      <text>
        <r>
          <rPr>
            <sz val="8"/>
            <color indexed="81"/>
            <rFont val="Tahoma"/>
            <family val="2"/>
          </rPr>
          <t xml:space="preserve">
Sheet number is the suffix of the tab.  Eg number for DA-7 is 7.
This number is used to populate the cost category title (cell B and the baseline expenditure (cells B82-B11) and chart historic expenditure.</t>
        </r>
      </text>
    </comment>
    <comment ref="B8" authorId="0" shapeId="0" xr:uid="{00000000-0006-0000-4E00-000002000000}">
      <text>
        <r>
          <rPr>
            <sz val="8"/>
            <color indexed="81"/>
            <rFont val="Tahoma"/>
            <family val="2"/>
          </rPr>
          <t xml:space="preserve">
Offset formula to import baseline expenditure from History input sheet, based on the Sheet Number input at K2.
Explanation of formula:
=OFFSET(List_NWOpexStart,MATCH($K$2,'I-4 Opex History'!$A$7:$A$176)+2,0)
                ---1st part----------, --------------2nd part-----------------------------------, - 3rd part-
 -1st part       Starting point for offset = Base year 
-2nd part  = Number of rows to offset by.
                      Uses Match formula to count the number of rows down the sheet that the cost category with a matching sheet number (per cell K2) starts at.
                      Adds 2 to the results, to go 2 extra rows to the total of the labour cost category, +3 for Materials, +4 for Services, +5 for Other. 
                     *** Not ideal to have a number input within a formula, but the number of rows (cost categories) is not expected to change.
- 3rd part  = Number of columns to offset by = zero.
</t>
        </r>
      </text>
    </comment>
    <comment ref="A74" authorId="0" shapeId="0" xr:uid="{00000000-0006-0000-4E00-000003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77" authorId="0" shapeId="0" xr:uid="{00000000-0006-0000-4E00-000004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refer to equivalent general escalation formula below.</t>
        </r>
      </text>
    </comment>
    <comment ref="C86" authorId="0" shapeId="0" xr:uid="{00000000-0006-0000-4E00-000005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|------Part 1A-----------||----Part 1B----|
=PRODUCT(IF($B$65:$B$70=$A73,C$65:C$70+1))-IF(COUNTIF($B$65:$B$70,+$A73)=0,0,1)
</t>
        </r>
        <r>
          <rPr>
            <b/>
            <sz val="8"/>
            <color indexed="81"/>
            <rFont val="Tahoma"/>
            <family val="2"/>
          </rPr>
          <t>First Part:</t>
        </r>
        <r>
          <rPr>
            <sz val="8"/>
            <color indexed="81"/>
            <rFont val="Tahoma"/>
            <family val="2"/>
          </rPr>
          <t xml:space="preserve"> Product of calculated escalators by cost category:
Part 1A:  If the cost category equals the filter in col A, then:
Part 1B:  Calculate the product of the escalators that meet the filter criteria,  after adding a constant of 1 (so as to be calculating the product of (1+escalator)).
</t>
        </r>
        <r>
          <rPr>
            <b/>
            <sz val="8"/>
            <color indexed="81"/>
            <rFont val="Tahoma"/>
            <family val="2"/>
          </rPr>
          <t>Second Part:</t>
        </r>
        <r>
          <rPr>
            <sz val="8"/>
            <color indexed="81"/>
            <rFont val="Tahoma"/>
            <family val="2"/>
          </rPr>
          <t xml:space="preserve"> Deduction to convert back to %.   If the number of escalators equal to 0, then deduction is zero, else deduction is 1.</t>
        </r>
      </text>
    </comment>
    <comment ref="C92" authorId="0" shapeId="0" xr:uid="{00000000-0006-0000-4E00-000006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=PRODUCT(IF(C80:C82&lt;&gt;0,C80:C82+1))-IF(SUM(C80:C82)&lt;&gt;0,1,0)
</t>
        </r>
        <r>
          <rPr>
            <b/>
            <sz val="8"/>
            <color indexed="81"/>
            <rFont val="Tahoma"/>
            <family val="2"/>
          </rPr>
          <t>First Part:</t>
        </r>
        <r>
          <rPr>
            <sz val="8"/>
            <color indexed="81"/>
            <rFont val="Tahoma"/>
            <family val="2"/>
          </rPr>
          <t xml:space="preserve"> Product of calculated escalators by cost category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93" authorId="0" shapeId="0" xr:uid="{00000000-0006-0000-4E00-000007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93" authorId="0" shapeId="0" xr:uid="{00000000-0006-0000-4E00-000008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|----------First Part ----------------------------|  |--Second Part------|
=PRODUCT(IF((C72:C77&lt;&gt;0),C72:C77+1))-IF(C72:C77&lt;&gt;0,1,0)
</t>
        </r>
        <r>
          <rPr>
            <b/>
            <sz val="8"/>
            <color indexed="81"/>
            <rFont val="Tahoma"/>
            <family val="2"/>
          </rPr>
          <t>First Part:</t>
        </r>
        <r>
          <rPr>
            <sz val="8"/>
            <color indexed="81"/>
            <rFont val="Tahoma"/>
            <family val="2"/>
          </rPr>
          <t xml:space="preserve"> Product of All Escalators - if the escalators are not equal to zero, then calculalate the product of all the escalators, after adding a constant of 1 (so as to be calculating the product of (1+escalator)).
</t>
        </r>
        <r>
          <rPr>
            <b/>
            <sz val="8"/>
            <color indexed="81"/>
            <rFont val="Tahoma"/>
            <family val="2"/>
          </rPr>
          <t>Second Part:</t>
        </r>
        <r>
          <rPr>
            <sz val="8"/>
            <color indexed="81"/>
            <rFont val="Tahoma"/>
            <family val="2"/>
          </rPr>
          <t xml:space="preserve"> Decuction to convert back to % - if the escalators are not equal to zero, then deduction is 1 else deduction is zero.</t>
        </r>
      </text>
    </comment>
    <comment ref="A109" authorId="0" shapeId="0" xr:uid="{00000000-0006-0000-4E00-000009000000}">
      <text>
        <r>
          <rPr>
            <sz val="8"/>
            <color indexed="81"/>
            <rFont val="Tahoma"/>
            <family val="2"/>
          </rPr>
          <t>Select the escalations to apply for this expenditure category and the cost categories to which they relate.
Details for all new escalations must be input into the Escalations Input Sheet, not in this sheet.</t>
        </r>
        <r>
          <rPr>
            <sz val="8"/>
            <color indexed="81"/>
            <rFont val="Tahoma"/>
            <family val="2"/>
          </rPr>
          <t xml:space="preserve">
</t>
        </r>
      </text>
    </comment>
    <comment ref="D113" authorId="0" shapeId="0" xr:uid="{00000000-0006-0000-4E00-00000A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 ref="C122" authorId="0" shapeId="0" xr:uid="{00000000-0006-0000-4E00-00000B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C128" authorId="0" shapeId="0" xr:uid="{00000000-0006-0000-4E00-00000C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A129" authorId="0" shapeId="0" xr:uid="{00000000-0006-0000-4E00-00000D000000}">
      <text>
        <r>
          <rPr>
            <sz val="8"/>
            <color indexed="81"/>
            <rFont val="Tahoma"/>
            <family val="2"/>
          </rPr>
          <t xml:space="preserve">Array formula to determine the product of all escalations.  Array is required to exclude rows with zero from the result (otherwise results = 0). 
 If result is zero, check that it is still input as an array formula.
</t>
        </r>
      </text>
    </comment>
    <comment ref="C129" authorId="0" shapeId="0" xr:uid="{00000000-0006-0000-4E00-00000E000000}">
      <text>
        <r>
          <rPr>
            <b/>
            <sz val="8"/>
            <color indexed="81"/>
            <rFont val="Tahoma"/>
            <family val="2"/>
          </rPr>
          <t>craidi:</t>
        </r>
        <r>
          <rPr>
            <sz val="8"/>
            <color indexed="81"/>
            <rFont val="Tahoma"/>
            <family val="2"/>
          </rPr>
          <t xml:space="preserve">
</t>
        </r>
        <r>
          <rPr>
            <b/>
            <sz val="8"/>
            <color indexed="81"/>
            <rFont val="Tahoma"/>
            <family val="2"/>
          </rPr>
          <t>Explanation of Array formula:</t>
        </r>
        <r>
          <rPr>
            <sz val="8"/>
            <color indexed="81"/>
            <rFont val="Tahoma"/>
            <family val="2"/>
          </rPr>
          <t xml:space="preserve">
Refer to explanation for Specific Escalation formula above</t>
        </r>
      </text>
    </comment>
    <comment ref="B203" authorId="0" shapeId="0" xr:uid="{00000000-0006-0000-4E00-00000F000000}">
      <text>
        <r>
          <rPr>
            <sz val="8"/>
            <color indexed="81"/>
            <rFont val="Tahoma"/>
            <family val="2"/>
          </rPr>
          <t xml:space="preserve">
Offset formula to import  expenditure from History input sheet, based on the Sheet Number input at K2.
Explanation of formula:
=OFFSET(List_NWOpexStart,MATCH($K$2,'I-4 Opex History'!$A$7:$A$181)+6,+'I-4 Opex History'!F$5)
                ---1st part----------, --------------2nd part-----------------------------------, ----- 3rd part-----------
 -1st part       Starting point for offset = Base year 
-2nd part  = Number of rows to offset by.
                      Uses Match formula to count the number of rows down the sheet that the cost category with a matching sheet number (per cell K2) starts at.
                      Adds 6 to the results, to go 6 extra rows to the total of the category. 
                     *** Not ideal to have a number input within a formula, but the number of rows is not expected to change.
- 3rd part  = Number of columns to offset by (input as an array into the row below the year header) 
</t>
        </r>
      </text>
    </comment>
  </commentList>
</comments>
</file>

<file path=xl/comments70.xml><?xml version="1.0" encoding="utf-8"?>
<comments xmlns="http://schemas.openxmlformats.org/spreadsheetml/2006/main" xmlns:mc="http://schemas.openxmlformats.org/markup-compatibility/2006" xmlns:xr="http://schemas.microsoft.com/office/spreadsheetml/2014/revision" mc:Ignorable="xr">
  <authors>
    <author>craidi</author>
  </authors>
  <commentList>
    <comment ref="AA8" authorId="0" shapeId="0" xr:uid="{00000000-0006-0000-5500-000001000000}">
      <text>
        <r>
          <rPr>
            <b/>
            <sz val="8"/>
            <color indexed="81"/>
            <rFont val="Tahoma"/>
            <family val="2"/>
          </rPr>
          <t>craidi:</t>
        </r>
        <r>
          <rPr>
            <sz val="8"/>
            <color indexed="81"/>
            <rFont val="Tahoma"/>
            <family val="2"/>
          </rPr>
          <t xml:space="preserve">
</t>
        </r>
        <r>
          <rPr>
            <b/>
            <sz val="8"/>
            <color indexed="81"/>
            <rFont val="Tahoma"/>
            <family val="2"/>
          </rPr>
          <t>Explanation of formula:</t>
        </r>
        <r>
          <rPr>
            <sz val="8"/>
            <color indexed="81"/>
            <rFont val="Tahoma"/>
            <family val="2"/>
          </rPr>
          <t xml:space="preserve">
|----------First Part ----------------------------------------------------------------------------------------------------|     |--Second Part-----------------------------------------------------------------------------------------------------|
      |------Part 1A----||----Part 1B----|
=IF($J96="one-off",VLOOKUP($A96,Escalations_General_Costs,+EscalationsSummary!D$11+1,FALSE),((VLOOKUP($A96,Escalations_General_Costs,+EscalationsSummary!D$11+1,FALSE)+1)*(1+C96)-1))
</t>
        </r>
        <r>
          <rPr>
            <b/>
            <sz val="8"/>
            <color indexed="81"/>
            <rFont val="Tahoma"/>
            <family val="2"/>
          </rPr>
          <t>First Part:</t>
        </r>
        <r>
          <rPr>
            <sz val="8"/>
            <color indexed="81"/>
            <rFont val="Tahoma"/>
            <family val="2"/>
          </rPr>
          <t xml:space="preserve"> 
Part 1A:  If the escalation type equals "One-Off":
Then:
Part 1B:  Lookup the Escalation description in ColA in the Escalation Input sheet, return the escalation% for the correct year (column).
Else: (ie if not one-off, assume is cumulative)
</t>
        </r>
        <r>
          <rPr>
            <b/>
            <sz val="8"/>
            <color indexed="81"/>
            <rFont val="Tahoma"/>
            <family val="2"/>
          </rPr>
          <t>Second Part:</t>
        </r>
        <r>
          <rPr>
            <sz val="8"/>
            <color indexed="81"/>
            <rFont val="Tahoma"/>
            <family val="2"/>
          </rPr>
          <t xml:space="preserve"> 
Lookup the escalation (as per part 1B above), then multiply the escalation % for the current year by the cumulative escalation for the prior year, to derive the cumulative escalation for the current year. </t>
        </r>
      </text>
    </comment>
  </commentList>
</comments>
</file>

<file path=xl/sharedStrings.xml><?xml version="1.0" encoding="utf-8"?>
<sst xmlns="http://schemas.openxmlformats.org/spreadsheetml/2006/main" count="14780" uniqueCount="678">
  <si>
    <t>GC</t>
  </si>
  <si>
    <t>E1</t>
  </si>
  <si>
    <t>C</t>
  </si>
  <si>
    <t>Table of Contents</t>
  </si>
  <si>
    <t>Section</t>
  </si>
  <si>
    <t>Sheet Title</t>
  </si>
  <si>
    <t>Sheet Description</t>
  </si>
  <si>
    <t>Contents</t>
  </si>
  <si>
    <t>C-1</t>
  </si>
  <si>
    <t>Contents Page (this page)</t>
  </si>
  <si>
    <t>Reports</t>
  </si>
  <si>
    <t>R-1</t>
  </si>
  <si>
    <t>R-2</t>
  </si>
  <si>
    <t>R-3</t>
  </si>
  <si>
    <t>R-4</t>
  </si>
  <si>
    <t>E-1</t>
  </si>
  <si>
    <t>Cross-checks</t>
  </si>
  <si>
    <t>Ck1</t>
  </si>
  <si>
    <t>SSC</t>
  </si>
  <si>
    <t>Baseline - General Assumptions</t>
  </si>
  <si>
    <t>Contains General Baseline Assumptions.</t>
  </si>
  <si>
    <t>Contains Baseline Inputs.</t>
  </si>
  <si>
    <t>Section Cover Notes:</t>
  </si>
  <si>
    <t>SC</t>
  </si>
  <si>
    <t>Detailed Workings</t>
  </si>
  <si>
    <t>Contains Detailed Workings</t>
  </si>
  <si>
    <t>Contains Model Reports</t>
  </si>
  <si>
    <t>Contains Cross-checks</t>
  </si>
  <si>
    <t>Ck-1</t>
  </si>
  <si>
    <t>Error Checks</t>
  </si>
  <si>
    <t>Results of Error checks</t>
  </si>
  <si>
    <t>Sheet</t>
  </si>
  <si>
    <t>Check 1</t>
  </si>
  <si>
    <t>Check 2</t>
  </si>
  <si>
    <t>Check 3</t>
  </si>
  <si>
    <t>Warnings</t>
  </si>
  <si>
    <t>Results should be zero</t>
  </si>
  <si>
    <t>Note: Results should be zero</t>
  </si>
  <si>
    <t>Green Background = result is zero, no error detected</t>
  </si>
  <si>
    <t>Orange Background = result is not zero, error detected requiring investigation</t>
  </si>
  <si>
    <r>
      <t>Operating Expenditure</t>
    </r>
    <r>
      <rPr>
        <b/>
        <sz val="10"/>
        <color indexed="60"/>
        <rFont val="Arial"/>
        <family val="2"/>
      </rPr>
      <t xml:space="preserve"> (Directly Attributed Regulated Services)</t>
    </r>
  </si>
  <si>
    <r>
      <t xml:space="preserve">B. Variations </t>
    </r>
    <r>
      <rPr>
        <sz val="14"/>
        <color indexed="60"/>
        <rFont val="Arial"/>
        <family val="2"/>
      </rPr>
      <t>(as per calculations on page 3)</t>
    </r>
  </si>
  <si>
    <r>
      <t xml:space="preserve">C. Specific Escalations </t>
    </r>
    <r>
      <rPr>
        <sz val="14"/>
        <color indexed="60"/>
        <rFont val="Arial"/>
        <family val="2"/>
      </rPr>
      <t>(as per calculations on page 2)</t>
    </r>
  </si>
  <si>
    <r>
      <t xml:space="preserve">D. General Escalations </t>
    </r>
    <r>
      <rPr>
        <sz val="14"/>
        <color indexed="60"/>
        <rFont val="Arial"/>
        <family val="2"/>
      </rPr>
      <t>(as per calculations on page 2)</t>
    </r>
  </si>
  <si>
    <t>Operating Expenditure</t>
  </si>
  <si>
    <t>General Escalation (%Real**)</t>
  </si>
  <si>
    <t>Note - Specific Input Cost and Quantity Escalations will only apply to the specified expense and cost categories</t>
  </si>
  <si>
    <t>DA-1</t>
  </si>
  <si>
    <t>DA-2</t>
  </si>
  <si>
    <t>DA-3</t>
  </si>
  <si>
    <t>DA-4</t>
  </si>
  <si>
    <t>DA-5</t>
  </si>
  <si>
    <t>DA-6</t>
  </si>
  <si>
    <t>DA-7</t>
  </si>
  <si>
    <t>DA-8</t>
  </si>
  <si>
    <t>DA-9</t>
  </si>
  <si>
    <t>DA-10</t>
  </si>
  <si>
    <t>DA-11</t>
  </si>
  <si>
    <t>DA-12</t>
  </si>
  <si>
    <t>DA-13</t>
  </si>
  <si>
    <t>DA-14</t>
  </si>
  <si>
    <t>DA-15</t>
  </si>
  <si>
    <t>DA-16</t>
  </si>
  <si>
    <t>DA-17</t>
  </si>
  <si>
    <t>DA-18</t>
  </si>
  <si>
    <t>DA-19</t>
  </si>
  <si>
    <t>DA-20</t>
  </si>
  <si>
    <t>Expenditure Template</t>
  </si>
  <si>
    <t>Labour</t>
  </si>
  <si>
    <t>Materials</t>
  </si>
  <si>
    <t>Other</t>
  </si>
  <si>
    <t>Baseline Expenditure</t>
  </si>
  <si>
    <t>Variations</t>
  </si>
  <si>
    <t>General Escalations</t>
  </si>
  <si>
    <t>Specific Escalations</t>
  </si>
  <si>
    <t>Total</t>
  </si>
  <si>
    <t>Variation Templates</t>
  </si>
  <si>
    <t>2007/08</t>
  </si>
  <si>
    <t>2008/09</t>
  </si>
  <si>
    <t>2009/10</t>
  </si>
  <si>
    <t>2010/11</t>
  </si>
  <si>
    <t>2011/12</t>
  </si>
  <si>
    <t>2012/13</t>
  </si>
  <si>
    <t>2013/14</t>
  </si>
  <si>
    <t>2014/15</t>
  </si>
  <si>
    <t>Base Year</t>
  </si>
  <si>
    <t>2005/06</t>
  </si>
  <si>
    <t>2006/07</t>
  </si>
  <si>
    <t>Vegetation Management</t>
  </si>
  <si>
    <t>Emergency Response</t>
  </si>
  <si>
    <t>Network Operating Costs</t>
  </si>
  <si>
    <t>Maintenance of Asset Information</t>
  </si>
  <si>
    <t>Network Telephony</t>
  </si>
  <si>
    <t>Finance</t>
  </si>
  <si>
    <t>Purchasing and Contracts</t>
  </si>
  <si>
    <t>Regulation</t>
  </si>
  <si>
    <t>Employee Bonuses</t>
  </si>
  <si>
    <t>Escalation Factors Summary</t>
  </si>
  <si>
    <t>Escalators should be 'simple' changes, input as a percentage, that can be applied generically across mapped expense and cost categories.</t>
  </si>
  <si>
    <t>Escalations should generally apply to expenditures for all mapped categories AFTER including variations.</t>
  </si>
  <si>
    <t>Full details of each escalation should be recorded on an Escalation template.</t>
  </si>
  <si>
    <t>Forecast Inflation Rate</t>
  </si>
  <si>
    <t>General Input Cost Escalation (%Real**)</t>
  </si>
  <si>
    <t xml:space="preserve"> Description</t>
  </si>
  <si>
    <t>Escalation is cumulative or stand-alone?</t>
  </si>
  <si>
    <t>Version of Data</t>
  </si>
  <si>
    <t>Cumulative</t>
  </si>
  <si>
    <t>Notes: ** % Real means expected annual percentage increases above the general inflation rate for that year</t>
  </si>
  <si>
    <t>Specific Input Cost Escalation (%Real**)</t>
  </si>
  <si>
    <t>Specific Input Quantity Escalation (%Real**)</t>
  </si>
  <si>
    <t>Description</t>
  </si>
  <si>
    <t>Business Owner :</t>
  </si>
  <si>
    <t>Important - do not fill out this template with real data as it is not included in the variation totals.</t>
  </si>
  <si>
    <t>To add a new variation, click on the Insert Variation button.</t>
  </si>
  <si>
    <t>Costs Category :</t>
  </si>
  <si>
    <t>Version of Data:</t>
  </si>
  <si>
    <t>Dated:</t>
  </si>
  <si>
    <t>Notes &amp; checks</t>
  </si>
  <si>
    <t>A. Baseline Expenditure, based on:</t>
  </si>
  <si>
    <t>Summary by Cost Category</t>
  </si>
  <si>
    <t>Total Base Expenditure + Variations, Before Escalations</t>
  </si>
  <si>
    <t>Expenditure Before Escalations</t>
  </si>
  <si>
    <t>Total Expenditure</t>
  </si>
  <si>
    <t>Specific Escalation  Calculations</t>
  </si>
  <si>
    <t>Escalation</t>
  </si>
  <si>
    <t>Select the specific escalations to apply for this expenditure category and the cost categories to which they relate:</t>
  </si>
  <si>
    <t xml:space="preserve"> Type</t>
  </si>
  <si>
    <t>Active?</t>
  </si>
  <si>
    <t>Important - if there are not enough rows, copy and insert an entire row with the escalation formulas, not just the visible cells</t>
  </si>
  <si>
    <t>Cost Category</t>
  </si>
  <si>
    <t>Total Specific Escalations to Apply (based on escalations selected above)</t>
  </si>
  <si>
    <t>Product of Escalators by Category</t>
  </si>
  <si>
    <t>Product of All Escalators</t>
  </si>
  <si>
    <t>Difference - should be Zero</t>
  </si>
  <si>
    <t xml:space="preserve">Dollar Impact of Specific Escalations </t>
  </si>
  <si>
    <t xml:space="preserve">Dollar Impact of Escalations </t>
  </si>
  <si>
    <t>Average Specific Escalation %</t>
  </si>
  <si>
    <t>General Escalation  Calculations</t>
  </si>
  <si>
    <t>Select the general escalations to apply for this expenditure category and the cost categories to which they relate:</t>
  </si>
  <si>
    <t>Total General Escalations to Apply (based on escalations selected above)</t>
  </si>
  <si>
    <t xml:space="preserve">Dollar Impact of General Escalations </t>
  </si>
  <si>
    <t>Average General Escalation %</t>
  </si>
  <si>
    <t>Total of all the Variation Templates</t>
  </si>
  <si>
    <t>Total Variations</t>
  </si>
  <si>
    <t xml:space="preserve">Variations are input below, with one Variation Template to be completed for each variation. </t>
  </si>
  <si>
    <t>Click on the "Insert New Variation" button to add a new template:</t>
  </si>
  <si>
    <t>Variation Title</t>
  </si>
  <si>
    <t>Total of this variation</t>
  </si>
  <si>
    <t>Charts</t>
  </si>
  <si>
    <t>Total with Variations</t>
  </si>
  <si>
    <t>Total with Specific Escalations</t>
  </si>
  <si>
    <t>Total with All Escalations</t>
  </si>
  <si>
    <t>Blank Variation Template</t>
  </si>
  <si>
    <t>Used by macro "Insert_New_Variation Macro" as source of new blank template.</t>
  </si>
  <si>
    <r>
      <t xml:space="preserve">End of Escalations  - Note all escalations must be </t>
    </r>
    <r>
      <rPr>
        <i/>
        <u/>
        <sz val="8"/>
        <rFont val="Arial"/>
        <family val="2"/>
      </rPr>
      <t>above</t>
    </r>
    <r>
      <rPr>
        <i/>
        <sz val="8"/>
        <rFont val="Arial"/>
        <family val="2"/>
      </rPr>
      <t xml:space="preserve"> this row.  </t>
    </r>
    <r>
      <rPr>
        <i/>
        <u/>
        <sz val="8"/>
        <rFont val="Arial"/>
        <family val="2"/>
      </rPr>
      <t>Do Not delete this row</t>
    </r>
  </si>
  <si>
    <t>Distribution Licence Fee</t>
  </si>
  <si>
    <t>Network Access, Monitoring and Control</t>
  </si>
  <si>
    <t>Customer Service</t>
  </si>
  <si>
    <t>Standards Development and Maintenance</t>
  </si>
  <si>
    <t>Regulatory Compliance</t>
  </si>
  <si>
    <t>Outage Management System</t>
  </si>
  <si>
    <t>Network Maintenance Costs</t>
  </si>
  <si>
    <t>Inspections</t>
  </si>
  <si>
    <t>Call Centre Charges</t>
  </si>
  <si>
    <t>Guaranteed Service Level Payments</t>
  </si>
  <si>
    <t>Network Insurance</t>
  </si>
  <si>
    <t>DA-21</t>
  </si>
  <si>
    <t>DA-22</t>
  </si>
  <si>
    <t>DA-23</t>
  </si>
  <si>
    <t>DA-24</t>
  </si>
  <si>
    <t>Service</t>
  </si>
  <si>
    <t>Directly Attributed Regulated Services - Master list of Services</t>
  </si>
  <si>
    <t>Source - CAM Table 3</t>
  </si>
  <si>
    <t>Allocated Costs - Master list</t>
  </si>
  <si>
    <t>Source - CAM Table 4</t>
  </si>
  <si>
    <t>Cost</t>
  </si>
  <si>
    <t>Office of the CEO</t>
  </si>
  <si>
    <t>CEO</t>
  </si>
  <si>
    <t>Communications</t>
  </si>
  <si>
    <t>Audit Services</t>
  </si>
  <si>
    <t>CFO</t>
  </si>
  <si>
    <t>Accounts Receivable – Asset Damage</t>
  </si>
  <si>
    <t>Taxation – Specific Allocation</t>
  </si>
  <si>
    <t>Corporate Finance</t>
  </si>
  <si>
    <t>Operational Finance</t>
  </si>
  <si>
    <t>Regulatory Finance</t>
  </si>
  <si>
    <t>Information Technology</t>
  </si>
  <si>
    <t>Property – Offices and Depots</t>
  </si>
  <si>
    <t>Environment</t>
  </si>
  <si>
    <t xml:space="preserve">Risk &amp; Insurance – Shared Insurance Premiums </t>
  </si>
  <si>
    <t>Risk &amp; Insurance – Support Costs</t>
  </si>
  <si>
    <t>Legal Services</t>
  </si>
  <si>
    <t xml:space="preserve">Other </t>
  </si>
  <si>
    <t>Voluntary Separation Packages (VSP’s)</t>
  </si>
  <si>
    <t>Business Unit</t>
  </si>
  <si>
    <t>A-1</t>
  </si>
  <si>
    <t>A-2</t>
  </si>
  <si>
    <t>A-3</t>
  </si>
  <si>
    <t>A-4</t>
  </si>
  <si>
    <t>A-5</t>
  </si>
  <si>
    <t>A-6</t>
  </si>
  <si>
    <t>A-7</t>
  </si>
  <si>
    <t>A-8</t>
  </si>
  <si>
    <t>A-9</t>
  </si>
  <si>
    <t>A-10</t>
  </si>
  <si>
    <t>A-11</t>
  </si>
  <si>
    <t>A-12</t>
  </si>
  <si>
    <t>A-13</t>
  </si>
  <si>
    <t>A-14</t>
  </si>
  <si>
    <t>A-15</t>
  </si>
  <si>
    <t>A-16</t>
  </si>
  <si>
    <t>A-17</t>
  </si>
  <si>
    <t>A-18</t>
  </si>
  <si>
    <t>A-19</t>
  </si>
  <si>
    <t>A-20</t>
  </si>
  <si>
    <t>A-21</t>
  </si>
  <si>
    <t>A-22</t>
  </si>
  <si>
    <t>A-23</t>
  </si>
  <si>
    <t>A-24</t>
  </si>
  <si>
    <t>A-25</t>
  </si>
  <si>
    <t>A-26</t>
  </si>
  <si>
    <t>A-27</t>
  </si>
  <si>
    <t>A-28</t>
  </si>
  <si>
    <t>A-29</t>
  </si>
  <si>
    <t>A-30</t>
  </si>
  <si>
    <t>A-31</t>
  </si>
  <si>
    <t>A-32</t>
  </si>
  <si>
    <t>A-33</t>
  </si>
  <si>
    <t>A-34</t>
  </si>
  <si>
    <t>A-35</t>
  </si>
  <si>
    <t>A-36</t>
  </si>
  <si>
    <t>A-37</t>
  </si>
  <si>
    <r>
      <t xml:space="preserve">Source of data. </t>
    </r>
    <r>
      <rPr>
        <b/>
        <sz val="6"/>
        <rFont val="Arial"/>
        <family val="2"/>
      </rPr>
      <t>(Name, date, location)</t>
    </r>
  </si>
  <si>
    <r>
      <t>End of Variations</t>
    </r>
    <r>
      <rPr>
        <b/>
        <i/>
        <sz val="10"/>
        <color indexed="9"/>
        <rFont val="Arial"/>
        <family val="2"/>
      </rPr>
      <t xml:space="preserve">  - Note all variations must be </t>
    </r>
    <r>
      <rPr>
        <b/>
        <i/>
        <u/>
        <sz val="10"/>
        <color indexed="9"/>
        <rFont val="Arial"/>
        <family val="2"/>
      </rPr>
      <t>above</t>
    </r>
    <r>
      <rPr>
        <b/>
        <i/>
        <sz val="10"/>
        <color indexed="9"/>
        <rFont val="Arial"/>
        <family val="2"/>
      </rPr>
      <t xml:space="preserve"> this row.  Do Not delete this row</t>
    </r>
  </si>
  <si>
    <t>Chart Data - Historic Expenditure</t>
  </si>
  <si>
    <t>Regulatory Year Headers</t>
  </si>
  <si>
    <t>Historic Expenditure</t>
  </si>
  <si>
    <t>Chart Data - Base Year+Planned</t>
  </si>
  <si>
    <t>Template</t>
  </si>
  <si>
    <t>Directly Attributed Regulated Services</t>
  </si>
  <si>
    <t>Cost Category Breakdown</t>
  </si>
  <si>
    <t>Allocated Costs</t>
  </si>
  <si>
    <t>Actual Expenditure in Nominal ($M)</t>
  </si>
  <si>
    <t>Total Network Operating Costs</t>
  </si>
  <si>
    <t>Total Network Maintenance  and Other Costs</t>
  </si>
  <si>
    <t>Total Directly Attributed Costs</t>
  </si>
  <si>
    <t>Total Allocated Costs</t>
  </si>
  <si>
    <t>Total Directly Attributed &amp; Allocated Costs</t>
  </si>
  <si>
    <t>Sheet Number:</t>
  </si>
  <si>
    <t>SheetNo</t>
  </si>
  <si>
    <t>"{=Array_ColOffset_Header}"</t>
  </si>
  <si>
    <t>Array for column offset numbers</t>
  </si>
  <si>
    <t>Applied in</t>
  </si>
  <si>
    <t>Description of Names used in this model</t>
  </si>
  <si>
    <t>Name</t>
  </si>
  <si>
    <t>Input as an array, to prevent accidential deletion.</t>
  </si>
  <si>
    <t>{=Array_Year_Header}</t>
  </si>
  <si>
    <t>Used by offset formulas in the expenditure templates</t>
  </si>
  <si>
    <t>Expenditure templates</t>
  </si>
  <si>
    <t>Array for column year headings</t>
  </si>
  <si>
    <t>Year No.</t>
  </si>
  <si>
    <t>Check Sums</t>
  </si>
  <si>
    <t>3D Reference sum of the respective totals by year compared to the sum above of the 3D Reference individual lines</t>
  </si>
  <si>
    <t>A. Baseline Expenditure:</t>
  </si>
  <si>
    <t>B. Variations</t>
  </si>
  <si>
    <t>Total Base Expenditure + Variations</t>
  </si>
  <si>
    <t>C. Specific Escalations</t>
  </si>
  <si>
    <t>D. General Escalations</t>
  </si>
  <si>
    <t>List_AllocOpexStart</t>
  </si>
  <si>
    <t>List_NWOpexStart</t>
  </si>
  <si>
    <t>I-4 Opex History</t>
  </si>
  <si>
    <t>Starting point for base year opex for DA costs</t>
  </si>
  <si>
    <t>Starting point for base year opex for Allocated costs</t>
  </si>
  <si>
    <t>Used by Offset formulas in the Templates</t>
  </si>
  <si>
    <t>Variation_BlankNew</t>
  </si>
  <si>
    <r>
      <t>Operating Expenditure</t>
    </r>
    <r>
      <rPr>
        <b/>
        <sz val="10"/>
        <color indexed="60"/>
        <rFont val="Arial"/>
        <family val="2"/>
      </rPr>
      <t xml:space="preserve"> (Allocated costs)</t>
    </r>
  </si>
  <si>
    <t>List_AllocOpexListStart</t>
  </si>
  <si>
    <t>I-3</t>
  </si>
  <si>
    <t>Starting point for list of allocated opex costs</t>
  </si>
  <si>
    <t>Used by templates for importing the category name</t>
  </si>
  <si>
    <t>Category</t>
  </si>
  <si>
    <t>Operating Expenditure Detail</t>
  </si>
  <si>
    <t>Historic Data  from sheet I-4</t>
  </si>
  <si>
    <t>Base Year + Future Data from Expenditure Templates</t>
  </si>
  <si>
    <t>Total Detailed Opex Vs Total Cost Category Breakdown</t>
  </si>
  <si>
    <t>Total Detailed Opex Vs (DA-Total + A-Total) sheets</t>
  </si>
  <si>
    <t>Total Detailed Historic Opex Vs Input sheets</t>
  </si>
  <si>
    <t>Worksheet Notes:</t>
  </si>
  <si>
    <t>Any check sums below not equal to zero are shaded RED and indicate an error, requiring investigation.</t>
  </si>
  <si>
    <t>Operating Expenditure History - Input sheet</t>
  </si>
  <si>
    <t>Check 4</t>
  </si>
  <si>
    <t>Check 5</t>
  </si>
  <si>
    <t>Check 6</t>
  </si>
  <si>
    <t>I-5</t>
  </si>
  <si>
    <t>I-2</t>
  </si>
  <si>
    <t>List_DAOpexStart</t>
  </si>
  <si>
    <t>Starting point for list of DA costs</t>
  </si>
  <si>
    <t>No:</t>
  </si>
  <si>
    <t>Variations Summary</t>
  </si>
  <si>
    <t>Summary of the Variation Templates</t>
  </si>
  <si>
    <t>Number of variations:</t>
  </si>
  <si>
    <t>Var. No:</t>
  </si>
  <si>
    <t xml:space="preserve">This sheet been set up to import up to 10 variations per template.  If any template has more then 10 variations, the links above </t>
  </si>
  <si>
    <t>will need to be adjusted accordingly.</t>
  </si>
  <si>
    <t>Total Variations above Vs Reports (R2 + R3)</t>
  </si>
  <si>
    <t>Operating Expenditure Variations</t>
  </si>
  <si>
    <t>Specific Assumptions</t>
  </si>
  <si>
    <t>Reference</t>
  </si>
  <si>
    <t>Contains Reference Data for model workings</t>
  </si>
  <si>
    <t>CPI Inputs</t>
  </si>
  <si>
    <t>Actual &amp; Forecast CPI Indices</t>
  </si>
  <si>
    <t>Assumed Future Inflation (%p.a.)</t>
  </si>
  <si>
    <t>Year Ended:</t>
  </si>
  <si>
    <t>Real to Nominal Escalation Factor</t>
  </si>
  <si>
    <t>Downloaded from: www.abs.gov.au</t>
  </si>
  <si>
    <t>I-1</t>
  </si>
  <si>
    <t>I-4</t>
  </si>
  <si>
    <t>Operating Expenditure (Allocated costs)</t>
  </si>
  <si>
    <t>Operating Expenditure (Directly Attributed Regulated Services)</t>
  </si>
  <si>
    <t>Ref-1</t>
  </si>
  <si>
    <t>General Lookup References used by this model</t>
  </si>
  <si>
    <t>Ref-2</t>
  </si>
  <si>
    <t>to DA-24</t>
  </si>
  <si>
    <t xml:space="preserve">Note - General input cost escalators will apply to all operating and capital expenditures for the specified cost categories and also include Variations and Specific Escalations.  </t>
  </si>
  <si>
    <t>Escalations are calculated as a product of each other, by cost category.</t>
  </si>
  <si>
    <t>Contains Specific Assumptions.</t>
  </si>
  <si>
    <t>A-38</t>
  </si>
  <si>
    <t>Superannuation</t>
  </si>
  <si>
    <t>Sign-Off</t>
  </si>
  <si>
    <t>Sign-off :</t>
  </si>
  <si>
    <t>Check</t>
  </si>
  <si>
    <t>Operating Expenditure Escalations</t>
  </si>
  <si>
    <t>R-5</t>
  </si>
  <si>
    <r>
      <t>Dollar Impact of Each Escalation</t>
    </r>
    <r>
      <rPr>
        <b/>
        <sz val="7"/>
        <color indexed="60"/>
        <rFont val="Arial"/>
        <family val="2"/>
      </rPr>
      <t xml:space="preserve"> </t>
    </r>
    <r>
      <rPr>
        <sz val="7"/>
        <color indexed="60"/>
        <rFont val="Arial"/>
        <family val="2"/>
      </rPr>
      <t>(uncompounded with other specific escalations of the same cost category)</t>
    </r>
  </si>
  <si>
    <r>
      <t xml:space="preserve">Dollar Impact of Each Escalation </t>
    </r>
    <r>
      <rPr>
        <sz val="7"/>
        <color indexed="60"/>
        <rFont val="Arial"/>
        <family val="2"/>
      </rPr>
      <t>(uncompounded with other general escalations of the same cost category)</t>
    </r>
  </si>
  <si>
    <t>Total Escalations above Vs Reports (R2 + R3)</t>
  </si>
  <si>
    <t xml:space="preserve">This sheet been set up to import up to 5 general and  5 specific escalations per template.  If any template has more than this </t>
  </si>
  <si>
    <t>number of escalations, the links above will need to be adjusted accordingly.</t>
  </si>
  <si>
    <t>R-6</t>
  </si>
  <si>
    <t>Total General Escalations</t>
  </si>
  <si>
    <t>Total Specific Escalations</t>
  </si>
  <si>
    <t>Total All Escalations</t>
  </si>
  <si>
    <t>Total Escalations above Vs source report (R5)</t>
  </si>
  <si>
    <t>This sheet summarises the data on sheet R5, based on the escalations input on sheet I-5</t>
  </si>
  <si>
    <t>The number of rows of escalations should match I5.</t>
  </si>
  <si>
    <t>Expenditure Data Inputs</t>
  </si>
  <si>
    <t>I-7</t>
  </si>
  <si>
    <t>I-6</t>
  </si>
  <si>
    <t>Important - this is baseline expenditure only - variations must be manually input on the relevant template.</t>
  </si>
  <si>
    <t xml:space="preserve">Version </t>
  </si>
  <si>
    <t>of Data:</t>
  </si>
  <si>
    <r>
      <t xml:space="preserve">Allocated Expenditure - </t>
    </r>
    <r>
      <rPr>
        <b/>
        <u/>
        <sz val="15"/>
        <rFont val="Arial"/>
        <family val="2"/>
      </rPr>
      <t>Baseline</t>
    </r>
    <r>
      <rPr>
        <b/>
        <sz val="15"/>
        <rFont val="Arial"/>
        <family val="2"/>
      </rPr>
      <t xml:space="preserve"> Submission Input sheet</t>
    </r>
  </si>
  <si>
    <r>
      <t xml:space="preserve">Directly Attributed Expenditure - </t>
    </r>
    <r>
      <rPr>
        <b/>
        <u/>
        <sz val="15"/>
        <rFont val="Arial"/>
        <family val="2"/>
      </rPr>
      <t>Baseline</t>
    </r>
    <r>
      <rPr>
        <b/>
        <sz val="15"/>
        <rFont val="Arial"/>
        <family val="2"/>
      </rPr>
      <t xml:space="preserve"> Submission Input sheet</t>
    </r>
  </si>
  <si>
    <t>Finance - Adjustments</t>
  </si>
  <si>
    <t>A-39</t>
  </si>
  <si>
    <t>Self Insurance</t>
  </si>
  <si>
    <t>Escalations</t>
  </si>
  <si>
    <t>Impact of Operating Expenditure Escalations</t>
  </si>
  <si>
    <t>Operating Expenditure Escalations &amp; Variations Summary</t>
  </si>
  <si>
    <t xml:space="preserve">Total </t>
  </si>
  <si>
    <t>Total above Vs report R1</t>
  </si>
  <si>
    <t>Specific Input Cost Escalation</t>
  </si>
  <si>
    <t>Summary by Escalation Category</t>
  </si>
  <si>
    <t>A-40</t>
  </si>
  <si>
    <t>Note - these formulas calculated as variation% x Unescalated costs</t>
  </si>
  <si>
    <t>}</t>
  </si>
  <si>
    <t>Note - these formulas calculated Total $ variation less the impact of the first variation above.</t>
  </si>
  <si>
    <t>Source of data. (Name, date, location)</t>
  </si>
  <si>
    <t>EscalationDescription_General</t>
  </si>
  <si>
    <t>Descriptions for General Escalations</t>
  </si>
  <si>
    <t>EscalationDescription_Input_Cost</t>
  </si>
  <si>
    <t>Descriptions for Cost Escalations</t>
  </si>
  <si>
    <t>Escalations_General_Costs</t>
  </si>
  <si>
    <t>Range for escalation amounts and type</t>
  </si>
  <si>
    <t>Referred to by templates to pick up the annual escalation amounts</t>
  </si>
  <si>
    <t>Escalations_Specific_Costs</t>
  </si>
  <si>
    <t xml:space="preserve"> sheet I7</t>
  </si>
  <si>
    <t>Model_Name</t>
  </si>
  <si>
    <t>Model Name, referenced by section cover sheets</t>
  </si>
  <si>
    <t>Template for new variations.</t>
  </si>
  <si>
    <t>Used by macro when new variation added</t>
  </si>
  <si>
    <t xml:space="preserve"> sheets I4</t>
  </si>
  <si>
    <t xml:space="preserve"> sheets I5</t>
  </si>
  <si>
    <t>"{=Array_ColOffset_Header2}"</t>
  </si>
  <si>
    <t>Future_AOpexStart</t>
  </si>
  <si>
    <t xml:space="preserve"> sheets I6</t>
  </si>
  <si>
    <t>Future_DAOpexStart</t>
  </si>
  <si>
    <t>List_DirectlyAttributedServices</t>
  </si>
  <si>
    <t>List of cost categories</t>
  </si>
  <si>
    <t>List_AllocatedCosts</t>
  </si>
  <si>
    <t>Scenario Reports - data for Export</t>
  </si>
  <si>
    <t>Contains Scenario Reports and comparisons to baseline</t>
  </si>
  <si>
    <t>R-7</t>
  </si>
  <si>
    <t>R1</t>
  </si>
  <si>
    <t>This sheet summarises the data on sheet I5, I6, R4+R6</t>
  </si>
  <si>
    <t xml:space="preserve"> + DA Sub Category</t>
  </si>
  <si>
    <t>Allocated costs</t>
  </si>
  <si>
    <t>Directly Attributed Costs</t>
  </si>
  <si>
    <t>This sheet links to the value of escalations applied on each template.  It also indicates what escalations are being applied, as an audit tool.</t>
  </si>
  <si>
    <t xml:space="preserve">This sheet links to the value of each escalation applied, determined from the detail on sheet R5.  </t>
  </si>
  <si>
    <t>Data for Export to RIN</t>
  </si>
  <si>
    <t>Escalation of Data in Schedule R1:</t>
  </si>
  <si>
    <t>Escalated to required dollars of the RIN</t>
  </si>
  <si>
    <t>Total Detailed Capex Vs sheet R1, unescalated</t>
  </si>
  <si>
    <t>Total Detailed Capex Vs sheet R1, escalated</t>
  </si>
  <si>
    <t>Table 1 - Operating expenditure by category</t>
  </si>
  <si>
    <t>Expense category</t>
  </si>
  <si>
    <t>Previous regulatory period (nominal $'000)</t>
  </si>
  <si>
    <t>Current regulatory period (nominal $'000)</t>
  </si>
  <si>
    <t>Next regulatory period (real $'000)</t>
  </si>
  <si>
    <t>Actual</t>
  </si>
  <si>
    <t xml:space="preserve">Estimate     </t>
  </si>
  <si>
    <t xml:space="preserve">Forecast </t>
  </si>
  <si>
    <t>Network operating costs</t>
  </si>
  <si>
    <t>Distribution licence fee</t>
  </si>
  <si>
    <t>Network access, monitoring and control</t>
  </si>
  <si>
    <t>Network asset management</t>
  </si>
  <si>
    <t>Network asset systems and information</t>
  </si>
  <si>
    <t>Network telephony</t>
  </si>
  <si>
    <t>Regulatory compliance</t>
  </si>
  <si>
    <t>Sub-total</t>
  </si>
  <si>
    <t>Network maintenance (NM) costs</t>
  </si>
  <si>
    <t>Maintenance &amp; repair</t>
  </si>
  <si>
    <t>Substation property maintenance</t>
  </si>
  <si>
    <t>Vegetation management</t>
  </si>
  <si>
    <t>Emergency response</t>
  </si>
  <si>
    <t>Network insurance</t>
  </si>
  <si>
    <t>Customer services</t>
  </si>
  <si>
    <t>Call centre</t>
  </si>
  <si>
    <t>Other costs</t>
  </si>
  <si>
    <t>Self-insurance</t>
  </si>
  <si>
    <t>Table 3 - Opex by cost category</t>
  </si>
  <si>
    <t>Cost category</t>
  </si>
  <si>
    <t>E2</t>
  </si>
  <si>
    <t>to link to E1</t>
  </si>
  <si>
    <t>E-2</t>
  </si>
  <si>
    <t>Submission Operating Expenditure Model</t>
  </si>
  <si>
    <t>Total Above Vs E1</t>
  </si>
  <si>
    <t>Total DA categories Above Vs E1</t>
  </si>
  <si>
    <t>Total A categories Above Vs E1</t>
  </si>
  <si>
    <t xml:space="preserve">21.21% 29.56% 32.93% 33.10% 33.08% 33.72% </t>
  </si>
  <si>
    <t>Contains Model Reports converted to June 2010 dollars</t>
  </si>
  <si>
    <t>Total Variations above Vs Report R4 TOTAL ESCALATED</t>
  </si>
  <si>
    <t>Total Escalations above Vs source report (R6 TOTAL, ESCALATED)</t>
  </si>
  <si>
    <t>Original Costs that Escalation Applied to:</t>
  </si>
  <si>
    <t xml:space="preserve">Check - </t>
  </si>
  <si>
    <t>Original costs that escalation applied to x cumulative escalator</t>
  </si>
  <si>
    <t xml:space="preserve">note - is greater than costs that specific escalators applied to, due to </t>
  </si>
  <si>
    <t>general escalations being applied to base cost plus specific escalations.</t>
  </si>
  <si>
    <t xml:space="preserve">note - is less than baseline unescalated costs+ variations, due to </t>
  </si>
  <si>
    <t xml:space="preserve">some categories having no specific escalators and some having </t>
  </si>
  <si>
    <t>multiple specific escalators.</t>
  </si>
  <si>
    <t>Original Costs that Escalation is applied to:</t>
  </si>
  <si>
    <t>Used for Summary of Escalation weightings on R6</t>
  </si>
  <si>
    <t>Cumulative Escalator</t>
  </si>
  <si>
    <t>2015/16</t>
  </si>
  <si>
    <t>2016/17</t>
  </si>
  <si>
    <t>2017/18</t>
  </si>
  <si>
    <t>2018/19</t>
  </si>
  <si>
    <t>2019/20</t>
  </si>
  <si>
    <t>Denomination of Inputs</t>
  </si>
  <si>
    <t>Forecast Expenditure</t>
  </si>
  <si>
    <t>LU_TemplateYearHeader</t>
  </si>
  <si>
    <t>LU_TemplateYearHeader2</t>
  </si>
  <si>
    <t>RangeNames:</t>
  </si>
  <si>
    <t>|--------------------------------------------</t>
  </si>
  <si>
    <t>LU_BaseYearDollars</t>
  </si>
  <si>
    <t>LU_TemplateDollarDenomination</t>
  </si>
  <si>
    <t>LU_PTRMDollarDenomination</t>
  </si>
  <si>
    <t>RangeName:</t>
  </si>
  <si>
    <t>LU_TemplateYearHeader3</t>
  </si>
  <si>
    <t>-------------------------------------|</t>
  </si>
  <si>
    <t>------------------------------------------|</t>
  </si>
  <si>
    <t>LU_TemplateYearHeader4</t>
  </si>
  <si>
    <t>Reports $2015</t>
  </si>
  <si>
    <t>LU_TemplateYearHeader5</t>
  </si>
  <si>
    <t>LU_TemplateYearHeader6</t>
  </si>
  <si>
    <t>LU_TemplateYearHeader7</t>
  </si>
  <si>
    <t>to A-41</t>
  </si>
  <si>
    <t>R-4 ($2015)</t>
  </si>
  <si>
    <t>R-6 ($2015)</t>
  </si>
  <si>
    <t>Variations to be input in Real 2013 dollars (ie without escalations) .  Escalations are calculated separately on all expenditure, including variations.</t>
  </si>
  <si>
    <t>Model Guide</t>
  </si>
  <si>
    <t>(Refer Below)</t>
  </si>
  <si>
    <t>Overview</t>
  </si>
  <si>
    <t>Organisation name</t>
  </si>
  <si>
    <t>SA Power Networks</t>
  </si>
  <si>
    <t>Workbook name</t>
  </si>
  <si>
    <t>Workbook purpose</t>
  </si>
  <si>
    <t>File name</t>
  </si>
  <si>
    <t>File Location</t>
  </si>
  <si>
    <t>Data Version</t>
  </si>
  <si>
    <t>Input description of the data in this version of the model.</t>
  </si>
  <si>
    <t>Structural Version</t>
  </si>
  <si>
    <t>Input Structural Version of this model  (as distinct from the data version).</t>
  </si>
  <si>
    <t>Model Developer</t>
  </si>
  <si>
    <t>David Craig</t>
  </si>
  <si>
    <t>Input name of the Developer of the model - as the reference for assistance for model questions and changes.</t>
  </si>
  <si>
    <t>Business Overheads</t>
  </si>
  <si>
    <t>June to June CPI</t>
  </si>
  <si>
    <t>December to December CPI</t>
  </si>
  <si>
    <t>Used where actual is not known</t>
  </si>
  <si>
    <t>Actual Annual CPI Change</t>
  </si>
  <si>
    <t>Actual &amp; forecast CPI Index</t>
  </si>
  <si>
    <t>Actual CPI Index @ December**</t>
  </si>
  <si>
    <t>Escalation to December based on CPI index to preceeding September (ie 3 month lag)</t>
  </si>
  <si>
    <t>Input December CPI index, where available, otherwise leave blank</t>
  </si>
  <si>
    <t>User Notes</t>
  </si>
  <si>
    <t>**  Index used is the CPI All Groups, Weighted Average of Eight Capital Cities, Index Numbers(a)</t>
  </si>
  <si>
    <t>_LU_Version</t>
  </si>
  <si>
    <t>workbook</t>
  </si>
  <si>
    <t>Workbook Version</t>
  </si>
  <si>
    <t xml:space="preserve"> &amp; Expenditure templates</t>
  </si>
  <si>
    <t>OrganisationName</t>
  </si>
  <si>
    <t>Organisation Name</t>
  </si>
  <si>
    <t>Lookup for Base Year Dollars</t>
  </si>
  <si>
    <t>Lookup for PTRM Dollar Denomination</t>
  </si>
  <si>
    <t>Lookup for Template Dollar Denomination</t>
  </si>
  <si>
    <t>Lookup for Template Year Header</t>
  </si>
  <si>
    <t>Information Classification</t>
  </si>
  <si>
    <t>Note the confidentiality of this document.</t>
  </si>
  <si>
    <t>This Sheet picks up the total costs for each cost category, split by Resource.</t>
  </si>
  <si>
    <t>Historic data is linked from "I-4 Opex History"</t>
  </si>
  <si>
    <t>Forecast Data is from each category template</t>
  </si>
  <si>
    <t>Array formulas are used for linking blocks of data, to add robustness, as they are difficult to accidentally delete.</t>
  </si>
  <si>
    <r>
      <t xml:space="preserve">Check sums are in rows below the report. Any check sums below not equal to zero are shaded </t>
    </r>
    <r>
      <rPr>
        <sz val="10"/>
        <color rgb="FFFF0000"/>
        <rFont val="Century Gothic"/>
        <family val="2"/>
      </rPr>
      <t>RED</t>
    </r>
    <r>
      <rPr>
        <sz val="10"/>
        <color theme="1"/>
        <rFont val="Century Gothic"/>
        <family val="2"/>
      </rPr>
      <t xml:space="preserve"> and indicate an error, requiring investigation.</t>
    </r>
  </si>
  <si>
    <t>Worksheet Notes</t>
  </si>
  <si>
    <t>This Sheet picks up the variation details for each cost category</t>
  </si>
  <si>
    <t>This Sheet picks up the value of escalations for each cost category, split by Resource.</t>
  </si>
  <si>
    <r>
      <t xml:space="preserve">Check sums are in rows below the report. Any check sums below not equal to zero are shaded </t>
    </r>
    <r>
      <rPr>
        <sz val="10"/>
        <color rgb="FFFF0000"/>
        <rFont val="Century Gothic"/>
        <family val="2"/>
      </rPr>
      <t>RED</t>
    </r>
    <r>
      <rPr>
        <sz val="10"/>
        <color theme="1"/>
        <rFont val="Century Gothic"/>
        <family val="2"/>
      </rPr>
      <t xml:space="preserve"> and</t>
    </r>
  </si>
  <si>
    <t xml:space="preserve"> indicate an error, requiring investigation.</t>
  </si>
  <si>
    <t>From I5, I6</t>
  </si>
  <si>
    <t>From R4</t>
  </si>
  <si>
    <t>From R6</t>
  </si>
  <si>
    <t>Source</t>
  </si>
  <si>
    <t>June 2015 as Base</t>
  </si>
  <si>
    <t xml:space="preserve">Escalation Factor used for Reports </t>
  </si>
  <si>
    <r>
      <t xml:space="preserve">This sheet is the same as "R4", but with </t>
    </r>
    <r>
      <rPr>
        <u/>
        <sz val="10"/>
        <color theme="1"/>
        <rFont val="Century Gothic"/>
        <family val="2"/>
      </rPr>
      <t>Forecast</t>
    </r>
    <r>
      <rPr>
        <sz val="10"/>
        <color theme="1"/>
        <rFont val="Century Gothic"/>
        <family val="2"/>
      </rPr>
      <t xml:space="preserve"> (not historic) values converted to June 2015 dollars, per the escalation factor on Sheet I1.</t>
    </r>
  </si>
  <si>
    <t>This sheet is the same as "R5", but with values converted to June 2015 dollars, per the escalation factor on Sheet I1.</t>
  </si>
  <si>
    <t>Help Text</t>
  </si>
  <si>
    <t>Model Version Notes</t>
  </si>
  <si>
    <t>For explanation of the Model, refer "Submission Expenditure Model Development.docx"</t>
  </si>
  <si>
    <t>Information Classification:</t>
  </si>
  <si>
    <t xml:space="preserve">Refer to the </t>
  </si>
  <si>
    <t>Guide</t>
  </si>
  <si>
    <t>below for further details</t>
  </si>
  <si>
    <t>Contracts</t>
  </si>
  <si>
    <t>Services Other</t>
  </si>
  <si>
    <t>LU_CostCategory</t>
  </si>
  <si>
    <t>Lookup for Cost Categories</t>
  </si>
  <si>
    <t>Strategic Asset Management</t>
  </si>
  <si>
    <t>Operational Asset Management</t>
  </si>
  <si>
    <t>Asset Maintenance</t>
  </si>
  <si>
    <t>[1]</t>
  </si>
  <si>
    <t>CPI forecast Notes:</t>
  </si>
  <si>
    <t>Check 7</t>
  </si>
  <si>
    <t>Step Change</t>
  </si>
  <si>
    <t>Non-Network Solutions</t>
  </si>
  <si>
    <t>R-7($2015)</t>
  </si>
  <si>
    <t>R-2 ($2015)</t>
  </si>
  <si>
    <t>R-3 ($2015)</t>
  </si>
  <si>
    <t>Note on Escalation Factors:</t>
  </si>
  <si>
    <t>de-escalated</t>
  </si>
  <si>
    <t>copied above</t>
  </si>
  <si>
    <t>Check - difference to $2010</t>
  </si>
  <si>
    <t>Determination PTRM $June 2015</t>
  </si>
  <si>
    <t>Total Costs</t>
  </si>
  <si>
    <t>R-7 ($2015)</t>
  </si>
  <si>
    <t>Summary Report - Standard Control Services</t>
  </si>
  <si>
    <t>Public</t>
  </si>
  <si>
    <t>Growth</t>
  </si>
  <si>
    <t>Output Growth</t>
  </si>
  <si>
    <t>Asset Assessment (Inspections)</t>
  </si>
  <si>
    <t>Customer Service Costs</t>
  </si>
  <si>
    <t>Company Secretary</t>
  </si>
  <si>
    <t>Real Estate &amp; Easements – DLC Land Tax</t>
  </si>
  <si>
    <t>Real Estate &amp; Easements – Office and Depots</t>
  </si>
  <si>
    <t>General Manager - People and Culture</t>
  </si>
  <si>
    <t>Training Centre - Apprentice</t>
  </si>
  <si>
    <t>Training Centre - Management/Admin</t>
  </si>
  <si>
    <t>Training Centre - Electrical/Poleline</t>
  </si>
  <si>
    <t>Customer Relations</t>
  </si>
  <si>
    <t>General Manager - Customer Relations</t>
  </si>
  <si>
    <t>N/A</t>
  </si>
  <si>
    <t>($M) 2017/18 dollars</t>
  </si>
  <si>
    <t>$'M June 2020</t>
  </si>
  <si>
    <t>$'M Real 2017/18</t>
  </si>
  <si>
    <t>2020/21</t>
  </si>
  <si>
    <t>2021/22</t>
  </si>
  <si>
    <t>2022/23</t>
  </si>
  <si>
    <t>2023/24</t>
  </si>
  <si>
    <t>2024/25</t>
  </si>
  <si>
    <t>Productivity Growth</t>
  </si>
  <si>
    <t>SCS OPEX SEM 2020-25</t>
  </si>
  <si>
    <t>Substation Property Maintenance</t>
  </si>
  <si>
    <t>Voluntary Seperation Packages (VSPs)</t>
  </si>
  <si>
    <t>People and Culture</t>
  </si>
  <si>
    <t>Next regulatory period (June 2020 $'000)</t>
  </si>
  <si>
    <t>Current regulatory period (June 2020 $'000)</t>
  </si>
  <si>
    <t>Escalation to June based on CPI index to preceeding December (ie 6 month lag)</t>
  </si>
  <si>
    <t>CPI to December, based on CPI index to preceeding June (ie 6 month lag)</t>
  </si>
  <si>
    <t>June 2020 as Base</t>
  </si>
  <si>
    <t>CPI for $Jun 2017 = Dec 2017 Index</t>
  </si>
  <si>
    <t>CPI for $June 2020 = Dec 2019 Index</t>
  </si>
  <si>
    <t>Convert Template Dollars to June 2020 Dollars</t>
  </si>
  <si>
    <t>Used in Reports: "Rxxxx ($2020)"</t>
  </si>
  <si>
    <t>Base year Opex is 2017/18, so on average 31 December 2017 dollars</t>
  </si>
  <si>
    <t>Need to escalate by 2.5 years to June 2020 dollars.</t>
  </si>
  <si>
    <t>The submission in Jan 2019 will use the ACTUAL CPI for Dec 2017 as the measure of June 2018 dollars (6 month lag)  which is released in late Jan 2018.</t>
  </si>
  <si>
    <t xml:space="preserve">The submission in Jan 2019 will use the FORECAST CPI for Dec 2018 &amp; Dec 2019 as the measure of June 2019 &amp; 2020 dollars (6 month lag). </t>
  </si>
  <si>
    <t>Forecast  based on RBA Statement on Monetary Policy, Nov or Aug 2018.</t>
  </si>
  <si>
    <t>The revised proposal in late 2019 will use the actual CPI for Dec 2018 as the measure of June 2019 dollars (6 month lag)  which is released in late Jan 2019.</t>
  </si>
  <si>
    <t xml:space="preserve">The  revised proposal will use the FORECAST CPI for  Dec 2019 as the measure of  2020 dollars (6 month lag). </t>
  </si>
  <si>
    <t>Input June CPI index, where available, otherwise leave blank</t>
  </si>
  <si>
    <t>Actual CPI Index @ June**</t>
  </si>
  <si>
    <t>User must update the actual CPI index for each June and December, when it is released by the ABS.</t>
  </si>
  <si>
    <t>Escalation Factor - $2017/18 to $June 2020</t>
  </si>
  <si>
    <t>Non-Labour</t>
  </si>
  <si>
    <t>WPI</t>
  </si>
  <si>
    <t>CPI</t>
  </si>
  <si>
    <t xml:space="preserve">General Input Cost Escalation (%Real**) - Price Weightings </t>
  </si>
  <si>
    <t>Note - Forecast price growth is weighted to account for the proportion of operating expenditure that is labour and non-labour.</t>
  </si>
  <si>
    <t xml:space="preserve">General Input Cost Escalation (%Real**) </t>
  </si>
  <si>
    <t>N/A - CPI Increase only</t>
  </si>
  <si>
    <t>Input for general cost escalations (above)</t>
  </si>
  <si>
    <t>General escalation factor for all costs (calculated below)</t>
  </si>
  <si>
    <t>Step change - LV Management</t>
  </si>
  <si>
    <t>Variations to be input in Real 2017 dollars (ie without escalations) .  Escalations are calculated separately on all expenditure, including variations.</t>
  </si>
  <si>
    <t>Version 5 November 2017</t>
  </si>
  <si>
    <t>Year Ended Dec</t>
  </si>
  <si>
    <t>Year ended June</t>
  </si>
  <si>
    <t>Index at:</t>
  </si>
  <si>
    <t>As measure for value at:</t>
  </si>
  <si>
    <t>[1] RBA Statement of Monetary Policy 05 2017</t>
  </si>
  <si>
    <t xml:space="preserve"> </t>
  </si>
  <si>
    <t>Average: BIS Oxford Economics -Nov 2017 &amp; DAE ElectraNet Decision (Dec 2017)</t>
  </si>
  <si>
    <t>Customer Billing (formerly FRC)</t>
  </si>
  <si>
    <t>Corporate Strategy</t>
  </si>
  <si>
    <t>General Manager - Corporate Strategy</t>
  </si>
  <si>
    <t>Customer Billing (formerly Full Retail Contestability)</t>
  </si>
  <si>
    <t xml:space="preserve">
Economic Insights, Economic Benchmarking Results for the Australian Energy Regulator’s 2017 DNSP Benchmarking Report, 31 October 2017
</t>
  </si>
  <si>
    <t>Strategic Planning</t>
  </si>
  <si>
    <t>HR - Employee Relations</t>
  </si>
  <si>
    <t>WHS</t>
  </si>
  <si>
    <t>Customer Services (excl. Call Centre)</t>
  </si>
  <si>
    <t>Customer Programs</t>
  </si>
  <si>
    <t>Customer Operations</t>
  </si>
  <si>
    <t>Customer Engagement</t>
  </si>
  <si>
    <t>Other Customer services - Customer Relations</t>
  </si>
  <si>
    <t>Capex/Opex Substitution - Cloud Hosting</t>
  </si>
  <si>
    <t>Step Change - Customer Engagement Technologies</t>
  </si>
  <si>
    <t>Step Change - Billing Replacement</t>
  </si>
  <si>
    <t>Specific Input Cost Escalation (%Real**) - Output Growth</t>
  </si>
  <si>
    <t>Note - Output growth is weighted to account for the proportion of operating expenditure that is labour and non-labour.</t>
  </si>
  <si>
    <t>GROWTH RATE</t>
  </si>
  <si>
    <t>Circuit Length</t>
  </si>
  <si>
    <t>Customer Numbers</t>
  </si>
  <si>
    <t xml:space="preserve">Specific Input Cost Escalation (%Real**) </t>
  </si>
  <si>
    <t>WEIGHTS</t>
  </si>
  <si>
    <t>No Growth in Ratchted Maximum Demand since 2009.</t>
  </si>
  <si>
    <t>Input for specific cost escalations (above)</t>
  </si>
  <si>
    <t>Sum of Escalators by Category</t>
  </si>
  <si>
    <t>Sum of All Escalators</t>
  </si>
  <si>
    <t>Capex/Opex Substitution - Work Scheduling</t>
  </si>
  <si>
    <t>Step Change - CIC Compliance</t>
  </si>
  <si>
    <t>Step Change - Reliabilty duration payments</t>
  </si>
  <si>
    <t>Energy throughput</t>
  </si>
  <si>
    <t>SFA CD</t>
  </si>
  <si>
    <t>LSE CD</t>
  </si>
  <si>
    <t>Ratcheted Maximum Demand</t>
  </si>
  <si>
    <t>FORECAST OUTPUT GROWTH</t>
  </si>
  <si>
    <t xml:space="preserve">Step Change </t>
  </si>
  <si>
    <t xml:space="preserve">Economic Insights, Economic Benchmarking Results for the Australian Energy Regulator’s 2018 DNSP Benchmarking Report, 30 November 2018
</t>
  </si>
  <si>
    <t>Circuit line length growth forecast as per Reset RIN workbook 1 ( worksheet 3.5)</t>
  </si>
  <si>
    <t>Customer Numbers as discussed in the Tariff Structure Statement &amp; Reset RIN workbook 1 ( worksheet 6.2)</t>
  </si>
  <si>
    <t>Simple Average</t>
  </si>
  <si>
    <t>Step Change - Reclassification of distribution line refurbishment</t>
  </si>
  <si>
    <r>
      <t xml:space="preserve">This sheet is the same as "R1", but with </t>
    </r>
    <r>
      <rPr>
        <u/>
        <sz val="10"/>
        <color theme="1"/>
        <rFont val="Century Gothic"/>
        <family val="2"/>
      </rPr>
      <t>Forecast</t>
    </r>
    <r>
      <rPr>
        <sz val="10"/>
        <color theme="1"/>
        <rFont val="Century Gothic"/>
        <family val="2"/>
      </rPr>
      <t xml:space="preserve"> values (from 2017/18) converted to June 2020 dollars, per the escalation factor on Sheet I1.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</si>
</sst>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9">
    <numFmt numFmtId="44" formatCode="_-&quot;$&quot;* #,##0.00_-;\-&quot;$&quot;* #,##0.00_-;_-&quot;$&quot;* &quot;-&quot;??_-;_-@_-"/>
    <numFmt numFmtId="43" formatCode="_-* #,##0.00_-;\-* #,##0.00_-;_-* &quot;-&quot;??_-;_-@_-"/>
    <numFmt numFmtId="164" formatCode="_-&quot;$&quot;* #,##0_-;\-&quot;$&quot;* #,##0_-;_-&quot;$&quot;* &quot;-&quot;??_-;_-@_-"/>
    <numFmt numFmtId="165" formatCode="0.0"/>
    <numFmt numFmtId="166" formatCode="0.0%"/>
    <numFmt numFmtId="167" formatCode="_(#,##0_);\(#,##0\);_(#,##0_)"/>
    <numFmt numFmtId="168" formatCode="_(#,##0.00%_);\(#,##0.00%\);_(#,##0.00%_)"/>
    <numFmt numFmtId="169" formatCode="0.00%;\(0.00%\);_(* &quot;-&quot;_);_(@_)"/>
    <numFmt numFmtId="170" formatCode="_-* #,##0.0_-;\-* #,##0.0_-;_-* &quot;-&quot;??_-;_-@_-"/>
    <numFmt numFmtId="171" formatCode="#,##0.0"/>
    <numFmt numFmtId="172" formatCode="#,##0.00000000000000000"/>
    <numFmt numFmtId="173" formatCode="_-* #,##0.0_-;\-* #,##0.0_-;_-* &quot;-&quot;?_-;_-@_-"/>
    <numFmt numFmtId="174" formatCode="_(* #,##0.000_);_(* \(#,##0.000\);_(* &quot;-&quot;??_);_(@_)"/>
    <numFmt numFmtId="175" formatCode="#,##0.000"/>
    <numFmt numFmtId="176" formatCode="_-* #,##0.000_-;\-* #,##0.000_-;_-* &quot;-&quot;??_-;_-@_-"/>
    <numFmt numFmtId="177" formatCode="0.0000"/>
    <numFmt numFmtId="178" formatCode="#,##0.0000"/>
    <numFmt numFmtId="179" formatCode="_-* #,##0.00000_-;\-* #,##0.00000_-;_-* &quot;-&quot;??_-;_-@_-"/>
    <numFmt numFmtId="180" formatCode="0.000"/>
    <numFmt numFmtId="181" formatCode="_(* #,##0.0000_);_(* \(#,##0.0000\);_(* &quot;-&quot;??_);_(@_)"/>
    <numFmt numFmtId="182" formatCode="0.000%"/>
    <numFmt numFmtId="183" formatCode="_-* #,##0.000000_-;\-* #,##0.000000_-;_-* &quot;-&quot;??_-;_-@_-"/>
    <numFmt numFmtId="184" formatCode="_(&quot;$&quot;* #,##0.0_);_(&quot;$&quot;* \(#,##0.0\);_(* &quot;-&quot;??_);_(@_)"/>
    <numFmt numFmtId="185" formatCode="_(* #,##0.0_);_(* \(#,##0.0\);_(* &quot;-&quot;??_);_(@_)"/>
    <numFmt numFmtId="186" formatCode="0.00%;\(0.00%\);_(* &quot;-&quot;??_)"/>
    <numFmt numFmtId="187" formatCode="0.00000"/>
    <numFmt numFmtId="188" formatCode="0.000%;\(0.000%\);_(* &quot;-&quot;_);_(@_)"/>
    <numFmt numFmtId="189" formatCode="0.00000%"/>
    <numFmt numFmtId="190" formatCode="_-* #,##0_-;\-* #,##0_-;_-* &quot;-&quot;??_-;_-@_-"/>
  </numFmts>
  <fonts count="150" x14ac:knownFonts="1">
    <font>
      <sz val="10"/>
      <name val="Arial"/>
    </font>
    <font>
      <sz val="11"/>
      <color theme="1"/>
      <name val="Calibri"/>
      <family val="2"/>
    </font>
    <font>
      <sz val="10"/>
      <name val="Arial"/>
      <family val="2"/>
    </font>
    <font>
      <sz val="8"/>
      <name val="Arial"/>
      <family val="2"/>
    </font>
    <font>
      <b/>
      <sz val="10"/>
      <name val="Arial"/>
      <family val="2"/>
    </font>
    <font>
      <b/>
      <sz val="9"/>
      <name val="Arial"/>
      <family val="2"/>
    </font>
    <font>
      <b/>
      <sz val="8"/>
      <name val="Arial"/>
      <family val="2"/>
    </font>
    <font>
      <u/>
      <sz val="10"/>
      <color indexed="12"/>
      <name val="Arial"/>
      <family val="2"/>
    </font>
    <font>
      <b/>
      <sz val="14"/>
      <name val="Arial"/>
      <family val="2"/>
    </font>
    <font>
      <b/>
      <sz val="14"/>
      <color indexed="15"/>
      <name val="Times New Roman"/>
      <family val="1"/>
    </font>
    <font>
      <sz val="8"/>
      <name val="Arial"/>
      <family val="2"/>
    </font>
    <font>
      <b/>
      <sz val="14"/>
      <color indexed="14"/>
      <name val="Arial"/>
      <family val="2"/>
    </font>
    <font>
      <sz val="9"/>
      <name val="Arial"/>
      <family val="2"/>
    </font>
    <font>
      <sz val="10"/>
      <name val="Arial"/>
      <family val="2"/>
    </font>
    <font>
      <sz val="10"/>
      <color indexed="12"/>
      <name val="Arial"/>
      <family val="2"/>
    </font>
    <font>
      <b/>
      <sz val="10"/>
      <color indexed="12"/>
      <name val="Arial"/>
      <family val="2"/>
    </font>
    <font>
      <b/>
      <sz val="10"/>
      <color indexed="53"/>
      <name val="Arial"/>
      <family val="2"/>
    </font>
    <font>
      <b/>
      <sz val="12"/>
      <name val="Arial"/>
      <family val="2"/>
    </font>
    <font>
      <sz val="8"/>
      <color indexed="12"/>
      <name val="Arial"/>
      <family val="2"/>
    </font>
    <font>
      <b/>
      <i/>
      <sz val="12"/>
      <name val="Arial"/>
      <family val="2"/>
    </font>
    <font>
      <b/>
      <sz val="16"/>
      <name val="Arial"/>
      <family val="2"/>
    </font>
    <font>
      <b/>
      <sz val="10"/>
      <color indexed="9"/>
      <name val="Arial"/>
      <family val="2"/>
    </font>
    <font>
      <b/>
      <sz val="9"/>
      <color indexed="9"/>
      <name val="Arial"/>
      <family val="2"/>
    </font>
    <font>
      <sz val="10"/>
      <color indexed="10"/>
      <name val="Arial"/>
      <family val="2"/>
    </font>
    <font>
      <b/>
      <sz val="7"/>
      <name val="Arial"/>
      <family val="2"/>
    </font>
    <font>
      <sz val="12"/>
      <name val="Arial"/>
      <family val="2"/>
    </font>
    <font>
      <sz val="8"/>
      <color indexed="9"/>
      <name val="Arial"/>
      <family val="2"/>
    </font>
    <font>
      <b/>
      <sz val="8"/>
      <name val="Arial"/>
      <family val="2"/>
    </font>
    <font>
      <b/>
      <sz val="10"/>
      <name val="Arial"/>
      <family val="2"/>
    </font>
    <font>
      <i/>
      <sz val="10"/>
      <color indexed="14"/>
      <name val="Arial"/>
      <family val="2"/>
    </font>
    <font>
      <i/>
      <sz val="8"/>
      <name val="Arial"/>
      <family val="2"/>
    </font>
    <font>
      <sz val="11"/>
      <name val="Arial"/>
      <family val="2"/>
    </font>
    <font>
      <b/>
      <i/>
      <sz val="10"/>
      <color indexed="9"/>
      <name val="Arial"/>
      <family val="2"/>
    </font>
    <font>
      <b/>
      <i/>
      <u/>
      <sz val="10"/>
      <color indexed="9"/>
      <name val="Arial"/>
      <family val="2"/>
    </font>
    <font>
      <sz val="10"/>
      <color indexed="14"/>
      <name val="Arial"/>
      <family val="2"/>
    </font>
    <font>
      <sz val="8"/>
      <color indexed="12"/>
      <name val="Arial"/>
      <family val="2"/>
    </font>
    <font>
      <sz val="10"/>
      <color indexed="61"/>
      <name val="Arial"/>
      <family val="2"/>
    </font>
    <font>
      <i/>
      <u/>
      <sz val="8"/>
      <name val="Arial"/>
      <family val="2"/>
    </font>
    <font>
      <sz val="10"/>
      <color indexed="53"/>
      <name val="Arial"/>
      <family val="2"/>
    </font>
    <font>
      <b/>
      <sz val="8"/>
      <color indexed="81"/>
      <name val="Tahoma"/>
      <family val="2"/>
    </font>
    <font>
      <sz val="8"/>
      <color indexed="81"/>
      <name val="Tahoma"/>
      <family val="2"/>
    </font>
    <font>
      <b/>
      <sz val="14"/>
      <color indexed="60"/>
      <name val="Arial"/>
      <family val="2"/>
    </font>
    <font>
      <b/>
      <sz val="12"/>
      <color indexed="59"/>
      <name val="Arial"/>
      <family val="2"/>
    </font>
    <font>
      <b/>
      <sz val="12"/>
      <color indexed="60"/>
      <name val="Arial"/>
      <family val="2"/>
    </font>
    <font>
      <b/>
      <sz val="8"/>
      <color indexed="60"/>
      <name val="Arial"/>
      <family val="2"/>
    </font>
    <font>
      <sz val="8"/>
      <color indexed="60"/>
      <name val="Arial"/>
      <family val="2"/>
    </font>
    <font>
      <b/>
      <sz val="12"/>
      <color indexed="8"/>
      <name val="Arial"/>
      <family val="2"/>
    </font>
    <font>
      <b/>
      <sz val="10"/>
      <color indexed="60"/>
      <name val="Arial"/>
      <family val="2"/>
    </font>
    <font>
      <b/>
      <sz val="8"/>
      <color indexed="56"/>
      <name val="Arial"/>
      <family val="2"/>
    </font>
    <font>
      <u/>
      <sz val="9"/>
      <color indexed="12"/>
      <name val="Arial"/>
      <family val="2"/>
    </font>
    <font>
      <i/>
      <sz val="10"/>
      <name val="Arial"/>
      <family val="2"/>
    </font>
    <font>
      <b/>
      <u/>
      <sz val="9"/>
      <color indexed="56"/>
      <name val="Arial"/>
      <family val="2"/>
    </font>
    <font>
      <u/>
      <sz val="10"/>
      <color indexed="12"/>
      <name val="Arial"/>
      <family val="2"/>
    </font>
    <font>
      <sz val="8"/>
      <color indexed="9"/>
      <name val="Arial"/>
      <family val="2"/>
    </font>
    <font>
      <b/>
      <sz val="14"/>
      <color indexed="60"/>
      <name val="Arial"/>
      <family val="2"/>
    </font>
    <font>
      <b/>
      <sz val="13"/>
      <color indexed="60"/>
      <name val="Arial"/>
      <family val="2"/>
    </font>
    <font>
      <b/>
      <sz val="12"/>
      <color indexed="8"/>
      <name val="Arial"/>
      <family val="2"/>
    </font>
    <font>
      <b/>
      <sz val="8"/>
      <color indexed="60"/>
      <name val="Arial"/>
      <family val="2"/>
    </font>
    <font>
      <sz val="8"/>
      <color indexed="60"/>
      <name val="Arial"/>
      <family val="2"/>
    </font>
    <font>
      <sz val="10"/>
      <color indexed="60"/>
      <name val="Arial"/>
      <family val="2"/>
    </font>
    <font>
      <sz val="8"/>
      <color indexed="8"/>
      <name val="Arial"/>
      <family val="2"/>
    </font>
    <font>
      <b/>
      <i/>
      <sz val="10"/>
      <name val="Arial"/>
      <family val="2"/>
    </font>
    <font>
      <sz val="10"/>
      <color indexed="22"/>
      <name val="Arial"/>
      <family val="2"/>
    </font>
    <font>
      <sz val="14"/>
      <color indexed="60"/>
      <name val="Arial"/>
      <family val="2"/>
    </font>
    <font>
      <i/>
      <sz val="10"/>
      <color indexed="60"/>
      <name val="Arial"/>
      <family val="2"/>
    </font>
    <font>
      <i/>
      <sz val="10"/>
      <color indexed="22"/>
      <name val="Arial"/>
      <family val="2"/>
    </font>
    <font>
      <b/>
      <sz val="6"/>
      <name val="Arial"/>
      <family val="2"/>
    </font>
    <font>
      <sz val="10"/>
      <color indexed="12"/>
      <name val="Arial"/>
      <family val="2"/>
    </font>
    <font>
      <sz val="10"/>
      <color indexed="63"/>
      <name val="Arial"/>
      <family val="2"/>
    </font>
    <font>
      <b/>
      <sz val="14"/>
      <color indexed="63"/>
      <name val="Arial"/>
      <family val="2"/>
    </font>
    <font>
      <sz val="8"/>
      <color indexed="63"/>
      <name val="Arial"/>
      <family val="2"/>
    </font>
    <font>
      <b/>
      <sz val="10"/>
      <color indexed="63"/>
      <name val="Arial"/>
      <family val="2"/>
    </font>
    <font>
      <b/>
      <sz val="8"/>
      <color indexed="63"/>
      <name val="Arial"/>
      <family val="2"/>
    </font>
    <font>
      <b/>
      <sz val="12"/>
      <color indexed="63"/>
      <name val="Arial"/>
      <family val="2"/>
    </font>
    <font>
      <u/>
      <sz val="10"/>
      <name val="Arial"/>
      <family val="2"/>
    </font>
    <font>
      <b/>
      <sz val="7"/>
      <color indexed="60"/>
      <name val="Arial"/>
      <family val="2"/>
    </font>
    <font>
      <sz val="7"/>
      <color indexed="60"/>
      <name val="Arial"/>
      <family val="2"/>
    </font>
    <font>
      <b/>
      <sz val="15"/>
      <name val="Arial"/>
      <family val="2"/>
    </font>
    <font>
      <b/>
      <u/>
      <sz val="15"/>
      <name val="Arial"/>
      <family val="2"/>
    </font>
    <font>
      <b/>
      <sz val="12"/>
      <name val="Arial"/>
      <family val="2"/>
    </font>
    <font>
      <b/>
      <sz val="14"/>
      <color indexed="9"/>
      <name val="Arial"/>
      <family val="2"/>
    </font>
    <font>
      <b/>
      <sz val="12"/>
      <color indexed="9"/>
      <name val="Arial"/>
      <family val="2"/>
    </font>
    <font>
      <b/>
      <sz val="8"/>
      <color indexed="9"/>
      <name val="Arial"/>
      <family val="2"/>
    </font>
    <font>
      <b/>
      <sz val="10"/>
      <color indexed="9"/>
      <name val="Arial"/>
      <family val="2"/>
    </font>
    <font>
      <sz val="10"/>
      <color indexed="9"/>
      <name val="Arial"/>
      <family val="2"/>
    </font>
    <font>
      <b/>
      <sz val="8"/>
      <color indexed="12"/>
      <name val="Arial"/>
      <family val="2"/>
    </font>
    <font>
      <b/>
      <sz val="20"/>
      <color indexed="12"/>
      <name val="Arial"/>
      <family val="2"/>
    </font>
    <font>
      <u/>
      <sz val="10"/>
      <name val="Arial"/>
      <family val="2"/>
    </font>
    <font>
      <b/>
      <sz val="9"/>
      <color indexed="10"/>
      <name val="Arial"/>
      <family val="2"/>
    </font>
    <font>
      <sz val="10"/>
      <name val="Arial Black"/>
      <family val="2"/>
    </font>
    <font>
      <b/>
      <sz val="10"/>
      <color indexed="10"/>
      <name val="Arial"/>
      <family val="2"/>
    </font>
    <font>
      <sz val="9"/>
      <color indexed="10"/>
      <name val="Arial"/>
      <family val="2"/>
    </font>
    <font>
      <sz val="16"/>
      <color indexed="51"/>
      <name val="Arial Black"/>
      <family val="2"/>
    </font>
    <font>
      <sz val="10"/>
      <color indexed="51"/>
      <name val="Arial Black"/>
      <family val="2"/>
    </font>
    <font>
      <sz val="10"/>
      <color indexed="9"/>
      <name val="Arial Black"/>
      <family val="2"/>
    </font>
    <font>
      <sz val="10"/>
      <color indexed="9"/>
      <name val="Arial"/>
      <family val="2"/>
    </font>
    <font>
      <sz val="9"/>
      <color indexed="10"/>
      <name val="Arial"/>
      <family val="2"/>
    </font>
    <font>
      <sz val="10"/>
      <color theme="0"/>
      <name val="Century Gothic"/>
      <family val="2"/>
    </font>
    <font>
      <sz val="10"/>
      <color theme="1"/>
      <name val="Century Gothic"/>
      <family val="2"/>
    </font>
    <font>
      <sz val="10"/>
      <color rgb="FF00B050"/>
      <name val="Arial"/>
      <family val="2"/>
    </font>
    <font>
      <b/>
      <sz val="10"/>
      <color rgb="FF00B050"/>
      <name val="Arial"/>
      <family val="2"/>
    </font>
    <font>
      <b/>
      <sz val="11"/>
      <color theme="1"/>
      <name val="Calibri"/>
      <family val="2"/>
    </font>
    <font>
      <sz val="10"/>
      <color theme="1"/>
      <name val="Calibri"/>
      <family val="2"/>
    </font>
    <font>
      <sz val="10"/>
      <name val="Calibri"/>
      <family val="2"/>
    </font>
    <font>
      <sz val="10"/>
      <color indexed="12"/>
      <name val="Calibri"/>
      <family val="2"/>
      <scheme val="minor"/>
    </font>
    <font>
      <sz val="8"/>
      <color theme="1"/>
      <name val="Calibri"/>
      <family val="2"/>
    </font>
    <font>
      <u/>
      <sz val="10"/>
      <color theme="10"/>
      <name val="Century Gothic"/>
      <family val="2"/>
    </font>
    <font>
      <b/>
      <sz val="8"/>
      <color indexed="60"/>
      <name val="Calibri"/>
      <family val="2"/>
      <scheme val="minor"/>
    </font>
    <font>
      <b/>
      <sz val="11"/>
      <color theme="0"/>
      <name val="Calibri"/>
      <family val="2"/>
    </font>
    <font>
      <sz val="11"/>
      <color theme="0"/>
      <name val="Calibri"/>
      <family val="2"/>
    </font>
    <font>
      <sz val="10"/>
      <name val="Calibri"/>
      <family val="2"/>
      <scheme val="minor"/>
    </font>
    <font>
      <sz val="10"/>
      <color theme="1"/>
      <name val="Calibri"/>
      <family val="2"/>
      <scheme val="minor"/>
    </font>
    <font>
      <b/>
      <sz val="12"/>
      <color indexed="12"/>
      <name val="Calibri"/>
      <family val="2"/>
      <scheme val="minor"/>
    </font>
    <font>
      <b/>
      <sz val="10"/>
      <name val="Calibri"/>
      <family val="2"/>
      <scheme val="minor"/>
    </font>
    <font>
      <sz val="8"/>
      <name val="Calibri"/>
      <family val="2"/>
      <scheme val="minor"/>
    </font>
    <font>
      <i/>
      <sz val="10"/>
      <name val="Calibri"/>
      <family val="2"/>
      <scheme val="minor"/>
    </font>
    <font>
      <sz val="10"/>
      <color indexed="16"/>
      <name val="Calibri"/>
      <family val="2"/>
      <scheme val="minor"/>
    </font>
    <font>
      <sz val="10"/>
      <color indexed="17"/>
      <name val="Calibri"/>
      <family val="2"/>
      <scheme val="minor"/>
    </font>
    <font>
      <sz val="10"/>
      <color theme="4" tint="-0.249977111117893"/>
      <name val="Calibri"/>
      <family val="2"/>
      <scheme val="minor"/>
    </font>
    <font>
      <sz val="8"/>
      <color theme="1"/>
      <name val="Century Gothic"/>
      <family val="2"/>
    </font>
    <font>
      <b/>
      <sz val="11"/>
      <color theme="0"/>
      <name val="Century Gothic"/>
      <family val="2"/>
    </font>
    <font>
      <sz val="10"/>
      <color rgb="FFFF0000"/>
      <name val="Century Gothic"/>
      <family val="2"/>
    </font>
    <font>
      <sz val="10"/>
      <color rgb="FFC00000"/>
      <name val="Arial"/>
      <family val="2"/>
    </font>
    <font>
      <i/>
      <sz val="10"/>
      <color rgb="FFC00000"/>
      <name val="Arial"/>
      <family val="2"/>
    </font>
    <font>
      <b/>
      <sz val="10"/>
      <color theme="0"/>
      <name val="Century Gothic"/>
      <family val="2"/>
    </font>
    <font>
      <b/>
      <i/>
      <sz val="10"/>
      <color rgb="FFC00000"/>
      <name val="Calibri"/>
      <family val="2"/>
      <scheme val="minor"/>
    </font>
    <font>
      <u/>
      <sz val="10"/>
      <color theme="1"/>
      <name val="Century Gothic"/>
      <family val="2"/>
    </font>
    <font>
      <b/>
      <sz val="10"/>
      <color indexed="12"/>
      <name val="Calibri"/>
      <family val="2"/>
    </font>
    <font>
      <b/>
      <sz val="10"/>
      <color theme="0"/>
      <name val="Calibri"/>
      <family val="2"/>
    </font>
    <font>
      <u/>
      <sz val="10"/>
      <color theme="1"/>
      <name val="Calibri"/>
      <family val="2"/>
    </font>
    <font>
      <b/>
      <sz val="10"/>
      <color theme="1"/>
      <name val="Calibri"/>
      <family val="2"/>
    </font>
    <font>
      <b/>
      <u/>
      <sz val="10"/>
      <color theme="10"/>
      <name val="Calibri"/>
      <family val="2"/>
    </font>
    <font>
      <sz val="10"/>
      <color indexed="12"/>
      <name val="Calibri"/>
      <family val="2"/>
    </font>
    <font>
      <b/>
      <sz val="10"/>
      <name val="Calibri"/>
      <family val="2"/>
    </font>
    <font>
      <b/>
      <sz val="12"/>
      <color theme="9" tint="-0.249977111117893"/>
      <name val="Calibri"/>
      <family val="2"/>
    </font>
    <font>
      <b/>
      <sz val="12"/>
      <color theme="1"/>
      <name val="Calibri"/>
      <family val="2"/>
    </font>
    <font>
      <sz val="10"/>
      <color theme="3" tint="0.39997558519241921"/>
      <name val="Calibri"/>
      <family val="2"/>
    </font>
    <font>
      <sz val="9"/>
      <color indexed="81"/>
      <name val="Tahoma"/>
      <family val="2"/>
    </font>
    <font>
      <sz val="8"/>
      <color indexed="57"/>
      <name val="Arial"/>
      <family val="2"/>
    </font>
    <font>
      <sz val="10"/>
      <color theme="3" tint="0.39997558519241921"/>
      <name val="Calibri"/>
      <family val="2"/>
      <scheme val="minor"/>
    </font>
    <font>
      <i/>
      <sz val="10"/>
      <color theme="3" tint="0.39997558519241921"/>
      <name val="Calibri"/>
      <family val="2"/>
      <scheme val="minor"/>
    </font>
    <font>
      <b/>
      <sz val="10"/>
      <color theme="3" tint="0.39997558519241921"/>
      <name val="Calibri"/>
      <family val="2"/>
      <scheme val="minor"/>
    </font>
    <font>
      <sz val="10"/>
      <color theme="3" tint="0.39997558519241921"/>
      <name val="Arial"/>
      <family val="2"/>
    </font>
    <font>
      <b/>
      <sz val="9"/>
      <color theme="0" tint="-0.249977111117893"/>
      <name val="Arial"/>
      <family val="2"/>
    </font>
    <font>
      <b/>
      <sz val="10"/>
      <color rgb="FF000000"/>
      <name val="Arial"/>
      <family val="2"/>
    </font>
    <font>
      <u/>
      <sz val="10"/>
      <color theme="3" tint="0.39997558519241921"/>
      <name val="Calibri"/>
      <family val="2"/>
      <scheme val="minor"/>
    </font>
    <font>
      <sz val="8"/>
      <color rgb="FF0000FF"/>
      <name val="Arial"/>
      <family val="2"/>
    </font>
    <font>
      <sz val="6"/>
      <color theme="1"/>
      <name val="Century Gothic"/>
      <family val="2"/>
    </font>
    <font>
      <u/>
      <sz val="9"/>
      <name val="Arial"/>
      <family val="2"/>
    </font>
    <font>
      <sz val="9"/>
      <color indexed="9"/>
      <name val="Arial"/>
      <family val="2"/>
    </font>
  </fonts>
  <fills count="35">
    <fill>
      <patternFill patternType="none"/>
    </fill>
    <fill>
      <patternFill patternType="gray125"/>
    </fill>
    <fill>
      <patternFill patternType="solid">
        <fgColor indexed="22"/>
        <bgColor indexed="64"/>
      </patternFill>
    </fill>
    <fill>
      <patternFill patternType="solid">
        <fgColor indexed="21"/>
      </patternFill>
    </fill>
    <fill>
      <patternFill patternType="solid">
        <fgColor indexed="18"/>
        <bgColor indexed="64"/>
      </patternFill>
    </fill>
    <fill>
      <patternFill patternType="solid">
        <fgColor indexed="63"/>
        <bgColor indexed="64"/>
      </patternFill>
    </fill>
    <fill>
      <patternFill patternType="solid">
        <fgColor indexed="12"/>
        <bgColor indexed="64"/>
      </patternFill>
    </fill>
    <fill>
      <patternFill patternType="gray125">
        <fgColor indexed="8"/>
      </patternFill>
    </fill>
    <fill>
      <patternFill patternType="solid">
        <fgColor indexed="65"/>
        <bgColor indexed="8"/>
      </patternFill>
    </fill>
    <fill>
      <patternFill patternType="solid">
        <fgColor indexed="11"/>
        <bgColor indexed="64"/>
      </patternFill>
    </fill>
    <fill>
      <patternFill patternType="solid">
        <fgColor indexed="53"/>
        <bgColor indexed="64"/>
      </patternFill>
    </fill>
    <fill>
      <patternFill patternType="solid">
        <fgColor indexed="8"/>
        <bgColor indexed="64"/>
      </patternFill>
    </fill>
    <fill>
      <patternFill patternType="solid">
        <fgColor indexed="18"/>
        <bgColor indexed="13"/>
      </patternFill>
    </fill>
    <fill>
      <patternFill patternType="solid">
        <fgColor indexed="13"/>
        <bgColor indexed="64"/>
      </patternFill>
    </fill>
    <fill>
      <patternFill patternType="solid">
        <fgColor indexed="22"/>
        <bgColor indexed="13"/>
      </patternFill>
    </fill>
    <fill>
      <patternFill patternType="solid">
        <fgColor indexed="51"/>
        <bgColor indexed="64"/>
      </patternFill>
    </fill>
    <fill>
      <patternFill patternType="solid">
        <fgColor indexed="41"/>
        <bgColor indexed="64"/>
      </patternFill>
    </fill>
    <fill>
      <patternFill patternType="solid">
        <fgColor indexed="41"/>
        <bgColor indexed="8"/>
      </patternFill>
    </fill>
    <fill>
      <patternFill patternType="solid">
        <fgColor indexed="52"/>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theme="0" tint="-0.34998626667073579"/>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6" tint="0.59999389629810485"/>
        <bgColor indexed="64"/>
      </patternFill>
    </fill>
    <fill>
      <patternFill patternType="solid">
        <fgColor rgb="FFFFFF00"/>
        <bgColor indexed="64"/>
      </patternFill>
    </fill>
    <fill>
      <patternFill patternType="solid">
        <fgColor theme="4"/>
      </patternFill>
    </fill>
    <fill>
      <patternFill patternType="solid">
        <fgColor theme="4" tint="0.59999389629810485"/>
        <bgColor indexed="65"/>
      </patternFill>
    </fill>
    <fill>
      <patternFill patternType="solid">
        <fgColor rgb="FFFFFF99"/>
        <bgColor indexed="64"/>
      </patternFill>
    </fill>
    <fill>
      <patternFill patternType="solid">
        <fgColor indexed="46"/>
        <bgColor indexed="64"/>
      </patternFill>
    </fill>
    <fill>
      <patternFill patternType="solid">
        <fgColor theme="4" tint="-0.249977111117893"/>
        <bgColor indexed="64"/>
      </patternFill>
    </fill>
    <fill>
      <patternFill patternType="solid">
        <fgColor theme="1" tint="0.34998626667073579"/>
        <bgColor indexed="64"/>
      </patternFill>
    </fill>
    <fill>
      <patternFill patternType="solid">
        <fgColor rgb="FFFFFFCC"/>
        <bgColor indexed="64"/>
      </patternFill>
    </fill>
    <fill>
      <patternFill patternType="solid">
        <fgColor theme="2" tint="-9.9978637043366805E-2"/>
        <bgColor indexed="64"/>
      </patternFill>
    </fill>
    <fill>
      <patternFill patternType="solid">
        <fgColor theme="2" tint="-9.9978637043366805E-2"/>
        <bgColor indexed="13"/>
      </patternFill>
    </fill>
  </fills>
  <borders count="82">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diagonal/>
    </border>
    <border>
      <left style="medium">
        <color indexed="64"/>
      </left>
      <right/>
      <top/>
      <bottom/>
      <diagonal/>
    </border>
    <border>
      <left style="medium">
        <color indexed="64"/>
      </left>
      <right/>
      <top style="thin">
        <color indexed="64"/>
      </top>
      <bottom style="medium">
        <color indexed="64"/>
      </bottom>
      <diagonal/>
    </border>
    <border>
      <left/>
      <right/>
      <top style="medium">
        <color indexed="64"/>
      </top>
      <bottom/>
      <diagonal/>
    </border>
    <border>
      <left/>
      <right style="medium">
        <color indexed="64"/>
      </right>
      <top style="medium">
        <color indexed="64"/>
      </top>
      <bottom style="medium">
        <color indexed="64"/>
      </bottom>
      <diagonal/>
    </border>
    <border>
      <left/>
      <right/>
      <top/>
      <bottom style="thin">
        <color indexed="64"/>
      </bottom>
      <diagonal/>
    </border>
    <border>
      <left/>
      <right/>
      <top style="thin">
        <color indexed="64"/>
      </top>
      <bottom/>
      <diagonal/>
    </border>
    <border>
      <left/>
      <right style="medium">
        <color indexed="52"/>
      </right>
      <top style="medium">
        <color indexed="52"/>
      </top>
      <bottom style="medium">
        <color indexed="52"/>
      </bottom>
      <diagonal/>
    </border>
    <border>
      <left/>
      <right/>
      <top style="thin">
        <color indexed="64"/>
      </top>
      <bottom style="thin">
        <color indexed="64"/>
      </bottom>
      <diagonal/>
    </border>
    <border>
      <left style="thin">
        <color indexed="53"/>
      </left>
      <right/>
      <top style="thin">
        <color indexed="53"/>
      </top>
      <bottom/>
      <diagonal/>
    </border>
    <border>
      <left/>
      <right/>
      <top style="medium">
        <color indexed="52"/>
      </top>
      <bottom/>
      <diagonal/>
    </border>
    <border>
      <left style="thin">
        <color indexed="53"/>
      </left>
      <right/>
      <top/>
      <bottom/>
      <diagonal/>
    </border>
    <border>
      <left/>
      <right/>
      <top/>
      <bottom style="medium">
        <color indexed="52"/>
      </bottom>
      <diagonal/>
    </border>
    <border>
      <left style="thin">
        <color indexed="53"/>
      </left>
      <right/>
      <top/>
      <bottom style="thin">
        <color indexed="53"/>
      </bottom>
      <diagonal/>
    </border>
    <border>
      <left/>
      <right/>
      <top/>
      <bottom style="thin">
        <color indexed="53"/>
      </bottom>
      <diagonal/>
    </border>
    <border>
      <left/>
      <right/>
      <top/>
      <bottom style="medium">
        <color indexed="64"/>
      </bottom>
      <diagonal/>
    </border>
    <border>
      <left/>
      <right/>
      <top style="thin">
        <color indexed="64"/>
      </top>
      <bottom style="medium">
        <color indexed="64"/>
      </bottom>
      <diagonal/>
    </border>
    <border>
      <left/>
      <right style="thin">
        <color indexed="18"/>
      </right>
      <top style="medium">
        <color indexed="64"/>
      </top>
      <bottom style="medium">
        <color indexed="64"/>
      </bottom>
      <diagonal/>
    </border>
    <border>
      <left style="medium">
        <color indexed="64"/>
      </left>
      <right style="thin">
        <color indexed="64"/>
      </right>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style="medium">
        <color indexed="64"/>
      </bottom>
      <diagonal/>
    </border>
    <border>
      <left style="thin">
        <color indexed="53"/>
      </left>
      <right style="thin">
        <color indexed="53"/>
      </right>
      <top style="thin">
        <color indexed="53"/>
      </top>
      <bottom style="thin">
        <color indexed="53"/>
      </bottom>
      <diagonal/>
    </border>
    <border>
      <left/>
      <right style="thin">
        <color indexed="53"/>
      </right>
      <top style="thin">
        <color indexed="64"/>
      </top>
      <bottom style="thin">
        <color indexed="64"/>
      </bottom>
      <diagonal/>
    </border>
    <border>
      <left/>
      <right style="thin">
        <color indexed="64"/>
      </right>
      <top/>
      <bottom/>
      <diagonal/>
    </border>
    <border>
      <left/>
      <right style="thin">
        <color indexed="64"/>
      </right>
      <top/>
      <bottom style="medium">
        <color indexed="64"/>
      </bottom>
      <diagonal/>
    </border>
    <border>
      <left/>
      <right style="thin">
        <color indexed="64"/>
      </right>
      <top style="thin">
        <color indexed="64"/>
      </top>
      <bottom style="medium">
        <color indexed="64"/>
      </bottom>
      <diagonal/>
    </border>
    <border>
      <left/>
      <right/>
      <top style="medium">
        <color indexed="53"/>
      </top>
      <bottom/>
      <diagonal/>
    </border>
    <border>
      <left/>
      <right style="medium">
        <color indexed="53"/>
      </right>
      <top style="medium">
        <color indexed="53"/>
      </top>
      <bottom/>
      <diagonal/>
    </border>
    <border>
      <left style="medium">
        <color indexed="53"/>
      </left>
      <right/>
      <top/>
      <bottom/>
      <diagonal/>
    </border>
    <border>
      <left style="thin">
        <color indexed="53"/>
      </left>
      <right style="medium">
        <color indexed="53"/>
      </right>
      <top style="thin">
        <color indexed="53"/>
      </top>
      <bottom style="thin">
        <color indexed="53"/>
      </bottom>
      <diagonal/>
    </border>
    <border>
      <left style="medium">
        <color indexed="53"/>
      </left>
      <right/>
      <top/>
      <bottom style="medium">
        <color indexed="53"/>
      </bottom>
      <diagonal/>
    </border>
    <border>
      <left/>
      <right/>
      <top/>
      <bottom style="medium">
        <color indexed="53"/>
      </bottom>
      <diagonal/>
    </border>
    <border>
      <left/>
      <right style="medium">
        <color indexed="53"/>
      </right>
      <top/>
      <bottom style="medium">
        <color indexed="53"/>
      </bottom>
      <diagonal/>
    </border>
    <border>
      <left/>
      <right style="medium">
        <color indexed="53"/>
      </right>
      <top/>
      <bottom/>
      <diagonal/>
    </border>
    <border>
      <left style="medium">
        <color indexed="53"/>
      </left>
      <right/>
      <top style="medium">
        <color indexed="53"/>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53"/>
      </left>
      <right/>
      <top style="medium">
        <color indexed="53"/>
      </top>
      <bottom style="medium">
        <color indexed="53"/>
      </bottom>
      <diagonal/>
    </border>
    <border>
      <left/>
      <right/>
      <top style="medium">
        <color indexed="53"/>
      </top>
      <bottom style="medium">
        <color indexed="53"/>
      </bottom>
      <diagonal/>
    </border>
    <border>
      <left/>
      <right style="medium">
        <color indexed="53"/>
      </right>
      <top style="medium">
        <color indexed="53"/>
      </top>
      <bottom style="medium">
        <color indexed="53"/>
      </bottom>
      <diagonal/>
    </border>
    <border>
      <left/>
      <right style="thin">
        <color indexed="64"/>
      </right>
      <top style="medium">
        <color indexed="64"/>
      </top>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diagonal/>
    </border>
    <border>
      <left style="thin">
        <color indexed="64"/>
      </left>
      <right/>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bottom style="medium">
        <color indexed="64"/>
      </bottom>
      <diagonal/>
    </border>
    <border>
      <left/>
      <right style="medium">
        <color indexed="64"/>
      </right>
      <top style="medium">
        <color indexed="64"/>
      </top>
      <bottom/>
      <diagonal/>
    </border>
    <border>
      <left style="thin">
        <color indexed="64"/>
      </left>
      <right style="thin">
        <color indexed="64"/>
      </right>
      <top style="thin">
        <color indexed="64"/>
      </top>
      <bottom/>
      <diagonal/>
    </border>
    <border>
      <left style="thin">
        <color indexed="53"/>
      </left>
      <right style="thin">
        <color indexed="53"/>
      </right>
      <top/>
      <bottom style="thin">
        <color indexed="53"/>
      </bottom>
      <diagonal/>
    </border>
    <border>
      <left/>
      <right style="thin">
        <color indexed="53"/>
      </right>
      <top/>
      <bottom/>
      <diagonal/>
    </border>
    <border>
      <left style="thin">
        <color indexed="53"/>
      </left>
      <right/>
      <top style="thin">
        <color indexed="64"/>
      </top>
      <bottom style="thin">
        <color indexed="64"/>
      </bottom>
      <diagonal/>
    </border>
    <border>
      <left style="thin">
        <color indexed="53"/>
      </left>
      <right/>
      <top style="thin">
        <color indexed="64"/>
      </top>
      <bottom style="thin">
        <color indexed="53"/>
      </bottom>
      <diagonal/>
    </border>
    <border>
      <left/>
      <right/>
      <top style="thin">
        <color indexed="64"/>
      </top>
      <bottom style="thin">
        <color indexed="53"/>
      </bottom>
      <diagonal/>
    </border>
    <border>
      <left/>
      <right style="thin">
        <color indexed="53"/>
      </right>
      <top style="thin">
        <color indexed="64"/>
      </top>
      <bottom style="thin">
        <color indexed="53"/>
      </bottom>
      <diagonal/>
    </border>
    <border>
      <left/>
      <right/>
      <top style="thin">
        <color indexed="53"/>
      </top>
      <bottom/>
      <diagonal/>
    </border>
    <border>
      <left/>
      <right style="thin">
        <color indexed="53"/>
      </right>
      <top style="thin">
        <color indexed="53"/>
      </top>
      <bottom/>
      <diagonal/>
    </border>
    <border>
      <left/>
      <right style="medium">
        <color indexed="64"/>
      </right>
      <top/>
      <bottom/>
      <diagonal/>
    </border>
    <border>
      <left style="thin">
        <color indexed="64"/>
      </left>
      <right style="thin">
        <color indexed="64"/>
      </right>
      <top/>
      <bottom style="thin">
        <color indexed="64"/>
      </bottom>
      <diagonal/>
    </border>
    <border>
      <left/>
      <right style="thin">
        <color indexed="64"/>
      </right>
      <top style="thick">
        <color indexed="64"/>
      </top>
      <bottom/>
      <diagonal/>
    </border>
    <border>
      <left/>
      <right/>
      <top style="thick">
        <color indexed="64"/>
      </top>
      <bottom/>
      <diagonal/>
    </border>
    <border>
      <left/>
      <right/>
      <top style="medium">
        <color auto="1"/>
      </top>
      <bottom/>
      <diagonal/>
    </border>
  </borders>
  <cellStyleXfs count="25">
    <xf numFmtId="0" fontId="0" fillId="0" borderId="0"/>
    <xf numFmtId="43" fontId="2" fillId="0" borderId="0" applyFont="0" applyFill="0" applyBorder="0" applyAlignment="0" applyProtection="0"/>
    <xf numFmtId="44" fontId="2" fillId="0" borderId="0" applyFont="0" applyFill="0" applyBorder="0" applyAlignment="0" applyProtection="0"/>
    <xf numFmtId="0" fontId="4" fillId="0" borderId="0" applyFill="0" applyBorder="0" applyAlignment="0"/>
    <xf numFmtId="0" fontId="5" fillId="0" borderId="0" applyFill="0" applyBorder="0" applyAlignment="0"/>
    <xf numFmtId="0" fontId="6" fillId="0" borderId="0" applyFill="0" applyBorder="0" applyAlignment="0"/>
    <xf numFmtId="0" fontId="3" fillId="0" borderId="0" applyFill="0" applyBorder="0" applyAlignment="0"/>
    <xf numFmtId="0" fontId="7" fillId="0" borderId="0" applyNumberFormat="0" applyFill="0" applyBorder="0" applyAlignment="0" applyProtection="0">
      <alignment vertical="top"/>
      <protection locked="0"/>
    </xf>
    <xf numFmtId="9" fontId="2" fillId="0" borderId="0" applyFont="0" applyFill="0" applyBorder="0" applyAlignment="0" applyProtection="0"/>
    <xf numFmtId="0" fontId="98" fillId="23" borderId="0" applyNumberFormat="0" applyBorder="0" applyAlignment="0" applyProtection="0"/>
    <xf numFmtId="0" fontId="98" fillId="22" borderId="0" applyNumberFormat="0" applyBorder="0" applyAlignment="0" applyProtection="0"/>
    <xf numFmtId="0" fontId="98" fillId="19" borderId="0" applyNumberFormat="0" applyBorder="0" applyAlignment="0" applyProtection="0"/>
    <xf numFmtId="0" fontId="97" fillId="21" borderId="0" applyNumberFormat="0" applyBorder="0" applyAlignment="0" applyProtection="0"/>
    <xf numFmtId="0" fontId="97" fillId="20" borderId="0" applyNumberFormat="0" applyBorder="0" applyAlignment="0" applyProtection="0"/>
    <xf numFmtId="38" fontId="9" fillId="3" borderId="0" applyNumberFormat="0" applyFill="0" applyBorder="0" applyProtection="0">
      <alignment horizontal="left" vertical="center"/>
    </xf>
    <xf numFmtId="0" fontId="104" fillId="25" borderId="0">
      <alignment horizontal="center"/>
    </xf>
    <xf numFmtId="0" fontId="109" fillId="26" borderId="0" applyNumberFormat="0" applyBorder="0" applyAlignment="0" applyProtection="0"/>
    <xf numFmtId="0" fontId="1" fillId="27" borderId="0" applyNumberFormat="0" applyBorder="0" applyAlignment="0" applyProtection="0"/>
    <xf numFmtId="0" fontId="98" fillId="0" borderId="0"/>
    <xf numFmtId="184" fontId="2" fillId="0" borderId="0" applyFont="0" applyFill="0" applyBorder="0" applyAlignment="0" applyProtection="0"/>
    <xf numFmtId="185" fontId="2" fillId="0" borderId="0" applyFont="0" applyFill="0" applyBorder="0" applyAlignment="0" applyProtection="0"/>
    <xf numFmtId="0" fontId="106" fillId="0" borderId="0" applyNumberFormat="0" applyFill="0" applyBorder="0" applyAlignment="0" applyProtection="0">
      <alignment vertical="top"/>
      <protection locked="0"/>
    </xf>
    <xf numFmtId="186" fontId="2" fillId="0" borderId="0" applyFont="0" applyFill="0" applyBorder="0" applyAlignment="0" applyProtection="0"/>
    <xf numFmtId="0" fontId="104" fillId="0" borderId="0">
      <alignment horizontal="center"/>
    </xf>
    <xf numFmtId="0" fontId="132" fillId="28" borderId="0">
      <alignment horizontal="center"/>
    </xf>
  </cellStyleXfs>
  <cellXfs count="969">
    <xf numFmtId="0" fontId="0" fillId="0" borderId="0" xfId="0"/>
    <xf numFmtId="0" fontId="11" fillId="0" borderId="0" xfId="0" applyFont="1" applyFill="1"/>
    <xf numFmtId="0" fontId="4" fillId="0" borderId="0" xfId="0" applyFont="1"/>
    <xf numFmtId="0" fontId="0" fillId="2" borderId="0" xfId="0" applyFill="1"/>
    <xf numFmtId="0" fontId="0" fillId="0" borderId="0" xfId="0" applyAlignment="1">
      <alignment horizontal="right"/>
    </xf>
    <xf numFmtId="0" fontId="0" fillId="0" borderId="0" xfId="0" applyAlignment="1">
      <alignment horizontal="center"/>
    </xf>
    <xf numFmtId="0" fontId="19" fillId="2" borderId="0" xfId="0" applyFont="1" applyFill="1"/>
    <xf numFmtId="0" fontId="20" fillId="0" borderId="0" xfId="0" applyFont="1"/>
    <xf numFmtId="0" fontId="0" fillId="0" borderId="3" xfId="0" applyBorder="1" applyAlignment="1"/>
    <xf numFmtId="0" fontId="0" fillId="0" borderId="4" xfId="0" applyBorder="1" applyAlignment="1"/>
    <xf numFmtId="0" fontId="21" fillId="4" borderId="5" xfId="0" applyFont="1" applyFill="1" applyBorder="1" applyAlignment="1">
      <alignment horizontal="left" vertical="top" wrapText="1"/>
    </xf>
    <xf numFmtId="3" fontId="3" fillId="0" borderId="6" xfId="0" applyNumberFormat="1" applyFont="1" applyFill="1" applyBorder="1" applyAlignment="1" applyProtection="1">
      <alignment horizontal="right" vertical="top" wrapText="1"/>
      <protection locked="0"/>
    </xf>
    <xf numFmtId="0" fontId="13" fillId="0" borderId="7" xfId="0" applyFont="1" applyBorder="1" applyAlignment="1">
      <alignment horizontal="left" vertical="top" wrapText="1" indent="1"/>
    </xf>
    <xf numFmtId="0" fontId="12" fillId="0" borderId="7" xfId="0" applyFont="1" applyBorder="1" applyAlignment="1">
      <alignment horizontal="left" vertical="top" wrapText="1" indent="3"/>
    </xf>
    <xf numFmtId="0" fontId="4" fillId="0" borderId="7" xfId="0" applyFont="1" applyBorder="1" applyAlignment="1">
      <alignment horizontal="left" vertical="top" wrapText="1" indent="1"/>
    </xf>
    <xf numFmtId="0" fontId="4" fillId="0" borderId="7" xfId="0" applyFont="1" applyBorder="1" applyAlignment="1">
      <alignment horizontal="left" indent="2"/>
    </xf>
    <xf numFmtId="3" fontId="3" fillId="0" borderId="6" xfId="0" applyNumberFormat="1" applyFont="1" applyBorder="1" applyAlignment="1">
      <alignment horizontal="right" vertical="top" wrapText="1"/>
    </xf>
    <xf numFmtId="3" fontId="0" fillId="0" borderId="0" xfId="0" applyNumberFormat="1"/>
    <xf numFmtId="0" fontId="4" fillId="0" borderId="8" xfId="0" applyFont="1" applyBorder="1" applyAlignment="1">
      <alignment horizontal="left" vertical="top" wrapText="1"/>
    </xf>
    <xf numFmtId="0" fontId="3" fillId="2" borderId="0" xfId="0" applyFont="1" applyFill="1"/>
    <xf numFmtId="0" fontId="24" fillId="2" borderId="0" xfId="0" applyFont="1" applyFill="1" applyAlignment="1">
      <alignment horizontal="right"/>
    </xf>
    <xf numFmtId="0" fontId="0" fillId="0" borderId="0" xfId="0" applyFill="1"/>
    <xf numFmtId="0" fontId="25" fillId="2" borderId="0" xfId="0" applyFont="1" applyFill="1"/>
    <xf numFmtId="0" fontId="22" fillId="2" borderId="0" xfId="0" applyFont="1" applyFill="1" applyBorder="1" applyAlignment="1">
      <alignment horizontal="center" vertical="top" wrapText="1"/>
    </xf>
    <xf numFmtId="0" fontId="21" fillId="5" borderId="0" xfId="3" applyFont="1" applyFill="1" applyAlignment="1">
      <alignment vertical="center"/>
    </xf>
    <xf numFmtId="0" fontId="26" fillId="5" borderId="0" xfId="0" applyFont="1" applyFill="1"/>
    <xf numFmtId="0" fontId="22" fillId="5" borderId="0" xfId="0" applyFont="1" applyFill="1" applyBorder="1" applyAlignment="1">
      <alignment horizontal="center" vertical="top" wrapText="1"/>
    </xf>
    <xf numFmtId="0" fontId="6" fillId="2" borderId="0" xfId="5" applyFont="1" applyFill="1" applyBorder="1" applyAlignment="1">
      <alignment horizontal="center" vertical="top" wrapText="1"/>
    </xf>
    <xf numFmtId="0" fontId="27" fillId="2" borderId="0" xfId="0" applyFont="1" applyFill="1"/>
    <xf numFmtId="168" fontId="10" fillId="0" borderId="0" xfId="0" applyNumberFormat="1" applyFont="1" applyFill="1"/>
    <xf numFmtId="168" fontId="10" fillId="2" borderId="0" xfId="0" applyNumberFormat="1" applyFont="1" applyFill="1"/>
    <xf numFmtId="0" fontId="13" fillId="2" borderId="0" xfId="3" applyFont="1" applyFill="1" applyAlignment="1">
      <alignment vertical="center"/>
    </xf>
    <xf numFmtId="0" fontId="26" fillId="2" borderId="0" xfId="0" applyFont="1" applyFill="1"/>
    <xf numFmtId="0" fontId="6" fillId="2" borderId="0" xfId="0" applyFont="1" applyFill="1"/>
    <xf numFmtId="0" fontId="6" fillId="2" borderId="0" xfId="0" applyFont="1" applyFill="1" applyAlignment="1">
      <alignment wrapText="1"/>
    </xf>
    <xf numFmtId="0" fontId="28" fillId="2" borderId="0" xfId="0" applyFont="1" applyFill="1"/>
    <xf numFmtId="0" fontId="3" fillId="0" borderId="0" xfId="0" applyFont="1" applyFill="1"/>
    <xf numFmtId="0" fontId="12" fillId="2" borderId="0" xfId="4" applyFont="1" applyFill="1" applyAlignment="1">
      <alignment vertical="center"/>
    </xf>
    <xf numFmtId="0" fontId="3" fillId="0" borderId="0" xfId="0" applyFont="1" applyFill="1" applyAlignment="1">
      <alignment wrapText="1"/>
    </xf>
    <xf numFmtId="0" fontId="0" fillId="0" borderId="0" xfId="0" applyAlignment="1">
      <alignment wrapText="1"/>
    </xf>
    <xf numFmtId="0" fontId="6" fillId="2" borderId="0" xfId="5" applyFont="1" applyFill="1" applyAlignment="1">
      <alignment vertical="center"/>
    </xf>
    <xf numFmtId="0" fontId="3" fillId="2" borderId="0" xfId="6" quotePrefix="1" applyFont="1" applyFill="1" applyAlignment="1">
      <alignment horizontal="right"/>
    </xf>
    <xf numFmtId="0" fontId="13" fillId="0" borderId="0" xfId="0" applyFont="1" applyFill="1"/>
    <xf numFmtId="0" fontId="29" fillId="6" borderId="0" xfId="0" applyFont="1" applyFill="1" applyBorder="1"/>
    <xf numFmtId="0" fontId="13" fillId="6" borderId="0" xfId="0" applyFont="1" applyFill="1"/>
    <xf numFmtId="0" fontId="13" fillId="6" borderId="0" xfId="0" applyFont="1" applyFill="1" applyBorder="1"/>
    <xf numFmtId="0" fontId="4" fillId="2" borderId="0" xfId="0" applyFont="1" applyFill="1" applyAlignment="1">
      <alignment wrapText="1"/>
    </xf>
    <xf numFmtId="0" fontId="13" fillId="0" borderId="0" xfId="4" applyFont="1" applyFill="1" applyAlignment="1">
      <alignment vertical="center"/>
    </xf>
    <xf numFmtId="0" fontId="13" fillId="0" borderId="0" xfId="4" applyFont="1" applyFill="1" applyAlignment="1">
      <alignment vertical="center" wrapText="1"/>
    </xf>
    <xf numFmtId="0" fontId="13" fillId="0" borderId="0" xfId="0" applyFont="1" applyAlignment="1">
      <alignment wrapText="1"/>
    </xf>
    <xf numFmtId="0" fontId="4" fillId="2" borderId="0" xfId="0" applyFont="1" applyFill="1" applyAlignment="1">
      <alignment horizontal="left" wrapText="1"/>
    </xf>
    <xf numFmtId="0" fontId="13" fillId="0" borderId="0" xfId="4" applyFont="1" applyFill="1" applyAlignment="1">
      <alignment horizontal="left" vertical="center" wrapText="1"/>
    </xf>
    <xf numFmtId="0" fontId="13" fillId="0" borderId="0" xfId="0" applyFont="1" applyBorder="1" applyAlignment="1">
      <alignment wrapText="1"/>
    </xf>
    <xf numFmtId="0" fontId="4" fillId="2" borderId="0" xfId="0" applyFont="1" applyFill="1" applyAlignment="1">
      <alignment horizontal="right" wrapText="1"/>
    </xf>
    <xf numFmtId="0" fontId="4" fillId="2" borderId="0" xfId="0" applyFont="1" applyFill="1" applyAlignment="1">
      <alignment horizontal="right"/>
    </xf>
    <xf numFmtId="0" fontId="13" fillId="0" borderId="0" xfId="0" applyFont="1"/>
    <xf numFmtId="0" fontId="4" fillId="0" borderId="9" xfId="0" applyFont="1" applyFill="1" applyBorder="1" applyAlignment="1">
      <alignment horizontal="left" vertical="top" wrapText="1"/>
    </xf>
    <xf numFmtId="0" fontId="4" fillId="0" borderId="9" xfId="0" applyFont="1" applyFill="1" applyBorder="1" applyAlignment="1">
      <alignment horizontal="center" vertical="top" wrapText="1"/>
    </xf>
    <xf numFmtId="0" fontId="4" fillId="0" borderId="0" xfId="0" applyFont="1" applyFill="1" applyBorder="1"/>
    <xf numFmtId="44" fontId="4" fillId="0" borderId="0" xfId="2" applyFont="1" applyFill="1" applyBorder="1" applyAlignment="1">
      <alignment horizontal="right" vertical="top" wrapText="1"/>
    </xf>
    <xf numFmtId="0" fontId="4" fillId="0" borderId="0" xfId="0" applyFont="1" applyFill="1"/>
    <xf numFmtId="0" fontId="3" fillId="0" borderId="0" xfId="0" applyFont="1" applyFill="1" applyBorder="1" applyAlignment="1">
      <alignment horizontal="left" vertical="top" wrapText="1" indent="1"/>
    </xf>
    <xf numFmtId="0" fontId="13" fillId="7" borderId="0" xfId="0" applyFont="1" applyFill="1"/>
    <xf numFmtId="0" fontId="31" fillId="0" borderId="0" xfId="0" applyFont="1" applyFill="1"/>
    <xf numFmtId="0" fontId="31" fillId="0" borderId="0" xfId="0" applyFont="1"/>
    <xf numFmtId="164" fontId="13" fillId="7" borderId="0" xfId="2" applyNumberFormat="1" applyFont="1" applyFill="1" applyBorder="1" applyAlignment="1" applyProtection="1">
      <alignment horizontal="right" vertical="top" wrapText="1"/>
      <protection locked="0"/>
    </xf>
    <xf numFmtId="0" fontId="13" fillId="0" borderId="0" xfId="0" applyFont="1" applyBorder="1"/>
    <xf numFmtId="0" fontId="0" fillId="0" borderId="0" xfId="0" applyBorder="1"/>
    <xf numFmtId="0" fontId="13" fillId="5" borderId="0" xfId="0" applyFont="1" applyFill="1"/>
    <xf numFmtId="0" fontId="13" fillId="5" borderId="0" xfId="0" applyFont="1" applyFill="1" applyBorder="1"/>
    <xf numFmtId="0" fontId="0" fillId="5" borderId="0" xfId="0" applyFill="1"/>
    <xf numFmtId="0" fontId="0" fillId="0" borderId="10" xfId="0" applyBorder="1" applyAlignment="1"/>
    <xf numFmtId="0" fontId="34" fillId="0" borderId="0" xfId="0" applyFont="1" applyFill="1"/>
    <xf numFmtId="0" fontId="4" fillId="0" borderId="0" xfId="0" applyFont="1" applyFill="1" applyAlignment="1">
      <alignment horizontal="right"/>
    </xf>
    <xf numFmtId="0" fontId="17" fillId="0" borderId="0" xfId="0" applyFont="1" applyFill="1"/>
    <xf numFmtId="0" fontId="4" fillId="0" borderId="9" xfId="0" applyFont="1" applyFill="1" applyBorder="1" applyAlignment="1">
      <alignment horizontal="center" vertical="center" wrapText="1"/>
    </xf>
    <xf numFmtId="0" fontId="4" fillId="0" borderId="0" xfId="0" applyFont="1" applyFill="1" applyBorder="1" applyAlignment="1">
      <alignment horizontal="center" vertical="top" wrapText="1"/>
    </xf>
    <xf numFmtId="0" fontId="11" fillId="0" borderId="0" xfId="0" applyFont="1" applyFill="1" applyBorder="1"/>
    <xf numFmtId="0" fontId="13" fillId="0" borderId="0" xfId="0" applyFont="1" applyFill="1" applyBorder="1"/>
    <xf numFmtId="0" fontId="15" fillId="0" borderId="0" xfId="0" applyFont="1" applyFill="1" applyBorder="1"/>
    <xf numFmtId="166" fontId="13" fillId="0" borderId="0" xfId="8" applyNumberFormat="1" applyFont="1" applyFill="1" applyBorder="1" applyAlignment="1" applyProtection="1">
      <alignment horizontal="right" vertical="top" wrapText="1"/>
      <protection locked="0"/>
    </xf>
    <xf numFmtId="0" fontId="3" fillId="0" borderId="0" xfId="0" applyFont="1" applyFill="1" applyBorder="1"/>
    <xf numFmtId="170" fontId="13" fillId="0" borderId="0" xfId="0" applyNumberFormat="1" applyFont="1" applyFill="1" applyBorder="1"/>
    <xf numFmtId="0" fontId="3" fillId="0" borderId="11" xfId="0" applyFont="1" applyFill="1" applyBorder="1" applyAlignment="1">
      <alignment horizontal="left" vertical="top" wrapText="1" indent="1"/>
    </xf>
    <xf numFmtId="0" fontId="4" fillId="0" borderId="0" xfId="0" applyFont="1" applyFill="1" applyBorder="1" applyAlignment="1">
      <alignment horizontal="left" vertical="center" wrapText="1"/>
    </xf>
    <xf numFmtId="0" fontId="4" fillId="0" borderId="0" xfId="0" applyFont="1" applyBorder="1" applyAlignment="1">
      <alignment horizontal="center" vertical="center"/>
    </xf>
    <xf numFmtId="0" fontId="0" fillId="0" borderId="0" xfId="0" applyFill="1" applyAlignment="1">
      <alignment vertical="center"/>
    </xf>
    <xf numFmtId="0" fontId="0" fillId="0" borderId="0" xfId="0" applyAlignment="1">
      <alignment vertical="center"/>
    </xf>
    <xf numFmtId="0" fontId="4" fillId="0" borderId="12" xfId="0" applyFont="1" applyFill="1" applyBorder="1" applyAlignment="1">
      <alignment horizontal="left" vertical="top" wrapText="1"/>
    </xf>
    <xf numFmtId="3" fontId="4" fillId="0" borderId="12" xfId="2" applyNumberFormat="1" applyFont="1" applyFill="1" applyBorder="1" applyAlignment="1">
      <alignment horizontal="right" vertical="top" wrapText="1"/>
    </xf>
    <xf numFmtId="0" fontId="13" fillId="7" borderId="0" xfId="0" applyFont="1" applyFill="1" applyBorder="1"/>
    <xf numFmtId="0" fontId="4" fillId="0" borderId="13" xfId="0" applyFont="1" applyBorder="1" applyAlignment="1">
      <alignment horizontal="center" vertical="center"/>
    </xf>
    <xf numFmtId="0" fontId="4" fillId="0" borderId="0" xfId="0" applyFont="1" applyFill="1" applyBorder="1" applyAlignment="1">
      <alignment horizontal="left" vertical="top" wrapText="1"/>
    </xf>
    <xf numFmtId="173" fontId="13" fillId="0" borderId="0" xfId="0" applyNumberFormat="1" applyFont="1" applyFill="1"/>
    <xf numFmtId="0" fontId="4" fillId="0" borderId="12" xfId="0" applyFont="1" applyFill="1" applyBorder="1" applyAlignment="1">
      <alignment horizontal="left" vertical="center" wrapText="1"/>
    </xf>
    <xf numFmtId="3" fontId="4" fillId="0" borderId="0" xfId="2" applyNumberFormat="1" applyFont="1" applyFill="1" applyBorder="1" applyAlignment="1">
      <alignment horizontal="right" vertical="top" wrapText="1"/>
    </xf>
    <xf numFmtId="0" fontId="4" fillId="0" borderId="0" xfId="0" applyFont="1" applyBorder="1" applyAlignment="1">
      <alignment horizontal="center"/>
    </xf>
    <xf numFmtId="0" fontId="4" fillId="0" borderId="11" xfId="0" applyFont="1" applyFill="1" applyBorder="1" applyAlignment="1">
      <alignment horizontal="left" vertical="center" wrapText="1"/>
    </xf>
    <xf numFmtId="0" fontId="4" fillId="0" borderId="0" xfId="0" applyFont="1" applyFill="1" applyBorder="1" applyAlignment="1">
      <alignment horizontal="left" vertical="top"/>
    </xf>
    <xf numFmtId="0" fontId="4" fillId="0" borderId="14" xfId="0" applyFont="1" applyFill="1" applyBorder="1" applyAlignment="1">
      <alignment horizontal="left" vertical="center" wrapText="1"/>
    </xf>
    <xf numFmtId="172" fontId="0" fillId="0" borderId="0" xfId="0" applyNumberFormat="1"/>
    <xf numFmtId="0" fontId="14" fillId="0" borderId="0" xfId="0" applyFont="1" applyFill="1" applyBorder="1" applyAlignment="1">
      <alignment horizontal="left" indent="2"/>
    </xf>
    <xf numFmtId="0" fontId="14" fillId="0" borderId="0" xfId="0" applyFont="1" applyFill="1"/>
    <xf numFmtId="169" fontId="13" fillId="0" borderId="0" xfId="8" applyNumberFormat="1" applyFont="1" applyFill="1"/>
    <xf numFmtId="169" fontId="13" fillId="0" borderId="0" xfId="8" applyNumberFormat="1" applyFont="1" applyFill="1" applyBorder="1"/>
    <xf numFmtId="169" fontId="13" fillId="0" borderId="0" xfId="8" applyNumberFormat="1" applyFont="1" applyFill="1" applyAlignment="1">
      <alignment horizontal="right"/>
    </xf>
    <xf numFmtId="169" fontId="13" fillId="0" borderId="0" xfId="8" applyNumberFormat="1" applyFont="1" applyFill="1" applyAlignment="1">
      <alignment horizontal="center"/>
    </xf>
    <xf numFmtId="0" fontId="13" fillId="0" borderId="0" xfId="0" applyFont="1" applyFill="1" applyBorder="1" applyAlignment="1">
      <alignment horizontal="left" indent="2"/>
    </xf>
    <xf numFmtId="166" fontId="13" fillId="0" borderId="0" xfId="8" applyNumberFormat="1" applyFont="1" applyFill="1"/>
    <xf numFmtId="169" fontId="0" fillId="0" borderId="0" xfId="0" applyNumberFormat="1"/>
    <xf numFmtId="0" fontId="13" fillId="0" borderId="0" xfId="0" quotePrefix="1" applyFont="1" applyFill="1" applyBorder="1" applyAlignment="1">
      <alignment horizontal="left" indent="2"/>
    </xf>
    <xf numFmtId="0" fontId="3" fillId="0" borderId="15" xfId="0" applyFont="1" applyFill="1" applyBorder="1"/>
    <xf numFmtId="169" fontId="13" fillId="0" borderId="16" xfId="0" applyNumberFormat="1" applyFont="1" applyFill="1" applyBorder="1"/>
    <xf numFmtId="0" fontId="3" fillId="0" borderId="17" xfId="0" applyFont="1" applyFill="1" applyBorder="1"/>
    <xf numFmtId="169" fontId="13" fillId="0" borderId="18" xfId="0" applyNumberFormat="1" applyFont="1" applyFill="1" applyBorder="1"/>
    <xf numFmtId="0" fontId="38" fillId="0" borderId="0" xfId="0" applyFont="1" applyBorder="1"/>
    <xf numFmtId="0" fontId="3" fillId="0" borderId="19" xfId="0" applyFont="1" applyFill="1" applyBorder="1"/>
    <xf numFmtId="165" fontId="0" fillId="0" borderId="20" xfId="0" applyNumberFormat="1" applyBorder="1"/>
    <xf numFmtId="0" fontId="4" fillId="0" borderId="13" xfId="0" applyFont="1" applyBorder="1" applyAlignment="1"/>
    <xf numFmtId="170" fontId="13" fillId="7" borderId="0" xfId="0" applyNumberFormat="1" applyFont="1" applyFill="1" applyBorder="1"/>
    <xf numFmtId="0" fontId="4" fillId="0" borderId="14" xfId="0" applyFont="1" applyFill="1" applyBorder="1" applyAlignment="1">
      <alignment horizontal="left" vertical="top"/>
    </xf>
    <xf numFmtId="3" fontId="4" fillId="8" borderId="14" xfId="2" applyNumberFormat="1" applyFont="1" applyFill="1" applyBorder="1" applyAlignment="1">
      <alignment horizontal="right" vertical="top" wrapText="1"/>
    </xf>
    <xf numFmtId="0" fontId="4" fillId="0" borderId="21" xfId="0" applyFont="1" applyFill="1" applyBorder="1" applyAlignment="1">
      <alignment horizontal="left" vertical="top" wrapText="1"/>
    </xf>
    <xf numFmtId="3" fontId="4" fillId="7" borderId="21" xfId="2" applyNumberFormat="1" applyFont="1" applyFill="1" applyBorder="1" applyAlignment="1">
      <alignment horizontal="right" vertical="top" wrapText="1"/>
    </xf>
    <xf numFmtId="10" fontId="4" fillId="0" borderId="21" xfId="8" applyNumberFormat="1" applyFont="1" applyFill="1" applyBorder="1" applyAlignment="1">
      <alignment horizontal="right" vertical="top" wrapText="1"/>
    </xf>
    <xf numFmtId="10" fontId="2" fillId="0" borderId="20" xfId="8" applyNumberFormat="1" applyBorder="1"/>
    <xf numFmtId="3" fontId="4" fillId="8" borderId="21" xfId="2" applyNumberFormat="1" applyFont="1" applyFill="1" applyBorder="1" applyAlignment="1">
      <alignment horizontal="right" vertical="top" wrapText="1"/>
    </xf>
    <xf numFmtId="3" fontId="13" fillId="0" borderId="0" xfId="0" applyNumberFormat="1" applyFont="1" applyFill="1"/>
    <xf numFmtId="44" fontId="4" fillId="7" borderId="0" xfId="2" applyFont="1" applyFill="1" applyBorder="1" applyAlignment="1">
      <alignment horizontal="right" vertical="top" wrapText="1"/>
    </xf>
    <xf numFmtId="0" fontId="4" fillId="0" borderId="14" xfId="0" applyFont="1" applyFill="1" applyBorder="1" applyAlignment="1">
      <alignment horizontal="left" vertical="top" wrapText="1"/>
    </xf>
    <xf numFmtId="3" fontId="4" fillId="7" borderId="14" xfId="2" applyNumberFormat="1" applyFont="1" applyFill="1" applyBorder="1" applyAlignment="1">
      <alignment horizontal="right" vertical="top" wrapText="1"/>
    </xf>
    <xf numFmtId="0" fontId="13" fillId="0" borderId="0" xfId="0" applyFont="1" applyBorder="1" applyAlignment="1"/>
    <xf numFmtId="3" fontId="4" fillId="0" borderId="14" xfId="2" applyNumberFormat="1" applyFont="1" applyFill="1" applyBorder="1" applyAlignment="1">
      <alignment horizontal="right" vertical="top" wrapText="1"/>
    </xf>
    <xf numFmtId="0" fontId="3" fillId="0" borderId="0" xfId="4" applyFont="1" applyFill="1" applyBorder="1" applyAlignment="1">
      <alignment vertical="center"/>
    </xf>
    <xf numFmtId="0" fontId="0" fillId="5" borderId="0" xfId="0" applyFill="1" applyBorder="1"/>
    <xf numFmtId="0" fontId="4" fillId="0" borderId="0" xfId="0" applyFont="1" applyFill="1" applyAlignment="1">
      <alignment horizontal="center"/>
    </xf>
    <xf numFmtId="44" fontId="6" fillId="0" borderId="0" xfId="2" applyFont="1" applyFill="1" applyBorder="1" applyAlignment="1">
      <alignment horizontal="right" vertical="top" wrapText="1"/>
    </xf>
    <xf numFmtId="0" fontId="31" fillId="7" borderId="0" xfId="0" applyFont="1" applyFill="1"/>
    <xf numFmtId="171" fontId="3" fillId="0" borderId="0" xfId="0" applyNumberFormat="1" applyFont="1" applyFill="1" applyBorder="1"/>
    <xf numFmtId="44" fontId="3" fillId="7" borderId="0" xfId="2" applyFont="1" applyFill="1" applyBorder="1" applyAlignment="1">
      <alignment horizontal="right" vertical="top" wrapText="1"/>
    </xf>
    <xf numFmtId="164" fontId="3" fillId="7" borderId="0" xfId="2" applyNumberFormat="1" applyFont="1" applyFill="1" applyBorder="1" applyAlignment="1" applyProtection="1">
      <alignment horizontal="right" vertical="top" wrapText="1"/>
      <protection locked="0"/>
    </xf>
    <xf numFmtId="3" fontId="6" fillId="0" borderId="14" xfId="2" applyNumberFormat="1" applyFont="1" applyFill="1" applyBorder="1" applyAlignment="1">
      <alignment horizontal="right" vertical="top" wrapText="1"/>
    </xf>
    <xf numFmtId="171" fontId="6" fillId="0" borderId="14" xfId="2" applyNumberFormat="1" applyFont="1" applyFill="1" applyBorder="1" applyAlignment="1">
      <alignment horizontal="right" vertical="top" wrapText="1"/>
    </xf>
    <xf numFmtId="0" fontId="26" fillId="0" borderId="0" xfId="0" applyFont="1" applyProtection="1">
      <protection locked="0"/>
    </xf>
    <xf numFmtId="0" fontId="41" fillId="0" borderId="0" xfId="0" applyFont="1"/>
    <xf numFmtId="0" fontId="42" fillId="0" borderId="0" xfId="0" applyFont="1"/>
    <xf numFmtId="17" fontId="42" fillId="0" borderId="0" xfId="0" quotePrefix="1" applyNumberFormat="1" applyFont="1"/>
    <xf numFmtId="0" fontId="44" fillId="0" borderId="0" xfId="5" applyFont="1"/>
    <xf numFmtId="0" fontId="45" fillId="0" borderId="0" xfId="6" applyFont="1"/>
    <xf numFmtId="0" fontId="3" fillId="0" borderId="0" xfId="0" applyFont="1"/>
    <xf numFmtId="0" fontId="6" fillId="0" borderId="0" xfId="0" applyFont="1"/>
    <xf numFmtId="0" fontId="41" fillId="0" borderId="0" xfId="0" applyFont="1" applyProtection="1">
      <protection locked="0"/>
    </xf>
    <xf numFmtId="0" fontId="46" fillId="0" borderId="0" xfId="0" applyFont="1" applyAlignment="1">
      <alignment horizontal="right"/>
    </xf>
    <xf numFmtId="0" fontId="47" fillId="0" borderId="11" xfId="3" applyFont="1" applyBorder="1"/>
    <xf numFmtId="0" fontId="0" fillId="0" borderId="11" xfId="0" applyBorder="1"/>
    <xf numFmtId="167" fontId="0" fillId="0" borderId="0" xfId="0" applyNumberFormat="1"/>
    <xf numFmtId="0" fontId="6" fillId="0" borderId="22" xfId="0" applyFont="1" applyBorder="1"/>
    <xf numFmtId="0" fontId="4" fillId="0" borderId="22" xfId="0" applyFont="1" applyBorder="1" applyAlignment="1"/>
    <xf numFmtId="167" fontId="6" fillId="0" borderId="0" xfId="0" applyNumberFormat="1" applyFont="1" applyAlignment="1">
      <alignment horizontal="center"/>
    </xf>
    <xf numFmtId="0" fontId="4" fillId="0" borderId="0" xfId="0" quotePrefix="1" applyFont="1"/>
    <xf numFmtId="167" fontId="0" fillId="0" borderId="0" xfId="0" quotePrefix="1" applyNumberFormat="1"/>
    <xf numFmtId="0" fontId="0" fillId="0" borderId="0" xfId="0" quotePrefix="1" applyFill="1" applyAlignment="1">
      <alignment horizontal="center"/>
    </xf>
    <xf numFmtId="0" fontId="48" fillId="0" borderId="0" xfId="0" applyFont="1" applyBorder="1"/>
    <xf numFmtId="0" fontId="48" fillId="0" borderId="0" xfId="0" quotePrefix="1" applyFont="1" applyBorder="1"/>
    <xf numFmtId="0" fontId="13" fillId="0" borderId="0" xfId="0" quotePrefix="1" applyFont="1" applyBorder="1"/>
    <xf numFmtId="0" fontId="4" fillId="0" borderId="0" xfId="0" quotePrefix="1" applyFont="1" applyBorder="1"/>
    <xf numFmtId="0" fontId="12" fillId="0" borderId="0" xfId="0" applyFont="1"/>
    <xf numFmtId="0" fontId="5" fillId="0" borderId="0" xfId="0" applyFont="1" applyAlignment="1">
      <alignment horizontal="center"/>
    </xf>
    <xf numFmtId="0" fontId="4" fillId="0" borderId="0" xfId="0" quotePrefix="1" applyFont="1" applyBorder="1" applyAlignment="1"/>
    <xf numFmtId="167" fontId="49" fillId="0" borderId="0" xfId="0" quotePrefix="1" applyNumberFormat="1" applyFont="1" applyAlignment="1"/>
    <xf numFmtId="0" fontId="4" fillId="0" borderId="0" xfId="0" quotePrefix="1" applyFont="1" applyAlignment="1"/>
    <xf numFmtId="0" fontId="50" fillId="0" borderId="0" xfId="0" applyFont="1" applyAlignment="1">
      <alignment horizontal="left" indent="1"/>
    </xf>
    <xf numFmtId="0" fontId="0" fillId="0" borderId="0" xfId="0" quotePrefix="1"/>
    <xf numFmtId="0" fontId="51" fillId="0" borderId="0" xfId="0" quotePrefix="1" applyFont="1"/>
    <xf numFmtId="0" fontId="53" fillId="0" borderId="0" xfId="0" applyFont="1" applyProtection="1">
      <protection locked="0"/>
    </xf>
    <xf numFmtId="0" fontId="54" fillId="0" borderId="0" xfId="0" applyFont="1"/>
    <xf numFmtId="0" fontId="55" fillId="0" borderId="0" xfId="0" applyFont="1"/>
    <xf numFmtId="0" fontId="56" fillId="0" borderId="0" xfId="0" applyFont="1"/>
    <xf numFmtId="0" fontId="0" fillId="0" borderId="0" xfId="0" applyAlignment="1">
      <alignment horizontal="left"/>
    </xf>
    <xf numFmtId="0" fontId="57" fillId="0" borderId="0" xfId="0" applyFont="1"/>
    <xf numFmtId="0" fontId="58" fillId="0" borderId="0" xfId="0" applyFont="1"/>
    <xf numFmtId="0" fontId="0" fillId="0" borderId="0" xfId="0" applyAlignment="1">
      <alignment horizontal="right"/>
    </xf>
    <xf numFmtId="0" fontId="0" fillId="0" borderId="0" xfId="0" applyFill="1"/>
    <xf numFmtId="0" fontId="41" fillId="0" borderId="0" xfId="0" applyFont="1" applyFill="1"/>
    <xf numFmtId="0" fontId="43" fillId="0" borderId="0" xfId="0" applyFont="1" applyFill="1"/>
    <xf numFmtId="0" fontId="0" fillId="0" borderId="0" xfId="0" applyFill="1" applyAlignment="1"/>
    <xf numFmtId="0" fontId="44" fillId="0" borderId="0" xfId="0" applyFont="1" applyFill="1"/>
    <xf numFmtId="0" fontId="55" fillId="4" borderId="0" xfId="0" applyFont="1" applyFill="1"/>
    <xf numFmtId="0" fontId="0" fillId="4" borderId="0" xfId="0" applyFill="1"/>
    <xf numFmtId="0" fontId="4" fillId="0" borderId="22" xfId="0" applyFont="1" applyBorder="1"/>
    <xf numFmtId="0" fontId="4" fillId="0" borderId="22" xfId="0" applyFont="1" applyBorder="1" applyAlignment="1">
      <alignment horizontal="center"/>
    </xf>
    <xf numFmtId="0" fontId="50" fillId="0" borderId="0" xfId="0" applyFont="1" applyAlignment="1">
      <alignment horizontal="left"/>
    </xf>
    <xf numFmtId="0" fontId="59" fillId="0" borderId="0" xfId="6" applyFont="1"/>
    <xf numFmtId="0" fontId="16" fillId="0" borderId="0" xfId="0" applyFont="1"/>
    <xf numFmtId="167" fontId="60" fillId="0" borderId="0" xfId="0" applyNumberFormat="1" applyFont="1" applyFill="1"/>
    <xf numFmtId="0" fontId="61" fillId="0" borderId="0" xfId="0" applyFont="1" applyAlignment="1">
      <alignment horizontal="left"/>
    </xf>
    <xf numFmtId="0" fontId="3" fillId="9" borderId="0" xfId="0" applyFont="1" applyFill="1"/>
    <xf numFmtId="0" fontId="0" fillId="9" borderId="0" xfId="0" applyFill="1"/>
    <xf numFmtId="0" fontId="3" fillId="10" borderId="0" xfId="0" applyFont="1" applyFill="1"/>
    <xf numFmtId="0" fontId="0" fillId="10" borderId="0" xfId="0" applyFill="1"/>
    <xf numFmtId="0" fontId="36" fillId="2" borderId="0" xfId="0" applyFont="1" applyFill="1" applyAlignment="1">
      <alignment horizontal="center"/>
    </xf>
    <xf numFmtId="0" fontId="4" fillId="2" borderId="0" xfId="0" applyFont="1" applyFill="1" applyAlignment="1">
      <alignment horizontal="center"/>
    </xf>
    <xf numFmtId="0" fontId="13" fillId="2" borderId="0" xfId="0" applyFont="1" applyFill="1"/>
    <xf numFmtId="0" fontId="13" fillId="2" borderId="0" xfId="0" applyFont="1" applyFill="1" applyBorder="1"/>
    <xf numFmtId="0" fontId="62" fillId="2" borderId="0" xfId="0" applyFont="1" applyFill="1" applyAlignment="1">
      <alignment horizontal="center"/>
    </xf>
    <xf numFmtId="0" fontId="62" fillId="2" borderId="0" xfId="0" applyFont="1" applyFill="1" applyBorder="1" applyAlignment="1">
      <alignment horizontal="center"/>
    </xf>
    <xf numFmtId="0" fontId="41" fillId="2" borderId="0" xfId="0" applyFont="1" applyFill="1" applyBorder="1"/>
    <xf numFmtId="0" fontId="41" fillId="0" borderId="0" xfId="0" applyFont="1" applyFill="1" applyBorder="1"/>
    <xf numFmtId="0" fontId="47" fillId="2" borderId="0" xfId="0" applyFont="1" applyFill="1" applyBorder="1"/>
    <xf numFmtId="0" fontId="59" fillId="2" borderId="0" xfId="0" applyFont="1" applyFill="1" applyAlignment="1">
      <alignment horizontal="center"/>
    </xf>
    <xf numFmtId="0" fontId="59" fillId="2" borderId="0" xfId="0" applyFont="1" applyFill="1" applyBorder="1" applyAlignment="1">
      <alignment horizontal="center"/>
    </xf>
    <xf numFmtId="0" fontId="47" fillId="2" borderId="0" xfId="0" applyFont="1" applyFill="1" applyAlignment="1">
      <alignment horizontal="center"/>
    </xf>
    <xf numFmtId="0" fontId="64" fillId="2" borderId="21" xfId="0" applyFont="1" applyFill="1" applyBorder="1"/>
    <xf numFmtId="0" fontId="59" fillId="2" borderId="21" xfId="0" applyFont="1" applyFill="1" applyBorder="1" applyAlignment="1">
      <alignment horizontal="center"/>
    </xf>
    <xf numFmtId="0" fontId="30" fillId="2" borderId="0" xfId="0" applyFont="1" applyFill="1" applyBorder="1"/>
    <xf numFmtId="0" fontId="64" fillId="2" borderId="0" xfId="0" applyFont="1" applyFill="1" applyBorder="1"/>
    <xf numFmtId="0" fontId="59" fillId="2" borderId="0" xfId="0" applyFont="1" applyFill="1"/>
    <xf numFmtId="0" fontId="59" fillId="2" borderId="0" xfId="0" applyFont="1" applyFill="1" applyBorder="1"/>
    <xf numFmtId="0" fontId="48" fillId="0" borderId="0" xfId="0" quotePrefix="1" applyFont="1"/>
    <xf numFmtId="0" fontId="59" fillId="2" borderId="21" xfId="0" applyFont="1" applyFill="1" applyBorder="1"/>
    <xf numFmtId="0" fontId="65" fillId="2" borderId="0" xfId="0" applyFont="1" applyFill="1" applyBorder="1"/>
    <xf numFmtId="0" fontId="62" fillId="2" borderId="0" xfId="0" applyFont="1" applyFill="1"/>
    <xf numFmtId="0" fontId="62" fillId="2" borderId="0" xfId="0" applyFont="1" applyFill="1" applyBorder="1"/>
    <xf numFmtId="0" fontId="59" fillId="0" borderId="0" xfId="0" applyFont="1" applyFill="1"/>
    <xf numFmtId="0" fontId="45" fillId="0" borderId="22" xfId="0" applyFont="1" applyFill="1" applyBorder="1" applyAlignment="1">
      <alignment wrapText="1"/>
    </xf>
    <xf numFmtId="0" fontId="45" fillId="0" borderId="0" xfId="0" applyFont="1" applyFill="1" applyBorder="1" applyAlignment="1">
      <alignment wrapText="1"/>
    </xf>
    <xf numFmtId="0" fontId="59" fillId="0" borderId="22" xfId="0" applyFont="1" applyFill="1" applyBorder="1" applyAlignment="1">
      <alignment wrapText="1"/>
    </xf>
    <xf numFmtId="0" fontId="13" fillId="0" borderId="0" xfId="0" applyFont="1" applyAlignment="1">
      <alignment horizontal="left" indent="1"/>
    </xf>
    <xf numFmtId="0" fontId="4" fillId="0" borderId="0" xfId="0" applyFont="1" applyBorder="1" applyAlignment="1">
      <alignment vertical="top"/>
    </xf>
    <xf numFmtId="0" fontId="13" fillId="0" borderId="0" xfId="0" applyFont="1" applyAlignment="1"/>
    <xf numFmtId="0" fontId="13" fillId="0" borderId="0" xfId="0" applyFont="1" applyBorder="1" applyAlignment="1">
      <alignment vertical="top"/>
    </xf>
    <xf numFmtId="0" fontId="21" fillId="11" borderId="0" xfId="0" applyFont="1" applyFill="1" applyBorder="1"/>
    <xf numFmtId="0" fontId="13" fillId="11" borderId="0" xfId="0" applyFont="1" applyFill="1"/>
    <xf numFmtId="0" fontId="13" fillId="11" borderId="0" xfId="0" applyFont="1" applyFill="1" applyBorder="1"/>
    <xf numFmtId="0" fontId="21" fillId="0" borderId="0" xfId="0" applyFont="1" applyFill="1" applyBorder="1"/>
    <xf numFmtId="0" fontId="0" fillId="0" borderId="9" xfId="0" applyBorder="1" applyAlignment="1">
      <alignment horizontal="center"/>
    </xf>
    <xf numFmtId="0" fontId="13" fillId="0" borderId="21" xfId="0" applyFont="1" applyFill="1" applyBorder="1"/>
    <xf numFmtId="0" fontId="3" fillId="0" borderId="21" xfId="0" applyFont="1" applyFill="1" applyBorder="1" applyAlignment="1">
      <alignment horizontal="right" vertical="center"/>
    </xf>
    <xf numFmtId="0" fontId="0" fillId="0" borderId="21" xfId="0" applyBorder="1"/>
    <xf numFmtId="0" fontId="35" fillId="0" borderId="21" xfId="0" applyFont="1" applyBorder="1" applyAlignment="1">
      <alignment vertical="center" wrapText="1"/>
    </xf>
    <xf numFmtId="14" fontId="35" fillId="0" borderId="21" xfId="0" applyNumberFormat="1" applyFont="1" applyBorder="1"/>
    <xf numFmtId="165" fontId="0" fillId="0" borderId="0" xfId="0" applyNumberFormat="1"/>
    <xf numFmtId="0" fontId="67" fillId="0" borderId="21" xfId="0" applyFont="1" applyBorder="1"/>
    <xf numFmtId="0" fontId="23" fillId="0" borderId="0" xfId="0" applyFont="1" applyFill="1"/>
    <xf numFmtId="3" fontId="3" fillId="2" borderId="6" xfId="0" applyNumberFormat="1" applyFont="1" applyFill="1" applyBorder="1" applyAlignment="1" applyProtection="1">
      <alignment horizontal="right" vertical="top" wrapText="1"/>
      <protection locked="0"/>
    </xf>
    <xf numFmtId="0" fontId="5" fillId="12" borderId="0" xfId="0" applyFont="1" applyFill="1" applyBorder="1" applyAlignment="1">
      <alignment horizontal="center" vertical="top" wrapText="1"/>
    </xf>
    <xf numFmtId="0" fontId="5" fillId="12" borderId="4" xfId="0" applyFont="1" applyFill="1" applyBorder="1" applyAlignment="1">
      <alignment horizontal="center" vertical="top" wrapText="1"/>
    </xf>
    <xf numFmtId="0" fontId="4" fillId="4" borderId="23" xfId="0" applyFont="1" applyFill="1" applyBorder="1" applyAlignment="1">
      <alignment horizontal="left" vertical="top" wrapText="1"/>
    </xf>
    <xf numFmtId="0" fontId="8" fillId="2" borderId="24" xfId="0" applyFont="1" applyFill="1" applyBorder="1" applyAlignment="1">
      <alignment horizontal="left" vertical="top" wrapText="1"/>
    </xf>
    <xf numFmtId="0" fontId="0" fillId="0" borderId="25" xfId="0" applyBorder="1"/>
    <xf numFmtId="0" fontId="0" fillId="0" borderId="26" xfId="0" applyBorder="1"/>
    <xf numFmtId="0" fontId="0" fillId="2" borderId="27" xfId="0" applyFill="1" applyBorder="1"/>
    <xf numFmtId="0" fontId="0" fillId="2" borderId="25" xfId="0" applyFill="1" applyBorder="1"/>
    <xf numFmtId="0" fontId="4" fillId="2" borderId="27" xfId="0" applyFont="1" applyFill="1" applyBorder="1"/>
    <xf numFmtId="0" fontId="8" fillId="2" borderId="28" xfId="0" applyFont="1" applyFill="1" applyBorder="1" applyAlignment="1">
      <alignment horizontal="left" vertical="top" wrapText="1"/>
    </xf>
    <xf numFmtId="0" fontId="0" fillId="0" borderId="5" xfId="0" applyBorder="1" applyAlignment="1"/>
    <xf numFmtId="0" fontId="0" fillId="0" borderId="9" xfId="0" applyBorder="1" applyAlignment="1"/>
    <xf numFmtId="0" fontId="5" fillId="12" borderId="10" xfId="0" applyFont="1" applyFill="1" applyBorder="1" applyAlignment="1">
      <alignment horizontal="center" vertical="top" wrapText="1"/>
    </xf>
    <xf numFmtId="0" fontId="68" fillId="11" borderId="27" xfId="0" applyFont="1" applyFill="1" applyBorder="1"/>
    <xf numFmtId="0" fontId="69" fillId="11" borderId="28" xfId="0" applyFont="1" applyFill="1" applyBorder="1" applyAlignment="1">
      <alignment horizontal="left" vertical="top"/>
    </xf>
    <xf numFmtId="3" fontId="70" fillId="11" borderId="29" xfId="0" applyNumberFormat="1" applyFont="1" applyFill="1" applyBorder="1" applyAlignment="1" applyProtection="1">
      <alignment horizontal="right" vertical="top" wrapText="1"/>
      <protection locked="0"/>
    </xf>
    <xf numFmtId="0" fontId="4" fillId="0" borderId="7" xfId="0" applyFont="1" applyBorder="1" applyAlignment="1">
      <alignment horizontal="left" vertical="top" indent="1"/>
    </xf>
    <xf numFmtId="175" fontId="3" fillId="0" borderId="6" xfId="0" applyNumberFormat="1" applyFont="1" applyFill="1" applyBorder="1" applyAlignment="1" applyProtection="1">
      <alignment horizontal="right" vertical="top" wrapText="1"/>
      <protection locked="0"/>
    </xf>
    <xf numFmtId="175" fontId="6" fillId="0" borderId="6" xfId="0" applyNumberFormat="1" applyFont="1" applyFill="1" applyBorder="1" applyAlignment="1">
      <alignment horizontal="right" vertical="top" wrapText="1"/>
    </xf>
    <xf numFmtId="175" fontId="3" fillId="2" borderId="6" xfId="0" applyNumberFormat="1" applyFont="1" applyFill="1" applyBorder="1" applyAlignment="1" applyProtection="1">
      <alignment horizontal="right" vertical="top" wrapText="1"/>
      <protection locked="0"/>
    </xf>
    <xf numFmtId="175" fontId="3" fillId="2" borderId="29" xfId="0" applyNumberFormat="1" applyFont="1" applyFill="1" applyBorder="1" applyAlignment="1" applyProtection="1">
      <alignment horizontal="right" vertical="top" wrapText="1"/>
      <protection locked="0"/>
    </xf>
    <xf numFmtId="175" fontId="6" fillId="0" borderId="30" xfId="0" applyNumberFormat="1" applyFont="1" applyFill="1" applyBorder="1" applyAlignment="1" applyProtection="1">
      <alignment horizontal="right" vertical="top" wrapText="1"/>
      <protection locked="0"/>
    </xf>
    <xf numFmtId="175" fontId="0" fillId="0" borderId="0" xfId="0" applyNumberFormat="1"/>
    <xf numFmtId="0" fontId="4" fillId="0" borderId="31" xfId="0" applyFont="1" applyFill="1" applyBorder="1" applyAlignment="1">
      <alignment horizontal="left" vertical="top" wrapText="1"/>
    </xf>
    <xf numFmtId="0" fontId="68" fillId="11" borderId="25" xfId="0" applyFont="1" applyFill="1" applyBorder="1"/>
    <xf numFmtId="175" fontId="72" fillId="11" borderId="30" xfId="0" applyNumberFormat="1" applyFont="1" applyFill="1" applyBorder="1" applyAlignment="1" applyProtection="1">
      <alignment horizontal="right" vertical="top" wrapText="1"/>
      <protection locked="0"/>
    </xf>
    <xf numFmtId="0" fontId="73" fillId="11" borderId="24" xfId="0" applyFont="1" applyFill="1" applyBorder="1" applyAlignment="1">
      <alignment horizontal="left" vertical="top" wrapText="1"/>
    </xf>
    <xf numFmtId="0" fontId="69" fillId="11" borderId="24" xfId="0" applyFont="1" applyFill="1" applyBorder="1" applyAlignment="1">
      <alignment horizontal="left" vertical="top"/>
    </xf>
    <xf numFmtId="0" fontId="68" fillId="0" borderId="0" xfId="0" applyFont="1" applyFill="1" applyBorder="1"/>
    <xf numFmtId="0" fontId="71" fillId="0" borderId="0" xfId="0" applyFont="1" applyFill="1" applyBorder="1" applyAlignment="1">
      <alignment horizontal="left" vertical="top" wrapText="1"/>
    </xf>
    <xf numFmtId="0" fontId="5" fillId="12" borderId="32" xfId="0" applyFont="1" applyFill="1" applyBorder="1" applyAlignment="1">
      <alignment horizontal="center" vertical="top" wrapText="1"/>
    </xf>
    <xf numFmtId="0" fontId="13" fillId="0" borderId="0" xfId="0" applyFont="1" applyFill="1" applyAlignment="1">
      <alignment horizontal="left" wrapText="1"/>
    </xf>
    <xf numFmtId="0" fontId="55" fillId="0" borderId="0" xfId="0" applyFont="1" applyFill="1"/>
    <xf numFmtId="0" fontId="50" fillId="0" borderId="0" xfId="0" applyFont="1" applyFill="1"/>
    <xf numFmtId="0" fontId="13" fillId="0" borderId="0" xfId="0" applyFont="1" applyFill="1" applyAlignment="1">
      <alignment wrapText="1"/>
    </xf>
    <xf numFmtId="0" fontId="4" fillId="0" borderId="0" xfId="0" applyFont="1" applyAlignment="1">
      <alignment horizontal="right"/>
    </xf>
    <xf numFmtId="0" fontId="4" fillId="0" borderId="0" xfId="0" applyFont="1" applyFill="1" applyAlignment="1">
      <alignment horizontal="center" wrapText="1"/>
    </xf>
    <xf numFmtId="0" fontId="17" fillId="0" borderId="0" xfId="0" applyFont="1" applyFill="1" applyAlignment="1">
      <alignment horizontal="right"/>
    </xf>
    <xf numFmtId="0" fontId="43" fillId="0" borderId="0" xfId="0" applyFont="1" applyFill="1" applyAlignment="1">
      <alignment horizontal="right"/>
    </xf>
    <xf numFmtId="176" fontId="13" fillId="0" borderId="0" xfId="0" applyNumberFormat="1" applyFont="1" applyFill="1" applyBorder="1"/>
    <xf numFmtId="176" fontId="13" fillId="0" borderId="11" xfId="0" applyNumberFormat="1" applyFont="1" applyFill="1" applyBorder="1"/>
    <xf numFmtId="176" fontId="4" fillId="0" borderId="0" xfId="0" applyNumberFormat="1" applyFont="1" applyFill="1" applyBorder="1" applyAlignment="1">
      <alignment vertical="center"/>
    </xf>
    <xf numFmtId="176" fontId="13" fillId="7" borderId="0" xfId="0" applyNumberFormat="1" applyFont="1" applyFill="1" applyBorder="1"/>
    <xf numFmtId="176" fontId="13" fillId="7" borderId="0" xfId="2" applyNumberFormat="1" applyFont="1" applyFill="1" applyBorder="1" applyAlignment="1" applyProtection="1">
      <alignment horizontal="right" vertical="top" wrapText="1"/>
      <protection locked="0"/>
    </xf>
    <xf numFmtId="176" fontId="13" fillId="7" borderId="11" xfId="2" applyNumberFormat="1" applyFont="1" applyFill="1" applyBorder="1" applyAlignment="1" applyProtection="1">
      <alignment horizontal="right" vertical="top" wrapText="1"/>
      <protection locked="0"/>
    </xf>
    <xf numFmtId="176" fontId="4" fillId="7" borderId="0" xfId="2" applyNumberFormat="1" applyFont="1" applyFill="1" applyBorder="1" applyAlignment="1">
      <alignment horizontal="right" vertical="center" wrapText="1"/>
    </xf>
    <xf numFmtId="176" fontId="4" fillId="0" borderId="12" xfId="2" applyNumberFormat="1" applyFont="1" applyFill="1" applyBorder="1" applyAlignment="1">
      <alignment horizontal="right" vertical="top" wrapText="1"/>
    </xf>
    <xf numFmtId="176" fontId="4" fillId="0" borderId="0" xfId="0" applyNumberFormat="1" applyFont="1" applyFill="1" applyBorder="1" applyAlignment="1">
      <alignment horizontal="center" vertical="top" wrapText="1"/>
    </xf>
    <xf numFmtId="176" fontId="4" fillId="0" borderId="12" xfId="0" applyNumberFormat="1" applyFont="1" applyFill="1" applyBorder="1" applyAlignment="1">
      <alignment vertical="center"/>
    </xf>
    <xf numFmtId="176" fontId="4" fillId="0" borderId="14" xfId="0" applyNumberFormat="1" applyFont="1" applyFill="1" applyBorder="1" applyAlignment="1">
      <alignment vertical="center"/>
    </xf>
    <xf numFmtId="176" fontId="4" fillId="0" borderId="14" xfId="2" applyNumberFormat="1" applyFont="1" applyFill="1" applyBorder="1" applyAlignment="1">
      <alignment horizontal="right" vertical="top" wrapText="1"/>
    </xf>
    <xf numFmtId="0" fontId="8" fillId="2" borderId="7" xfId="0" applyFont="1" applyFill="1" applyBorder="1" applyAlignment="1">
      <alignment horizontal="left" vertical="top" wrapText="1"/>
    </xf>
    <xf numFmtId="0" fontId="4" fillId="0" borderId="0" xfId="0" applyFont="1" applyBorder="1" applyAlignment="1">
      <alignment horizontal="left" vertical="top" indent="1"/>
    </xf>
    <xf numFmtId="0" fontId="12" fillId="0" borderId="0" xfId="0" applyFont="1" applyBorder="1" applyAlignment="1">
      <alignment horizontal="left" vertical="top" indent="3"/>
    </xf>
    <xf numFmtId="0" fontId="13" fillId="0" borderId="0" xfId="0" applyFont="1" applyBorder="1" applyAlignment="1">
      <alignment horizontal="left" vertical="top" indent="1"/>
    </xf>
    <xf numFmtId="0" fontId="13" fillId="0" borderId="24" xfId="0" applyFont="1" applyBorder="1" applyAlignment="1">
      <alignment horizontal="left" vertical="top" wrapText="1" indent="1"/>
    </xf>
    <xf numFmtId="3" fontId="10" fillId="11" borderId="29" xfId="0" applyNumberFormat="1" applyFont="1" applyFill="1" applyBorder="1" applyAlignment="1" applyProtection="1">
      <alignment horizontal="center" vertical="top" wrapText="1"/>
      <protection locked="0"/>
    </xf>
    <xf numFmtId="0" fontId="3" fillId="2" borderId="0" xfId="0" applyFont="1" applyFill="1" applyAlignment="1">
      <alignment horizontal="right"/>
    </xf>
    <xf numFmtId="0" fontId="3" fillId="2" borderId="0" xfId="0" applyFont="1" applyFill="1" applyAlignment="1">
      <alignment horizontal="center"/>
    </xf>
    <xf numFmtId="0" fontId="15" fillId="13" borderId="0" xfId="0" applyFont="1" applyFill="1" applyAlignment="1">
      <alignment horizontal="center" wrapText="1"/>
    </xf>
    <xf numFmtId="0" fontId="4" fillId="0" borderId="0" xfId="0" applyFont="1" applyFill="1" applyBorder="1"/>
    <xf numFmtId="0" fontId="16" fillId="2" borderId="0" xfId="0" applyFont="1" applyFill="1"/>
    <xf numFmtId="176" fontId="13" fillId="0" borderId="33" xfId="0" applyNumberFormat="1" applyFont="1" applyFill="1" applyBorder="1"/>
    <xf numFmtId="176" fontId="4" fillId="0" borderId="34" xfId="0" applyNumberFormat="1" applyFont="1" applyFill="1" applyBorder="1" applyAlignment="1">
      <alignment vertical="center"/>
    </xf>
    <xf numFmtId="174" fontId="13" fillId="0" borderId="35" xfId="0" applyNumberFormat="1" applyFont="1" applyFill="1" applyBorder="1" applyAlignment="1">
      <alignment vertical="center"/>
    </xf>
    <xf numFmtId="174" fontId="4" fillId="0" borderId="35" xfId="0" applyNumberFormat="1" applyFont="1" applyFill="1" applyBorder="1" applyAlignment="1">
      <alignment vertical="center"/>
    </xf>
    <xf numFmtId="174" fontId="13" fillId="0" borderId="6" xfId="0" applyNumberFormat="1" applyFont="1" applyFill="1" applyBorder="1" applyAlignment="1">
      <alignment vertical="center"/>
    </xf>
    <xf numFmtId="174" fontId="4" fillId="0" borderId="6" xfId="0" applyNumberFormat="1" applyFont="1" applyFill="1" applyBorder="1" applyAlignment="1">
      <alignment vertical="center"/>
    </xf>
    <xf numFmtId="174" fontId="4" fillId="0" borderId="30" xfId="0" applyNumberFormat="1" applyFont="1" applyFill="1" applyBorder="1" applyAlignment="1">
      <alignment vertical="center"/>
    </xf>
    <xf numFmtId="174" fontId="4" fillId="0" borderId="36" xfId="0" applyNumberFormat="1" applyFont="1" applyFill="1" applyBorder="1" applyAlignment="1">
      <alignment vertical="center"/>
    </xf>
    <xf numFmtId="174" fontId="13" fillId="2" borderId="37" xfId="0" applyNumberFormat="1" applyFont="1" applyFill="1" applyBorder="1" applyAlignment="1">
      <alignment vertical="center"/>
    </xf>
    <xf numFmtId="0" fontId="0" fillId="0" borderId="38" xfId="0" applyBorder="1"/>
    <xf numFmtId="0" fontId="0" fillId="0" borderId="39" xfId="0" applyBorder="1"/>
    <xf numFmtId="0" fontId="0" fillId="0" borderId="40" xfId="0" applyBorder="1"/>
    <xf numFmtId="176" fontId="13" fillId="0" borderId="41" xfId="0" applyNumberFormat="1" applyFont="1" applyFill="1" applyBorder="1"/>
    <xf numFmtId="0" fontId="0" fillId="7" borderId="0" xfId="0" applyFill="1" applyBorder="1"/>
    <xf numFmtId="0" fontId="0" fillId="0" borderId="42" xfId="0" applyBorder="1"/>
    <xf numFmtId="0" fontId="0" fillId="0" borderId="43" xfId="0" applyBorder="1"/>
    <xf numFmtId="0" fontId="0" fillId="0" borderId="44" xfId="0" applyBorder="1"/>
    <xf numFmtId="0" fontId="0" fillId="7" borderId="45" xfId="0" applyFill="1" applyBorder="1"/>
    <xf numFmtId="0" fontId="4" fillId="0" borderId="46" xfId="0" applyFont="1" applyBorder="1"/>
    <xf numFmtId="174" fontId="6" fillId="0" borderId="6" xfId="0" applyNumberFormat="1" applyFont="1" applyFill="1" applyBorder="1" applyAlignment="1">
      <alignment horizontal="right" vertical="top" wrapText="1"/>
    </xf>
    <xf numFmtId="174" fontId="3" fillId="0" borderId="6" xfId="0" applyNumberFormat="1" applyFont="1" applyFill="1" applyBorder="1" applyAlignment="1" applyProtection="1">
      <alignment horizontal="right" vertical="top" wrapText="1"/>
      <protection locked="0"/>
    </xf>
    <xf numFmtId="174" fontId="3" fillId="2" borderId="6" xfId="0" applyNumberFormat="1" applyFont="1" applyFill="1" applyBorder="1" applyAlignment="1" applyProtection="1">
      <alignment horizontal="right" vertical="top" wrapText="1"/>
      <protection locked="0"/>
    </xf>
    <xf numFmtId="174" fontId="72" fillId="11" borderId="6" xfId="0" applyNumberFormat="1" applyFont="1" applyFill="1" applyBorder="1" applyAlignment="1" applyProtection="1">
      <alignment horizontal="right" vertical="top" wrapText="1"/>
      <protection locked="0"/>
    </xf>
    <xf numFmtId="174" fontId="70" fillId="11" borderId="6" xfId="0" applyNumberFormat="1" applyFont="1" applyFill="1" applyBorder="1" applyAlignment="1" applyProtection="1">
      <alignment horizontal="right" vertical="top" wrapText="1"/>
      <protection locked="0"/>
    </xf>
    <xf numFmtId="174" fontId="3" fillId="2" borderId="29" xfId="0" applyNumberFormat="1" applyFont="1" applyFill="1" applyBorder="1" applyAlignment="1" applyProtection="1">
      <alignment horizontal="right" vertical="top" wrapText="1"/>
      <protection locked="0"/>
    </xf>
    <xf numFmtId="174" fontId="14" fillId="0" borderId="6" xfId="0" applyNumberFormat="1" applyFont="1" applyFill="1" applyBorder="1" applyAlignment="1">
      <alignment vertical="center"/>
    </xf>
    <xf numFmtId="174" fontId="14" fillId="0" borderId="35" xfId="0" applyNumberFormat="1" applyFont="1" applyFill="1" applyBorder="1" applyAlignment="1">
      <alignment vertical="center"/>
    </xf>
    <xf numFmtId="0" fontId="20" fillId="2" borderId="0" xfId="0" applyFont="1" applyFill="1"/>
    <xf numFmtId="0" fontId="0" fillId="2" borderId="3" xfId="0" applyFill="1" applyBorder="1" applyAlignment="1"/>
    <xf numFmtId="0" fontId="0" fillId="2" borderId="4" xfId="0" applyFill="1" applyBorder="1" applyAlignment="1"/>
    <xf numFmtId="0" fontId="0" fillId="2" borderId="4" xfId="0" applyFill="1" applyBorder="1" applyAlignment="1">
      <alignment horizontal="center"/>
    </xf>
    <xf numFmtId="0" fontId="0" fillId="2" borderId="0" xfId="0" applyFill="1" applyAlignment="1">
      <alignment horizontal="center"/>
    </xf>
    <xf numFmtId="0" fontId="4" fillId="2" borderId="7" xfId="0" applyFont="1" applyFill="1" applyBorder="1" applyAlignment="1">
      <alignment horizontal="left" vertical="top" wrapText="1" indent="1"/>
    </xf>
    <xf numFmtId="0" fontId="12" fillId="2" borderId="7" xfId="0" applyFont="1" applyFill="1" applyBorder="1" applyAlignment="1">
      <alignment horizontal="left" vertical="top" wrapText="1" indent="3"/>
    </xf>
    <xf numFmtId="0" fontId="13" fillId="2" borderId="7" xfId="0" applyFont="1" applyFill="1" applyBorder="1" applyAlignment="1">
      <alignment horizontal="left" vertical="top" wrapText="1" indent="1"/>
    </xf>
    <xf numFmtId="0" fontId="4" fillId="2" borderId="7" xfId="0" applyFont="1" applyFill="1" applyBorder="1" applyAlignment="1">
      <alignment horizontal="left" vertical="top" indent="1"/>
    </xf>
    <xf numFmtId="0" fontId="0" fillId="2" borderId="26" xfId="0" applyFill="1" applyBorder="1"/>
    <xf numFmtId="0" fontId="4" fillId="2" borderId="31" xfId="0" applyFont="1" applyFill="1" applyBorder="1" applyAlignment="1">
      <alignment horizontal="left" vertical="top" wrapText="1"/>
    </xf>
    <xf numFmtId="0" fontId="13" fillId="2" borderId="24" xfId="0" applyFont="1" applyFill="1" applyBorder="1" applyAlignment="1">
      <alignment horizontal="left" vertical="top" wrapText="1" indent="1"/>
    </xf>
    <xf numFmtId="0" fontId="68" fillId="2" borderId="0" xfId="0" applyFont="1" applyFill="1" applyBorder="1"/>
    <xf numFmtId="0" fontId="71" fillId="2" borderId="0" xfId="0" applyFont="1" applyFill="1" applyBorder="1" applyAlignment="1">
      <alignment horizontal="left" vertical="top" wrapText="1"/>
    </xf>
    <xf numFmtId="174" fontId="72" fillId="2" borderId="0" xfId="0" applyNumberFormat="1" applyFont="1" applyFill="1" applyBorder="1" applyAlignment="1" applyProtection="1">
      <alignment horizontal="right" vertical="top" wrapText="1"/>
      <protection locked="0"/>
    </xf>
    <xf numFmtId="0" fontId="4" fillId="2" borderId="7" xfId="0" applyFont="1" applyFill="1" applyBorder="1" applyAlignment="1">
      <alignment horizontal="left" indent="2"/>
    </xf>
    <xf numFmtId="3" fontId="0" fillId="2" borderId="0" xfId="0" applyNumberFormat="1" applyFill="1"/>
    <xf numFmtId="175" fontId="0" fillId="2" borderId="0" xfId="0" applyNumberFormat="1" applyFill="1"/>
    <xf numFmtId="0" fontId="0" fillId="2" borderId="5" xfId="0" applyFill="1" applyBorder="1" applyAlignment="1"/>
    <xf numFmtId="0" fontId="0" fillId="2" borderId="9" xfId="0" applyFill="1" applyBorder="1" applyAlignment="1"/>
    <xf numFmtId="0" fontId="0" fillId="2" borderId="9" xfId="0" applyFill="1" applyBorder="1" applyAlignment="1">
      <alignment horizontal="center"/>
    </xf>
    <xf numFmtId="0" fontId="4" fillId="2" borderId="8" xfId="0" applyFont="1" applyFill="1" applyBorder="1" applyAlignment="1">
      <alignment horizontal="left" vertical="top" wrapText="1"/>
    </xf>
    <xf numFmtId="174" fontId="6" fillId="2" borderId="6" xfId="0" applyNumberFormat="1" applyFont="1" applyFill="1" applyBorder="1" applyAlignment="1">
      <alignment horizontal="right" vertical="top" wrapText="1"/>
    </xf>
    <xf numFmtId="174" fontId="6" fillId="2" borderId="30" xfId="0" applyNumberFormat="1" applyFont="1" applyFill="1" applyBorder="1" applyAlignment="1" applyProtection="1">
      <alignment horizontal="right" vertical="top" wrapText="1"/>
      <protection locked="0"/>
    </xf>
    <xf numFmtId="174" fontId="13" fillId="2" borderId="6" xfId="0" applyNumberFormat="1" applyFont="1" applyFill="1" applyBorder="1" applyAlignment="1">
      <alignment vertical="center"/>
    </xf>
    <xf numFmtId="174" fontId="13" fillId="2" borderId="35" xfId="0" applyNumberFormat="1" applyFont="1" applyFill="1" applyBorder="1" applyAlignment="1">
      <alignment vertical="center"/>
    </xf>
    <xf numFmtId="3" fontId="18" fillId="2" borderId="6" xfId="0" applyNumberFormat="1" applyFont="1" applyFill="1" applyBorder="1" applyAlignment="1" applyProtection="1">
      <alignment horizontal="right" vertical="top" wrapText="1"/>
      <protection locked="0"/>
    </xf>
    <xf numFmtId="176" fontId="6" fillId="2" borderId="47" xfId="1" applyNumberFormat="1" applyFont="1" applyFill="1" applyBorder="1" applyAlignment="1">
      <alignment vertical="center" wrapText="1"/>
    </xf>
    <xf numFmtId="176" fontId="6" fillId="2" borderId="48" xfId="1" applyNumberFormat="1" applyFont="1" applyFill="1" applyBorder="1" applyAlignment="1">
      <alignment vertical="center" wrapText="1"/>
    </xf>
    <xf numFmtId="0" fontId="0" fillId="2" borderId="25" xfId="0" applyFill="1" applyBorder="1" applyProtection="1"/>
    <xf numFmtId="0" fontId="13" fillId="2" borderId="7" xfId="0" applyFont="1" applyFill="1" applyBorder="1" applyAlignment="1" applyProtection="1">
      <alignment horizontal="left" vertical="top" wrapText="1" indent="1"/>
    </xf>
    <xf numFmtId="0" fontId="68" fillId="11" borderId="25" xfId="0" applyFont="1" applyFill="1" applyBorder="1" applyProtection="1"/>
    <xf numFmtId="0" fontId="73" fillId="11" borderId="24" xfId="0" applyFont="1" applyFill="1" applyBorder="1" applyAlignment="1" applyProtection="1">
      <alignment horizontal="left" vertical="top" wrapText="1"/>
    </xf>
    <xf numFmtId="174" fontId="72" fillId="11" borderId="30" xfId="0" applyNumberFormat="1" applyFont="1" applyFill="1" applyBorder="1" applyAlignment="1" applyProtection="1">
      <alignment horizontal="right" vertical="top" wrapText="1"/>
    </xf>
    <xf numFmtId="174" fontId="3" fillId="2" borderId="6" xfId="0" applyNumberFormat="1" applyFont="1" applyFill="1" applyBorder="1" applyAlignment="1" applyProtection="1">
      <alignment horizontal="right" vertical="top" wrapText="1"/>
    </xf>
    <xf numFmtId="174" fontId="72" fillId="11" borderId="6" xfId="0" applyNumberFormat="1" applyFont="1" applyFill="1" applyBorder="1" applyAlignment="1" applyProtection="1">
      <alignment horizontal="right" vertical="top" wrapText="1"/>
    </xf>
    <xf numFmtId="0" fontId="0" fillId="2" borderId="0" xfId="0" applyFill="1" applyProtection="1"/>
    <xf numFmtId="3" fontId="0" fillId="2" borderId="0" xfId="0" applyNumberFormat="1" applyFill="1" applyProtection="1"/>
    <xf numFmtId="178" fontId="0" fillId="2" borderId="0" xfId="0" applyNumberFormat="1" applyFill="1" applyProtection="1"/>
    <xf numFmtId="175" fontId="0" fillId="2" borderId="0" xfId="0" applyNumberFormat="1" applyFill="1" applyProtection="1"/>
    <xf numFmtId="175" fontId="72" fillId="11" borderId="30" xfId="0" applyNumberFormat="1" applyFont="1" applyFill="1" applyBorder="1" applyAlignment="1" applyProtection="1">
      <alignment horizontal="right" vertical="top" wrapText="1"/>
    </xf>
    <xf numFmtId="0" fontId="0" fillId="7" borderId="0" xfId="0" applyFill="1" applyAlignment="1">
      <alignment horizontal="center"/>
    </xf>
    <xf numFmtId="0" fontId="0" fillId="4" borderId="0" xfId="0" applyFill="1" applyAlignment="1">
      <alignment horizontal="center"/>
    </xf>
    <xf numFmtId="0" fontId="0" fillId="0" borderId="0" xfId="0" applyBorder="1" applyAlignment="1">
      <alignment horizontal="center"/>
    </xf>
    <xf numFmtId="0" fontId="4" fillId="2" borderId="0" xfId="0" applyFont="1" applyFill="1" applyAlignment="1">
      <alignment horizontal="center" wrapText="1"/>
    </xf>
    <xf numFmtId="0" fontId="4" fillId="0" borderId="0" xfId="0" quotePrefix="1" applyFont="1" applyFill="1"/>
    <xf numFmtId="0" fontId="4" fillId="0" borderId="7" xfId="0" applyFont="1" applyBorder="1" applyAlignment="1" applyProtection="1">
      <alignment horizontal="left" vertical="top" wrapText="1" indent="1"/>
      <protection locked="0"/>
    </xf>
    <xf numFmtId="0" fontId="12" fillId="0" borderId="7" xfId="0" applyFont="1" applyBorder="1" applyAlignment="1" applyProtection="1">
      <alignment horizontal="left" vertical="top" wrapText="1" indent="3"/>
      <protection locked="0"/>
    </xf>
    <xf numFmtId="174" fontId="13" fillId="0" borderId="35" xfId="0" applyNumberFormat="1" applyFont="1" applyFill="1" applyBorder="1" applyAlignment="1" applyProtection="1">
      <alignment vertical="center"/>
      <protection locked="0"/>
    </xf>
    <xf numFmtId="0" fontId="13" fillId="0" borderId="7" xfId="0" applyFont="1" applyBorder="1" applyAlignment="1" applyProtection="1">
      <alignment horizontal="left" vertical="top" wrapText="1" indent="1"/>
      <protection locked="0"/>
    </xf>
    <xf numFmtId="174" fontId="4" fillId="0" borderId="35" xfId="0" applyNumberFormat="1" applyFont="1" applyFill="1" applyBorder="1" applyAlignment="1" applyProtection="1">
      <alignment vertical="center"/>
      <protection locked="0"/>
    </xf>
    <xf numFmtId="174" fontId="13" fillId="0" borderId="6" xfId="0" applyNumberFormat="1" applyFont="1" applyFill="1" applyBorder="1" applyAlignment="1" applyProtection="1">
      <alignment vertical="center"/>
      <protection locked="0"/>
    </xf>
    <xf numFmtId="174" fontId="4" fillId="0" borderId="6" xfId="0" applyNumberFormat="1" applyFont="1" applyFill="1" applyBorder="1" applyAlignment="1" applyProtection="1">
      <alignment vertical="center"/>
      <protection locked="0"/>
    </xf>
    <xf numFmtId="0" fontId="4" fillId="2" borderId="0" xfId="0" applyFont="1" applyFill="1"/>
    <xf numFmtId="167" fontId="6" fillId="0" borderId="0" xfId="0" applyNumberFormat="1" applyFont="1" applyFill="1" applyAlignment="1">
      <alignment horizontal="center"/>
    </xf>
    <xf numFmtId="0" fontId="48" fillId="0" borderId="0" xfId="0" applyFont="1" applyFill="1"/>
    <xf numFmtId="0" fontId="48" fillId="0" borderId="0" xfId="0" quotePrefix="1" applyFont="1" applyFill="1"/>
    <xf numFmtId="0" fontId="0" fillId="0" borderId="0" xfId="0" quotePrefix="1" applyFill="1"/>
    <xf numFmtId="167" fontId="0" fillId="0" borderId="0" xfId="0" quotePrefix="1" applyNumberFormat="1" applyFill="1" applyAlignment="1">
      <alignment horizontal="right"/>
    </xf>
    <xf numFmtId="167" fontId="0" fillId="0" borderId="0" xfId="0" quotePrefix="1" applyNumberFormat="1" applyFill="1"/>
    <xf numFmtId="167" fontId="0" fillId="0" borderId="0" xfId="0" quotePrefix="1" applyNumberFormat="1" applyFill="1"/>
    <xf numFmtId="0" fontId="5" fillId="0" borderId="0" xfId="0" applyFont="1" applyFill="1" applyAlignment="1">
      <alignment horizontal="center"/>
    </xf>
    <xf numFmtId="0" fontId="4" fillId="0" borderId="0" xfId="0" quotePrefix="1" applyFont="1" applyFill="1" applyAlignment="1"/>
    <xf numFmtId="167" fontId="49" fillId="0" borderId="0" xfId="0" quotePrefix="1" applyNumberFormat="1" applyFont="1" applyFill="1" applyAlignment="1"/>
    <xf numFmtId="0" fontId="4" fillId="0" borderId="0" xfId="0" applyFont="1" applyFill="1" applyAlignment="1"/>
    <xf numFmtId="0" fontId="50" fillId="0" borderId="0" xfId="0" applyFont="1" applyFill="1" applyAlignment="1">
      <alignment horizontal="left" indent="1"/>
    </xf>
    <xf numFmtId="0" fontId="6" fillId="0" borderId="0" xfId="0" quotePrefix="1" applyFont="1" applyFill="1" applyAlignment="1"/>
    <xf numFmtId="0" fontId="6" fillId="0" borderId="0" xfId="0" applyFont="1" applyFill="1" applyAlignment="1">
      <alignment horizontal="center"/>
    </xf>
    <xf numFmtId="0" fontId="52" fillId="0" borderId="0" xfId="0" applyFont="1" applyFill="1" applyAlignment="1">
      <alignment horizontal="left"/>
    </xf>
    <xf numFmtId="0" fontId="48" fillId="0" borderId="0" xfId="0" quotePrefix="1" applyFont="1" applyFill="1" applyAlignment="1">
      <alignment horizontal="center"/>
    </xf>
    <xf numFmtId="167" fontId="0" fillId="0" borderId="0" xfId="0" applyNumberFormat="1" applyFill="1"/>
    <xf numFmtId="0" fontId="17" fillId="2" borderId="0" xfId="0" applyFont="1" applyFill="1"/>
    <xf numFmtId="0" fontId="41" fillId="0" borderId="0" xfId="0" applyFont="1" applyAlignment="1">
      <alignment horizontal="right"/>
    </xf>
    <xf numFmtId="0" fontId="17" fillId="2" borderId="0" xfId="0" applyFont="1" applyFill="1"/>
    <xf numFmtId="0" fontId="50" fillId="0" borderId="0" xfId="0" applyFont="1"/>
    <xf numFmtId="0" fontId="47" fillId="0" borderId="0" xfId="0" applyFont="1" applyFill="1" applyBorder="1"/>
    <xf numFmtId="0" fontId="4" fillId="0" borderId="49" xfId="0" applyFont="1" applyBorder="1" applyAlignment="1">
      <alignment horizontal="right"/>
    </xf>
    <xf numFmtId="176" fontId="0" fillId="0" borderId="50" xfId="0" applyNumberFormat="1" applyBorder="1" applyAlignment="1">
      <alignment horizontal="center"/>
    </xf>
    <xf numFmtId="176" fontId="0" fillId="0" borderId="51" xfId="0" applyNumberFormat="1" applyBorder="1" applyAlignment="1">
      <alignment horizontal="center"/>
    </xf>
    <xf numFmtId="0" fontId="69" fillId="11" borderId="52" xfId="0" applyFont="1" applyFill="1" applyBorder="1" applyAlignment="1">
      <alignment horizontal="left" vertical="top"/>
    </xf>
    <xf numFmtId="0" fontId="8" fillId="2" borderId="35" xfId="0" applyFont="1" applyFill="1" applyBorder="1" applyAlignment="1">
      <alignment horizontal="left" vertical="top" wrapText="1"/>
    </xf>
    <xf numFmtId="0" fontId="4" fillId="0" borderId="0" xfId="0" applyFont="1" applyBorder="1" applyAlignment="1" applyProtection="1">
      <alignment horizontal="left" vertical="top" wrapText="1" indent="1"/>
      <protection locked="0"/>
    </xf>
    <xf numFmtId="0" fontId="13" fillId="0" borderId="0" xfId="0" applyFont="1" applyBorder="1" applyAlignment="1" applyProtection="1">
      <alignment horizontal="left" vertical="top" wrapText="1" indent="1"/>
      <protection locked="0"/>
    </xf>
    <xf numFmtId="0" fontId="4" fillId="0" borderId="0" xfId="0" applyFont="1" applyBorder="1" applyAlignment="1">
      <alignment horizontal="left" vertical="top" wrapText="1" indent="1"/>
    </xf>
    <xf numFmtId="0" fontId="4" fillId="0" borderId="36" xfId="0" applyFont="1" applyFill="1" applyBorder="1" applyAlignment="1">
      <alignment horizontal="left" vertical="top" wrapText="1"/>
    </xf>
    <xf numFmtId="0" fontId="8" fillId="2" borderId="0" xfId="0" applyFont="1" applyFill="1" applyBorder="1" applyAlignment="1">
      <alignment horizontal="left" vertical="top" wrapText="1"/>
    </xf>
    <xf numFmtId="0" fontId="4" fillId="0" borderId="35" xfId="0" applyFont="1" applyFill="1" applyBorder="1" applyAlignment="1">
      <alignment horizontal="left" vertical="top" wrapText="1"/>
    </xf>
    <xf numFmtId="0" fontId="8" fillId="2" borderId="52" xfId="0" applyFont="1" applyFill="1" applyBorder="1" applyAlignment="1">
      <alignment horizontal="left" vertical="top" wrapText="1"/>
    </xf>
    <xf numFmtId="0" fontId="74" fillId="0" borderId="7" xfId="0" applyFont="1" applyBorder="1" applyAlignment="1" applyProtection="1">
      <alignment horizontal="left" vertical="top" wrapText="1" indent="1"/>
      <protection locked="0"/>
    </xf>
    <xf numFmtId="0" fontId="12" fillId="0" borderId="7" xfId="0" applyFont="1" applyBorder="1" applyAlignment="1" applyProtection="1">
      <alignment horizontal="left" vertical="top" wrapText="1" indent="2"/>
      <protection locked="0"/>
    </xf>
    <xf numFmtId="0" fontId="12" fillId="0" borderId="0" xfId="0" applyFont="1" applyBorder="1" applyAlignment="1" applyProtection="1">
      <alignment horizontal="left" vertical="top" wrapText="1" indent="2"/>
      <protection locked="0"/>
    </xf>
    <xf numFmtId="176" fontId="10" fillId="0" borderId="0" xfId="1" applyNumberFormat="1" applyFont="1" applyFill="1"/>
    <xf numFmtId="0" fontId="17" fillId="0" borderId="0" xfId="0" applyFont="1" applyFill="1"/>
    <xf numFmtId="0" fontId="26" fillId="0" borderId="0" xfId="0" applyFont="1" applyFill="1"/>
    <xf numFmtId="0" fontId="6" fillId="0" borderId="0" xfId="5" applyFont="1" applyFill="1" applyBorder="1" applyAlignment="1">
      <alignment horizontal="center" vertical="top" wrapText="1"/>
    </xf>
    <xf numFmtId="0" fontId="12" fillId="0" borderId="0" xfId="4" applyFont="1" applyFill="1" applyAlignment="1">
      <alignment vertical="center"/>
    </xf>
    <xf numFmtId="0" fontId="19" fillId="0" borderId="0" xfId="0" applyFont="1" applyFill="1"/>
    <xf numFmtId="176" fontId="6" fillId="0" borderId="14" xfId="0" applyNumberFormat="1" applyFont="1" applyFill="1" applyBorder="1"/>
    <xf numFmtId="0" fontId="6" fillId="0" borderId="0" xfId="5" applyFont="1" applyFill="1" applyAlignment="1">
      <alignment vertical="center"/>
    </xf>
    <xf numFmtId="0" fontId="6" fillId="0" borderId="0" xfId="0" applyFont="1" applyFill="1"/>
    <xf numFmtId="0" fontId="21" fillId="2" borderId="5" xfId="0" applyFont="1" applyFill="1" applyBorder="1" applyAlignment="1">
      <alignment horizontal="left" vertical="top" wrapText="1"/>
    </xf>
    <xf numFmtId="0" fontId="4" fillId="0" borderId="53" xfId="0" applyFont="1" applyFill="1" applyBorder="1" applyAlignment="1">
      <alignment horizontal="left" vertical="top" wrapText="1"/>
    </xf>
    <xf numFmtId="0" fontId="8" fillId="2" borderId="5" xfId="0" applyFont="1" applyFill="1" applyBorder="1" applyAlignment="1">
      <alignment horizontal="left" vertical="top" wrapText="1"/>
    </xf>
    <xf numFmtId="0" fontId="5" fillId="14" borderId="4" xfId="0" applyFont="1" applyFill="1" applyBorder="1" applyAlignment="1">
      <alignment horizontal="center" vertical="top" wrapText="1"/>
    </xf>
    <xf numFmtId="0" fontId="4" fillId="2" borderId="53" xfId="0" applyFont="1" applyFill="1" applyBorder="1" applyAlignment="1">
      <alignment horizontal="left" vertical="top" wrapText="1"/>
    </xf>
    <xf numFmtId="0" fontId="68" fillId="2" borderId="54" xfId="0" applyFont="1" applyFill="1" applyBorder="1"/>
    <xf numFmtId="0" fontId="0" fillId="2" borderId="0" xfId="0" applyFill="1" applyBorder="1" applyAlignment="1">
      <alignment horizontal="center"/>
    </xf>
    <xf numFmtId="0" fontId="77" fillId="2" borderId="0" xfId="0" applyFont="1" applyFill="1"/>
    <xf numFmtId="0" fontId="5" fillId="12" borderId="9" xfId="0" applyFont="1" applyFill="1" applyBorder="1" applyAlignment="1">
      <alignment horizontal="center" vertical="top" wrapText="1"/>
    </xf>
    <xf numFmtId="0" fontId="5" fillId="12" borderId="21" xfId="0" applyFont="1" applyFill="1" applyBorder="1" applyAlignment="1">
      <alignment horizontal="center" vertical="top" wrapText="1"/>
    </xf>
    <xf numFmtId="3" fontId="18" fillId="2" borderId="1" xfId="0" applyNumberFormat="1" applyFont="1" applyFill="1" applyBorder="1" applyAlignment="1" applyProtection="1">
      <alignment horizontal="right" vertical="top" wrapText="1"/>
      <protection locked="0"/>
    </xf>
    <xf numFmtId="3" fontId="18" fillId="2" borderId="0" xfId="0" applyNumberFormat="1" applyFont="1" applyFill="1" applyBorder="1" applyAlignment="1" applyProtection="1">
      <alignment horizontal="right" vertical="top" wrapText="1"/>
      <protection locked="0"/>
    </xf>
    <xf numFmtId="3" fontId="3" fillId="11" borderId="6" xfId="0" applyNumberFormat="1" applyFont="1" applyFill="1" applyBorder="1" applyAlignment="1" applyProtection="1">
      <alignment horizontal="right" vertical="top" wrapText="1"/>
      <protection locked="0"/>
    </xf>
    <xf numFmtId="0" fontId="68" fillId="2" borderId="25" xfId="0" applyFont="1" applyFill="1" applyBorder="1"/>
    <xf numFmtId="0" fontId="0" fillId="0" borderId="6" xfId="0" applyBorder="1"/>
    <xf numFmtId="0" fontId="79" fillId="2" borderId="55" xfId="0" applyFont="1" applyFill="1" applyBorder="1" applyAlignment="1">
      <alignment horizontal="left" vertical="top" wrapText="1"/>
    </xf>
    <xf numFmtId="174" fontId="27" fillId="2" borderId="56" xfId="0" applyNumberFormat="1" applyFont="1" applyFill="1" applyBorder="1" applyAlignment="1" applyProtection="1">
      <alignment horizontal="right" vertical="top" wrapText="1"/>
      <protection locked="0"/>
    </xf>
    <xf numFmtId="0" fontId="5" fillId="14" borderId="32" xfId="0" applyFont="1" applyFill="1" applyBorder="1" applyAlignment="1">
      <alignment horizontal="center" vertical="top" wrapText="1"/>
    </xf>
    <xf numFmtId="0" fontId="80" fillId="11" borderId="28" xfId="0" applyFont="1" applyFill="1" applyBorder="1" applyAlignment="1">
      <alignment horizontal="left" vertical="top"/>
    </xf>
    <xf numFmtId="0" fontId="81" fillId="11" borderId="24" xfId="0" applyFont="1" applyFill="1" applyBorder="1" applyAlignment="1">
      <alignment horizontal="left" vertical="top" wrapText="1"/>
    </xf>
    <xf numFmtId="175" fontId="82" fillId="11" borderId="6" xfId="0" applyNumberFormat="1" applyFont="1" applyFill="1" applyBorder="1" applyAlignment="1" applyProtection="1">
      <alignment horizontal="right" vertical="top" wrapText="1"/>
      <protection locked="0"/>
    </xf>
    <xf numFmtId="0" fontId="83" fillId="0" borderId="0" xfId="0" applyFont="1" applyFill="1" applyBorder="1" applyAlignment="1">
      <alignment horizontal="left" vertical="top" wrapText="1"/>
    </xf>
    <xf numFmtId="175" fontId="82" fillId="0" borderId="0" xfId="0" applyNumberFormat="1" applyFont="1" applyFill="1" applyBorder="1" applyAlignment="1" applyProtection="1">
      <alignment horizontal="right" vertical="top" wrapText="1"/>
      <protection locked="0"/>
    </xf>
    <xf numFmtId="0" fontId="80" fillId="11" borderId="24" xfId="0" applyFont="1" applyFill="1" applyBorder="1" applyAlignment="1">
      <alignment horizontal="left" vertical="top"/>
    </xf>
    <xf numFmtId="175" fontId="53" fillId="11" borderId="6" xfId="0" applyNumberFormat="1" applyFont="1" applyFill="1" applyBorder="1" applyAlignment="1" applyProtection="1">
      <alignment horizontal="right" vertical="top" wrapText="1"/>
      <protection locked="0"/>
    </xf>
    <xf numFmtId="175" fontId="82" fillId="11" borderId="30" xfId="0" applyNumberFormat="1" applyFont="1" applyFill="1" applyBorder="1" applyAlignment="1" applyProtection="1">
      <alignment horizontal="right" vertical="top" wrapText="1"/>
      <protection locked="0"/>
    </xf>
    <xf numFmtId="0" fontId="84" fillId="0" borderId="7" xfId="0" applyFont="1" applyBorder="1" applyAlignment="1">
      <alignment horizontal="left" vertical="top" wrapText="1" indent="1"/>
    </xf>
    <xf numFmtId="3" fontId="53" fillId="0" borderId="6" xfId="0" applyNumberFormat="1" applyFont="1" applyBorder="1" applyAlignment="1">
      <alignment horizontal="right" vertical="top" wrapText="1"/>
    </xf>
    <xf numFmtId="0" fontId="84" fillId="0" borderId="0" xfId="0" applyFont="1"/>
    <xf numFmtId="3" fontId="84" fillId="0" borderId="0" xfId="0" applyNumberFormat="1" applyFont="1"/>
    <xf numFmtId="0" fontId="81" fillId="11" borderId="7" xfId="0" applyFont="1" applyFill="1" applyBorder="1" applyAlignment="1">
      <alignment horizontal="left" vertical="top" wrapText="1"/>
    </xf>
    <xf numFmtId="0" fontId="81" fillId="11" borderId="35" xfId="0" applyFont="1" applyFill="1" applyBorder="1" applyAlignment="1">
      <alignment horizontal="left" vertical="top" wrapText="1"/>
    </xf>
    <xf numFmtId="0" fontId="80" fillId="11" borderId="7" xfId="0" applyFont="1" applyFill="1" applyBorder="1" applyAlignment="1">
      <alignment horizontal="left" vertical="top"/>
    </xf>
    <xf numFmtId="0" fontId="80" fillId="11" borderId="35" xfId="0" applyFont="1" applyFill="1" applyBorder="1" applyAlignment="1">
      <alignment horizontal="left" vertical="top"/>
    </xf>
    <xf numFmtId="0" fontId="84" fillId="0" borderId="0" xfId="0" applyFont="1" applyBorder="1" applyAlignment="1">
      <alignment horizontal="left" vertical="top" wrapText="1" indent="1"/>
    </xf>
    <xf numFmtId="0" fontId="21" fillId="2" borderId="9" xfId="0" applyFont="1" applyFill="1" applyBorder="1" applyAlignment="1">
      <alignment horizontal="left" vertical="top" wrapText="1"/>
    </xf>
    <xf numFmtId="0" fontId="85" fillId="2" borderId="0" xfId="0" applyFont="1" applyFill="1"/>
    <xf numFmtId="0" fontId="86" fillId="2" borderId="0" xfId="0" applyFont="1" applyFill="1"/>
    <xf numFmtId="0" fontId="6" fillId="0" borderId="0" xfId="0" applyFont="1" applyFill="1" applyAlignment="1">
      <alignment horizontal="right"/>
    </xf>
    <xf numFmtId="0" fontId="0" fillId="0" borderId="35" xfId="0" applyBorder="1"/>
    <xf numFmtId="0" fontId="4" fillId="0" borderId="38" xfId="0" applyFont="1" applyBorder="1"/>
    <xf numFmtId="2" fontId="0" fillId="0" borderId="61" xfId="0" applyNumberFormat="1" applyBorder="1"/>
    <xf numFmtId="9" fontId="0" fillId="0" borderId="62" xfId="8" applyNumberFormat="1" applyFont="1" applyBorder="1"/>
    <xf numFmtId="2" fontId="0" fillId="0" borderId="63" xfId="0" applyNumberFormat="1" applyBorder="1"/>
    <xf numFmtId="9" fontId="0" fillId="0" borderId="52" xfId="8" applyNumberFormat="1" applyFont="1" applyBorder="1"/>
    <xf numFmtId="0" fontId="0" fillId="0" borderId="35" xfId="0" applyFill="1" applyBorder="1"/>
    <xf numFmtId="0" fontId="0" fillId="0" borderId="60" xfId="0" applyFill="1" applyBorder="1"/>
    <xf numFmtId="0" fontId="19" fillId="0" borderId="1" xfId="0" applyFont="1" applyFill="1" applyBorder="1"/>
    <xf numFmtId="0" fontId="19" fillId="0" borderId="57" xfId="0" applyFont="1" applyFill="1" applyBorder="1"/>
    <xf numFmtId="176" fontId="0" fillId="0" borderId="0" xfId="0" applyNumberFormat="1" applyFill="1"/>
    <xf numFmtId="174" fontId="6" fillId="0" borderId="30" xfId="0" applyNumberFormat="1" applyFont="1" applyFill="1" applyBorder="1" applyAlignment="1" applyProtection="1">
      <alignment horizontal="right" vertical="top" wrapText="1"/>
      <protection locked="0"/>
    </xf>
    <xf numFmtId="174" fontId="72" fillId="0" borderId="0" xfId="0" applyNumberFormat="1" applyFont="1" applyFill="1" applyBorder="1" applyAlignment="1" applyProtection="1">
      <alignment horizontal="right" vertical="top" wrapText="1"/>
      <protection locked="0"/>
    </xf>
    <xf numFmtId="175" fontId="3" fillId="0" borderId="0" xfId="0" applyNumberFormat="1" applyFont="1" applyFill="1" applyBorder="1"/>
    <xf numFmtId="0" fontId="67" fillId="0" borderId="0" xfId="0" applyFont="1"/>
    <xf numFmtId="180" fontId="12" fillId="0" borderId="0" xfId="4" applyNumberFormat="1" applyFont="1" applyFill="1" applyAlignment="1">
      <alignment vertical="center"/>
    </xf>
    <xf numFmtId="174" fontId="3" fillId="0" borderId="6" xfId="0" applyNumberFormat="1" applyFont="1" applyFill="1" applyBorder="1" applyAlignment="1" applyProtection="1">
      <alignment vertical="center"/>
      <protection locked="0"/>
    </xf>
    <xf numFmtId="174" fontId="3" fillId="0" borderId="35" xfId="0" applyNumberFormat="1" applyFont="1" applyFill="1" applyBorder="1" applyAlignment="1" applyProtection="1">
      <alignment vertical="center"/>
      <protection locked="0"/>
    </xf>
    <xf numFmtId="174" fontId="6" fillId="0" borderId="6" xfId="0" applyNumberFormat="1" applyFont="1" applyFill="1" applyBorder="1" applyAlignment="1" applyProtection="1">
      <alignment vertical="center"/>
      <protection locked="0"/>
    </xf>
    <xf numFmtId="174" fontId="6" fillId="0" borderId="35" xfId="0" applyNumberFormat="1" applyFont="1" applyFill="1" applyBorder="1" applyAlignment="1" applyProtection="1">
      <alignment vertical="center"/>
      <protection locked="0"/>
    </xf>
    <xf numFmtId="0" fontId="5" fillId="0" borderId="0" xfId="0" applyFont="1" applyFill="1" applyBorder="1" applyAlignment="1">
      <alignment horizontal="center" vertical="top" wrapText="1"/>
    </xf>
    <xf numFmtId="0" fontId="87" fillId="0" borderId="0" xfId="0" applyFont="1" applyFill="1"/>
    <xf numFmtId="174" fontId="72" fillId="11" borderId="1" xfId="0" applyNumberFormat="1" applyFont="1" applyFill="1" applyBorder="1" applyAlignment="1" applyProtection="1">
      <alignment horizontal="right" vertical="top" wrapText="1"/>
      <protection locked="0"/>
    </xf>
    <xf numFmtId="174" fontId="70" fillId="11" borderId="1" xfId="0" applyNumberFormat="1" applyFont="1" applyFill="1" applyBorder="1" applyAlignment="1" applyProtection="1">
      <alignment horizontal="right" vertical="top" wrapText="1"/>
      <protection locked="0"/>
    </xf>
    <xf numFmtId="174" fontId="3" fillId="2" borderId="63" xfId="0" applyNumberFormat="1" applyFont="1" applyFill="1" applyBorder="1" applyAlignment="1" applyProtection="1">
      <alignment horizontal="right" vertical="top" wrapText="1"/>
      <protection locked="0"/>
    </xf>
    <xf numFmtId="175" fontId="72" fillId="11" borderId="64" xfId="0" applyNumberFormat="1" applyFont="1" applyFill="1" applyBorder="1" applyAlignment="1" applyProtection="1">
      <alignment horizontal="right" vertical="top" wrapText="1"/>
      <protection locked="0"/>
    </xf>
    <xf numFmtId="3" fontId="3" fillId="0" borderId="1" xfId="0" applyNumberFormat="1" applyFont="1" applyBorder="1" applyAlignment="1">
      <alignment horizontal="right" vertical="top" wrapText="1"/>
    </xf>
    <xf numFmtId="0" fontId="5" fillId="12" borderId="65" xfId="0" applyFont="1" applyFill="1" applyBorder="1" applyAlignment="1">
      <alignment horizontal="center" vertical="top" wrapText="1"/>
    </xf>
    <xf numFmtId="43" fontId="0" fillId="0" borderId="6" xfId="0" applyNumberFormat="1" applyBorder="1"/>
    <xf numFmtId="3" fontId="10" fillId="11" borderId="63" xfId="0" applyNumberFormat="1" applyFont="1" applyFill="1" applyBorder="1" applyAlignment="1" applyProtection="1">
      <alignment horizontal="center" vertical="top" wrapText="1"/>
      <protection locked="0"/>
    </xf>
    <xf numFmtId="3" fontId="3" fillId="2" borderId="1" xfId="0" applyNumberFormat="1" applyFont="1" applyFill="1" applyBorder="1" applyAlignment="1" applyProtection="1">
      <alignment horizontal="right" vertical="top" wrapText="1"/>
      <protection locked="0"/>
    </xf>
    <xf numFmtId="3" fontId="3" fillId="0" borderId="1" xfId="0" applyNumberFormat="1" applyFont="1" applyFill="1" applyBorder="1" applyAlignment="1" applyProtection="1">
      <alignment horizontal="right" vertical="top" wrapText="1"/>
      <protection locked="0"/>
    </xf>
    <xf numFmtId="174" fontId="3" fillId="0" borderId="0" xfId="0" applyNumberFormat="1" applyFont="1" applyFill="1" applyBorder="1" applyAlignment="1" applyProtection="1">
      <alignment vertical="center"/>
      <protection locked="0"/>
    </xf>
    <xf numFmtId="174" fontId="3" fillId="0" borderId="1" xfId="0" applyNumberFormat="1" applyFont="1" applyFill="1" applyBorder="1" applyAlignment="1" applyProtection="1">
      <alignment horizontal="right" vertical="top" wrapText="1"/>
      <protection locked="0"/>
    </xf>
    <xf numFmtId="174" fontId="6" fillId="0" borderId="0" xfId="0" applyNumberFormat="1" applyFont="1" applyFill="1" applyBorder="1" applyAlignment="1" applyProtection="1">
      <alignment vertical="center"/>
      <protection locked="0"/>
    </xf>
    <xf numFmtId="174" fontId="6" fillId="0" borderId="64" xfId="0" applyNumberFormat="1" applyFont="1" applyFill="1" applyBorder="1" applyAlignment="1" applyProtection="1">
      <alignment horizontal="right" vertical="top" wrapText="1"/>
      <protection locked="0"/>
    </xf>
    <xf numFmtId="174" fontId="3" fillId="2" borderId="1" xfId="0" applyNumberFormat="1" applyFont="1" applyFill="1" applyBorder="1" applyAlignment="1" applyProtection="1">
      <alignment horizontal="right" vertical="top" wrapText="1"/>
      <protection locked="0"/>
    </xf>
    <xf numFmtId="174" fontId="4" fillId="0" borderId="0" xfId="0" applyNumberFormat="1" applyFont="1" applyFill="1" applyBorder="1" applyAlignment="1">
      <alignment vertical="center"/>
    </xf>
    <xf numFmtId="0" fontId="5" fillId="12" borderId="55" xfId="0" applyFont="1" applyFill="1" applyBorder="1" applyAlignment="1">
      <alignment horizontal="center" vertical="top" wrapText="1"/>
    </xf>
    <xf numFmtId="0" fontId="0" fillId="0" borderId="24" xfId="0" applyBorder="1"/>
    <xf numFmtId="0" fontId="48" fillId="0" borderId="0" xfId="0" quotePrefix="1" applyFont="1" applyFill="1" applyAlignment="1"/>
    <xf numFmtId="0" fontId="48" fillId="0" borderId="0" xfId="0" applyFont="1" applyFill="1" applyAlignment="1"/>
    <xf numFmtId="0" fontId="0" fillId="0" borderId="45" xfId="0" applyBorder="1"/>
    <xf numFmtId="176" fontId="13" fillId="0" borderId="45" xfId="0" applyNumberFormat="1" applyFont="1" applyFill="1" applyBorder="1"/>
    <xf numFmtId="179" fontId="13" fillId="0" borderId="0" xfId="0" applyNumberFormat="1" applyFont="1" applyFill="1" applyBorder="1"/>
    <xf numFmtId="181" fontId="13" fillId="0" borderId="35" xfId="0" applyNumberFormat="1" applyFont="1" applyFill="1" applyBorder="1" applyAlignment="1" applyProtection="1">
      <alignment vertical="center"/>
      <protection locked="0"/>
    </xf>
    <xf numFmtId="181" fontId="4" fillId="0" borderId="35" xfId="0" applyNumberFormat="1" applyFont="1" applyFill="1" applyBorder="1" applyAlignment="1" applyProtection="1">
      <alignment vertical="center"/>
      <protection locked="0"/>
    </xf>
    <xf numFmtId="180" fontId="0" fillId="16" borderId="21" xfId="0" applyNumberFormat="1" applyFill="1" applyBorder="1"/>
    <xf numFmtId="180" fontId="0" fillId="17" borderId="21" xfId="0" applyNumberFormat="1" applyFill="1" applyBorder="1"/>
    <xf numFmtId="0" fontId="0" fillId="17" borderId="21" xfId="0" applyFill="1" applyBorder="1"/>
    <xf numFmtId="0" fontId="0" fillId="17" borderId="66" xfId="0" applyFill="1" applyBorder="1"/>
    <xf numFmtId="0" fontId="0" fillId="16" borderId="5" xfId="0" applyFill="1" applyBorder="1"/>
    <xf numFmtId="0" fontId="0" fillId="16" borderId="9" xfId="0" applyFill="1" applyBorder="1"/>
    <xf numFmtId="0" fontId="4" fillId="16" borderId="9" xfId="0" applyFont="1" applyFill="1" applyBorder="1" applyAlignment="1">
      <alignment horizontal="right"/>
    </xf>
    <xf numFmtId="180" fontId="0" fillId="16" borderId="67" xfId="0" applyNumberFormat="1" applyFill="1" applyBorder="1"/>
    <xf numFmtId="0" fontId="0" fillId="0" borderId="0" xfId="0" applyAlignment="1">
      <alignment vertical="center"/>
    </xf>
    <xf numFmtId="0" fontId="23" fillId="0" borderId="0" xfId="0" applyFont="1" applyAlignment="1">
      <alignment vertical="center"/>
    </xf>
    <xf numFmtId="0" fontId="0" fillId="0" borderId="0" xfId="0" applyAlignment="1">
      <alignment horizontal="right" vertical="center"/>
    </xf>
    <xf numFmtId="0" fontId="0" fillId="0" borderId="0" xfId="0" applyFill="1" applyAlignment="1">
      <alignment horizontal="right" vertical="center"/>
    </xf>
    <xf numFmtId="0" fontId="0" fillId="0" borderId="0" xfId="0" applyFill="1" applyAlignment="1">
      <alignment vertical="center"/>
    </xf>
    <xf numFmtId="0" fontId="90" fillId="0" borderId="0" xfId="0" applyFont="1" applyAlignment="1">
      <alignment vertical="center"/>
    </xf>
    <xf numFmtId="0" fontId="91" fillId="0" borderId="0" xfId="0" applyFont="1"/>
    <xf numFmtId="0" fontId="0" fillId="16" borderId="53" xfId="0" applyFill="1" applyBorder="1"/>
    <xf numFmtId="0" fontId="0" fillId="16" borderId="21" xfId="0" applyFill="1" applyBorder="1"/>
    <xf numFmtId="0" fontId="0" fillId="0" borderId="0" xfId="0"/>
    <xf numFmtId="0" fontId="0" fillId="0" borderId="0" xfId="0" applyAlignment="1">
      <alignment horizontal="right"/>
    </xf>
    <xf numFmtId="0" fontId="23" fillId="0" borderId="0" xfId="0" applyFont="1"/>
    <xf numFmtId="0" fontId="0" fillId="2" borderId="0" xfId="0" applyFill="1"/>
    <xf numFmtId="0" fontId="13" fillId="0" borderId="0" xfId="0" applyFont="1"/>
    <xf numFmtId="0" fontId="88" fillId="0" borderId="0" xfId="0" applyFont="1"/>
    <xf numFmtId="0" fontId="89" fillId="0" borderId="0" xfId="0" applyFont="1"/>
    <xf numFmtId="0" fontId="13" fillId="2" borderId="2" xfId="0" applyFont="1" applyFill="1" applyBorder="1" applyAlignment="1">
      <alignment horizontal="right" vertical="center"/>
    </xf>
    <xf numFmtId="0" fontId="91" fillId="0" borderId="0" xfId="0" quotePrefix="1" applyFont="1" applyAlignment="1">
      <alignment horizontal="left"/>
    </xf>
    <xf numFmtId="0" fontId="89" fillId="0" borderId="0" xfId="0" applyFont="1" applyAlignment="1">
      <alignment horizontal="left" vertical="center"/>
    </xf>
    <xf numFmtId="0" fontId="13" fillId="0" borderId="0" xfId="0" applyFont="1" applyAlignment="1">
      <alignment horizontal="right" vertical="center"/>
    </xf>
    <xf numFmtId="0" fontId="95" fillId="0" borderId="0" xfId="0" applyFont="1" applyFill="1" applyAlignment="1">
      <alignment horizontal="right" vertical="center"/>
    </xf>
    <xf numFmtId="0" fontId="96" fillId="0" borderId="0" xfId="0" applyFont="1"/>
    <xf numFmtId="0" fontId="89" fillId="0" borderId="0" xfId="0" applyFont="1" applyAlignment="1">
      <alignment horizontal="right"/>
    </xf>
    <xf numFmtId="0" fontId="13" fillId="0" borderId="0" xfId="0" applyFont="1" applyFill="1" applyBorder="1" applyAlignment="1">
      <alignment horizontal="right" vertical="center" wrapText="1"/>
    </xf>
    <xf numFmtId="0" fontId="84" fillId="0" borderId="0" xfId="0" applyFont="1" applyFill="1" applyBorder="1"/>
    <xf numFmtId="0" fontId="2" fillId="0" borderId="0" xfId="0" applyFont="1" applyFill="1" applyBorder="1"/>
    <xf numFmtId="0" fontId="13" fillId="0" borderId="0" xfId="0" applyFont="1" applyFill="1" applyAlignment="1">
      <alignment horizontal="left" vertical="center"/>
    </xf>
    <xf numFmtId="0" fontId="89" fillId="0" borderId="0" xfId="0" applyFont="1" applyAlignment="1">
      <alignment horizontal="right" vertical="center" wrapText="1"/>
    </xf>
    <xf numFmtId="0" fontId="0" fillId="0" borderId="0" xfId="0" applyAlignment="1">
      <alignment vertical="center"/>
    </xf>
    <xf numFmtId="0" fontId="0" fillId="0" borderId="0" xfId="0" applyAlignment="1">
      <alignment horizontal="left" vertical="center"/>
    </xf>
    <xf numFmtId="0" fontId="4" fillId="18" borderId="0" xfId="0" applyFont="1" applyFill="1"/>
    <xf numFmtId="171" fontId="13" fillId="2" borderId="2" xfId="0" applyNumberFormat="1" applyFont="1" applyFill="1" applyBorder="1" applyAlignment="1">
      <alignment horizontal="right" vertical="center"/>
    </xf>
    <xf numFmtId="171" fontId="95" fillId="2" borderId="2" xfId="0" applyNumberFormat="1" applyFont="1" applyFill="1" applyBorder="1" applyAlignment="1">
      <alignment horizontal="right" vertical="center"/>
    </xf>
    <xf numFmtId="170" fontId="13" fillId="0" borderId="33" xfId="0" applyNumberFormat="1" applyFont="1" applyFill="1" applyBorder="1"/>
    <xf numFmtId="0" fontId="89" fillId="0" borderId="38" xfId="0" applyFont="1" applyBorder="1" applyAlignment="1">
      <alignment horizontal="right" vertical="center"/>
    </xf>
    <xf numFmtId="0" fontId="0" fillId="0" borderId="38" xfId="0" applyFill="1" applyBorder="1" applyAlignment="1">
      <alignment horizontal="right" vertical="center"/>
    </xf>
    <xf numFmtId="0" fontId="0" fillId="0" borderId="38" xfId="0" applyFill="1" applyBorder="1" applyAlignment="1">
      <alignment vertical="center"/>
    </xf>
    <xf numFmtId="0" fontId="0" fillId="0" borderId="38" xfId="0" applyBorder="1" applyAlignment="1">
      <alignment vertical="center"/>
    </xf>
    <xf numFmtId="0" fontId="0" fillId="0" borderId="39" xfId="0" applyBorder="1" applyAlignment="1">
      <alignment vertical="center"/>
    </xf>
    <xf numFmtId="0" fontId="89" fillId="0" borderId="0" xfId="0" applyFont="1" applyBorder="1" applyAlignment="1">
      <alignment horizontal="right" vertical="center"/>
    </xf>
    <xf numFmtId="0" fontId="0" fillId="0" borderId="45" xfId="0" applyBorder="1" applyAlignment="1">
      <alignment vertical="center"/>
    </xf>
    <xf numFmtId="0" fontId="89" fillId="0" borderId="42" xfId="0" applyFont="1" applyBorder="1" applyAlignment="1">
      <alignment horizontal="right" vertical="center"/>
    </xf>
    <xf numFmtId="0" fontId="89" fillId="0" borderId="43" xfId="0" applyFont="1" applyBorder="1" applyAlignment="1">
      <alignment vertical="center"/>
    </xf>
    <xf numFmtId="0" fontId="89" fillId="0" borderId="43" xfId="0" applyFont="1" applyBorder="1" applyAlignment="1">
      <alignment horizontal="right" vertical="center"/>
    </xf>
    <xf numFmtId="0" fontId="0" fillId="0" borderId="43" xfId="0" applyFill="1" applyBorder="1" applyAlignment="1">
      <alignment horizontal="right" vertical="center"/>
    </xf>
    <xf numFmtId="0" fontId="0" fillId="0" borderId="43" xfId="0" applyFill="1" applyBorder="1" applyAlignment="1">
      <alignment vertical="center"/>
    </xf>
    <xf numFmtId="0" fontId="0" fillId="0" borderId="43" xfId="0" applyBorder="1" applyAlignment="1">
      <alignment vertical="center"/>
    </xf>
    <xf numFmtId="0" fontId="0" fillId="0" borderId="44" xfId="0" applyBorder="1" applyAlignment="1">
      <alignment vertical="center"/>
    </xf>
    <xf numFmtId="2" fontId="0" fillId="0" borderId="0" xfId="0" applyNumberFormat="1"/>
    <xf numFmtId="43" fontId="0" fillId="0" borderId="0" xfId="0" applyNumberFormat="1"/>
    <xf numFmtId="10" fontId="2" fillId="0" borderId="0" xfId="8" applyNumberFormat="1"/>
    <xf numFmtId="0" fontId="13" fillId="7" borderId="7" xfId="0" applyFont="1" applyFill="1" applyBorder="1" applyAlignment="1" applyProtection="1">
      <alignment horizontal="left" vertical="top" wrapText="1" indent="1"/>
      <protection locked="0"/>
    </xf>
    <xf numFmtId="174" fontId="3" fillId="7" borderId="6" xfId="0" applyNumberFormat="1" applyFont="1" applyFill="1" applyBorder="1" applyAlignment="1" applyProtection="1">
      <alignment vertical="center"/>
      <protection locked="0"/>
    </xf>
    <xf numFmtId="0" fontId="0" fillId="7" borderId="24" xfId="0" applyFill="1" applyBorder="1"/>
    <xf numFmtId="0" fontId="0" fillId="7" borderId="6" xfId="0" applyFill="1" applyBorder="1"/>
    <xf numFmtId="43" fontId="4" fillId="7" borderId="0" xfId="1" applyFont="1" applyFill="1" applyBorder="1" applyAlignment="1">
      <alignment horizontal="right" vertical="top" wrapText="1"/>
    </xf>
    <xf numFmtId="43" fontId="13" fillId="7" borderId="0" xfId="1" applyFont="1" applyFill="1" applyBorder="1" applyAlignment="1" applyProtection="1">
      <alignment horizontal="right" vertical="top" wrapText="1"/>
      <protection locked="0"/>
    </xf>
    <xf numFmtId="43" fontId="4" fillId="7" borderId="14" xfId="1" applyFont="1" applyFill="1" applyBorder="1" applyAlignment="1">
      <alignment horizontal="right" vertical="top" wrapText="1"/>
    </xf>
    <xf numFmtId="4" fontId="4" fillId="0" borderId="14" xfId="2" applyNumberFormat="1" applyFont="1" applyFill="1" applyBorder="1" applyAlignment="1">
      <alignment horizontal="right" vertical="top" wrapText="1"/>
    </xf>
    <xf numFmtId="43" fontId="4" fillId="0" borderId="14" xfId="2" applyNumberFormat="1" applyFont="1" applyFill="1" applyBorder="1" applyAlignment="1">
      <alignment horizontal="right" vertical="top" wrapText="1"/>
    </xf>
    <xf numFmtId="176" fontId="13" fillId="0" borderId="69" xfId="0" applyNumberFormat="1" applyFont="1" applyFill="1" applyBorder="1"/>
    <xf numFmtId="0" fontId="0" fillId="0" borderId="17" xfId="0" applyBorder="1"/>
    <xf numFmtId="0" fontId="0" fillId="0" borderId="70" xfId="0" applyBorder="1"/>
    <xf numFmtId="0" fontId="26" fillId="0" borderId="17" xfId="0" applyFont="1" applyFill="1" applyBorder="1"/>
    <xf numFmtId="0" fontId="26" fillId="0" borderId="0" xfId="0" applyFont="1" applyFill="1" applyBorder="1"/>
    <xf numFmtId="176" fontId="10" fillId="0" borderId="17" xfId="1" applyNumberFormat="1" applyFont="1" applyFill="1" applyBorder="1"/>
    <xf numFmtId="176" fontId="10" fillId="0" borderId="0" xfId="1" applyNumberFormat="1" applyFont="1" applyFill="1" applyBorder="1"/>
    <xf numFmtId="176" fontId="10" fillId="0" borderId="70" xfId="1" applyNumberFormat="1" applyFont="1" applyFill="1" applyBorder="1"/>
    <xf numFmtId="176" fontId="6" fillId="0" borderId="71" xfId="0" applyNumberFormat="1" applyFont="1" applyFill="1" applyBorder="1"/>
    <xf numFmtId="176" fontId="6" fillId="0" borderId="34" xfId="0" applyNumberFormat="1" applyFont="1" applyFill="1" applyBorder="1"/>
    <xf numFmtId="176" fontId="6" fillId="0" borderId="72" xfId="0" applyNumberFormat="1" applyFont="1" applyFill="1" applyBorder="1"/>
    <xf numFmtId="176" fontId="6" fillId="0" borderId="73" xfId="0" applyNumberFormat="1" applyFont="1" applyFill="1" applyBorder="1"/>
    <xf numFmtId="176" fontId="6" fillId="0" borderId="74" xfId="0" applyNumberFormat="1" applyFont="1" applyFill="1" applyBorder="1"/>
    <xf numFmtId="0" fontId="4" fillId="15" borderId="15" xfId="0" applyFont="1" applyFill="1" applyBorder="1"/>
    <xf numFmtId="0" fontId="0" fillId="15" borderId="75" xfId="0" applyFill="1" applyBorder="1"/>
    <xf numFmtId="0" fontId="0" fillId="15" borderId="76" xfId="0" applyFill="1" applyBorder="1"/>
    <xf numFmtId="174" fontId="4" fillId="0" borderId="14" xfId="0" applyNumberFormat="1" applyFont="1" applyFill="1" applyBorder="1" applyAlignment="1">
      <alignment vertical="center"/>
    </xf>
    <xf numFmtId="176" fontId="0" fillId="0" borderId="0" xfId="0" applyNumberFormat="1"/>
    <xf numFmtId="0" fontId="4" fillId="0" borderId="0" xfId="0" applyFont="1" applyFill="1"/>
    <xf numFmtId="0" fontId="30" fillId="0" borderId="0" xfId="0" applyFont="1" applyFill="1"/>
    <xf numFmtId="10" fontId="2" fillId="0" borderId="0" xfId="8" applyNumberFormat="1" applyFill="1" applyAlignment="1">
      <alignment vertical="center"/>
    </xf>
    <xf numFmtId="171" fontId="0" fillId="0" borderId="0" xfId="0" applyNumberFormat="1" applyFill="1" applyAlignment="1">
      <alignment vertical="center"/>
    </xf>
    <xf numFmtId="0" fontId="67" fillId="0" borderId="0" xfId="0" applyFont="1" applyAlignment="1">
      <alignment horizontal="left"/>
    </xf>
    <xf numFmtId="183" fontId="13" fillId="0" borderId="0" xfId="0" applyNumberFormat="1" applyFont="1" applyFill="1"/>
    <xf numFmtId="3" fontId="10" fillId="11" borderId="6" xfId="0" applyNumberFormat="1" applyFont="1" applyFill="1" applyBorder="1" applyAlignment="1" applyProtection="1">
      <alignment horizontal="center" vertical="top" wrapText="1"/>
      <protection locked="0"/>
    </xf>
    <xf numFmtId="0" fontId="0" fillId="0" borderId="0" xfId="0" applyFill="1" applyAlignment="1">
      <alignment wrapText="1"/>
    </xf>
    <xf numFmtId="168" fontId="10" fillId="19" borderId="0" xfId="0" applyNumberFormat="1" applyFont="1" applyFill="1"/>
    <xf numFmtId="0" fontId="19" fillId="19" borderId="0" xfId="0" applyFont="1" applyFill="1"/>
    <xf numFmtId="0" fontId="4" fillId="0" borderId="0" xfId="0" applyFont="1"/>
    <xf numFmtId="0" fontId="0" fillId="0" borderId="0" xfId="0" applyFill="1"/>
    <xf numFmtId="0" fontId="0" fillId="0" borderId="0" xfId="0"/>
    <xf numFmtId="0" fontId="4" fillId="0" borderId="0" xfId="0" applyFont="1" applyAlignment="1">
      <alignment horizontal="center" vertical="center"/>
    </xf>
    <xf numFmtId="0" fontId="4" fillId="0" borderId="5" xfId="0" applyFont="1" applyFill="1" applyBorder="1" applyAlignment="1">
      <alignment horizontal="left"/>
    </xf>
    <xf numFmtId="0" fontId="0" fillId="0" borderId="67" xfId="0" applyFill="1" applyBorder="1"/>
    <xf numFmtId="0" fontId="4" fillId="0" borderId="7" xfId="0" applyFont="1" applyFill="1" applyBorder="1" applyAlignment="1">
      <alignment horizontal="left"/>
    </xf>
    <xf numFmtId="0" fontId="0" fillId="0" borderId="77" xfId="0" applyFill="1" applyBorder="1"/>
    <xf numFmtId="0" fontId="4" fillId="0" borderId="53" xfId="0" applyFont="1" applyFill="1" applyBorder="1" applyAlignment="1">
      <alignment horizontal="left"/>
    </xf>
    <xf numFmtId="0" fontId="0" fillId="0" borderId="66" xfId="0" applyFill="1" applyBorder="1"/>
    <xf numFmtId="0" fontId="2" fillId="0" borderId="3" xfId="0" applyFont="1" applyBorder="1" applyAlignment="1"/>
    <xf numFmtId="0" fontId="0" fillId="0" borderId="10" xfId="0" applyBorder="1" applyAlignment="1">
      <alignment horizontal="right"/>
    </xf>
    <xf numFmtId="0" fontId="4" fillId="19" borderId="0" xfId="0" applyFont="1" applyFill="1" applyAlignment="1">
      <alignment horizontal="center" vertical="center"/>
    </xf>
    <xf numFmtId="0" fontId="4" fillId="19" borderId="80" xfId="0" applyFont="1" applyFill="1" applyBorder="1" applyAlignment="1">
      <alignment horizontal="center" vertical="center"/>
    </xf>
    <xf numFmtId="0" fontId="4" fillId="19" borderId="79" xfId="0" applyFont="1" applyFill="1" applyBorder="1" applyAlignment="1">
      <alignment horizontal="center" vertical="center"/>
    </xf>
    <xf numFmtId="0" fontId="2" fillId="0" borderId="0" xfId="0" applyFont="1"/>
    <xf numFmtId="0" fontId="99" fillId="0" borderId="0" xfId="0" applyFont="1"/>
    <xf numFmtId="0" fontId="99" fillId="0" borderId="0" xfId="0" quotePrefix="1" applyFont="1" applyAlignment="1">
      <alignment horizontal="right"/>
    </xf>
    <xf numFmtId="0" fontId="100" fillId="0" borderId="0" xfId="0" applyFont="1"/>
    <xf numFmtId="0" fontId="6" fillId="12" borderId="0" xfId="0" applyFont="1" applyFill="1" applyBorder="1" applyAlignment="1">
      <alignment horizontal="center" vertical="center" wrapText="1"/>
    </xf>
    <xf numFmtId="0" fontId="59" fillId="2" borderId="0" xfId="0" applyFont="1" applyFill="1" applyAlignment="1">
      <alignment horizontal="right"/>
    </xf>
    <xf numFmtId="0" fontId="4" fillId="0" borderId="81" xfId="0" applyFont="1" applyFill="1" applyBorder="1" applyAlignment="1">
      <alignment horizontal="center"/>
    </xf>
    <xf numFmtId="43" fontId="13" fillId="0" borderId="0" xfId="0" applyNumberFormat="1" applyFont="1" applyFill="1" applyBorder="1"/>
    <xf numFmtId="0" fontId="4" fillId="0" borderId="70" xfId="0" applyFont="1" applyBorder="1" applyAlignment="1">
      <alignment horizontal="right"/>
    </xf>
    <xf numFmtId="0" fontId="102" fillId="0" borderId="0" xfId="0" applyFont="1"/>
    <xf numFmtId="0" fontId="101" fillId="24" borderId="5" xfId="0" applyFont="1" applyFill="1" applyBorder="1"/>
    <xf numFmtId="0" fontId="102" fillId="24" borderId="81" xfId="0" applyFont="1" applyFill="1" applyBorder="1"/>
    <xf numFmtId="0" fontId="102" fillId="0" borderId="81" xfId="0" applyFont="1" applyBorder="1"/>
    <xf numFmtId="0" fontId="102" fillId="0" borderId="67" xfId="0" applyFont="1" applyBorder="1"/>
    <xf numFmtId="0" fontId="102" fillId="24" borderId="7" xfId="0" applyFont="1" applyFill="1" applyBorder="1"/>
    <xf numFmtId="0" fontId="102" fillId="24" borderId="0" xfId="0" applyFont="1" applyFill="1" applyBorder="1"/>
    <xf numFmtId="0" fontId="102" fillId="0" borderId="0" xfId="0" applyFont="1" applyBorder="1"/>
    <xf numFmtId="0" fontId="102" fillId="0" borderId="77" xfId="0" applyFont="1" applyBorder="1"/>
    <xf numFmtId="0" fontId="103" fillId="0" borderId="7" xfId="6" applyFont="1" applyBorder="1"/>
    <xf numFmtId="0" fontId="104" fillId="0" borderId="0" xfId="15" applyFill="1" applyBorder="1" applyAlignment="1">
      <alignment horizontal="left"/>
    </xf>
    <xf numFmtId="0" fontId="105" fillId="0" borderId="0" xfId="0" applyFont="1" applyBorder="1"/>
    <xf numFmtId="0" fontId="103" fillId="0" borderId="0" xfId="0" applyFont="1" applyBorder="1"/>
    <xf numFmtId="0" fontId="102" fillId="0" borderId="53" xfId="0" applyFont="1" applyBorder="1"/>
    <xf numFmtId="0" fontId="102" fillId="0" borderId="21" xfId="0" applyFont="1" applyBorder="1"/>
    <xf numFmtId="0" fontId="102" fillId="0" borderId="66" xfId="0" applyFont="1" applyBorder="1"/>
    <xf numFmtId="0" fontId="107" fillId="0" borderId="0" xfId="0" applyFont="1" applyFill="1"/>
    <xf numFmtId="0" fontId="0" fillId="0" borderId="0" xfId="0"/>
    <xf numFmtId="0" fontId="0" fillId="0" borderId="0" xfId="0" quotePrefix="1"/>
    <xf numFmtId="0" fontId="110" fillId="0" borderId="0" xfId="0" applyFont="1" applyAlignment="1">
      <alignment horizontal="left" indent="1"/>
    </xf>
    <xf numFmtId="0" fontId="112" fillId="0" borderId="0" xfId="0" applyFont="1" applyFill="1"/>
    <xf numFmtId="0" fontId="110" fillId="0" borderId="0" xfId="0" applyFont="1" applyFill="1"/>
    <xf numFmtId="0" fontId="113" fillId="0" borderId="0" xfId="0" applyFont="1" applyFill="1"/>
    <xf numFmtId="17" fontId="110" fillId="0" borderId="0" xfId="0" applyNumberFormat="1" applyFont="1" applyFill="1"/>
    <xf numFmtId="0" fontId="113" fillId="0" borderId="0" xfId="0" applyNumberFormat="1" applyFont="1" applyFill="1" applyBorder="1"/>
    <xf numFmtId="0" fontId="114" fillId="0" borderId="0" xfId="0" applyFont="1" applyFill="1" applyAlignment="1">
      <alignment horizontal="center"/>
    </xf>
    <xf numFmtId="0" fontId="113" fillId="0" borderId="0" xfId="0" applyNumberFormat="1" applyFont="1" applyFill="1" applyBorder="1" applyAlignment="1">
      <alignment horizontal="left" indent="1"/>
    </xf>
    <xf numFmtId="165" fontId="110" fillId="0" borderId="0" xfId="0" applyNumberFormat="1" applyFont="1" applyFill="1"/>
    <xf numFmtId="0" fontId="115" fillId="0" borderId="0" xfId="0" applyFont="1" applyFill="1"/>
    <xf numFmtId="17" fontId="113" fillId="0" borderId="0" xfId="0" applyNumberFormat="1" applyFont="1" applyFill="1" applyBorder="1" applyAlignment="1">
      <alignment horizontal="center"/>
    </xf>
    <xf numFmtId="17" fontId="113" fillId="0" borderId="22" xfId="0" applyNumberFormat="1" applyFont="1" applyFill="1" applyBorder="1" applyAlignment="1">
      <alignment horizontal="center"/>
    </xf>
    <xf numFmtId="177" fontId="110" fillId="0" borderId="0" xfId="0" applyNumberFormat="1" applyFont="1" applyFill="1"/>
    <xf numFmtId="177" fontId="116" fillId="0" borderId="0" xfId="0" applyNumberFormat="1" applyFont="1" applyFill="1"/>
    <xf numFmtId="0" fontId="115" fillId="0" borderId="0" xfId="0" applyNumberFormat="1" applyFont="1" applyFill="1" applyBorder="1" applyAlignment="1">
      <alignment horizontal="left" indent="1"/>
    </xf>
    <xf numFmtId="0" fontId="116" fillId="0" borderId="0" xfId="0" applyFont="1" applyFill="1"/>
    <xf numFmtId="165" fontId="117" fillId="0" borderId="0" xfId="0" applyNumberFormat="1" applyFont="1" applyFill="1"/>
    <xf numFmtId="165" fontId="118" fillId="0" borderId="0" xfId="0" applyNumberFormat="1" applyFont="1" applyFill="1" applyAlignment="1">
      <alignment horizontal="right" vertical="top" wrapText="1"/>
    </xf>
    <xf numFmtId="165" fontId="118" fillId="0" borderId="0" xfId="0" applyNumberFormat="1" applyFont="1" applyFill="1"/>
    <xf numFmtId="0" fontId="108" fillId="26" borderId="0" xfId="16" applyFont="1"/>
    <xf numFmtId="0" fontId="1" fillId="27" borderId="0" xfId="17"/>
    <xf numFmtId="0" fontId="1" fillId="27" borderId="0" xfId="17" applyAlignment="1">
      <alignment horizontal="center"/>
    </xf>
    <xf numFmtId="0" fontId="101" fillId="27" borderId="0" xfId="17" applyFont="1" applyAlignment="1">
      <alignment horizontal="center"/>
    </xf>
    <xf numFmtId="0" fontId="101" fillId="27" borderId="0" xfId="17" applyNumberFormat="1" applyFont="1" applyBorder="1" applyAlignment="1">
      <alignment horizontal="center"/>
    </xf>
    <xf numFmtId="0" fontId="101" fillId="27" borderId="0" xfId="17" applyFont="1" applyAlignment="1"/>
    <xf numFmtId="10" fontId="111" fillId="0" borderId="0" xfId="8" applyNumberFormat="1" applyFont="1" applyFill="1" applyBorder="1" applyAlignment="1"/>
    <xf numFmtId="0" fontId="119" fillId="0" borderId="0" xfId="0" applyFont="1"/>
    <xf numFmtId="0" fontId="0" fillId="0" borderId="0" xfId="0"/>
    <xf numFmtId="0" fontId="0" fillId="0" borderId="0" xfId="0"/>
    <xf numFmtId="0" fontId="2" fillId="16" borderId="21" xfId="0" applyFont="1" applyFill="1" applyBorder="1" applyAlignment="1">
      <alignment horizontal="right"/>
    </xf>
    <xf numFmtId="0" fontId="97" fillId="20" borderId="12" xfId="13" applyBorder="1"/>
    <xf numFmtId="0" fontId="97" fillId="20" borderId="59" xfId="13" applyBorder="1"/>
    <xf numFmtId="0" fontId="98" fillId="22" borderId="1" xfId="10" applyBorder="1"/>
    <xf numFmtId="0" fontId="98" fillId="22" borderId="0" xfId="10" applyBorder="1"/>
    <xf numFmtId="0" fontId="98" fillId="22" borderId="35" xfId="10" applyBorder="1"/>
    <xf numFmtId="0" fontId="98" fillId="22" borderId="57" xfId="10" applyBorder="1"/>
    <xf numFmtId="0" fontId="98" fillId="22" borderId="11" xfId="10" applyBorder="1"/>
    <xf numFmtId="0" fontId="98" fillId="22" borderId="60" xfId="10" applyBorder="1"/>
    <xf numFmtId="0" fontId="120" fillId="20" borderId="58" xfId="13" applyFont="1" applyBorder="1"/>
    <xf numFmtId="0" fontId="122" fillId="0" borderId="0" xfId="0" applyFont="1"/>
    <xf numFmtId="0" fontId="123" fillId="0" borderId="0" xfId="0" applyFont="1"/>
    <xf numFmtId="0" fontId="124" fillId="20" borderId="58" xfId="13" applyFont="1" applyBorder="1"/>
    <xf numFmtId="0" fontId="124" fillId="20" borderId="12" xfId="13" applyFont="1" applyBorder="1"/>
    <xf numFmtId="0" fontId="124" fillId="20" borderId="59" xfId="13" applyFont="1" applyBorder="1"/>
    <xf numFmtId="0" fontId="2" fillId="0" borderId="1" xfId="0" applyFont="1" applyBorder="1"/>
    <xf numFmtId="0" fontId="110" fillId="0" borderId="0" xfId="0" applyFont="1" applyFill="1" applyBorder="1"/>
    <xf numFmtId="180" fontId="0" fillId="0" borderId="35" xfId="0" applyNumberFormat="1" applyBorder="1"/>
    <xf numFmtId="0" fontId="110" fillId="0" borderId="1" xfId="0" applyFont="1" applyFill="1" applyBorder="1"/>
    <xf numFmtId="0" fontId="110" fillId="0" borderId="11" xfId="0" applyFont="1" applyFill="1" applyBorder="1"/>
    <xf numFmtId="0" fontId="110" fillId="0" borderId="60" xfId="0" applyFont="1" applyFill="1" applyBorder="1"/>
    <xf numFmtId="0" fontId="125" fillId="0" borderId="57" xfId="0" applyFont="1" applyFill="1" applyBorder="1"/>
    <xf numFmtId="165" fontId="55" fillId="0" borderId="0" xfId="0" applyNumberFormat="1" applyFont="1" applyAlignment="1">
      <alignment horizontal="left"/>
    </xf>
    <xf numFmtId="0" fontId="48" fillId="0" borderId="0" xfId="0" quotePrefix="1" applyFont="1" applyFill="1"/>
    <xf numFmtId="0" fontId="0" fillId="0" borderId="0" xfId="0" applyFill="1"/>
    <xf numFmtId="0" fontId="0" fillId="0" borderId="0" xfId="0"/>
    <xf numFmtId="0" fontId="127" fillId="2" borderId="0" xfId="18" applyFont="1" applyFill="1"/>
    <xf numFmtId="0" fontId="102" fillId="0" borderId="0" xfId="18" applyFont="1"/>
    <xf numFmtId="0" fontId="128" fillId="0" borderId="0" xfId="0" applyFont="1"/>
    <xf numFmtId="0" fontId="102" fillId="0" borderId="0" xfId="18" applyFont="1" applyAlignment="1">
      <alignment horizontal="left" indent="1"/>
    </xf>
    <xf numFmtId="0" fontId="102" fillId="0" borderId="0" xfId="18" applyFont="1" applyAlignment="1">
      <alignment horizontal="left" indent="2"/>
    </xf>
    <xf numFmtId="0" fontId="103" fillId="0" borderId="0" xfId="18" applyFont="1"/>
    <xf numFmtId="0" fontId="129" fillId="0" borderId="0" xfId="18" applyFont="1"/>
    <xf numFmtId="184" fontId="102" fillId="0" borderId="0" xfId="19" applyFont="1"/>
    <xf numFmtId="0" fontId="130" fillId="0" borderId="0" xfId="18" applyFont="1"/>
    <xf numFmtId="0" fontId="131" fillId="0" borderId="0" xfId="21" applyFont="1" applyAlignment="1" applyProtection="1"/>
    <xf numFmtId="0" fontId="104" fillId="0" borderId="0" xfId="23">
      <alignment horizontal="center"/>
    </xf>
    <xf numFmtId="0" fontId="103" fillId="0" borderId="0" xfId="0" applyFont="1" applyFill="1" applyBorder="1"/>
    <xf numFmtId="0" fontId="102" fillId="0" borderId="0" xfId="0" applyFont="1" applyFill="1" applyBorder="1"/>
    <xf numFmtId="0" fontId="133" fillId="0" borderId="7" xfId="6" applyFont="1" applyFill="1" applyBorder="1"/>
    <xf numFmtId="0" fontId="73" fillId="11" borderId="7" xfId="0" applyFont="1" applyFill="1" applyBorder="1" applyAlignment="1">
      <alignment horizontal="left" vertical="top" wrapText="1"/>
    </xf>
    <xf numFmtId="0" fontId="69" fillId="11" borderId="7" xfId="0" applyFont="1" applyFill="1" applyBorder="1" applyAlignment="1">
      <alignment horizontal="left" vertical="top"/>
    </xf>
    <xf numFmtId="174" fontId="72" fillId="2" borderId="1" xfId="0" applyNumberFormat="1" applyFont="1" applyFill="1" applyBorder="1" applyAlignment="1" applyProtection="1">
      <alignment horizontal="right" vertical="top" wrapText="1"/>
      <protection locked="0"/>
    </xf>
    <xf numFmtId="0" fontId="0" fillId="2" borderId="21" xfId="0" applyFill="1" applyBorder="1" applyAlignment="1"/>
    <xf numFmtId="0" fontId="0" fillId="2" borderId="0" xfId="0" applyFill="1" applyBorder="1"/>
    <xf numFmtId="0" fontId="0" fillId="2" borderId="21" xfId="0" applyFill="1" applyBorder="1" applyAlignment="1">
      <alignment horizontal="center"/>
    </xf>
    <xf numFmtId="0" fontId="4" fillId="0" borderId="81" xfId="0" applyFont="1" applyBorder="1" applyAlignment="1"/>
    <xf numFmtId="0" fontId="4" fillId="0" borderId="81" xfId="0" quotePrefix="1" applyFont="1" applyBorder="1" applyAlignment="1"/>
    <xf numFmtId="0" fontId="0" fillId="0" borderId="0" xfId="0"/>
    <xf numFmtId="0" fontId="134" fillId="0" borderId="0" xfId="0" applyFont="1" applyAlignment="1">
      <alignment horizontal="right"/>
    </xf>
    <xf numFmtId="0" fontId="134" fillId="0" borderId="0" xfId="0" applyFont="1"/>
    <xf numFmtId="0" fontId="135" fillId="0" borderId="0" xfId="0" applyFont="1"/>
    <xf numFmtId="165" fontId="135" fillId="0" borderId="0" xfId="0" applyNumberFormat="1" applyFont="1" applyAlignment="1">
      <alignment horizontal="left"/>
    </xf>
    <xf numFmtId="0" fontId="136" fillId="0" borderId="0" xfId="0" applyFont="1"/>
    <xf numFmtId="0" fontId="7" fillId="0" borderId="0" xfId="7" applyAlignment="1" applyProtection="1"/>
    <xf numFmtId="0" fontId="0" fillId="0" borderId="0" xfId="0"/>
    <xf numFmtId="0" fontId="0" fillId="0" borderId="0" xfId="0"/>
    <xf numFmtId="174" fontId="2" fillId="0" borderId="35" xfId="0" applyNumberFormat="1" applyFont="1" applyFill="1" applyBorder="1" applyAlignment="1" applyProtection="1">
      <alignment vertical="center"/>
      <protection locked="0"/>
    </xf>
    <xf numFmtId="180" fontId="0" fillId="16" borderId="81" xfId="0" applyNumberFormat="1" applyFill="1" applyBorder="1"/>
    <xf numFmtId="0" fontId="0" fillId="0" borderId="0" xfId="0"/>
    <xf numFmtId="175" fontId="138" fillId="0" borderId="6" xfId="0" applyNumberFormat="1" applyFont="1" applyFill="1" applyBorder="1" applyAlignment="1" applyProtection="1">
      <alignment horizontal="right" vertical="top" wrapText="1"/>
      <protection locked="0"/>
    </xf>
    <xf numFmtId="174" fontId="6" fillId="2" borderId="6" xfId="0" applyNumberFormat="1" applyFont="1" applyFill="1" applyBorder="1" applyAlignment="1" applyProtection="1">
      <alignment horizontal="right" vertical="top" wrapText="1"/>
    </xf>
    <xf numFmtId="176" fontId="3" fillId="0" borderId="14" xfId="0" applyNumberFormat="1" applyFont="1" applyFill="1" applyBorder="1"/>
    <xf numFmtId="0" fontId="139" fillId="0" borderId="0" xfId="0" applyFont="1" applyFill="1"/>
    <xf numFmtId="177" fontId="139" fillId="0" borderId="0" xfId="0" applyNumberFormat="1" applyFont="1" applyFill="1"/>
    <xf numFmtId="0" fontId="140" fillId="0" borderId="0" xfId="0" applyFont="1" applyFill="1"/>
    <xf numFmtId="0" fontId="139" fillId="0" borderId="0" xfId="0" applyFont="1" applyFill="1" applyAlignment="1">
      <alignment horizontal="right"/>
    </xf>
    <xf numFmtId="0" fontId="0" fillId="0" borderId="0" xfId="0"/>
    <xf numFmtId="0" fontId="110" fillId="0" borderId="0" xfId="0" applyFont="1" applyFill="1" applyAlignment="1">
      <alignment horizontal="center"/>
    </xf>
    <xf numFmtId="0" fontId="141" fillId="0" borderId="0" xfId="0" applyFont="1" applyFill="1"/>
    <xf numFmtId="0" fontId="0" fillId="0" borderId="0" xfId="0"/>
    <xf numFmtId="0" fontId="13" fillId="0" borderId="0" xfId="0" applyFont="1" applyFill="1" applyBorder="1" applyAlignment="1">
      <alignment vertical="top"/>
    </xf>
    <xf numFmtId="0" fontId="2" fillId="0" borderId="0" xfId="0" applyFont="1" applyFill="1"/>
    <xf numFmtId="0" fontId="13" fillId="0" borderId="0" xfId="0" applyFont="1" applyFill="1" applyAlignment="1"/>
    <xf numFmtId="0" fontId="0" fillId="0" borderId="0" xfId="0"/>
    <xf numFmtId="0" fontId="0" fillId="0" borderId="0" xfId="0"/>
    <xf numFmtId="0" fontId="0" fillId="0" borderId="0" xfId="0"/>
    <xf numFmtId="182" fontId="0" fillId="0" borderId="0" xfId="8" applyNumberFormat="1" applyFont="1" applyFill="1"/>
    <xf numFmtId="0" fontId="0" fillId="0" borderId="0" xfId="0"/>
    <xf numFmtId="0" fontId="12" fillId="0" borderId="7" xfId="0" applyFont="1" applyFill="1" applyBorder="1" applyAlignment="1" applyProtection="1">
      <alignment horizontal="left" vertical="top" wrapText="1" indent="2"/>
      <protection locked="0"/>
    </xf>
    <xf numFmtId="0" fontId="12" fillId="0" borderId="0" xfId="0" applyFont="1" applyFill="1" applyBorder="1" applyAlignment="1" applyProtection="1">
      <alignment horizontal="left" vertical="top" wrapText="1" indent="2"/>
      <protection locked="0"/>
    </xf>
    <xf numFmtId="185" fontId="13" fillId="0" borderId="0" xfId="20" applyFont="1" applyFill="1" applyBorder="1"/>
    <xf numFmtId="185" fontId="4" fillId="0" borderId="14" xfId="20" applyFont="1" applyFill="1" applyBorder="1" applyAlignment="1">
      <alignment horizontal="right" vertical="top" wrapText="1"/>
    </xf>
    <xf numFmtId="185" fontId="4" fillId="0" borderId="14" xfId="20" applyFont="1" applyFill="1" applyBorder="1" applyAlignment="1">
      <alignment vertical="center"/>
    </xf>
    <xf numFmtId="185" fontId="4" fillId="0" borderId="34" xfId="20" applyFont="1" applyFill="1" applyBorder="1" applyAlignment="1">
      <alignment vertical="center"/>
    </xf>
    <xf numFmtId="185" fontId="4" fillId="0" borderId="12" xfId="20" applyFont="1" applyFill="1" applyBorder="1" applyAlignment="1">
      <alignment horizontal="right" vertical="top" wrapText="1"/>
    </xf>
    <xf numFmtId="185" fontId="4" fillId="0" borderId="0" xfId="20" applyFont="1" applyFill="1" applyBorder="1" applyAlignment="1">
      <alignment horizontal="right" vertical="top" wrapText="1"/>
    </xf>
    <xf numFmtId="185" fontId="4" fillId="0" borderId="0" xfId="20" applyFont="1" applyFill="1" applyBorder="1" applyAlignment="1">
      <alignment horizontal="center" vertical="top" wrapText="1"/>
    </xf>
    <xf numFmtId="185" fontId="4" fillId="0" borderId="12" xfId="20" applyFont="1" applyFill="1" applyBorder="1" applyAlignment="1">
      <alignment vertical="center"/>
    </xf>
    <xf numFmtId="185" fontId="4" fillId="0" borderId="0" xfId="20" applyFont="1" applyAlignment="1">
      <alignment horizontal="center" vertical="center"/>
    </xf>
    <xf numFmtId="14" fontId="35" fillId="0" borderId="0" xfId="0" applyNumberFormat="1" applyFont="1" applyBorder="1"/>
    <xf numFmtId="176" fontId="3" fillId="0" borderId="0" xfId="0" applyNumberFormat="1" applyFont="1" applyFill="1"/>
    <xf numFmtId="10" fontId="0" fillId="0" borderId="0" xfId="8" applyNumberFormat="1" applyFont="1" applyFill="1"/>
    <xf numFmtId="182" fontId="0" fillId="0" borderId="0" xfId="0" applyNumberFormat="1" applyFill="1"/>
    <xf numFmtId="188" fontId="13" fillId="0" borderId="0" xfId="8" applyNumberFormat="1" applyFont="1" applyFill="1"/>
    <xf numFmtId="188" fontId="13" fillId="0" borderId="0" xfId="8" applyNumberFormat="1" applyFont="1" applyFill="1" applyBorder="1"/>
    <xf numFmtId="0" fontId="0" fillId="0" borderId="25" xfId="0" applyFill="1" applyBorder="1"/>
    <xf numFmtId="0" fontId="0" fillId="0" borderId="26" xfId="0" applyFill="1" applyBorder="1"/>
    <xf numFmtId="168" fontId="3" fillId="0" borderId="0" xfId="0" applyNumberFormat="1" applyFont="1" applyFill="1" applyAlignment="1">
      <alignment horizontal="center"/>
    </xf>
    <xf numFmtId="10" fontId="3" fillId="0" borderId="0" xfId="8" applyNumberFormat="1" applyFont="1" applyFill="1" applyAlignment="1">
      <alignment horizontal="center"/>
    </xf>
    <xf numFmtId="0" fontId="139" fillId="0" borderId="0" xfId="18" applyFont="1" applyFill="1"/>
    <xf numFmtId="0" fontId="0" fillId="0" borderId="0" xfId="0"/>
    <xf numFmtId="181" fontId="13" fillId="0" borderId="0" xfId="20" applyNumberFormat="1" applyFont="1" applyFill="1" applyBorder="1"/>
    <xf numFmtId="0" fontId="0" fillId="0" borderId="0" xfId="0"/>
    <xf numFmtId="0" fontId="0" fillId="29" borderId="0" xfId="0" applyFill="1"/>
    <xf numFmtId="0" fontId="2" fillId="0" borderId="0" xfId="0" applyFont="1" applyFill="1" applyAlignment="1">
      <alignment horizontal="right"/>
    </xf>
    <xf numFmtId="0" fontId="142" fillId="25" borderId="0" xfId="0" applyFont="1" applyFill="1"/>
    <xf numFmtId="0" fontId="142" fillId="25" borderId="0" xfId="0" applyFont="1" applyFill="1" applyBorder="1"/>
    <xf numFmtId="0" fontId="0" fillId="0" borderId="0" xfId="0" applyFill="1" applyAlignment="1">
      <alignment horizontal="right"/>
    </xf>
    <xf numFmtId="2" fontId="0" fillId="0" borderId="0" xfId="0" applyNumberFormat="1" applyFill="1"/>
    <xf numFmtId="179" fontId="13" fillId="0" borderId="33" xfId="0" applyNumberFormat="1" applyFont="1" applyFill="1" applyBorder="1"/>
    <xf numFmtId="174" fontId="4" fillId="0" borderId="12" xfId="20" applyNumberFormat="1" applyFont="1" applyFill="1" applyBorder="1" applyAlignment="1">
      <alignment vertical="center"/>
    </xf>
    <xf numFmtId="0" fontId="0" fillId="0" borderId="0" xfId="0"/>
    <xf numFmtId="0" fontId="5" fillId="0" borderId="0" xfId="4" applyFont="1" applyFill="1" applyAlignment="1">
      <alignment vertical="center"/>
    </xf>
    <xf numFmtId="0" fontId="48" fillId="0" borderId="0" xfId="0" quotePrefix="1" applyFont="1" applyFill="1"/>
    <xf numFmtId="0" fontId="0" fillId="0" borderId="0" xfId="0" quotePrefix="1" applyFill="1"/>
    <xf numFmtId="0" fontId="0" fillId="0" borderId="0" xfId="0"/>
    <xf numFmtId="174" fontId="13" fillId="0" borderId="0" xfId="0" applyNumberFormat="1" applyFont="1" applyFill="1" applyBorder="1" applyAlignment="1">
      <alignment vertical="center"/>
    </xf>
    <xf numFmtId="175" fontId="3" fillId="0" borderId="1" xfId="0" applyNumberFormat="1" applyFont="1" applyFill="1" applyBorder="1" applyAlignment="1" applyProtection="1">
      <alignment horizontal="right" vertical="top" wrapText="1"/>
      <protection locked="0"/>
    </xf>
    <xf numFmtId="175" fontId="6" fillId="0" borderId="1" xfId="0" applyNumberFormat="1" applyFont="1" applyFill="1" applyBorder="1" applyAlignment="1">
      <alignment horizontal="right" vertical="top" wrapText="1"/>
    </xf>
    <xf numFmtId="175" fontId="6" fillId="0" borderId="64" xfId="0" applyNumberFormat="1" applyFont="1" applyFill="1" applyBorder="1" applyAlignment="1" applyProtection="1">
      <alignment horizontal="right" vertical="top" wrapText="1"/>
      <protection locked="0"/>
    </xf>
    <xf numFmtId="175" fontId="3" fillId="2" borderId="1" xfId="0" applyNumberFormat="1" applyFont="1" applyFill="1" applyBorder="1" applyAlignment="1" applyProtection="1">
      <alignment horizontal="right" vertical="top" wrapText="1"/>
      <protection locked="0"/>
    </xf>
    <xf numFmtId="175" fontId="82" fillId="11" borderId="1" xfId="0" applyNumberFormat="1" applyFont="1" applyFill="1" applyBorder="1" applyAlignment="1" applyProtection="1">
      <alignment horizontal="right" vertical="top" wrapText="1"/>
      <protection locked="0"/>
    </xf>
    <xf numFmtId="175" fontId="53" fillId="11" borderId="1" xfId="0" applyNumberFormat="1" applyFont="1" applyFill="1" applyBorder="1" applyAlignment="1" applyProtection="1">
      <alignment horizontal="right" vertical="top" wrapText="1"/>
      <protection locked="0"/>
    </xf>
    <xf numFmtId="175" fontId="3" fillId="2" borderId="63" xfId="0" applyNumberFormat="1" applyFont="1" applyFill="1" applyBorder="1" applyAlignment="1" applyProtection="1">
      <alignment horizontal="right" vertical="top" wrapText="1"/>
      <protection locked="0"/>
    </xf>
    <xf numFmtId="174" fontId="4" fillId="0" borderId="64" xfId="0" applyNumberFormat="1" applyFont="1" applyFill="1" applyBorder="1" applyAlignment="1">
      <alignment vertical="center"/>
    </xf>
    <xf numFmtId="175" fontId="82" fillId="0" borderId="1" xfId="0" applyNumberFormat="1" applyFont="1" applyFill="1" applyBorder="1" applyAlignment="1" applyProtection="1">
      <alignment horizontal="right" vertical="top" wrapText="1"/>
      <protection locked="0"/>
    </xf>
    <xf numFmtId="0" fontId="4" fillId="19" borderId="63" xfId="0" applyFont="1" applyFill="1" applyBorder="1" applyAlignment="1">
      <alignment horizontal="center" vertical="center"/>
    </xf>
    <xf numFmtId="174" fontId="72" fillId="0" borderId="1" xfId="0" applyNumberFormat="1" applyFont="1" applyFill="1" applyBorder="1" applyAlignment="1" applyProtection="1">
      <alignment horizontal="right" vertical="top" wrapText="1"/>
      <protection locked="0"/>
    </xf>
    <xf numFmtId="174" fontId="13" fillId="0" borderId="1" xfId="0" applyNumberFormat="1" applyFont="1" applyFill="1" applyBorder="1" applyAlignment="1" applyProtection="1">
      <alignment vertical="center"/>
      <protection locked="0"/>
    </xf>
    <xf numFmtId="174" fontId="4" fillId="0" borderId="1" xfId="0" applyNumberFormat="1" applyFont="1" applyFill="1" applyBorder="1" applyAlignment="1" applyProtection="1">
      <alignment vertical="center"/>
      <protection locked="0"/>
    </xf>
    <xf numFmtId="0" fontId="143" fillId="14" borderId="32" xfId="0" applyFont="1" applyFill="1" applyBorder="1" applyAlignment="1">
      <alignment horizontal="center" vertical="top" wrapText="1"/>
    </xf>
    <xf numFmtId="174" fontId="3" fillId="0" borderId="1" xfId="0" applyNumberFormat="1" applyFont="1" applyFill="1" applyBorder="1" applyAlignment="1" applyProtection="1">
      <alignment vertical="center"/>
      <protection locked="0"/>
    </xf>
    <xf numFmtId="174" fontId="3" fillId="7" borderId="1" xfId="0" applyNumberFormat="1" applyFont="1" applyFill="1" applyBorder="1" applyAlignment="1" applyProtection="1">
      <alignment vertical="center"/>
      <protection locked="0"/>
    </xf>
    <xf numFmtId="179" fontId="0" fillId="0" borderId="62" xfId="1" applyNumberFormat="1" applyFont="1" applyBorder="1"/>
    <xf numFmtId="187" fontId="110" fillId="0" borderId="2" xfId="0" applyNumberFormat="1" applyFont="1" applyFill="1" applyBorder="1"/>
    <xf numFmtId="185" fontId="4" fillId="0" borderId="34" xfId="20" applyNumberFormat="1" applyFont="1" applyFill="1" applyBorder="1" applyAlignment="1">
      <alignment vertical="center"/>
    </xf>
    <xf numFmtId="174" fontId="4" fillId="0" borderId="14" xfId="20" applyNumberFormat="1" applyFont="1" applyFill="1" applyBorder="1" applyAlignment="1">
      <alignment vertical="center"/>
    </xf>
    <xf numFmtId="174" fontId="4" fillId="0" borderId="34" xfId="20" applyNumberFormat="1" applyFont="1" applyFill="1" applyBorder="1" applyAlignment="1">
      <alignment vertical="center"/>
    </xf>
    <xf numFmtId="166" fontId="13" fillId="0" borderId="0" xfId="8" applyNumberFormat="1" applyFont="1" applyFill="1" applyBorder="1"/>
    <xf numFmtId="182" fontId="4" fillId="0" borderId="12" xfId="8" applyNumberFormat="1" applyFont="1" applyFill="1" applyBorder="1" applyAlignment="1">
      <alignment horizontal="right" vertical="top" wrapText="1"/>
    </xf>
    <xf numFmtId="182" fontId="13" fillId="0" borderId="0" xfId="8" applyNumberFormat="1" applyFont="1" applyFill="1" applyBorder="1"/>
    <xf numFmtId="174" fontId="4" fillId="0" borderId="12" xfId="20" applyNumberFormat="1" applyFont="1" applyFill="1" applyBorder="1" applyAlignment="1">
      <alignment horizontal="right" vertical="top" wrapText="1"/>
    </xf>
    <xf numFmtId="185" fontId="4" fillId="0" borderId="0" xfId="20" applyNumberFormat="1" applyFont="1" applyFill="1" applyBorder="1" applyAlignment="1">
      <alignment horizontal="right" vertical="top" wrapText="1"/>
    </xf>
    <xf numFmtId="185" fontId="13" fillId="0" borderId="0" xfId="20" applyNumberFormat="1" applyFont="1" applyFill="1" applyBorder="1"/>
    <xf numFmtId="180" fontId="4" fillId="0" borderId="14" xfId="20" applyNumberFormat="1" applyFont="1" applyFill="1" applyBorder="1" applyAlignment="1">
      <alignment vertical="center"/>
    </xf>
    <xf numFmtId="180" fontId="4" fillId="0" borderId="34" xfId="20" applyNumberFormat="1" applyFont="1" applyFill="1" applyBorder="1" applyAlignment="1">
      <alignment vertical="center"/>
    </xf>
    <xf numFmtId="180" fontId="0" fillId="0" borderId="0" xfId="0" applyNumberFormat="1"/>
    <xf numFmtId="0" fontId="0" fillId="0" borderId="0" xfId="0"/>
    <xf numFmtId="0" fontId="4" fillId="0" borderId="0" xfId="0" applyFont="1" applyAlignment="1"/>
    <xf numFmtId="0" fontId="4" fillId="0" borderId="0" xfId="0" applyFont="1" applyBorder="1" applyAlignment="1"/>
    <xf numFmtId="0" fontId="104" fillId="28" borderId="0" xfId="15" applyFont="1" applyFill="1">
      <alignment horizontal="center"/>
    </xf>
    <xf numFmtId="165" fontId="104" fillId="28" borderId="0" xfId="15" applyNumberFormat="1" applyFont="1" applyFill="1">
      <alignment horizontal="center"/>
    </xf>
    <xf numFmtId="10" fontId="104" fillId="28" borderId="0" xfId="0" applyNumberFormat="1" applyFont="1" applyFill="1"/>
    <xf numFmtId="0" fontId="0" fillId="0" borderId="0" xfId="0"/>
    <xf numFmtId="0" fontId="93" fillId="30" borderId="2" xfId="0" applyFont="1" applyFill="1" applyBorder="1" applyAlignment="1">
      <alignment horizontal="left" vertical="center" wrapText="1"/>
    </xf>
    <xf numFmtId="0" fontId="94" fillId="30" borderId="2" xfId="0" applyFont="1" applyFill="1" applyBorder="1" applyAlignment="1">
      <alignment horizontal="left" vertical="center" wrapText="1"/>
    </xf>
    <xf numFmtId="0" fontId="94" fillId="31" borderId="2" xfId="0" applyFont="1" applyFill="1" applyBorder="1" applyAlignment="1">
      <alignment horizontal="left" vertical="center" wrapText="1"/>
    </xf>
    <xf numFmtId="171" fontId="95" fillId="31" borderId="2" xfId="0" applyNumberFormat="1" applyFont="1" applyFill="1" applyBorder="1" applyAlignment="1">
      <alignment horizontal="right" vertical="center" wrapText="1"/>
    </xf>
    <xf numFmtId="0" fontId="13" fillId="31" borderId="2" xfId="0" applyFont="1" applyFill="1" applyBorder="1" applyAlignment="1">
      <alignment horizontal="right" vertical="center"/>
    </xf>
    <xf numFmtId="171" fontId="95" fillId="31" borderId="2" xfId="0" applyNumberFormat="1" applyFont="1" applyFill="1" applyBorder="1" applyAlignment="1">
      <alignment horizontal="right" wrapText="1"/>
    </xf>
    <xf numFmtId="171" fontId="13" fillId="31" borderId="2" xfId="0" applyNumberFormat="1" applyFont="1" applyFill="1" applyBorder="1" applyAlignment="1">
      <alignment horizontal="right" vertical="center"/>
    </xf>
    <xf numFmtId="171" fontId="95" fillId="31" borderId="68" xfId="0" applyNumberFormat="1" applyFont="1" applyFill="1" applyBorder="1" applyAlignment="1">
      <alignment horizontal="right" vertical="center" wrapText="1"/>
    </xf>
    <xf numFmtId="0" fontId="94" fillId="31" borderId="2" xfId="0" applyFont="1" applyFill="1" applyBorder="1" applyAlignment="1">
      <alignment horizontal="right" vertical="center" wrapText="1"/>
    </xf>
    <xf numFmtId="0" fontId="94" fillId="31" borderId="68" xfId="0" applyFont="1" applyFill="1" applyBorder="1" applyAlignment="1">
      <alignment horizontal="right" vertical="center" wrapText="1"/>
    </xf>
    <xf numFmtId="0" fontId="93" fillId="30" borderId="61" xfId="0" applyFont="1" applyFill="1" applyBorder="1" applyAlignment="1">
      <alignment horizontal="right" vertical="center"/>
    </xf>
    <xf numFmtId="0" fontId="93" fillId="30" borderId="14" xfId="0" applyFont="1" applyFill="1" applyBorder="1" applyAlignment="1">
      <alignment horizontal="right" vertical="center"/>
    </xf>
    <xf numFmtId="0" fontId="94" fillId="30" borderId="2" xfId="0" applyFont="1" applyFill="1" applyBorder="1" applyAlignment="1">
      <alignment horizontal="right" vertical="center" wrapText="1"/>
    </xf>
    <xf numFmtId="171" fontId="13" fillId="32" borderId="2" xfId="0" applyNumberFormat="1" applyFont="1" applyFill="1" applyBorder="1" applyAlignment="1" applyProtection="1">
      <alignment horizontal="right" vertical="center" wrapText="1"/>
      <protection locked="0"/>
    </xf>
    <xf numFmtId="0" fontId="4" fillId="0" borderId="24" xfId="0" applyFont="1" applyBorder="1" applyAlignment="1">
      <alignment horizontal="left" vertical="top" wrapText="1" indent="1"/>
    </xf>
    <xf numFmtId="175" fontId="82" fillId="11" borderId="64" xfId="0" applyNumberFormat="1" applyFont="1" applyFill="1" applyBorder="1" applyAlignment="1" applyProtection="1">
      <alignment horizontal="right" vertical="top" wrapText="1"/>
      <protection locked="0"/>
    </xf>
    <xf numFmtId="3" fontId="53" fillId="0" borderId="1" xfId="0" applyNumberFormat="1" applyFont="1" applyBorder="1" applyAlignment="1">
      <alignment horizontal="right" vertical="top" wrapText="1"/>
    </xf>
    <xf numFmtId="0" fontId="145" fillId="0" borderId="0" xfId="18" applyFont="1" applyFill="1"/>
    <xf numFmtId="0" fontId="0" fillId="0" borderId="0" xfId="0"/>
    <xf numFmtId="9" fontId="0" fillId="0" borderId="0" xfId="8" applyFont="1" applyFill="1"/>
    <xf numFmtId="9" fontId="0" fillId="0" borderId="0" xfId="0" applyNumberFormat="1" applyFill="1" applyAlignment="1">
      <alignment vertical="center"/>
    </xf>
    <xf numFmtId="9" fontId="0" fillId="0" borderId="0" xfId="0" applyNumberFormat="1"/>
    <xf numFmtId="9" fontId="0" fillId="32" borderId="0" xfId="8" applyFont="1" applyFill="1"/>
    <xf numFmtId="9" fontId="0" fillId="32" borderId="0" xfId="0" applyNumberFormat="1" applyFill="1"/>
    <xf numFmtId="174" fontId="4" fillId="0" borderId="1" xfId="0" applyNumberFormat="1" applyFont="1" applyFill="1" applyBorder="1" applyAlignment="1">
      <alignment vertical="center"/>
    </xf>
    <xf numFmtId="3" fontId="3" fillId="2" borderId="35" xfId="0" applyNumberFormat="1" applyFont="1" applyFill="1" applyBorder="1" applyAlignment="1" applyProtection="1">
      <alignment horizontal="right" vertical="top" wrapText="1"/>
      <protection locked="0"/>
    </xf>
    <xf numFmtId="3" fontId="3" fillId="0" borderId="35" xfId="0" applyNumberFormat="1" applyFont="1" applyFill="1" applyBorder="1" applyAlignment="1" applyProtection="1">
      <alignment horizontal="right" vertical="top" wrapText="1"/>
      <protection locked="0"/>
    </xf>
    <xf numFmtId="175" fontId="3" fillId="0" borderId="0" xfId="0" applyNumberFormat="1" applyFont="1" applyFill="1" applyBorder="1" applyAlignment="1" applyProtection="1">
      <alignment horizontal="right" vertical="top" wrapText="1"/>
      <protection locked="0"/>
    </xf>
    <xf numFmtId="3" fontId="3" fillId="0" borderId="0" xfId="0" applyNumberFormat="1" applyFont="1" applyFill="1" applyBorder="1" applyAlignment="1" applyProtection="1">
      <alignment horizontal="right" vertical="top" wrapText="1"/>
      <protection locked="0"/>
    </xf>
    <xf numFmtId="175" fontId="6" fillId="0" borderId="0" xfId="0" applyNumberFormat="1" applyFont="1" applyFill="1" applyBorder="1" applyAlignment="1">
      <alignment horizontal="right" vertical="top" wrapText="1"/>
    </xf>
    <xf numFmtId="175" fontId="6" fillId="0" borderId="21" xfId="0" applyNumberFormat="1" applyFont="1" applyFill="1" applyBorder="1" applyAlignment="1" applyProtection="1">
      <alignment horizontal="right" vertical="top" wrapText="1"/>
      <protection locked="0"/>
    </xf>
    <xf numFmtId="175" fontId="3" fillId="2" borderId="0" xfId="0" applyNumberFormat="1" applyFont="1" applyFill="1" applyBorder="1" applyAlignment="1" applyProtection="1">
      <alignment horizontal="right" vertical="top" wrapText="1"/>
      <protection locked="0"/>
    </xf>
    <xf numFmtId="175" fontId="82" fillId="11" borderId="0" xfId="0" applyNumberFormat="1" applyFont="1" applyFill="1" applyBorder="1" applyAlignment="1" applyProtection="1">
      <alignment horizontal="right" vertical="top" wrapText="1"/>
      <protection locked="0"/>
    </xf>
    <xf numFmtId="175" fontId="53" fillId="11" borderId="0" xfId="0" applyNumberFormat="1" applyFont="1" applyFill="1" applyBorder="1" applyAlignment="1" applyProtection="1">
      <alignment horizontal="right" vertical="top" wrapText="1"/>
      <protection locked="0"/>
    </xf>
    <xf numFmtId="175" fontId="3" fillId="2" borderId="81" xfId="0" applyNumberFormat="1" applyFont="1" applyFill="1" applyBorder="1" applyAlignment="1" applyProtection="1">
      <alignment horizontal="right" vertical="top" wrapText="1"/>
      <protection locked="0"/>
    </xf>
    <xf numFmtId="175" fontId="82" fillId="11" borderId="36" xfId="0" applyNumberFormat="1" applyFont="1" applyFill="1" applyBorder="1" applyAlignment="1" applyProtection="1">
      <alignment horizontal="right" vertical="top" wrapText="1"/>
      <protection locked="0"/>
    </xf>
    <xf numFmtId="3" fontId="53" fillId="0" borderId="35" xfId="0" applyNumberFormat="1" applyFont="1" applyBorder="1" applyAlignment="1">
      <alignment horizontal="right" vertical="top" wrapText="1"/>
    </xf>
    <xf numFmtId="175" fontId="82" fillId="0" borderId="6" xfId="0" applyNumberFormat="1" applyFont="1" applyFill="1" applyBorder="1" applyAlignment="1" applyProtection="1">
      <alignment horizontal="right" vertical="top" wrapText="1"/>
      <protection locked="0"/>
    </xf>
    <xf numFmtId="175" fontId="82" fillId="11" borderId="78" xfId="0" applyNumberFormat="1" applyFont="1" applyFill="1" applyBorder="1" applyAlignment="1" applyProtection="1">
      <alignment horizontal="right" vertical="top" wrapText="1"/>
      <protection locked="0"/>
    </xf>
    <xf numFmtId="166" fontId="0" fillId="0" borderId="0" xfId="0" applyNumberFormat="1"/>
    <xf numFmtId="189" fontId="0" fillId="0" borderId="0" xfId="0" applyNumberFormat="1"/>
    <xf numFmtId="9" fontId="0" fillId="0" borderId="0" xfId="8" applyFont="1"/>
    <xf numFmtId="10" fontId="0" fillId="0" borderId="0" xfId="8" applyNumberFormat="1" applyFont="1"/>
    <xf numFmtId="0" fontId="0" fillId="0" borderId="0" xfId="0"/>
    <xf numFmtId="0" fontId="147" fillId="0" borderId="0" xfId="0" applyFont="1" applyAlignment="1">
      <alignment horizontal="right"/>
    </xf>
    <xf numFmtId="0" fontId="147" fillId="0" borderId="0" xfId="0" applyFont="1"/>
    <xf numFmtId="14" fontId="147" fillId="0" borderId="0" xfId="0" applyNumberFormat="1" applyFont="1" applyAlignment="1">
      <alignment horizontal="center"/>
    </xf>
    <xf numFmtId="0" fontId="0" fillId="0" borderId="0" xfId="0" applyAlignment="1">
      <alignment horizontal="center"/>
    </xf>
    <xf numFmtId="190" fontId="0" fillId="0" borderId="0" xfId="1" applyNumberFormat="1" applyFont="1" applyAlignment="1">
      <alignment vertical="center"/>
    </xf>
    <xf numFmtId="190" fontId="0" fillId="0" borderId="0" xfId="1" applyNumberFormat="1" applyFont="1"/>
    <xf numFmtId="190" fontId="0" fillId="0" borderId="0" xfId="0" applyNumberFormat="1" applyAlignment="1">
      <alignment vertical="center"/>
    </xf>
    <xf numFmtId="0" fontId="0" fillId="0" borderId="0" xfId="0"/>
    <xf numFmtId="0" fontId="0" fillId="0" borderId="0" xfId="0"/>
    <xf numFmtId="0" fontId="0" fillId="0" borderId="0" xfId="0"/>
    <xf numFmtId="0" fontId="2" fillId="0" borderId="0" xfId="4" applyFont="1" applyFill="1" applyAlignment="1">
      <alignment vertical="center"/>
    </xf>
    <xf numFmtId="0" fontId="4" fillId="0" borderId="7" xfId="0" applyFont="1" applyFill="1" applyBorder="1" applyAlignment="1">
      <alignment horizontal="left" vertical="top" wrapText="1"/>
    </xf>
    <xf numFmtId="0" fontId="4" fillId="0" borderId="24" xfId="0" applyFont="1" applyFill="1" applyBorder="1" applyAlignment="1">
      <alignment horizontal="left" vertical="top" wrapText="1"/>
    </xf>
    <xf numFmtId="0" fontId="2" fillId="0" borderId="7" xfId="0" applyFont="1" applyBorder="1" applyAlignment="1" applyProtection="1">
      <alignment horizontal="left" vertical="top" wrapText="1" indent="1"/>
      <protection locked="0"/>
    </xf>
    <xf numFmtId="0" fontId="0" fillId="0" borderId="0" xfId="0"/>
    <xf numFmtId="0" fontId="0" fillId="0" borderId="0" xfId="0"/>
    <xf numFmtId="0" fontId="17" fillId="33" borderId="0" xfId="0" applyFont="1" applyFill="1"/>
    <xf numFmtId="0" fontId="27" fillId="33" borderId="0" xfId="0" applyFont="1" applyFill="1"/>
    <xf numFmtId="0" fontId="13" fillId="33" borderId="0" xfId="3" applyFont="1" applyFill="1" applyAlignment="1">
      <alignment vertical="center"/>
    </xf>
    <xf numFmtId="0" fontId="26" fillId="33" borderId="0" xfId="0" applyFont="1" applyFill="1"/>
    <xf numFmtId="0" fontId="3" fillId="33" borderId="0" xfId="0" applyFont="1" applyFill="1" applyAlignment="1">
      <alignment horizontal="right"/>
    </xf>
    <xf numFmtId="0" fontId="28" fillId="33" borderId="0" xfId="0" applyFont="1" applyFill="1"/>
    <xf numFmtId="0" fontId="3" fillId="33" borderId="0" xfId="0" applyFont="1" applyFill="1"/>
    <xf numFmtId="0" fontId="12" fillId="33" borderId="0" xfId="4" applyFont="1" applyFill="1" applyAlignment="1">
      <alignment vertical="center"/>
    </xf>
    <xf numFmtId="0" fontId="148" fillId="33" borderId="0" xfId="4" applyFont="1" applyFill="1" applyAlignment="1">
      <alignment vertical="center"/>
    </xf>
    <xf numFmtId="0" fontId="6" fillId="33" borderId="0" xfId="0" applyFont="1" applyFill="1" applyAlignment="1">
      <alignment wrapText="1"/>
    </xf>
    <xf numFmtId="0" fontId="6" fillId="33" borderId="0" xfId="0" applyFont="1" applyFill="1"/>
    <xf numFmtId="0" fontId="3" fillId="33" borderId="0" xfId="0" applyFont="1" applyFill="1" applyAlignment="1">
      <alignment horizontal="center"/>
    </xf>
    <xf numFmtId="0" fontId="6" fillId="34" borderId="0" xfId="0" applyFont="1" applyFill="1" applyBorder="1" applyAlignment="1">
      <alignment horizontal="center" vertical="center" wrapText="1"/>
    </xf>
    <xf numFmtId="0" fontId="6" fillId="33" borderId="0" xfId="5" applyFont="1" applyFill="1" applyBorder="1" applyAlignment="1">
      <alignment horizontal="center" vertical="top" wrapText="1"/>
    </xf>
    <xf numFmtId="176" fontId="13" fillId="32" borderId="0" xfId="0" applyNumberFormat="1" applyFont="1" applyFill="1" applyBorder="1"/>
    <xf numFmtId="0" fontId="5" fillId="33" borderId="0" xfId="4" applyFont="1" applyFill="1" applyAlignment="1">
      <alignment horizontal="center" vertical="center"/>
    </xf>
    <xf numFmtId="0" fontId="12" fillId="33" borderId="0" xfId="3" applyFont="1" applyFill="1" applyAlignment="1">
      <alignment vertical="center"/>
    </xf>
    <xf numFmtId="0" fontId="149" fillId="33" borderId="0" xfId="0" applyFont="1" applyFill="1"/>
    <xf numFmtId="0" fontId="5" fillId="33" borderId="0" xfId="0" applyFont="1" applyFill="1"/>
    <xf numFmtId="0" fontId="12" fillId="0" borderId="0" xfId="0" applyFont="1" applyFill="1"/>
    <xf numFmtId="0" fontId="12" fillId="33" borderId="0" xfId="0" applyFont="1" applyFill="1" applyAlignment="1">
      <alignment horizontal="right"/>
    </xf>
    <xf numFmtId="0" fontId="12" fillId="33" borderId="0" xfId="0" applyFont="1" applyFill="1" applyAlignment="1">
      <alignment horizontal="center"/>
    </xf>
    <xf numFmtId="0" fontId="12" fillId="33" borderId="0" xfId="0" applyFont="1" applyFill="1"/>
    <xf numFmtId="0" fontId="5" fillId="34" borderId="0" xfId="0" applyFont="1" applyFill="1" applyBorder="1" applyAlignment="1">
      <alignment horizontal="center" vertical="center" wrapText="1"/>
    </xf>
    <xf numFmtId="0" fontId="5" fillId="33" borderId="0" xfId="5" applyFont="1" applyFill="1" applyBorder="1" applyAlignment="1">
      <alignment horizontal="center" vertical="top" wrapText="1"/>
    </xf>
    <xf numFmtId="0" fontId="5" fillId="33" borderId="0" xfId="0" applyFont="1" applyFill="1" applyAlignment="1">
      <alignment wrapText="1"/>
    </xf>
    <xf numFmtId="10" fontId="12" fillId="0" borderId="0" xfId="8" applyNumberFormat="1" applyFont="1"/>
    <xf numFmtId="10" fontId="5" fillId="33" borderId="0" xfId="4" applyNumberFormat="1" applyFont="1" applyFill="1" applyAlignment="1">
      <alignment horizontal="center" vertical="center"/>
    </xf>
    <xf numFmtId="10" fontId="12" fillId="33" borderId="0" xfId="4" applyNumberFormat="1" applyFont="1" applyFill="1" applyAlignment="1">
      <alignment vertical="center"/>
    </xf>
    <xf numFmtId="10" fontId="12" fillId="33" borderId="0" xfId="8" applyNumberFormat="1" applyFont="1" applyFill="1" applyAlignment="1">
      <alignment vertical="center"/>
    </xf>
    <xf numFmtId="10" fontId="5" fillId="33" borderId="0" xfId="8" applyNumberFormat="1" applyFont="1" applyFill="1" applyAlignment="1">
      <alignment horizontal="center" vertical="center"/>
    </xf>
    <xf numFmtId="165" fontId="104" fillId="25" borderId="0" xfId="15" applyNumberFormat="1" applyBorder="1" applyAlignment="1">
      <alignment horizontal="left"/>
    </xf>
    <xf numFmtId="0" fontId="104" fillId="25" borderId="0" xfId="15" applyBorder="1" applyAlignment="1">
      <alignment horizontal="left"/>
    </xf>
    <xf numFmtId="0" fontId="13" fillId="0" borderId="0" xfId="0" applyFont="1" applyFill="1" applyAlignment="1">
      <alignment horizontal="left" wrapText="1"/>
    </xf>
    <xf numFmtId="0" fontId="104" fillId="25" borderId="0" xfId="15" applyBorder="1" applyAlignment="1">
      <alignment horizontal="center"/>
    </xf>
    <xf numFmtId="0" fontId="48" fillId="0" borderId="0" xfId="0" applyFont="1" applyFill="1"/>
    <xf numFmtId="0" fontId="48" fillId="0" borderId="0" xfId="0" quotePrefix="1" applyFont="1" applyFill="1"/>
    <xf numFmtId="0" fontId="48" fillId="0" borderId="0" xfId="0" quotePrefix="1" applyFont="1"/>
    <xf numFmtId="0" fontId="0" fillId="0" borderId="0" xfId="0" quotePrefix="1" applyFill="1"/>
    <xf numFmtId="0" fontId="4" fillId="0" borderId="22" xfId="0" applyFont="1" applyBorder="1" applyAlignment="1">
      <alignment horizontal="center" wrapText="1"/>
    </xf>
    <xf numFmtId="0" fontId="48" fillId="0" borderId="0" xfId="0" applyFont="1"/>
    <xf numFmtId="0" fontId="0" fillId="0" borderId="0" xfId="0" quotePrefix="1"/>
    <xf numFmtId="0" fontId="0" fillId="0" borderId="0" xfId="0"/>
    <xf numFmtId="0" fontId="12" fillId="0" borderId="0" xfId="0" applyFont="1" applyFill="1" applyAlignment="1">
      <alignment horizontal="left" vertical="center" wrapText="1"/>
    </xf>
    <xf numFmtId="0" fontId="146" fillId="0" borderId="0" xfId="0" applyFont="1" applyFill="1" applyAlignment="1">
      <alignment horizontal="left" vertical="center" wrapText="1"/>
    </xf>
    <xf numFmtId="0" fontId="5" fillId="12" borderId="1" xfId="0" applyFont="1" applyFill="1" applyBorder="1" applyAlignment="1">
      <alignment horizontal="center" vertical="top" wrapText="1"/>
    </xf>
    <xf numFmtId="0" fontId="5" fillId="12" borderId="0" xfId="0" applyFont="1" applyFill="1" applyBorder="1" applyAlignment="1">
      <alignment horizontal="center" vertical="top" wrapText="1"/>
    </xf>
    <xf numFmtId="0" fontId="93" fillId="30" borderId="2" xfId="0" applyFont="1" applyFill="1" applyBorder="1" applyAlignment="1">
      <alignment horizontal="right" vertical="center"/>
    </xf>
    <xf numFmtId="0" fontId="0" fillId="30" borderId="2" xfId="0" applyFill="1" applyBorder="1" applyAlignment="1">
      <alignment horizontal="right" vertical="center"/>
    </xf>
    <xf numFmtId="0" fontId="93" fillId="31" borderId="2" xfId="0" applyFont="1" applyFill="1" applyBorder="1" applyAlignment="1">
      <alignment horizontal="right" vertical="center" wrapText="1"/>
    </xf>
    <xf numFmtId="0" fontId="0" fillId="31" borderId="2" xfId="0" applyFill="1" applyBorder="1" applyAlignment="1">
      <alignment vertical="center"/>
    </xf>
    <xf numFmtId="0" fontId="93" fillId="30" borderId="2" xfId="0" applyFont="1" applyFill="1" applyBorder="1" applyAlignment="1">
      <alignment horizontal="right" vertical="center" wrapText="1"/>
    </xf>
    <xf numFmtId="0" fontId="93" fillId="30" borderId="61" xfId="0" applyFont="1" applyFill="1" applyBorder="1" applyAlignment="1">
      <alignment horizontal="right" vertical="center" wrapText="1"/>
    </xf>
    <xf numFmtId="0" fontId="93" fillId="30" borderId="62" xfId="0" applyFont="1" applyFill="1" applyBorder="1" applyAlignment="1">
      <alignment horizontal="right" vertical="center" wrapText="1"/>
    </xf>
    <xf numFmtId="0" fontId="0" fillId="31" borderId="2" xfId="0" applyFill="1" applyBorder="1" applyAlignment="1">
      <alignment vertical="center" wrapText="1"/>
    </xf>
    <xf numFmtId="0" fontId="92" fillId="30" borderId="68" xfId="0" applyFont="1" applyFill="1" applyBorder="1" applyAlignment="1">
      <alignment horizontal="left" vertical="center" wrapText="1"/>
    </xf>
    <xf numFmtId="0" fontId="0" fillId="30" borderId="6" xfId="0" applyFill="1" applyBorder="1" applyAlignment="1">
      <alignment horizontal="left"/>
    </xf>
    <xf numFmtId="0" fontId="0" fillId="30" borderId="78" xfId="0" applyFill="1" applyBorder="1" applyAlignment="1">
      <alignment horizontal="left"/>
    </xf>
    <xf numFmtId="0" fontId="92" fillId="30" borderId="68" xfId="0" applyFont="1" applyFill="1" applyBorder="1" applyAlignment="1">
      <alignment horizontal="right" vertical="center" wrapText="1"/>
    </xf>
    <xf numFmtId="0" fontId="0" fillId="30" borderId="6" xfId="0" applyFill="1" applyBorder="1" applyAlignment="1"/>
    <xf numFmtId="0" fontId="0" fillId="30" borderId="78" xfId="0" applyFill="1" applyBorder="1" applyAlignment="1"/>
    <xf numFmtId="0" fontId="0" fillId="30" borderId="2" xfId="0" applyFill="1" applyBorder="1" applyAlignment="1">
      <alignment horizontal="right" vertical="center" wrapText="1"/>
    </xf>
    <xf numFmtId="0" fontId="93" fillId="30" borderId="2" xfId="0" applyFont="1" applyFill="1" applyBorder="1" applyAlignment="1">
      <alignment horizontal="center" vertical="center" wrapText="1"/>
    </xf>
    <xf numFmtId="0" fontId="0" fillId="30" borderId="2" xfId="0" applyFill="1" applyBorder="1" applyAlignment="1">
      <alignment horizontal="center" vertical="center" wrapText="1"/>
    </xf>
    <xf numFmtId="0" fontId="93" fillId="30" borderId="61" xfId="0" applyFont="1" applyFill="1" applyBorder="1" applyAlignment="1">
      <alignment horizontal="center" vertical="center" wrapText="1"/>
    </xf>
    <xf numFmtId="0" fontId="93" fillId="30" borderId="62" xfId="0" applyFont="1" applyFill="1" applyBorder="1" applyAlignment="1">
      <alignment horizontal="center" vertical="center" wrapText="1"/>
    </xf>
  </cellXfs>
  <cellStyles count="25">
    <cellStyle name="20% - Accent 7" xfId="9" xr:uid="{00000000-0005-0000-0000-000000000000}"/>
    <cellStyle name="40% - Accent 7" xfId="10" xr:uid="{00000000-0005-0000-0000-000002000000}"/>
    <cellStyle name="40% - Accent1" xfId="17" builtinId="31"/>
    <cellStyle name="60% - Accent 7" xfId="11" xr:uid="{00000000-0005-0000-0000-000005000000}"/>
    <cellStyle name="80% - Accent 7" xfId="12" xr:uid="{00000000-0005-0000-0000-000006000000}"/>
    <cellStyle name="Accent 7" xfId="13" xr:uid="{00000000-0005-0000-0000-000007000000}"/>
    <cellStyle name="Accent1" xfId="16" builtinId="29"/>
    <cellStyle name="Comma" xfId="1" builtinId="3"/>
    <cellStyle name="Currency" xfId="2" builtinId="4"/>
    <cellStyle name="Heading 1" xfId="3" builtinId="16" customBuiltin="1"/>
    <cellStyle name="Heading 2" xfId="4" builtinId="17" customBuiltin="1"/>
    <cellStyle name="Heading 3" xfId="5" builtinId="18" customBuiltin="1"/>
    <cellStyle name="Heading 4" xfId="6" builtinId="19" customBuiltin="1"/>
    <cellStyle name="Hyperlink" xfId="7" builtinId="8"/>
    <cellStyle name="Hyperlink 2" xfId="21" xr:uid="{00000000-0005-0000-0000-000011000000}"/>
    <cellStyle name="Input_Linked" xfId="23" xr:uid="{00000000-0005-0000-0000-000012000000}"/>
    <cellStyle name="Input1" xfId="24" xr:uid="{00000000-0005-0000-0000-000013000000}"/>
    <cellStyle name="Input2" xfId="15" xr:uid="{00000000-0005-0000-0000-000014000000}"/>
    <cellStyle name="Nbr-Comma$()" xfId="19" xr:uid="{00000000-0005-0000-0000-000015000000}"/>
    <cellStyle name="Nbr-Comma()" xfId="20" xr:uid="{00000000-0005-0000-0000-000016000000}"/>
    <cellStyle name="Nbr-Percent()" xfId="22" xr:uid="{00000000-0005-0000-0000-000017000000}"/>
    <cellStyle name="Normal" xfId="0" builtinId="0"/>
    <cellStyle name="Normal 2" xfId="18" xr:uid="{00000000-0005-0000-0000-000019000000}"/>
    <cellStyle name="Percent" xfId="8" builtinId="5"/>
    <cellStyle name="Title" xfId="14" builtinId="15" customBuiltin="1"/>
  </cellStyles>
  <dxfs count="451">
    <dxf>
      <font>
        <b/>
        <i val="0"/>
        <condense val="0"/>
        <extend val="0"/>
      </font>
      <fill>
        <patternFill>
          <bgColor indexed="11"/>
        </patternFill>
      </fill>
    </dxf>
    <dxf>
      <font>
        <b/>
        <i val="0"/>
        <condense val="0"/>
        <extend val="0"/>
        <color auto="1"/>
      </font>
      <fill>
        <patternFill>
          <bgColor indexed="53"/>
        </patternFill>
      </fill>
    </dxf>
    <dxf>
      <font>
        <b/>
        <i val="0"/>
        <condense val="0"/>
        <extend val="0"/>
      </font>
      <fill>
        <patternFill>
          <bgColor indexed="11"/>
        </patternFill>
      </fill>
    </dxf>
    <dxf>
      <font>
        <b/>
        <i val="0"/>
        <condense val="0"/>
        <extend val="0"/>
        <color auto="1"/>
      </font>
      <fill>
        <patternFill>
          <bgColor indexed="53"/>
        </patternFill>
      </fill>
    </dxf>
    <dxf>
      <font>
        <b/>
        <i val="0"/>
        <condense val="0"/>
        <extend val="0"/>
      </font>
      <fill>
        <patternFill>
          <bgColor indexed="11"/>
        </patternFill>
      </fill>
    </dxf>
    <dxf>
      <font>
        <b/>
        <i val="0"/>
        <condense val="0"/>
        <extend val="0"/>
        <color auto="1"/>
      </font>
      <fill>
        <patternFill>
          <bgColor indexed="53"/>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ont>
        <condense val="0"/>
        <extend val="0"/>
        <color auto="1"/>
      </font>
      <fill>
        <patternFill>
          <bgColor indexed="11"/>
        </patternFill>
      </fill>
    </dxf>
    <dxf>
      <fill>
        <patternFill>
          <bgColor indexed="10"/>
        </patternFill>
      </fill>
    </dxf>
    <dxf>
      <font>
        <condense val="0"/>
        <extend val="0"/>
        <color auto="1"/>
      </font>
      <fill>
        <patternFill>
          <bgColor indexed="11"/>
        </patternFill>
      </fill>
    </dxf>
    <dxf>
      <fill>
        <patternFill>
          <bgColor indexed="10"/>
        </patternFill>
      </fill>
    </dxf>
    <dxf>
      <font>
        <condense val="0"/>
        <extend val="0"/>
        <color auto="1"/>
      </font>
      <fill>
        <patternFill>
          <bgColor indexed="11"/>
        </patternFill>
      </fill>
    </dxf>
    <dxf>
      <fill>
        <patternFill>
          <bgColor indexed="10"/>
        </patternFill>
      </fill>
    </dxf>
    <dxf>
      <font>
        <condense val="0"/>
        <extend val="0"/>
        <color auto="1"/>
      </font>
      <fill>
        <patternFill>
          <bgColor indexed="11"/>
        </patternFill>
      </fill>
    </dxf>
    <dxf>
      <fill>
        <patternFill>
          <bgColor indexed="10"/>
        </patternFill>
      </fill>
    </dxf>
    <dxf>
      <fill>
        <patternFill>
          <bgColor indexed="11"/>
        </patternFill>
      </fill>
    </dxf>
    <dxf>
      <fill>
        <patternFill>
          <bgColor indexed="10"/>
        </patternFill>
      </fill>
    </dxf>
    <dxf>
      <font>
        <condense val="0"/>
        <extend val="0"/>
        <color auto="1"/>
      </font>
      <fill>
        <patternFill>
          <bgColor indexed="11"/>
        </patternFill>
      </fill>
    </dxf>
    <dxf>
      <fill>
        <patternFill>
          <bgColor indexed="10"/>
        </patternFill>
      </fill>
    </dxf>
    <dxf>
      <font>
        <condense val="0"/>
        <extend val="0"/>
        <color auto="1"/>
      </font>
      <fill>
        <patternFill>
          <bgColor indexed="11"/>
        </patternFill>
      </fill>
    </dxf>
    <dxf>
      <fill>
        <patternFill>
          <bgColor indexed="10"/>
        </patternFill>
      </fill>
    </dxf>
    <dxf>
      <font>
        <condense val="0"/>
        <extend val="0"/>
        <color auto="1"/>
      </font>
      <fill>
        <patternFill>
          <bgColor indexed="11"/>
        </patternFill>
      </fill>
    </dxf>
    <dxf>
      <fill>
        <patternFill>
          <bgColor indexed="10"/>
        </patternFill>
      </fill>
    </dxf>
    <dxf>
      <font>
        <condense val="0"/>
        <extend val="0"/>
        <color auto="1"/>
      </font>
      <fill>
        <patternFill>
          <bgColor indexed="11"/>
        </patternFill>
      </fill>
    </dxf>
    <dxf>
      <fill>
        <patternFill>
          <bgColor indexed="10"/>
        </patternFill>
      </fill>
    </dxf>
    <dxf>
      <fill>
        <patternFill>
          <bgColor indexed="11"/>
        </patternFill>
      </fill>
    </dxf>
    <dxf>
      <fill>
        <patternFill>
          <bgColor indexed="10"/>
        </patternFill>
      </fill>
    </dxf>
    <dxf>
      <font>
        <condense val="0"/>
        <extend val="0"/>
        <color auto="1"/>
      </font>
      <fill>
        <patternFill>
          <bgColor indexed="11"/>
        </patternFill>
      </fill>
    </dxf>
    <dxf>
      <fill>
        <patternFill>
          <bgColor indexed="10"/>
        </patternFill>
      </fill>
    </dxf>
    <dxf>
      <fill>
        <patternFill>
          <bgColor indexed="11"/>
        </patternFill>
      </fill>
    </dxf>
    <dxf>
      <fill>
        <patternFill>
          <bgColor indexed="10"/>
        </patternFill>
      </fill>
    </dxf>
    <dxf>
      <font>
        <condense val="0"/>
        <extend val="0"/>
        <color auto="1"/>
      </font>
      <fill>
        <patternFill>
          <bgColor indexed="11"/>
        </patternFill>
      </fill>
    </dxf>
    <dxf>
      <fill>
        <patternFill>
          <bgColor indexed="10"/>
        </patternFill>
      </fill>
    </dxf>
    <dxf>
      <font>
        <condense val="0"/>
        <extend val="0"/>
        <color auto="1"/>
      </font>
      <fill>
        <patternFill>
          <bgColor indexed="11"/>
        </patternFill>
      </fill>
    </dxf>
    <dxf>
      <fill>
        <patternFill>
          <bgColor indexed="10"/>
        </patternFill>
      </fill>
    </dxf>
    <dxf>
      <font>
        <condense val="0"/>
        <extend val="0"/>
        <color auto="1"/>
      </font>
      <fill>
        <patternFill>
          <bgColor indexed="11"/>
        </patternFill>
      </fill>
    </dxf>
    <dxf>
      <fill>
        <patternFill>
          <bgColor indexed="10"/>
        </patternFill>
      </fill>
    </dxf>
    <dxf>
      <font>
        <condense val="0"/>
        <extend val="0"/>
        <color auto="1"/>
      </font>
      <fill>
        <patternFill>
          <bgColor indexed="11"/>
        </patternFill>
      </fill>
    </dxf>
    <dxf>
      <fill>
        <patternFill>
          <bgColor indexed="10"/>
        </patternFill>
      </fill>
    </dxf>
    <dxf>
      <font>
        <condense val="0"/>
        <extend val="0"/>
        <color auto="1"/>
      </font>
      <fill>
        <patternFill>
          <bgColor indexed="11"/>
        </patternFill>
      </fill>
    </dxf>
    <dxf>
      <fill>
        <patternFill>
          <bgColor indexed="10"/>
        </patternFill>
      </fill>
    </dxf>
    <dxf>
      <font>
        <condense val="0"/>
        <extend val="0"/>
        <color auto="1"/>
      </font>
      <fill>
        <patternFill>
          <bgColor indexed="11"/>
        </patternFill>
      </fill>
    </dxf>
    <dxf>
      <fill>
        <patternFill>
          <bgColor indexed="10"/>
        </patternFill>
      </fill>
    </dxf>
    <dxf>
      <fill>
        <patternFill>
          <bgColor indexed="11"/>
        </patternFill>
      </fill>
    </dxf>
    <dxf>
      <fill>
        <patternFill>
          <bgColor indexed="10"/>
        </patternFill>
      </fill>
    </dxf>
    <dxf>
      <font>
        <condense val="0"/>
        <extend val="0"/>
        <color auto="1"/>
      </font>
      <fill>
        <patternFill>
          <bgColor indexed="11"/>
        </patternFill>
      </fill>
    </dxf>
    <dxf>
      <fill>
        <patternFill>
          <bgColor indexed="10"/>
        </patternFill>
      </fill>
    </dxf>
    <dxf>
      <font>
        <condense val="0"/>
        <extend val="0"/>
        <color auto="1"/>
      </font>
      <fill>
        <patternFill>
          <bgColor indexed="11"/>
        </patternFill>
      </fill>
    </dxf>
    <dxf>
      <fill>
        <patternFill>
          <bgColor indexed="10"/>
        </patternFill>
      </fill>
    </dxf>
    <dxf>
      <fill>
        <patternFill>
          <bgColor indexed="11"/>
        </patternFill>
      </fill>
    </dxf>
    <dxf>
      <fill>
        <patternFill>
          <bgColor indexed="10"/>
        </patternFill>
      </fill>
    </dxf>
    <dxf>
      <font>
        <condense val="0"/>
        <extend val="0"/>
        <color auto="1"/>
      </font>
      <fill>
        <patternFill>
          <bgColor indexed="11"/>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b/>
        <i val="0"/>
        <condense val="0"/>
        <extend val="0"/>
      </font>
      <fill>
        <patternFill>
          <bgColor indexed="11"/>
        </patternFill>
      </fill>
    </dxf>
    <dxf>
      <font>
        <b/>
        <i val="0"/>
        <condense val="0"/>
        <extend val="0"/>
        <color auto="1"/>
      </font>
      <fill>
        <patternFill>
          <bgColor indexed="53"/>
        </patternFill>
      </fill>
    </dxf>
    <dxf>
      <fill>
        <patternFill>
          <bgColor indexed="10"/>
        </patternFill>
      </fill>
    </dxf>
    <dxf>
      <fill>
        <patternFill>
          <bgColor indexed="11"/>
        </patternFill>
      </fill>
    </dxf>
    <dxf>
      <fill>
        <patternFill>
          <bgColor indexed="10"/>
        </patternFill>
      </fill>
    </dxf>
    <dxf>
      <fill>
        <patternFill>
          <bgColor indexed="10"/>
        </patternFill>
      </fill>
    </dxf>
    <dxf>
      <font>
        <condense val="0"/>
        <extend val="0"/>
        <color auto="1"/>
      </font>
      <fill>
        <patternFill>
          <bgColor indexed="11"/>
        </patternFill>
      </fill>
    </dxf>
    <dxf>
      <fill>
        <patternFill>
          <bgColor indexed="10"/>
        </patternFill>
      </fill>
    </dxf>
    <dxf>
      <font>
        <condense val="0"/>
        <extend val="0"/>
        <color auto="1"/>
      </font>
      <fill>
        <patternFill>
          <bgColor indexed="11"/>
        </patternFill>
      </fill>
    </dxf>
    <dxf>
      <fill>
        <patternFill>
          <bgColor indexed="10"/>
        </patternFill>
      </fill>
    </dxf>
    <dxf>
      <font>
        <condense val="0"/>
        <extend val="0"/>
        <color auto="1"/>
      </font>
      <fill>
        <patternFill>
          <bgColor indexed="11"/>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C0C0C0"/>
      <rgbColor rgb="00808000"/>
      <rgbColor rgb="00800080"/>
      <rgbColor rgb="00008080"/>
      <rgbColor rgb="00C0C0C0"/>
      <rgbColor rgb="00808080"/>
      <rgbColor rgb="000069B3"/>
      <rgbColor rgb="00DAAF5B"/>
      <rgbColor rgb="0007275C"/>
      <rgbColor rgb="008E8C8C"/>
      <rgbColor rgb="00007767"/>
      <rgbColor rgb="00CB2840"/>
      <rgbColor rgb="00E66904"/>
      <rgbColor rgb="009C7936"/>
      <rgbColor rgb="000069B3"/>
      <rgbColor rgb="00DAAF5B"/>
      <rgbColor rgb="0007275C"/>
      <rgbColor rgb="008E8C8C"/>
      <rgbColor rgb="00007767"/>
      <rgbColor rgb="00CB2840"/>
      <rgbColor rgb="00E66904"/>
      <rgbColor rgb="009C7936"/>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993366"/>
      <rgbColor rgb="00339966"/>
      <rgbColor rgb="00CB2840"/>
      <rgbColor rgb="00007767"/>
      <rgbColor rgb="000069B3"/>
      <rgbColor rgb="00993366"/>
      <rgbColor rgb="00FFFF78"/>
      <rgbColor rgb="00FFFFFF"/>
    </indexedColors>
    <mruColors>
      <color rgb="FFFFFFCC"/>
      <color rgb="FF0000FF"/>
      <color rgb="FFFFFF99"/>
      <color rgb="FF008000"/>
      <color rgb="FFFF6699"/>
      <color rgb="FF33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07" Type="http://schemas.openxmlformats.org/officeDocument/2006/relationships/calcChain" Target="calcChain.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87" Type="http://schemas.openxmlformats.org/officeDocument/2006/relationships/worksheet" Target="worksheets/sheet87.xml"/><Relationship Id="rId102" Type="http://schemas.openxmlformats.org/officeDocument/2006/relationships/worksheet" Target="worksheets/sheet102.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90" Type="http://schemas.openxmlformats.org/officeDocument/2006/relationships/worksheet" Target="worksheets/sheet90.xml"/><Relationship Id="rId95" Type="http://schemas.openxmlformats.org/officeDocument/2006/relationships/worksheet" Target="worksheets/sheet95.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93" Type="http://schemas.openxmlformats.org/officeDocument/2006/relationships/worksheet" Target="worksheets/sheet93.xml"/><Relationship Id="rId98" Type="http://schemas.openxmlformats.org/officeDocument/2006/relationships/worksheet" Target="worksheets/sheet9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103" Type="http://schemas.openxmlformats.org/officeDocument/2006/relationships/externalLink" Target="externalLinks/externalLink1.xml"/><Relationship Id="rId108" Type="http://schemas.openxmlformats.org/officeDocument/2006/relationships/customXml" Target="../customXml/item1.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worksheet" Target="worksheets/sheet88.xml"/><Relationship Id="rId91" Type="http://schemas.openxmlformats.org/officeDocument/2006/relationships/worksheet" Target="worksheets/sheet91.xml"/><Relationship Id="rId96" Type="http://schemas.openxmlformats.org/officeDocument/2006/relationships/worksheet" Target="worksheets/sheet96.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6" Type="http://schemas.openxmlformats.org/officeDocument/2006/relationships/sharedStrings" Target="sharedStrings.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'A-1'!$B$2</c:f>
          <c:strCache>
            <c:ptCount val="1"/>
            <c:pt idx="0">
              <c:v>CEO</c:v>
            </c:pt>
          </c:strCache>
        </c:strRef>
      </c:tx>
      <c:layout>
        <c:manualLayout>
          <c:xMode val="edge"/>
          <c:yMode val="edge"/>
          <c:x val="0.47029077117572698"/>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'A-1'!$A$204</c:f>
              <c:strCache>
                <c:ptCount val="1"/>
                <c:pt idx="0">
                  <c:v>Historic Expenditure</c:v>
                </c:pt>
              </c:strCache>
            </c:strRef>
          </c:tx>
          <c:spPr>
            <a:ln w="25400">
              <a:solidFill>
                <a:srgbClr val="33CCCC"/>
              </a:solidFill>
              <a:prstDash val="solid"/>
            </a:ln>
          </c:spPr>
          <c:marker>
            <c:symbol val="none"/>
          </c:marker>
          <c:cat>
            <c:multiLvlStrRef>
              <c:f>('A-1'!$B$203:$H$203,'A-1'!$B$205:$I$205)</c:f>
            </c:multiLvlStrRef>
          </c:cat>
          <c:val>
            <c:numRef>
              <c:f>('A-1'!$B$204:$H$204,'A-1'!$B$206,'A-1'!$C$201:$I$201)</c:f>
              <c:numCache>
                <c:formatCode>General</c:formatCode>
                <c:ptCount val="7"/>
              </c:numCache>
            </c:numRef>
          </c:val>
          <c:smooth val="0"/>
          <c:extLst>
            <c:ext xmlns:c16="http://schemas.microsoft.com/office/drawing/2014/chart" uri="{C3380CC4-5D6E-409C-BE32-E72D297353CC}">
              <c16:uniqueId val="{00000000-9F92-4510-AA7F-3C2C130E6D62}"/>
            </c:ext>
          </c:extLst>
        </c:ser>
        <c:ser>
          <c:idx val="1"/>
          <c:order val="1"/>
          <c:tx>
            <c:strRef>
              <c:f>'A-1'!$A$14</c:f>
              <c:strCache>
                <c:ptCount val="1"/>
                <c:pt idx="0">
                  <c:v>Baseline Expenditure</c:v>
                </c:pt>
              </c:strCache>
            </c:strRef>
          </c:tx>
          <c:spPr>
            <a:ln w="25400">
              <a:solidFill>
                <a:srgbClr val="0000FF"/>
              </a:solidFill>
              <a:prstDash val="solid"/>
            </a:ln>
          </c:spPr>
          <c:marker>
            <c:symbol val="none"/>
          </c:marker>
          <c:cat>
            <c:multiLvlStrRef>
              <c:f>('A-1'!$B$203:$H$203,'A-1'!$B$205:$I$205)</c:f>
            </c:multiLvlStrRef>
          </c:cat>
          <c:val>
            <c:numRef>
              <c:f>('A-1'!$B$201:$H$201,'A-1'!$B$206:$I$206)</c:f>
              <c:numCache>
                <c:formatCode>General</c:formatCode>
                <c:ptCount val="7"/>
              </c:numCache>
            </c:numRef>
          </c:val>
          <c:smooth val="0"/>
          <c:extLst>
            <c:ext xmlns:c16="http://schemas.microsoft.com/office/drawing/2014/chart" uri="{C3380CC4-5D6E-409C-BE32-E72D297353CC}">
              <c16:uniqueId val="{00000001-9F92-4510-AA7F-3C2C130E6D62}"/>
            </c:ext>
          </c:extLst>
        </c:ser>
        <c:ser>
          <c:idx val="0"/>
          <c:order val="2"/>
          <c:tx>
            <c:strRef>
              <c:f>'A-1'!$A$207</c:f>
              <c:strCache>
                <c:ptCount val="1"/>
                <c:pt idx="0">
                  <c:v>Total with Variations</c:v>
                </c:pt>
              </c:strCache>
            </c:strRef>
          </c:tx>
          <c:spPr>
            <a:ln w="25400">
              <a:solidFill>
                <a:srgbClr val="993366"/>
              </a:solidFill>
              <a:prstDash val="solid"/>
            </a:ln>
          </c:spPr>
          <c:marker>
            <c:symbol val="none"/>
          </c:marker>
          <c:cat>
            <c:multiLvlStrRef>
              <c:f>('A-1'!$B$203:$H$203,'A-1'!$B$205:$I$205)</c:f>
            </c:multiLvlStrRef>
          </c:cat>
          <c:val>
            <c:numRef>
              <c:f>('A-1'!$B$201:$H$201,'A-1'!$B$207:$I$207)</c:f>
              <c:numCache>
                <c:formatCode>General</c:formatCode>
                <c:ptCount val="7"/>
              </c:numCache>
            </c:numRef>
          </c:val>
          <c:smooth val="0"/>
          <c:extLst>
            <c:ext xmlns:c16="http://schemas.microsoft.com/office/drawing/2014/chart" uri="{C3380CC4-5D6E-409C-BE32-E72D297353CC}">
              <c16:uniqueId val="{00000002-9F92-4510-AA7F-3C2C130E6D62}"/>
            </c:ext>
          </c:extLst>
        </c:ser>
        <c:ser>
          <c:idx val="3"/>
          <c:order val="3"/>
          <c:tx>
            <c:strRef>
              <c:f>'A-1'!$A$208</c:f>
              <c:strCache>
                <c:ptCount val="1"/>
                <c:pt idx="0">
                  <c:v>Total with Specific Escalations</c:v>
                </c:pt>
              </c:strCache>
            </c:strRef>
          </c:tx>
          <c:spPr>
            <a:ln w="25400">
              <a:solidFill>
                <a:srgbClr val="FF0000"/>
              </a:solidFill>
              <a:prstDash val="solid"/>
            </a:ln>
          </c:spPr>
          <c:marker>
            <c:symbol val="none"/>
          </c:marker>
          <c:cat>
            <c:multiLvlStrRef>
              <c:f>('A-1'!$B$203:$H$203,'A-1'!$B$205:$I$205)</c:f>
            </c:multiLvlStrRef>
          </c:cat>
          <c:val>
            <c:numRef>
              <c:f>('A-1'!$B$201:$H$201,'A-1'!$B$208:$I$208)</c:f>
              <c:numCache>
                <c:formatCode>General</c:formatCode>
                <c:ptCount val="7"/>
              </c:numCache>
            </c:numRef>
          </c:val>
          <c:smooth val="0"/>
          <c:extLst>
            <c:ext xmlns:c16="http://schemas.microsoft.com/office/drawing/2014/chart" uri="{C3380CC4-5D6E-409C-BE32-E72D297353CC}">
              <c16:uniqueId val="{00000003-9F92-4510-AA7F-3C2C130E6D62}"/>
            </c:ext>
          </c:extLst>
        </c:ser>
        <c:ser>
          <c:idx val="2"/>
          <c:order val="4"/>
          <c:tx>
            <c:strRef>
              <c:f>'A-1'!$A$209</c:f>
              <c:strCache>
                <c:ptCount val="1"/>
                <c:pt idx="0">
                  <c:v>Total with All Escalations</c:v>
                </c:pt>
              </c:strCache>
            </c:strRef>
          </c:tx>
          <c:spPr>
            <a:ln w="38100">
              <a:solidFill>
                <a:srgbClr val="00FF00"/>
              </a:solidFill>
              <a:prstDash val="solid"/>
            </a:ln>
          </c:spPr>
          <c:marker>
            <c:symbol val="none"/>
          </c:marker>
          <c:cat>
            <c:multiLvlStrRef>
              <c:f>('A-1'!$B$203:$H$203,'A-1'!$B$205:$I$205)</c:f>
            </c:multiLvlStrRef>
          </c:cat>
          <c:val>
            <c:numRef>
              <c:f>('A-1'!$B$201:$H$201,'A-1'!$B$209:$I$209)</c:f>
              <c:numCache>
                <c:formatCode>General</c:formatCode>
                <c:ptCount val="7"/>
              </c:numCache>
            </c:numRef>
          </c:val>
          <c:smooth val="0"/>
          <c:extLst>
            <c:ext xmlns:c16="http://schemas.microsoft.com/office/drawing/2014/chart" uri="{C3380CC4-5D6E-409C-BE32-E72D297353CC}">
              <c16:uniqueId val="{00000004-9F92-4510-AA7F-3C2C130E6D62}"/>
            </c:ext>
          </c:extLst>
        </c:ser>
        <c:dLbls>
          <c:showLegendKey val="0"/>
          <c:showVal val="0"/>
          <c:showCatName val="0"/>
          <c:showSerName val="0"/>
          <c:showPercent val="0"/>
          <c:showBubbleSize val="0"/>
        </c:dLbls>
        <c:smooth val="0"/>
        <c:axId val="115381760"/>
        <c:axId val="115383296"/>
      </c:lineChart>
      <c:catAx>
        <c:axId val="115381760"/>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15383296"/>
        <c:crosses val="autoZero"/>
        <c:auto val="1"/>
        <c:lblAlgn val="ctr"/>
        <c:lblOffset val="100"/>
        <c:tickLblSkip val="1"/>
        <c:tickMarkSkip val="1"/>
        <c:noMultiLvlLbl val="0"/>
      </c:catAx>
      <c:valAx>
        <c:axId val="115383296"/>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15381760"/>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'A-2'!$B$2</c:f>
          <c:strCache>
            <c:ptCount val="1"/>
            <c:pt idx="0">
              <c:v>Company Secretary</c:v>
            </c:pt>
          </c:strCache>
        </c:strRef>
      </c:tx>
      <c:layout>
        <c:manualLayout>
          <c:xMode val="edge"/>
          <c:yMode val="edge"/>
          <c:x val="0.38938053097347108"/>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'A-2'!$A$203</c:f>
              <c:strCache>
                <c:ptCount val="1"/>
                <c:pt idx="0">
                  <c:v>Historic Expenditure</c:v>
                </c:pt>
              </c:strCache>
            </c:strRef>
          </c:tx>
          <c:spPr>
            <a:ln w="25400">
              <a:solidFill>
                <a:srgbClr val="33CCCC"/>
              </a:solidFill>
              <a:prstDash val="solid"/>
            </a:ln>
          </c:spPr>
          <c:marker>
            <c:symbol val="none"/>
          </c:marker>
          <c:cat>
            <c:multiLvlStrRef>
              <c:f>('A-2'!$B$202:$H$202,'A-2'!$B$204:$I$204)</c:f>
            </c:multiLvlStrRef>
          </c:cat>
          <c:val>
            <c:numRef>
              <c:f>('A-2'!$B$203:$H$203,'A-2'!$B$205,'A-2'!$C$200:$I$200)</c:f>
              <c:numCache>
                <c:formatCode>General</c:formatCode>
                <c:ptCount val="7"/>
              </c:numCache>
            </c:numRef>
          </c:val>
          <c:smooth val="0"/>
          <c:extLst>
            <c:ext xmlns:c16="http://schemas.microsoft.com/office/drawing/2014/chart" uri="{C3380CC4-5D6E-409C-BE32-E72D297353CC}">
              <c16:uniqueId val="{00000000-F6CE-47D3-824D-80B34BC6BE94}"/>
            </c:ext>
          </c:extLst>
        </c:ser>
        <c:ser>
          <c:idx val="1"/>
          <c:order val="1"/>
          <c:tx>
            <c:strRef>
              <c:f>'A-2'!$A$14</c:f>
              <c:strCache>
                <c:ptCount val="1"/>
                <c:pt idx="0">
                  <c:v>Baseline Expenditure</c:v>
                </c:pt>
              </c:strCache>
            </c:strRef>
          </c:tx>
          <c:spPr>
            <a:ln w="25400">
              <a:solidFill>
                <a:srgbClr val="0000FF"/>
              </a:solidFill>
              <a:prstDash val="solid"/>
            </a:ln>
          </c:spPr>
          <c:marker>
            <c:symbol val="none"/>
          </c:marker>
          <c:cat>
            <c:multiLvlStrRef>
              <c:f>('A-2'!$B$202:$H$202,'A-2'!$B$204:$I$204)</c:f>
            </c:multiLvlStrRef>
          </c:cat>
          <c:val>
            <c:numRef>
              <c:f>('A-2'!$B$200:$H$200,'A-2'!$B$205:$I$205)</c:f>
              <c:numCache>
                <c:formatCode>General</c:formatCode>
                <c:ptCount val="7"/>
              </c:numCache>
            </c:numRef>
          </c:val>
          <c:smooth val="0"/>
          <c:extLst>
            <c:ext xmlns:c16="http://schemas.microsoft.com/office/drawing/2014/chart" uri="{C3380CC4-5D6E-409C-BE32-E72D297353CC}">
              <c16:uniqueId val="{00000001-F6CE-47D3-824D-80B34BC6BE94}"/>
            </c:ext>
          </c:extLst>
        </c:ser>
        <c:ser>
          <c:idx val="0"/>
          <c:order val="2"/>
          <c:tx>
            <c:strRef>
              <c:f>'A-2'!$A$206</c:f>
              <c:strCache>
                <c:ptCount val="1"/>
                <c:pt idx="0">
                  <c:v>Total with Variations</c:v>
                </c:pt>
              </c:strCache>
            </c:strRef>
          </c:tx>
          <c:spPr>
            <a:ln w="25400">
              <a:solidFill>
                <a:srgbClr val="993366"/>
              </a:solidFill>
              <a:prstDash val="solid"/>
            </a:ln>
          </c:spPr>
          <c:marker>
            <c:symbol val="none"/>
          </c:marker>
          <c:cat>
            <c:multiLvlStrRef>
              <c:f>('A-2'!$B$202:$H$202,'A-2'!$B$204:$I$204)</c:f>
            </c:multiLvlStrRef>
          </c:cat>
          <c:val>
            <c:numRef>
              <c:f>('A-2'!$B$200:$H$200,'A-2'!$B$206:$I$206)</c:f>
              <c:numCache>
                <c:formatCode>General</c:formatCode>
                <c:ptCount val="7"/>
              </c:numCache>
            </c:numRef>
          </c:val>
          <c:smooth val="0"/>
          <c:extLst>
            <c:ext xmlns:c16="http://schemas.microsoft.com/office/drawing/2014/chart" uri="{C3380CC4-5D6E-409C-BE32-E72D297353CC}">
              <c16:uniqueId val="{00000002-F6CE-47D3-824D-80B34BC6BE94}"/>
            </c:ext>
          </c:extLst>
        </c:ser>
        <c:ser>
          <c:idx val="3"/>
          <c:order val="3"/>
          <c:tx>
            <c:strRef>
              <c:f>'A-2'!$A$207</c:f>
              <c:strCache>
                <c:ptCount val="1"/>
                <c:pt idx="0">
                  <c:v>Total with Specific Escalations</c:v>
                </c:pt>
              </c:strCache>
            </c:strRef>
          </c:tx>
          <c:spPr>
            <a:ln w="25400">
              <a:solidFill>
                <a:srgbClr val="FF0000"/>
              </a:solidFill>
              <a:prstDash val="solid"/>
            </a:ln>
          </c:spPr>
          <c:marker>
            <c:symbol val="none"/>
          </c:marker>
          <c:cat>
            <c:multiLvlStrRef>
              <c:f>('A-2'!$B$202:$H$202,'A-2'!$B$204:$I$204)</c:f>
            </c:multiLvlStrRef>
          </c:cat>
          <c:val>
            <c:numRef>
              <c:f>('A-2'!$B$200:$H$200,'A-2'!$B$207:$I$207)</c:f>
              <c:numCache>
                <c:formatCode>General</c:formatCode>
                <c:ptCount val="7"/>
              </c:numCache>
            </c:numRef>
          </c:val>
          <c:smooth val="0"/>
          <c:extLst>
            <c:ext xmlns:c16="http://schemas.microsoft.com/office/drawing/2014/chart" uri="{C3380CC4-5D6E-409C-BE32-E72D297353CC}">
              <c16:uniqueId val="{00000003-F6CE-47D3-824D-80B34BC6BE94}"/>
            </c:ext>
          </c:extLst>
        </c:ser>
        <c:ser>
          <c:idx val="2"/>
          <c:order val="4"/>
          <c:tx>
            <c:strRef>
              <c:f>'A-2'!$A$208</c:f>
              <c:strCache>
                <c:ptCount val="1"/>
                <c:pt idx="0">
                  <c:v>Total with All Escalations</c:v>
                </c:pt>
              </c:strCache>
            </c:strRef>
          </c:tx>
          <c:spPr>
            <a:ln w="38100">
              <a:solidFill>
                <a:srgbClr val="00FF00"/>
              </a:solidFill>
              <a:prstDash val="solid"/>
            </a:ln>
          </c:spPr>
          <c:marker>
            <c:symbol val="none"/>
          </c:marker>
          <c:cat>
            <c:multiLvlStrRef>
              <c:f>('A-2'!$B$202:$H$202,'A-2'!$B$204:$I$204)</c:f>
            </c:multiLvlStrRef>
          </c:cat>
          <c:val>
            <c:numRef>
              <c:f>('A-2'!$B$200:$H$200,'A-2'!$B$208:$I$208)</c:f>
              <c:numCache>
                <c:formatCode>General</c:formatCode>
                <c:ptCount val="7"/>
              </c:numCache>
            </c:numRef>
          </c:val>
          <c:smooth val="0"/>
          <c:extLst>
            <c:ext xmlns:c16="http://schemas.microsoft.com/office/drawing/2014/chart" uri="{C3380CC4-5D6E-409C-BE32-E72D297353CC}">
              <c16:uniqueId val="{00000004-F6CE-47D3-824D-80B34BC6BE94}"/>
            </c:ext>
          </c:extLst>
        </c:ser>
        <c:dLbls>
          <c:showLegendKey val="0"/>
          <c:showVal val="0"/>
          <c:showCatName val="0"/>
          <c:showSerName val="0"/>
          <c:showPercent val="0"/>
          <c:showBubbleSize val="0"/>
        </c:dLbls>
        <c:smooth val="0"/>
        <c:axId val="127667200"/>
        <c:axId val="127689472"/>
      </c:lineChart>
      <c:catAx>
        <c:axId val="127667200"/>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27689472"/>
        <c:crosses val="autoZero"/>
        <c:auto val="1"/>
        <c:lblAlgn val="ctr"/>
        <c:lblOffset val="100"/>
        <c:tickLblSkip val="1"/>
        <c:tickMarkSkip val="1"/>
        <c:noMultiLvlLbl val="0"/>
      </c:catAx>
      <c:valAx>
        <c:axId val="127689472"/>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27667200"/>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'A-3'!$B$2</c:f>
          <c:strCache>
            <c:ptCount val="1"/>
            <c:pt idx="0">
              <c:v>Legal Services</c:v>
            </c:pt>
          </c:strCache>
        </c:strRef>
      </c:tx>
      <c:overlay val="0"/>
      <c:spPr>
        <a:noFill/>
        <a:ln w="25400">
          <a:noFill/>
        </a:ln>
      </c:spPr>
      <c:txPr>
        <a:bodyPr/>
        <a:lstStyle/>
        <a:p>
          <a:pPr>
            <a:defRPr sz="300" b="1" i="0" u="none" strike="noStrike" baseline="0">
              <a:solidFill>
                <a:srgbClr val="000000"/>
              </a:solidFill>
              <a:latin typeface="Arial"/>
              <a:ea typeface="Arial"/>
              <a:cs typeface="Arial"/>
            </a:defRPr>
          </a:pPr>
          <a:endParaRPr lang="en-US"/>
        </a:p>
      </c:txPr>
    </c:title>
    <c:autoTitleDeleted val="0"/>
    <c:plotArea>
      <c:layout/>
      <c:lineChart>
        <c:grouping val="standard"/>
        <c:varyColors val="0"/>
        <c:ser>
          <c:idx val="4"/>
          <c:order val="0"/>
          <c:tx>
            <c:strRef>
              <c:f>'A-3'!$A$203</c:f>
              <c:strCache>
                <c:ptCount val="1"/>
                <c:pt idx="0">
                  <c:v>Historic Expenditure</c:v>
                </c:pt>
              </c:strCache>
            </c:strRef>
          </c:tx>
          <c:spPr>
            <a:ln w="25400">
              <a:solidFill>
                <a:srgbClr val="33CCCC"/>
              </a:solidFill>
              <a:prstDash val="solid"/>
            </a:ln>
          </c:spPr>
          <c:marker>
            <c:symbol val="none"/>
          </c:marker>
          <c:cat>
            <c:multiLvlStrRef>
              <c:f>('A-3'!$B$202:$H$202,'A-3'!$B$204:$I$204)</c:f>
            </c:multiLvlStrRef>
          </c:cat>
          <c:val>
            <c:numRef>
              <c:f>('A-3'!$B$203:$H$203,'A-3'!$B$205,'A-3'!$C$200:$I$200)</c:f>
              <c:numCache>
                <c:formatCode>General</c:formatCode>
                <c:ptCount val="7"/>
              </c:numCache>
            </c:numRef>
          </c:val>
          <c:smooth val="0"/>
          <c:extLst>
            <c:ext xmlns:c16="http://schemas.microsoft.com/office/drawing/2014/chart" uri="{C3380CC4-5D6E-409C-BE32-E72D297353CC}">
              <c16:uniqueId val="{00000000-5BAD-4ADC-AE47-5B88F6310A16}"/>
            </c:ext>
          </c:extLst>
        </c:ser>
        <c:ser>
          <c:idx val="1"/>
          <c:order val="1"/>
          <c:tx>
            <c:strRef>
              <c:f>'A-3'!$A$14</c:f>
              <c:strCache>
                <c:ptCount val="1"/>
                <c:pt idx="0">
                  <c:v>Baseline Expenditure</c:v>
                </c:pt>
              </c:strCache>
            </c:strRef>
          </c:tx>
          <c:spPr>
            <a:ln w="25400">
              <a:solidFill>
                <a:srgbClr val="0000FF"/>
              </a:solidFill>
              <a:prstDash val="solid"/>
            </a:ln>
          </c:spPr>
          <c:marker>
            <c:symbol val="none"/>
          </c:marker>
          <c:cat>
            <c:multiLvlStrRef>
              <c:f>('A-3'!$B$202:$H$202,'A-3'!$B$204:$I$204)</c:f>
            </c:multiLvlStrRef>
          </c:cat>
          <c:val>
            <c:numRef>
              <c:f>('A-3'!$B$200:$H$200,'A-3'!$B$205:$I$205)</c:f>
              <c:numCache>
                <c:formatCode>General</c:formatCode>
                <c:ptCount val="7"/>
              </c:numCache>
            </c:numRef>
          </c:val>
          <c:smooth val="0"/>
          <c:extLst>
            <c:ext xmlns:c16="http://schemas.microsoft.com/office/drawing/2014/chart" uri="{C3380CC4-5D6E-409C-BE32-E72D297353CC}">
              <c16:uniqueId val="{00000001-5BAD-4ADC-AE47-5B88F6310A16}"/>
            </c:ext>
          </c:extLst>
        </c:ser>
        <c:ser>
          <c:idx val="0"/>
          <c:order val="2"/>
          <c:tx>
            <c:strRef>
              <c:f>'A-3'!$A$206</c:f>
              <c:strCache>
                <c:ptCount val="1"/>
                <c:pt idx="0">
                  <c:v>Total with Variations</c:v>
                </c:pt>
              </c:strCache>
            </c:strRef>
          </c:tx>
          <c:spPr>
            <a:ln w="25400">
              <a:solidFill>
                <a:srgbClr val="993366"/>
              </a:solidFill>
              <a:prstDash val="solid"/>
            </a:ln>
          </c:spPr>
          <c:marker>
            <c:symbol val="none"/>
          </c:marker>
          <c:cat>
            <c:multiLvlStrRef>
              <c:f>('A-3'!$B$202:$H$202,'A-3'!$B$204:$I$204)</c:f>
            </c:multiLvlStrRef>
          </c:cat>
          <c:val>
            <c:numRef>
              <c:f>('A-3'!$B$200:$H$200,'A-3'!$B$206:$I$206)</c:f>
              <c:numCache>
                <c:formatCode>General</c:formatCode>
                <c:ptCount val="7"/>
              </c:numCache>
            </c:numRef>
          </c:val>
          <c:smooth val="0"/>
          <c:extLst>
            <c:ext xmlns:c16="http://schemas.microsoft.com/office/drawing/2014/chart" uri="{C3380CC4-5D6E-409C-BE32-E72D297353CC}">
              <c16:uniqueId val="{00000002-5BAD-4ADC-AE47-5B88F6310A16}"/>
            </c:ext>
          </c:extLst>
        </c:ser>
        <c:ser>
          <c:idx val="3"/>
          <c:order val="3"/>
          <c:tx>
            <c:strRef>
              <c:f>'A-3'!$A$207</c:f>
              <c:strCache>
                <c:ptCount val="1"/>
                <c:pt idx="0">
                  <c:v>Total with Specific Escalations</c:v>
                </c:pt>
              </c:strCache>
            </c:strRef>
          </c:tx>
          <c:spPr>
            <a:ln w="25400">
              <a:solidFill>
                <a:srgbClr val="FF0000"/>
              </a:solidFill>
              <a:prstDash val="solid"/>
            </a:ln>
          </c:spPr>
          <c:marker>
            <c:symbol val="none"/>
          </c:marker>
          <c:cat>
            <c:multiLvlStrRef>
              <c:f>('A-3'!$B$202:$H$202,'A-3'!$B$204:$I$204)</c:f>
            </c:multiLvlStrRef>
          </c:cat>
          <c:val>
            <c:numRef>
              <c:f>('A-3'!$B$200:$H$200,'A-3'!$B$207:$I$207)</c:f>
              <c:numCache>
                <c:formatCode>General</c:formatCode>
                <c:ptCount val="7"/>
              </c:numCache>
            </c:numRef>
          </c:val>
          <c:smooth val="0"/>
          <c:extLst>
            <c:ext xmlns:c16="http://schemas.microsoft.com/office/drawing/2014/chart" uri="{C3380CC4-5D6E-409C-BE32-E72D297353CC}">
              <c16:uniqueId val="{00000003-5BAD-4ADC-AE47-5B88F6310A16}"/>
            </c:ext>
          </c:extLst>
        </c:ser>
        <c:ser>
          <c:idx val="2"/>
          <c:order val="4"/>
          <c:tx>
            <c:strRef>
              <c:f>'A-3'!$A$208</c:f>
              <c:strCache>
                <c:ptCount val="1"/>
                <c:pt idx="0">
                  <c:v>Total with All Escalations</c:v>
                </c:pt>
              </c:strCache>
            </c:strRef>
          </c:tx>
          <c:spPr>
            <a:ln w="38100">
              <a:solidFill>
                <a:srgbClr val="00FF00"/>
              </a:solidFill>
              <a:prstDash val="solid"/>
            </a:ln>
          </c:spPr>
          <c:marker>
            <c:symbol val="none"/>
          </c:marker>
          <c:cat>
            <c:multiLvlStrRef>
              <c:f>('A-3'!$B$202:$H$202,'A-3'!$B$204:$I$204)</c:f>
            </c:multiLvlStrRef>
          </c:cat>
          <c:val>
            <c:numRef>
              <c:f>('A-3'!$B$200:$H$200,'A-3'!$B$208:$I$208)</c:f>
              <c:numCache>
                <c:formatCode>General</c:formatCode>
                <c:ptCount val="7"/>
              </c:numCache>
            </c:numRef>
          </c:val>
          <c:smooth val="0"/>
          <c:extLst>
            <c:ext xmlns:c16="http://schemas.microsoft.com/office/drawing/2014/chart" uri="{C3380CC4-5D6E-409C-BE32-E72D297353CC}">
              <c16:uniqueId val="{00000004-5BAD-4ADC-AE47-5B88F6310A16}"/>
            </c:ext>
          </c:extLst>
        </c:ser>
        <c:dLbls>
          <c:showLegendKey val="0"/>
          <c:showVal val="0"/>
          <c:showCatName val="0"/>
          <c:showSerName val="0"/>
          <c:showPercent val="0"/>
          <c:showBubbleSize val="0"/>
        </c:dLbls>
        <c:smooth val="0"/>
        <c:axId val="137696000"/>
        <c:axId val="137697536"/>
      </c:lineChart>
      <c:catAx>
        <c:axId val="1376960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137697536"/>
        <c:crosses val="autoZero"/>
        <c:auto val="1"/>
        <c:lblAlgn val="ctr"/>
        <c:lblOffset val="100"/>
        <c:tickLblSkip val="1"/>
        <c:tickMarkSkip val="1"/>
        <c:noMultiLvlLbl val="0"/>
      </c:catAx>
      <c:valAx>
        <c:axId val="137697536"/>
        <c:scaling>
          <c:orientation val="minMax"/>
        </c:scaling>
        <c:delete val="0"/>
        <c:axPos val="l"/>
        <c:majorGridlines>
          <c:spPr>
            <a:ln w="3175">
              <a:solidFill>
                <a:srgbClr val="000000"/>
              </a:solidFill>
              <a:prstDash val="solid"/>
            </a:ln>
          </c:spPr>
        </c:majorGridlines>
        <c:title>
          <c:tx>
            <c:rich>
              <a:bodyPr/>
              <a:lstStyle/>
              <a:p>
                <a:pPr>
                  <a:defRPr sz="225" b="1" i="0" u="none" strike="noStrike" baseline="0">
                    <a:solidFill>
                      <a:srgbClr val="000000"/>
                    </a:solidFill>
                    <a:latin typeface="Arial"/>
                    <a:ea typeface="Arial"/>
                    <a:cs typeface="Arial"/>
                  </a:defRPr>
                </a:pPr>
                <a:r>
                  <a:rPr lang="en-AU"/>
                  <a:t>$'M</a:t>
                </a:r>
              </a:p>
            </c:rich>
          </c:tx>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137696000"/>
        <c:crosses val="autoZero"/>
        <c:crossBetween val="between"/>
      </c:valAx>
      <c:spPr>
        <a:solidFill>
          <a:srgbClr val="C0C0C0"/>
        </a:soli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2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225"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'A-4'!$B$2</c:f>
          <c:strCache>
            <c:ptCount val="1"/>
            <c:pt idx="0">
              <c:v>Real Estate &amp; Easements – DLC Land Tax</c:v>
            </c:pt>
          </c:strCache>
        </c:strRef>
      </c:tx>
      <c:layout>
        <c:manualLayout>
          <c:xMode val="edge"/>
          <c:yMode val="edge"/>
          <c:x val="0.41213653603034134"/>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'A-4'!$A$203</c:f>
              <c:strCache>
                <c:ptCount val="1"/>
                <c:pt idx="0">
                  <c:v>Historic Expenditure</c:v>
                </c:pt>
              </c:strCache>
            </c:strRef>
          </c:tx>
          <c:spPr>
            <a:ln w="25400">
              <a:solidFill>
                <a:srgbClr val="33CCCC"/>
              </a:solidFill>
              <a:prstDash val="solid"/>
            </a:ln>
          </c:spPr>
          <c:marker>
            <c:symbol val="none"/>
          </c:marker>
          <c:cat>
            <c:multiLvlStrRef>
              <c:f>('A-4'!$B$202:$H$202,'A-4'!$B$204:$I$204)</c:f>
            </c:multiLvlStrRef>
          </c:cat>
          <c:val>
            <c:numRef>
              <c:f>('A-4'!$B$203:$H$203,'A-4'!$B$205,'A-4'!$C$200:$I$200)</c:f>
              <c:numCache>
                <c:formatCode>General</c:formatCode>
                <c:ptCount val="7"/>
              </c:numCache>
            </c:numRef>
          </c:val>
          <c:smooth val="0"/>
          <c:extLst>
            <c:ext xmlns:c16="http://schemas.microsoft.com/office/drawing/2014/chart" uri="{C3380CC4-5D6E-409C-BE32-E72D297353CC}">
              <c16:uniqueId val="{00000000-49B4-45B5-B7B4-AC25E529B352}"/>
            </c:ext>
          </c:extLst>
        </c:ser>
        <c:ser>
          <c:idx val="1"/>
          <c:order val="1"/>
          <c:tx>
            <c:strRef>
              <c:f>'A-4'!$A$14</c:f>
              <c:strCache>
                <c:ptCount val="1"/>
                <c:pt idx="0">
                  <c:v>Baseline Expenditure</c:v>
                </c:pt>
              </c:strCache>
            </c:strRef>
          </c:tx>
          <c:spPr>
            <a:ln w="25400">
              <a:solidFill>
                <a:srgbClr val="0000FF"/>
              </a:solidFill>
              <a:prstDash val="solid"/>
            </a:ln>
          </c:spPr>
          <c:marker>
            <c:symbol val="none"/>
          </c:marker>
          <c:cat>
            <c:multiLvlStrRef>
              <c:f>('A-4'!$B$202:$H$202,'A-4'!$B$204:$I$204)</c:f>
            </c:multiLvlStrRef>
          </c:cat>
          <c:val>
            <c:numRef>
              <c:f>('A-4'!$B$200:$H$200,'A-4'!$B$205:$I$205)</c:f>
              <c:numCache>
                <c:formatCode>General</c:formatCode>
                <c:ptCount val="7"/>
              </c:numCache>
            </c:numRef>
          </c:val>
          <c:smooth val="0"/>
          <c:extLst>
            <c:ext xmlns:c16="http://schemas.microsoft.com/office/drawing/2014/chart" uri="{C3380CC4-5D6E-409C-BE32-E72D297353CC}">
              <c16:uniqueId val="{00000001-49B4-45B5-B7B4-AC25E529B352}"/>
            </c:ext>
          </c:extLst>
        </c:ser>
        <c:ser>
          <c:idx val="0"/>
          <c:order val="2"/>
          <c:tx>
            <c:strRef>
              <c:f>'A-4'!$A$206</c:f>
              <c:strCache>
                <c:ptCount val="1"/>
                <c:pt idx="0">
                  <c:v>Total with Variations</c:v>
                </c:pt>
              </c:strCache>
            </c:strRef>
          </c:tx>
          <c:spPr>
            <a:ln w="25400">
              <a:solidFill>
                <a:srgbClr val="993366"/>
              </a:solidFill>
              <a:prstDash val="solid"/>
            </a:ln>
          </c:spPr>
          <c:marker>
            <c:symbol val="none"/>
          </c:marker>
          <c:cat>
            <c:multiLvlStrRef>
              <c:f>('A-4'!$B$202:$H$202,'A-4'!$B$204:$I$204)</c:f>
            </c:multiLvlStrRef>
          </c:cat>
          <c:val>
            <c:numRef>
              <c:f>('A-4'!$B$200:$H$200,'A-4'!$B$206:$I$206)</c:f>
              <c:numCache>
                <c:formatCode>General</c:formatCode>
                <c:ptCount val="7"/>
              </c:numCache>
            </c:numRef>
          </c:val>
          <c:smooth val="0"/>
          <c:extLst>
            <c:ext xmlns:c16="http://schemas.microsoft.com/office/drawing/2014/chart" uri="{C3380CC4-5D6E-409C-BE32-E72D297353CC}">
              <c16:uniqueId val="{00000002-49B4-45B5-B7B4-AC25E529B352}"/>
            </c:ext>
          </c:extLst>
        </c:ser>
        <c:ser>
          <c:idx val="3"/>
          <c:order val="3"/>
          <c:tx>
            <c:strRef>
              <c:f>'A-4'!$A$207</c:f>
              <c:strCache>
                <c:ptCount val="1"/>
                <c:pt idx="0">
                  <c:v>Total with Specific Escalations</c:v>
                </c:pt>
              </c:strCache>
            </c:strRef>
          </c:tx>
          <c:spPr>
            <a:ln w="25400">
              <a:solidFill>
                <a:srgbClr val="FF0000"/>
              </a:solidFill>
              <a:prstDash val="solid"/>
            </a:ln>
          </c:spPr>
          <c:marker>
            <c:symbol val="none"/>
          </c:marker>
          <c:cat>
            <c:multiLvlStrRef>
              <c:f>('A-4'!$B$202:$H$202,'A-4'!$B$204:$I$204)</c:f>
            </c:multiLvlStrRef>
          </c:cat>
          <c:val>
            <c:numRef>
              <c:f>('A-4'!$B$200:$H$200,'A-4'!$B$207:$I$207)</c:f>
              <c:numCache>
                <c:formatCode>General</c:formatCode>
                <c:ptCount val="7"/>
              </c:numCache>
            </c:numRef>
          </c:val>
          <c:smooth val="0"/>
          <c:extLst>
            <c:ext xmlns:c16="http://schemas.microsoft.com/office/drawing/2014/chart" uri="{C3380CC4-5D6E-409C-BE32-E72D297353CC}">
              <c16:uniqueId val="{00000003-49B4-45B5-B7B4-AC25E529B352}"/>
            </c:ext>
          </c:extLst>
        </c:ser>
        <c:ser>
          <c:idx val="2"/>
          <c:order val="4"/>
          <c:tx>
            <c:strRef>
              <c:f>'A-4'!$A$208</c:f>
              <c:strCache>
                <c:ptCount val="1"/>
                <c:pt idx="0">
                  <c:v>Total with All Escalations</c:v>
                </c:pt>
              </c:strCache>
            </c:strRef>
          </c:tx>
          <c:spPr>
            <a:ln w="38100">
              <a:solidFill>
                <a:srgbClr val="00FF00"/>
              </a:solidFill>
              <a:prstDash val="solid"/>
            </a:ln>
          </c:spPr>
          <c:marker>
            <c:symbol val="none"/>
          </c:marker>
          <c:cat>
            <c:multiLvlStrRef>
              <c:f>('A-4'!$B$202:$H$202,'A-4'!$B$204:$I$204)</c:f>
            </c:multiLvlStrRef>
          </c:cat>
          <c:val>
            <c:numRef>
              <c:f>('A-4'!$B$200:$H$200,'A-4'!$B$208:$I$208)</c:f>
              <c:numCache>
                <c:formatCode>General</c:formatCode>
                <c:ptCount val="7"/>
              </c:numCache>
            </c:numRef>
          </c:val>
          <c:smooth val="0"/>
          <c:extLst>
            <c:ext xmlns:c16="http://schemas.microsoft.com/office/drawing/2014/chart" uri="{C3380CC4-5D6E-409C-BE32-E72D297353CC}">
              <c16:uniqueId val="{00000004-49B4-45B5-B7B4-AC25E529B352}"/>
            </c:ext>
          </c:extLst>
        </c:ser>
        <c:dLbls>
          <c:showLegendKey val="0"/>
          <c:showVal val="0"/>
          <c:showCatName val="0"/>
          <c:showSerName val="0"/>
          <c:showPercent val="0"/>
          <c:showBubbleSize val="0"/>
        </c:dLbls>
        <c:smooth val="0"/>
        <c:axId val="163019008"/>
        <c:axId val="163037184"/>
      </c:lineChart>
      <c:catAx>
        <c:axId val="16301900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63037184"/>
        <c:crosses val="autoZero"/>
        <c:auto val="1"/>
        <c:lblAlgn val="ctr"/>
        <c:lblOffset val="100"/>
        <c:tickLblSkip val="1"/>
        <c:tickMarkSkip val="1"/>
        <c:noMultiLvlLbl val="0"/>
      </c:catAx>
      <c:valAx>
        <c:axId val="163037184"/>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6301900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'A-5'!$B$2</c:f>
          <c:strCache>
            <c:ptCount val="1"/>
            <c:pt idx="0">
              <c:v>Real Estate &amp; Easements – Office and Depots</c:v>
            </c:pt>
          </c:strCache>
        </c:strRef>
      </c:tx>
      <c:layout>
        <c:manualLayout>
          <c:xMode val="edge"/>
          <c:yMode val="edge"/>
          <c:x val="0.1984829329962115"/>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'A-5'!$A$203</c:f>
              <c:strCache>
                <c:ptCount val="1"/>
                <c:pt idx="0">
                  <c:v>Historic Expenditure</c:v>
                </c:pt>
              </c:strCache>
            </c:strRef>
          </c:tx>
          <c:spPr>
            <a:ln w="25400">
              <a:solidFill>
                <a:srgbClr val="33CCCC"/>
              </a:solidFill>
              <a:prstDash val="solid"/>
            </a:ln>
          </c:spPr>
          <c:marker>
            <c:symbol val="none"/>
          </c:marker>
          <c:cat>
            <c:multiLvlStrRef>
              <c:f>('A-5'!$B$202:$H$202,'A-5'!$B$204:$I$204)</c:f>
            </c:multiLvlStrRef>
          </c:cat>
          <c:val>
            <c:numRef>
              <c:f>('A-5'!$B$203:$H$203,'A-5'!$B$205,'A-5'!$C$200:$I$200)</c:f>
              <c:numCache>
                <c:formatCode>General</c:formatCode>
                <c:ptCount val="7"/>
              </c:numCache>
            </c:numRef>
          </c:val>
          <c:smooth val="0"/>
          <c:extLst>
            <c:ext xmlns:c16="http://schemas.microsoft.com/office/drawing/2014/chart" uri="{C3380CC4-5D6E-409C-BE32-E72D297353CC}">
              <c16:uniqueId val="{00000000-FBD3-4F3C-AF9A-7432B2364016}"/>
            </c:ext>
          </c:extLst>
        </c:ser>
        <c:ser>
          <c:idx val="1"/>
          <c:order val="1"/>
          <c:tx>
            <c:strRef>
              <c:f>'A-5'!$A$14</c:f>
              <c:strCache>
                <c:ptCount val="1"/>
                <c:pt idx="0">
                  <c:v>Baseline Expenditure</c:v>
                </c:pt>
              </c:strCache>
            </c:strRef>
          </c:tx>
          <c:spPr>
            <a:ln w="25400">
              <a:solidFill>
                <a:srgbClr val="0000FF"/>
              </a:solidFill>
              <a:prstDash val="solid"/>
            </a:ln>
          </c:spPr>
          <c:marker>
            <c:symbol val="none"/>
          </c:marker>
          <c:cat>
            <c:multiLvlStrRef>
              <c:f>('A-5'!$B$202:$H$202,'A-5'!$B$204:$I$204)</c:f>
            </c:multiLvlStrRef>
          </c:cat>
          <c:val>
            <c:numRef>
              <c:f>('A-5'!$B$200:$H$200,'A-5'!$B$205:$I$205)</c:f>
              <c:numCache>
                <c:formatCode>General</c:formatCode>
                <c:ptCount val="7"/>
              </c:numCache>
            </c:numRef>
          </c:val>
          <c:smooth val="0"/>
          <c:extLst>
            <c:ext xmlns:c16="http://schemas.microsoft.com/office/drawing/2014/chart" uri="{C3380CC4-5D6E-409C-BE32-E72D297353CC}">
              <c16:uniqueId val="{00000001-FBD3-4F3C-AF9A-7432B2364016}"/>
            </c:ext>
          </c:extLst>
        </c:ser>
        <c:ser>
          <c:idx val="0"/>
          <c:order val="2"/>
          <c:tx>
            <c:strRef>
              <c:f>'A-5'!$A$206</c:f>
              <c:strCache>
                <c:ptCount val="1"/>
                <c:pt idx="0">
                  <c:v>Total with Variations</c:v>
                </c:pt>
              </c:strCache>
            </c:strRef>
          </c:tx>
          <c:spPr>
            <a:ln w="25400">
              <a:solidFill>
                <a:srgbClr val="993366"/>
              </a:solidFill>
              <a:prstDash val="solid"/>
            </a:ln>
          </c:spPr>
          <c:marker>
            <c:symbol val="none"/>
          </c:marker>
          <c:cat>
            <c:multiLvlStrRef>
              <c:f>('A-5'!$B$202:$H$202,'A-5'!$B$204:$I$204)</c:f>
            </c:multiLvlStrRef>
          </c:cat>
          <c:val>
            <c:numRef>
              <c:f>('A-5'!$B$200:$H$200,'A-5'!$B$206:$I$206)</c:f>
              <c:numCache>
                <c:formatCode>General</c:formatCode>
                <c:ptCount val="7"/>
              </c:numCache>
            </c:numRef>
          </c:val>
          <c:smooth val="0"/>
          <c:extLst>
            <c:ext xmlns:c16="http://schemas.microsoft.com/office/drawing/2014/chart" uri="{C3380CC4-5D6E-409C-BE32-E72D297353CC}">
              <c16:uniqueId val="{00000002-FBD3-4F3C-AF9A-7432B2364016}"/>
            </c:ext>
          </c:extLst>
        </c:ser>
        <c:ser>
          <c:idx val="3"/>
          <c:order val="3"/>
          <c:tx>
            <c:strRef>
              <c:f>'A-5'!$A$207</c:f>
              <c:strCache>
                <c:ptCount val="1"/>
                <c:pt idx="0">
                  <c:v>Total with Specific Escalations</c:v>
                </c:pt>
              </c:strCache>
            </c:strRef>
          </c:tx>
          <c:spPr>
            <a:ln w="25400">
              <a:solidFill>
                <a:srgbClr val="FF0000"/>
              </a:solidFill>
              <a:prstDash val="solid"/>
            </a:ln>
          </c:spPr>
          <c:marker>
            <c:symbol val="none"/>
          </c:marker>
          <c:cat>
            <c:multiLvlStrRef>
              <c:f>('A-5'!$B$202:$H$202,'A-5'!$B$204:$I$204)</c:f>
            </c:multiLvlStrRef>
          </c:cat>
          <c:val>
            <c:numRef>
              <c:f>('A-5'!$B$200:$H$200,'A-5'!$B$207:$I$207)</c:f>
              <c:numCache>
                <c:formatCode>General</c:formatCode>
                <c:ptCount val="7"/>
              </c:numCache>
            </c:numRef>
          </c:val>
          <c:smooth val="0"/>
          <c:extLst>
            <c:ext xmlns:c16="http://schemas.microsoft.com/office/drawing/2014/chart" uri="{C3380CC4-5D6E-409C-BE32-E72D297353CC}">
              <c16:uniqueId val="{00000003-FBD3-4F3C-AF9A-7432B2364016}"/>
            </c:ext>
          </c:extLst>
        </c:ser>
        <c:ser>
          <c:idx val="2"/>
          <c:order val="4"/>
          <c:tx>
            <c:strRef>
              <c:f>'A-5'!$A$208</c:f>
              <c:strCache>
                <c:ptCount val="1"/>
                <c:pt idx="0">
                  <c:v>Total with All Escalations</c:v>
                </c:pt>
              </c:strCache>
            </c:strRef>
          </c:tx>
          <c:spPr>
            <a:ln w="38100">
              <a:solidFill>
                <a:srgbClr val="00FF00"/>
              </a:solidFill>
              <a:prstDash val="solid"/>
            </a:ln>
          </c:spPr>
          <c:marker>
            <c:symbol val="none"/>
          </c:marker>
          <c:cat>
            <c:multiLvlStrRef>
              <c:f>('A-5'!$B$202:$H$202,'A-5'!$B$204:$I$204)</c:f>
            </c:multiLvlStrRef>
          </c:cat>
          <c:val>
            <c:numRef>
              <c:f>('A-5'!$B$200:$H$200,'A-5'!$B$208:$I$208)</c:f>
              <c:numCache>
                <c:formatCode>General</c:formatCode>
                <c:ptCount val="7"/>
              </c:numCache>
            </c:numRef>
          </c:val>
          <c:smooth val="0"/>
          <c:extLst>
            <c:ext xmlns:c16="http://schemas.microsoft.com/office/drawing/2014/chart" uri="{C3380CC4-5D6E-409C-BE32-E72D297353CC}">
              <c16:uniqueId val="{00000004-FBD3-4F3C-AF9A-7432B2364016}"/>
            </c:ext>
          </c:extLst>
        </c:ser>
        <c:dLbls>
          <c:showLegendKey val="0"/>
          <c:showVal val="0"/>
          <c:showCatName val="0"/>
          <c:showSerName val="0"/>
          <c:showPercent val="0"/>
          <c:showBubbleSize val="0"/>
        </c:dLbls>
        <c:smooth val="0"/>
        <c:axId val="169816064"/>
        <c:axId val="169817600"/>
      </c:lineChart>
      <c:catAx>
        <c:axId val="169816064"/>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69817600"/>
        <c:crosses val="autoZero"/>
        <c:auto val="1"/>
        <c:lblAlgn val="ctr"/>
        <c:lblOffset val="100"/>
        <c:tickLblSkip val="1"/>
        <c:tickMarkSkip val="1"/>
        <c:noMultiLvlLbl val="0"/>
      </c:catAx>
      <c:valAx>
        <c:axId val="169817600"/>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69816064"/>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'A-6'!$B$2</c:f>
          <c:strCache>
            <c:ptCount val="1"/>
            <c:pt idx="0">
              <c:v>Audit Services</c:v>
            </c:pt>
          </c:strCache>
        </c:strRef>
      </c:tx>
      <c:layout>
        <c:manualLayout>
          <c:xMode val="edge"/>
          <c:yMode val="edge"/>
          <c:x val="0.29161399072903499"/>
          <c:y val="2.9702986731401659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'A-6'!$A$203</c:f>
              <c:strCache>
                <c:ptCount val="1"/>
                <c:pt idx="0">
                  <c:v>Historic Expenditure</c:v>
                </c:pt>
              </c:strCache>
            </c:strRef>
          </c:tx>
          <c:spPr>
            <a:ln w="25400">
              <a:solidFill>
                <a:srgbClr val="33CCCC"/>
              </a:solidFill>
              <a:prstDash val="solid"/>
            </a:ln>
          </c:spPr>
          <c:marker>
            <c:symbol val="none"/>
          </c:marker>
          <c:cat>
            <c:multiLvlStrRef>
              <c:f>('A-6'!$B$202:$H$202,'A-6'!$B$204:$I$204)</c:f>
            </c:multiLvlStrRef>
          </c:cat>
          <c:val>
            <c:numRef>
              <c:f>('A-6'!$B$203:$H$203,'A-6'!$B$205,'A-6'!$C$200:$I$200)</c:f>
              <c:numCache>
                <c:formatCode>General</c:formatCode>
                <c:ptCount val="7"/>
              </c:numCache>
            </c:numRef>
          </c:val>
          <c:smooth val="0"/>
          <c:extLst>
            <c:ext xmlns:c16="http://schemas.microsoft.com/office/drawing/2014/chart" uri="{C3380CC4-5D6E-409C-BE32-E72D297353CC}">
              <c16:uniqueId val="{00000000-4C9B-4B34-B7F6-DB8FF72758ED}"/>
            </c:ext>
          </c:extLst>
        </c:ser>
        <c:ser>
          <c:idx val="1"/>
          <c:order val="1"/>
          <c:tx>
            <c:strRef>
              <c:f>'A-6'!$A$14</c:f>
              <c:strCache>
                <c:ptCount val="1"/>
                <c:pt idx="0">
                  <c:v>Baseline Expenditure</c:v>
                </c:pt>
              </c:strCache>
            </c:strRef>
          </c:tx>
          <c:spPr>
            <a:ln w="25400">
              <a:solidFill>
                <a:srgbClr val="0000FF"/>
              </a:solidFill>
              <a:prstDash val="solid"/>
            </a:ln>
          </c:spPr>
          <c:marker>
            <c:symbol val="none"/>
          </c:marker>
          <c:cat>
            <c:multiLvlStrRef>
              <c:f>('A-6'!$B$202:$H$202,'A-6'!$B$204:$I$204)</c:f>
            </c:multiLvlStrRef>
          </c:cat>
          <c:val>
            <c:numRef>
              <c:f>('A-6'!$B$200:$H$200,'A-6'!$B$205:$I$205)</c:f>
              <c:numCache>
                <c:formatCode>General</c:formatCode>
                <c:ptCount val="7"/>
              </c:numCache>
            </c:numRef>
          </c:val>
          <c:smooth val="0"/>
          <c:extLst>
            <c:ext xmlns:c16="http://schemas.microsoft.com/office/drawing/2014/chart" uri="{C3380CC4-5D6E-409C-BE32-E72D297353CC}">
              <c16:uniqueId val="{00000001-4C9B-4B34-B7F6-DB8FF72758ED}"/>
            </c:ext>
          </c:extLst>
        </c:ser>
        <c:ser>
          <c:idx val="0"/>
          <c:order val="2"/>
          <c:tx>
            <c:strRef>
              <c:f>'A-6'!$A$206</c:f>
              <c:strCache>
                <c:ptCount val="1"/>
                <c:pt idx="0">
                  <c:v>Total with Variations</c:v>
                </c:pt>
              </c:strCache>
            </c:strRef>
          </c:tx>
          <c:spPr>
            <a:ln w="25400">
              <a:solidFill>
                <a:srgbClr val="993366"/>
              </a:solidFill>
              <a:prstDash val="solid"/>
            </a:ln>
          </c:spPr>
          <c:marker>
            <c:symbol val="none"/>
          </c:marker>
          <c:cat>
            <c:multiLvlStrRef>
              <c:f>('A-6'!$B$202:$H$202,'A-6'!$B$204:$I$204)</c:f>
            </c:multiLvlStrRef>
          </c:cat>
          <c:val>
            <c:numRef>
              <c:f>('A-6'!$B$200:$H$200,'A-6'!$B$206:$I$206)</c:f>
              <c:numCache>
                <c:formatCode>General</c:formatCode>
                <c:ptCount val="7"/>
              </c:numCache>
            </c:numRef>
          </c:val>
          <c:smooth val="0"/>
          <c:extLst>
            <c:ext xmlns:c16="http://schemas.microsoft.com/office/drawing/2014/chart" uri="{C3380CC4-5D6E-409C-BE32-E72D297353CC}">
              <c16:uniqueId val="{00000002-4C9B-4B34-B7F6-DB8FF72758ED}"/>
            </c:ext>
          </c:extLst>
        </c:ser>
        <c:ser>
          <c:idx val="3"/>
          <c:order val="3"/>
          <c:tx>
            <c:strRef>
              <c:f>'A-6'!$A$207</c:f>
              <c:strCache>
                <c:ptCount val="1"/>
                <c:pt idx="0">
                  <c:v>Total with Specific Escalations</c:v>
                </c:pt>
              </c:strCache>
            </c:strRef>
          </c:tx>
          <c:spPr>
            <a:ln w="25400">
              <a:solidFill>
                <a:srgbClr val="FF0000"/>
              </a:solidFill>
              <a:prstDash val="solid"/>
            </a:ln>
          </c:spPr>
          <c:marker>
            <c:symbol val="none"/>
          </c:marker>
          <c:cat>
            <c:multiLvlStrRef>
              <c:f>('A-6'!$B$202:$H$202,'A-6'!$B$204:$I$204)</c:f>
            </c:multiLvlStrRef>
          </c:cat>
          <c:val>
            <c:numRef>
              <c:f>('A-6'!$B$200:$H$200,'A-6'!$B$207:$I$207)</c:f>
              <c:numCache>
                <c:formatCode>General</c:formatCode>
                <c:ptCount val="7"/>
              </c:numCache>
            </c:numRef>
          </c:val>
          <c:smooth val="0"/>
          <c:extLst>
            <c:ext xmlns:c16="http://schemas.microsoft.com/office/drawing/2014/chart" uri="{C3380CC4-5D6E-409C-BE32-E72D297353CC}">
              <c16:uniqueId val="{00000003-4C9B-4B34-B7F6-DB8FF72758ED}"/>
            </c:ext>
          </c:extLst>
        </c:ser>
        <c:ser>
          <c:idx val="2"/>
          <c:order val="4"/>
          <c:tx>
            <c:strRef>
              <c:f>'A-6'!$A$208</c:f>
              <c:strCache>
                <c:ptCount val="1"/>
                <c:pt idx="0">
                  <c:v>Total with All Escalations</c:v>
                </c:pt>
              </c:strCache>
            </c:strRef>
          </c:tx>
          <c:spPr>
            <a:ln w="38100">
              <a:solidFill>
                <a:srgbClr val="00FF00"/>
              </a:solidFill>
              <a:prstDash val="solid"/>
            </a:ln>
          </c:spPr>
          <c:marker>
            <c:symbol val="none"/>
          </c:marker>
          <c:cat>
            <c:multiLvlStrRef>
              <c:f>('A-6'!$B$202:$H$202,'A-6'!$B$204:$I$204)</c:f>
            </c:multiLvlStrRef>
          </c:cat>
          <c:val>
            <c:numRef>
              <c:f>('A-6'!$B$200:$H$200,'A-6'!$B$208:$I$208)</c:f>
              <c:numCache>
                <c:formatCode>General</c:formatCode>
                <c:ptCount val="7"/>
              </c:numCache>
            </c:numRef>
          </c:val>
          <c:smooth val="0"/>
          <c:extLst>
            <c:ext xmlns:c16="http://schemas.microsoft.com/office/drawing/2014/chart" uri="{C3380CC4-5D6E-409C-BE32-E72D297353CC}">
              <c16:uniqueId val="{00000004-4C9B-4B34-B7F6-DB8FF72758ED}"/>
            </c:ext>
          </c:extLst>
        </c:ser>
        <c:dLbls>
          <c:showLegendKey val="0"/>
          <c:showVal val="0"/>
          <c:showCatName val="0"/>
          <c:showSerName val="0"/>
          <c:showPercent val="0"/>
          <c:showBubbleSize val="0"/>
        </c:dLbls>
        <c:smooth val="0"/>
        <c:axId val="175699456"/>
        <c:axId val="175700992"/>
      </c:lineChart>
      <c:catAx>
        <c:axId val="175699456"/>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75700992"/>
        <c:crosses val="autoZero"/>
        <c:auto val="1"/>
        <c:lblAlgn val="ctr"/>
        <c:lblOffset val="100"/>
        <c:tickLblSkip val="1"/>
        <c:tickMarkSkip val="1"/>
        <c:noMultiLvlLbl val="0"/>
      </c:catAx>
      <c:valAx>
        <c:axId val="175700992"/>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75699456"/>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'A-7'!$B$2</c:f>
          <c:strCache>
            <c:ptCount val="1"/>
            <c:pt idx="0">
              <c:v>Risk &amp; Insurance – Shared Insurance Premiums </c:v>
            </c:pt>
          </c:strCache>
        </c:strRef>
      </c:tx>
      <c:layout>
        <c:manualLayout>
          <c:xMode val="edge"/>
          <c:yMode val="edge"/>
          <c:x val="0.47155499367889825"/>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'A-7'!$A$203</c:f>
              <c:strCache>
                <c:ptCount val="1"/>
                <c:pt idx="0">
                  <c:v>Historic Expenditure</c:v>
                </c:pt>
              </c:strCache>
            </c:strRef>
          </c:tx>
          <c:spPr>
            <a:ln w="25400">
              <a:solidFill>
                <a:srgbClr val="33CCCC"/>
              </a:solidFill>
              <a:prstDash val="solid"/>
            </a:ln>
          </c:spPr>
          <c:marker>
            <c:symbol val="none"/>
          </c:marker>
          <c:cat>
            <c:multiLvlStrRef>
              <c:f>('A-7'!$B$202:$H$202,'A-7'!$B$204:$I$204)</c:f>
            </c:multiLvlStrRef>
          </c:cat>
          <c:val>
            <c:numRef>
              <c:f>('A-7'!$B$203:$H$203,'A-7'!$B$205,'A-7'!$C$200:$I$200)</c:f>
              <c:numCache>
                <c:formatCode>General</c:formatCode>
                <c:ptCount val="7"/>
              </c:numCache>
            </c:numRef>
          </c:val>
          <c:smooth val="0"/>
          <c:extLst>
            <c:ext xmlns:c16="http://schemas.microsoft.com/office/drawing/2014/chart" uri="{C3380CC4-5D6E-409C-BE32-E72D297353CC}">
              <c16:uniqueId val="{00000000-0412-44D8-8B42-D7DD1574AD08}"/>
            </c:ext>
          </c:extLst>
        </c:ser>
        <c:ser>
          <c:idx val="1"/>
          <c:order val="1"/>
          <c:tx>
            <c:strRef>
              <c:f>'A-7'!$A$14</c:f>
              <c:strCache>
                <c:ptCount val="1"/>
                <c:pt idx="0">
                  <c:v>Baseline Expenditure</c:v>
                </c:pt>
              </c:strCache>
            </c:strRef>
          </c:tx>
          <c:spPr>
            <a:ln w="25400">
              <a:solidFill>
                <a:srgbClr val="0000FF"/>
              </a:solidFill>
              <a:prstDash val="solid"/>
            </a:ln>
          </c:spPr>
          <c:marker>
            <c:symbol val="none"/>
          </c:marker>
          <c:cat>
            <c:multiLvlStrRef>
              <c:f>('A-7'!$B$202:$H$202,'A-7'!$B$204:$I$204)</c:f>
            </c:multiLvlStrRef>
          </c:cat>
          <c:val>
            <c:numRef>
              <c:f>('A-7'!$B$200:$H$200,'A-7'!$B$205:$I$205)</c:f>
              <c:numCache>
                <c:formatCode>General</c:formatCode>
                <c:ptCount val="7"/>
              </c:numCache>
            </c:numRef>
          </c:val>
          <c:smooth val="0"/>
          <c:extLst>
            <c:ext xmlns:c16="http://schemas.microsoft.com/office/drawing/2014/chart" uri="{C3380CC4-5D6E-409C-BE32-E72D297353CC}">
              <c16:uniqueId val="{00000001-0412-44D8-8B42-D7DD1574AD08}"/>
            </c:ext>
          </c:extLst>
        </c:ser>
        <c:ser>
          <c:idx val="0"/>
          <c:order val="2"/>
          <c:tx>
            <c:strRef>
              <c:f>'A-7'!$A$206</c:f>
              <c:strCache>
                <c:ptCount val="1"/>
                <c:pt idx="0">
                  <c:v>Total with Variations</c:v>
                </c:pt>
              </c:strCache>
            </c:strRef>
          </c:tx>
          <c:spPr>
            <a:ln w="25400">
              <a:solidFill>
                <a:srgbClr val="993366"/>
              </a:solidFill>
              <a:prstDash val="solid"/>
            </a:ln>
          </c:spPr>
          <c:marker>
            <c:symbol val="none"/>
          </c:marker>
          <c:cat>
            <c:multiLvlStrRef>
              <c:f>('A-7'!$B$202:$H$202,'A-7'!$B$204:$I$204)</c:f>
            </c:multiLvlStrRef>
          </c:cat>
          <c:val>
            <c:numRef>
              <c:f>('A-7'!$B$200:$H$200,'A-7'!$B$206:$I$206)</c:f>
              <c:numCache>
                <c:formatCode>General</c:formatCode>
                <c:ptCount val="7"/>
              </c:numCache>
            </c:numRef>
          </c:val>
          <c:smooth val="0"/>
          <c:extLst>
            <c:ext xmlns:c16="http://schemas.microsoft.com/office/drawing/2014/chart" uri="{C3380CC4-5D6E-409C-BE32-E72D297353CC}">
              <c16:uniqueId val="{00000002-0412-44D8-8B42-D7DD1574AD08}"/>
            </c:ext>
          </c:extLst>
        </c:ser>
        <c:ser>
          <c:idx val="3"/>
          <c:order val="3"/>
          <c:tx>
            <c:strRef>
              <c:f>'A-7'!$A$207</c:f>
              <c:strCache>
                <c:ptCount val="1"/>
                <c:pt idx="0">
                  <c:v>Total with Specific Escalations</c:v>
                </c:pt>
              </c:strCache>
            </c:strRef>
          </c:tx>
          <c:spPr>
            <a:ln w="25400">
              <a:solidFill>
                <a:srgbClr val="FF0000"/>
              </a:solidFill>
              <a:prstDash val="solid"/>
            </a:ln>
          </c:spPr>
          <c:marker>
            <c:symbol val="none"/>
          </c:marker>
          <c:cat>
            <c:multiLvlStrRef>
              <c:f>('A-7'!$B$202:$H$202,'A-7'!$B$204:$I$204)</c:f>
            </c:multiLvlStrRef>
          </c:cat>
          <c:val>
            <c:numRef>
              <c:f>('A-7'!$B$200:$H$200,'A-7'!$B$207:$I$207)</c:f>
              <c:numCache>
                <c:formatCode>General</c:formatCode>
                <c:ptCount val="7"/>
              </c:numCache>
            </c:numRef>
          </c:val>
          <c:smooth val="0"/>
          <c:extLst>
            <c:ext xmlns:c16="http://schemas.microsoft.com/office/drawing/2014/chart" uri="{C3380CC4-5D6E-409C-BE32-E72D297353CC}">
              <c16:uniqueId val="{00000003-0412-44D8-8B42-D7DD1574AD08}"/>
            </c:ext>
          </c:extLst>
        </c:ser>
        <c:ser>
          <c:idx val="2"/>
          <c:order val="4"/>
          <c:tx>
            <c:strRef>
              <c:f>'A-7'!$A$208</c:f>
              <c:strCache>
                <c:ptCount val="1"/>
                <c:pt idx="0">
                  <c:v>Total with All Escalations</c:v>
                </c:pt>
              </c:strCache>
            </c:strRef>
          </c:tx>
          <c:spPr>
            <a:ln w="38100">
              <a:solidFill>
                <a:srgbClr val="00FF00"/>
              </a:solidFill>
              <a:prstDash val="solid"/>
            </a:ln>
          </c:spPr>
          <c:marker>
            <c:symbol val="none"/>
          </c:marker>
          <c:cat>
            <c:multiLvlStrRef>
              <c:f>('A-7'!$B$202:$H$202,'A-7'!$B$204:$I$204)</c:f>
            </c:multiLvlStrRef>
          </c:cat>
          <c:val>
            <c:numRef>
              <c:f>('A-7'!$B$200:$H$200,'A-7'!$B$208:$I$208)</c:f>
              <c:numCache>
                <c:formatCode>General</c:formatCode>
                <c:ptCount val="7"/>
              </c:numCache>
            </c:numRef>
          </c:val>
          <c:smooth val="0"/>
          <c:extLst>
            <c:ext xmlns:c16="http://schemas.microsoft.com/office/drawing/2014/chart" uri="{C3380CC4-5D6E-409C-BE32-E72D297353CC}">
              <c16:uniqueId val="{00000004-0412-44D8-8B42-D7DD1574AD08}"/>
            </c:ext>
          </c:extLst>
        </c:ser>
        <c:dLbls>
          <c:showLegendKey val="0"/>
          <c:showVal val="0"/>
          <c:showCatName val="0"/>
          <c:showSerName val="0"/>
          <c:showPercent val="0"/>
          <c:showBubbleSize val="0"/>
        </c:dLbls>
        <c:smooth val="0"/>
        <c:axId val="179993600"/>
        <c:axId val="180011776"/>
      </c:lineChart>
      <c:catAx>
        <c:axId val="179993600"/>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80011776"/>
        <c:crosses val="autoZero"/>
        <c:auto val="1"/>
        <c:lblAlgn val="ctr"/>
        <c:lblOffset val="100"/>
        <c:tickLblSkip val="1"/>
        <c:tickMarkSkip val="1"/>
        <c:noMultiLvlLbl val="0"/>
      </c:catAx>
      <c:valAx>
        <c:axId val="180011776"/>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79993600"/>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'A-8'!$B$2</c:f>
          <c:strCache>
            <c:ptCount val="1"/>
            <c:pt idx="0">
              <c:v>Risk &amp; Insurance – Support Costs</c:v>
            </c:pt>
          </c:strCache>
        </c:strRef>
      </c:tx>
      <c:layout>
        <c:manualLayout>
          <c:xMode val="edge"/>
          <c:yMode val="edge"/>
          <c:x val="0.46565528866413824"/>
          <c:y val="3.7608125071322607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'A-8'!$A$203</c:f>
              <c:strCache>
                <c:ptCount val="1"/>
                <c:pt idx="0">
                  <c:v>Historic Expenditure</c:v>
                </c:pt>
              </c:strCache>
            </c:strRef>
          </c:tx>
          <c:spPr>
            <a:ln w="25400">
              <a:solidFill>
                <a:srgbClr val="33CCCC"/>
              </a:solidFill>
              <a:prstDash val="solid"/>
            </a:ln>
          </c:spPr>
          <c:marker>
            <c:symbol val="none"/>
          </c:marker>
          <c:cat>
            <c:multiLvlStrRef>
              <c:f>('A-8'!$B$202:$H$202,'A-8'!$B$204:$I$204)</c:f>
            </c:multiLvlStrRef>
          </c:cat>
          <c:val>
            <c:numRef>
              <c:f>('A-8'!$B$203:$H$203,'A-8'!$B$205,'A-8'!$C$200:$I$200)</c:f>
              <c:numCache>
                <c:formatCode>General</c:formatCode>
                <c:ptCount val="7"/>
              </c:numCache>
            </c:numRef>
          </c:val>
          <c:smooth val="0"/>
          <c:extLst>
            <c:ext xmlns:c16="http://schemas.microsoft.com/office/drawing/2014/chart" uri="{C3380CC4-5D6E-409C-BE32-E72D297353CC}">
              <c16:uniqueId val="{00000000-EDC8-4970-BEBF-6D4FEBDA5DA6}"/>
            </c:ext>
          </c:extLst>
        </c:ser>
        <c:ser>
          <c:idx val="1"/>
          <c:order val="1"/>
          <c:tx>
            <c:strRef>
              <c:f>'A-8'!$A$14</c:f>
              <c:strCache>
                <c:ptCount val="1"/>
                <c:pt idx="0">
                  <c:v>Baseline Expenditure</c:v>
                </c:pt>
              </c:strCache>
            </c:strRef>
          </c:tx>
          <c:spPr>
            <a:ln w="25400">
              <a:solidFill>
                <a:srgbClr val="0000FF"/>
              </a:solidFill>
              <a:prstDash val="solid"/>
            </a:ln>
          </c:spPr>
          <c:marker>
            <c:symbol val="none"/>
          </c:marker>
          <c:cat>
            <c:multiLvlStrRef>
              <c:f>('A-8'!$B$202:$H$202,'A-8'!$B$204:$I$204)</c:f>
            </c:multiLvlStrRef>
          </c:cat>
          <c:val>
            <c:numRef>
              <c:f>('A-8'!$B$200:$H$200,'A-8'!$B$205:$I$205)</c:f>
              <c:numCache>
                <c:formatCode>General</c:formatCode>
                <c:ptCount val="7"/>
              </c:numCache>
            </c:numRef>
          </c:val>
          <c:smooth val="0"/>
          <c:extLst>
            <c:ext xmlns:c16="http://schemas.microsoft.com/office/drawing/2014/chart" uri="{C3380CC4-5D6E-409C-BE32-E72D297353CC}">
              <c16:uniqueId val="{00000001-EDC8-4970-BEBF-6D4FEBDA5DA6}"/>
            </c:ext>
          </c:extLst>
        </c:ser>
        <c:ser>
          <c:idx val="0"/>
          <c:order val="2"/>
          <c:tx>
            <c:strRef>
              <c:f>'A-8'!$A$206</c:f>
              <c:strCache>
                <c:ptCount val="1"/>
                <c:pt idx="0">
                  <c:v>Total with Variations</c:v>
                </c:pt>
              </c:strCache>
            </c:strRef>
          </c:tx>
          <c:spPr>
            <a:ln w="25400">
              <a:solidFill>
                <a:srgbClr val="993366"/>
              </a:solidFill>
              <a:prstDash val="solid"/>
            </a:ln>
          </c:spPr>
          <c:marker>
            <c:symbol val="none"/>
          </c:marker>
          <c:cat>
            <c:multiLvlStrRef>
              <c:f>('A-8'!$B$202:$H$202,'A-8'!$B$204:$I$204)</c:f>
            </c:multiLvlStrRef>
          </c:cat>
          <c:val>
            <c:numRef>
              <c:f>('A-8'!$B$200:$H$200,'A-8'!$B$206:$I$206)</c:f>
              <c:numCache>
                <c:formatCode>General</c:formatCode>
                <c:ptCount val="7"/>
              </c:numCache>
            </c:numRef>
          </c:val>
          <c:smooth val="0"/>
          <c:extLst>
            <c:ext xmlns:c16="http://schemas.microsoft.com/office/drawing/2014/chart" uri="{C3380CC4-5D6E-409C-BE32-E72D297353CC}">
              <c16:uniqueId val="{00000002-EDC8-4970-BEBF-6D4FEBDA5DA6}"/>
            </c:ext>
          </c:extLst>
        </c:ser>
        <c:ser>
          <c:idx val="3"/>
          <c:order val="3"/>
          <c:tx>
            <c:strRef>
              <c:f>'A-8'!$A$207</c:f>
              <c:strCache>
                <c:ptCount val="1"/>
                <c:pt idx="0">
                  <c:v>Total with Specific Escalations</c:v>
                </c:pt>
              </c:strCache>
            </c:strRef>
          </c:tx>
          <c:spPr>
            <a:ln w="25400">
              <a:solidFill>
                <a:srgbClr val="FF0000"/>
              </a:solidFill>
              <a:prstDash val="solid"/>
            </a:ln>
          </c:spPr>
          <c:marker>
            <c:symbol val="none"/>
          </c:marker>
          <c:cat>
            <c:multiLvlStrRef>
              <c:f>('A-8'!$B$202:$H$202,'A-8'!$B$204:$I$204)</c:f>
            </c:multiLvlStrRef>
          </c:cat>
          <c:val>
            <c:numRef>
              <c:f>('A-8'!$B$200:$H$200,'A-8'!$B$207:$I$207)</c:f>
              <c:numCache>
                <c:formatCode>General</c:formatCode>
                <c:ptCount val="7"/>
              </c:numCache>
            </c:numRef>
          </c:val>
          <c:smooth val="0"/>
          <c:extLst>
            <c:ext xmlns:c16="http://schemas.microsoft.com/office/drawing/2014/chart" uri="{C3380CC4-5D6E-409C-BE32-E72D297353CC}">
              <c16:uniqueId val="{00000003-EDC8-4970-BEBF-6D4FEBDA5DA6}"/>
            </c:ext>
          </c:extLst>
        </c:ser>
        <c:ser>
          <c:idx val="2"/>
          <c:order val="4"/>
          <c:tx>
            <c:strRef>
              <c:f>'A-8'!$A$208</c:f>
              <c:strCache>
                <c:ptCount val="1"/>
                <c:pt idx="0">
                  <c:v>Total with All Escalations</c:v>
                </c:pt>
              </c:strCache>
            </c:strRef>
          </c:tx>
          <c:spPr>
            <a:ln w="38100">
              <a:solidFill>
                <a:srgbClr val="00FF00"/>
              </a:solidFill>
              <a:prstDash val="solid"/>
            </a:ln>
          </c:spPr>
          <c:marker>
            <c:symbol val="none"/>
          </c:marker>
          <c:cat>
            <c:multiLvlStrRef>
              <c:f>('A-8'!$B$202:$H$202,'A-8'!$B$204:$I$204)</c:f>
            </c:multiLvlStrRef>
          </c:cat>
          <c:val>
            <c:numRef>
              <c:f>('A-8'!$B$200:$H$200,'A-8'!$B$208:$I$208)</c:f>
              <c:numCache>
                <c:formatCode>General</c:formatCode>
                <c:ptCount val="7"/>
              </c:numCache>
            </c:numRef>
          </c:val>
          <c:smooth val="0"/>
          <c:extLst>
            <c:ext xmlns:c16="http://schemas.microsoft.com/office/drawing/2014/chart" uri="{C3380CC4-5D6E-409C-BE32-E72D297353CC}">
              <c16:uniqueId val="{00000004-EDC8-4970-BEBF-6D4FEBDA5DA6}"/>
            </c:ext>
          </c:extLst>
        </c:ser>
        <c:dLbls>
          <c:showLegendKey val="0"/>
          <c:showVal val="0"/>
          <c:showCatName val="0"/>
          <c:showSerName val="0"/>
          <c:showPercent val="0"/>
          <c:showBubbleSize val="0"/>
        </c:dLbls>
        <c:smooth val="0"/>
        <c:axId val="189203584"/>
        <c:axId val="189205120"/>
      </c:lineChart>
      <c:catAx>
        <c:axId val="189203584"/>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89205120"/>
        <c:crosses val="autoZero"/>
        <c:auto val="1"/>
        <c:lblAlgn val="ctr"/>
        <c:lblOffset val="100"/>
        <c:tickLblSkip val="1"/>
        <c:tickMarkSkip val="1"/>
        <c:noMultiLvlLbl val="0"/>
      </c:catAx>
      <c:valAx>
        <c:axId val="189205120"/>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89203584"/>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'A-9'!$B$2</c:f>
          <c:strCache>
            <c:ptCount val="1"/>
            <c:pt idx="0">
              <c:v>CFO</c:v>
            </c:pt>
          </c:strCache>
        </c:strRef>
      </c:tx>
      <c:layout>
        <c:manualLayout>
          <c:xMode val="edge"/>
          <c:yMode val="edge"/>
          <c:x val="0.32490518331227997"/>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'A-9'!$A$203</c:f>
              <c:strCache>
                <c:ptCount val="1"/>
                <c:pt idx="0">
                  <c:v>Historic Expenditure</c:v>
                </c:pt>
              </c:strCache>
            </c:strRef>
          </c:tx>
          <c:spPr>
            <a:ln w="25400">
              <a:solidFill>
                <a:srgbClr val="33CCCC"/>
              </a:solidFill>
              <a:prstDash val="solid"/>
            </a:ln>
          </c:spPr>
          <c:marker>
            <c:symbol val="none"/>
          </c:marker>
          <c:cat>
            <c:multiLvlStrRef>
              <c:f>('A-9'!$B$202:$H$202,'A-9'!$B$204:$I$204)</c:f>
            </c:multiLvlStrRef>
          </c:cat>
          <c:val>
            <c:numRef>
              <c:f>('A-9'!$B$203:$H$203,'A-9'!$B$205,'A-9'!$C$200:$I$200)</c:f>
              <c:numCache>
                <c:formatCode>General</c:formatCode>
                <c:ptCount val="7"/>
              </c:numCache>
            </c:numRef>
          </c:val>
          <c:smooth val="0"/>
          <c:extLst>
            <c:ext xmlns:c16="http://schemas.microsoft.com/office/drawing/2014/chart" uri="{C3380CC4-5D6E-409C-BE32-E72D297353CC}">
              <c16:uniqueId val="{00000000-4100-40F6-BFE5-955CF4608301}"/>
            </c:ext>
          </c:extLst>
        </c:ser>
        <c:ser>
          <c:idx val="1"/>
          <c:order val="1"/>
          <c:tx>
            <c:strRef>
              <c:f>'A-9'!$A$14</c:f>
              <c:strCache>
                <c:ptCount val="1"/>
                <c:pt idx="0">
                  <c:v>Baseline Expenditure</c:v>
                </c:pt>
              </c:strCache>
            </c:strRef>
          </c:tx>
          <c:spPr>
            <a:ln w="25400">
              <a:solidFill>
                <a:srgbClr val="0000FF"/>
              </a:solidFill>
              <a:prstDash val="solid"/>
            </a:ln>
          </c:spPr>
          <c:marker>
            <c:symbol val="none"/>
          </c:marker>
          <c:cat>
            <c:multiLvlStrRef>
              <c:f>('A-9'!$B$202:$H$202,'A-9'!$B$204:$I$204)</c:f>
            </c:multiLvlStrRef>
          </c:cat>
          <c:val>
            <c:numRef>
              <c:f>('A-9'!$B$200:$H$200,'A-9'!$B$205:$I$205)</c:f>
              <c:numCache>
                <c:formatCode>General</c:formatCode>
                <c:ptCount val="7"/>
              </c:numCache>
            </c:numRef>
          </c:val>
          <c:smooth val="0"/>
          <c:extLst>
            <c:ext xmlns:c16="http://schemas.microsoft.com/office/drawing/2014/chart" uri="{C3380CC4-5D6E-409C-BE32-E72D297353CC}">
              <c16:uniqueId val="{00000001-4100-40F6-BFE5-955CF4608301}"/>
            </c:ext>
          </c:extLst>
        </c:ser>
        <c:ser>
          <c:idx val="0"/>
          <c:order val="2"/>
          <c:tx>
            <c:strRef>
              <c:f>'A-9'!$A$206</c:f>
              <c:strCache>
                <c:ptCount val="1"/>
                <c:pt idx="0">
                  <c:v>Total with Variations</c:v>
                </c:pt>
              </c:strCache>
            </c:strRef>
          </c:tx>
          <c:spPr>
            <a:ln w="25400">
              <a:solidFill>
                <a:srgbClr val="993366"/>
              </a:solidFill>
              <a:prstDash val="solid"/>
            </a:ln>
          </c:spPr>
          <c:marker>
            <c:symbol val="none"/>
          </c:marker>
          <c:cat>
            <c:multiLvlStrRef>
              <c:f>('A-9'!$B$202:$H$202,'A-9'!$B$204:$I$204)</c:f>
            </c:multiLvlStrRef>
          </c:cat>
          <c:val>
            <c:numRef>
              <c:f>('A-9'!$B$200:$H$200,'A-9'!$B$206:$I$206)</c:f>
              <c:numCache>
                <c:formatCode>General</c:formatCode>
                <c:ptCount val="7"/>
              </c:numCache>
            </c:numRef>
          </c:val>
          <c:smooth val="0"/>
          <c:extLst>
            <c:ext xmlns:c16="http://schemas.microsoft.com/office/drawing/2014/chart" uri="{C3380CC4-5D6E-409C-BE32-E72D297353CC}">
              <c16:uniqueId val="{00000002-4100-40F6-BFE5-955CF4608301}"/>
            </c:ext>
          </c:extLst>
        </c:ser>
        <c:ser>
          <c:idx val="3"/>
          <c:order val="3"/>
          <c:tx>
            <c:strRef>
              <c:f>'A-9'!$A$207</c:f>
              <c:strCache>
                <c:ptCount val="1"/>
                <c:pt idx="0">
                  <c:v>Total with Specific Escalations</c:v>
                </c:pt>
              </c:strCache>
            </c:strRef>
          </c:tx>
          <c:spPr>
            <a:ln w="25400">
              <a:solidFill>
                <a:srgbClr val="FF0000"/>
              </a:solidFill>
              <a:prstDash val="solid"/>
            </a:ln>
          </c:spPr>
          <c:marker>
            <c:symbol val="none"/>
          </c:marker>
          <c:cat>
            <c:multiLvlStrRef>
              <c:f>('A-9'!$B$202:$H$202,'A-9'!$B$204:$I$204)</c:f>
            </c:multiLvlStrRef>
          </c:cat>
          <c:val>
            <c:numRef>
              <c:f>('A-9'!$B$200:$H$200,'A-9'!$B$207:$I$207)</c:f>
              <c:numCache>
                <c:formatCode>General</c:formatCode>
                <c:ptCount val="7"/>
              </c:numCache>
            </c:numRef>
          </c:val>
          <c:smooth val="0"/>
          <c:extLst>
            <c:ext xmlns:c16="http://schemas.microsoft.com/office/drawing/2014/chart" uri="{C3380CC4-5D6E-409C-BE32-E72D297353CC}">
              <c16:uniqueId val="{00000003-4100-40F6-BFE5-955CF4608301}"/>
            </c:ext>
          </c:extLst>
        </c:ser>
        <c:ser>
          <c:idx val="2"/>
          <c:order val="4"/>
          <c:tx>
            <c:strRef>
              <c:f>'A-9'!$A$208</c:f>
              <c:strCache>
                <c:ptCount val="1"/>
                <c:pt idx="0">
                  <c:v>Total with All Escalations</c:v>
                </c:pt>
              </c:strCache>
            </c:strRef>
          </c:tx>
          <c:spPr>
            <a:ln w="38100">
              <a:solidFill>
                <a:srgbClr val="00FF00"/>
              </a:solidFill>
              <a:prstDash val="solid"/>
            </a:ln>
          </c:spPr>
          <c:marker>
            <c:symbol val="none"/>
          </c:marker>
          <c:cat>
            <c:multiLvlStrRef>
              <c:f>('A-9'!$B$202:$H$202,'A-9'!$B$204:$I$204)</c:f>
            </c:multiLvlStrRef>
          </c:cat>
          <c:val>
            <c:numRef>
              <c:f>('A-9'!$B$200:$H$200,'A-9'!$B$208:$I$208)</c:f>
              <c:numCache>
                <c:formatCode>General</c:formatCode>
                <c:ptCount val="7"/>
              </c:numCache>
            </c:numRef>
          </c:val>
          <c:smooth val="0"/>
          <c:extLst>
            <c:ext xmlns:c16="http://schemas.microsoft.com/office/drawing/2014/chart" uri="{C3380CC4-5D6E-409C-BE32-E72D297353CC}">
              <c16:uniqueId val="{00000004-4100-40F6-BFE5-955CF4608301}"/>
            </c:ext>
          </c:extLst>
        </c:ser>
        <c:dLbls>
          <c:showLegendKey val="0"/>
          <c:showVal val="0"/>
          <c:showCatName val="0"/>
          <c:showSerName val="0"/>
          <c:showPercent val="0"/>
          <c:showBubbleSize val="0"/>
        </c:dLbls>
        <c:smooth val="0"/>
        <c:axId val="190761600"/>
        <c:axId val="190767488"/>
      </c:lineChart>
      <c:catAx>
        <c:axId val="190761600"/>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90767488"/>
        <c:crosses val="autoZero"/>
        <c:auto val="1"/>
        <c:lblAlgn val="ctr"/>
        <c:lblOffset val="100"/>
        <c:tickLblSkip val="1"/>
        <c:tickMarkSkip val="1"/>
        <c:noMultiLvlLbl val="0"/>
      </c:catAx>
      <c:valAx>
        <c:axId val="190767488"/>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90761600"/>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'A-10'!$B$2</c:f>
          <c:strCache>
            <c:ptCount val="1"/>
            <c:pt idx="0">
              <c:v>Accounts Receivable – Asset Damage</c:v>
            </c:pt>
          </c:strCache>
        </c:strRef>
      </c:tx>
      <c:layout>
        <c:manualLayout>
          <c:xMode val="edge"/>
          <c:yMode val="edge"/>
          <c:x val="0.38811630847029088"/>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'A-10'!$A$203</c:f>
              <c:strCache>
                <c:ptCount val="1"/>
                <c:pt idx="0">
                  <c:v>Historic Expenditure</c:v>
                </c:pt>
              </c:strCache>
            </c:strRef>
          </c:tx>
          <c:spPr>
            <a:ln w="25400">
              <a:solidFill>
                <a:srgbClr val="33CCCC"/>
              </a:solidFill>
              <a:prstDash val="solid"/>
            </a:ln>
          </c:spPr>
          <c:marker>
            <c:symbol val="none"/>
          </c:marker>
          <c:cat>
            <c:multiLvlStrRef>
              <c:f>('A-10'!$B$202:$H$202,'A-10'!$B$204:$I$204)</c:f>
            </c:multiLvlStrRef>
          </c:cat>
          <c:val>
            <c:numRef>
              <c:f>('A-10'!$B$203:$H$203,'A-10'!$B$205,'A-10'!$C$200:$I$200)</c:f>
              <c:numCache>
                <c:formatCode>General</c:formatCode>
                <c:ptCount val="7"/>
              </c:numCache>
            </c:numRef>
          </c:val>
          <c:smooth val="0"/>
          <c:extLst>
            <c:ext xmlns:c16="http://schemas.microsoft.com/office/drawing/2014/chart" uri="{C3380CC4-5D6E-409C-BE32-E72D297353CC}">
              <c16:uniqueId val="{00000000-992D-48A3-A65E-FE300726850D}"/>
            </c:ext>
          </c:extLst>
        </c:ser>
        <c:ser>
          <c:idx val="1"/>
          <c:order val="1"/>
          <c:tx>
            <c:strRef>
              <c:f>'A-10'!$A$14</c:f>
              <c:strCache>
                <c:ptCount val="1"/>
                <c:pt idx="0">
                  <c:v>Baseline Expenditure</c:v>
                </c:pt>
              </c:strCache>
            </c:strRef>
          </c:tx>
          <c:spPr>
            <a:ln w="25400">
              <a:solidFill>
                <a:srgbClr val="0000FF"/>
              </a:solidFill>
              <a:prstDash val="solid"/>
            </a:ln>
          </c:spPr>
          <c:marker>
            <c:symbol val="none"/>
          </c:marker>
          <c:cat>
            <c:multiLvlStrRef>
              <c:f>('A-10'!$B$202:$H$202,'A-10'!$B$204:$I$204)</c:f>
            </c:multiLvlStrRef>
          </c:cat>
          <c:val>
            <c:numRef>
              <c:f>('A-10'!$B$200:$H$200,'A-10'!$B$205:$I$205)</c:f>
              <c:numCache>
                <c:formatCode>General</c:formatCode>
                <c:ptCount val="7"/>
              </c:numCache>
            </c:numRef>
          </c:val>
          <c:smooth val="0"/>
          <c:extLst>
            <c:ext xmlns:c16="http://schemas.microsoft.com/office/drawing/2014/chart" uri="{C3380CC4-5D6E-409C-BE32-E72D297353CC}">
              <c16:uniqueId val="{00000001-992D-48A3-A65E-FE300726850D}"/>
            </c:ext>
          </c:extLst>
        </c:ser>
        <c:ser>
          <c:idx val="0"/>
          <c:order val="2"/>
          <c:tx>
            <c:strRef>
              <c:f>'A-10'!$A$206</c:f>
              <c:strCache>
                <c:ptCount val="1"/>
                <c:pt idx="0">
                  <c:v>Total with Variations</c:v>
                </c:pt>
              </c:strCache>
            </c:strRef>
          </c:tx>
          <c:spPr>
            <a:ln w="25400">
              <a:solidFill>
                <a:srgbClr val="993366"/>
              </a:solidFill>
              <a:prstDash val="solid"/>
            </a:ln>
          </c:spPr>
          <c:marker>
            <c:symbol val="none"/>
          </c:marker>
          <c:cat>
            <c:multiLvlStrRef>
              <c:f>('A-10'!$B$202:$H$202,'A-10'!$B$204:$I$204)</c:f>
            </c:multiLvlStrRef>
          </c:cat>
          <c:val>
            <c:numRef>
              <c:f>('A-10'!$B$200:$H$200,'A-10'!$B$206:$I$206)</c:f>
              <c:numCache>
                <c:formatCode>General</c:formatCode>
                <c:ptCount val="7"/>
              </c:numCache>
            </c:numRef>
          </c:val>
          <c:smooth val="0"/>
          <c:extLst>
            <c:ext xmlns:c16="http://schemas.microsoft.com/office/drawing/2014/chart" uri="{C3380CC4-5D6E-409C-BE32-E72D297353CC}">
              <c16:uniqueId val="{00000002-992D-48A3-A65E-FE300726850D}"/>
            </c:ext>
          </c:extLst>
        </c:ser>
        <c:ser>
          <c:idx val="3"/>
          <c:order val="3"/>
          <c:tx>
            <c:strRef>
              <c:f>'A-10'!$A$207</c:f>
              <c:strCache>
                <c:ptCount val="1"/>
                <c:pt idx="0">
                  <c:v>Total with Specific Escalations</c:v>
                </c:pt>
              </c:strCache>
            </c:strRef>
          </c:tx>
          <c:spPr>
            <a:ln w="25400">
              <a:solidFill>
                <a:srgbClr val="FF0000"/>
              </a:solidFill>
              <a:prstDash val="solid"/>
            </a:ln>
          </c:spPr>
          <c:marker>
            <c:symbol val="none"/>
          </c:marker>
          <c:cat>
            <c:multiLvlStrRef>
              <c:f>('A-10'!$B$202:$H$202,'A-10'!$B$204:$I$204)</c:f>
            </c:multiLvlStrRef>
          </c:cat>
          <c:val>
            <c:numRef>
              <c:f>('A-10'!$B$200:$H$200,'A-10'!$B$207:$I$207)</c:f>
              <c:numCache>
                <c:formatCode>General</c:formatCode>
                <c:ptCount val="7"/>
              </c:numCache>
            </c:numRef>
          </c:val>
          <c:smooth val="0"/>
          <c:extLst>
            <c:ext xmlns:c16="http://schemas.microsoft.com/office/drawing/2014/chart" uri="{C3380CC4-5D6E-409C-BE32-E72D297353CC}">
              <c16:uniqueId val="{00000003-992D-48A3-A65E-FE300726850D}"/>
            </c:ext>
          </c:extLst>
        </c:ser>
        <c:ser>
          <c:idx val="2"/>
          <c:order val="4"/>
          <c:tx>
            <c:strRef>
              <c:f>'A-10'!$A$208</c:f>
              <c:strCache>
                <c:ptCount val="1"/>
                <c:pt idx="0">
                  <c:v>Total with All Escalations</c:v>
                </c:pt>
              </c:strCache>
            </c:strRef>
          </c:tx>
          <c:spPr>
            <a:ln w="38100">
              <a:solidFill>
                <a:srgbClr val="00FF00"/>
              </a:solidFill>
              <a:prstDash val="solid"/>
            </a:ln>
          </c:spPr>
          <c:marker>
            <c:symbol val="none"/>
          </c:marker>
          <c:cat>
            <c:multiLvlStrRef>
              <c:f>('A-10'!$B$202:$H$202,'A-10'!$B$204:$I$204)</c:f>
            </c:multiLvlStrRef>
          </c:cat>
          <c:val>
            <c:numRef>
              <c:f>('A-10'!$B$200:$H$200,'A-10'!$B$208:$I$208)</c:f>
              <c:numCache>
                <c:formatCode>General</c:formatCode>
                <c:ptCount val="7"/>
              </c:numCache>
            </c:numRef>
          </c:val>
          <c:smooth val="0"/>
          <c:extLst>
            <c:ext xmlns:c16="http://schemas.microsoft.com/office/drawing/2014/chart" uri="{C3380CC4-5D6E-409C-BE32-E72D297353CC}">
              <c16:uniqueId val="{00000004-992D-48A3-A65E-FE300726850D}"/>
            </c:ext>
          </c:extLst>
        </c:ser>
        <c:dLbls>
          <c:showLegendKey val="0"/>
          <c:showVal val="0"/>
          <c:showCatName val="0"/>
          <c:showSerName val="0"/>
          <c:showPercent val="0"/>
          <c:showBubbleSize val="0"/>
        </c:dLbls>
        <c:smooth val="0"/>
        <c:axId val="192188800"/>
        <c:axId val="192190336"/>
      </c:lineChart>
      <c:catAx>
        <c:axId val="192188800"/>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92190336"/>
        <c:crosses val="autoZero"/>
        <c:auto val="1"/>
        <c:lblAlgn val="ctr"/>
        <c:lblOffset val="100"/>
        <c:tickLblSkip val="1"/>
        <c:tickMarkSkip val="1"/>
        <c:noMultiLvlLbl val="0"/>
      </c:catAx>
      <c:valAx>
        <c:axId val="192190336"/>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92188800"/>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'A-11'!$B$2</c:f>
          <c:strCache>
            <c:ptCount val="1"/>
            <c:pt idx="0">
              <c:v>Taxation – Specific Allocation</c:v>
            </c:pt>
          </c:strCache>
        </c:strRef>
      </c:tx>
      <c:layout>
        <c:manualLayout>
          <c:xMode val="edge"/>
          <c:yMode val="edge"/>
          <c:x val="0.37926675094816686"/>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'A-11'!$A$203</c:f>
              <c:strCache>
                <c:ptCount val="1"/>
                <c:pt idx="0">
                  <c:v>Historic Expenditure</c:v>
                </c:pt>
              </c:strCache>
            </c:strRef>
          </c:tx>
          <c:spPr>
            <a:ln w="25400">
              <a:solidFill>
                <a:srgbClr val="33CCCC"/>
              </a:solidFill>
              <a:prstDash val="solid"/>
            </a:ln>
          </c:spPr>
          <c:marker>
            <c:symbol val="none"/>
          </c:marker>
          <c:cat>
            <c:multiLvlStrRef>
              <c:f>('A-11'!$B$202:$H$202,'A-11'!$B$204:$I$204)</c:f>
            </c:multiLvlStrRef>
          </c:cat>
          <c:val>
            <c:numRef>
              <c:f>('A-11'!$B$203:$H$203,'A-11'!$B$205,'A-11'!$C$200:$I$200)</c:f>
              <c:numCache>
                <c:formatCode>General</c:formatCode>
                <c:ptCount val="7"/>
              </c:numCache>
            </c:numRef>
          </c:val>
          <c:smooth val="0"/>
          <c:extLst>
            <c:ext xmlns:c16="http://schemas.microsoft.com/office/drawing/2014/chart" uri="{C3380CC4-5D6E-409C-BE32-E72D297353CC}">
              <c16:uniqueId val="{00000000-B0EC-4F80-9FBC-BFF0B0C2E92A}"/>
            </c:ext>
          </c:extLst>
        </c:ser>
        <c:ser>
          <c:idx val="1"/>
          <c:order val="1"/>
          <c:tx>
            <c:strRef>
              <c:f>'A-11'!$A$14</c:f>
              <c:strCache>
                <c:ptCount val="1"/>
                <c:pt idx="0">
                  <c:v>Baseline Expenditure</c:v>
                </c:pt>
              </c:strCache>
            </c:strRef>
          </c:tx>
          <c:spPr>
            <a:ln w="25400">
              <a:solidFill>
                <a:srgbClr val="0000FF"/>
              </a:solidFill>
              <a:prstDash val="solid"/>
            </a:ln>
          </c:spPr>
          <c:marker>
            <c:symbol val="none"/>
          </c:marker>
          <c:cat>
            <c:multiLvlStrRef>
              <c:f>('A-11'!$B$202:$H$202,'A-11'!$B$204:$I$204)</c:f>
            </c:multiLvlStrRef>
          </c:cat>
          <c:val>
            <c:numRef>
              <c:f>('A-11'!$B$200:$H$200,'A-11'!$B$205:$I$205)</c:f>
              <c:numCache>
                <c:formatCode>General</c:formatCode>
                <c:ptCount val="7"/>
              </c:numCache>
            </c:numRef>
          </c:val>
          <c:smooth val="0"/>
          <c:extLst>
            <c:ext xmlns:c16="http://schemas.microsoft.com/office/drawing/2014/chart" uri="{C3380CC4-5D6E-409C-BE32-E72D297353CC}">
              <c16:uniqueId val="{00000001-B0EC-4F80-9FBC-BFF0B0C2E92A}"/>
            </c:ext>
          </c:extLst>
        </c:ser>
        <c:ser>
          <c:idx val="0"/>
          <c:order val="2"/>
          <c:tx>
            <c:strRef>
              <c:f>'A-11'!$A$206</c:f>
              <c:strCache>
                <c:ptCount val="1"/>
                <c:pt idx="0">
                  <c:v>Total with Variations</c:v>
                </c:pt>
              </c:strCache>
            </c:strRef>
          </c:tx>
          <c:spPr>
            <a:ln w="25400">
              <a:solidFill>
                <a:srgbClr val="993366"/>
              </a:solidFill>
              <a:prstDash val="solid"/>
            </a:ln>
          </c:spPr>
          <c:marker>
            <c:symbol val="none"/>
          </c:marker>
          <c:cat>
            <c:multiLvlStrRef>
              <c:f>('A-11'!$B$202:$H$202,'A-11'!$B$204:$I$204)</c:f>
            </c:multiLvlStrRef>
          </c:cat>
          <c:val>
            <c:numRef>
              <c:f>('A-11'!$B$200:$H$200,'A-11'!$B$206:$I$206)</c:f>
              <c:numCache>
                <c:formatCode>General</c:formatCode>
                <c:ptCount val="7"/>
              </c:numCache>
            </c:numRef>
          </c:val>
          <c:smooth val="0"/>
          <c:extLst>
            <c:ext xmlns:c16="http://schemas.microsoft.com/office/drawing/2014/chart" uri="{C3380CC4-5D6E-409C-BE32-E72D297353CC}">
              <c16:uniqueId val="{00000002-B0EC-4F80-9FBC-BFF0B0C2E92A}"/>
            </c:ext>
          </c:extLst>
        </c:ser>
        <c:ser>
          <c:idx val="3"/>
          <c:order val="3"/>
          <c:tx>
            <c:strRef>
              <c:f>'A-11'!$A$207</c:f>
              <c:strCache>
                <c:ptCount val="1"/>
                <c:pt idx="0">
                  <c:v>Total with Specific Escalations</c:v>
                </c:pt>
              </c:strCache>
            </c:strRef>
          </c:tx>
          <c:spPr>
            <a:ln w="25400">
              <a:solidFill>
                <a:srgbClr val="FF0000"/>
              </a:solidFill>
              <a:prstDash val="solid"/>
            </a:ln>
          </c:spPr>
          <c:marker>
            <c:symbol val="none"/>
          </c:marker>
          <c:cat>
            <c:multiLvlStrRef>
              <c:f>('A-11'!$B$202:$H$202,'A-11'!$B$204:$I$204)</c:f>
            </c:multiLvlStrRef>
          </c:cat>
          <c:val>
            <c:numRef>
              <c:f>('A-11'!$B$200:$H$200,'A-11'!$B$207:$I$207)</c:f>
              <c:numCache>
                <c:formatCode>General</c:formatCode>
                <c:ptCount val="7"/>
              </c:numCache>
            </c:numRef>
          </c:val>
          <c:smooth val="0"/>
          <c:extLst>
            <c:ext xmlns:c16="http://schemas.microsoft.com/office/drawing/2014/chart" uri="{C3380CC4-5D6E-409C-BE32-E72D297353CC}">
              <c16:uniqueId val="{00000003-B0EC-4F80-9FBC-BFF0B0C2E92A}"/>
            </c:ext>
          </c:extLst>
        </c:ser>
        <c:ser>
          <c:idx val="2"/>
          <c:order val="4"/>
          <c:tx>
            <c:strRef>
              <c:f>'A-11'!$A$208</c:f>
              <c:strCache>
                <c:ptCount val="1"/>
                <c:pt idx="0">
                  <c:v>Total with All Escalations</c:v>
                </c:pt>
              </c:strCache>
            </c:strRef>
          </c:tx>
          <c:spPr>
            <a:ln w="38100">
              <a:solidFill>
                <a:srgbClr val="00FF00"/>
              </a:solidFill>
              <a:prstDash val="solid"/>
            </a:ln>
          </c:spPr>
          <c:marker>
            <c:symbol val="none"/>
          </c:marker>
          <c:cat>
            <c:multiLvlStrRef>
              <c:f>('A-11'!$B$202:$H$202,'A-11'!$B$204:$I$204)</c:f>
            </c:multiLvlStrRef>
          </c:cat>
          <c:val>
            <c:numRef>
              <c:f>('A-11'!$B$200:$H$200,'A-11'!$B$208:$I$208)</c:f>
              <c:numCache>
                <c:formatCode>General</c:formatCode>
                <c:ptCount val="7"/>
              </c:numCache>
            </c:numRef>
          </c:val>
          <c:smooth val="0"/>
          <c:extLst>
            <c:ext xmlns:c16="http://schemas.microsoft.com/office/drawing/2014/chart" uri="{C3380CC4-5D6E-409C-BE32-E72D297353CC}">
              <c16:uniqueId val="{00000004-B0EC-4F80-9FBC-BFF0B0C2E92A}"/>
            </c:ext>
          </c:extLst>
        </c:ser>
        <c:dLbls>
          <c:showLegendKey val="0"/>
          <c:showVal val="0"/>
          <c:showCatName val="0"/>
          <c:showSerName val="0"/>
          <c:showPercent val="0"/>
          <c:showBubbleSize val="0"/>
        </c:dLbls>
        <c:smooth val="0"/>
        <c:axId val="194520576"/>
        <c:axId val="194522112"/>
      </c:lineChart>
      <c:catAx>
        <c:axId val="194520576"/>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94522112"/>
        <c:crosses val="autoZero"/>
        <c:auto val="1"/>
        <c:lblAlgn val="ctr"/>
        <c:lblOffset val="100"/>
        <c:tickLblSkip val="1"/>
        <c:tickMarkSkip val="1"/>
        <c:noMultiLvlLbl val="0"/>
      </c:catAx>
      <c:valAx>
        <c:axId val="194522112"/>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94520576"/>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'A-12'!$B$2</c:f>
          <c:strCache>
            <c:ptCount val="1"/>
            <c:pt idx="0">
              <c:v>Corporate Finance</c:v>
            </c:pt>
          </c:strCache>
        </c:strRef>
      </c:tx>
      <c:layout>
        <c:manualLayout>
          <c:xMode val="edge"/>
          <c:yMode val="edge"/>
          <c:x val="0.38305941845765684"/>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'A-12'!$A$203</c:f>
              <c:strCache>
                <c:ptCount val="1"/>
                <c:pt idx="0">
                  <c:v>Historic Expenditure</c:v>
                </c:pt>
              </c:strCache>
            </c:strRef>
          </c:tx>
          <c:spPr>
            <a:ln w="25400">
              <a:solidFill>
                <a:srgbClr val="33CCCC"/>
              </a:solidFill>
              <a:prstDash val="solid"/>
            </a:ln>
          </c:spPr>
          <c:marker>
            <c:symbol val="none"/>
          </c:marker>
          <c:cat>
            <c:multiLvlStrRef>
              <c:f>('A-12'!$B$202:$H$202,'A-12'!$B$204:$I$204)</c:f>
            </c:multiLvlStrRef>
          </c:cat>
          <c:val>
            <c:numRef>
              <c:f>('A-12'!$B$203:$H$203,'A-12'!$B$205,'A-12'!$C$200:$I$200)</c:f>
              <c:numCache>
                <c:formatCode>General</c:formatCode>
                <c:ptCount val="7"/>
              </c:numCache>
            </c:numRef>
          </c:val>
          <c:smooth val="0"/>
          <c:extLst>
            <c:ext xmlns:c16="http://schemas.microsoft.com/office/drawing/2014/chart" uri="{C3380CC4-5D6E-409C-BE32-E72D297353CC}">
              <c16:uniqueId val="{00000000-BD36-4936-A565-DF7C2387B99F}"/>
            </c:ext>
          </c:extLst>
        </c:ser>
        <c:ser>
          <c:idx val="1"/>
          <c:order val="1"/>
          <c:tx>
            <c:strRef>
              <c:f>'A-12'!$A$14</c:f>
              <c:strCache>
                <c:ptCount val="1"/>
                <c:pt idx="0">
                  <c:v>Baseline Expenditure</c:v>
                </c:pt>
              </c:strCache>
            </c:strRef>
          </c:tx>
          <c:spPr>
            <a:ln w="25400">
              <a:solidFill>
                <a:srgbClr val="0000FF"/>
              </a:solidFill>
              <a:prstDash val="solid"/>
            </a:ln>
          </c:spPr>
          <c:marker>
            <c:symbol val="none"/>
          </c:marker>
          <c:cat>
            <c:multiLvlStrRef>
              <c:f>('A-12'!$B$202:$H$202,'A-12'!$B$204:$I$204)</c:f>
            </c:multiLvlStrRef>
          </c:cat>
          <c:val>
            <c:numRef>
              <c:f>('A-12'!$B$200:$H$200,'A-12'!$B$205:$I$205)</c:f>
              <c:numCache>
                <c:formatCode>General</c:formatCode>
                <c:ptCount val="7"/>
              </c:numCache>
            </c:numRef>
          </c:val>
          <c:smooth val="0"/>
          <c:extLst>
            <c:ext xmlns:c16="http://schemas.microsoft.com/office/drawing/2014/chart" uri="{C3380CC4-5D6E-409C-BE32-E72D297353CC}">
              <c16:uniqueId val="{00000001-BD36-4936-A565-DF7C2387B99F}"/>
            </c:ext>
          </c:extLst>
        </c:ser>
        <c:ser>
          <c:idx val="0"/>
          <c:order val="2"/>
          <c:tx>
            <c:strRef>
              <c:f>'A-12'!$A$206</c:f>
              <c:strCache>
                <c:ptCount val="1"/>
                <c:pt idx="0">
                  <c:v>Total with Variations</c:v>
                </c:pt>
              </c:strCache>
            </c:strRef>
          </c:tx>
          <c:spPr>
            <a:ln w="25400">
              <a:solidFill>
                <a:srgbClr val="993366"/>
              </a:solidFill>
              <a:prstDash val="solid"/>
            </a:ln>
          </c:spPr>
          <c:marker>
            <c:symbol val="none"/>
          </c:marker>
          <c:cat>
            <c:multiLvlStrRef>
              <c:f>('A-12'!$B$202:$H$202,'A-12'!$B$204:$I$204)</c:f>
            </c:multiLvlStrRef>
          </c:cat>
          <c:val>
            <c:numRef>
              <c:f>('A-12'!$B$200:$H$200,'A-12'!$B$206:$I$206)</c:f>
              <c:numCache>
                <c:formatCode>General</c:formatCode>
                <c:ptCount val="7"/>
              </c:numCache>
            </c:numRef>
          </c:val>
          <c:smooth val="0"/>
          <c:extLst>
            <c:ext xmlns:c16="http://schemas.microsoft.com/office/drawing/2014/chart" uri="{C3380CC4-5D6E-409C-BE32-E72D297353CC}">
              <c16:uniqueId val="{00000002-BD36-4936-A565-DF7C2387B99F}"/>
            </c:ext>
          </c:extLst>
        </c:ser>
        <c:ser>
          <c:idx val="3"/>
          <c:order val="3"/>
          <c:tx>
            <c:strRef>
              <c:f>'A-12'!$A$207</c:f>
              <c:strCache>
                <c:ptCount val="1"/>
                <c:pt idx="0">
                  <c:v>Total with Specific Escalations</c:v>
                </c:pt>
              </c:strCache>
            </c:strRef>
          </c:tx>
          <c:spPr>
            <a:ln w="25400">
              <a:solidFill>
                <a:srgbClr val="FF0000"/>
              </a:solidFill>
              <a:prstDash val="solid"/>
            </a:ln>
          </c:spPr>
          <c:marker>
            <c:symbol val="none"/>
          </c:marker>
          <c:cat>
            <c:multiLvlStrRef>
              <c:f>('A-12'!$B$202:$H$202,'A-12'!$B$204:$I$204)</c:f>
            </c:multiLvlStrRef>
          </c:cat>
          <c:val>
            <c:numRef>
              <c:f>('A-12'!$B$200:$H$200,'A-12'!$B$207:$I$207)</c:f>
              <c:numCache>
                <c:formatCode>General</c:formatCode>
                <c:ptCount val="7"/>
              </c:numCache>
            </c:numRef>
          </c:val>
          <c:smooth val="0"/>
          <c:extLst>
            <c:ext xmlns:c16="http://schemas.microsoft.com/office/drawing/2014/chart" uri="{C3380CC4-5D6E-409C-BE32-E72D297353CC}">
              <c16:uniqueId val="{00000003-BD36-4936-A565-DF7C2387B99F}"/>
            </c:ext>
          </c:extLst>
        </c:ser>
        <c:ser>
          <c:idx val="2"/>
          <c:order val="4"/>
          <c:tx>
            <c:strRef>
              <c:f>'A-12'!$A$208</c:f>
              <c:strCache>
                <c:ptCount val="1"/>
                <c:pt idx="0">
                  <c:v>Total with All Escalations</c:v>
                </c:pt>
              </c:strCache>
            </c:strRef>
          </c:tx>
          <c:spPr>
            <a:ln w="38100">
              <a:solidFill>
                <a:srgbClr val="00FF00"/>
              </a:solidFill>
              <a:prstDash val="solid"/>
            </a:ln>
          </c:spPr>
          <c:marker>
            <c:symbol val="none"/>
          </c:marker>
          <c:cat>
            <c:multiLvlStrRef>
              <c:f>('A-12'!$B$202:$H$202,'A-12'!$B$204:$I$204)</c:f>
            </c:multiLvlStrRef>
          </c:cat>
          <c:val>
            <c:numRef>
              <c:f>('A-12'!$B$200:$H$200,'A-12'!$B$208:$I$208)</c:f>
              <c:numCache>
                <c:formatCode>General</c:formatCode>
                <c:ptCount val="7"/>
              </c:numCache>
            </c:numRef>
          </c:val>
          <c:smooth val="0"/>
          <c:extLst>
            <c:ext xmlns:c16="http://schemas.microsoft.com/office/drawing/2014/chart" uri="{C3380CC4-5D6E-409C-BE32-E72D297353CC}">
              <c16:uniqueId val="{00000004-BD36-4936-A565-DF7C2387B99F}"/>
            </c:ext>
          </c:extLst>
        </c:ser>
        <c:dLbls>
          <c:showLegendKey val="0"/>
          <c:showVal val="0"/>
          <c:showCatName val="0"/>
          <c:showSerName val="0"/>
          <c:showPercent val="0"/>
          <c:showBubbleSize val="0"/>
        </c:dLbls>
        <c:smooth val="0"/>
        <c:axId val="195222528"/>
        <c:axId val="195826432"/>
      </c:lineChart>
      <c:catAx>
        <c:axId val="19522252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95826432"/>
        <c:crosses val="autoZero"/>
        <c:auto val="1"/>
        <c:lblAlgn val="ctr"/>
        <c:lblOffset val="100"/>
        <c:tickLblSkip val="1"/>
        <c:tickMarkSkip val="1"/>
        <c:noMultiLvlLbl val="0"/>
      </c:catAx>
      <c:valAx>
        <c:axId val="195826432"/>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9522252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'A-13'!$B$2</c:f>
          <c:strCache>
            <c:ptCount val="1"/>
            <c:pt idx="0">
              <c:v>Operational Finance</c:v>
            </c:pt>
          </c:strCache>
        </c:strRef>
      </c:tx>
      <c:layout>
        <c:manualLayout>
          <c:xMode val="edge"/>
          <c:yMode val="edge"/>
          <c:x val="0.39190897597979668"/>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'A-13'!$A$203</c:f>
              <c:strCache>
                <c:ptCount val="1"/>
                <c:pt idx="0">
                  <c:v>Historic Expenditure</c:v>
                </c:pt>
              </c:strCache>
            </c:strRef>
          </c:tx>
          <c:spPr>
            <a:ln w="25400">
              <a:solidFill>
                <a:srgbClr val="33CCCC"/>
              </a:solidFill>
              <a:prstDash val="solid"/>
            </a:ln>
          </c:spPr>
          <c:marker>
            <c:symbol val="none"/>
          </c:marker>
          <c:cat>
            <c:multiLvlStrRef>
              <c:f>('A-13'!$B$202:$H$202,'A-13'!$B$204:$I$204)</c:f>
            </c:multiLvlStrRef>
          </c:cat>
          <c:val>
            <c:numRef>
              <c:f>('A-13'!$B$203:$H$203,'A-13'!$B$205,'A-13'!$C$200:$I$200)</c:f>
              <c:numCache>
                <c:formatCode>General</c:formatCode>
                <c:ptCount val="7"/>
              </c:numCache>
            </c:numRef>
          </c:val>
          <c:smooth val="0"/>
          <c:extLst>
            <c:ext xmlns:c16="http://schemas.microsoft.com/office/drawing/2014/chart" uri="{C3380CC4-5D6E-409C-BE32-E72D297353CC}">
              <c16:uniqueId val="{00000000-64FA-4C49-8FA9-E230FD60A0FE}"/>
            </c:ext>
          </c:extLst>
        </c:ser>
        <c:ser>
          <c:idx val="1"/>
          <c:order val="1"/>
          <c:tx>
            <c:strRef>
              <c:f>'A-13'!$A$14</c:f>
              <c:strCache>
                <c:ptCount val="1"/>
                <c:pt idx="0">
                  <c:v>Baseline Expenditure</c:v>
                </c:pt>
              </c:strCache>
            </c:strRef>
          </c:tx>
          <c:spPr>
            <a:ln w="25400">
              <a:solidFill>
                <a:srgbClr val="0000FF"/>
              </a:solidFill>
              <a:prstDash val="solid"/>
            </a:ln>
          </c:spPr>
          <c:marker>
            <c:symbol val="none"/>
          </c:marker>
          <c:cat>
            <c:multiLvlStrRef>
              <c:f>('A-13'!$B$202:$H$202,'A-13'!$B$204:$I$204)</c:f>
            </c:multiLvlStrRef>
          </c:cat>
          <c:val>
            <c:numRef>
              <c:f>('A-13'!$B$200:$H$200,'A-13'!$B$205:$I$205)</c:f>
              <c:numCache>
                <c:formatCode>General</c:formatCode>
                <c:ptCount val="7"/>
              </c:numCache>
            </c:numRef>
          </c:val>
          <c:smooth val="0"/>
          <c:extLst>
            <c:ext xmlns:c16="http://schemas.microsoft.com/office/drawing/2014/chart" uri="{C3380CC4-5D6E-409C-BE32-E72D297353CC}">
              <c16:uniqueId val="{00000001-64FA-4C49-8FA9-E230FD60A0FE}"/>
            </c:ext>
          </c:extLst>
        </c:ser>
        <c:ser>
          <c:idx val="0"/>
          <c:order val="2"/>
          <c:tx>
            <c:strRef>
              <c:f>'A-13'!$A$206</c:f>
              <c:strCache>
                <c:ptCount val="1"/>
                <c:pt idx="0">
                  <c:v>Total with Variations</c:v>
                </c:pt>
              </c:strCache>
            </c:strRef>
          </c:tx>
          <c:spPr>
            <a:ln w="25400">
              <a:solidFill>
                <a:srgbClr val="993366"/>
              </a:solidFill>
              <a:prstDash val="solid"/>
            </a:ln>
          </c:spPr>
          <c:marker>
            <c:symbol val="none"/>
          </c:marker>
          <c:cat>
            <c:multiLvlStrRef>
              <c:f>('A-13'!$B$202:$H$202,'A-13'!$B$204:$I$204)</c:f>
            </c:multiLvlStrRef>
          </c:cat>
          <c:val>
            <c:numRef>
              <c:f>('A-13'!$B$200:$H$200,'A-13'!$B$206:$I$206)</c:f>
              <c:numCache>
                <c:formatCode>General</c:formatCode>
                <c:ptCount val="7"/>
              </c:numCache>
            </c:numRef>
          </c:val>
          <c:smooth val="0"/>
          <c:extLst>
            <c:ext xmlns:c16="http://schemas.microsoft.com/office/drawing/2014/chart" uri="{C3380CC4-5D6E-409C-BE32-E72D297353CC}">
              <c16:uniqueId val="{00000002-64FA-4C49-8FA9-E230FD60A0FE}"/>
            </c:ext>
          </c:extLst>
        </c:ser>
        <c:ser>
          <c:idx val="3"/>
          <c:order val="3"/>
          <c:tx>
            <c:strRef>
              <c:f>'A-13'!$A$207</c:f>
              <c:strCache>
                <c:ptCount val="1"/>
                <c:pt idx="0">
                  <c:v>Total with Specific Escalations</c:v>
                </c:pt>
              </c:strCache>
            </c:strRef>
          </c:tx>
          <c:spPr>
            <a:ln w="25400">
              <a:solidFill>
                <a:srgbClr val="FF0000"/>
              </a:solidFill>
              <a:prstDash val="solid"/>
            </a:ln>
          </c:spPr>
          <c:marker>
            <c:symbol val="none"/>
          </c:marker>
          <c:cat>
            <c:multiLvlStrRef>
              <c:f>('A-13'!$B$202:$H$202,'A-13'!$B$204:$I$204)</c:f>
            </c:multiLvlStrRef>
          </c:cat>
          <c:val>
            <c:numRef>
              <c:f>('A-13'!$B$200:$H$200,'A-13'!$B$207:$I$207)</c:f>
              <c:numCache>
                <c:formatCode>General</c:formatCode>
                <c:ptCount val="7"/>
              </c:numCache>
            </c:numRef>
          </c:val>
          <c:smooth val="0"/>
          <c:extLst>
            <c:ext xmlns:c16="http://schemas.microsoft.com/office/drawing/2014/chart" uri="{C3380CC4-5D6E-409C-BE32-E72D297353CC}">
              <c16:uniqueId val="{00000003-64FA-4C49-8FA9-E230FD60A0FE}"/>
            </c:ext>
          </c:extLst>
        </c:ser>
        <c:ser>
          <c:idx val="2"/>
          <c:order val="4"/>
          <c:tx>
            <c:strRef>
              <c:f>'A-13'!$A$208</c:f>
              <c:strCache>
                <c:ptCount val="1"/>
                <c:pt idx="0">
                  <c:v>Total with All Escalations</c:v>
                </c:pt>
              </c:strCache>
            </c:strRef>
          </c:tx>
          <c:spPr>
            <a:ln w="38100">
              <a:solidFill>
                <a:srgbClr val="00FF00"/>
              </a:solidFill>
              <a:prstDash val="solid"/>
            </a:ln>
          </c:spPr>
          <c:marker>
            <c:symbol val="none"/>
          </c:marker>
          <c:cat>
            <c:multiLvlStrRef>
              <c:f>('A-13'!$B$202:$H$202,'A-13'!$B$204:$I$204)</c:f>
            </c:multiLvlStrRef>
          </c:cat>
          <c:val>
            <c:numRef>
              <c:f>('A-13'!$B$200:$H$200,'A-13'!$B$208:$I$208)</c:f>
              <c:numCache>
                <c:formatCode>General</c:formatCode>
                <c:ptCount val="7"/>
              </c:numCache>
            </c:numRef>
          </c:val>
          <c:smooth val="0"/>
          <c:extLst>
            <c:ext xmlns:c16="http://schemas.microsoft.com/office/drawing/2014/chart" uri="{C3380CC4-5D6E-409C-BE32-E72D297353CC}">
              <c16:uniqueId val="{00000004-64FA-4C49-8FA9-E230FD60A0FE}"/>
            </c:ext>
          </c:extLst>
        </c:ser>
        <c:dLbls>
          <c:showLegendKey val="0"/>
          <c:showVal val="0"/>
          <c:showCatName val="0"/>
          <c:showSerName val="0"/>
          <c:showPercent val="0"/>
          <c:showBubbleSize val="0"/>
        </c:dLbls>
        <c:smooth val="0"/>
        <c:axId val="197178112"/>
        <c:axId val="197179648"/>
      </c:lineChart>
      <c:catAx>
        <c:axId val="197178112"/>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97179648"/>
        <c:crosses val="autoZero"/>
        <c:auto val="1"/>
        <c:lblAlgn val="ctr"/>
        <c:lblOffset val="100"/>
        <c:tickLblSkip val="1"/>
        <c:tickMarkSkip val="1"/>
        <c:noMultiLvlLbl val="0"/>
      </c:catAx>
      <c:valAx>
        <c:axId val="197179648"/>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97178112"/>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'A-14'!$B$2</c:f>
          <c:strCache>
            <c:ptCount val="1"/>
            <c:pt idx="0">
              <c:v>Regulatory Finance</c:v>
            </c:pt>
          </c:strCache>
        </c:strRef>
      </c:tx>
      <c:layout>
        <c:manualLayout>
          <c:xMode val="edge"/>
          <c:yMode val="edge"/>
          <c:x val="0.45638432364097292"/>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'A-14'!$A$203</c:f>
              <c:strCache>
                <c:ptCount val="1"/>
                <c:pt idx="0">
                  <c:v>Historic Expenditure</c:v>
                </c:pt>
              </c:strCache>
            </c:strRef>
          </c:tx>
          <c:spPr>
            <a:ln w="25400">
              <a:solidFill>
                <a:srgbClr val="33CCCC"/>
              </a:solidFill>
              <a:prstDash val="solid"/>
            </a:ln>
          </c:spPr>
          <c:marker>
            <c:symbol val="none"/>
          </c:marker>
          <c:cat>
            <c:multiLvlStrRef>
              <c:f>('A-14'!$B$202:$H$202,'A-14'!$B$204:$I$204)</c:f>
            </c:multiLvlStrRef>
          </c:cat>
          <c:val>
            <c:numRef>
              <c:f>('A-14'!$B$203:$H$203,'A-14'!$B$205,'A-14'!$C$200:$I$200)</c:f>
              <c:numCache>
                <c:formatCode>General</c:formatCode>
                <c:ptCount val="7"/>
              </c:numCache>
            </c:numRef>
          </c:val>
          <c:smooth val="0"/>
          <c:extLst>
            <c:ext xmlns:c16="http://schemas.microsoft.com/office/drawing/2014/chart" uri="{C3380CC4-5D6E-409C-BE32-E72D297353CC}">
              <c16:uniqueId val="{00000000-833B-442C-A446-0A5AFE14694F}"/>
            </c:ext>
          </c:extLst>
        </c:ser>
        <c:ser>
          <c:idx val="1"/>
          <c:order val="1"/>
          <c:tx>
            <c:strRef>
              <c:f>'A-14'!$A$14</c:f>
              <c:strCache>
                <c:ptCount val="1"/>
                <c:pt idx="0">
                  <c:v>Baseline Expenditure</c:v>
                </c:pt>
              </c:strCache>
            </c:strRef>
          </c:tx>
          <c:spPr>
            <a:ln w="25400">
              <a:solidFill>
                <a:srgbClr val="0000FF"/>
              </a:solidFill>
              <a:prstDash val="solid"/>
            </a:ln>
          </c:spPr>
          <c:marker>
            <c:symbol val="none"/>
          </c:marker>
          <c:cat>
            <c:multiLvlStrRef>
              <c:f>('A-14'!$B$202:$H$202,'A-14'!$B$204:$I$204)</c:f>
            </c:multiLvlStrRef>
          </c:cat>
          <c:val>
            <c:numRef>
              <c:f>('A-14'!$B$200:$H$200,'A-14'!$B$205:$I$205)</c:f>
              <c:numCache>
                <c:formatCode>General</c:formatCode>
                <c:ptCount val="7"/>
              </c:numCache>
            </c:numRef>
          </c:val>
          <c:smooth val="0"/>
          <c:extLst>
            <c:ext xmlns:c16="http://schemas.microsoft.com/office/drawing/2014/chart" uri="{C3380CC4-5D6E-409C-BE32-E72D297353CC}">
              <c16:uniqueId val="{00000001-833B-442C-A446-0A5AFE14694F}"/>
            </c:ext>
          </c:extLst>
        </c:ser>
        <c:ser>
          <c:idx val="0"/>
          <c:order val="2"/>
          <c:tx>
            <c:strRef>
              <c:f>'A-14'!$A$206</c:f>
              <c:strCache>
                <c:ptCount val="1"/>
                <c:pt idx="0">
                  <c:v>Total with Variations</c:v>
                </c:pt>
              </c:strCache>
            </c:strRef>
          </c:tx>
          <c:spPr>
            <a:ln w="25400">
              <a:solidFill>
                <a:srgbClr val="993366"/>
              </a:solidFill>
              <a:prstDash val="solid"/>
            </a:ln>
          </c:spPr>
          <c:marker>
            <c:symbol val="none"/>
          </c:marker>
          <c:cat>
            <c:multiLvlStrRef>
              <c:f>('A-14'!$B$202:$H$202,'A-14'!$B$204:$I$204)</c:f>
            </c:multiLvlStrRef>
          </c:cat>
          <c:val>
            <c:numRef>
              <c:f>('A-14'!$B$200:$H$200,'A-14'!$B$206:$I$206)</c:f>
              <c:numCache>
                <c:formatCode>General</c:formatCode>
                <c:ptCount val="7"/>
              </c:numCache>
            </c:numRef>
          </c:val>
          <c:smooth val="0"/>
          <c:extLst>
            <c:ext xmlns:c16="http://schemas.microsoft.com/office/drawing/2014/chart" uri="{C3380CC4-5D6E-409C-BE32-E72D297353CC}">
              <c16:uniqueId val="{00000002-833B-442C-A446-0A5AFE14694F}"/>
            </c:ext>
          </c:extLst>
        </c:ser>
        <c:ser>
          <c:idx val="3"/>
          <c:order val="3"/>
          <c:tx>
            <c:strRef>
              <c:f>'A-14'!$A$207</c:f>
              <c:strCache>
                <c:ptCount val="1"/>
                <c:pt idx="0">
                  <c:v>Total with Specific Escalations</c:v>
                </c:pt>
              </c:strCache>
            </c:strRef>
          </c:tx>
          <c:spPr>
            <a:ln w="25400">
              <a:solidFill>
                <a:srgbClr val="FF0000"/>
              </a:solidFill>
              <a:prstDash val="solid"/>
            </a:ln>
          </c:spPr>
          <c:marker>
            <c:symbol val="none"/>
          </c:marker>
          <c:cat>
            <c:multiLvlStrRef>
              <c:f>('A-14'!$B$202:$H$202,'A-14'!$B$204:$I$204)</c:f>
            </c:multiLvlStrRef>
          </c:cat>
          <c:val>
            <c:numRef>
              <c:f>('A-14'!$B$200:$H$200,'A-14'!$B$207:$I$207)</c:f>
              <c:numCache>
                <c:formatCode>General</c:formatCode>
                <c:ptCount val="7"/>
              </c:numCache>
            </c:numRef>
          </c:val>
          <c:smooth val="0"/>
          <c:extLst>
            <c:ext xmlns:c16="http://schemas.microsoft.com/office/drawing/2014/chart" uri="{C3380CC4-5D6E-409C-BE32-E72D297353CC}">
              <c16:uniqueId val="{00000003-833B-442C-A446-0A5AFE14694F}"/>
            </c:ext>
          </c:extLst>
        </c:ser>
        <c:ser>
          <c:idx val="2"/>
          <c:order val="4"/>
          <c:tx>
            <c:strRef>
              <c:f>'A-14'!$A$208</c:f>
              <c:strCache>
                <c:ptCount val="1"/>
                <c:pt idx="0">
                  <c:v>Total with All Escalations</c:v>
                </c:pt>
              </c:strCache>
            </c:strRef>
          </c:tx>
          <c:spPr>
            <a:ln w="38100">
              <a:solidFill>
                <a:srgbClr val="00FF00"/>
              </a:solidFill>
              <a:prstDash val="solid"/>
            </a:ln>
          </c:spPr>
          <c:marker>
            <c:symbol val="none"/>
          </c:marker>
          <c:cat>
            <c:multiLvlStrRef>
              <c:f>('A-14'!$B$202:$H$202,'A-14'!$B$204:$I$204)</c:f>
            </c:multiLvlStrRef>
          </c:cat>
          <c:val>
            <c:numRef>
              <c:f>('A-14'!$B$200:$H$200,'A-14'!$B$208:$I$208)</c:f>
              <c:numCache>
                <c:formatCode>General</c:formatCode>
                <c:ptCount val="7"/>
              </c:numCache>
            </c:numRef>
          </c:val>
          <c:smooth val="0"/>
          <c:extLst>
            <c:ext xmlns:c16="http://schemas.microsoft.com/office/drawing/2014/chart" uri="{C3380CC4-5D6E-409C-BE32-E72D297353CC}">
              <c16:uniqueId val="{00000004-833B-442C-A446-0A5AFE14694F}"/>
            </c:ext>
          </c:extLst>
        </c:ser>
        <c:dLbls>
          <c:showLegendKey val="0"/>
          <c:showVal val="0"/>
          <c:showCatName val="0"/>
          <c:showSerName val="0"/>
          <c:showPercent val="0"/>
          <c:showBubbleSize val="0"/>
        </c:dLbls>
        <c:smooth val="0"/>
        <c:axId val="198203648"/>
        <c:axId val="198217728"/>
      </c:lineChart>
      <c:catAx>
        <c:axId val="19820364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98217728"/>
        <c:crosses val="autoZero"/>
        <c:auto val="1"/>
        <c:lblAlgn val="ctr"/>
        <c:lblOffset val="100"/>
        <c:tickLblSkip val="1"/>
        <c:tickMarkSkip val="1"/>
        <c:noMultiLvlLbl val="0"/>
      </c:catAx>
      <c:valAx>
        <c:axId val="198217728"/>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9820364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'A-15'!$B$2</c:f>
          <c:strCache>
            <c:ptCount val="1"/>
            <c:pt idx="0">
              <c:v>Purchasing and Contracts</c:v>
            </c:pt>
          </c:strCache>
        </c:strRef>
      </c:tx>
      <c:layout>
        <c:manualLayout>
          <c:xMode val="edge"/>
          <c:yMode val="edge"/>
          <c:x val="0.34386852085968683"/>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'A-15'!$A$203</c:f>
              <c:strCache>
                <c:ptCount val="1"/>
                <c:pt idx="0">
                  <c:v>Historic Expenditure</c:v>
                </c:pt>
              </c:strCache>
            </c:strRef>
          </c:tx>
          <c:spPr>
            <a:ln w="25400">
              <a:solidFill>
                <a:srgbClr val="33CCCC"/>
              </a:solidFill>
              <a:prstDash val="solid"/>
            </a:ln>
          </c:spPr>
          <c:marker>
            <c:symbol val="none"/>
          </c:marker>
          <c:cat>
            <c:multiLvlStrRef>
              <c:f>('A-15'!$B$202:$H$202,'A-15'!$B$204:$I$204)</c:f>
            </c:multiLvlStrRef>
          </c:cat>
          <c:val>
            <c:numRef>
              <c:f>('A-15'!$B$203:$H$203,'A-15'!$B$205,'A-15'!$C$200:$I$200)</c:f>
              <c:numCache>
                <c:formatCode>General</c:formatCode>
                <c:ptCount val="7"/>
              </c:numCache>
            </c:numRef>
          </c:val>
          <c:smooth val="0"/>
          <c:extLst>
            <c:ext xmlns:c16="http://schemas.microsoft.com/office/drawing/2014/chart" uri="{C3380CC4-5D6E-409C-BE32-E72D297353CC}">
              <c16:uniqueId val="{00000000-D63C-42BB-9A96-BC58E18B9B73}"/>
            </c:ext>
          </c:extLst>
        </c:ser>
        <c:ser>
          <c:idx val="1"/>
          <c:order val="1"/>
          <c:tx>
            <c:strRef>
              <c:f>'A-15'!$A$14</c:f>
              <c:strCache>
                <c:ptCount val="1"/>
                <c:pt idx="0">
                  <c:v>Baseline Expenditure</c:v>
                </c:pt>
              </c:strCache>
            </c:strRef>
          </c:tx>
          <c:spPr>
            <a:ln w="25400">
              <a:solidFill>
                <a:srgbClr val="0000FF"/>
              </a:solidFill>
              <a:prstDash val="solid"/>
            </a:ln>
          </c:spPr>
          <c:marker>
            <c:symbol val="none"/>
          </c:marker>
          <c:cat>
            <c:multiLvlStrRef>
              <c:f>('A-15'!$B$202:$H$202,'A-15'!$B$204:$I$204)</c:f>
            </c:multiLvlStrRef>
          </c:cat>
          <c:val>
            <c:numRef>
              <c:f>('A-15'!$B$200:$H$200,'A-15'!$B$205:$I$205)</c:f>
              <c:numCache>
                <c:formatCode>General</c:formatCode>
                <c:ptCount val="7"/>
              </c:numCache>
            </c:numRef>
          </c:val>
          <c:smooth val="0"/>
          <c:extLst>
            <c:ext xmlns:c16="http://schemas.microsoft.com/office/drawing/2014/chart" uri="{C3380CC4-5D6E-409C-BE32-E72D297353CC}">
              <c16:uniqueId val="{00000001-D63C-42BB-9A96-BC58E18B9B73}"/>
            </c:ext>
          </c:extLst>
        </c:ser>
        <c:ser>
          <c:idx val="0"/>
          <c:order val="2"/>
          <c:tx>
            <c:strRef>
              <c:f>'A-15'!$A$206</c:f>
              <c:strCache>
                <c:ptCount val="1"/>
                <c:pt idx="0">
                  <c:v>Total with Variations</c:v>
                </c:pt>
              </c:strCache>
            </c:strRef>
          </c:tx>
          <c:spPr>
            <a:ln w="25400">
              <a:solidFill>
                <a:srgbClr val="993366"/>
              </a:solidFill>
              <a:prstDash val="solid"/>
            </a:ln>
          </c:spPr>
          <c:marker>
            <c:symbol val="none"/>
          </c:marker>
          <c:cat>
            <c:multiLvlStrRef>
              <c:f>('A-15'!$B$202:$H$202,'A-15'!$B$204:$I$204)</c:f>
            </c:multiLvlStrRef>
          </c:cat>
          <c:val>
            <c:numRef>
              <c:f>('A-15'!$B$200:$H$200,'A-15'!$B$206:$I$206)</c:f>
              <c:numCache>
                <c:formatCode>General</c:formatCode>
                <c:ptCount val="7"/>
              </c:numCache>
            </c:numRef>
          </c:val>
          <c:smooth val="0"/>
          <c:extLst>
            <c:ext xmlns:c16="http://schemas.microsoft.com/office/drawing/2014/chart" uri="{C3380CC4-5D6E-409C-BE32-E72D297353CC}">
              <c16:uniqueId val="{00000002-D63C-42BB-9A96-BC58E18B9B73}"/>
            </c:ext>
          </c:extLst>
        </c:ser>
        <c:ser>
          <c:idx val="3"/>
          <c:order val="3"/>
          <c:tx>
            <c:strRef>
              <c:f>'A-15'!$A$207</c:f>
              <c:strCache>
                <c:ptCount val="1"/>
                <c:pt idx="0">
                  <c:v>Total with Specific Escalations</c:v>
                </c:pt>
              </c:strCache>
            </c:strRef>
          </c:tx>
          <c:spPr>
            <a:ln w="25400">
              <a:solidFill>
                <a:srgbClr val="FF0000"/>
              </a:solidFill>
              <a:prstDash val="solid"/>
            </a:ln>
          </c:spPr>
          <c:marker>
            <c:symbol val="none"/>
          </c:marker>
          <c:cat>
            <c:multiLvlStrRef>
              <c:f>('A-15'!$B$202:$H$202,'A-15'!$B$204:$I$204)</c:f>
            </c:multiLvlStrRef>
          </c:cat>
          <c:val>
            <c:numRef>
              <c:f>('A-15'!$B$200:$H$200,'A-15'!$B$207:$I$207)</c:f>
              <c:numCache>
                <c:formatCode>General</c:formatCode>
                <c:ptCount val="7"/>
              </c:numCache>
            </c:numRef>
          </c:val>
          <c:smooth val="0"/>
          <c:extLst>
            <c:ext xmlns:c16="http://schemas.microsoft.com/office/drawing/2014/chart" uri="{C3380CC4-5D6E-409C-BE32-E72D297353CC}">
              <c16:uniqueId val="{00000003-D63C-42BB-9A96-BC58E18B9B73}"/>
            </c:ext>
          </c:extLst>
        </c:ser>
        <c:ser>
          <c:idx val="2"/>
          <c:order val="4"/>
          <c:tx>
            <c:strRef>
              <c:f>'A-15'!$A$208</c:f>
              <c:strCache>
                <c:ptCount val="1"/>
                <c:pt idx="0">
                  <c:v>Total with All Escalations</c:v>
                </c:pt>
              </c:strCache>
            </c:strRef>
          </c:tx>
          <c:spPr>
            <a:ln w="38100">
              <a:solidFill>
                <a:srgbClr val="00FF00"/>
              </a:solidFill>
              <a:prstDash val="solid"/>
            </a:ln>
          </c:spPr>
          <c:marker>
            <c:symbol val="none"/>
          </c:marker>
          <c:cat>
            <c:multiLvlStrRef>
              <c:f>('A-15'!$B$202:$H$202,'A-15'!$B$204:$I$204)</c:f>
            </c:multiLvlStrRef>
          </c:cat>
          <c:val>
            <c:numRef>
              <c:f>('A-15'!$B$200:$H$200,'A-15'!$B$208:$I$208)</c:f>
              <c:numCache>
                <c:formatCode>General</c:formatCode>
                <c:ptCount val="7"/>
              </c:numCache>
            </c:numRef>
          </c:val>
          <c:smooth val="0"/>
          <c:extLst>
            <c:ext xmlns:c16="http://schemas.microsoft.com/office/drawing/2014/chart" uri="{C3380CC4-5D6E-409C-BE32-E72D297353CC}">
              <c16:uniqueId val="{00000004-D63C-42BB-9A96-BC58E18B9B73}"/>
            </c:ext>
          </c:extLst>
        </c:ser>
        <c:dLbls>
          <c:showLegendKey val="0"/>
          <c:showVal val="0"/>
          <c:showCatName val="0"/>
          <c:showSerName val="0"/>
          <c:showPercent val="0"/>
          <c:showBubbleSize val="0"/>
        </c:dLbls>
        <c:smooth val="0"/>
        <c:axId val="199475200"/>
        <c:axId val="199476736"/>
      </c:lineChart>
      <c:catAx>
        <c:axId val="199475200"/>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99476736"/>
        <c:crosses val="autoZero"/>
        <c:auto val="1"/>
        <c:lblAlgn val="ctr"/>
        <c:lblOffset val="100"/>
        <c:tickLblSkip val="1"/>
        <c:tickMarkSkip val="1"/>
        <c:noMultiLvlLbl val="0"/>
      </c:catAx>
      <c:valAx>
        <c:axId val="199476736"/>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99475200"/>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'A-16'!$B$2</c:f>
          <c:strCache>
            <c:ptCount val="1"/>
            <c:pt idx="0">
              <c:v>Finance - Adjustments</c:v>
            </c:pt>
          </c:strCache>
        </c:strRef>
      </c:tx>
      <c:layout>
        <c:manualLayout>
          <c:xMode val="edge"/>
          <c:yMode val="edge"/>
          <c:x val="0.36662452591657096"/>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0.10366624525916879"/>
          <c:y val="0.15643579482112899"/>
          <c:w val="0.87863463969661126"/>
          <c:h val="0.68316897738338689"/>
        </c:manualLayout>
      </c:layout>
      <c:lineChart>
        <c:grouping val="standard"/>
        <c:varyColors val="0"/>
        <c:ser>
          <c:idx val="4"/>
          <c:order val="0"/>
          <c:tx>
            <c:strRef>
              <c:f>'A-16'!$A$203</c:f>
              <c:strCache>
                <c:ptCount val="1"/>
                <c:pt idx="0">
                  <c:v>Historic Expenditure</c:v>
                </c:pt>
              </c:strCache>
            </c:strRef>
          </c:tx>
          <c:spPr>
            <a:ln w="25400">
              <a:solidFill>
                <a:srgbClr val="33CCCC"/>
              </a:solidFill>
              <a:prstDash val="solid"/>
            </a:ln>
          </c:spPr>
          <c:marker>
            <c:symbol val="none"/>
          </c:marker>
          <c:cat>
            <c:multiLvlStrRef>
              <c:f>('A-16'!$B$202:$H$202,'A-16'!$B$204:$I$204)</c:f>
            </c:multiLvlStrRef>
          </c:cat>
          <c:val>
            <c:numRef>
              <c:f>('A-16'!$B$203:$H$203,'A-16'!$B$205,'A-16'!$C$200:$I$200)</c:f>
              <c:numCache>
                <c:formatCode>General</c:formatCode>
                <c:ptCount val="7"/>
              </c:numCache>
            </c:numRef>
          </c:val>
          <c:smooth val="0"/>
          <c:extLst>
            <c:ext xmlns:c16="http://schemas.microsoft.com/office/drawing/2014/chart" uri="{C3380CC4-5D6E-409C-BE32-E72D297353CC}">
              <c16:uniqueId val="{00000000-1C9A-4FD1-AAF9-F964A4439978}"/>
            </c:ext>
          </c:extLst>
        </c:ser>
        <c:ser>
          <c:idx val="1"/>
          <c:order val="1"/>
          <c:tx>
            <c:strRef>
              <c:f>'A-16'!$A$14</c:f>
              <c:strCache>
                <c:ptCount val="1"/>
                <c:pt idx="0">
                  <c:v>Baseline Expenditure</c:v>
                </c:pt>
              </c:strCache>
            </c:strRef>
          </c:tx>
          <c:spPr>
            <a:ln w="25400">
              <a:solidFill>
                <a:srgbClr val="0000FF"/>
              </a:solidFill>
              <a:prstDash val="solid"/>
            </a:ln>
          </c:spPr>
          <c:marker>
            <c:symbol val="none"/>
          </c:marker>
          <c:cat>
            <c:multiLvlStrRef>
              <c:f>('A-16'!$B$202:$H$202,'A-16'!$B$204:$I$204)</c:f>
            </c:multiLvlStrRef>
          </c:cat>
          <c:val>
            <c:numRef>
              <c:f>('A-16'!$B$200:$H$200,'A-16'!$B$205:$I$205)</c:f>
              <c:numCache>
                <c:formatCode>General</c:formatCode>
                <c:ptCount val="7"/>
              </c:numCache>
            </c:numRef>
          </c:val>
          <c:smooth val="0"/>
          <c:extLst>
            <c:ext xmlns:c16="http://schemas.microsoft.com/office/drawing/2014/chart" uri="{C3380CC4-5D6E-409C-BE32-E72D297353CC}">
              <c16:uniqueId val="{00000001-1C9A-4FD1-AAF9-F964A4439978}"/>
            </c:ext>
          </c:extLst>
        </c:ser>
        <c:ser>
          <c:idx val="0"/>
          <c:order val="2"/>
          <c:tx>
            <c:strRef>
              <c:f>'A-16'!$A$206</c:f>
              <c:strCache>
                <c:ptCount val="1"/>
                <c:pt idx="0">
                  <c:v>Total with Variations</c:v>
                </c:pt>
              </c:strCache>
            </c:strRef>
          </c:tx>
          <c:spPr>
            <a:ln w="25400">
              <a:solidFill>
                <a:srgbClr val="993366"/>
              </a:solidFill>
              <a:prstDash val="solid"/>
            </a:ln>
          </c:spPr>
          <c:marker>
            <c:symbol val="none"/>
          </c:marker>
          <c:cat>
            <c:multiLvlStrRef>
              <c:f>('A-16'!$B$202:$H$202,'A-16'!$B$204:$I$204)</c:f>
            </c:multiLvlStrRef>
          </c:cat>
          <c:val>
            <c:numRef>
              <c:f>('A-16'!$B$200:$H$200,'A-16'!$B$206:$I$206)</c:f>
              <c:numCache>
                <c:formatCode>General</c:formatCode>
                <c:ptCount val="7"/>
              </c:numCache>
            </c:numRef>
          </c:val>
          <c:smooth val="0"/>
          <c:extLst>
            <c:ext xmlns:c16="http://schemas.microsoft.com/office/drawing/2014/chart" uri="{C3380CC4-5D6E-409C-BE32-E72D297353CC}">
              <c16:uniqueId val="{00000002-1C9A-4FD1-AAF9-F964A4439978}"/>
            </c:ext>
          </c:extLst>
        </c:ser>
        <c:ser>
          <c:idx val="3"/>
          <c:order val="3"/>
          <c:tx>
            <c:strRef>
              <c:f>'A-16'!$A$207</c:f>
              <c:strCache>
                <c:ptCount val="1"/>
                <c:pt idx="0">
                  <c:v>Total with Specific Escalations</c:v>
                </c:pt>
              </c:strCache>
            </c:strRef>
          </c:tx>
          <c:spPr>
            <a:ln w="25400">
              <a:solidFill>
                <a:srgbClr val="FF0000"/>
              </a:solidFill>
              <a:prstDash val="solid"/>
            </a:ln>
          </c:spPr>
          <c:marker>
            <c:symbol val="none"/>
          </c:marker>
          <c:cat>
            <c:multiLvlStrRef>
              <c:f>('A-16'!$B$202:$H$202,'A-16'!$B$204:$I$204)</c:f>
            </c:multiLvlStrRef>
          </c:cat>
          <c:val>
            <c:numRef>
              <c:f>('A-16'!$B$200:$H$200,'A-16'!$B$207:$I$207)</c:f>
              <c:numCache>
                <c:formatCode>General</c:formatCode>
                <c:ptCount val="7"/>
              </c:numCache>
            </c:numRef>
          </c:val>
          <c:smooth val="0"/>
          <c:extLst>
            <c:ext xmlns:c16="http://schemas.microsoft.com/office/drawing/2014/chart" uri="{C3380CC4-5D6E-409C-BE32-E72D297353CC}">
              <c16:uniqueId val="{00000003-1C9A-4FD1-AAF9-F964A4439978}"/>
            </c:ext>
          </c:extLst>
        </c:ser>
        <c:ser>
          <c:idx val="2"/>
          <c:order val="4"/>
          <c:tx>
            <c:strRef>
              <c:f>'A-16'!$A$208</c:f>
              <c:strCache>
                <c:ptCount val="1"/>
                <c:pt idx="0">
                  <c:v>Total with All Escalations</c:v>
                </c:pt>
              </c:strCache>
            </c:strRef>
          </c:tx>
          <c:spPr>
            <a:ln w="38100">
              <a:solidFill>
                <a:srgbClr val="00FF00"/>
              </a:solidFill>
              <a:prstDash val="solid"/>
            </a:ln>
          </c:spPr>
          <c:marker>
            <c:symbol val="none"/>
          </c:marker>
          <c:cat>
            <c:multiLvlStrRef>
              <c:f>('A-16'!$B$202:$H$202,'A-16'!$B$204:$I$204)</c:f>
            </c:multiLvlStrRef>
          </c:cat>
          <c:val>
            <c:numRef>
              <c:f>('A-16'!$B$200:$H$200,'A-16'!$B$208:$I$208)</c:f>
              <c:numCache>
                <c:formatCode>General</c:formatCode>
                <c:ptCount val="7"/>
              </c:numCache>
            </c:numRef>
          </c:val>
          <c:smooth val="0"/>
          <c:extLst>
            <c:ext xmlns:c16="http://schemas.microsoft.com/office/drawing/2014/chart" uri="{C3380CC4-5D6E-409C-BE32-E72D297353CC}">
              <c16:uniqueId val="{00000004-1C9A-4FD1-AAF9-F964A4439978}"/>
            </c:ext>
          </c:extLst>
        </c:ser>
        <c:dLbls>
          <c:showLegendKey val="0"/>
          <c:showVal val="0"/>
          <c:showCatName val="0"/>
          <c:showSerName val="0"/>
          <c:showPercent val="0"/>
          <c:showBubbleSize val="0"/>
        </c:dLbls>
        <c:smooth val="0"/>
        <c:axId val="200009216"/>
        <c:axId val="200010752"/>
      </c:lineChart>
      <c:catAx>
        <c:axId val="200009216"/>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200010752"/>
        <c:crosses val="autoZero"/>
        <c:auto val="1"/>
        <c:lblAlgn val="ctr"/>
        <c:lblOffset val="100"/>
        <c:tickLblSkip val="1"/>
        <c:tickMarkSkip val="1"/>
        <c:noMultiLvlLbl val="0"/>
      </c:catAx>
      <c:valAx>
        <c:axId val="200010752"/>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6534698459448287"/>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200009216"/>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'A-17'!$B$2</c:f>
          <c:strCache>
            <c:ptCount val="1"/>
            <c:pt idx="0">
              <c:v>Information Technology</c:v>
            </c:pt>
          </c:strCache>
        </c:strRef>
      </c:tx>
      <c:layout>
        <c:manualLayout>
          <c:xMode val="edge"/>
          <c:yMode val="edge"/>
          <c:x val="0.27939317319849011"/>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0.10366624525916879"/>
          <c:y val="0.15643579482112899"/>
          <c:w val="0.87863463969661126"/>
          <c:h val="0.68316897738338689"/>
        </c:manualLayout>
      </c:layout>
      <c:lineChart>
        <c:grouping val="standard"/>
        <c:varyColors val="0"/>
        <c:ser>
          <c:idx val="4"/>
          <c:order val="0"/>
          <c:tx>
            <c:strRef>
              <c:f>'A-17'!$A$235</c:f>
              <c:strCache>
                <c:ptCount val="1"/>
                <c:pt idx="0">
                  <c:v>Historic Expenditure</c:v>
                </c:pt>
              </c:strCache>
            </c:strRef>
          </c:tx>
          <c:spPr>
            <a:ln w="25400">
              <a:solidFill>
                <a:srgbClr val="33CCCC"/>
              </a:solidFill>
              <a:prstDash val="solid"/>
            </a:ln>
          </c:spPr>
          <c:marker>
            <c:symbol val="none"/>
          </c:marker>
          <c:cat>
            <c:multiLvlStrRef>
              <c:f>('A-17'!$B$234:$H$234,'A-17'!$B$236:$I$236)</c:f>
            </c:multiLvlStrRef>
          </c:cat>
          <c:val>
            <c:numRef>
              <c:f>('A-17'!$B$235:$H$235,'A-17'!$B$237,'A-17'!$C$232:$I$232)</c:f>
              <c:numCache>
                <c:formatCode>General</c:formatCode>
                <c:ptCount val="7"/>
              </c:numCache>
            </c:numRef>
          </c:val>
          <c:smooth val="0"/>
          <c:extLst>
            <c:ext xmlns:c16="http://schemas.microsoft.com/office/drawing/2014/chart" uri="{C3380CC4-5D6E-409C-BE32-E72D297353CC}">
              <c16:uniqueId val="{00000000-C7C4-464A-87E8-45800BD736F9}"/>
            </c:ext>
          </c:extLst>
        </c:ser>
        <c:ser>
          <c:idx val="1"/>
          <c:order val="1"/>
          <c:tx>
            <c:strRef>
              <c:f>'A-17'!$A$14</c:f>
              <c:strCache>
                <c:ptCount val="1"/>
                <c:pt idx="0">
                  <c:v>Baseline Expenditure</c:v>
                </c:pt>
              </c:strCache>
            </c:strRef>
          </c:tx>
          <c:spPr>
            <a:ln w="25400">
              <a:solidFill>
                <a:srgbClr val="0000FF"/>
              </a:solidFill>
              <a:prstDash val="solid"/>
            </a:ln>
          </c:spPr>
          <c:marker>
            <c:symbol val="none"/>
          </c:marker>
          <c:cat>
            <c:multiLvlStrRef>
              <c:f>('A-17'!$B$234:$H$234,'A-17'!$B$236:$I$236)</c:f>
            </c:multiLvlStrRef>
          </c:cat>
          <c:val>
            <c:numRef>
              <c:f>('A-17'!$B$232:$H$232,'A-17'!$B$237:$I$237)</c:f>
              <c:numCache>
                <c:formatCode>General</c:formatCode>
                <c:ptCount val="7"/>
              </c:numCache>
            </c:numRef>
          </c:val>
          <c:smooth val="0"/>
          <c:extLst>
            <c:ext xmlns:c16="http://schemas.microsoft.com/office/drawing/2014/chart" uri="{C3380CC4-5D6E-409C-BE32-E72D297353CC}">
              <c16:uniqueId val="{00000001-C7C4-464A-87E8-45800BD736F9}"/>
            </c:ext>
          </c:extLst>
        </c:ser>
        <c:ser>
          <c:idx val="0"/>
          <c:order val="2"/>
          <c:tx>
            <c:strRef>
              <c:f>'A-17'!$A$238</c:f>
              <c:strCache>
                <c:ptCount val="1"/>
                <c:pt idx="0">
                  <c:v>Total with Variations</c:v>
                </c:pt>
              </c:strCache>
            </c:strRef>
          </c:tx>
          <c:spPr>
            <a:ln w="25400">
              <a:solidFill>
                <a:srgbClr val="993366"/>
              </a:solidFill>
              <a:prstDash val="solid"/>
            </a:ln>
          </c:spPr>
          <c:marker>
            <c:symbol val="none"/>
          </c:marker>
          <c:cat>
            <c:multiLvlStrRef>
              <c:f>('A-17'!$B$234:$H$234,'A-17'!$B$236:$I$236)</c:f>
            </c:multiLvlStrRef>
          </c:cat>
          <c:val>
            <c:numRef>
              <c:f>('A-17'!$B$232:$H$232,'A-17'!$B$238:$I$238)</c:f>
              <c:numCache>
                <c:formatCode>General</c:formatCode>
                <c:ptCount val="7"/>
              </c:numCache>
            </c:numRef>
          </c:val>
          <c:smooth val="0"/>
          <c:extLst>
            <c:ext xmlns:c16="http://schemas.microsoft.com/office/drawing/2014/chart" uri="{C3380CC4-5D6E-409C-BE32-E72D297353CC}">
              <c16:uniqueId val="{00000002-C7C4-464A-87E8-45800BD736F9}"/>
            </c:ext>
          </c:extLst>
        </c:ser>
        <c:ser>
          <c:idx val="3"/>
          <c:order val="3"/>
          <c:tx>
            <c:strRef>
              <c:f>'A-17'!$A$239</c:f>
              <c:strCache>
                <c:ptCount val="1"/>
                <c:pt idx="0">
                  <c:v>Total with Specific Escalations</c:v>
                </c:pt>
              </c:strCache>
            </c:strRef>
          </c:tx>
          <c:spPr>
            <a:ln w="25400">
              <a:solidFill>
                <a:srgbClr val="FF0000"/>
              </a:solidFill>
              <a:prstDash val="solid"/>
            </a:ln>
          </c:spPr>
          <c:marker>
            <c:symbol val="none"/>
          </c:marker>
          <c:cat>
            <c:multiLvlStrRef>
              <c:f>('A-17'!$B$234:$H$234,'A-17'!$B$236:$I$236)</c:f>
            </c:multiLvlStrRef>
          </c:cat>
          <c:val>
            <c:numRef>
              <c:f>('A-17'!$B$232:$H$232,'A-17'!$B$239:$I$239)</c:f>
              <c:numCache>
                <c:formatCode>General</c:formatCode>
                <c:ptCount val="7"/>
              </c:numCache>
            </c:numRef>
          </c:val>
          <c:smooth val="0"/>
          <c:extLst>
            <c:ext xmlns:c16="http://schemas.microsoft.com/office/drawing/2014/chart" uri="{C3380CC4-5D6E-409C-BE32-E72D297353CC}">
              <c16:uniqueId val="{00000003-C7C4-464A-87E8-45800BD736F9}"/>
            </c:ext>
          </c:extLst>
        </c:ser>
        <c:ser>
          <c:idx val="2"/>
          <c:order val="4"/>
          <c:tx>
            <c:strRef>
              <c:f>'A-17'!$A$240</c:f>
              <c:strCache>
                <c:ptCount val="1"/>
                <c:pt idx="0">
                  <c:v>Total with All Escalations</c:v>
                </c:pt>
              </c:strCache>
            </c:strRef>
          </c:tx>
          <c:spPr>
            <a:ln w="38100">
              <a:solidFill>
                <a:srgbClr val="00FF00"/>
              </a:solidFill>
              <a:prstDash val="solid"/>
            </a:ln>
          </c:spPr>
          <c:marker>
            <c:symbol val="none"/>
          </c:marker>
          <c:cat>
            <c:multiLvlStrRef>
              <c:f>('A-17'!$B$234:$H$234,'A-17'!$B$236:$I$236)</c:f>
            </c:multiLvlStrRef>
          </c:cat>
          <c:val>
            <c:numRef>
              <c:f>('A-17'!$B$232:$H$232,'A-17'!$B$240:$I$240)</c:f>
              <c:numCache>
                <c:formatCode>General</c:formatCode>
                <c:ptCount val="7"/>
              </c:numCache>
            </c:numRef>
          </c:val>
          <c:smooth val="0"/>
          <c:extLst>
            <c:ext xmlns:c16="http://schemas.microsoft.com/office/drawing/2014/chart" uri="{C3380CC4-5D6E-409C-BE32-E72D297353CC}">
              <c16:uniqueId val="{00000004-C7C4-464A-87E8-45800BD736F9}"/>
            </c:ext>
          </c:extLst>
        </c:ser>
        <c:dLbls>
          <c:showLegendKey val="0"/>
          <c:showVal val="0"/>
          <c:showCatName val="0"/>
          <c:showSerName val="0"/>
          <c:showPercent val="0"/>
          <c:showBubbleSize val="0"/>
        </c:dLbls>
        <c:smooth val="0"/>
        <c:axId val="200674304"/>
        <c:axId val="200692480"/>
      </c:lineChart>
      <c:catAx>
        <c:axId val="200674304"/>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200692480"/>
        <c:crosses val="autoZero"/>
        <c:auto val="1"/>
        <c:lblAlgn val="ctr"/>
        <c:lblOffset val="100"/>
        <c:tickLblSkip val="1"/>
        <c:tickMarkSkip val="1"/>
        <c:noMultiLvlLbl val="0"/>
      </c:catAx>
      <c:valAx>
        <c:axId val="200692480"/>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6534698459448287"/>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200674304"/>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'A-18'!$B$2</c:f>
          <c:strCache>
            <c:ptCount val="1"/>
            <c:pt idx="0">
              <c:v>General Manager - Corporate Strategy</c:v>
            </c:pt>
          </c:strCache>
        </c:strRef>
      </c:tx>
      <c:overlay val="0"/>
      <c:spPr>
        <a:noFill/>
        <a:ln w="25400">
          <a:noFill/>
        </a:ln>
      </c:spPr>
      <c:txPr>
        <a:bodyPr/>
        <a:lstStyle/>
        <a:p>
          <a:pPr>
            <a:defRPr sz="300" b="1" i="0" u="none" strike="noStrike" baseline="0">
              <a:solidFill>
                <a:srgbClr val="000000"/>
              </a:solidFill>
              <a:latin typeface="Arial"/>
              <a:ea typeface="Arial"/>
              <a:cs typeface="Arial"/>
            </a:defRPr>
          </a:pPr>
          <a:endParaRPr lang="en-US"/>
        </a:p>
      </c:txPr>
    </c:title>
    <c:autoTitleDeleted val="0"/>
    <c:plotArea>
      <c:layout/>
      <c:lineChart>
        <c:grouping val="standard"/>
        <c:varyColors val="0"/>
        <c:ser>
          <c:idx val="4"/>
          <c:order val="0"/>
          <c:tx>
            <c:strRef>
              <c:f>'A-18'!$A$203</c:f>
              <c:strCache>
                <c:ptCount val="1"/>
                <c:pt idx="0">
                  <c:v>Historic Expenditure</c:v>
                </c:pt>
              </c:strCache>
            </c:strRef>
          </c:tx>
          <c:spPr>
            <a:ln w="25400">
              <a:solidFill>
                <a:srgbClr val="33CCCC"/>
              </a:solidFill>
              <a:prstDash val="solid"/>
            </a:ln>
          </c:spPr>
          <c:marker>
            <c:symbol val="none"/>
          </c:marker>
          <c:cat>
            <c:multiLvlStrRef>
              <c:f>('A-18'!$B$202:$H$202,'A-18'!$B$204:$I$204)</c:f>
            </c:multiLvlStrRef>
          </c:cat>
          <c:val>
            <c:numRef>
              <c:f>('A-18'!$B$203:$H$203,'A-18'!$B$205,'A-18'!$C$200:$I$200)</c:f>
              <c:numCache>
                <c:formatCode>General</c:formatCode>
                <c:ptCount val="7"/>
              </c:numCache>
            </c:numRef>
          </c:val>
          <c:smooth val="0"/>
          <c:extLst>
            <c:ext xmlns:c16="http://schemas.microsoft.com/office/drawing/2014/chart" uri="{C3380CC4-5D6E-409C-BE32-E72D297353CC}">
              <c16:uniqueId val="{00000000-3869-4C96-BD1B-B29D46217877}"/>
            </c:ext>
          </c:extLst>
        </c:ser>
        <c:ser>
          <c:idx val="1"/>
          <c:order val="1"/>
          <c:tx>
            <c:strRef>
              <c:f>'A-18'!$A$14</c:f>
              <c:strCache>
                <c:ptCount val="1"/>
                <c:pt idx="0">
                  <c:v>Baseline Expenditure</c:v>
                </c:pt>
              </c:strCache>
            </c:strRef>
          </c:tx>
          <c:spPr>
            <a:ln w="25400">
              <a:solidFill>
                <a:srgbClr val="0000FF"/>
              </a:solidFill>
              <a:prstDash val="solid"/>
            </a:ln>
          </c:spPr>
          <c:marker>
            <c:symbol val="none"/>
          </c:marker>
          <c:cat>
            <c:multiLvlStrRef>
              <c:f>('A-18'!$B$202:$H$202,'A-18'!$B$204:$I$204)</c:f>
            </c:multiLvlStrRef>
          </c:cat>
          <c:val>
            <c:numRef>
              <c:f>('A-18'!$B$200:$H$200,'A-18'!$B$205:$I$205)</c:f>
              <c:numCache>
                <c:formatCode>General</c:formatCode>
                <c:ptCount val="7"/>
              </c:numCache>
            </c:numRef>
          </c:val>
          <c:smooth val="0"/>
          <c:extLst>
            <c:ext xmlns:c16="http://schemas.microsoft.com/office/drawing/2014/chart" uri="{C3380CC4-5D6E-409C-BE32-E72D297353CC}">
              <c16:uniqueId val="{00000001-3869-4C96-BD1B-B29D46217877}"/>
            </c:ext>
          </c:extLst>
        </c:ser>
        <c:ser>
          <c:idx val="0"/>
          <c:order val="2"/>
          <c:tx>
            <c:strRef>
              <c:f>'A-18'!$A$206</c:f>
              <c:strCache>
                <c:ptCount val="1"/>
                <c:pt idx="0">
                  <c:v>Total with Variations</c:v>
                </c:pt>
              </c:strCache>
            </c:strRef>
          </c:tx>
          <c:spPr>
            <a:ln w="25400">
              <a:solidFill>
                <a:srgbClr val="993366"/>
              </a:solidFill>
              <a:prstDash val="solid"/>
            </a:ln>
          </c:spPr>
          <c:marker>
            <c:symbol val="none"/>
          </c:marker>
          <c:cat>
            <c:multiLvlStrRef>
              <c:f>('A-18'!$B$202:$H$202,'A-18'!$B$204:$I$204)</c:f>
            </c:multiLvlStrRef>
          </c:cat>
          <c:val>
            <c:numRef>
              <c:f>('A-18'!$B$200:$H$200,'A-18'!$B$206:$I$206)</c:f>
              <c:numCache>
                <c:formatCode>General</c:formatCode>
                <c:ptCount val="7"/>
              </c:numCache>
            </c:numRef>
          </c:val>
          <c:smooth val="0"/>
          <c:extLst>
            <c:ext xmlns:c16="http://schemas.microsoft.com/office/drawing/2014/chart" uri="{C3380CC4-5D6E-409C-BE32-E72D297353CC}">
              <c16:uniqueId val="{00000002-3869-4C96-BD1B-B29D46217877}"/>
            </c:ext>
          </c:extLst>
        </c:ser>
        <c:ser>
          <c:idx val="3"/>
          <c:order val="3"/>
          <c:tx>
            <c:strRef>
              <c:f>'A-18'!$A$207</c:f>
              <c:strCache>
                <c:ptCount val="1"/>
                <c:pt idx="0">
                  <c:v>Total with Specific Escalations</c:v>
                </c:pt>
              </c:strCache>
            </c:strRef>
          </c:tx>
          <c:spPr>
            <a:ln w="25400">
              <a:solidFill>
                <a:srgbClr val="FF0000"/>
              </a:solidFill>
              <a:prstDash val="solid"/>
            </a:ln>
          </c:spPr>
          <c:marker>
            <c:symbol val="none"/>
          </c:marker>
          <c:cat>
            <c:multiLvlStrRef>
              <c:f>('A-18'!$B$202:$H$202,'A-18'!$B$204:$I$204)</c:f>
            </c:multiLvlStrRef>
          </c:cat>
          <c:val>
            <c:numRef>
              <c:f>('A-18'!$B$200:$H$200,'A-18'!$B$207:$I$207)</c:f>
              <c:numCache>
                <c:formatCode>General</c:formatCode>
                <c:ptCount val="7"/>
              </c:numCache>
            </c:numRef>
          </c:val>
          <c:smooth val="0"/>
          <c:extLst>
            <c:ext xmlns:c16="http://schemas.microsoft.com/office/drawing/2014/chart" uri="{C3380CC4-5D6E-409C-BE32-E72D297353CC}">
              <c16:uniqueId val="{00000003-3869-4C96-BD1B-B29D46217877}"/>
            </c:ext>
          </c:extLst>
        </c:ser>
        <c:ser>
          <c:idx val="2"/>
          <c:order val="4"/>
          <c:tx>
            <c:strRef>
              <c:f>'A-18'!$A$208</c:f>
              <c:strCache>
                <c:ptCount val="1"/>
                <c:pt idx="0">
                  <c:v>Total with All Escalations</c:v>
                </c:pt>
              </c:strCache>
            </c:strRef>
          </c:tx>
          <c:spPr>
            <a:ln w="38100">
              <a:solidFill>
                <a:srgbClr val="00FF00"/>
              </a:solidFill>
              <a:prstDash val="solid"/>
            </a:ln>
          </c:spPr>
          <c:marker>
            <c:symbol val="none"/>
          </c:marker>
          <c:cat>
            <c:multiLvlStrRef>
              <c:f>('A-18'!$B$202:$H$202,'A-18'!$B$204:$I$204)</c:f>
            </c:multiLvlStrRef>
          </c:cat>
          <c:val>
            <c:numRef>
              <c:f>('A-18'!$B$200:$H$200,'A-18'!$B$208:$I$208)</c:f>
              <c:numCache>
                <c:formatCode>General</c:formatCode>
                <c:ptCount val="7"/>
              </c:numCache>
            </c:numRef>
          </c:val>
          <c:smooth val="0"/>
          <c:extLst>
            <c:ext xmlns:c16="http://schemas.microsoft.com/office/drawing/2014/chart" uri="{C3380CC4-5D6E-409C-BE32-E72D297353CC}">
              <c16:uniqueId val="{00000004-3869-4C96-BD1B-B29D46217877}"/>
            </c:ext>
          </c:extLst>
        </c:ser>
        <c:dLbls>
          <c:showLegendKey val="0"/>
          <c:showVal val="0"/>
          <c:showCatName val="0"/>
          <c:showSerName val="0"/>
          <c:showPercent val="0"/>
          <c:showBubbleSize val="0"/>
        </c:dLbls>
        <c:smooth val="0"/>
        <c:axId val="202302208"/>
        <c:axId val="202303744"/>
      </c:lineChart>
      <c:catAx>
        <c:axId val="2023022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202303744"/>
        <c:crosses val="autoZero"/>
        <c:auto val="1"/>
        <c:lblAlgn val="ctr"/>
        <c:lblOffset val="100"/>
        <c:tickLblSkip val="1"/>
        <c:tickMarkSkip val="1"/>
        <c:noMultiLvlLbl val="0"/>
      </c:catAx>
      <c:valAx>
        <c:axId val="202303744"/>
        <c:scaling>
          <c:orientation val="minMax"/>
        </c:scaling>
        <c:delete val="0"/>
        <c:axPos val="l"/>
        <c:majorGridlines>
          <c:spPr>
            <a:ln w="3175">
              <a:solidFill>
                <a:srgbClr val="000000"/>
              </a:solidFill>
              <a:prstDash val="solid"/>
            </a:ln>
          </c:spPr>
        </c:majorGridlines>
        <c:title>
          <c:tx>
            <c:rich>
              <a:bodyPr/>
              <a:lstStyle/>
              <a:p>
                <a:pPr>
                  <a:defRPr sz="225" b="1" i="0" u="none" strike="noStrike" baseline="0">
                    <a:solidFill>
                      <a:srgbClr val="000000"/>
                    </a:solidFill>
                    <a:latin typeface="Arial"/>
                    <a:ea typeface="Arial"/>
                    <a:cs typeface="Arial"/>
                  </a:defRPr>
                </a:pPr>
                <a:r>
                  <a:rPr lang="en-AU"/>
                  <a:t>$'M</a:t>
                </a:r>
              </a:p>
            </c:rich>
          </c:tx>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202302208"/>
        <c:crosses val="autoZero"/>
        <c:crossBetween val="between"/>
      </c:valAx>
      <c:spPr>
        <a:solidFill>
          <a:srgbClr val="C0C0C0"/>
        </a:soli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2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225"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'A-19'!$B$2</c:f>
          <c:strCache>
            <c:ptCount val="1"/>
            <c:pt idx="0">
              <c:v>Regulation</c:v>
            </c:pt>
          </c:strCache>
        </c:strRef>
      </c:tx>
      <c:layout>
        <c:manualLayout>
          <c:xMode val="edge"/>
          <c:yMode val="edge"/>
          <c:x val="0.35651074589128501"/>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'A-19'!$A$203</c:f>
              <c:strCache>
                <c:ptCount val="1"/>
                <c:pt idx="0">
                  <c:v>Historic Expenditure</c:v>
                </c:pt>
              </c:strCache>
            </c:strRef>
          </c:tx>
          <c:spPr>
            <a:ln w="25400">
              <a:solidFill>
                <a:srgbClr val="33CCCC"/>
              </a:solidFill>
              <a:prstDash val="solid"/>
            </a:ln>
          </c:spPr>
          <c:marker>
            <c:symbol val="none"/>
          </c:marker>
          <c:cat>
            <c:multiLvlStrRef>
              <c:f>('A-19'!$B$202:$H$202,'A-19'!$B$204:$I$204)</c:f>
            </c:multiLvlStrRef>
          </c:cat>
          <c:val>
            <c:numRef>
              <c:f>('A-19'!$B$203:$H$203,'A-19'!$B$205,'A-19'!$C$200:$I$200)</c:f>
              <c:numCache>
                <c:formatCode>General</c:formatCode>
                <c:ptCount val="7"/>
              </c:numCache>
            </c:numRef>
          </c:val>
          <c:smooth val="0"/>
          <c:extLst>
            <c:ext xmlns:c16="http://schemas.microsoft.com/office/drawing/2014/chart" uri="{C3380CC4-5D6E-409C-BE32-E72D297353CC}">
              <c16:uniqueId val="{00000000-638B-467A-948B-ABD8B898FDA8}"/>
            </c:ext>
          </c:extLst>
        </c:ser>
        <c:ser>
          <c:idx val="1"/>
          <c:order val="1"/>
          <c:tx>
            <c:strRef>
              <c:f>'A-19'!$A$14</c:f>
              <c:strCache>
                <c:ptCount val="1"/>
                <c:pt idx="0">
                  <c:v>Baseline Expenditure</c:v>
                </c:pt>
              </c:strCache>
            </c:strRef>
          </c:tx>
          <c:spPr>
            <a:ln w="25400">
              <a:solidFill>
                <a:srgbClr val="0000FF"/>
              </a:solidFill>
              <a:prstDash val="solid"/>
            </a:ln>
          </c:spPr>
          <c:marker>
            <c:symbol val="none"/>
          </c:marker>
          <c:cat>
            <c:multiLvlStrRef>
              <c:f>('A-19'!$B$202:$H$202,'A-19'!$B$204:$I$204)</c:f>
            </c:multiLvlStrRef>
          </c:cat>
          <c:val>
            <c:numRef>
              <c:f>('A-19'!$B$200:$H$200,'A-19'!$B$205:$I$205)</c:f>
              <c:numCache>
                <c:formatCode>General</c:formatCode>
                <c:ptCount val="7"/>
              </c:numCache>
            </c:numRef>
          </c:val>
          <c:smooth val="0"/>
          <c:extLst>
            <c:ext xmlns:c16="http://schemas.microsoft.com/office/drawing/2014/chart" uri="{C3380CC4-5D6E-409C-BE32-E72D297353CC}">
              <c16:uniqueId val="{00000001-638B-467A-948B-ABD8B898FDA8}"/>
            </c:ext>
          </c:extLst>
        </c:ser>
        <c:ser>
          <c:idx val="0"/>
          <c:order val="2"/>
          <c:tx>
            <c:strRef>
              <c:f>'A-19'!$A$206</c:f>
              <c:strCache>
                <c:ptCount val="1"/>
                <c:pt idx="0">
                  <c:v>Total with Variations</c:v>
                </c:pt>
              </c:strCache>
            </c:strRef>
          </c:tx>
          <c:spPr>
            <a:ln w="25400">
              <a:solidFill>
                <a:srgbClr val="993366"/>
              </a:solidFill>
              <a:prstDash val="solid"/>
            </a:ln>
          </c:spPr>
          <c:marker>
            <c:symbol val="none"/>
          </c:marker>
          <c:cat>
            <c:multiLvlStrRef>
              <c:f>('A-19'!$B$202:$H$202,'A-19'!$B$204:$I$204)</c:f>
            </c:multiLvlStrRef>
          </c:cat>
          <c:val>
            <c:numRef>
              <c:f>('A-19'!$B$200:$H$200,'A-19'!$B$206:$I$206)</c:f>
              <c:numCache>
                <c:formatCode>General</c:formatCode>
                <c:ptCount val="7"/>
              </c:numCache>
            </c:numRef>
          </c:val>
          <c:smooth val="0"/>
          <c:extLst>
            <c:ext xmlns:c16="http://schemas.microsoft.com/office/drawing/2014/chart" uri="{C3380CC4-5D6E-409C-BE32-E72D297353CC}">
              <c16:uniqueId val="{00000002-638B-467A-948B-ABD8B898FDA8}"/>
            </c:ext>
          </c:extLst>
        </c:ser>
        <c:ser>
          <c:idx val="3"/>
          <c:order val="3"/>
          <c:tx>
            <c:strRef>
              <c:f>'A-19'!$A$207</c:f>
              <c:strCache>
                <c:ptCount val="1"/>
                <c:pt idx="0">
                  <c:v>Total with Specific Escalations</c:v>
                </c:pt>
              </c:strCache>
            </c:strRef>
          </c:tx>
          <c:spPr>
            <a:ln w="25400">
              <a:solidFill>
                <a:srgbClr val="FF0000"/>
              </a:solidFill>
              <a:prstDash val="solid"/>
            </a:ln>
          </c:spPr>
          <c:marker>
            <c:symbol val="none"/>
          </c:marker>
          <c:cat>
            <c:multiLvlStrRef>
              <c:f>('A-19'!$B$202:$H$202,'A-19'!$B$204:$I$204)</c:f>
            </c:multiLvlStrRef>
          </c:cat>
          <c:val>
            <c:numRef>
              <c:f>('A-19'!$B$200:$H$200,'A-19'!$B$207:$I$207)</c:f>
              <c:numCache>
                <c:formatCode>General</c:formatCode>
                <c:ptCount val="7"/>
              </c:numCache>
            </c:numRef>
          </c:val>
          <c:smooth val="0"/>
          <c:extLst>
            <c:ext xmlns:c16="http://schemas.microsoft.com/office/drawing/2014/chart" uri="{C3380CC4-5D6E-409C-BE32-E72D297353CC}">
              <c16:uniqueId val="{00000003-638B-467A-948B-ABD8B898FDA8}"/>
            </c:ext>
          </c:extLst>
        </c:ser>
        <c:ser>
          <c:idx val="2"/>
          <c:order val="4"/>
          <c:tx>
            <c:strRef>
              <c:f>'A-19'!$A$208</c:f>
              <c:strCache>
                <c:ptCount val="1"/>
                <c:pt idx="0">
                  <c:v>Total with All Escalations</c:v>
                </c:pt>
              </c:strCache>
            </c:strRef>
          </c:tx>
          <c:spPr>
            <a:ln w="38100">
              <a:solidFill>
                <a:srgbClr val="00FF00"/>
              </a:solidFill>
              <a:prstDash val="solid"/>
            </a:ln>
          </c:spPr>
          <c:marker>
            <c:symbol val="none"/>
          </c:marker>
          <c:cat>
            <c:multiLvlStrRef>
              <c:f>('A-19'!$B$202:$H$202,'A-19'!$B$204:$I$204)</c:f>
            </c:multiLvlStrRef>
          </c:cat>
          <c:val>
            <c:numRef>
              <c:f>('A-19'!$B$200:$H$200,'A-19'!$B$208:$I$208)</c:f>
              <c:numCache>
                <c:formatCode>General</c:formatCode>
                <c:ptCount val="7"/>
              </c:numCache>
            </c:numRef>
          </c:val>
          <c:smooth val="0"/>
          <c:extLst>
            <c:ext xmlns:c16="http://schemas.microsoft.com/office/drawing/2014/chart" uri="{C3380CC4-5D6E-409C-BE32-E72D297353CC}">
              <c16:uniqueId val="{00000004-638B-467A-948B-ABD8B898FDA8}"/>
            </c:ext>
          </c:extLst>
        </c:ser>
        <c:dLbls>
          <c:showLegendKey val="0"/>
          <c:showVal val="0"/>
          <c:showCatName val="0"/>
          <c:showSerName val="0"/>
          <c:showPercent val="0"/>
          <c:showBubbleSize val="0"/>
        </c:dLbls>
        <c:smooth val="0"/>
        <c:axId val="203405568"/>
        <c:axId val="203563008"/>
      </c:lineChart>
      <c:catAx>
        <c:axId val="20340556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203563008"/>
        <c:crosses val="autoZero"/>
        <c:auto val="1"/>
        <c:lblAlgn val="ctr"/>
        <c:lblOffset val="100"/>
        <c:tickLblSkip val="1"/>
        <c:tickMarkSkip val="1"/>
        <c:noMultiLvlLbl val="0"/>
      </c:catAx>
      <c:valAx>
        <c:axId val="203563008"/>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20340556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'A-20'!$B$2</c:f>
          <c:strCache>
            <c:ptCount val="1"/>
            <c:pt idx="0">
              <c:v>Strategic Planning</c:v>
            </c:pt>
          </c:strCache>
        </c:strRef>
      </c:tx>
      <c:layout>
        <c:manualLayout>
          <c:xMode val="edge"/>
          <c:yMode val="edge"/>
          <c:x val="0.40581542351453881"/>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'A-20'!$A$203</c:f>
              <c:strCache>
                <c:ptCount val="1"/>
                <c:pt idx="0">
                  <c:v>Historic Expenditure</c:v>
                </c:pt>
              </c:strCache>
            </c:strRef>
          </c:tx>
          <c:spPr>
            <a:ln w="25400">
              <a:solidFill>
                <a:srgbClr val="33CCCC"/>
              </a:solidFill>
              <a:prstDash val="solid"/>
            </a:ln>
          </c:spPr>
          <c:marker>
            <c:symbol val="none"/>
          </c:marker>
          <c:cat>
            <c:multiLvlStrRef>
              <c:f>('A-20'!$B$202:$H$202,'A-20'!$B$204:$I$204)</c:f>
            </c:multiLvlStrRef>
          </c:cat>
          <c:val>
            <c:numRef>
              <c:f>('A-20'!$B$203:$H$203,'A-20'!$B$205,'A-20'!$C$200:$I$200)</c:f>
              <c:numCache>
                <c:formatCode>General</c:formatCode>
                <c:ptCount val="7"/>
              </c:numCache>
            </c:numRef>
          </c:val>
          <c:smooth val="0"/>
          <c:extLst>
            <c:ext xmlns:c16="http://schemas.microsoft.com/office/drawing/2014/chart" uri="{C3380CC4-5D6E-409C-BE32-E72D297353CC}">
              <c16:uniqueId val="{00000000-C278-465B-B4A9-E7889B9C2B5F}"/>
            </c:ext>
          </c:extLst>
        </c:ser>
        <c:ser>
          <c:idx val="1"/>
          <c:order val="1"/>
          <c:tx>
            <c:strRef>
              <c:f>'A-20'!$A$14</c:f>
              <c:strCache>
                <c:ptCount val="1"/>
                <c:pt idx="0">
                  <c:v>Baseline Expenditure</c:v>
                </c:pt>
              </c:strCache>
            </c:strRef>
          </c:tx>
          <c:spPr>
            <a:ln w="25400">
              <a:solidFill>
                <a:srgbClr val="0000FF"/>
              </a:solidFill>
              <a:prstDash val="solid"/>
            </a:ln>
          </c:spPr>
          <c:marker>
            <c:symbol val="none"/>
          </c:marker>
          <c:cat>
            <c:multiLvlStrRef>
              <c:f>('A-20'!$B$202:$H$202,'A-20'!$B$204:$I$204)</c:f>
            </c:multiLvlStrRef>
          </c:cat>
          <c:val>
            <c:numRef>
              <c:f>('A-20'!$B$200:$H$200,'A-20'!$B$205:$I$205)</c:f>
              <c:numCache>
                <c:formatCode>General</c:formatCode>
                <c:ptCount val="7"/>
              </c:numCache>
            </c:numRef>
          </c:val>
          <c:smooth val="0"/>
          <c:extLst>
            <c:ext xmlns:c16="http://schemas.microsoft.com/office/drawing/2014/chart" uri="{C3380CC4-5D6E-409C-BE32-E72D297353CC}">
              <c16:uniqueId val="{00000001-C278-465B-B4A9-E7889B9C2B5F}"/>
            </c:ext>
          </c:extLst>
        </c:ser>
        <c:ser>
          <c:idx val="0"/>
          <c:order val="2"/>
          <c:tx>
            <c:strRef>
              <c:f>'A-20'!$A$206</c:f>
              <c:strCache>
                <c:ptCount val="1"/>
                <c:pt idx="0">
                  <c:v>Total with Variations</c:v>
                </c:pt>
              </c:strCache>
            </c:strRef>
          </c:tx>
          <c:spPr>
            <a:ln w="25400">
              <a:solidFill>
                <a:srgbClr val="993366"/>
              </a:solidFill>
              <a:prstDash val="solid"/>
            </a:ln>
          </c:spPr>
          <c:marker>
            <c:symbol val="none"/>
          </c:marker>
          <c:cat>
            <c:multiLvlStrRef>
              <c:f>('A-20'!$B$202:$H$202,'A-20'!$B$204:$I$204)</c:f>
            </c:multiLvlStrRef>
          </c:cat>
          <c:val>
            <c:numRef>
              <c:f>('A-20'!$B$200:$H$200,'A-20'!$B$206:$I$206)</c:f>
              <c:numCache>
                <c:formatCode>General</c:formatCode>
                <c:ptCount val="7"/>
              </c:numCache>
            </c:numRef>
          </c:val>
          <c:smooth val="0"/>
          <c:extLst>
            <c:ext xmlns:c16="http://schemas.microsoft.com/office/drawing/2014/chart" uri="{C3380CC4-5D6E-409C-BE32-E72D297353CC}">
              <c16:uniqueId val="{00000002-C278-465B-B4A9-E7889B9C2B5F}"/>
            </c:ext>
          </c:extLst>
        </c:ser>
        <c:ser>
          <c:idx val="3"/>
          <c:order val="3"/>
          <c:tx>
            <c:strRef>
              <c:f>'A-20'!$A$207</c:f>
              <c:strCache>
                <c:ptCount val="1"/>
                <c:pt idx="0">
                  <c:v>Total with Specific Escalations</c:v>
                </c:pt>
              </c:strCache>
            </c:strRef>
          </c:tx>
          <c:spPr>
            <a:ln w="25400">
              <a:solidFill>
                <a:srgbClr val="FF0000"/>
              </a:solidFill>
              <a:prstDash val="solid"/>
            </a:ln>
          </c:spPr>
          <c:marker>
            <c:symbol val="none"/>
          </c:marker>
          <c:cat>
            <c:multiLvlStrRef>
              <c:f>('A-20'!$B$202:$H$202,'A-20'!$B$204:$I$204)</c:f>
            </c:multiLvlStrRef>
          </c:cat>
          <c:val>
            <c:numRef>
              <c:f>('A-20'!$B$200:$H$200,'A-20'!$B$207:$I$207)</c:f>
              <c:numCache>
                <c:formatCode>General</c:formatCode>
                <c:ptCount val="7"/>
              </c:numCache>
            </c:numRef>
          </c:val>
          <c:smooth val="0"/>
          <c:extLst>
            <c:ext xmlns:c16="http://schemas.microsoft.com/office/drawing/2014/chart" uri="{C3380CC4-5D6E-409C-BE32-E72D297353CC}">
              <c16:uniqueId val="{00000003-C278-465B-B4A9-E7889B9C2B5F}"/>
            </c:ext>
          </c:extLst>
        </c:ser>
        <c:ser>
          <c:idx val="2"/>
          <c:order val="4"/>
          <c:tx>
            <c:strRef>
              <c:f>'A-20'!$A$208</c:f>
              <c:strCache>
                <c:ptCount val="1"/>
                <c:pt idx="0">
                  <c:v>Total with All Escalations</c:v>
                </c:pt>
              </c:strCache>
            </c:strRef>
          </c:tx>
          <c:spPr>
            <a:ln w="38100">
              <a:solidFill>
                <a:srgbClr val="00FF00"/>
              </a:solidFill>
              <a:prstDash val="solid"/>
            </a:ln>
          </c:spPr>
          <c:marker>
            <c:symbol val="none"/>
          </c:marker>
          <c:cat>
            <c:multiLvlStrRef>
              <c:f>('A-20'!$B$202:$H$202,'A-20'!$B$204:$I$204)</c:f>
            </c:multiLvlStrRef>
          </c:cat>
          <c:val>
            <c:numRef>
              <c:f>('A-20'!$B$200:$H$200,'A-20'!$B$208:$I$208)</c:f>
              <c:numCache>
                <c:formatCode>General</c:formatCode>
                <c:ptCount val="7"/>
              </c:numCache>
            </c:numRef>
          </c:val>
          <c:smooth val="0"/>
          <c:extLst>
            <c:ext xmlns:c16="http://schemas.microsoft.com/office/drawing/2014/chart" uri="{C3380CC4-5D6E-409C-BE32-E72D297353CC}">
              <c16:uniqueId val="{00000004-C278-465B-B4A9-E7889B9C2B5F}"/>
            </c:ext>
          </c:extLst>
        </c:ser>
        <c:dLbls>
          <c:showLegendKey val="0"/>
          <c:showVal val="0"/>
          <c:showCatName val="0"/>
          <c:showSerName val="0"/>
          <c:showPercent val="0"/>
          <c:showBubbleSize val="0"/>
        </c:dLbls>
        <c:smooth val="0"/>
        <c:axId val="204650368"/>
        <c:axId val="204651904"/>
      </c:lineChart>
      <c:catAx>
        <c:axId val="20465036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204651904"/>
        <c:crosses val="autoZero"/>
        <c:auto val="1"/>
        <c:lblAlgn val="ctr"/>
        <c:lblOffset val="100"/>
        <c:tickLblSkip val="1"/>
        <c:tickMarkSkip val="1"/>
        <c:noMultiLvlLbl val="0"/>
      </c:catAx>
      <c:valAx>
        <c:axId val="204651904"/>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20465036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'A-21'!$B$2</c:f>
          <c:strCache>
            <c:ptCount val="1"/>
            <c:pt idx="0">
              <c:v>Communications</c:v>
            </c:pt>
          </c:strCache>
        </c:strRef>
      </c:tx>
      <c:layout>
        <c:manualLayout>
          <c:xMode val="edge"/>
          <c:yMode val="edge"/>
          <c:x val="0.38053097345132741"/>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'A-21'!$A$203</c:f>
              <c:strCache>
                <c:ptCount val="1"/>
                <c:pt idx="0">
                  <c:v>Historic Expenditure</c:v>
                </c:pt>
              </c:strCache>
            </c:strRef>
          </c:tx>
          <c:spPr>
            <a:ln w="25400">
              <a:solidFill>
                <a:srgbClr val="33CCCC"/>
              </a:solidFill>
              <a:prstDash val="solid"/>
            </a:ln>
          </c:spPr>
          <c:marker>
            <c:symbol val="none"/>
          </c:marker>
          <c:cat>
            <c:multiLvlStrRef>
              <c:f>('A-21'!$B$202:$H$202,'A-21'!$B$204:$I$204)</c:f>
            </c:multiLvlStrRef>
          </c:cat>
          <c:val>
            <c:numRef>
              <c:f>('A-21'!$B$203:$H$203,'A-21'!$B$205,'A-21'!$C$200:$I$200)</c:f>
              <c:numCache>
                <c:formatCode>General</c:formatCode>
                <c:ptCount val="7"/>
              </c:numCache>
            </c:numRef>
          </c:val>
          <c:smooth val="0"/>
          <c:extLst>
            <c:ext xmlns:c16="http://schemas.microsoft.com/office/drawing/2014/chart" uri="{C3380CC4-5D6E-409C-BE32-E72D297353CC}">
              <c16:uniqueId val="{00000000-B14F-4D37-B4EB-4A2DE84A1706}"/>
            </c:ext>
          </c:extLst>
        </c:ser>
        <c:ser>
          <c:idx val="1"/>
          <c:order val="1"/>
          <c:tx>
            <c:strRef>
              <c:f>'A-21'!$A$14</c:f>
              <c:strCache>
                <c:ptCount val="1"/>
                <c:pt idx="0">
                  <c:v>Baseline Expenditure</c:v>
                </c:pt>
              </c:strCache>
            </c:strRef>
          </c:tx>
          <c:spPr>
            <a:ln w="25400">
              <a:solidFill>
                <a:srgbClr val="0000FF"/>
              </a:solidFill>
              <a:prstDash val="solid"/>
            </a:ln>
          </c:spPr>
          <c:marker>
            <c:symbol val="none"/>
          </c:marker>
          <c:cat>
            <c:multiLvlStrRef>
              <c:f>('A-21'!$B$202:$H$202,'A-21'!$B$204:$I$204)</c:f>
            </c:multiLvlStrRef>
          </c:cat>
          <c:val>
            <c:numRef>
              <c:f>('A-21'!$B$200:$H$200,'A-21'!$B$205:$I$205)</c:f>
              <c:numCache>
                <c:formatCode>General</c:formatCode>
                <c:ptCount val="7"/>
              </c:numCache>
            </c:numRef>
          </c:val>
          <c:smooth val="0"/>
          <c:extLst>
            <c:ext xmlns:c16="http://schemas.microsoft.com/office/drawing/2014/chart" uri="{C3380CC4-5D6E-409C-BE32-E72D297353CC}">
              <c16:uniqueId val="{00000001-B14F-4D37-B4EB-4A2DE84A1706}"/>
            </c:ext>
          </c:extLst>
        </c:ser>
        <c:ser>
          <c:idx val="0"/>
          <c:order val="2"/>
          <c:tx>
            <c:strRef>
              <c:f>'A-21'!$A$206</c:f>
              <c:strCache>
                <c:ptCount val="1"/>
                <c:pt idx="0">
                  <c:v>Total with Variations</c:v>
                </c:pt>
              </c:strCache>
            </c:strRef>
          </c:tx>
          <c:spPr>
            <a:ln w="25400">
              <a:solidFill>
                <a:srgbClr val="993366"/>
              </a:solidFill>
              <a:prstDash val="solid"/>
            </a:ln>
          </c:spPr>
          <c:marker>
            <c:symbol val="none"/>
          </c:marker>
          <c:cat>
            <c:multiLvlStrRef>
              <c:f>('A-21'!$B$202:$H$202,'A-21'!$B$204:$I$204)</c:f>
            </c:multiLvlStrRef>
          </c:cat>
          <c:val>
            <c:numRef>
              <c:f>('A-21'!$B$200:$H$200,'A-21'!$B$206:$I$206)</c:f>
              <c:numCache>
                <c:formatCode>General</c:formatCode>
                <c:ptCount val="7"/>
              </c:numCache>
            </c:numRef>
          </c:val>
          <c:smooth val="0"/>
          <c:extLst>
            <c:ext xmlns:c16="http://schemas.microsoft.com/office/drawing/2014/chart" uri="{C3380CC4-5D6E-409C-BE32-E72D297353CC}">
              <c16:uniqueId val="{00000002-B14F-4D37-B4EB-4A2DE84A1706}"/>
            </c:ext>
          </c:extLst>
        </c:ser>
        <c:ser>
          <c:idx val="3"/>
          <c:order val="3"/>
          <c:tx>
            <c:strRef>
              <c:f>'A-21'!$A$207</c:f>
              <c:strCache>
                <c:ptCount val="1"/>
                <c:pt idx="0">
                  <c:v>Total with Specific Escalations</c:v>
                </c:pt>
              </c:strCache>
            </c:strRef>
          </c:tx>
          <c:spPr>
            <a:ln w="25400">
              <a:solidFill>
                <a:srgbClr val="FF0000"/>
              </a:solidFill>
              <a:prstDash val="solid"/>
            </a:ln>
          </c:spPr>
          <c:marker>
            <c:symbol val="none"/>
          </c:marker>
          <c:cat>
            <c:multiLvlStrRef>
              <c:f>('A-21'!$B$202:$H$202,'A-21'!$B$204:$I$204)</c:f>
            </c:multiLvlStrRef>
          </c:cat>
          <c:val>
            <c:numRef>
              <c:f>('A-21'!$B$200:$H$200,'A-21'!$B$207:$I$207)</c:f>
              <c:numCache>
                <c:formatCode>General</c:formatCode>
                <c:ptCount val="7"/>
              </c:numCache>
            </c:numRef>
          </c:val>
          <c:smooth val="0"/>
          <c:extLst>
            <c:ext xmlns:c16="http://schemas.microsoft.com/office/drawing/2014/chart" uri="{C3380CC4-5D6E-409C-BE32-E72D297353CC}">
              <c16:uniqueId val="{00000003-B14F-4D37-B4EB-4A2DE84A1706}"/>
            </c:ext>
          </c:extLst>
        </c:ser>
        <c:ser>
          <c:idx val="2"/>
          <c:order val="4"/>
          <c:tx>
            <c:strRef>
              <c:f>'A-21'!$A$208</c:f>
              <c:strCache>
                <c:ptCount val="1"/>
                <c:pt idx="0">
                  <c:v>Total with All Escalations</c:v>
                </c:pt>
              </c:strCache>
            </c:strRef>
          </c:tx>
          <c:spPr>
            <a:ln w="38100">
              <a:solidFill>
                <a:srgbClr val="00FF00"/>
              </a:solidFill>
              <a:prstDash val="solid"/>
            </a:ln>
          </c:spPr>
          <c:marker>
            <c:symbol val="none"/>
          </c:marker>
          <c:cat>
            <c:multiLvlStrRef>
              <c:f>('A-21'!$B$202:$H$202,'A-21'!$B$204:$I$204)</c:f>
            </c:multiLvlStrRef>
          </c:cat>
          <c:val>
            <c:numRef>
              <c:f>('A-21'!$B$200:$H$200,'A-21'!$B$208:$I$208)</c:f>
              <c:numCache>
                <c:formatCode>General</c:formatCode>
                <c:ptCount val="7"/>
              </c:numCache>
            </c:numRef>
          </c:val>
          <c:smooth val="0"/>
          <c:extLst>
            <c:ext xmlns:c16="http://schemas.microsoft.com/office/drawing/2014/chart" uri="{C3380CC4-5D6E-409C-BE32-E72D297353CC}">
              <c16:uniqueId val="{00000004-B14F-4D37-B4EB-4A2DE84A1706}"/>
            </c:ext>
          </c:extLst>
        </c:ser>
        <c:dLbls>
          <c:showLegendKey val="0"/>
          <c:showVal val="0"/>
          <c:showCatName val="0"/>
          <c:showSerName val="0"/>
          <c:showPercent val="0"/>
          <c:showBubbleSize val="0"/>
        </c:dLbls>
        <c:smooth val="0"/>
        <c:axId val="205733248"/>
        <c:axId val="205759616"/>
      </c:lineChart>
      <c:catAx>
        <c:axId val="20573324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205759616"/>
        <c:crosses val="autoZero"/>
        <c:auto val="1"/>
        <c:lblAlgn val="ctr"/>
        <c:lblOffset val="100"/>
        <c:tickLblSkip val="1"/>
        <c:tickMarkSkip val="1"/>
        <c:noMultiLvlLbl val="0"/>
      </c:catAx>
      <c:valAx>
        <c:axId val="205759616"/>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20573324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'A-22'!$B$2</c:f>
          <c:strCache>
            <c:ptCount val="1"/>
            <c:pt idx="0">
              <c:v>General Manager - People and Culture</c:v>
            </c:pt>
          </c:strCache>
        </c:strRef>
      </c:tx>
      <c:layout>
        <c:manualLayout>
          <c:xMode val="edge"/>
          <c:yMode val="edge"/>
          <c:x val="0.32616940581543363"/>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'A-22'!$A$203</c:f>
              <c:strCache>
                <c:ptCount val="1"/>
                <c:pt idx="0">
                  <c:v>Historic Expenditure</c:v>
                </c:pt>
              </c:strCache>
            </c:strRef>
          </c:tx>
          <c:spPr>
            <a:ln w="25400">
              <a:solidFill>
                <a:srgbClr val="33CCCC"/>
              </a:solidFill>
              <a:prstDash val="solid"/>
            </a:ln>
          </c:spPr>
          <c:marker>
            <c:symbol val="none"/>
          </c:marker>
          <c:cat>
            <c:multiLvlStrRef>
              <c:f>('A-22'!$B$202:$H$202,'A-22'!$B$204:$I$204)</c:f>
            </c:multiLvlStrRef>
          </c:cat>
          <c:val>
            <c:numRef>
              <c:f>('A-22'!$B$203:$H$203,'A-22'!$B$205,'A-22'!$C$200:$I$200)</c:f>
              <c:numCache>
                <c:formatCode>General</c:formatCode>
                <c:ptCount val="7"/>
              </c:numCache>
            </c:numRef>
          </c:val>
          <c:smooth val="0"/>
          <c:extLst>
            <c:ext xmlns:c16="http://schemas.microsoft.com/office/drawing/2014/chart" uri="{C3380CC4-5D6E-409C-BE32-E72D297353CC}">
              <c16:uniqueId val="{00000000-58DF-41AB-A461-FEBCBCABD97B}"/>
            </c:ext>
          </c:extLst>
        </c:ser>
        <c:ser>
          <c:idx val="1"/>
          <c:order val="1"/>
          <c:tx>
            <c:strRef>
              <c:f>'A-22'!$A$14</c:f>
              <c:strCache>
                <c:ptCount val="1"/>
                <c:pt idx="0">
                  <c:v>Baseline Expenditure</c:v>
                </c:pt>
              </c:strCache>
            </c:strRef>
          </c:tx>
          <c:spPr>
            <a:ln w="25400">
              <a:solidFill>
                <a:srgbClr val="0000FF"/>
              </a:solidFill>
              <a:prstDash val="solid"/>
            </a:ln>
          </c:spPr>
          <c:marker>
            <c:symbol val="none"/>
          </c:marker>
          <c:cat>
            <c:multiLvlStrRef>
              <c:f>('A-22'!$B$202:$H$202,'A-22'!$B$204:$I$204)</c:f>
            </c:multiLvlStrRef>
          </c:cat>
          <c:val>
            <c:numRef>
              <c:f>('A-22'!$B$200:$H$200,'A-22'!$B$205:$I$205)</c:f>
              <c:numCache>
                <c:formatCode>General</c:formatCode>
                <c:ptCount val="7"/>
              </c:numCache>
            </c:numRef>
          </c:val>
          <c:smooth val="0"/>
          <c:extLst>
            <c:ext xmlns:c16="http://schemas.microsoft.com/office/drawing/2014/chart" uri="{C3380CC4-5D6E-409C-BE32-E72D297353CC}">
              <c16:uniqueId val="{00000001-58DF-41AB-A461-FEBCBCABD97B}"/>
            </c:ext>
          </c:extLst>
        </c:ser>
        <c:ser>
          <c:idx val="0"/>
          <c:order val="2"/>
          <c:tx>
            <c:strRef>
              <c:f>'A-22'!$A$206</c:f>
              <c:strCache>
                <c:ptCount val="1"/>
                <c:pt idx="0">
                  <c:v>Total with Variations</c:v>
                </c:pt>
              </c:strCache>
            </c:strRef>
          </c:tx>
          <c:spPr>
            <a:ln w="25400">
              <a:solidFill>
                <a:srgbClr val="993366"/>
              </a:solidFill>
              <a:prstDash val="solid"/>
            </a:ln>
          </c:spPr>
          <c:marker>
            <c:symbol val="none"/>
          </c:marker>
          <c:cat>
            <c:multiLvlStrRef>
              <c:f>('A-22'!$B$202:$H$202,'A-22'!$B$204:$I$204)</c:f>
            </c:multiLvlStrRef>
          </c:cat>
          <c:val>
            <c:numRef>
              <c:f>('A-22'!$B$200:$H$200,'A-22'!$B$206:$I$206)</c:f>
              <c:numCache>
                <c:formatCode>General</c:formatCode>
                <c:ptCount val="7"/>
              </c:numCache>
            </c:numRef>
          </c:val>
          <c:smooth val="0"/>
          <c:extLst>
            <c:ext xmlns:c16="http://schemas.microsoft.com/office/drawing/2014/chart" uri="{C3380CC4-5D6E-409C-BE32-E72D297353CC}">
              <c16:uniqueId val="{00000002-58DF-41AB-A461-FEBCBCABD97B}"/>
            </c:ext>
          </c:extLst>
        </c:ser>
        <c:ser>
          <c:idx val="3"/>
          <c:order val="3"/>
          <c:tx>
            <c:strRef>
              <c:f>'A-22'!$A$207</c:f>
              <c:strCache>
                <c:ptCount val="1"/>
                <c:pt idx="0">
                  <c:v>Total with Specific Escalations</c:v>
                </c:pt>
              </c:strCache>
            </c:strRef>
          </c:tx>
          <c:spPr>
            <a:ln w="25400">
              <a:solidFill>
                <a:srgbClr val="FF0000"/>
              </a:solidFill>
              <a:prstDash val="solid"/>
            </a:ln>
          </c:spPr>
          <c:marker>
            <c:symbol val="none"/>
          </c:marker>
          <c:cat>
            <c:multiLvlStrRef>
              <c:f>('A-22'!$B$202:$H$202,'A-22'!$B$204:$I$204)</c:f>
            </c:multiLvlStrRef>
          </c:cat>
          <c:val>
            <c:numRef>
              <c:f>('A-22'!$B$200:$H$200,'A-22'!$B$207:$I$207)</c:f>
              <c:numCache>
                <c:formatCode>General</c:formatCode>
                <c:ptCount val="7"/>
              </c:numCache>
            </c:numRef>
          </c:val>
          <c:smooth val="0"/>
          <c:extLst>
            <c:ext xmlns:c16="http://schemas.microsoft.com/office/drawing/2014/chart" uri="{C3380CC4-5D6E-409C-BE32-E72D297353CC}">
              <c16:uniqueId val="{00000003-58DF-41AB-A461-FEBCBCABD97B}"/>
            </c:ext>
          </c:extLst>
        </c:ser>
        <c:ser>
          <c:idx val="2"/>
          <c:order val="4"/>
          <c:tx>
            <c:strRef>
              <c:f>'A-22'!$A$208</c:f>
              <c:strCache>
                <c:ptCount val="1"/>
                <c:pt idx="0">
                  <c:v>Total with All Escalations</c:v>
                </c:pt>
              </c:strCache>
            </c:strRef>
          </c:tx>
          <c:spPr>
            <a:ln w="38100">
              <a:solidFill>
                <a:srgbClr val="00FF00"/>
              </a:solidFill>
              <a:prstDash val="solid"/>
            </a:ln>
          </c:spPr>
          <c:marker>
            <c:symbol val="none"/>
          </c:marker>
          <c:cat>
            <c:multiLvlStrRef>
              <c:f>('A-22'!$B$202:$H$202,'A-22'!$B$204:$I$204)</c:f>
            </c:multiLvlStrRef>
          </c:cat>
          <c:val>
            <c:numRef>
              <c:f>('A-22'!$B$200:$H$200,'A-22'!$B$208:$I$208)</c:f>
              <c:numCache>
                <c:formatCode>General</c:formatCode>
                <c:ptCount val="7"/>
              </c:numCache>
            </c:numRef>
          </c:val>
          <c:smooth val="0"/>
          <c:extLst>
            <c:ext xmlns:c16="http://schemas.microsoft.com/office/drawing/2014/chart" uri="{C3380CC4-5D6E-409C-BE32-E72D297353CC}">
              <c16:uniqueId val="{00000004-58DF-41AB-A461-FEBCBCABD97B}"/>
            </c:ext>
          </c:extLst>
        </c:ser>
        <c:dLbls>
          <c:showLegendKey val="0"/>
          <c:showVal val="0"/>
          <c:showCatName val="0"/>
          <c:showSerName val="0"/>
          <c:showPercent val="0"/>
          <c:showBubbleSize val="0"/>
        </c:dLbls>
        <c:smooth val="0"/>
        <c:axId val="212190336"/>
        <c:axId val="212191872"/>
      </c:lineChart>
      <c:catAx>
        <c:axId val="212190336"/>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212191872"/>
        <c:crosses val="autoZero"/>
        <c:auto val="1"/>
        <c:lblAlgn val="ctr"/>
        <c:lblOffset val="100"/>
        <c:tickLblSkip val="1"/>
        <c:tickMarkSkip val="1"/>
        <c:noMultiLvlLbl val="0"/>
      </c:catAx>
      <c:valAx>
        <c:axId val="212191872"/>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212190336"/>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'A-23'!$B$2</c:f>
          <c:strCache>
            <c:ptCount val="1"/>
            <c:pt idx="0">
              <c:v>HR - Employee Relations</c:v>
            </c:pt>
          </c:strCache>
        </c:strRef>
      </c:tx>
      <c:layout>
        <c:manualLayout>
          <c:xMode val="edge"/>
          <c:yMode val="edge"/>
          <c:x val="0.35651074589128501"/>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0.10745891276864725"/>
          <c:y val="0.15643579482112899"/>
          <c:w val="0.87484197218713655"/>
          <c:h val="0.58217878072667772"/>
        </c:manualLayout>
      </c:layout>
      <c:lineChart>
        <c:grouping val="standard"/>
        <c:varyColors val="0"/>
        <c:ser>
          <c:idx val="4"/>
          <c:order val="0"/>
          <c:tx>
            <c:strRef>
              <c:f>'A-23'!$A$203</c:f>
              <c:strCache>
                <c:ptCount val="1"/>
                <c:pt idx="0">
                  <c:v>Historic Expenditure</c:v>
                </c:pt>
              </c:strCache>
            </c:strRef>
          </c:tx>
          <c:spPr>
            <a:ln w="25400">
              <a:solidFill>
                <a:srgbClr val="33CCCC"/>
              </a:solidFill>
              <a:prstDash val="solid"/>
            </a:ln>
          </c:spPr>
          <c:marker>
            <c:symbol val="none"/>
          </c:marker>
          <c:cat>
            <c:multiLvlStrRef>
              <c:f>('A-23'!$B$202:$H$202,'A-23'!$B$204:$I$204)</c:f>
            </c:multiLvlStrRef>
          </c:cat>
          <c:val>
            <c:numRef>
              <c:f>('A-23'!$B$203:$H$203,'A-23'!$B$205,'A-23'!$C$200:$I$200)</c:f>
              <c:numCache>
                <c:formatCode>General</c:formatCode>
                <c:ptCount val="7"/>
              </c:numCache>
            </c:numRef>
          </c:val>
          <c:smooth val="0"/>
          <c:extLst>
            <c:ext xmlns:c16="http://schemas.microsoft.com/office/drawing/2014/chart" uri="{C3380CC4-5D6E-409C-BE32-E72D297353CC}">
              <c16:uniqueId val="{00000000-8021-4714-B157-2DFE4043E86A}"/>
            </c:ext>
          </c:extLst>
        </c:ser>
        <c:ser>
          <c:idx val="1"/>
          <c:order val="1"/>
          <c:tx>
            <c:strRef>
              <c:f>'A-23'!$A$14</c:f>
              <c:strCache>
                <c:ptCount val="1"/>
                <c:pt idx="0">
                  <c:v>Baseline Expenditure</c:v>
                </c:pt>
              </c:strCache>
            </c:strRef>
          </c:tx>
          <c:spPr>
            <a:ln w="25400">
              <a:solidFill>
                <a:srgbClr val="0000FF"/>
              </a:solidFill>
              <a:prstDash val="solid"/>
            </a:ln>
          </c:spPr>
          <c:marker>
            <c:symbol val="none"/>
          </c:marker>
          <c:cat>
            <c:multiLvlStrRef>
              <c:f>('A-23'!$B$202:$H$202,'A-23'!$B$204:$I$204)</c:f>
            </c:multiLvlStrRef>
          </c:cat>
          <c:val>
            <c:numRef>
              <c:f>('A-23'!$B$200:$H$200,'A-23'!$B$205:$I$205)</c:f>
              <c:numCache>
                <c:formatCode>General</c:formatCode>
                <c:ptCount val="7"/>
              </c:numCache>
            </c:numRef>
          </c:val>
          <c:smooth val="0"/>
          <c:extLst>
            <c:ext xmlns:c16="http://schemas.microsoft.com/office/drawing/2014/chart" uri="{C3380CC4-5D6E-409C-BE32-E72D297353CC}">
              <c16:uniqueId val="{00000001-8021-4714-B157-2DFE4043E86A}"/>
            </c:ext>
          </c:extLst>
        </c:ser>
        <c:ser>
          <c:idx val="0"/>
          <c:order val="2"/>
          <c:tx>
            <c:strRef>
              <c:f>'A-23'!$A$206</c:f>
              <c:strCache>
                <c:ptCount val="1"/>
                <c:pt idx="0">
                  <c:v>Total with Variations</c:v>
                </c:pt>
              </c:strCache>
            </c:strRef>
          </c:tx>
          <c:spPr>
            <a:ln w="25400">
              <a:solidFill>
                <a:srgbClr val="993366"/>
              </a:solidFill>
              <a:prstDash val="solid"/>
            </a:ln>
          </c:spPr>
          <c:marker>
            <c:symbol val="none"/>
          </c:marker>
          <c:cat>
            <c:multiLvlStrRef>
              <c:f>('A-23'!$B$202:$H$202,'A-23'!$B$204:$I$204)</c:f>
            </c:multiLvlStrRef>
          </c:cat>
          <c:val>
            <c:numRef>
              <c:f>('A-23'!$B$200:$H$200,'A-23'!$B$206:$I$206)</c:f>
              <c:numCache>
                <c:formatCode>General</c:formatCode>
                <c:ptCount val="7"/>
              </c:numCache>
            </c:numRef>
          </c:val>
          <c:smooth val="0"/>
          <c:extLst>
            <c:ext xmlns:c16="http://schemas.microsoft.com/office/drawing/2014/chart" uri="{C3380CC4-5D6E-409C-BE32-E72D297353CC}">
              <c16:uniqueId val="{00000002-8021-4714-B157-2DFE4043E86A}"/>
            </c:ext>
          </c:extLst>
        </c:ser>
        <c:ser>
          <c:idx val="3"/>
          <c:order val="3"/>
          <c:tx>
            <c:strRef>
              <c:f>'A-23'!$A$207</c:f>
              <c:strCache>
                <c:ptCount val="1"/>
                <c:pt idx="0">
                  <c:v>Total with Specific Escalations</c:v>
                </c:pt>
              </c:strCache>
            </c:strRef>
          </c:tx>
          <c:spPr>
            <a:ln w="25400">
              <a:solidFill>
                <a:srgbClr val="FF0000"/>
              </a:solidFill>
              <a:prstDash val="solid"/>
            </a:ln>
          </c:spPr>
          <c:marker>
            <c:symbol val="none"/>
          </c:marker>
          <c:cat>
            <c:multiLvlStrRef>
              <c:f>('A-23'!$B$202:$H$202,'A-23'!$B$204:$I$204)</c:f>
            </c:multiLvlStrRef>
          </c:cat>
          <c:val>
            <c:numRef>
              <c:f>('A-23'!$B$200:$H$200,'A-23'!$B$207:$I$207)</c:f>
              <c:numCache>
                <c:formatCode>General</c:formatCode>
                <c:ptCount val="7"/>
              </c:numCache>
            </c:numRef>
          </c:val>
          <c:smooth val="0"/>
          <c:extLst>
            <c:ext xmlns:c16="http://schemas.microsoft.com/office/drawing/2014/chart" uri="{C3380CC4-5D6E-409C-BE32-E72D297353CC}">
              <c16:uniqueId val="{00000003-8021-4714-B157-2DFE4043E86A}"/>
            </c:ext>
          </c:extLst>
        </c:ser>
        <c:ser>
          <c:idx val="2"/>
          <c:order val="4"/>
          <c:tx>
            <c:strRef>
              <c:f>'A-23'!$A$208</c:f>
              <c:strCache>
                <c:ptCount val="1"/>
                <c:pt idx="0">
                  <c:v>Total with All Escalations</c:v>
                </c:pt>
              </c:strCache>
            </c:strRef>
          </c:tx>
          <c:spPr>
            <a:ln w="38100">
              <a:solidFill>
                <a:srgbClr val="00FF00"/>
              </a:solidFill>
              <a:prstDash val="solid"/>
            </a:ln>
          </c:spPr>
          <c:marker>
            <c:symbol val="none"/>
          </c:marker>
          <c:cat>
            <c:multiLvlStrRef>
              <c:f>('A-23'!$B$202:$H$202,'A-23'!$B$204:$I$204)</c:f>
            </c:multiLvlStrRef>
          </c:cat>
          <c:val>
            <c:numRef>
              <c:f>('A-23'!$B$200:$H$200,'A-23'!$B$208:$I$208)</c:f>
              <c:numCache>
                <c:formatCode>General</c:formatCode>
                <c:ptCount val="7"/>
              </c:numCache>
            </c:numRef>
          </c:val>
          <c:smooth val="0"/>
          <c:extLst>
            <c:ext xmlns:c16="http://schemas.microsoft.com/office/drawing/2014/chart" uri="{C3380CC4-5D6E-409C-BE32-E72D297353CC}">
              <c16:uniqueId val="{00000004-8021-4714-B157-2DFE4043E86A}"/>
            </c:ext>
          </c:extLst>
        </c:ser>
        <c:dLbls>
          <c:showLegendKey val="0"/>
          <c:showVal val="0"/>
          <c:showCatName val="0"/>
          <c:showSerName val="0"/>
          <c:showPercent val="0"/>
          <c:showBubbleSize val="0"/>
        </c:dLbls>
        <c:smooth val="0"/>
        <c:axId val="287992448"/>
        <c:axId val="287998336"/>
      </c:lineChart>
      <c:catAx>
        <c:axId val="28799244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287998336"/>
        <c:crosses val="autoZero"/>
        <c:auto val="1"/>
        <c:lblAlgn val="ctr"/>
        <c:lblOffset val="100"/>
        <c:tickLblSkip val="1"/>
        <c:tickMarkSkip val="1"/>
        <c:noMultiLvlLbl val="0"/>
      </c:catAx>
      <c:valAx>
        <c:axId val="287998336"/>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28799244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'A-24'!$B$2</c:f>
          <c:strCache>
            <c:ptCount val="1"/>
            <c:pt idx="0">
              <c:v>N/A</c:v>
            </c:pt>
          </c:strCache>
        </c:strRef>
      </c:tx>
      <c:overlay val="0"/>
      <c:spPr>
        <a:noFill/>
        <a:ln w="25400">
          <a:noFill/>
        </a:ln>
      </c:spPr>
      <c:txPr>
        <a:bodyPr/>
        <a:lstStyle/>
        <a:p>
          <a:pPr>
            <a:defRPr sz="300" b="1" i="0" u="none" strike="noStrike" baseline="0">
              <a:solidFill>
                <a:srgbClr val="000000"/>
              </a:solidFill>
              <a:latin typeface="Arial"/>
              <a:ea typeface="Arial"/>
              <a:cs typeface="Arial"/>
            </a:defRPr>
          </a:pPr>
          <a:endParaRPr lang="en-US"/>
        </a:p>
      </c:txPr>
    </c:title>
    <c:autoTitleDeleted val="0"/>
    <c:plotArea>
      <c:layout/>
      <c:lineChart>
        <c:grouping val="standard"/>
        <c:varyColors val="0"/>
        <c:ser>
          <c:idx val="4"/>
          <c:order val="0"/>
          <c:tx>
            <c:strRef>
              <c:f>'A-24'!$A$203</c:f>
              <c:strCache>
                <c:ptCount val="1"/>
                <c:pt idx="0">
                  <c:v>Historic Expenditure</c:v>
                </c:pt>
              </c:strCache>
            </c:strRef>
          </c:tx>
          <c:spPr>
            <a:ln w="25400">
              <a:solidFill>
                <a:srgbClr val="33CCCC"/>
              </a:solidFill>
              <a:prstDash val="solid"/>
            </a:ln>
          </c:spPr>
          <c:marker>
            <c:symbol val="none"/>
          </c:marker>
          <c:cat>
            <c:multiLvlStrRef>
              <c:f>('A-24'!$B$202:$H$202,'A-24'!$B$204:$I$204)</c:f>
            </c:multiLvlStrRef>
          </c:cat>
          <c:val>
            <c:numRef>
              <c:f>('A-24'!$B$203:$H$203,'A-24'!$B$205,'A-24'!$C$200:$I$200)</c:f>
              <c:numCache>
                <c:formatCode>General</c:formatCode>
                <c:ptCount val="7"/>
              </c:numCache>
            </c:numRef>
          </c:val>
          <c:smooth val="0"/>
          <c:extLst>
            <c:ext xmlns:c16="http://schemas.microsoft.com/office/drawing/2014/chart" uri="{C3380CC4-5D6E-409C-BE32-E72D297353CC}">
              <c16:uniqueId val="{00000000-32B0-4C2C-984E-89BEFEF003B1}"/>
            </c:ext>
          </c:extLst>
        </c:ser>
        <c:ser>
          <c:idx val="1"/>
          <c:order val="1"/>
          <c:tx>
            <c:strRef>
              <c:f>'A-24'!$A$14</c:f>
              <c:strCache>
                <c:ptCount val="1"/>
                <c:pt idx="0">
                  <c:v>Baseline Expenditure</c:v>
                </c:pt>
              </c:strCache>
            </c:strRef>
          </c:tx>
          <c:spPr>
            <a:ln w="25400">
              <a:solidFill>
                <a:srgbClr val="0000FF"/>
              </a:solidFill>
              <a:prstDash val="solid"/>
            </a:ln>
          </c:spPr>
          <c:marker>
            <c:symbol val="none"/>
          </c:marker>
          <c:cat>
            <c:multiLvlStrRef>
              <c:f>('A-24'!$B$202:$H$202,'A-24'!$B$204:$I$204)</c:f>
            </c:multiLvlStrRef>
          </c:cat>
          <c:val>
            <c:numRef>
              <c:f>('A-24'!$B$200:$H$200,'A-24'!$B$205:$I$205)</c:f>
              <c:numCache>
                <c:formatCode>General</c:formatCode>
                <c:ptCount val="7"/>
              </c:numCache>
            </c:numRef>
          </c:val>
          <c:smooth val="0"/>
          <c:extLst>
            <c:ext xmlns:c16="http://schemas.microsoft.com/office/drawing/2014/chart" uri="{C3380CC4-5D6E-409C-BE32-E72D297353CC}">
              <c16:uniqueId val="{00000001-32B0-4C2C-984E-89BEFEF003B1}"/>
            </c:ext>
          </c:extLst>
        </c:ser>
        <c:ser>
          <c:idx val="0"/>
          <c:order val="2"/>
          <c:tx>
            <c:strRef>
              <c:f>'A-24'!$A$206</c:f>
              <c:strCache>
                <c:ptCount val="1"/>
                <c:pt idx="0">
                  <c:v>Total with Variations</c:v>
                </c:pt>
              </c:strCache>
            </c:strRef>
          </c:tx>
          <c:spPr>
            <a:ln w="25400">
              <a:solidFill>
                <a:srgbClr val="993366"/>
              </a:solidFill>
              <a:prstDash val="solid"/>
            </a:ln>
          </c:spPr>
          <c:marker>
            <c:symbol val="none"/>
          </c:marker>
          <c:cat>
            <c:multiLvlStrRef>
              <c:f>('A-24'!$B$202:$H$202,'A-24'!$B$204:$I$204)</c:f>
            </c:multiLvlStrRef>
          </c:cat>
          <c:val>
            <c:numRef>
              <c:f>('A-24'!$B$200:$H$200,'A-24'!$B$206:$I$206)</c:f>
              <c:numCache>
                <c:formatCode>General</c:formatCode>
                <c:ptCount val="7"/>
              </c:numCache>
            </c:numRef>
          </c:val>
          <c:smooth val="0"/>
          <c:extLst>
            <c:ext xmlns:c16="http://schemas.microsoft.com/office/drawing/2014/chart" uri="{C3380CC4-5D6E-409C-BE32-E72D297353CC}">
              <c16:uniqueId val="{00000002-32B0-4C2C-984E-89BEFEF003B1}"/>
            </c:ext>
          </c:extLst>
        </c:ser>
        <c:ser>
          <c:idx val="3"/>
          <c:order val="3"/>
          <c:tx>
            <c:strRef>
              <c:f>'A-24'!$A$207</c:f>
              <c:strCache>
                <c:ptCount val="1"/>
                <c:pt idx="0">
                  <c:v>Total with Specific Escalations</c:v>
                </c:pt>
              </c:strCache>
            </c:strRef>
          </c:tx>
          <c:spPr>
            <a:ln w="25400">
              <a:solidFill>
                <a:srgbClr val="FF0000"/>
              </a:solidFill>
              <a:prstDash val="solid"/>
            </a:ln>
          </c:spPr>
          <c:marker>
            <c:symbol val="none"/>
          </c:marker>
          <c:cat>
            <c:multiLvlStrRef>
              <c:f>('A-24'!$B$202:$H$202,'A-24'!$B$204:$I$204)</c:f>
            </c:multiLvlStrRef>
          </c:cat>
          <c:val>
            <c:numRef>
              <c:f>('A-24'!$B$200:$H$200,'A-24'!$B$207:$I$207)</c:f>
              <c:numCache>
                <c:formatCode>General</c:formatCode>
                <c:ptCount val="7"/>
              </c:numCache>
            </c:numRef>
          </c:val>
          <c:smooth val="0"/>
          <c:extLst>
            <c:ext xmlns:c16="http://schemas.microsoft.com/office/drawing/2014/chart" uri="{C3380CC4-5D6E-409C-BE32-E72D297353CC}">
              <c16:uniqueId val="{00000003-32B0-4C2C-984E-89BEFEF003B1}"/>
            </c:ext>
          </c:extLst>
        </c:ser>
        <c:ser>
          <c:idx val="2"/>
          <c:order val="4"/>
          <c:tx>
            <c:strRef>
              <c:f>'A-24'!$A$208</c:f>
              <c:strCache>
                <c:ptCount val="1"/>
                <c:pt idx="0">
                  <c:v>Total with All Escalations</c:v>
                </c:pt>
              </c:strCache>
            </c:strRef>
          </c:tx>
          <c:spPr>
            <a:ln w="38100">
              <a:solidFill>
                <a:srgbClr val="00FF00"/>
              </a:solidFill>
              <a:prstDash val="solid"/>
            </a:ln>
          </c:spPr>
          <c:marker>
            <c:symbol val="none"/>
          </c:marker>
          <c:cat>
            <c:multiLvlStrRef>
              <c:f>('A-24'!$B$202:$H$202,'A-24'!$B$204:$I$204)</c:f>
            </c:multiLvlStrRef>
          </c:cat>
          <c:val>
            <c:numRef>
              <c:f>('A-24'!$B$200:$H$200,'A-24'!$B$208:$I$208)</c:f>
              <c:numCache>
                <c:formatCode>General</c:formatCode>
                <c:ptCount val="7"/>
              </c:numCache>
            </c:numRef>
          </c:val>
          <c:smooth val="0"/>
          <c:extLst>
            <c:ext xmlns:c16="http://schemas.microsoft.com/office/drawing/2014/chart" uri="{C3380CC4-5D6E-409C-BE32-E72D297353CC}">
              <c16:uniqueId val="{00000004-32B0-4C2C-984E-89BEFEF003B1}"/>
            </c:ext>
          </c:extLst>
        </c:ser>
        <c:dLbls>
          <c:showLegendKey val="0"/>
          <c:showVal val="0"/>
          <c:showCatName val="0"/>
          <c:showSerName val="0"/>
          <c:showPercent val="0"/>
          <c:showBubbleSize val="0"/>
        </c:dLbls>
        <c:smooth val="0"/>
        <c:axId val="293435648"/>
        <c:axId val="293449728"/>
      </c:lineChart>
      <c:catAx>
        <c:axId val="2934356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293449728"/>
        <c:crosses val="autoZero"/>
        <c:auto val="1"/>
        <c:lblAlgn val="ctr"/>
        <c:lblOffset val="100"/>
        <c:tickLblSkip val="1"/>
        <c:tickMarkSkip val="1"/>
        <c:noMultiLvlLbl val="0"/>
      </c:catAx>
      <c:valAx>
        <c:axId val="293449728"/>
        <c:scaling>
          <c:orientation val="minMax"/>
        </c:scaling>
        <c:delete val="0"/>
        <c:axPos val="l"/>
        <c:majorGridlines>
          <c:spPr>
            <a:ln w="3175">
              <a:solidFill>
                <a:srgbClr val="000000"/>
              </a:solidFill>
              <a:prstDash val="solid"/>
            </a:ln>
          </c:spPr>
        </c:majorGridlines>
        <c:title>
          <c:tx>
            <c:rich>
              <a:bodyPr/>
              <a:lstStyle/>
              <a:p>
                <a:pPr>
                  <a:defRPr sz="225" b="1" i="0" u="none" strike="noStrike" baseline="0">
                    <a:solidFill>
                      <a:srgbClr val="000000"/>
                    </a:solidFill>
                    <a:latin typeface="Arial"/>
                    <a:ea typeface="Arial"/>
                    <a:cs typeface="Arial"/>
                  </a:defRPr>
                </a:pPr>
                <a:r>
                  <a:rPr lang="en-AU"/>
                  <a:t>$'M</a:t>
                </a:r>
              </a:p>
            </c:rich>
          </c:tx>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293435648"/>
        <c:crosses val="autoZero"/>
        <c:crossBetween val="between"/>
      </c:valAx>
      <c:spPr>
        <a:solidFill>
          <a:srgbClr val="C0C0C0"/>
        </a:soli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2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225"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'A-25'!$B$2</c:f>
          <c:strCache>
            <c:ptCount val="1"/>
            <c:pt idx="0">
              <c:v>N/A</c:v>
            </c:pt>
          </c:strCache>
        </c:strRef>
      </c:tx>
      <c:layout>
        <c:manualLayout>
          <c:xMode val="edge"/>
          <c:yMode val="edge"/>
          <c:x val="0.34892541087231382"/>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'A-25'!$A$203</c:f>
              <c:strCache>
                <c:ptCount val="1"/>
                <c:pt idx="0">
                  <c:v>Historic Expenditure</c:v>
                </c:pt>
              </c:strCache>
            </c:strRef>
          </c:tx>
          <c:spPr>
            <a:ln w="25400">
              <a:solidFill>
                <a:srgbClr val="33CCCC"/>
              </a:solidFill>
              <a:prstDash val="solid"/>
            </a:ln>
          </c:spPr>
          <c:marker>
            <c:symbol val="none"/>
          </c:marker>
          <c:cat>
            <c:multiLvlStrRef>
              <c:f>('A-25'!$B$202:$H$202,'A-25'!$B$204:$I$204)</c:f>
            </c:multiLvlStrRef>
          </c:cat>
          <c:val>
            <c:numRef>
              <c:f>('A-25'!$B$203:$H$203,'A-25'!$B$205,'A-25'!$C$200:$I$200)</c:f>
              <c:numCache>
                <c:formatCode>General</c:formatCode>
                <c:ptCount val="7"/>
              </c:numCache>
            </c:numRef>
          </c:val>
          <c:smooth val="0"/>
          <c:extLst>
            <c:ext xmlns:c16="http://schemas.microsoft.com/office/drawing/2014/chart" uri="{C3380CC4-5D6E-409C-BE32-E72D297353CC}">
              <c16:uniqueId val="{00000000-26DF-40D0-96F7-4C749BAE9328}"/>
            </c:ext>
          </c:extLst>
        </c:ser>
        <c:ser>
          <c:idx val="1"/>
          <c:order val="1"/>
          <c:tx>
            <c:strRef>
              <c:f>'A-25'!$A$14</c:f>
              <c:strCache>
                <c:ptCount val="1"/>
                <c:pt idx="0">
                  <c:v>Baseline Expenditure</c:v>
                </c:pt>
              </c:strCache>
            </c:strRef>
          </c:tx>
          <c:spPr>
            <a:ln w="25400">
              <a:solidFill>
                <a:srgbClr val="0000FF"/>
              </a:solidFill>
              <a:prstDash val="solid"/>
            </a:ln>
          </c:spPr>
          <c:marker>
            <c:symbol val="none"/>
          </c:marker>
          <c:cat>
            <c:multiLvlStrRef>
              <c:f>('A-25'!$B$202:$H$202,'A-25'!$B$204:$I$204)</c:f>
            </c:multiLvlStrRef>
          </c:cat>
          <c:val>
            <c:numRef>
              <c:f>('A-25'!$B$200:$H$200,'A-25'!$B$205:$I$205)</c:f>
              <c:numCache>
                <c:formatCode>General</c:formatCode>
                <c:ptCount val="7"/>
              </c:numCache>
            </c:numRef>
          </c:val>
          <c:smooth val="0"/>
          <c:extLst>
            <c:ext xmlns:c16="http://schemas.microsoft.com/office/drawing/2014/chart" uri="{C3380CC4-5D6E-409C-BE32-E72D297353CC}">
              <c16:uniqueId val="{00000001-26DF-40D0-96F7-4C749BAE9328}"/>
            </c:ext>
          </c:extLst>
        </c:ser>
        <c:ser>
          <c:idx val="0"/>
          <c:order val="2"/>
          <c:tx>
            <c:strRef>
              <c:f>'A-25'!$A$206</c:f>
              <c:strCache>
                <c:ptCount val="1"/>
                <c:pt idx="0">
                  <c:v>Total with Variations</c:v>
                </c:pt>
              </c:strCache>
            </c:strRef>
          </c:tx>
          <c:spPr>
            <a:ln w="25400">
              <a:solidFill>
                <a:srgbClr val="993366"/>
              </a:solidFill>
              <a:prstDash val="solid"/>
            </a:ln>
          </c:spPr>
          <c:marker>
            <c:symbol val="none"/>
          </c:marker>
          <c:cat>
            <c:multiLvlStrRef>
              <c:f>('A-25'!$B$202:$H$202,'A-25'!$B$204:$I$204)</c:f>
            </c:multiLvlStrRef>
          </c:cat>
          <c:val>
            <c:numRef>
              <c:f>('A-25'!$B$200:$H$200,'A-25'!$B$206:$I$206)</c:f>
              <c:numCache>
                <c:formatCode>General</c:formatCode>
                <c:ptCount val="7"/>
              </c:numCache>
            </c:numRef>
          </c:val>
          <c:smooth val="0"/>
          <c:extLst>
            <c:ext xmlns:c16="http://schemas.microsoft.com/office/drawing/2014/chart" uri="{C3380CC4-5D6E-409C-BE32-E72D297353CC}">
              <c16:uniqueId val="{00000002-26DF-40D0-96F7-4C749BAE9328}"/>
            </c:ext>
          </c:extLst>
        </c:ser>
        <c:ser>
          <c:idx val="3"/>
          <c:order val="3"/>
          <c:tx>
            <c:strRef>
              <c:f>'A-25'!$A$207</c:f>
              <c:strCache>
                <c:ptCount val="1"/>
                <c:pt idx="0">
                  <c:v>Total with Specific Escalations</c:v>
                </c:pt>
              </c:strCache>
            </c:strRef>
          </c:tx>
          <c:spPr>
            <a:ln w="25400">
              <a:solidFill>
                <a:srgbClr val="FF0000"/>
              </a:solidFill>
              <a:prstDash val="solid"/>
            </a:ln>
          </c:spPr>
          <c:marker>
            <c:symbol val="none"/>
          </c:marker>
          <c:cat>
            <c:multiLvlStrRef>
              <c:f>('A-25'!$B$202:$H$202,'A-25'!$B$204:$I$204)</c:f>
            </c:multiLvlStrRef>
          </c:cat>
          <c:val>
            <c:numRef>
              <c:f>('A-25'!$B$200:$H$200,'A-25'!$B$207:$I$207)</c:f>
              <c:numCache>
                <c:formatCode>General</c:formatCode>
                <c:ptCount val="7"/>
              </c:numCache>
            </c:numRef>
          </c:val>
          <c:smooth val="0"/>
          <c:extLst>
            <c:ext xmlns:c16="http://schemas.microsoft.com/office/drawing/2014/chart" uri="{C3380CC4-5D6E-409C-BE32-E72D297353CC}">
              <c16:uniqueId val="{00000003-26DF-40D0-96F7-4C749BAE9328}"/>
            </c:ext>
          </c:extLst>
        </c:ser>
        <c:ser>
          <c:idx val="2"/>
          <c:order val="4"/>
          <c:tx>
            <c:strRef>
              <c:f>'A-25'!$A$208</c:f>
              <c:strCache>
                <c:ptCount val="1"/>
                <c:pt idx="0">
                  <c:v>Total with All Escalations</c:v>
                </c:pt>
              </c:strCache>
            </c:strRef>
          </c:tx>
          <c:spPr>
            <a:ln w="38100">
              <a:solidFill>
                <a:srgbClr val="00FF00"/>
              </a:solidFill>
              <a:prstDash val="solid"/>
            </a:ln>
          </c:spPr>
          <c:marker>
            <c:symbol val="none"/>
          </c:marker>
          <c:cat>
            <c:multiLvlStrRef>
              <c:f>('A-25'!$B$202:$H$202,'A-25'!$B$204:$I$204)</c:f>
            </c:multiLvlStrRef>
          </c:cat>
          <c:val>
            <c:numRef>
              <c:f>('A-25'!$B$200:$H$200,'A-25'!$B$208:$I$208)</c:f>
              <c:numCache>
                <c:formatCode>General</c:formatCode>
                <c:ptCount val="7"/>
              </c:numCache>
            </c:numRef>
          </c:val>
          <c:smooth val="0"/>
          <c:extLst>
            <c:ext xmlns:c16="http://schemas.microsoft.com/office/drawing/2014/chart" uri="{C3380CC4-5D6E-409C-BE32-E72D297353CC}">
              <c16:uniqueId val="{00000004-26DF-40D0-96F7-4C749BAE9328}"/>
            </c:ext>
          </c:extLst>
        </c:ser>
        <c:dLbls>
          <c:showLegendKey val="0"/>
          <c:showVal val="0"/>
          <c:showCatName val="0"/>
          <c:showSerName val="0"/>
          <c:showPercent val="0"/>
          <c:showBubbleSize val="0"/>
        </c:dLbls>
        <c:smooth val="0"/>
        <c:axId val="299597824"/>
        <c:axId val="299599360"/>
      </c:lineChart>
      <c:catAx>
        <c:axId val="299597824"/>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299599360"/>
        <c:crosses val="autoZero"/>
        <c:auto val="1"/>
        <c:lblAlgn val="ctr"/>
        <c:lblOffset val="100"/>
        <c:tickLblSkip val="1"/>
        <c:tickMarkSkip val="1"/>
        <c:noMultiLvlLbl val="0"/>
      </c:catAx>
      <c:valAx>
        <c:axId val="299599360"/>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299597824"/>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'A-26'!$B$2</c:f>
          <c:strCache>
            <c:ptCount val="1"/>
            <c:pt idx="0">
              <c:v>Training Centre - Apprentice</c:v>
            </c:pt>
          </c:strCache>
        </c:strRef>
      </c:tx>
      <c:layout>
        <c:manualLayout>
          <c:xMode val="edge"/>
          <c:yMode val="edge"/>
          <c:x val="0.47155499367889825"/>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'A-26'!$A$203</c:f>
              <c:strCache>
                <c:ptCount val="1"/>
                <c:pt idx="0">
                  <c:v>Historic Expenditure</c:v>
                </c:pt>
              </c:strCache>
            </c:strRef>
          </c:tx>
          <c:spPr>
            <a:ln w="25400">
              <a:solidFill>
                <a:srgbClr val="33CCCC"/>
              </a:solidFill>
              <a:prstDash val="solid"/>
            </a:ln>
          </c:spPr>
          <c:marker>
            <c:symbol val="none"/>
          </c:marker>
          <c:cat>
            <c:multiLvlStrRef>
              <c:f>('A-26'!$B$202:$H$202,'A-26'!$B$204:$I$204)</c:f>
            </c:multiLvlStrRef>
          </c:cat>
          <c:val>
            <c:numRef>
              <c:f>('A-26'!$B$203:$H$203,'A-26'!$B$205,'A-26'!$C$200:$I$200)</c:f>
              <c:numCache>
                <c:formatCode>General</c:formatCode>
                <c:ptCount val="7"/>
              </c:numCache>
            </c:numRef>
          </c:val>
          <c:smooth val="0"/>
          <c:extLst>
            <c:ext xmlns:c16="http://schemas.microsoft.com/office/drawing/2014/chart" uri="{C3380CC4-5D6E-409C-BE32-E72D297353CC}">
              <c16:uniqueId val="{00000000-FBC1-4324-B5A9-F7D72EA89B96}"/>
            </c:ext>
          </c:extLst>
        </c:ser>
        <c:ser>
          <c:idx val="1"/>
          <c:order val="1"/>
          <c:tx>
            <c:strRef>
              <c:f>'A-26'!$A$14</c:f>
              <c:strCache>
                <c:ptCount val="1"/>
                <c:pt idx="0">
                  <c:v>Baseline Expenditure</c:v>
                </c:pt>
              </c:strCache>
            </c:strRef>
          </c:tx>
          <c:spPr>
            <a:ln w="25400">
              <a:solidFill>
                <a:srgbClr val="0000FF"/>
              </a:solidFill>
              <a:prstDash val="solid"/>
            </a:ln>
          </c:spPr>
          <c:marker>
            <c:symbol val="none"/>
          </c:marker>
          <c:cat>
            <c:multiLvlStrRef>
              <c:f>('A-26'!$B$202:$H$202,'A-26'!$B$204:$I$204)</c:f>
            </c:multiLvlStrRef>
          </c:cat>
          <c:val>
            <c:numRef>
              <c:f>('A-26'!$B$200:$H$200,'A-26'!$B$205:$I$205)</c:f>
              <c:numCache>
                <c:formatCode>General</c:formatCode>
                <c:ptCount val="7"/>
              </c:numCache>
            </c:numRef>
          </c:val>
          <c:smooth val="0"/>
          <c:extLst>
            <c:ext xmlns:c16="http://schemas.microsoft.com/office/drawing/2014/chart" uri="{C3380CC4-5D6E-409C-BE32-E72D297353CC}">
              <c16:uniqueId val="{00000001-FBC1-4324-B5A9-F7D72EA89B96}"/>
            </c:ext>
          </c:extLst>
        </c:ser>
        <c:ser>
          <c:idx val="0"/>
          <c:order val="2"/>
          <c:tx>
            <c:strRef>
              <c:f>'A-26'!$A$206</c:f>
              <c:strCache>
                <c:ptCount val="1"/>
                <c:pt idx="0">
                  <c:v>Total with Variations</c:v>
                </c:pt>
              </c:strCache>
            </c:strRef>
          </c:tx>
          <c:spPr>
            <a:ln w="25400">
              <a:solidFill>
                <a:srgbClr val="993366"/>
              </a:solidFill>
              <a:prstDash val="solid"/>
            </a:ln>
          </c:spPr>
          <c:marker>
            <c:symbol val="none"/>
          </c:marker>
          <c:cat>
            <c:multiLvlStrRef>
              <c:f>('A-26'!$B$202:$H$202,'A-26'!$B$204:$I$204)</c:f>
            </c:multiLvlStrRef>
          </c:cat>
          <c:val>
            <c:numRef>
              <c:f>('A-26'!$B$200:$H$200,'A-26'!$B$206:$I$206)</c:f>
              <c:numCache>
                <c:formatCode>General</c:formatCode>
                <c:ptCount val="7"/>
              </c:numCache>
            </c:numRef>
          </c:val>
          <c:smooth val="0"/>
          <c:extLst>
            <c:ext xmlns:c16="http://schemas.microsoft.com/office/drawing/2014/chart" uri="{C3380CC4-5D6E-409C-BE32-E72D297353CC}">
              <c16:uniqueId val="{00000002-FBC1-4324-B5A9-F7D72EA89B96}"/>
            </c:ext>
          </c:extLst>
        </c:ser>
        <c:ser>
          <c:idx val="3"/>
          <c:order val="3"/>
          <c:tx>
            <c:strRef>
              <c:f>'A-26'!$A$207</c:f>
              <c:strCache>
                <c:ptCount val="1"/>
                <c:pt idx="0">
                  <c:v>Total with Specific Escalations</c:v>
                </c:pt>
              </c:strCache>
            </c:strRef>
          </c:tx>
          <c:spPr>
            <a:ln w="25400">
              <a:solidFill>
                <a:srgbClr val="FF0000"/>
              </a:solidFill>
              <a:prstDash val="solid"/>
            </a:ln>
          </c:spPr>
          <c:marker>
            <c:symbol val="none"/>
          </c:marker>
          <c:cat>
            <c:multiLvlStrRef>
              <c:f>('A-26'!$B$202:$H$202,'A-26'!$B$204:$I$204)</c:f>
            </c:multiLvlStrRef>
          </c:cat>
          <c:val>
            <c:numRef>
              <c:f>('A-26'!$B$200:$H$200,'A-26'!$B$207:$I$207)</c:f>
              <c:numCache>
                <c:formatCode>General</c:formatCode>
                <c:ptCount val="7"/>
              </c:numCache>
            </c:numRef>
          </c:val>
          <c:smooth val="0"/>
          <c:extLst>
            <c:ext xmlns:c16="http://schemas.microsoft.com/office/drawing/2014/chart" uri="{C3380CC4-5D6E-409C-BE32-E72D297353CC}">
              <c16:uniqueId val="{00000003-FBC1-4324-B5A9-F7D72EA89B96}"/>
            </c:ext>
          </c:extLst>
        </c:ser>
        <c:ser>
          <c:idx val="2"/>
          <c:order val="4"/>
          <c:tx>
            <c:strRef>
              <c:f>'A-26'!$A$208</c:f>
              <c:strCache>
                <c:ptCount val="1"/>
                <c:pt idx="0">
                  <c:v>Total with All Escalations</c:v>
                </c:pt>
              </c:strCache>
            </c:strRef>
          </c:tx>
          <c:spPr>
            <a:ln w="38100">
              <a:solidFill>
                <a:srgbClr val="00FF00"/>
              </a:solidFill>
              <a:prstDash val="solid"/>
            </a:ln>
          </c:spPr>
          <c:marker>
            <c:symbol val="none"/>
          </c:marker>
          <c:cat>
            <c:multiLvlStrRef>
              <c:f>('A-26'!$B$202:$H$202,'A-26'!$B$204:$I$204)</c:f>
            </c:multiLvlStrRef>
          </c:cat>
          <c:val>
            <c:numRef>
              <c:f>('A-26'!$B$200:$H$200,'A-26'!$B$208:$I$208)</c:f>
              <c:numCache>
                <c:formatCode>General</c:formatCode>
                <c:ptCount val="7"/>
              </c:numCache>
            </c:numRef>
          </c:val>
          <c:smooth val="0"/>
          <c:extLst>
            <c:ext xmlns:c16="http://schemas.microsoft.com/office/drawing/2014/chart" uri="{C3380CC4-5D6E-409C-BE32-E72D297353CC}">
              <c16:uniqueId val="{00000004-FBC1-4324-B5A9-F7D72EA89B96}"/>
            </c:ext>
          </c:extLst>
        </c:ser>
        <c:dLbls>
          <c:showLegendKey val="0"/>
          <c:showVal val="0"/>
          <c:showCatName val="0"/>
          <c:showSerName val="0"/>
          <c:showPercent val="0"/>
          <c:showBubbleSize val="0"/>
        </c:dLbls>
        <c:smooth val="0"/>
        <c:axId val="299980288"/>
        <c:axId val="299981824"/>
      </c:lineChart>
      <c:catAx>
        <c:axId val="29998028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299981824"/>
        <c:crosses val="autoZero"/>
        <c:auto val="1"/>
        <c:lblAlgn val="ctr"/>
        <c:lblOffset val="100"/>
        <c:tickLblSkip val="1"/>
        <c:tickMarkSkip val="1"/>
        <c:noMultiLvlLbl val="0"/>
      </c:catAx>
      <c:valAx>
        <c:axId val="299981824"/>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29998028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300" b="1" i="0" u="none" strike="noStrike" baseline="0">
                <a:solidFill>
                  <a:srgbClr val="000000"/>
                </a:solidFill>
                <a:latin typeface="Arial"/>
                <a:ea typeface="Arial"/>
                <a:cs typeface="Arial"/>
              </a:defRPr>
            </a:pPr>
            <a:r>
              <a:rPr lang="en-US" sz="800"/>
              <a:t>Training Centre - Apprentice</a:t>
            </a:r>
            <a:endParaRPr lang="en-US"/>
          </a:p>
        </c:rich>
      </c:tx>
      <c:overlay val="0"/>
      <c:spPr>
        <a:noFill/>
        <a:ln w="25400">
          <a:noFill/>
        </a:ln>
      </c:spPr>
    </c:title>
    <c:autoTitleDeleted val="0"/>
    <c:plotArea>
      <c:layout/>
      <c:lineChart>
        <c:grouping val="standard"/>
        <c:varyColors val="0"/>
        <c:ser>
          <c:idx val="4"/>
          <c:order val="0"/>
          <c:tx>
            <c:strRef>
              <c:f>'A-27'!$A$203</c:f>
              <c:strCache>
                <c:ptCount val="1"/>
                <c:pt idx="0">
                  <c:v>Historic Expenditure</c:v>
                </c:pt>
              </c:strCache>
            </c:strRef>
          </c:tx>
          <c:spPr>
            <a:ln w="25400">
              <a:solidFill>
                <a:srgbClr val="33CCCC"/>
              </a:solidFill>
              <a:prstDash val="solid"/>
            </a:ln>
          </c:spPr>
          <c:marker>
            <c:symbol val="none"/>
          </c:marker>
          <c:cat>
            <c:multiLvlStrRef>
              <c:f>('A-27'!$B$202:$H$202,'A-27'!$B$204:$I$204)</c:f>
            </c:multiLvlStrRef>
          </c:cat>
          <c:val>
            <c:numRef>
              <c:f>('A-27'!$B$203:$H$203,'A-27'!$B$205,'A-27'!$C$200:$I$200)</c:f>
              <c:numCache>
                <c:formatCode>General</c:formatCode>
                <c:ptCount val="7"/>
              </c:numCache>
            </c:numRef>
          </c:val>
          <c:smooth val="0"/>
          <c:extLst>
            <c:ext xmlns:c16="http://schemas.microsoft.com/office/drawing/2014/chart" uri="{C3380CC4-5D6E-409C-BE32-E72D297353CC}">
              <c16:uniqueId val="{00000000-277A-49B5-B56D-DC28CE15B693}"/>
            </c:ext>
          </c:extLst>
        </c:ser>
        <c:ser>
          <c:idx val="1"/>
          <c:order val="1"/>
          <c:tx>
            <c:strRef>
              <c:f>'A-27'!$A$14</c:f>
              <c:strCache>
                <c:ptCount val="1"/>
                <c:pt idx="0">
                  <c:v>Baseline Expenditure</c:v>
                </c:pt>
              </c:strCache>
            </c:strRef>
          </c:tx>
          <c:spPr>
            <a:ln w="25400">
              <a:solidFill>
                <a:srgbClr val="0000FF"/>
              </a:solidFill>
              <a:prstDash val="solid"/>
            </a:ln>
          </c:spPr>
          <c:marker>
            <c:symbol val="none"/>
          </c:marker>
          <c:cat>
            <c:multiLvlStrRef>
              <c:f>('A-27'!$B$202:$H$202,'A-27'!$B$204:$I$204)</c:f>
            </c:multiLvlStrRef>
          </c:cat>
          <c:val>
            <c:numRef>
              <c:f>('A-27'!$B$200:$H$200,'A-27'!$B$205:$I$205)</c:f>
              <c:numCache>
                <c:formatCode>General</c:formatCode>
                <c:ptCount val="7"/>
              </c:numCache>
            </c:numRef>
          </c:val>
          <c:smooth val="0"/>
          <c:extLst>
            <c:ext xmlns:c16="http://schemas.microsoft.com/office/drawing/2014/chart" uri="{C3380CC4-5D6E-409C-BE32-E72D297353CC}">
              <c16:uniqueId val="{00000001-277A-49B5-B56D-DC28CE15B693}"/>
            </c:ext>
          </c:extLst>
        </c:ser>
        <c:ser>
          <c:idx val="0"/>
          <c:order val="2"/>
          <c:tx>
            <c:strRef>
              <c:f>'A-27'!$A$206</c:f>
              <c:strCache>
                <c:ptCount val="1"/>
                <c:pt idx="0">
                  <c:v>Total with Variations</c:v>
                </c:pt>
              </c:strCache>
            </c:strRef>
          </c:tx>
          <c:spPr>
            <a:ln w="25400">
              <a:solidFill>
                <a:srgbClr val="993366"/>
              </a:solidFill>
              <a:prstDash val="solid"/>
            </a:ln>
          </c:spPr>
          <c:marker>
            <c:symbol val="none"/>
          </c:marker>
          <c:cat>
            <c:multiLvlStrRef>
              <c:f>('A-27'!$B$202:$H$202,'A-27'!$B$204:$I$204)</c:f>
            </c:multiLvlStrRef>
          </c:cat>
          <c:val>
            <c:numRef>
              <c:f>('A-27'!$B$200:$H$200,'A-27'!$B$206:$I$206)</c:f>
              <c:numCache>
                <c:formatCode>General</c:formatCode>
                <c:ptCount val="7"/>
              </c:numCache>
            </c:numRef>
          </c:val>
          <c:smooth val="0"/>
          <c:extLst>
            <c:ext xmlns:c16="http://schemas.microsoft.com/office/drawing/2014/chart" uri="{C3380CC4-5D6E-409C-BE32-E72D297353CC}">
              <c16:uniqueId val="{00000002-277A-49B5-B56D-DC28CE15B693}"/>
            </c:ext>
          </c:extLst>
        </c:ser>
        <c:ser>
          <c:idx val="3"/>
          <c:order val="3"/>
          <c:tx>
            <c:strRef>
              <c:f>'A-27'!$A$207</c:f>
              <c:strCache>
                <c:ptCount val="1"/>
                <c:pt idx="0">
                  <c:v>Total with Specific Escalations</c:v>
                </c:pt>
              </c:strCache>
            </c:strRef>
          </c:tx>
          <c:spPr>
            <a:ln w="25400">
              <a:solidFill>
                <a:srgbClr val="FF0000"/>
              </a:solidFill>
              <a:prstDash val="solid"/>
            </a:ln>
          </c:spPr>
          <c:marker>
            <c:symbol val="none"/>
          </c:marker>
          <c:cat>
            <c:multiLvlStrRef>
              <c:f>('A-27'!$B$202:$H$202,'A-27'!$B$204:$I$204)</c:f>
            </c:multiLvlStrRef>
          </c:cat>
          <c:val>
            <c:numRef>
              <c:f>('A-27'!$B$200:$H$200,'A-27'!$B$207:$I$207)</c:f>
              <c:numCache>
                <c:formatCode>General</c:formatCode>
                <c:ptCount val="7"/>
              </c:numCache>
            </c:numRef>
          </c:val>
          <c:smooth val="0"/>
          <c:extLst>
            <c:ext xmlns:c16="http://schemas.microsoft.com/office/drawing/2014/chart" uri="{C3380CC4-5D6E-409C-BE32-E72D297353CC}">
              <c16:uniqueId val="{00000003-277A-49B5-B56D-DC28CE15B693}"/>
            </c:ext>
          </c:extLst>
        </c:ser>
        <c:ser>
          <c:idx val="2"/>
          <c:order val="4"/>
          <c:tx>
            <c:strRef>
              <c:f>'A-27'!$A$208</c:f>
              <c:strCache>
                <c:ptCount val="1"/>
                <c:pt idx="0">
                  <c:v>Total with All Escalations</c:v>
                </c:pt>
              </c:strCache>
            </c:strRef>
          </c:tx>
          <c:spPr>
            <a:ln w="38100">
              <a:solidFill>
                <a:srgbClr val="00FF00"/>
              </a:solidFill>
              <a:prstDash val="solid"/>
            </a:ln>
          </c:spPr>
          <c:marker>
            <c:symbol val="none"/>
          </c:marker>
          <c:cat>
            <c:multiLvlStrRef>
              <c:f>('A-27'!$B$202:$H$202,'A-27'!$B$204:$I$204)</c:f>
            </c:multiLvlStrRef>
          </c:cat>
          <c:val>
            <c:numRef>
              <c:f>('A-27'!$B$200:$H$200,'A-27'!$B$208:$I$208)</c:f>
              <c:numCache>
                <c:formatCode>General</c:formatCode>
                <c:ptCount val="7"/>
              </c:numCache>
            </c:numRef>
          </c:val>
          <c:smooth val="0"/>
          <c:extLst>
            <c:ext xmlns:c16="http://schemas.microsoft.com/office/drawing/2014/chart" uri="{C3380CC4-5D6E-409C-BE32-E72D297353CC}">
              <c16:uniqueId val="{00000004-277A-49B5-B56D-DC28CE15B693}"/>
            </c:ext>
          </c:extLst>
        </c:ser>
        <c:dLbls>
          <c:showLegendKey val="0"/>
          <c:showVal val="0"/>
          <c:showCatName val="0"/>
          <c:showSerName val="0"/>
          <c:showPercent val="0"/>
          <c:showBubbleSize val="0"/>
        </c:dLbls>
        <c:smooth val="0"/>
        <c:axId val="301161472"/>
        <c:axId val="301167360"/>
      </c:lineChart>
      <c:catAx>
        <c:axId val="3011614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301167360"/>
        <c:crosses val="autoZero"/>
        <c:auto val="1"/>
        <c:lblAlgn val="ctr"/>
        <c:lblOffset val="100"/>
        <c:tickLblSkip val="1"/>
        <c:tickMarkSkip val="1"/>
        <c:noMultiLvlLbl val="0"/>
      </c:catAx>
      <c:valAx>
        <c:axId val="301167360"/>
        <c:scaling>
          <c:orientation val="minMax"/>
        </c:scaling>
        <c:delete val="0"/>
        <c:axPos val="l"/>
        <c:majorGridlines>
          <c:spPr>
            <a:ln w="3175">
              <a:solidFill>
                <a:srgbClr val="000000"/>
              </a:solidFill>
              <a:prstDash val="solid"/>
            </a:ln>
          </c:spPr>
        </c:majorGridlines>
        <c:title>
          <c:tx>
            <c:rich>
              <a:bodyPr/>
              <a:lstStyle/>
              <a:p>
                <a:pPr>
                  <a:defRPr sz="225" b="1" i="0" u="none" strike="noStrike" baseline="0">
                    <a:solidFill>
                      <a:srgbClr val="000000"/>
                    </a:solidFill>
                    <a:latin typeface="Arial"/>
                    <a:ea typeface="Arial"/>
                    <a:cs typeface="Arial"/>
                  </a:defRPr>
                </a:pPr>
                <a:r>
                  <a:rPr lang="en-AU"/>
                  <a:t>$'M</a:t>
                </a:r>
              </a:p>
            </c:rich>
          </c:tx>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301161472"/>
        <c:crosses val="autoZero"/>
        <c:crossBetween val="between"/>
      </c:valAx>
      <c:spPr>
        <a:solidFill>
          <a:srgbClr val="C0C0C0"/>
        </a:soli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2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225"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'A-28'!$B$2</c:f>
          <c:strCache>
            <c:ptCount val="1"/>
            <c:pt idx="0">
              <c:v>Training Centre - Electrical/Poleline</c:v>
            </c:pt>
          </c:strCache>
        </c:strRef>
      </c:tx>
      <c:layout>
        <c:manualLayout>
          <c:xMode val="edge"/>
          <c:yMode val="edge"/>
          <c:x val="0.28107880320269701"/>
          <c:y val="4.2878217297936574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0.10366624525916879"/>
          <c:y val="0.15643579482112899"/>
          <c:w val="0.87863463969661126"/>
          <c:h val="0.68316897738338689"/>
        </c:manualLayout>
      </c:layout>
      <c:lineChart>
        <c:grouping val="standard"/>
        <c:varyColors val="0"/>
        <c:ser>
          <c:idx val="4"/>
          <c:order val="0"/>
          <c:tx>
            <c:strRef>
              <c:f>'A-28'!$A$203</c:f>
              <c:strCache>
                <c:ptCount val="1"/>
                <c:pt idx="0">
                  <c:v>Historic Expenditure</c:v>
                </c:pt>
              </c:strCache>
            </c:strRef>
          </c:tx>
          <c:spPr>
            <a:ln w="25400">
              <a:solidFill>
                <a:srgbClr val="33CCCC"/>
              </a:solidFill>
              <a:prstDash val="solid"/>
            </a:ln>
          </c:spPr>
          <c:marker>
            <c:symbol val="none"/>
          </c:marker>
          <c:cat>
            <c:multiLvlStrRef>
              <c:f>('A-28'!$B$202:$H$202,'A-28'!$B$204:$I$204)</c:f>
            </c:multiLvlStrRef>
          </c:cat>
          <c:val>
            <c:numRef>
              <c:f>('A-28'!$B$203:$H$203,'A-28'!$B$205,'A-28'!$C$200:$I$200)</c:f>
              <c:numCache>
                <c:formatCode>General</c:formatCode>
                <c:ptCount val="7"/>
              </c:numCache>
            </c:numRef>
          </c:val>
          <c:smooth val="0"/>
          <c:extLst>
            <c:ext xmlns:c16="http://schemas.microsoft.com/office/drawing/2014/chart" uri="{C3380CC4-5D6E-409C-BE32-E72D297353CC}">
              <c16:uniqueId val="{00000000-A9B6-481E-BC88-6D4FC90E82F0}"/>
            </c:ext>
          </c:extLst>
        </c:ser>
        <c:ser>
          <c:idx val="1"/>
          <c:order val="1"/>
          <c:tx>
            <c:strRef>
              <c:f>'A-28'!$A$14</c:f>
              <c:strCache>
                <c:ptCount val="1"/>
                <c:pt idx="0">
                  <c:v>Baseline Expenditure</c:v>
                </c:pt>
              </c:strCache>
            </c:strRef>
          </c:tx>
          <c:spPr>
            <a:ln w="25400">
              <a:solidFill>
                <a:srgbClr val="0000FF"/>
              </a:solidFill>
              <a:prstDash val="solid"/>
            </a:ln>
          </c:spPr>
          <c:marker>
            <c:symbol val="none"/>
          </c:marker>
          <c:cat>
            <c:multiLvlStrRef>
              <c:f>('A-28'!$B$202:$H$202,'A-28'!$B$204:$I$204)</c:f>
            </c:multiLvlStrRef>
          </c:cat>
          <c:val>
            <c:numRef>
              <c:f>('A-28'!$B$200:$H$200,'A-28'!$B$205:$I$205)</c:f>
              <c:numCache>
                <c:formatCode>General</c:formatCode>
                <c:ptCount val="7"/>
              </c:numCache>
            </c:numRef>
          </c:val>
          <c:smooth val="0"/>
          <c:extLst>
            <c:ext xmlns:c16="http://schemas.microsoft.com/office/drawing/2014/chart" uri="{C3380CC4-5D6E-409C-BE32-E72D297353CC}">
              <c16:uniqueId val="{00000001-A9B6-481E-BC88-6D4FC90E82F0}"/>
            </c:ext>
          </c:extLst>
        </c:ser>
        <c:ser>
          <c:idx val="0"/>
          <c:order val="2"/>
          <c:tx>
            <c:strRef>
              <c:f>'A-28'!$A$206</c:f>
              <c:strCache>
                <c:ptCount val="1"/>
                <c:pt idx="0">
                  <c:v>Total with Variations</c:v>
                </c:pt>
              </c:strCache>
            </c:strRef>
          </c:tx>
          <c:spPr>
            <a:ln w="25400">
              <a:solidFill>
                <a:srgbClr val="993366"/>
              </a:solidFill>
              <a:prstDash val="solid"/>
            </a:ln>
          </c:spPr>
          <c:marker>
            <c:symbol val="none"/>
          </c:marker>
          <c:cat>
            <c:multiLvlStrRef>
              <c:f>('A-28'!$B$202:$H$202,'A-28'!$B$204:$I$204)</c:f>
            </c:multiLvlStrRef>
          </c:cat>
          <c:val>
            <c:numRef>
              <c:f>('A-28'!$B$200:$H$200,'A-28'!$B$206:$I$206)</c:f>
              <c:numCache>
                <c:formatCode>General</c:formatCode>
                <c:ptCount val="7"/>
              </c:numCache>
            </c:numRef>
          </c:val>
          <c:smooth val="0"/>
          <c:extLst>
            <c:ext xmlns:c16="http://schemas.microsoft.com/office/drawing/2014/chart" uri="{C3380CC4-5D6E-409C-BE32-E72D297353CC}">
              <c16:uniqueId val="{00000002-A9B6-481E-BC88-6D4FC90E82F0}"/>
            </c:ext>
          </c:extLst>
        </c:ser>
        <c:ser>
          <c:idx val="3"/>
          <c:order val="3"/>
          <c:tx>
            <c:strRef>
              <c:f>'A-28'!$A$207</c:f>
              <c:strCache>
                <c:ptCount val="1"/>
                <c:pt idx="0">
                  <c:v>Total with Specific Escalations</c:v>
                </c:pt>
              </c:strCache>
            </c:strRef>
          </c:tx>
          <c:spPr>
            <a:ln w="25400">
              <a:solidFill>
                <a:srgbClr val="FF0000"/>
              </a:solidFill>
              <a:prstDash val="solid"/>
            </a:ln>
          </c:spPr>
          <c:marker>
            <c:symbol val="none"/>
          </c:marker>
          <c:cat>
            <c:multiLvlStrRef>
              <c:f>('A-28'!$B$202:$H$202,'A-28'!$B$204:$I$204)</c:f>
            </c:multiLvlStrRef>
          </c:cat>
          <c:val>
            <c:numRef>
              <c:f>('A-28'!$B$200:$H$200,'A-28'!$B$207:$I$207)</c:f>
              <c:numCache>
                <c:formatCode>General</c:formatCode>
                <c:ptCount val="7"/>
              </c:numCache>
            </c:numRef>
          </c:val>
          <c:smooth val="0"/>
          <c:extLst>
            <c:ext xmlns:c16="http://schemas.microsoft.com/office/drawing/2014/chart" uri="{C3380CC4-5D6E-409C-BE32-E72D297353CC}">
              <c16:uniqueId val="{00000003-A9B6-481E-BC88-6D4FC90E82F0}"/>
            </c:ext>
          </c:extLst>
        </c:ser>
        <c:ser>
          <c:idx val="2"/>
          <c:order val="4"/>
          <c:tx>
            <c:strRef>
              <c:f>'A-28'!$A$208</c:f>
              <c:strCache>
                <c:ptCount val="1"/>
                <c:pt idx="0">
                  <c:v>Total with All Escalations</c:v>
                </c:pt>
              </c:strCache>
            </c:strRef>
          </c:tx>
          <c:spPr>
            <a:ln w="38100">
              <a:solidFill>
                <a:srgbClr val="00FF00"/>
              </a:solidFill>
              <a:prstDash val="solid"/>
            </a:ln>
          </c:spPr>
          <c:marker>
            <c:symbol val="none"/>
          </c:marker>
          <c:cat>
            <c:multiLvlStrRef>
              <c:f>('A-28'!$B$202:$H$202,'A-28'!$B$204:$I$204)</c:f>
            </c:multiLvlStrRef>
          </c:cat>
          <c:val>
            <c:numRef>
              <c:f>('A-28'!$B$200:$H$200,'A-28'!$B$208:$I$208)</c:f>
              <c:numCache>
                <c:formatCode>General</c:formatCode>
                <c:ptCount val="7"/>
              </c:numCache>
            </c:numRef>
          </c:val>
          <c:smooth val="0"/>
          <c:extLst>
            <c:ext xmlns:c16="http://schemas.microsoft.com/office/drawing/2014/chart" uri="{C3380CC4-5D6E-409C-BE32-E72D297353CC}">
              <c16:uniqueId val="{00000004-A9B6-481E-BC88-6D4FC90E82F0}"/>
            </c:ext>
          </c:extLst>
        </c:ser>
        <c:dLbls>
          <c:showLegendKey val="0"/>
          <c:showVal val="0"/>
          <c:showCatName val="0"/>
          <c:showSerName val="0"/>
          <c:showPercent val="0"/>
          <c:showBubbleSize val="0"/>
        </c:dLbls>
        <c:smooth val="0"/>
        <c:axId val="301875968"/>
        <c:axId val="301877504"/>
      </c:lineChart>
      <c:catAx>
        <c:axId val="30187596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301877504"/>
        <c:crosses val="autoZero"/>
        <c:auto val="1"/>
        <c:lblAlgn val="ctr"/>
        <c:lblOffset val="100"/>
        <c:tickLblSkip val="1"/>
        <c:tickMarkSkip val="1"/>
        <c:noMultiLvlLbl val="0"/>
      </c:catAx>
      <c:valAx>
        <c:axId val="301877504"/>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6534698459448287"/>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30187596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'A-29'!$B$2</c:f>
          <c:strCache>
            <c:ptCount val="1"/>
            <c:pt idx="0">
              <c:v>WHS</c:v>
            </c:pt>
          </c:strCache>
        </c:strRef>
      </c:tx>
      <c:layout>
        <c:manualLayout>
          <c:xMode val="edge"/>
          <c:yMode val="edge"/>
          <c:x val="0.21744627054362031"/>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'A-29'!$A$203</c:f>
              <c:strCache>
                <c:ptCount val="1"/>
                <c:pt idx="0">
                  <c:v>Historic Expenditure</c:v>
                </c:pt>
              </c:strCache>
            </c:strRef>
          </c:tx>
          <c:spPr>
            <a:ln w="25400">
              <a:solidFill>
                <a:srgbClr val="33CCCC"/>
              </a:solidFill>
              <a:prstDash val="solid"/>
            </a:ln>
          </c:spPr>
          <c:marker>
            <c:symbol val="none"/>
          </c:marker>
          <c:cat>
            <c:multiLvlStrRef>
              <c:f>('A-29'!$B$202:$H$202,'A-29'!$B$204:$I$204)</c:f>
            </c:multiLvlStrRef>
          </c:cat>
          <c:val>
            <c:numRef>
              <c:f>('A-29'!$B$203:$H$203,'A-29'!$B$205,'A-29'!$C$200:$I$200)</c:f>
              <c:numCache>
                <c:formatCode>General</c:formatCode>
                <c:ptCount val="7"/>
              </c:numCache>
            </c:numRef>
          </c:val>
          <c:smooth val="0"/>
          <c:extLst>
            <c:ext xmlns:c16="http://schemas.microsoft.com/office/drawing/2014/chart" uri="{C3380CC4-5D6E-409C-BE32-E72D297353CC}">
              <c16:uniqueId val="{00000000-A922-4EA6-BD42-52189BD8C202}"/>
            </c:ext>
          </c:extLst>
        </c:ser>
        <c:ser>
          <c:idx val="1"/>
          <c:order val="1"/>
          <c:tx>
            <c:strRef>
              <c:f>'A-29'!$A$14</c:f>
              <c:strCache>
                <c:ptCount val="1"/>
                <c:pt idx="0">
                  <c:v>Baseline Expenditure</c:v>
                </c:pt>
              </c:strCache>
            </c:strRef>
          </c:tx>
          <c:spPr>
            <a:ln w="25400">
              <a:solidFill>
                <a:srgbClr val="0000FF"/>
              </a:solidFill>
              <a:prstDash val="solid"/>
            </a:ln>
          </c:spPr>
          <c:marker>
            <c:symbol val="none"/>
          </c:marker>
          <c:cat>
            <c:multiLvlStrRef>
              <c:f>('A-29'!$B$202:$H$202,'A-29'!$B$204:$I$204)</c:f>
            </c:multiLvlStrRef>
          </c:cat>
          <c:val>
            <c:numRef>
              <c:f>('A-29'!$B$200:$H$200,'A-29'!$B$205:$I$205)</c:f>
              <c:numCache>
                <c:formatCode>General</c:formatCode>
                <c:ptCount val="7"/>
              </c:numCache>
            </c:numRef>
          </c:val>
          <c:smooth val="0"/>
          <c:extLst>
            <c:ext xmlns:c16="http://schemas.microsoft.com/office/drawing/2014/chart" uri="{C3380CC4-5D6E-409C-BE32-E72D297353CC}">
              <c16:uniqueId val="{00000001-A922-4EA6-BD42-52189BD8C202}"/>
            </c:ext>
          </c:extLst>
        </c:ser>
        <c:ser>
          <c:idx val="0"/>
          <c:order val="2"/>
          <c:tx>
            <c:strRef>
              <c:f>'A-29'!$A$206</c:f>
              <c:strCache>
                <c:ptCount val="1"/>
                <c:pt idx="0">
                  <c:v>Total with Variations</c:v>
                </c:pt>
              </c:strCache>
            </c:strRef>
          </c:tx>
          <c:spPr>
            <a:ln w="25400">
              <a:solidFill>
                <a:srgbClr val="993366"/>
              </a:solidFill>
              <a:prstDash val="solid"/>
            </a:ln>
          </c:spPr>
          <c:marker>
            <c:symbol val="none"/>
          </c:marker>
          <c:cat>
            <c:multiLvlStrRef>
              <c:f>('A-29'!$B$202:$H$202,'A-29'!$B$204:$I$204)</c:f>
            </c:multiLvlStrRef>
          </c:cat>
          <c:val>
            <c:numRef>
              <c:f>('A-29'!$B$200:$H$200,'A-29'!$B$206:$I$206)</c:f>
              <c:numCache>
                <c:formatCode>General</c:formatCode>
                <c:ptCount val="7"/>
              </c:numCache>
            </c:numRef>
          </c:val>
          <c:smooth val="0"/>
          <c:extLst>
            <c:ext xmlns:c16="http://schemas.microsoft.com/office/drawing/2014/chart" uri="{C3380CC4-5D6E-409C-BE32-E72D297353CC}">
              <c16:uniqueId val="{00000002-A922-4EA6-BD42-52189BD8C202}"/>
            </c:ext>
          </c:extLst>
        </c:ser>
        <c:ser>
          <c:idx val="3"/>
          <c:order val="3"/>
          <c:tx>
            <c:strRef>
              <c:f>'A-29'!$A$207</c:f>
              <c:strCache>
                <c:ptCount val="1"/>
                <c:pt idx="0">
                  <c:v>Total with Specific Escalations</c:v>
                </c:pt>
              </c:strCache>
            </c:strRef>
          </c:tx>
          <c:spPr>
            <a:ln w="25400">
              <a:solidFill>
                <a:srgbClr val="FF0000"/>
              </a:solidFill>
              <a:prstDash val="solid"/>
            </a:ln>
          </c:spPr>
          <c:marker>
            <c:symbol val="none"/>
          </c:marker>
          <c:cat>
            <c:multiLvlStrRef>
              <c:f>('A-29'!$B$202:$H$202,'A-29'!$B$204:$I$204)</c:f>
            </c:multiLvlStrRef>
          </c:cat>
          <c:val>
            <c:numRef>
              <c:f>('A-29'!$B$200:$H$200,'A-29'!$B$207:$I$207)</c:f>
              <c:numCache>
                <c:formatCode>General</c:formatCode>
                <c:ptCount val="7"/>
              </c:numCache>
            </c:numRef>
          </c:val>
          <c:smooth val="0"/>
          <c:extLst>
            <c:ext xmlns:c16="http://schemas.microsoft.com/office/drawing/2014/chart" uri="{C3380CC4-5D6E-409C-BE32-E72D297353CC}">
              <c16:uniqueId val="{00000003-A922-4EA6-BD42-52189BD8C202}"/>
            </c:ext>
          </c:extLst>
        </c:ser>
        <c:ser>
          <c:idx val="2"/>
          <c:order val="4"/>
          <c:tx>
            <c:strRef>
              <c:f>'A-29'!$A$208</c:f>
              <c:strCache>
                <c:ptCount val="1"/>
                <c:pt idx="0">
                  <c:v>Total with All Escalations</c:v>
                </c:pt>
              </c:strCache>
            </c:strRef>
          </c:tx>
          <c:spPr>
            <a:ln w="38100">
              <a:solidFill>
                <a:srgbClr val="00FF00"/>
              </a:solidFill>
              <a:prstDash val="solid"/>
            </a:ln>
          </c:spPr>
          <c:marker>
            <c:symbol val="none"/>
          </c:marker>
          <c:cat>
            <c:multiLvlStrRef>
              <c:f>('A-29'!$B$202:$H$202,'A-29'!$B$204:$I$204)</c:f>
            </c:multiLvlStrRef>
          </c:cat>
          <c:val>
            <c:numRef>
              <c:f>('A-29'!$B$200:$H$200,'A-29'!$B$208:$I$208)</c:f>
              <c:numCache>
                <c:formatCode>General</c:formatCode>
                <c:ptCount val="7"/>
              </c:numCache>
            </c:numRef>
          </c:val>
          <c:smooth val="0"/>
          <c:extLst>
            <c:ext xmlns:c16="http://schemas.microsoft.com/office/drawing/2014/chart" uri="{C3380CC4-5D6E-409C-BE32-E72D297353CC}">
              <c16:uniqueId val="{00000004-A922-4EA6-BD42-52189BD8C202}"/>
            </c:ext>
          </c:extLst>
        </c:ser>
        <c:dLbls>
          <c:showLegendKey val="0"/>
          <c:showVal val="0"/>
          <c:showCatName val="0"/>
          <c:showSerName val="0"/>
          <c:showPercent val="0"/>
          <c:showBubbleSize val="0"/>
        </c:dLbls>
        <c:smooth val="0"/>
        <c:axId val="305350912"/>
        <c:axId val="305369088"/>
      </c:lineChart>
      <c:catAx>
        <c:axId val="305350912"/>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305369088"/>
        <c:crosses val="autoZero"/>
        <c:auto val="1"/>
        <c:lblAlgn val="ctr"/>
        <c:lblOffset val="100"/>
        <c:tickLblSkip val="1"/>
        <c:tickMarkSkip val="1"/>
        <c:noMultiLvlLbl val="0"/>
      </c:catAx>
      <c:valAx>
        <c:axId val="305369088"/>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305350912"/>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'A-30'!$B$2</c:f>
          <c:strCache>
            <c:ptCount val="1"/>
            <c:pt idx="0">
              <c:v>Environment</c:v>
            </c:pt>
          </c:strCache>
        </c:strRef>
      </c:tx>
      <c:layout>
        <c:manualLayout>
          <c:xMode val="edge"/>
          <c:yMode val="edge"/>
          <c:x val="0.29962073324906796"/>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'A-30'!$A$203</c:f>
              <c:strCache>
                <c:ptCount val="1"/>
                <c:pt idx="0">
                  <c:v>Historic Expenditure</c:v>
                </c:pt>
              </c:strCache>
            </c:strRef>
          </c:tx>
          <c:spPr>
            <a:ln w="25400">
              <a:solidFill>
                <a:srgbClr val="33CCCC"/>
              </a:solidFill>
              <a:prstDash val="solid"/>
            </a:ln>
          </c:spPr>
          <c:marker>
            <c:symbol val="none"/>
          </c:marker>
          <c:cat>
            <c:multiLvlStrRef>
              <c:f>('A-30'!$B$202:$H$202,'A-30'!$B$204:$I$204)</c:f>
            </c:multiLvlStrRef>
          </c:cat>
          <c:val>
            <c:numRef>
              <c:f>('A-30'!$B$203:$H$203,'A-30'!$B$205,'A-30'!$C$200:$I$200)</c:f>
              <c:numCache>
                <c:formatCode>General</c:formatCode>
                <c:ptCount val="7"/>
              </c:numCache>
            </c:numRef>
          </c:val>
          <c:smooth val="0"/>
          <c:extLst>
            <c:ext xmlns:c16="http://schemas.microsoft.com/office/drawing/2014/chart" uri="{C3380CC4-5D6E-409C-BE32-E72D297353CC}">
              <c16:uniqueId val="{00000000-1C53-4E36-9C53-8781BB0C537D}"/>
            </c:ext>
          </c:extLst>
        </c:ser>
        <c:ser>
          <c:idx val="1"/>
          <c:order val="1"/>
          <c:tx>
            <c:strRef>
              <c:f>'A-30'!$A$14</c:f>
              <c:strCache>
                <c:ptCount val="1"/>
                <c:pt idx="0">
                  <c:v>Baseline Expenditure</c:v>
                </c:pt>
              </c:strCache>
            </c:strRef>
          </c:tx>
          <c:spPr>
            <a:ln w="25400">
              <a:solidFill>
                <a:srgbClr val="0000FF"/>
              </a:solidFill>
              <a:prstDash val="solid"/>
            </a:ln>
          </c:spPr>
          <c:marker>
            <c:symbol val="none"/>
          </c:marker>
          <c:cat>
            <c:multiLvlStrRef>
              <c:f>('A-30'!$B$202:$H$202,'A-30'!$B$204:$I$204)</c:f>
            </c:multiLvlStrRef>
          </c:cat>
          <c:val>
            <c:numRef>
              <c:f>('A-30'!$B$200:$H$200,'A-30'!$B$205:$I$205)</c:f>
              <c:numCache>
                <c:formatCode>General</c:formatCode>
                <c:ptCount val="7"/>
              </c:numCache>
            </c:numRef>
          </c:val>
          <c:smooth val="0"/>
          <c:extLst>
            <c:ext xmlns:c16="http://schemas.microsoft.com/office/drawing/2014/chart" uri="{C3380CC4-5D6E-409C-BE32-E72D297353CC}">
              <c16:uniqueId val="{00000001-1C53-4E36-9C53-8781BB0C537D}"/>
            </c:ext>
          </c:extLst>
        </c:ser>
        <c:ser>
          <c:idx val="0"/>
          <c:order val="2"/>
          <c:tx>
            <c:strRef>
              <c:f>'A-30'!$A$206</c:f>
              <c:strCache>
                <c:ptCount val="1"/>
                <c:pt idx="0">
                  <c:v>Total with Variations</c:v>
                </c:pt>
              </c:strCache>
            </c:strRef>
          </c:tx>
          <c:spPr>
            <a:ln w="25400">
              <a:solidFill>
                <a:srgbClr val="993366"/>
              </a:solidFill>
              <a:prstDash val="solid"/>
            </a:ln>
          </c:spPr>
          <c:marker>
            <c:symbol val="none"/>
          </c:marker>
          <c:cat>
            <c:multiLvlStrRef>
              <c:f>('A-30'!$B$202:$H$202,'A-30'!$B$204:$I$204)</c:f>
            </c:multiLvlStrRef>
          </c:cat>
          <c:val>
            <c:numRef>
              <c:f>('A-30'!$B$200:$H$200,'A-30'!$B$206:$I$206)</c:f>
              <c:numCache>
                <c:formatCode>General</c:formatCode>
                <c:ptCount val="7"/>
              </c:numCache>
            </c:numRef>
          </c:val>
          <c:smooth val="0"/>
          <c:extLst>
            <c:ext xmlns:c16="http://schemas.microsoft.com/office/drawing/2014/chart" uri="{C3380CC4-5D6E-409C-BE32-E72D297353CC}">
              <c16:uniqueId val="{00000002-1C53-4E36-9C53-8781BB0C537D}"/>
            </c:ext>
          </c:extLst>
        </c:ser>
        <c:ser>
          <c:idx val="3"/>
          <c:order val="3"/>
          <c:tx>
            <c:strRef>
              <c:f>'A-30'!$A$207</c:f>
              <c:strCache>
                <c:ptCount val="1"/>
                <c:pt idx="0">
                  <c:v>Total with Specific Escalations</c:v>
                </c:pt>
              </c:strCache>
            </c:strRef>
          </c:tx>
          <c:spPr>
            <a:ln w="25400">
              <a:solidFill>
                <a:srgbClr val="FF0000"/>
              </a:solidFill>
              <a:prstDash val="solid"/>
            </a:ln>
          </c:spPr>
          <c:marker>
            <c:symbol val="none"/>
          </c:marker>
          <c:cat>
            <c:multiLvlStrRef>
              <c:f>('A-30'!$B$202:$H$202,'A-30'!$B$204:$I$204)</c:f>
            </c:multiLvlStrRef>
          </c:cat>
          <c:val>
            <c:numRef>
              <c:f>('A-30'!$B$200:$H$200,'A-30'!$B$207:$I$207)</c:f>
              <c:numCache>
                <c:formatCode>General</c:formatCode>
                <c:ptCount val="7"/>
              </c:numCache>
            </c:numRef>
          </c:val>
          <c:smooth val="0"/>
          <c:extLst>
            <c:ext xmlns:c16="http://schemas.microsoft.com/office/drawing/2014/chart" uri="{C3380CC4-5D6E-409C-BE32-E72D297353CC}">
              <c16:uniqueId val="{00000003-1C53-4E36-9C53-8781BB0C537D}"/>
            </c:ext>
          </c:extLst>
        </c:ser>
        <c:ser>
          <c:idx val="2"/>
          <c:order val="4"/>
          <c:tx>
            <c:strRef>
              <c:f>'A-30'!$A$208</c:f>
              <c:strCache>
                <c:ptCount val="1"/>
                <c:pt idx="0">
                  <c:v>Total with All Escalations</c:v>
                </c:pt>
              </c:strCache>
            </c:strRef>
          </c:tx>
          <c:spPr>
            <a:ln w="38100">
              <a:solidFill>
                <a:srgbClr val="00FF00"/>
              </a:solidFill>
              <a:prstDash val="solid"/>
            </a:ln>
          </c:spPr>
          <c:marker>
            <c:symbol val="none"/>
          </c:marker>
          <c:cat>
            <c:multiLvlStrRef>
              <c:f>('A-30'!$B$202:$H$202,'A-30'!$B$204:$I$204)</c:f>
            </c:multiLvlStrRef>
          </c:cat>
          <c:val>
            <c:numRef>
              <c:f>('A-30'!$B$200:$H$200,'A-30'!$B$208:$I$208)</c:f>
              <c:numCache>
                <c:formatCode>General</c:formatCode>
                <c:ptCount val="7"/>
              </c:numCache>
            </c:numRef>
          </c:val>
          <c:smooth val="0"/>
          <c:extLst>
            <c:ext xmlns:c16="http://schemas.microsoft.com/office/drawing/2014/chart" uri="{C3380CC4-5D6E-409C-BE32-E72D297353CC}">
              <c16:uniqueId val="{00000004-1C53-4E36-9C53-8781BB0C537D}"/>
            </c:ext>
          </c:extLst>
        </c:ser>
        <c:dLbls>
          <c:showLegendKey val="0"/>
          <c:showVal val="0"/>
          <c:showCatName val="0"/>
          <c:showSerName val="0"/>
          <c:showPercent val="0"/>
          <c:showBubbleSize val="0"/>
        </c:dLbls>
        <c:smooth val="0"/>
        <c:axId val="138477568"/>
        <c:axId val="138479104"/>
      </c:lineChart>
      <c:catAx>
        <c:axId val="13847756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38479104"/>
        <c:crosses val="autoZero"/>
        <c:auto val="1"/>
        <c:lblAlgn val="ctr"/>
        <c:lblOffset val="100"/>
        <c:tickLblSkip val="1"/>
        <c:tickMarkSkip val="1"/>
        <c:noMultiLvlLbl val="0"/>
      </c:catAx>
      <c:valAx>
        <c:axId val="138479104"/>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3847756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300" b="1" i="0" u="none" strike="noStrike" baseline="0">
                <a:solidFill>
                  <a:srgbClr val="000000"/>
                </a:solidFill>
                <a:latin typeface="Arial"/>
                <a:ea typeface="Arial"/>
                <a:cs typeface="Arial"/>
              </a:defRPr>
            </a:pPr>
            <a:r>
              <a:rPr lang="en-AU" sz="700"/>
              <a:t>Environment</a:t>
            </a:r>
          </a:p>
        </c:rich>
      </c:tx>
      <c:overlay val="0"/>
      <c:spPr>
        <a:noFill/>
        <a:ln w="25400">
          <a:noFill/>
        </a:ln>
      </c:spPr>
    </c:title>
    <c:autoTitleDeleted val="0"/>
    <c:plotArea>
      <c:layout/>
      <c:lineChart>
        <c:grouping val="standard"/>
        <c:varyColors val="0"/>
        <c:ser>
          <c:idx val="4"/>
          <c:order val="0"/>
          <c:tx>
            <c:strRef>
              <c:f>'A-31'!$A$203</c:f>
              <c:strCache>
                <c:ptCount val="1"/>
                <c:pt idx="0">
                  <c:v>Historic Expenditure</c:v>
                </c:pt>
              </c:strCache>
            </c:strRef>
          </c:tx>
          <c:spPr>
            <a:ln w="25400">
              <a:solidFill>
                <a:srgbClr val="33CCCC"/>
              </a:solidFill>
              <a:prstDash val="solid"/>
            </a:ln>
          </c:spPr>
          <c:marker>
            <c:symbol val="none"/>
          </c:marker>
          <c:cat>
            <c:strRef>
              <c:f>('A-31'!$B$202:$H$202,'A-31'!$B$204:$I$204)</c:f>
              <c:strCache>
                <c:ptCount val="15"/>
                <c:pt idx="0">
                  <c:v>2010/11</c:v>
                </c:pt>
                <c:pt idx="1">
                  <c:v>2011/12</c:v>
                </c:pt>
                <c:pt idx="2">
                  <c:v>2012/13</c:v>
                </c:pt>
                <c:pt idx="3">
                  <c:v>2013/14</c:v>
                </c:pt>
                <c:pt idx="4">
                  <c:v>2014/15</c:v>
                </c:pt>
                <c:pt idx="5">
                  <c:v>2015/16</c:v>
                </c:pt>
                <c:pt idx="6">
                  <c:v>2016/17</c:v>
                </c:pt>
                <c:pt idx="7">
                  <c:v>2017/18</c:v>
                </c:pt>
                <c:pt idx="8">
                  <c:v>2018/19</c:v>
                </c:pt>
                <c:pt idx="9">
                  <c:v>2019/20</c:v>
                </c:pt>
                <c:pt idx="10">
                  <c:v>2020/21</c:v>
                </c:pt>
                <c:pt idx="11">
                  <c:v>2021/22</c:v>
                </c:pt>
                <c:pt idx="12">
                  <c:v>2022/23</c:v>
                </c:pt>
                <c:pt idx="13">
                  <c:v>2023/24</c:v>
                </c:pt>
                <c:pt idx="14">
                  <c:v>2024/25</c:v>
                </c:pt>
              </c:strCache>
            </c:strRef>
          </c:cat>
          <c:val>
            <c:numRef>
              <c:f>('A-31'!$B$203:$H$203,'A-31'!$B$205,'A-31'!$C$200:$I$200)</c:f>
              <c:numCache>
                <c:formatCode>0.0</c:formatCode>
                <c:ptCount val="15"/>
                <c:pt idx="0">
                  <c:v>0</c:v>
                </c:pt>
                <c:pt idx="1">
                  <c:v>0</c:v>
                </c:pt>
                <c:pt idx="2">
                  <c:v>0</c:v>
                </c:pt>
                <c:pt idx="3">
                  <c:v>0</c:v>
                </c:pt>
                <c:pt idx="4">
                  <c:v>0</c:v>
                </c:pt>
                <c:pt idx="5">
                  <c:v>0</c:v>
                </c:pt>
                <c:pt idx="6">
                  <c:v>0</c:v>
                </c:pt>
                <c:pt idx="7" formatCode="_-* #,##0.0_-;\-* #,##0.0_-;_-* &quot;-&quot;??_-;_-@_-">
                  <c:v>0</c:v>
                </c:pt>
              </c:numCache>
            </c:numRef>
          </c:val>
          <c:smooth val="0"/>
          <c:extLst>
            <c:ext xmlns:c16="http://schemas.microsoft.com/office/drawing/2014/chart" uri="{C3380CC4-5D6E-409C-BE32-E72D297353CC}">
              <c16:uniqueId val="{00000000-37F5-4E2D-BD13-03EE75812C9A}"/>
            </c:ext>
          </c:extLst>
        </c:ser>
        <c:ser>
          <c:idx val="1"/>
          <c:order val="1"/>
          <c:tx>
            <c:strRef>
              <c:f>'A-31'!$A$14</c:f>
              <c:strCache>
                <c:ptCount val="1"/>
                <c:pt idx="0">
                  <c:v>Baseline Expenditure</c:v>
                </c:pt>
              </c:strCache>
            </c:strRef>
          </c:tx>
          <c:spPr>
            <a:ln w="25400">
              <a:solidFill>
                <a:srgbClr val="0000FF"/>
              </a:solidFill>
              <a:prstDash val="solid"/>
            </a:ln>
          </c:spPr>
          <c:marker>
            <c:symbol val="none"/>
          </c:marker>
          <c:cat>
            <c:strRef>
              <c:f>('A-31'!$B$202:$H$202,'A-31'!$B$204:$I$204)</c:f>
              <c:strCache>
                <c:ptCount val="15"/>
                <c:pt idx="0">
                  <c:v>2010/11</c:v>
                </c:pt>
                <c:pt idx="1">
                  <c:v>2011/12</c:v>
                </c:pt>
                <c:pt idx="2">
                  <c:v>2012/13</c:v>
                </c:pt>
                <c:pt idx="3">
                  <c:v>2013/14</c:v>
                </c:pt>
                <c:pt idx="4">
                  <c:v>2014/15</c:v>
                </c:pt>
                <c:pt idx="5">
                  <c:v>2015/16</c:v>
                </c:pt>
                <c:pt idx="6">
                  <c:v>2016/17</c:v>
                </c:pt>
                <c:pt idx="7">
                  <c:v>2017/18</c:v>
                </c:pt>
                <c:pt idx="8">
                  <c:v>2018/19</c:v>
                </c:pt>
                <c:pt idx="9">
                  <c:v>2019/20</c:v>
                </c:pt>
                <c:pt idx="10">
                  <c:v>2020/21</c:v>
                </c:pt>
                <c:pt idx="11">
                  <c:v>2021/22</c:v>
                </c:pt>
                <c:pt idx="12">
                  <c:v>2022/23</c:v>
                </c:pt>
                <c:pt idx="13">
                  <c:v>2023/24</c:v>
                </c:pt>
                <c:pt idx="14">
                  <c:v>2024/25</c:v>
                </c:pt>
              </c:strCache>
            </c:strRef>
          </c:cat>
          <c:val>
            <c:numRef>
              <c:f>('A-31'!$B$200:$H$200,'A-31'!$B$205:$I$205)</c:f>
              <c:numCache>
                <c:formatCode>General</c:formatCode>
                <c:ptCount val="15"/>
                <c:pt idx="7" formatCode="_-* #,##0.0_-;\-* #,##0.0_-;_-* &quot;-&quot;??_-;_-@_-">
                  <c:v>0</c:v>
                </c:pt>
                <c:pt idx="8" formatCode="_-* #,##0.0_-;\-* #,##0.0_-;_-* &quot;-&quot;??_-;_-@_-">
                  <c:v>1.7437526136906576</c:v>
                </c:pt>
                <c:pt idx="9" formatCode="_-* #,##0.0_-;\-* #,##0.0_-;_-* &quot;-&quot;??_-;_-@_-">
                  <c:v>1.7437526136906576</c:v>
                </c:pt>
                <c:pt idx="10" formatCode="_-* #,##0.0_-;\-* #,##0.0_-;_-* &quot;-&quot;??_-;_-@_-">
                  <c:v>1.7437526136906576</c:v>
                </c:pt>
                <c:pt idx="11" formatCode="_-* #,##0.0_-;\-* #,##0.0_-;_-* &quot;-&quot;??_-;_-@_-">
                  <c:v>1.7437526136906576</c:v>
                </c:pt>
                <c:pt idx="12" formatCode="_-* #,##0.0_-;\-* #,##0.0_-;_-* &quot;-&quot;??_-;_-@_-">
                  <c:v>1.7437526136906576</c:v>
                </c:pt>
                <c:pt idx="13" formatCode="_-* #,##0.0_-;\-* #,##0.0_-;_-* &quot;-&quot;??_-;_-@_-">
                  <c:v>1.7437526136906576</c:v>
                </c:pt>
                <c:pt idx="14" formatCode="_-* #,##0.0_-;\-* #,##0.0_-;_-* &quot;-&quot;??_-;_-@_-">
                  <c:v>1.7437526136906576</c:v>
                </c:pt>
              </c:numCache>
            </c:numRef>
          </c:val>
          <c:smooth val="0"/>
          <c:extLst>
            <c:ext xmlns:c16="http://schemas.microsoft.com/office/drawing/2014/chart" uri="{C3380CC4-5D6E-409C-BE32-E72D297353CC}">
              <c16:uniqueId val="{00000001-37F5-4E2D-BD13-03EE75812C9A}"/>
            </c:ext>
          </c:extLst>
        </c:ser>
        <c:ser>
          <c:idx val="0"/>
          <c:order val="2"/>
          <c:tx>
            <c:strRef>
              <c:f>'A-31'!$A$206</c:f>
              <c:strCache>
                <c:ptCount val="1"/>
                <c:pt idx="0">
                  <c:v>Total with Variations</c:v>
                </c:pt>
              </c:strCache>
            </c:strRef>
          </c:tx>
          <c:spPr>
            <a:ln w="25400">
              <a:solidFill>
                <a:srgbClr val="993366"/>
              </a:solidFill>
              <a:prstDash val="solid"/>
            </a:ln>
          </c:spPr>
          <c:marker>
            <c:symbol val="none"/>
          </c:marker>
          <c:cat>
            <c:strRef>
              <c:f>('A-31'!$B$202:$H$202,'A-31'!$B$204:$I$204)</c:f>
              <c:strCache>
                <c:ptCount val="15"/>
                <c:pt idx="0">
                  <c:v>2010/11</c:v>
                </c:pt>
                <c:pt idx="1">
                  <c:v>2011/12</c:v>
                </c:pt>
                <c:pt idx="2">
                  <c:v>2012/13</c:v>
                </c:pt>
                <c:pt idx="3">
                  <c:v>2013/14</c:v>
                </c:pt>
                <c:pt idx="4">
                  <c:v>2014/15</c:v>
                </c:pt>
                <c:pt idx="5">
                  <c:v>2015/16</c:v>
                </c:pt>
                <c:pt idx="6">
                  <c:v>2016/17</c:v>
                </c:pt>
                <c:pt idx="7">
                  <c:v>2017/18</c:v>
                </c:pt>
                <c:pt idx="8">
                  <c:v>2018/19</c:v>
                </c:pt>
                <c:pt idx="9">
                  <c:v>2019/20</c:v>
                </c:pt>
                <c:pt idx="10">
                  <c:v>2020/21</c:v>
                </c:pt>
                <c:pt idx="11">
                  <c:v>2021/22</c:v>
                </c:pt>
                <c:pt idx="12">
                  <c:v>2022/23</c:v>
                </c:pt>
                <c:pt idx="13">
                  <c:v>2023/24</c:v>
                </c:pt>
                <c:pt idx="14">
                  <c:v>2024/25</c:v>
                </c:pt>
              </c:strCache>
            </c:strRef>
          </c:cat>
          <c:val>
            <c:numRef>
              <c:f>('A-31'!$B$200:$H$200,'A-31'!$B$206:$I$206)</c:f>
              <c:numCache>
                <c:formatCode>General</c:formatCode>
                <c:ptCount val="15"/>
                <c:pt idx="7" formatCode="_-* #,##0.0_-;\-* #,##0.0_-;_-* &quot;-&quot;??_-;_-@_-">
                  <c:v>0</c:v>
                </c:pt>
                <c:pt idx="8" formatCode="_-* #,##0.0_-;\-* #,##0.0_-;_-* &quot;-&quot;??_-;_-@_-">
                  <c:v>1.7437526136906576</c:v>
                </c:pt>
                <c:pt idx="9" formatCode="_-* #,##0.0_-;\-* #,##0.0_-;_-* &quot;-&quot;??_-;_-@_-">
                  <c:v>1.7437526136906576</c:v>
                </c:pt>
                <c:pt idx="10" formatCode="_-* #,##0.0_-;\-* #,##0.0_-;_-* &quot;-&quot;??_-;_-@_-">
                  <c:v>1.7437526136906576</c:v>
                </c:pt>
                <c:pt idx="11" formatCode="_-* #,##0.0_-;\-* #,##0.0_-;_-* &quot;-&quot;??_-;_-@_-">
                  <c:v>1.7437526136906576</c:v>
                </c:pt>
                <c:pt idx="12" formatCode="_-* #,##0.0_-;\-* #,##0.0_-;_-* &quot;-&quot;??_-;_-@_-">
                  <c:v>1.7437526136906576</c:v>
                </c:pt>
                <c:pt idx="13" formatCode="_-* #,##0.0_-;\-* #,##0.0_-;_-* &quot;-&quot;??_-;_-@_-">
                  <c:v>1.7437526136906576</c:v>
                </c:pt>
                <c:pt idx="14" formatCode="_-* #,##0.0_-;\-* #,##0.0_-;_-* &quot;-&quot;??_-;_-@_-">
                  <c:v>1.7437526136906576</c:v>
                </c:pt>
              </c:numCache>
            </c:numRef>
          </c:val>
          <c:smooth val="0"/>
          <c:extLst>
            <c:ext xmlns:c16="http://schemas.microsoft.com/office/drawing/2014/chart" uri="{C3380CC4-5D6E-409C-BE32-E72D297353CC}">
              <c16:uniqueId val="{00000002-37F5-4E2D-BD13-03EE75812C9A}"/>
            </c:ext>
          </c:extLst>
        </c:ser>
        <c:ser>
          <c:idx val="3"/>
          <c:order val="3"/>
          <c:tx>
            <c:strRef>
              <c:f>'A-31'!$A$207</c:f>
              <c:strCache>
                <c:ptCount val="1"/>
                <c:pt idx="0">
                  <c:v>Total with Specific Escalations</c:v>
                </c:pt>
              </c:strCache>
            </c:strRef>
          </c:tx>
          <c:spPr>
            <a:ln w="25400">
              <a:solidFill>
                <a:srgbClr val="FF0000"/>
              </a:solidFill>
              <a:prstDash val="solid"/>
            </a:ln>
          </c:spPr>
          <c:marker>
            <c:symbol val="none"/>
          </c:marker>
          <c:cat>
            <c:strRef>
              <c:f>('A-31'!$B$202:$H$202,'A-31'!$B$204:$I$204)</c:f>
              <c:strCache>
                <c:ptCount val="15"/>
                <c:pt idx="0">
                  <c:v>2010/11</c:v>
                </c:pt>
                <c:pt idx="1">
                  <c:v>2011/12</c:v>
                </c:pt>
                <c:pt idx="2">
                  <c:v>2012/13</c:v>
                </c:pt>
                <c:pt idx="3">
                  <c:v>2013/14</c:v>
                </c:pt>
                <c:pt idx="4">
                  <c:v>2014/15</c:v>
                </c:pt>
                <c:pt idx="5">
                  <c:v>2015/16</c:v>
                </c:pt>
                <c:pt idx="6">
                  <c:v>2016/17</c:v>
                </c:pt>
                <c:pt idx="7">
                  <c:v>2017/18</c:v>
                </c:pt>
                <c:pt idx="8">
                  <c:v>2018/19</c:v>
                </c:pt>
                <c:pt idx="9">
                  <c:v>2019/20</c:v>
                </c:pt>
                <c:pt idx="10">
                  <c:v>2020/21</c:v>
                </c:pt>
                <c:pt idx="11">
                  <c:v>2021/22</c:v>
                </c:pt>
                <c:pt idx="12">
                  <c:v>2022/23</c:v>
                </c:pt>
                <c:pt idx="13">
                  <c:v>2023/24</c:v>
                </c:pt>
                <c:pt idx="14">
                  <c:v>2024/25</c:v>
                </c:pt>
              </c:strCache>
            </c:strRef>
          </c:cat>
          <c:val>
            <c:numRef>
              <c:f>('A-31'!$B$200:$H$200,'A-31'!$B$207:$I$207)</c:f>
              <c:numCache>
                <c:formatCode>General</c:formatCode>
                <c:ptCount val="15"/>
                <c:pt idx="7" formatCode="_-* #,##0.0_-;\-* #,##0.0_-;_-* &quot;-&quot;??_-;_-@_-">
                  <c:v>0</c:v>
                </c:pt>
                <c:pt idx="8" formatCode="_-* #,##0.0_-;\-* #,##0.0_-;_-* &quot;-&quot;??_-;_-@_-">
                  <c:v>1.7437526136906576</c:v>
                </c:pt>
                <c:pt idx="9" formatCode="_-* #,##0.0_-;\-* #,##0.0_-;_-* &quot;-&quot;??_-;_-@_-">
                  <c:v>1.7437526136906576</c:v>
                </c:pt>
                <c:pt idx="10" formatCode="_-* #,##0.0_-;\-* #,##0.0_-;_-* &quot;-&quot;??_-;_-@_-">
                  <c:v>1.7588925291850803</c:v>
                </c:pt>
                <c:pt idx="11" formatCode="_-* #,##0.0_-;\-* #,##0.0_-;_-* &quot;-&quot;??_-;_-@_-">
                  <c:v>1.7718603244184479</c:v>
                </c:pt>
                <c:pt idx="12" formatCode="_-* #,##0.0_-;\-* #,##0.0_-;_-* &quot;-&quot;??_-;_-@_-">
                  <c:v>1.7824369617036766</c:v>
                </c:pt>
                <c:pt idx="13" formatCode="_-* #,##0.0_-;\-* #,##0.0_-;_-* &quot;-&quot;??_-;_-@_-">
                  <c:v>1.7929717359036887</c:v>
                </c:pt>
                <c:pt idx="14" formatCode="_-* #,##0.0_-;\-* #,##0.0_-;_-* &quot;-&quot;??_-;_-@_-">
                  <c:v>1.8034406210262581</c:v>
                </c:pt>
              </c:numCache>
            </c:numRef>
          </c:val>
          <c:smooth val="0"/>
          <c:extLst>
            <c:ext xmlns:c16="http://schemas.microsoft.com/office/drawing/2014/chart" uri="{C3380CC4-5D6E-409C-BE32-E72D297353CC}">
              <c16:uniqueId val="{00000003-37F5-4E2D-BD13-03EE75812C9A}"/>
            </c:ext>
          </c:extLst>
        </c:ser>
        <c:ser>
          <c:idx val="2"/>
          <c:order val="4"/>
          <c:tx>
            <c:strRef>
              <c:f>'A-31'!$A$208</c:f>
              <c:strCache>
                <c:ptCount val="1"/>
                <c:pt idx="0">
                  <c:v>Total with All Escalations</c:v>
                </c:pt>
              </c:strCache>
            </c:strRef>
          </c:tx>
          <c:spPr>
            <a:ln w="38100">
              <a:solidFill>
                <a:srgbClr val="00FF00"/>
              </a:solidFill>
              <a:prstDash val="solid"/>
            </a:ln>
          </c:spPr>
          <c:marker>
            <c:symbol val="none"/>
          </c:marker>
          <c:cat>
            <c:strRef>
              <c:f>('A-31'!$B$202:$H$202,'A-31'!$B$204:$I$204)</c:f>
              <c:strCache>
                <c:ptCount val="15"/>
                <c:pt idx="0">
                  <c:v>2010/11</c:v>
                </c:pt>
                <c:pt idx="1">
                  <c:v>2011/12</c:v>
                </c:pt>
                <c:pt idx="2">
                  <c:v>2012/13</c:v>
                </c:pt>
                <c:pt idx="3">
                  <c:v>2013/14</c:v>
                </c:pt>
                <c:pt idx="4">
                  <c:v>2014/15</c:v>
                </c:pt>
                <c:pt idx="5">
                  <c:v>2015/16</c:v>
                </c:pt>
                <c:pt idx="6">
                  <c:v>2016/17</c:v>
                </c:pt>
                <c:pt idx="7">
                  <c:v>2017/18</c:v>
                </c:pt>
                <c:pt idx="8">
                  <c:v>2018/19</c:v>
                </c:pt>
                <c:pt idx="9">
                  <c:v>2019/20</c:v>
                </c:pt>
                <c:pt idx="10">
                  <c:v>2020/21</c:v>
                </c:pt>
                <c:pt idx="11">
                  <c:v>2021/22</c:v>
                </c:pt>
                <c:pt idx="12">
                  <c:v>2022/23</c:v>
                </c:pt>
                <c:pt idx="13">
                  <c:v>2023/24</c:v>
                </c:pt>
                <c:pt idx="14">
                  <c:v>2024/25</c:v>
                </c:pt>
              </c:strCache>
            </c:strRef>
          </c:cat>
          <c:val>
            <c:numRef>
              <c:f>('A-31'!$B$200:$H$200,'A-31'!$B$208:$I$208)</c:f>
              <c:numCache>
                <c:formatCode>General</c:formatCode>
                <c:ptCount val="15"/>
                <c:pt idx="7" formatCode="_-* #,##0.0_-;\-* #,##0.0_-;_-* &quot;-&quot;??_-;_-@_-">
                  <c:v>0</c:v>
                </c:pt>
                <c:pt idx="8" formatCode="_-* #,##0.0_-;\-* #,##0.0_-;_-* &quot;-&quot;??_-;_-@_-">
                  <c:v>1.7437526136906576</c:v>
                </c:pt>
                <c:pt idx="9" formatCode="_-* #,##0.0_-;\-* #,##0.0_-;_-* &quot;-&quot;??_-;_-@_-">
                  <c:v>1.7437526136906576</c:v>
                </c:pt>
                <c:pt idx="10" formatCode="_-* #,##0.0_-;\-* #,##0.0_-;_-* &quot;-&quot;??_-;_-@_-">
                  <c:v>1.7670881948593966</c:v>
                </c:pt>
                <c:pt idx="11" formatCode="_-* #,##0.0_-;\-* #,##0.0_-;_-* &quot;-&quot;??_-;_-@_-">
                  <c:v>1.7914570172421513</c:v>
                </c:pt>
                <c:pt idx="12" formatCode="_-* #,##0.0_-;\-* #,##0.0_-;_-* &quot;-&quot;??_-;_-@_-">
                  <c:v>1.8151894686135346</c:v>
                </c:pt>
                <c:pt idx="13" formatCode="_-* #,##0.0_-;\-* #,##0.0_-;_-* &quot;-&quot;??_-;_-@_-">
                  <c:v>1.8378121494557738</c:v>
                </c:pt>
                <c:pt idx="14" formatCode="_-* #,##0.0_-;\-* #,##0.0_-;_-* &quot;-&quot;??_-;_-@_-">
                  <c:v>1.8591757059607561</c:v>
                </c:pt>
              </c:numCache>
            </c:numRef>
          </c:val>
          <c:smooth val="0"/>
          <c:extLst>
            <c:ext xmlns:c16="http://schemas.microsoft.com/office/drawing/2014/chart" uri="{C3380CC4-5D6E-409C-BE32-E72D297353CC}">
              <c16:uniqueId val="{00000004-37F5-4E2D-BD13-03EE75812C9A}"/>
            </c:ext>
          </c:extLst>
        </c:ser>
        <c:dLbls>
          <c:showLegendKey val="0"/>
          <c:showVal val="0"/>
          <c:showCatName val="0"/>
          <c:showSerName val="0"/>
          <c:showPercent val="0"/>
          <c:showBubbleSize val="0"/>
        </c:dLbls>
        <c:smooth val="0"/>
        <c:axId val="198137344"/>
        <c:axId val="198138880"/>
      </c:lineChart>
      <c:catAx>
        <c:axId val="1981373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198138880"/>
        <c:crosses val="autoZero"/>
        <c:auto val="1"/>
        <c:lblAlgn val="ctr"/>
        <c:lblOffset val="100"/>
        <c:tickLblSkip val="1"/>
        <c:tickMarkSkip val="1"/>
        <c:noMultiLvlLbl val="0"/>
      </c:catAx>
      <c:valAx>
        <c:axId val="198138880"/>
        <c:scaling>
          <c:orientation val="minMax"/>
        </c:scaling>
        <c:delete val="0"/>
        <c:axPos val="l"/>
        <c:majorGridlines>
          <c:spPr>
            <a:ln w="3175">
              <a:solidFill>
                <a:srgbClr val="000000"/>
              </a:solidFill>
              <a:prstDash val="solid"/>
            </a:ln>
          </c:spPr>
        </c:majorGridlines>
        <c:title>
          <c:tx>
            <c:rich>
              <a:bodyPr/>
              <a:lstStyle/>
              <a:p>
                <a:pPr>
                  <a:defRPr sz="225" b="1" i="0" u="none" strike="noStrike" baseline="0">
                    <a:solidFill>
                      <a:srgbClr val="000000"/>
                    </a:solidFill>
                    <a:latin typeface="Arial"/>
                    <a:ea typeface="Arial"/>
                    <a:cs typeface="Arial"/>
                  </a:defRPr>
                </a:pPr>
                <a:r>
                  <a:rPr lang="en-AU"/>
                  <a:t>$'M</a:t>
                </a:r>
              </a:p>
            </c:rich>
          </c:tx>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198137344"/>
        <c:crosses val="autoZero"/>
        <c:crossBetween val="between"/>
      </c:valAx>
      <c:spPr>
        <a:solidFill>
          <a:srgbClr val="C0C0C0"/>
        </a:soli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2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225"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'A-32'!$B$2</c:f>
          <c:strCache>
            <c:ptCount val="1"/>
            <c:pt idx="0">
              <c:v>General Manager - Customer Relations</c:v>
            </c:pt>
          </c:strCache>
        </c:strRef>
      </c:tx>
      <c:layout>
        <c:manualLayout>
          <c:xMode val="edge"/>
          <c:yMode val="edge"/>
          <c:x val="0.3413400758533594"/>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'A-32'!$A$203</c:f>
              <c:strCache>
                <c:ptCount val="1"/>
                <c:pt idx="0">
                  <c:v>Historic Expenditure</c:v>
                </c:pt>
              </c:strCache>
            </c:strRef>
          </c:tx>
          <c:spPr>
            <a:ln w="25400">
              <a:solidFill>
                <a:srgbClr val="33CCCC"/>
              </a:solidFill>
              <a:prstDash val="solid"/>
            </a:ln>
          </c:spPr>
          <c:marker>
            <c:symbol val="none"/>
          </c:marker>
          <c:cat>
            <c:multiLvlStrRef>
              <c:f>('A-32'!$B$202:$H$202,'A-32'!$B$204:$I$204)</c:f>
            </c:multiLvlStrRef>
          </c:cat>
          <c:val>
            <c:numRef>
              <c:f>('A-32'!$B$203:$H$203,'A-32'!$B$205,'A-32'!$C$200:$I$200)</c:f>
              <c:numCache>
                <c:formatCode>General</c:formatCode>
                <c:ptCount val="7"/>
              </c:numCache>
            </c:numRef>
          </c:val>
          <c:smooth val="0"/>
          <c:extLst>
            <c:ext xmlns:c16="http://schemas.microsoft.com/office/drawing/2014/chart" uri="{C3380CC4-5D6E-409C-BE32-E72D297353CC}">
              <c16:uniqueId val="{00000000-4033-40C4-B8D2-5082E52D1A08}"/>
            </c:ext>
          </c:extLst>
        </c:ser>
        <c:ser>
          <c:idx val="1"/>
          <c:order val="1"/>
          <c:tx>
            <c:strRef>
              <c:f>'A-32'!$A$14</c:f>
              <c:strCache>
                <c:ptCount val="1"/>
                <c:pt idx="0">
                  <c:v>Baseline Expenditure</c:v>
                </c:pt>
              </c:strCache>
            </c:strRef>
          </c:tx>
          <c:spPr>
            <a:ln w="25400">
              <a:solidFill>
                <a:srgbClr val="0000FF"/>
              </a:solidFill>
              <a:prstDash val="solid"/>
            </a:ln>
          </c:spPr>
          <c:marker>
            <c:symbol val="none"/>
          </c:marker>
          <c:cat>
            <c:multiLvlStrRef>
              <c:f>('A-32'!$B$202:$H$202,'A-32'!$B$204:$I$204)</c:f>
            </c:multiLvlStrRef>
          </c:cat>
          <c:val>
            <c:numRef>
              <c:f>('A-32'!$B$200:$H$200,'A-32'!$B$205:$I$205)</c:f>
              <c:numCache>
                <c:formatCode>General</c:formatCode>
                <c:ptCount val="7"/>
              </c:numCache>
            </c:numRef>
          </c:val>
          <c:smooth val="0"/>
          <c:extLst>
            <c:ext xmlns:c16="http://schemas.microsoft.com/office/drawing/2014/chart" uri="{C3380CC4-5D6E-409C-BE32-E72D297353CC}">
              <c16:uniqueId val="{00000001-4033-40C4-B8D2-5082E52D1A08}"/>
            </c:ext>
          </c:extLst>
        </c:ser>
        <c:ser>
          <c:idx val="0"/>
          <c:order val="2"/>
          <c:tx>
            <c:strRef>
              <c:f>'A-32'!$A$206</c:f>
              <c:strCache>
                <c:ptCount val="1"/>
                <c:pt idx="0">
                  <c:v>Total with Variations</c:v>
                </c:pt>
              </c:strCache>
            </c:strRef>
          </c:tx>
          <c:spPr>
            <a:ln w="25400">
              <a:solidFill>
                <a:srgbClr val="993366"/>
              </a:solidFill>
              <a:prstDash val="solid"/>
            </a:ln>
          </c:spPr>
          <c:marker>
            <c:symbol val="none"/>
          </c:marker>
          <c:cat>
            <c:multiLvlStrRef>
              <c:f>('A-32'!$B$202:$H$202,'A-32'!$B$204:$I$204)</c:f>
            </c:multiLvlStrRef>
          </c:cat>
          <c:val>
            <c:numRef>
              <c:f>('A-32'!$B$200:$H$200,'A-32'!$B$206:$I$206)</c:f>
              <c:numCache>
                <c:formatCode>General</c:formatCode>
                <c:ptCount val="7"/>
              </c:numCache>
            </c:numRef>
          </c:val>
          <c:smooth val="0"/>
          <c:extLst>
            <c:ext xmlns:c16="http://schemas.microsoft.com/office/drawing/2014/chart" uri="{C3380CC4-5D6E-409C-BE32-E72D297353CC}">
              <c16:uniqueId val="{00000002-4033-40C4-B8D2-5082E52D1A08}"/>
            </c:ext>
          </c:extLst>
        </c:ser>
        <c:ser>
          <c:idx val="3"/>
          <c:order val="3"/>
          <c:tx>
            <c:strRef>
              <c:f>'A-32'!$A$207</c:f>
              <c:strCache>
                <c:ptCount val="1"/>
                <c:pt idx="0">
                  <c:v>Total with Specific Escalations</c:v>
                </c:pt>
              </c:strCache>
            </c:strRef>
          </c:tx>
          <c:spPr>
            <a:ln w="25400">
              <a:solidFill>
                <a:srgbClr val="FF0000"/>
              </a:solidFill>
              <a:prstDash val="solid"/>
            </a:ln>
          </c:spPr>
          <c:marker>
            <c:symbol val="none"/>
          </c:marker>
          <c:cat>
            <c:multiLvlStrRef>
              <c:f>('A-32'!$B$202:$H$202,'A-32'!$B$204:$I$204)</c:f>
            </c:multiLvlStrRef>
          </c:cat>
          <c:val>
            <c:numRef>
              <c:f>('A-32'!$B$200:$H$200,'A-32'!$B$207:$I$207)</c:f>
              <c:numCache>
                <c:formatCode>General</c:formatCode>
                <c:ptCount val="7"/>
              </c:numCache>
            </c:numRef>
          </c:val>
          <c:smooth val="0"/>
          <c:extLst>
            <c:ext xmlns:c16="http://schemas.microsoft.com/office/drawing/2014/chart" uri="{C3380CC4-5D6E-409C-BE32-E72D297353CC}">
              <c16:uniqueId val="{00000003-4033-40C4-B8D2-5082E52D1A08}"/>
            </c:ext>
          </c:extLst>
        </c:ser>
        <c:ser>
          <c:idx val="2"/>
          <c:order val="4"/>
          <c:tx>
            <c:strRef>
              <c:f>'A-32'!$A$208</c:f>
              <c:strCache>
                <c:ptCount val="1"/>
                <c:pt idx="0">
                  <c:v>Total with All Escalations</c:v>
                </c:pt>
              </c:strCache>
            </c:strRef>
          </c:tx>
          <c:spPr>
            <a:ln w="38100">
              <a:solidFill>
                <a:srgbClr val="00FF00"/>
              </a:solidFill>
              <a:prstDash val="solid"/>
            </a:ln>
          </c:spPr>
          <c:marker>
            <c:symbol val="none"/>
          </c:marker>
          <c:cat>
            <c:multiLvlStrRef>
              <c:f>('A-32'!$B$202:$H$202,'A-32'!$B$204:$I$204)</c:f>
            </c:multiLvlStrRef>
          </c:cat>
          <c:val>
            <c:numRef>
              <c:f>('A-32'!$B$200:$H$200,'A-32'!$B$208:$I$208)</c:f>
              <c:numCache>
                <c:formatCode>General</c:formatCode>
                <c:ptCount val="7"/>
              </c:numCache>
            </c:numRef>
          </c:val>
          <c:smooth val="0"/>
          <c:extLst>
            <c:ext xmlns:c16="http://schemas.microsoft.com/office/drawing/2014/chart" uri="{C3380CC4-5D6E-409C-BE32-E72D297353CC}">
              <c16:uniqueId val="{00000004-4033-40C4-B8D2-5082E52D1A08}"/>
            </c:ext>
          </c:extLst>
        </c:ser>
        <c:dLbls>
          <c:showLegendKey val="0"/>
          <c:showVal val="0"/>
          <c:showCatName val="0"/>
          <c:showSerName val="0"/>
          <c:showPercent val="0"/>
          <c:showBubbleSize val="0"/>
        </c:dLbls>
        <c:smooth val="0"/>
        <c:axId val="162839552"/>
        <c:axId val="164373248"/>
      </c:lineChart>
      <c:catAx>
        <c:axId val="162839552"/>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64373248"/>
        <c:crosses val="autoZero"/>
        <c:auto val="1"/>
        <c:lblAlgn val="ctr"/>
        <c:lblOffset val="100"/>
        <c:tickLblSkip val="1"/>
        <c:tickMarkSkip val="1"/>
        <c:noMultiLvlLbl val="0"/>
      </c:catAx>
      <c:valAx>
        <c:axId val="164373248"/>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62839552"/>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300" b="1" i="0" u="none" strike="noStrike" baseline="0">
                <a:solidFill>
                  <a:srgbClr val="000000"/>
                </a:solidFill>
                <a:latin typeface="Arial"/>
                <a:ea typeface="Arial"/>
                <a:cs typeface="Arial"/>
              </a:defRPr>
            </a:pPr>
            <a:r>
              <a:rPr lang="en-US" sz="700"/>
              <a:t>Print</a:t>
            </a:r>
            <a:r>
              <a:rPr lang="en-US" sz="700" baseline="0"/>
              <a:t>ing</a:t>
            </a:r>
            <a:endParaRPr lang="en-US" sz="700"/>
          </a:p>
        </c:rich>
      </c:tx>
      <c:overlay val="0"/>
      <c:spPr>
        <a:noFill/>
        <a:ln w="25400">
          <a:noFill/>
        </a:ln>
      </c:spPr>
    </c:title>
    <c:autoTitleDeleted val="0"/>
    <c:plotArea>
      <c:layout/>
      <c:lineChart>
        <c:grouping val="standard"/>
        <c:varyColors val="0"/>
        <c:ser>
          <c:idx val="4"/>
          <c:order val="0"/>
          <c:tx>
            <c:strRef>
              <c:f>'A-33'!$A$203</c:f>
              <c:strCache>
                <c:ptCount val="1"/>
                <c:pt idx="0">
                  <c:v>Historic Expenditure</c:v>
                </c:pt>
              </c:strCache>
            </c:strRef>
          </c:tx>
          <c:spPr>
            <a:ln w="25400">
              <a:solidFill>
                <a:srgbClr val="33CCCC"/>
              </a:solidFill>
              <a:prstDash val="solid"/>
            </a:ln>
          </c:spPr>
          <c:marker>
            <c:symbol val="none"/>
          </c:marker>
          <c:cat>
            <c:multiLvlStrRef>
              <c:f>('A-33'!$B$202:$H$202,'A-33'!$B$204:$I$204)</c:f>
            </c:multiLvlStrRef>
          </c:cat>
          <c:val>
            <c:numRef>
              <c:f>('A-33'!$B$203:$H$203,'A-33'!$B$205,'A-33'!$C$200:$I$200)</c:f>
              <c:numCache>
                <c:formatCode>General</c:formatCode>
                <c:ptCount val="7"/>
              </c:numCache>
            </c:numRef>
          </c:val>
          <c:smooth val="0"/>
          <c:extLst>
            <c:ext xmlns:c16="http://schemas.microsoft.com/office/drawing/2014/chart" uri="{C3380CC4-5D6E-409C-BE32-E72D297353CC}">
              <c16:uniqueId val="{00000000-C533-43C5-9455-AA31C8CD0B4B}"/>
            </c:ext>
          </c:extLst>
        </c:ser>
        <c:ser>
          <c:idx val="1"/>
          <c:order val="1"/>
          <c:tx>
            <c:strRef>
              <c:f>'A-33'!$A$14</c:f>
              <c:strCache>
                <c:ptCount val="1"/>
                <c:pt idx="0">
                  <c:v>Baseline Expenditure</c:v>
                </c:pt>
              </c:strCache>
            </c:strRef>
          </c:tx>
          <c:spPr>
            <a:ln w="25400">
              <a:solidFill>
                <a:srgbClr val="0000FF"/>
              </a:solidFill>
              <a:prstDash val="solid"/>
            </a:ln>
          </c:spPr>
          <c:marker>
            <c:symbol val="none"/>
          </c:marker>
          <c:cat>
            <c:multiLvlStrRef>
              <c:f>('A-33'!$B$202:$H$202,'A-33'!$B$204:$I$204)</c:f>
            </c:multiLvlStrRef>
          </c:cat>
          <c:val>
            <c:numRef>
              <c:f>('A-33'!$B$200:$H$200,'A-33'!$B$205:$I$205)</c:f>
              <c:numCache>
                <c:formatCode>General</c:formatCode>
                <c:ptCount val="7"/>
              </c:numCache>
            </c:numRef>
          </c:val>
          <c:smooth val="0"/>
          <c:extLst>
            <c:ext xmlns:c16="http://schemas.microsoft.com/office/drawing/2014/chart" uri="{C3380CC4-5D6E-409C-BE32-E72D297353CC}">
              <c16:uniqueId val="{00000001-C533-43C5-9455-AA31C8CD0B4B}"/>
            </c:ext>
          </c:extLst>
        </c:ser>
        <c:ser>
          <c:idx val="0"/>
          <c:order val="2"/>
          <c:tx>
            <c:strRef>
              <c:f>'A-33'!$A$206</c:f>
              <c:strCache>
                <c:ptCount val="1"/>
                <c:pt idx="0">
                  <c:v>Total with Variations</c:v>
                </c:pt>
              </c:strCache>
            </c:strRef>
          </c:tx>
          <c:spPr>
            <a:ln w="25400">
              <a:solidFill>
                <a:srgbClr val="993366"/>
              </a:solidFill>
              <a:prstDash val="solid"/>
            </a:ln>
          </c:spPr>
          <c:marker>
            <c:symbol val="none"/>
          </c:marker>
          <c:cat>
            <c:multiLvlStrRef>
              <c:f>('A-33'!$B$202:$H$202,'A-33'!$B$204:$I$204)</c:f>
            </c:multiLvlStrRef>
          </c:cat>
          <c:val>
            <c:numRef>
              <c:f>('A-33'!$B$200:$H$200,'A-33'!$B$206:$I$206)</c:f>
              <c:numCache>
                <c:formatCode>General</c:formatCode>
                <c:ptCount val="7"/>
              </c:numCache>
            </c:numRef>
          </c:val>
          <c:smooth val="0"/>
          <c:extLst>
            <c:ext xmlns:c16="http://schemas.microsoft.com/office/drawing/2014/chart" uri="{C3380CC4-5D6E-409C-BE32-E72D297353CC}">
              <c16:uniqueId val="{00000002-C533-43C5-9455-AA31C8CD0B4B}"/>
            </c:ext>
          </c:extLst>
        </c:ser>
        <c:ser>
          <c:idx val="3"/>
          <c:order val="3"/>
          <c:tx>
            <c:strRef>
              <c:f>'A-33'!$A$207</c:f>
              <c:strCache>
                <c:ptCount val="1"/>
                <c:pt idx="0">
                  <c:v>Total with Specific Escalations</c:v>
                </c:pt>
              </c:strCache>
            </c:strRef>
          </c:tx>
          <c:spPr>
            <a:ln w="25400">
              <a:solidFill>
                <a:srgbClr val="FF0000"/>
              </a:solidFill>
              <a:prstDash val="solid"/>
            </a:ln>
          </c:spPr>
          <c:marker>
            <c:symbol val="none"/>
          </c:marker>
          <c:cat>
            <c:multiLvlStrRef>
              <c:f>('A-33'!$B$202:$H$202,'A-33'!$B$204:$I$204)</c:f>
            </c:multiLvlStrRef>
          </c:cat>
          <c:val>
            <c:numRef>
              <c:f>('A-33'!$B$200:$H$200,'A-33'!$B$207:$I$207)</c:f>
              <c:numCache>
                <c:formatCode>General</c:formatCode>
                <c:ptCount val="7"/>
              </c:numCache>
            </c:numRef>
          </c:val>
          <c:smooth val="0"/>
          <c:extLst>
            <c:ext xmlns:c16="http://schemas.microsoft.com/office/drawing/2014/chart" uri="{C3380CC4-5D6E-409C-BE32-E72D297353CC}">
              <c16:uniqueId val="{00000003-C533-43C5-9455-AA31C8CD0B4B}"/>
            </c:ext>
          </c:extLst>
        </c:ser>
        <c:ser>
          <c:idx val="2"/>
          <c:order val="4"/>
          <c:tx>
            <c:strRef>
              <c:f>'A-33'!$A$208</c:f>
              <c:strCache>
                <c:ptCount val="1"/>
                <c:pt idx="0">
                  <c:v>Total with All Escalations</c:v>
                </c:pt>
              </c:strCache>
            </c:strRef>
          </c:tx>
          <c:spPr>
            <a:ln w="38100">
              <a:solidFill>
                <a:srgbClr val="00FF00"/>
              </a:solidFill>
              <a:prstDash val="solid"/>
            </a:ln>
          </c:spPr>
          <c:marker>
            <c:symbol val="none"/>
          </c:marker>
          <c:cat>
            <c:multiLvlStrRef>
              <c:f>('A-33'!$B$202:$H$202,'A-33'!$B$204:$I$204)</c:f>
            </c:multiLvlStrRef>
          </c:cat>
          <c:val>
            <c:numRef>
              <c:f>('A-33'!$B$200:$H$200,'A-33'!$B$208:$I$208)</c:f>
              <c:numCache>
                <c:formatCode>General</c:formatCode>
                <c:ptCount val="7"/>
              </c:numCache>
            </c:numRef>
          </c:val>
          <c:smooth val="0"/>
          <c:extLst>
            <c:ext xmlns:c16="http://schemas.microsoft.com/office/drawing/2014/chart" uri="{C3380CC4-5D6E-409C-BE32-E72D297353CC}">
              <c16:uniqueId val="{00000004-C533-43C5-9455-AA31C8CD0B4B}"/>
            </c:ext>
          </c:extLst>
        </c:ser>
        <c:dLbls>
          <c:showLegendKey val="0"/>
          <c:showVal val="0"/>
          <c:showCatName val="0"/>
          <c:showSerName val="0"/>
          <c:showPercent val="0"/>
          <c:showBubbleSize val="0"/>
        </c:dLbls>
        <c:smooth val="0"/>
        <c:axId val="164680448"/>
        <c:axId val="164681984"/>
      </c:lineChart>
      <c:catAx>
        <c:axId val="1646804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164681984"/>
        <c:crosses val="autoZero"/>
        <c:auto val="1"/>
        <c:lblAlgn val="ctr"/>
        <c:lblOffset val="100"/>
        <c:tickLblSkip val="1"/>
        <c:tickMarkSkip val="1"/>
        <c:noMultiLvlLbl val="0"/>
      </c:catAx>
      <c:valAx>
        <c:axId val="164681984"/>
        <c:scaling>
          <c:orientation val="minMax"/>
        </c:scaling>
        <c:delete val="0"/>
        <c:axPos val="l"/>
        <c:majorGridlines>
          <c:spPr>
            <a:ln w="3175">
              <a:solidFill>
                <a:srgbClr val="000000"/>
              </a:solidFill>
              <a:prstDash val="solid"/>
            </a:ln>
          </c:spPr>
        </c:majorGridlines>
        <c:title>
          <c:tx>
            <c:rich>
              <a:bodyPr/>
              <a:lstStyle/>
              <a:p>
                <a:pPr>
                  <a:defRPr sz="225" b="1" i="0" u="none" strike="noStrike" baseline="0">
                    <a:solidFill>
                      <a:srgbClr val="000000"/>
                    </a:solidFill>
                    <a:latin typeface="Arial"/>
                    <a:ea typeface="Arial"/>
                    <a:cs typeface="Arial"/>
                  </a:defRPr>
                </a:pPr>
                <a:r>
                  <a:rPr lang="en-AU"/>
                  <a:t>$'M</a:t>
                </a:r>
              </a:p>
            </c:rich>
          </c:tx>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164680448"/>
        <c:crosses val="autoZero"/>
        <c:crossBetween val="between"/>
      </c:valAx>
      <c:spPr>
        <a:solidFill>
          <a:srgbClr val="C0C0C0"/>
        </a:soli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2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225"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'A-34'!$B$2</c:f>
          <c:strCache>
            <c:ptCount val="1"/>
            <c:pt idx="0">
              <c:v>Customer Programs</c:v>
            </c:pt>
          </c:strCache>
        </c:strRef>
      </c:tx>
      <c:layout>
        <c:manualLayout>
          <c:xMode val="edge"/>
          <c:yMode val="edge"/>
          <c:x val="0.28192161820481693"/>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'A-34'!$A$203</c:f>
              <c:strCache>
                <c:ptCount val="1"/>
                <c:pt idx="0">
                  <c:v>Historic Expenditure</c:v>
                </c:pt>
              </c:strCache>
            </c:strRef>
          </c:tx>
          <c:spPr>
            <a:ln w="25400">
              <a:solidFill>
                <a:srgbClr val="33CCCC"/>
              </a:solidFill>
              <a:prstDash val="solid"/>
            </a:ln>
          </c:spPr>
          <c:marker>
            <c:symbol val="none"/>
          </c:marker>
          <c:cat>
            <c:multiLvlStrRef>
              <c:f>('A-34'!$B$202:$H$202,'A-34'!$B$204:$I$204)</c:f>
            </c:multiLvlStrRef>
          </c:cat>
          <c:val>
            <c:numRef>
              <c:f>('A-34'!$B$203:$H$203,'A-34'!$B$205,'A-34'!$C$200:$I$200)</c:f>
              <c:numCache>
                <c:formatCode>General</c:formatCode>
                <c:ptCount val="7"/>
              </c:numCache>
            </c:numRef>
          </c:val>
          <c:smooth val="0"/>
          <c:extLst>
            <c:ext xmlns:c16="http://schemas.microsoft.com/office/drawing/2014/chart" uri="{C3380CC4-5D6E-409C-BE32-E72D297353CC}">
              <c16:uniqueId val="{00000000-B40A-46FB-84C1-7777F040D646}"/>
            </c:ext>
          </c:extLst>
        </c:ser>
        <c:ser>
          <c:idx val="1"/>
          <c:order val="1"/>
          <c:tx>
            <c:strRef>
              <c:f>'A-34'!$A$14</c:f>
              <c:strCache>
                <c:ptCount val="1"/>
                <c:pt idx="0">
                  <c:v>Baseline Expenditure</c:v>
                </c:pt>
              </c:strCache>
            </c:strRef>
          </c:tx>
          <c:spPr>
            <a:ln w="25400">
              <a:solidFill>
                <a:srgbClr val="0000FF"/>
              </a:solidFill>
              <a:prstDash val="solid"/>
            </a:ln>
          </c:spPr>
          <c:marker>
            <c:symbol val="none"/>
          </c:marker>
          <c:cat>
            <c:multiLvlStrRef>
              <c:f>('A-34'!$B$202:$H$202,'A-34'!$B$204:$I$204)</c:f>
            </c:multiLvlStrRef>
          </c:cat>
          <c:val>
            <c:numRef>
              <c:f>('A-34'!$B$200:$H$200,'A-34'!$B$205:$I$205)</c:f>
              <c:numCache>
                <c:formatCode>General</c:formatCode>
                <c:ptCount val="7"/>
              </c:numCache>
            </c:numRef>
          </c:val>
          <c:smooth val="0"/>
          <c:extLst>
            <c:ext xmlns:c16="http://schemas.microsoft.com/office/drawing/2014/chart" uri="{C3380CC4-5D6E-409C-BE32-E72D297353CC}">
              <c16:uniqueId val="{00000001-B40A-46FB-84C1-7777F040D646}"/>
            </c:ext>
          </c:extLst>
        </c:ser>
        <c:ser>
          <c:idx val="0"/>
          <c:order val="2"/>
          <c:tx>
            <c:strRef>
              <c:f>'A-34'!$A$206</c:f>
              <c:strCache>
                <c:ptCount val="1"/>
                <c:pt idx="0">
                  <c:v>Total with Variations</c:v>
                </c:pt>
              </c:strCache>
            </c:strRef>
          </c:tx>
          <c:spPr>
            <a:ln w="25400">
              <a:solidFill>
                <a:srgbClr val="993366"/>
              </a:solidFill>
              <a:prstDash val="solid"/>
            </a:ln>
          </c:spPr>
          <c:marker>
            <c:symbol val="none"/>
          </c:marker>
          <c:cat>
            <c:multiLvlStrRef>
              <c:f>('A-34'!$B$202:$H$202,'A-34'!$B$204:$I$204)</c:f>
            </c:multiLvlStrRef>
          </c:cat>
          <c:val>
            <c:numRef>
              <c:f>('A-34'!$B$200:$H$200,'A-34'!$B$206:$I$206)</c:f>
              <c:numCache>
                <c:formatCode>General</c:formatCode>
                <c:ptCount val="7"/>
              </c:numCache>
            </c:numRef>
          </c:val>
          <c:smooth val="0"/>
          <c:extLst>
            <c:ext xmlns:c16="http://schemas.microsoft.com/office/drawing/2014/chart" uri="{C3380CC4-5D6E-409C-BE32-E72D297353CC}">
              <c16:uniqueId val="{00000002-B40A-46FB-84C1-7777F040D646}"/>
            </c:ext>
          </c:extLst>
        </c:ser>
        <c:ser>
          <c:idx val="3"/>
          <c:order val="3"/>
          <c:tx>
            <c:strRef>
              <c:f>'A-34'!$A$207</c:f>
              <c:strCache>
                <c:ptCount val="1"/>
                <c:pt idx="0">
                  <c:v>Total with Specific Escalations</c:v>
                </c:pt>
              </c:strCache>
            </c:strRef>
          </c:tx>
          <c:spPr>
            <a:ln w="25400">
              <a:solidFill>
                <a:srgbClr val="FF0000"/>
              </a:solidFill>
              <a:prstDash val="solid"/>
            </a:ln>
          </c:spPr>
          <c:marker>
            <c:symbol val="none"/>
          </c:marker>
          <c:cat>
            <c:multiLvlStrRef>
              <c:f>('A-34'!$B$202:$H$202,'A-34'!$B$204:$I$204)</c:f>
            </c:multiLvlStrRef>
          </c:cat>
          <c:val>
            <c:numRef>
              <c:f>('A-34'!$B$200:$H$200,'A-34'!$B$207:$I$207)</c:f>
              <c:numCache>
                <c:formatCode>General</c:formatCode>
                <c:ptCount val="7"/>
              </c:numCache>
            </c:numRef>
          </c:val>
          <c:smooth val="0"/>
          <c:extLst>
            <c:ext xmlns:c16="http://schemas.microsoft.com/office/drawing/2014/chart" uri="{C3380CC4-5D6E-409C-BE32-E72D297353CC}">
              <c16:uniqueId val="{00000003-B40A-46FB-84C1-7777F040D646}"/>
            </c:ext>
          </c:extLst>
        </c:ser>
        <c:ser>
          <c:idx val="2"/>
          <c:order val="4"/>
          <c:tx>
            <c:strRef>
              <c:f>'A-34'!$A$208</c:f>
              <c:strCache>
                <c:ptCount val="1"/>
                <c:pt idx="0">
                  <c:v>Total with All Escalations</c:v>
                </c:pt>
              </c:strCache>
            </c:strRef>
          </c:tx>
          <c:spPr>
            <a:ln w="38100">
              <a:solidFill>
                <a:srgbClr val="00FF00"/>
              </a:solidFill>
              <a:prstDash val="solid"/>
            </a:ln>
          </c:spPr>
          <c:marker>
            <c:symbol val="none"/>
          </c:marker>
          <c:cat>
            <c:multiLvlStrRef>
              <c:f>('A-34'!$B$202:$H$202,'A-34'!$B$204:$I$204)</c:f>
            </c:multiLvlStrRef>
          </c:cat>
          <c:val>
            <c:numRef>
              <c:f>('A-34'!$B$200:$H$200,'A-34'!$B$208:$I$208)</c:f>
              <c:numCache>
                <c:formatCode>General</c:formatCode>
                <c:ptCount val="7"/>
              </c:numCache>
            </c:numRef>
          </c:val>
          <c:smooth val="0"/>
          <c:extLst>
            <c:ext xmlns:c16="http://schemas.microsoft.com/office/drawing/2014/chart" uri="{C3380CC4-5D6E-409C-BE32-E72D297353CC}">
              <c16:uniqueId val="{00000004-B40A-46FB-84C1-7777F040D646}"/>
            </c:ext>
          </c:extLst>
        </c:ser>
        <c:dLbls>
          <c:showLegendKey val="0"/>
          <c:showVal val="0"/>
          <c:showCatName val="0"/>
          <c:showSerName val="0"/>
          <c:showPercent val="0"/>
          <c:showBubbleSize val="0"/>
        </c:dLbls>
        <c:smooth val="0"/>
        <c:axId val="165959936"/>
        <c:axId val="165974016"/>
      </c:lineChart>
      <c:catAx>
        <c:axId val="165959936"/>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65974016"/>
        <c:crosses val="autoZero"/>
        <c:auto val="1"/>
        <c:lblAlgn val="ctr"/>
        <c:lblOffset val="100"/>
        <c:tickLblSkip val="1"/>
        <c:tickMarkSkip val="1"/>
        <c:noMultiLvlLbl val="0"/>
      </c:catAx>
      <c:valAx>
        <c:axId val="165974016"/>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65959936"/>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'A-35'!$B$2</c:f>
          <c:strCache>
            <c:ptCount val="1"/>
            <c:pt idx="0">
              <c:v>Customer Operations</c:v>
            </c:pt>
          </c:strCache>
        </c:strRef>
      </c:tx>
      <c:layout>
        <c:manualLayout>
          <c:xMode val="edge"/>
          <c:yMode val="edge"/>
          <c:x val="0.24736620311841553"/>
          <c:y val="3.497307895801562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'A-35'!$A$203</c:f>
              <c:strCache>
                <c:ptCount val="1"/>
                <c:pt idx="0">
                  <c:v>Historic Expenditure</c:v>
                </c:pt>
              </c:strCache>
            </c:strRef>
          </c:tx>
          <c:spPr>
            <a:ln w="25400">
              <a:solidFill>
                <a:srgbClr val="33CCCC"/>
              </a:solidFill>
              <a:prstDash val="solid"/>
            </a:ln>
          </c:spPr>
          <c:marker>
            <c:symbol val="none"/>
          </c:marker>
          <c:cat>
            <c:multiLvlStrRef>
              <c:f>('A-35'!$B$202:$H$202,'A-35'!$B$204:$I$204)</c:f>
            </c:multiLvlStrRef>
          </c:cat>
          <c:val>
            <c:numRef>
              <c:f>('A-35'!$B$203:$H$203,'A-35'!$B$205,'A-35'!$C$200:$I$200)</c:f>
              <c:numCache>
                <c:formatCode>General</c:formatCode>
                <c:ptCount val="7"/>
              </c:numCache>
            </c:numRef>
          </c:val>
          <c:smooth val="0"/>
          <c:extLst>
            <c:ext xmlns:c16="http://schemas.microsoft.com/office/drawing/2014/chart" uri="{C3380CC4-5D6E-409C-BE32-E72D297353CC}">
              <c16:uniqueId val="{00000000-6600-4A0D-B051-229360329D8F}"/>
            </c:ext>
          </c:extLst>
        </c:ser>
        <c:ser>
          <c:idx val="1"/>
          <c:order val="1"/>
          <c:tx>
            <c:strRef>
              <c:f>'A-35'!$A$14</c:f>
              <c:strCache>
                <c:ptCount val="1"/>
                <c:pt idx="0">
                  <c:v>Baseline Expenditure</c:v>
                </c:pt>
              </c:strCache>
            </c:strRef>
          </c:tx>
          <c:spPr>
            <a:ln w="25400">
              <a:solidFill>
                <a:srgbClr val="0000FF"/>
              </a:solidFill>
              <a:prstDash val="solid"/>
            </a:ln>
          </c:spPr>
          <c:marker>
            <c:symbol val="none"/>
          </c:marker>
          <c:cat>
            <c:multiLvlStrRef>
              <c:f>('A-35'!$B$202:$H$202,'A-35'!$B$204:$I$204)</c:f>
            </c:multiLvlStrRef>
          </c:cat>
          <c:val>
            <c:numRef>
              <c:f>('A-35'!$B$200:$H$200,'A-35'!$B$205:$I$205)</c:f>
              <c:numCache>
                <c:formatCode>General</c:formatCode>
                <c:ptCount val="7"/>
              </c:numCache>
            </c:numRef>
          </c:val>
          <c:smooth val="0"/>
          <c:extLst>
            <c:ext xmlns:c16="http://schemas.microsoft.com/office/drawing/2014/chart" uri="{C3380CC4-5D6E-409C-BE32-E72D297353CC}">
              <c16:uniqueId val="{00000001-6600-4A0D-B051-229360329D8F}"/>
            </c:ext>
          </c:extLst>
        </c:ser>
        <c:ser>
          <c:idx val="0"/>
          <c:order val="2"/>
          <c:tx>
            <c:strRef>
              <c:f>'A-35'!$A$206</c:f>
              <c:strCache>
                <c:ptCount val="1"/>
                <c:pt idx="0">
                  <c:v>Total with Variations</c:v>
                </c:pt>
              </c:strCache>
            </c:strRef>
          </c:tx>
          <c:spPr>
            <a:ln w="25400">
              <a:solidFill>
                <a:srgbClr val="993366"/>
              </a:solidFill>
              <a:prstDash val="solid"/>
            </a:ln>
          </c:spPr>
          <c:marker>
            <c:symbol val="none"/>
          </c:marker>
          <c:cat>
            <c:multiLvlStrRef>
              <c:f>('A-35'!$B$202:$H$202,'A-35'!$B$204:$I$204)</c:f>
            </c:multiLvlStrRef>
          </c:cat>
          <c:val>
            <c:numRef>
              <c:f>('A-35'!$B$200:$H$200,'A-35'!$B$206:$I$206)</c:f>
              <c:numCache>
                <c:formatCode>General</c:formatCode>
                <c:ptCount val="7"/>
              </c:numCache>
            </c:numRef>
          </c:val>
          <c:smooth val="0"/>
          <c:extLst>
            <c:ext xmlns:c16="http://schemas.microsoft.com/office/drawing/2014/chart" uri="{C3380CC4-5D6E-409C-BE32-E72D297353CC}">
              <c16:uniqueId val="{00000002-6600-4A0D-B051-229360329D8F}"/>
            </c:ext>
          </c:extLst>
        </c:ser>
        <c:ser>
          <c:idx val="3"/>
          <c:order val="3"/>
          <c:tx>
            <c:strRef>
              <c:f>'A-35'!$A$207</c:f>
              <c:strCache>
                <c:ptCount val="1"/>
                <c:pt idx="0">
                  <c:v>Total with Specific Escalations</c:v>
                </c:pt>
              </c:strCache>
            </c:strRef>
          </c:tx>
          <c:spPr>
            <a:ln w="25400">
              <a:solidFill>
                <a:srgbClr val="FF0000"/>
              </a:solidFill>
              <a:prstDash val="solid"/>
            </a:ln>
          </c:spPr>
          <c:marker>
            <c:symbol val="none"/>
          </c:marker>
          <c:cat>
            <c:multiLvlStrRef>
              <c:f>('A-35'!$B$202:$H$202,'A-35'!$B$204:$I$204)</c:f>
            </c:multiLvlStrRef>
          </c:cat>
          <c:val>
            <c:numRef>
              <c:f>('A-35'!$B$200:$H$200,'A-35'!$B$207:$I$207)</c:f>
              <c:numCache>
                <c:formatCode>General</c:formatCode>
                <c:ptCount val="7"/>
              </c:numCache>
            </c:numRef>
          </c:val>
          <c:smooth val="0"/>
          <c:extLst>
            <c:ext xmlns:c16="http://schemas.microsoft.com/office/drawing/2014/chart" uri="{C3380CC4-5D6E-409C-BE32-E72D297353CC}">
              <c16:uniqueId val="{00000003-6600-4A0D-B051-229360329D8F}"/>
            </c:ext>
          </c:extLst>
        </c:ser>
        <c:ser>
          <c:idx val="2"/>
          <c:order val="4"/>
          <c:tx>
            <c:strRef>
              <c:f>'A-35'!$A$208</c:f>
              <c:strCache>
                <c:ptCount val="1"/>
                <c:pt idx="0">
                  <c:v>Total with All Escalations</c:v>
                </c:pt>
              </c:strCache>
            </c:strRef>
          </c:tx>
          <c:spPr>
            <a:ln w="38100">
              <a:solidFill>
                <a:srgbClr val="00FF00"/>
              </a:solidFill>
              <a:prstDash val="solid"/>
            </a:ln>
          </c:spPr>
          <c:marker>
            <c:symbol val="none"/>
          </c:marker>
          <c:cat>
            <c:multiLvlStrRef>
              <c:f>('A-35'!$B$202:$H$202,'A-35'!$B$204:$I$204)</c:f>
            </c:multiLvlStrRef>
          </c:cat>
          <c:val>
            <c:numRef>
              <c:f>('A-35'!$B$200:$H$200,'A-35'!$B$208:$I$208)</c:f>
              <c:numCache>
                <c:formatCode>General</c:formatCode>
                <c:ptCount val="7"/>
              </c:numCache>
            </c:numRef>
          </c:val>
          <c:smooth val="0"/>
          <c:extLst>
            <c:ext xmlns:c16="http://schemas.microsoft.com/office/drawing/2014/chart" uri="{C3380CC4-5D6E-409C-BE32-E72D297353CC}">
              <c16:uniqueId val="{00000004-6600-4A0D-B051-229360329D8F}"/>
            </c:ext>
          </c:extLst>
        </c:ser>
        <c:dLbls>
          <c:showLegendKey val="0"/>
          <c:showVal val="0"/>
          <c:showCatName val="0"/>
          <c:showSerName val="0"/>
          <c:showPercent val="0"/>
          <c:showBubbleSize val="0"/>
        </c:dLbls>
        <c:smooth val="0"/>
        <c:axId val="167301120"/>
        <c:axId val="167302656"/>
      </c:lineChart>
      <c:catAx>
        <c:axId val="167301120"/>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67302656"/>
        <c:crosses val="autoZero"/>
        <c:auto val="1"/>
        <c:lblAlgn val="ctr"/>
        <c:lblOffset val="100"/>
        <c:tickLblSkip val="1"/>
        <c:tickMarkSkip val="1"/>
        <c:noMultiLvlLbl val="0"/>
      </c:catAx>
      <c:valAx>
        <c:axId val="167302656"/>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67301120"/>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'A-36'!$B$2</c:f>
          <c:strCache>
            <c:ptCount val="1"/>
            <c:pt idx="0">
              <c:v>Customer Engagement</c:v>
            </c:pt>
          </c:strCache>
        </c:strRef>
      </c:tx>
      <c:layout>
        <c:manualLayout>
          <c:xMode val="edge"/>
          <c:yMode val="edge"/>
          <c:x val="0.38305941845765684"/>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'A-36'!$A$203</c:f>
              <c:strCache>
                <c:ptCount val="1"/>
                <c:pt idx="0">
                  <c:v>Historic Expenditure</c:v>
                </c:pt>
              </c:strCache>
            </c:strRef>
          </c:tx>
          <c:spPr>
            <a:ln w="25400">
              <a:solidFill>
                <a:srgbClr val="33CCCC"/>
              </a:solidFill>
              <a:prstDash val="solid"/>
            </a:ln>
          </c:spPr>
          <c:marker>
            <c:symbol val="none"/>
          </c:marker>
          <c:cat>
            <c:multiLvlStrRef>
              <c:f>('A-36'!$B$202:$H$202,'A-36'!$B$204:$I$204)</c:f>
            </c:multiLvlStrRef>
          </c:cat>
          <c:val>
            <c:numRef>
              <c:f>('A-36'!$B$203:$H$203,'A-36'!$B$205,'A-36'!$C$200:$I$200)</c:f>
              <c:numCache>
                <c:formatCode>General</c:formatCode>
                <c:ptCount val="7"/>
              </c:numCache>
            </c:numRef>
          </c:val>
          <c:smooth val="0"/>
          <c:extLst>
            <c:ext xmlns:c16="http://schemas.microsoft.com/office/drawing/2014/chart" uri="{C3380CC4-5D6E-409C-BE32-E72D297353CC}">
              <c16:uniqueId val="{00000000-6405-42FE-96BC-470B75C87BA8}"/>
            </c:ext>
          </c:extLst>
        </c:ser>
        <c:ser>
          <c:idx val="1"/>
          <c:order val="1"/>
          <c:tx>
            <c:strRef>
              <c:f>'A-36'!$A$14</c:f>
              <c:strCache>
                <c:ptCount val="1"/>
                <c:pt idx="0">
                  <c:v>Baseline Expenditure</c:v>
                </c:pt>
              </c:strCache>
            </c:strRef>
          </c:tx>
          <c:spPr>
            <a:ln w="25400">
              <a:solidFill>
                <a:srgbClr val="0000FF"/>
              </a:solidFill>
              <a:prstDash val="solid"/>
            </a:ln>
          </c:spPr>
          <c:marker>
            <c:symbol val="none"/>
          </c:marker>
          <c:cat>
            <c:multiLvlStrRef>
              <c:f>('A-36'!$B$202:$H$202,'A-36'!$B$204:$I$204)</c:f>
            </c:multiLvlStrRef>
          </c:cat>
          <c:val>
            <c:numRef>
              <c:f>('A-36'!$B$200:$H$200,'A-36'!$B$205:$I$205)</c:f>
              <c:numCache>
                <c:formatCode>General</c:formatCode>
                <c:ptCount val="7"/>
              </c:numCache>
            </c:numRef>
          </c:val>
          <c:smooth val="0"/>
          <c:extLst>
            <c:ext xmlns:c16="http://schemas.microsoft.com/office/drawing/2014/chart" uri="{C3380CC4-5D6E-409C-BE32-E72D297353CC}">
              <c16:uniqueId val="{00000001-6405-42FE-96BC-470B75C87BA8}"/>
            </c:ext>
          </c:extLst>
        </c:ser>
        <c:ser>
          <c:idx val="0"/>
          <c:order val="2"/>
          <c:tx>
            <c:strRef>
              <c:f>'A-36'!$A$206</c:f>
              <c:strCache>
                <c:ptCount val="1"/>
                <c:pt idx="0">
                  <c:v>Total with Variations</c:v>
                </c:pt>
              </c:strCache>
            </c:strRef>
          </c:tx>
          <c:spPr>
            <a:ln w="25400">
              <a:solidFill>
                <a:srgbClr val="993366"/>
              </a:solidFill>
              <a:prstDash val="solid"/>
            </a:ln>
          </c:spPr>
          <c:marker>
            <c:symbol val="none"/>
          </c:marker>
          <c:cat>
            <c:multiLvlStrRef>
              <c:f>('A-36'!$B$202:$H$202,'A-36'!$B$204:$I$204)</c:f>
            </c:multiLvlStrRef>
          </c:cat>
          <c:val>
            <c:numRef>
              <c:f>('A-36'!$B$200:$H$200,'A-36'!$B$206:$I$206)</c:f>
              <c:numCache>
                <c:formatCode>General</c:formatCode>
                <c:ptCount val="7"/>
              </c:numCache>
            </c:numRef>
          </c:val>
          <c:smooth val="0"/>
          <c:extLst>
            <c:ext xmlns:c16="http://schemas.microsoft.com/office/drawing/2014/chart" uri="{C3380CC4-5D6E-409C-BE32-E72D297353CC}">
              <c16:uniqueId val="{00000002-6405-42FE-96BC-470B75C87BA8}"/>
            </c:ext>
          </c:extLst>
        </c:ser>
        <c:ser>
          <c:idx val="3"/>
          <c:order val="3"/>
          <c:tx>
            <c:strRef>
              <c:f>'A-36'!$A$207</c:f>
              <c:strCache>
                <c:ptCount val="1"/>
                <c:pt idx="0">
                  <c:v>Total with Specific Escalations</c:v>
                </c:pt>
              </c:strCache>
            </c:strRef>
          </c:tx>
          <c:spPr>
            <a:ln w="25400">
              <a:solidFill>
                <a:srgbClr val="FF0000"/>
              </a:solidFill>
              <a:prstDash val="solid"/>
            </a:ln>
          </c:spPr>
          <c:marker>
            <c:symbol val="none"/>
          </c:marker>
          <c:cat>
            <c:multiLvlStrRef>
              <c:f>('A-36'!$B$202:$H$202,'A-36'!$B$204:$I$204)</c:f>
            </c:multiLvlStrRef>
          </c:cat>
          <c:val>
            <c:numRef>
              <c:f>('A-36'!$B$200:$H$200,'A-36'!$B$207:$I$207)</c:f>
              <c:numCache>
                <c:formatCode>General</c:formatCode>
                <c:ptCount val="7"/>
              </c:numCache>
            </c:numRef>
          </c:val>
          <c:smooth val="0"/>
          <c:extLst>
            <c:ext xmlns:c16="http://schemas.microsoft.com/office/drawing/2014/chart" uri="{C3380CC4-5D6E-409C-BE32-E72D297353CC}">
              <c16:uniqueId val="{00000003-6405-42FE-96BC-470B75C87BA8}"/>
            </c:ext>
          </c:extLst>
        </c:ser>
        <c:ser>
          <c:idx val="2"/>
          <c:order val="4"/>
          <c:tx>
            <c:strRef>
              <c:f>'A-36'!$A$208</c:f>
              <c:strCache>
                <c:ptCount val="1"/>
                <c:pt idx="0">
                  <c:v>Total with All Escalations</c:v>
                </c:pt>
              </c:strCache>
            </c:strRef>
          </c:tx>
          <c:spPr>
            <a:ln w="38100">
              <a:solidFill>
                <a:srgbClr val="00FF00"/>
              </a:solidFill>
              <a:prstDash val="solid"/>
            </a:ln>
          </c:spPr>
          <c:marker>
            <c:symbol val="none"/>
          </c:marker>
          <c:cat>
            <c:multiLvlStrRef>
              <c:f>('A-36'!$B$202:$H$202,'A-36'!$B$204:$I$204)</c:f>
            </c:multiLvlStrRef>
          </c:cat>
          <c:val>
            <c:numRef>
              <c:f>('A-36'!$B$200:$H$200,'A-36'!$B$208:$I$208)</c:f>
              <c:numCache>
                <c:formatCode>General</c:formatCode>
                <c:ptCount val="7"/>
              </c:numCache>
            </c:numRef>
          </c:val>
          <c:smooth val="0"/>
          <c:extLst>
            <c:ext xmlns:c16="http://schemas.microsoft.com/office/drawing/2014/chart" uri="{C3380CC4-5D6E-409C-BE32-E72D297353CC}">
              <c16:uniqueId val="{00000004-6405-42FE-96BC-470B75C87BA8}"/>
            </c:ext>
          </c:extLst>
        </c:ser>
        <c:dLbls>
          <c:showLegendKey val="0"/>
          <c:showVal val="0"/>
          <c:showCatName val="0"/>
          <c:showSerName val="0"/>
          <c:showPercent val="0"/>
          <c:showBubbleSize val="0"/>
        </c:dLbls>
        <c:smooth val="0"/>
        <c:axId val="167446016"/>
        <c:axId val="167447552"/>
      </c:lineChart>
      <c:catAx>
        <c:axId val="167446016"/>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67447552"/>
        <c:crosses val="autoZero"/>
        <c:auto val="1"/>
        <c:lblAlgn val="ctr"/>
        <c:lblOffset val="100"/>
        <c:tickLblSkip val="1"/>
        <c:tickMarkSkip val="1"/>
        <c:noMultiLvlLbl val="0"/>
      </c:catAx>
      <c:valAx>
        <c:axId val="167447552"/>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67446016"/>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'A-37'!$B$2</c:f>
          <c:strCache>
            <c:ptCount val="1"/>
            <c:pt idx="0">
              <c:v>Employee Bonuses</c:v>
            </c:pt>
          </c:strCache>
        </c:strRef>
      </c:tx>
      <c:layout>
        <c:manualLayout>
          <c:xMode val="edge"/>
          <c:yMode val="edge"/>
          <c:x val="0.26675094816687739"/>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'A-37'!$A$203</c:f>
              <c:strCache>
                <c:ptCount val="1"/>
                <c:pt idx="0">
                  <c:v>Historic Expenditure</c:v>
                </c:pt>
              </c:strCache>
            </c:strRef>
          </c:tx>
          <c:spPr>
            <a:ln w="25400">
              <a:solidFill>
                <a:srgbClr val="33CCCC"/>
              </a:solidFill>
              <a:prstDash val="solid"/>
            </a:ln>
          </c:spPr>
          <c:marker>
            <c:symbol val="none"/>
          </c:marker>
          <c:cat>
            <c:multiLvlStrRef>
              <c:f>('A-37'!$B$202:$H$202,'A-37'!$B$204:$I$204)</c:f>
            </c:multiLvlStrRef>
          </c:cat>
          <c:val>
            <c:numRef>
              <c:f>('A-37'!$B$203:$H$203,'A-37'!$B$205,'A-37'!$C$200:$I$200)</c:f>
              <c:numCache>
                <c:formatCode>General</c:formatCode>
                <c:ptCount val="7"/>
              </c:numCache>
            </c:numRef>
          </c:val>
          <c:smooth val="0"/>
          <c:extLst>
            <c:ext xmlns:c16="http://schemas.microsoft.com/office/drawing/2014/chart" uri="{C3380CC4-5D6E-409C-BE32-E72D297353CC}">
              <c16:uniqueId val="{00000000-9F54-4D83-AC0A-5EC7FB3D19F8}"/>
            </c:ext>
          </c:extLst>
        </c:ser>
        <c:ser>
          <c:idx val="1"/>
          <c:order val="1"/>
          <c:tx>
            <c:strRef>
              <c:f>'A-37'!$A$14</c:f>
              <c:strCache>
                <c:ptCount val="1"/>
                <c:pt idx="0">
                  <c:v>Baseline Expenditure</c:v>
                </c:pt>
              </c:strCache>
            </c:strRef>
          </c:tx>
          <c:spPr>
            <a:ln w="25400">
              <a:solidFill>
                <a:srgbClr val="0000FF"/>
              </a:solidFill>
              <a:prstDash val="solid"/>
            </a:ln>
          </c:spPr>
          <c:marker>
            <c:symbol val="none"/>
          </c:marker>
          <c:cat>
            <c:multiLvlStrRef>
              <c:f>('A-37'!$B$202:$H$202,'A-37'!$B$204:$I$204)</c:f>
            </c:multiLvlStrRef>
          </c:cat>
          <c:val>
            <c:numRef>
              <c:f>('A-37'!$B$200:$H$200,'A-37'!$B$205:$I$205)</c:f>
              <c:numCache>
                <c:formatCode>General</c:formatCode>
                <c:ptCount val="7"/>
              </c:numCache>
            </c:numRef>
          </c:val>
          <c:smooth val="0"/>
          <c:extLst>
            <c:ext xmlns:c16="http://schemas.microsoft.com/office/drawing/2014/chart" uri="{C3380CC4-5D6E-409C-BE32-E72D297353CC}">
              <c16:uniqueId val="{00000001-9F54-4D83-AC0A-5EC7FB3D19F8}"/>
            </c:ext>
          </c:extLst>
        </c:ser>
        <c:ser>
          <c:idx val="0"/>
          <c:order val="2"/>
          <c:tx>
            <c:strRef>
              <c:f>'A-37'!$A$206</c:f>
              <c:strCache>
                <c:ptCount val="1"/>
                <c:pt idx="0">
                  <c:v>Total with Variations</c:v>
                </c:pt>
              </c:strCache>
            </c:strRef>
          </c:tx>
          <c:spPr>
            <a:ln w="25400">
              <a:solidFill>
                <a:srgbClr val="993366"/>
              </a:solidFill>
              <a:prstDash val="solid"/>
            </a:ln>
          </c:spPr>
          <c:marker>
            <c:symbol val="none"/>
          </c:marker>
          <c:cat>
            <c:multiLvlStrRef>
              <c:f>('A-37'!$B$202:$H$202,'A-37'!$B$204:$I$204)</c:f>
            </c:multiLvlStrRef>
          </c:cat>
          <c:val>
            <c:numRef>
              <c:f>('A-37'!$B$200:$H$200,'A-37'!$B$206:$I$206)</c:f>
              <c:numCache>
                <c:formatCode>General</c:formatCode>
                <c:ptCount val="7"/>
              </c:numCache>
            </c:numRef>
          </c:val>
          <c:smooth val="0"/>
          <c:extLst>
            <c:ext xmlns:c16="http://schemas.microsoft.com/office/drawing/2014/chart" uri="{C3380CC4-5D6E-409C-BE32-E72D297353CC}">
              <c16:uniqueId val="{00000002-9F54-4D83-AC0A-5EC7FB3D19F8}"/>
            </c:ext>
          </c:extLst>
        </c:ser>
        <c:ser>
          <c:idx val="3"/>
          <c:order val="3"/>
          <c:tx>
            <c:strRef>
              <c:f>'A-37'!$A$207</c:f>
              <c:strCache>
                <c:ptCount val="1"/>
                <c:pt idx="0">
                  <c:v>Total with Specific Escalations</c:v>
                </c:pt>
              </c:strCache>
            </c:strRef>
          </c:tx>
          <c:spPr>
            <a:ln w="25400">
              <a:solidFill>
                <a:srgbClr val="FF0000"/>
              </a:solidFill>
              <a:prstDash val="solid"/>
            </a:ln>
          </c:spPr>
          <c:marker>
            <c:symbol val="none"/>
          </c:marker>
          <c:cat>
            <c:multiLvlStrRef>
              <c:f>('A-37'!$B$202:$H$202,'A-37'!$B$204:$I$204)</c:f>
            </c:multiLvlStrRef>
          </c:cat>
          <c:val>
            <c:numRef>
              <c:f>('A-37'!$B$200:$H$200,'A-37'!$B$207:$I$207)</c:f>
              <c:numCache>
                <c:formatCode>General</c:formatCode>
                <c:ptCount val="7"/>
              </c:numCache>
            </c:numRef>
          </c:val>
          <c:smooth val="0"/>
          <c:extLst>
            <c:ext xmlns:c16="http://schemas.microsoft.com/office/drawing/2014/chart" uri="{C3380CC4-5D6E-409C-BE32-E72D297353CC}">
              <c16:uniqueId val="{00000003-9F54-4D83-AC0A-5EC7FB3D19F8}"/>
            </c:ext>
          </c:extLst>
        </c:ser>
        <c:ser>
          <c:idx val="2"/>
          <c:order val="4"/>
          <c:tx>
            <c:strRef>
              <c:f>'A-37'!$A$208</c:f>
              <c:strCache>
                <c:ptCount val="1"/>
                <c:pt idx="0">
                  <c:v>Total with All Escalations</c:v>
                </c:pt>
              </c:strCache>
            </c:strRef>
          </c:tx>
          <c:spPr>
            <a:ln w="38100">
              <a:solidFill>
                <a:srgbClr val="00FF00"/>
              </a:solidFill>
              <a:prstDash val="solid"/>
            </a:ln>
          </c:spPr>
          <c:marker>
            <c:symbol val="none"/>
          </c:marker>
          <c:cat>
            <c:multiLvlStrRef>
              <c:f>('A-37'!$B$202:$H$202,'A-37'!$B$204:$I$204)</c:f>
            </c:multiLvlStrRef>
          </c:cat>
          <c:val>
            <c:numRef>
              <c:f>('A-37'!$B$200:$H$200,'A-37'!$B$208:$I$208)</c:f>
              <c:numCache>
                <c:formatCode>General</c:formatCode>
                <c:ptCount val="7"/>
              </c:numCache>
            </c:numRef>
          </c:val>
          <c:smooth val="0"/>
          <c:extLst>
            <c:ext xmlns:c16="http://schemas.microsoft.com/office/drawing/2014/chart" uri="{C3380CC4-5D6E-409C-BE32-E72D297353CC}">
              <c16:uniqueId val="{00000004-9F54-4D83-AC0A-5EC7FB3D19F8}"/>
            </c:ext>
          </c:extLst>
        </c:ser>
        <c:dLbls>
          <c:showLegendKey val="0"/>
          <c:showVal val="0"/>
          <c:showCatName val="0"/>
          <c:showSerName val="0"/>
          <c:showPercent val="0"/>
          <c:showBubbleSize val="0"/>
        </c:dLbls>
        <c:smooth val="0"/>
        <c:axId val="165891072"/>
        <c:axId val="165909248"/>
      </c:lineChart>
      <c:catAx>
        <c:axId val="165891072"/>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65909248"/>
        <c:crosses val="autoZero"/>
        <c:auto val="1"/>
        <c:lblAlgn val="ctr"/>
        <c:lblOffset val="100"/>
        <c:tickLblSkip val="1"/>
        <c:tickMarkSkip val="1"/>
        <c:noMultiLvlLbl val="0"/>
      </c:catAx>
      <c:valAx>
        <c:axId val="165909248"/>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65891072"/>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'A-38'!$B$2</c:f>
          <c:strCache>
            <c:ptCount val="1"/>
            <c:pt idx="0">
              <c:v>Voluntary Separation Packages (VSP’s)</c:v>
            </c:pt>
          </c:strCache>
        </c:strRef>
      </c:tx>
      <c:layout>
        <c:manualLayout>
          <c:xMode val="edge"/>
          <c:yMode val="edge"/>
          <c:x val="0.40328697850821782"/>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0.10745891276864725"/>
          <c:y val="0.15643579482112899"/>
          <c:w val="0.87484197218713655"/>
          <c:h val="0.68316897738338689"/>
        </c:manualLayout>
      </c:layout>
      <c:lineChart>
        <c:grouping val="standard"/>
        <c:varyColors val="0"/>
        <c:ser>
          <c:idx val="4"/>
          <c:order val="0"/>
          <c:tx>
            <c:strRef>
              <c:f>'A-38'!$A$203</c:f>
              <c:strCache>
                <c:ptCount val="1"/>
                <c:pt idx="0">
                  <c:v>Historic Expenditure</c:v>
                </c:pt>
              </c:strCache>
            </c:strRef>
          </c:tx>
          <c:spPr>
            <a:ln w="25400">
              <a:solidFill>
                <a:srgbClr val="33CCCC"/>
              </a:solidFill>
              <a:prstDash val="solid"/>
            </a:ln>
          </c:spPr>
          <c:marker>
            <c:symbol val="none"/>
          </c:marker>
          <c:cat>
            <c:multiLvlStrRef>
              <c:f>('A-38'!$B$202:$H$202,'A-38'!$B$204:$I$204)</c:f>
            </c:multiLvlStrRef>
          </c:cat>
          <c:val>
            <c:numRef>
              <c:f>('A-38'!$B$203:$H$203,'A-38'!$B$205,'A-38'!$C$200:$I$200)</c:f>
              <c:numCache>
                <c:formatCode>General</c:formatCode>
                <c:ptCount val="7"/>
              </c:numCache>
            </c:numRef>
          </c:val>
          <c:smooth val="0"/>
          <c:extLst>
            <c:ext xmlns:c16="http://schemas.microsoft.com/office/drawing/2014/chart" uri="{C3380CC4-5D6E-409C-BE32-E72D297353CC}">
              <c16:uniqueId val="{00000000-78A3-4657-B061-C3C39780DCB1}"/>
            </c:ext>
          </c:extLst>
        </c:ser>
        <c:ser>
          <c:idx val="1"/>
          <c:order val="1"/>
          <c:tx>
            <c:strRef>
              <c:f>'A-38'!$A$14</c:f>
              <c:strCache>
                <c:ptCount val="1"/>
                <c:pt idx="0">
                  <c:v>Baseline Expenditure</c:v>
                </c:pt>
              </c:strCache>
            </c:strRef>
          </c:tx>
          <c:spPr>
            <a:ln w="25400">
              <a:solidFill>
                <a:srgbClr val="0000FF"/>
              </a:solidFill>
              <a:prstDash val="solid"/>
            </a:ln>
          </c:spPr>
          <c:marker>
            <c:symbol val="none"/>
          </c:marker>
          <c:cat>
            <c:multiLvlStrRef>
              <c:f>('A-38'!$B$202:$H$202,'A-38'!$B$204:$I$204)</c:f>
            </c:multiLvlStrRef>
          </c:cat>
          <c:val>
            <c:numRef>
              <c:f>('A-38'!$B$200:$H$200,'A-38'!$B$205:$I$205)</c:f>
              <c:numCache>
                <c:formatCode>General</c:formatCode>
                <c:ptCount val="7"/>
              </c:numCache>
            </c:numRef>
          </c:val>
          <c:smooth val="0"/>
          <c:extLst>
            <c:ext xmlns:c16="http://schemas.microsoft.com/office/drawing/2014/chart" uri="{C3380CC4-5D6E-409C-BE32-E72D297353CC}">
              <c16:uniqueId val="{00000001-78A3-4657-B061-C3C39780DCB1}"/>
            </c:ext>
          </c:extLst>
        </c:ser>
        <c:ser>
          <c:idx val="0"/>
          <c:order val="2"/>
          <c:tx>
            <c:strRef>
              <c:f>'A-38'!$A$206</c:f>
              <c:strCache>
                <c:ptCount val="1"/>
                <c:pt idx="0">
                  <c:v>Total with Variations</c:v>
                </c:pt>
              </c:strCache>
            </c:strRef>
          </c:tx>
          <c:spPr>
            <a:ln w="25400">
              <a:solidFill>
                <a:srgbClr val="993366"/>
              </a:solidFill>
              <a:prstDash val="solid"/>
            </a:ln>
          </c:spPr>
          <c:marker>
            <c:symbol val="none"/>
          </c:marker>
          <c:cat>
            <c:multiLvlStrRef>
              <c:f>('A-38'!$B$202:$H$202,'A-38'!$B$204:$I$204)</c:f>
            </c:multiLvlStrRef>
          </c:cat>
          <c:val>
            <c:numRef>
              <c:f>('A-38'!$B$200:$H$200,'A-38'!$B$206:$I$206)</c:f>
              <c:numCache>
                <c:formatCode>General</c:formatCode>
                <c:ptCount val="7"/>
              </c:numCache>
            </c:numRef>
          </c:val>
          <c:smooth val="0"/>
          <c:extLst>
            <c:ext xmlns:c16="http://schemas.microsoft.com/office/drawing/2014/chart" uri="{C3380CC4-5D6E-409C-BE32-E72D297353CC}">
              <c16:uniqueId val="{00000002-78A3-4657-B061-C3C39780DCB1}"/>
            </c:ext>
          </c:extLst>
        </c:ser>
        <c:ser>
          <c:idx val="3"/>
          <c:order val="3"/>
          <c:tx>
            <c:strRef>
              <c:f>'A-38'!$A$207</c:f>
              <c:strCache>
                <c:ptCount val="1"/>
                <c:pt idx="0">
                  <c:v>Total with Specific Escalations</c:v>
                </c:pt>
              </c:strCache>
            </c:strRef>
          </c:tx>
          <c:spPr>
            <a:ln w="25400">
              <a:solidFill>
                <a:srgbClr val="FF0000"/>
              </a:solidFill>
              <a:prstDash val="solid"/>
            </a:ln>
          </c:spPr>
          <c:marker>
            <c:symbol val="none"/>
          </c:marker>
          <c:cat>
            <c:multiLvlStrRef>
              <c:f>('A-38'!$B$202:$H$202,'A-38'!$B$204:$I$204)</c:f>
            </c:multiLvlStrRef>
          </c:cat>
          <c:val>
            <c:numRef>
              <c:f>('A-38'!$B$200:$H$200,'A-38'!$B$207:$I$207)</c:f>
              <c:numCache>
                <c:formatCode>General</c:formatCode>
                <c:ptCount val="7"/>
              </c:numCache>
            </c:numRef>
          </c:val>
          <c:smooth val="0"/>
          <c:extLst>
            <c:ext xmlns:c16="http://schemas.microsoft.com/office/drawing/2014/chart" uri="{C3380CC4-5D6E-409C-BE32-E72D297353CC}">
              <c16:uniqueId val="{00000003-78A3-4657-B061-C3C39780DCB1}"/>
            </c:ext>
          </c:extLst>
        </c:ser>
        <c:ser>
          <c:idx val="2"/>
          <c:order val="4"/>
          <c:tx>
            <c:strRef>
              <c:f>'A-38'!$A$208</c:f>
              <c:strCache>
                <c:ptCount val="1"/>
                <c:pt idx="0">
                  <c:v>Total with All Escalations</c:v>
                </c:pt>
              </c:strCache>
            </c:strRef>
          </c:tx>
          <c:spPr>
            <a:ln w="38100">
              <a:solidFill>
                <a:srgbClr val="00FF00"/>
              </a:solidFill>
              <a:prstDash val="solid"/>
            </a:ln>
          </c:spPr>
          <c:marker>
            <c:symbol val="none"/>
          </c:marker>
          <c:cat>
            <c:multiLvlStrRef>
              <c:f>('A-38'!$B$202:$H$202,'A-38'!$B$204:$I$204)</c:f>
            </c:multiLvlStrRef>
          </c:cat>
          <c:val>
            <c:numRef>
              <c:f>('A-38'!$B$200:$H$200,'A-38'!$B$208:$I$208)</c:f>
              <c:numCache>
                <c:formatCode>General</c:formatCode>
                <c:ptCount val="7"/>
              </c:numCache>
            </c:numRef>
          </c:val>
          <c:smooth val="0"/>
          <c:extLst>
            <c:ext xmlns:c16="http://schemas.microsoft.com/office/drawing/2014/chart" uri="{C3380CC4-5D6E-409C-BE32-E72D297353CC}">
              <c16:uniqueId val="{00000004-78A3-4657-B061-C3C39780DCB1}"/>
            </c:ext>
          </c:extLst>
        </c:ser>
        <c:dLbls>
          <c:showLegendKey val="0"/>
          <c:showVal val="0"/>
          <c:showCatName val="0"/>
          <c:showSerName val="0"/>
          <c:showPercent val="0"/>
          <c:showBubbleSize val="0"/>
        </c:dLbls>
        <c:smooth val="0"/>
        <c:axId val="169145088"/>
        <c:axId val="169146624"/>
      </c:lineChart>
      <c:catAx>
        <c:axId val="16914508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69146624"/>
        <c:crosses val="autoZero"/>
        <c:auto val="1"/>
        <c:lblAlgn val="ctr"/>
        <c:lblOffset val="100"/>
        <c:tickLblSkip val="1"/>
        <c:tickMarkSkip val="1"/>
        <c:noMultiLvlLbl val="0"/>
      </c:catAx>
      <c:valAx>
        <c:axId val="169146624"/>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6534698459448287"/>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6914508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'A-39'!$B$2</c:f>
          <c:strCache>
            <c:ptCount val="1"/>
            <c:pt idx="0">
              <c:v>Superannuation</c:v>
            </c:pt>
          </c:strCache>
        </c:strRef>
      </c:tx>
      <c:layout>
        <c:manualLayout>
          <c:xMode val="edge"/>
          <c:yMode val="edge"/>
          <c:x val="0.41340075853350189"/>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0.10366624525916879"/>
          <c:y val="0.15643579482112899"/>
          <c:w val="0.87863463969661126"/>
          <c:h val="0.68316897738338689"/>
        </c:manualLayout>
      </c:layout>
      <c:lineChart>
        <c:grouping val="standard"/>
        <c:varyColors val="0"/>
        <c:ser>
          <c:idx val="4"/>
          <c:order val="0"/>
          <c:tx>
            <c:strRef>
              <c:f>'A-39'!$A$203</c:f>
              <c:strCache>
                <c:ptCount val="1"/>
                <c:pt idx="0">
                  <c:v>Historic Expenditure</c:v>
                </c:pt>
              </c:strCache>
            </c:strRef>
          </c:tx>
          <c:spPr>
            <a:ln w="25400">
              <a:solidFill>
                <a:srgbClr val="33CCCC"/>
              </a:solidFill>
              <a:prstDash val="solid"/>
            </a:ln>
          </c:spPr>
          <c:marker>
            <c:symbol val="none"/>
          </c:marker>
          <c:cat>
            <c:multiLvlStrRef>
              <c:f>('A-39'!$B$202:$H$202,'A-39'!$B$204:$I$204)</c:f>
            </c:multiLvlStrRef>
          </c:cat>
          <c:val>
            <c:numRef>
              <c:f>('A-39'!$B$203:$H$203,'A-39'!$B$205,'A-39'!$C$200:$I$200)</c:f>
              <c:numCache>
                <c:formatCode>General</c:formatCode>
                <c:ptCount val="7"/>
              </c:numCache>
            </c:numRef>
          </c:val>
          <c:smooth val="0"/>
          <c:extLst>
            <c:ext xmlns:c16="http://schemas.microsoft.com/office/drawing/2014/chart" uri="{C3380CC4-5D6E-409C-BE32-E72D297353CC}">
              <c16:uniqueId val="{00000000-8704-480E-9A23-45B6C507D5E0}"/>
            </c:ext>
          </c:extLst>
        </c:ser>
        <c:ser>
          <c:idx val="1"/>
          <c:order val="1"/>
          <c:tx>
            <c:strRef>
              <c:f>'A-39'!$A$14</c:f>
              <c:strCache>
                <c:ptCount val="1"/>
                <c:pt idx="0">
                  <c:v>Baseline Expenditure</c:v>
                </c:pt>
              </c:strCache>
            </c:strRef>
          </c:tx>
          <c:spPr>
            <a:ln w="25400">
              <a:solidFill>
                <a:srgbClr val="0000FF"/>
              </a:solidFill>
              <a:prstDash val="solid"/>
            </a:ln>
          </c:spPr>
          <c:marker>
            <c:symbol val="none"/>
          </c:marker>
          <c:cat>
            <c:multiLvlStrRef>
              <c:f>('A-39'!$B$202:$H$202,'A-39'!$B$204:$I$204)</c:f>
            </c:multiLvlStrRef>
          </c:cat>
          <c:val>
            <c:numRef>
              <c:f>('A-39'!$B$200:$H$200,'A-39'!$B$205:$I$205)</c:f>
              <c:numCache>
                <c:formatCode>General</c:formatCode>
                <c:ptCount val="7"/>
              </c:numCache>
            </c:numRef>
          </c:val>
          <c:smooth val="0"/>
          <c:extLst>
            <c:ext xmlns:c16="http://schemas.microsoft.com/office/drawing/2014/chart" uri="{C3380CC4-5D6E-409C-BE32-E72D297353CC}">
              <c16:uniqueId val="{00000001-8704-480E-9A23-45B6C507D5E0}"/>
            </c:ext>
          </c:extLst>
        </c:ser>
        <c:ser>
          <c:idx val="0"/>
          <c:order val="2"/>
          <c:tx>
            <c:strRef>
              <c:f>'A-39'!$A$206</c:f>
              <c:strCache>
                <c:ptCount val="1"/>
                <c:pt idx="0">
                  <c:v>Total with Variations</c:v>
                </c:pt>
              </c:strCache>
            </c:strRef>
          </c:tx>
          <c:spPr>
            <a:ln w="25400">
              <a:solidFill>
                <a:srgbClr val="993366"/>
              </a:solidFill>
              <a:prstDash val="solid"/>
            </a:ln>
          </c:spPr>
          <c:marker>
            <c:symbol val="none"/>
          </c:marker>
          <c:cat>
            <c:multiLvlStrRef>
              <c:f>('A-39'!$B$202:$H$202,'A-39'!$B$204:$I$204)</c:f>
            </c:multiLvlStrRef>
          </c:cat>
          <c:val>
            <c:numRef>
              <c:f>('A-39'!$B$200:$H$200,'A-39'!$B$206:$I$206)</c:f>
              <c:numCache>
                <c:formatCode>General</c:formatCode>
                <c:ptCount val="7"/>
              </c:numCache>
            </c:numRef>
          </c:val>
          <c:smooth val="0"/>
          <c:extLst>
            <c:ext xmlns:c16="http://schemas.microsoft.com/office/drawing/2014/chart" uri="{C3380CC4-5D6E-409C-BE32-E72D297353CC}">
              <c16:uniqueId val="{00000002-8704-480E-9A23-45B6C507D5E0}"/>
            </c:ext>
          </c:extLst>
        </c:ser>
        <c:ser>
          <c:idx val="3"/>
          <c:order val="3"/>
          <c:tx>
            <c:strRef>
              <c:f>'A-39'!$A$207</c:f>
              <c:strCache>
                <c:ptCount val="1"/>
                <c:pt idx="0">
                  <c:v>Total with Specific Escalations</c:v>
                </c:pt>
              </c:strCache>
            </c:strRef>
          </c:tx>
          <c:spPr>
            <a:ln w="25400">
              <a:solidFill>
                <a:srgbClr val="FF0000"/>
              </a:solidFill>
              <a:prstDash val="solid"/>
            </a:ln>
          </c:spPr>
          <c:marker>
            <c:symbol val="none"/>
          </c:marker>
          <c:cat>
            <c:multiLvlStrRef>
              <c:f>('A-39'!$B$202:$H$202,'A-39'!$B$204:$I$204)</c:f>
            </c:multiLvlStrRef>
          </c:cat>
          <c:val>
            <c:numRef>
              <c:f>('A-39'!$B$200:$H$200,'A-39'!$B$207:$I$207)</c:f>
              <c:numCache>
                <c:formatCode>General</c:formatCode>
                <c:ptCount val="7"/>
              </c:numCache>
            </c:numRef>
          </c:val>
          <c:smooth val="0"/>
          <c:extLst>
            <c:ext xmlns:c16="http://schemas.microsoft.com/office/drawing/2014/chart" uri="{C3380CC4-5D6E-409C-BE32-E72D297353CC}">
              <c16:uniqueId val="{00000003-8704-480E-9A23-45B6C507D5E0}"/>
            </c:ext>
          </c:extLst>
        </c:ser>
        <c:ser>
          <c:idx val="2"/>
          <c:order val="4"/>
          <c:tx>
            <c:strRef>
              <c:f>'A-39'!$A$208</c:f>
              <c:strCache>
                <c:ptCount val="1"/>
                <c:pt idx="0">
                  <c:v>Total with All Escalations</c:v>
                </c:pt>
              </c:strCache>
            </c:strRef>
          </c:tx>
          <c:spPr>
            <a:ln w="38100">
              <a:solidFill>
                <a:srgbClr val="00FF00"/>
              </a:solidFill>
              <a:prstDash val="solid"/>
            </a:ln>
          </c:spPr>
          <c:marker>
            <c:symbol val="none"/>
          </c:marker>
          <c:cat>
            <c:multiLvlStrRef>
              <c:f>('A-39'!$B$202:$H$202,'A-39'!$B$204:$I$204)</c:f>
            </c:multiLvlStrRef>
          </c:cat>
          <c:val>
            <c:numRef>
              <c:f>('A-39'!$B$200:$H$200,'A-39'!$B$208:$I$208)</c:f>
              <c:numCache>
                <c:formatCode>General</c:formatCode>
                <c:ptCount val="7"/>
              </c:numCache>
            </c:numRef>
          </c:val>
          <c:smooth val="0"/>
          <c:extLst>
            <c:ext xmlns:c16="http://schemas.microsoft.com/office/drawing/2014/chart" uri="{C3380CC4-5D6E-409C-BE32-E72D297353CC}">
              <c16:uniqueId val="{00000004-8704-480E-9A23-45B6C507D5E0}"/>
            </c:ext>
          </c:extLst>
        </c:ser>
        <c:dLbls>
          <c:showLegendKey val="0"/>
          <c:showVal val="0"/>
          <c:showCatName val="0"/>
          <c:showSerName val="0"/>
          <c:showPercent val="0"/>
          <c:showBubbleSize val="0"/>
        </c:dLbls>
        <c:smooth val="0"/>
        <c:axId val="169900288"/>
        <c:axId val="169922560"/>
      </c:lineChart>
      <c:catAx>
        <c:axId val="16990028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69922560"/>
        <c:crosses val="autoZero"/>
        <c:auto val="1"/>
        <c:lblAlgn val="ctr"/>
        <c:lblOffset val="100"/>
        <c:tickLblSkip val="1"/>
        <c:tickMarkSkip val="1"/>
        <c:noMultiLvlLbl val="0"/>
      </c:catAx>
      <c:valAx>
        <c:axId val="169922560"/>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6534698459448287"/>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6990028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'A-40'!$B$2</c:f>
          <c:strCache>
            <c:ptCount val="1"/>
            <c:pt idx="0">
              <c:v>Self Insurance</c:v>
            </c:pt>
          </c:strCache>
        </c:strRef>
      </c:tx>
      <c:layout>
        <c:manualLayout>
          <c:xMode val="edge"/>
          <c:yMode val="edge"/>
          <c:x val="0.38558786346398388"/>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'A-40'!$A$203</c:f>
              <c:strCache>
                <c:ptCount val="1"/>
                <c:pt idx="0">
                  <c:v>Historic Expenditure</c:v>
                </c:pt>
              </c:strCache>
            </c:strRef>
          </c:tx>
          <c:spPr>
            <a:ln w="25400">
              <a:solidFill>
                <a:srgbClr val="33CCCC"/>
              </a:solidFill>
              <a:prstDash val="solid"/>
            </a:ln>
          </c:spPr>
          <c:marker>
            <c:symbol val="none"/>
          </c:marker>
          <c:cat>
            <c:multiLvlStrRef>
              <c:f>('A-40'!$B$202:$H$202,'A-40'!$B$204:$I$204)</c:f>
            </c:multiLvlStrRef>
          </c:cat>
          <c:val>
            <c:numRef>
              <c:f>('A-40'!$B$203:$H$203,'A-40'!$B$205,'A-40'!$C$200:$I$200)</c:f>
              <c:numCache>
                <c:formatCode>General</c:formatCode>
                <c:ptCount val="7"/>
              </c:numCache>
            </c:numRef>
          </c:val>
          <c:smooth val="0"/>
          <c:extLst>
            <c:ext xmlns:c16="http://schemas.microsoft.com/office/drawing/2014/chart" uri="{C3380CC4-5D6E-409C-BE32-E72D297353CC}">
              <c16:uniqueId val="{00000000-8CEF-434A-BD15-260612AA9CD3}"/>
            </c:ext>
          </c:extLst>
        </c:ser>
        <c:ser>
          <c:idx val="1"/>
          <c:order val="1"/>
          <c:tx>
            <c:strRef>
              <c:f>'A-40'!$A$14</c:f>
              <c:strCache>
                <c:ptCount val="1"/>
                <c:pt idx="0">
                  <c:v>Baseline Expenditure</c:v>
                </c:pt>
              </c:strCache>
            </c:strRef>
          </c:tx>
          <c:spPr>
            <a:ln w="25400">
              <a:solidFill>
                <a:srgbClr val="0000FF"/>
              </a:solidFill>
              <a:prstDash val="solid"/>
            </a:ln>
          </c:spPr>
          <c:marker>
            <c:symbol val="none"/>
          </c:marker>
          <c:cat>
            <c:multiLvlStrRef>
              <c:f>('A-40'!$B$202:$H$202,'A-40'!$B$204:$I$204)</c:f>
            </c:multiLvlStrRef>
          </c:cat>
          <c:val>
            <c:numRef>
              <c:f>('A-40'!$B$200:$H$200,'A-40'!$B$205:$I$205)</c:f>
              <c:numCache>
                <c:formatCode>General</c:formatCode>
                <c:ptCount val="7"/>
              </c:numCache>
            </c:numRef>
          </c:val>
          <c:smooth val="0"/>
          <c:extLst>
            <c:ext xmlns:c16="http://schemas.microsoft.com/office/drawing/2014/chart" uri="{C3380CC4-5D6E-409C-BE32-E72D297353CC}">
              <c16:uniqueId val="{00000001-8CEF-434A-BD15-260612AA9CD3}"/>
            </c:ext>
          </c:extLst>
        </c:ser>
        <c:ser>
          <c:idx val="0"/>
          <c:order val="2"/>
          <c:tx>
            <c:strRef>
              <c:f>'A-40'!$A$206</c:f>
              <c:strCache>
                <c:ptCount val="1"/>
                <c:pt idx="0">
                  <c:v>Total with Variations</c:v>
                </c:pt>
              </c:strCache>
            </c:strRef>
          </c:tx>
          <c:spPr>
            <a:ln w="25400">
              <a:solidFill>
                <a:srgbClr val="993366"/>
              </a:solidFill>
              <a:prstDash val="solid"/>
            </a:ln>
          </c:spPr>
          <c:marker>
            <c:symbol val="none"/>
          </c:marker>
          <c:cat>
            <c:multiLvlStrRef>
              <c:f>('A-40'!$B$202:$H$202,'A-40'!$B$204:$I$204)</c:f>
            </c:multiLvlStrRef>
          </c:cat>
          <c:val>
            <c:numRef>
              <c:f>('A-40'!$B$200:$H$200,'A-40'!$B$206:$I$206)</c:f>
              <c:numCache>
                <c:formatCode>General</c:formatCode>
                <c:ptCount val="7"/>
              </c:numCache>
            </c:numRef>
          </c:val>
          <c:smooth val="0"/>
          <c:extLst>
            <c:ext xmlns:c16="http://schemas.microsoft.com/office/drawing/2014/chart" uri="{C3380CC4-5D6E-409C-BE32-E72D297353CC}">
              <c16:uniqueId val="{00000002-8CEF-434A-BD15-260612AA9CD3}"/>
            </c:ext>
          </c:extLst>
        </c:ser>
        <c:ser>
          <c:idx val="3"/>
          <c:order val="3"/>
          <c:tx>
            <c:strRef>
              <c:f>'A-40'!$A$207</c:f>
              <c:strCache>
                <c:ptCount val="1"/>
                <c:pt idx="0">
                  <c:v>Total with Specific Escalations</c:v>
                </c:pt>
              </c:strCache>
            </c:strRef>
          </c:tx>
          <c:spPr>
            <a:ln w="25400">
              <a:solidFill>
                <a:srgbClr val="FF0000"/>
              </a:solidFill>
              <a:prstDash val="solid"/>
            </a:ln>
          </c:spPr>
          <c:marker>
            <c:symbol val="none"/>
          </c:marker>
          <c:cat>
            <c:multiLvlStrRef>
              <c:f>('A-40'!$B$202:$H$202,'A-40'!$B$204:$I$204)</c:f>
            </c:multiLvlStrRef>
          </c:cat>
          <c:val>
            <c:numRef>
              <c:f>('A-40'!$B$200:$H$200,'A-40'!$B$207:$I$207)</c:f>
              <c:numCache>
                <c:formatCode>General</c:formatCode>
                <c:ptCount val="7"/>
              </c:numCache>
            </c:numRef>
          </c:val>
          <c:smooth val="0"/>
          <c:extLst>
            <c:ext xmlns:c16="http://schemas.microsoft.com/office/drawing/2014/chart" uri="{C3380CC4-5D6E-409C-BE32-E72D297353CC}">
              <c16:uniqueId val="{00000003-8CEF-434A-BD15-260612AA9CD3}"/>
            </c:ext>
          </c:extLst>
        </c:ser>
        <c:ser>
          <c:idx val="2"/>
          <c:order val="4"/>
          <c:tx>
            <c:strRef>
              <c:f>'A-40'!$A$208</c:f>
              <c:strCache>
                <c:ptCount val="1"/>
                <c:pt idx="0">
                  <c:v>Total with All Escalations</c:v>
                </c:pt>
              </c:strCache>
            </c:strRef>
          </c:tx>
          <c:spPr>
            <a:ln w="38100">
              <a:solidFill>
                <a:srgbClr val="00FF00"/>
              </a:solidFill>
              <a:prstDash val="solid"/>
            </a:ln>
          </c:spPr>
          <c:marker>
            <c:symbol val="none"/>
          </c:marker>
          <c:cat>
            <c:multiLvlStrRef>
              <c:f>('A-40'!$B$202:$H$202,'A-40'!$B$204:$I$204)</c:f>
            </c:multiLvlStrRef>
          </c:cat>
          <c:val>
            <c:numRef>
              <c:f>('A-40'!$B$200:$H$200,'A-40'!$B$208:$I$208)</c:f>
              <c:numCache>
                <c:formatCode>General</c:formatCode>
                <c:ptCount val="7"/>
              </c:numCache>
            </c:numRef>
          </c:val>
          <c:smooth val="0"/>
          <c:extLst>
            <c:ext xmlns:c16="http://schemas.microsoft.com/office/drawing/2014/chart" uri="{C3380CC4-5D6E-409C-BE32-E72D297353CC}">
              <c16:uniqueId val="{00000004-8CEF-434A-BD15-260612AA9CD3}"/>
            </c:ext>
          </c:extLst>
        </c:ser>
        <c:dLbls>
          <c:showLegendKey val="0"/>
          <c:showVal val="0"/>
          <c:showCatName val="0"/>
          <c:showSerName val="0"/>
          <c:showPercent val="0"/>
          <c:showBubbleSize val="0"/>
        </c:dLbls>
        <c:smooth val="0"/>
        <c:axId val="168636416"/>
        <c:axId val="168637952"/>
      </c:lineChart>
      <c:catAx>
        <c:axId val="168636416"/>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68637952"/>
        <c:crosses val="autoZero"/>
        <c:auto val="1"/>
        <c:lblAlgn val="ctr"/>
        <c:lblOffset val="100"/>
        <c:tickLblSkip val="1"/>
        <c:tickMarkSkip val="1"/>
        <c:noMultiLvlLbl val="0"/>
      </c:catAx>
      <c:valAx>
        <c:axId val="168637952"/>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68636416"/>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'A-41'!$B$2</c:f>
          <c:strCache>
            <c:ptCount val="1"/>
            <c:pt idx="0">
              <c:v>0</c:v>
            </c:pt>
          </c:strCache>
        </c:strRef>
      </c:tx>
      <c:layout>
        <c:manualLayout>
          <c:xMode val="edge"/>
          <c:yMode val="edge"/>
          <c:x val="0.38053097345132741"/>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'A-41'!$A$203</c:f>
              <c:strCache>
                <c:ptCount val="1"/>
                <c:pt idx="0">
                  <c:v>Historic Expenditure</c:v>
                </c:pt>
              </c:strCache>
            </c:strRef>
          </c:tx>
          <c:spPr>
            <a:ln w="25400">
              <a:solidFill>
                <a:srgbClr val="33CCCC"/>
              </a:solidFill>
              <a:prstDash val="solid"/>
            </a:ln>
          </c:spPr>
          <c:marker>
            <c:symbol val="none"/>
          </c:marker>
          <c:cat>
            <c:multiLvlStrRef>
              <c:f>('A-41'!$B$202:$H$202,'A-41'!$B$204:$I$204)</c:f>
            </c:multiLvlStrRef>
          </c:cat>
          <c:val>
            <c:numRef>
              <c:f>('A-41'!$B$203:$H$203,'A-41'!$B$205,'A-41'!$C$200:$I$200)</c:f>
              <c:numCache>
                <c:formatCode>General</c:formatCode>
                <c:ptCount val="7"/>
              </c:numCache>
            </c:numRef>
          </c:val>
          <c:smooth val="0"/>
          <c:extLst>
            <c:ext xmlns:c16="http://schemas.microsoft.com/office/drawing/2014/chart" uri="{C3380CC4-5D6E-409C-BE32-E72D297353CC}">
              <c16:uniqueId val="{00000000-9E95-403C-B436-7B52592D15EC}"/>
            </c:ext>
          </c:extLst>
        </c:ser>
        <c:ser>
          <c:idx val="1"/>
          <c:order val="1"/>
          <c:tx>
            <c:strRef>
              <c:f>'A-41'!$A$14</c:f>
              <c:strCache>
                <c:ptCount val="1"/>
                <c:pt idx="0">
                  <c:v>Baseline Expenditure</c:v>
                </c:pt>
              </c:strCache>
            </c:strRef>
          </c:tx>
          <c:spPr>
            <a:ln w="25400">
              <a:solidFill>
                <a:srgbClr val="0000FF"/>
              </a:solidFill>
              <a:prstDash val="solid"/>
            </a:ln>
          </c:spPr>
          <c:marker>
            <c:symbol val="none"/>
          </c:marker>
          <c:cat>
            <c:multiLvlStrRef>
              <c:f>('A-41'!$B$202:$H$202,'A-41'!$B$204:$I$204)</c:f>
            </c:multiLvlStrRef>
          </c:cat>
          <c:val>
            <c:numRef>
              <c:f>('A-41'!$B$200:$H$200,'A-41'!$B$205:$I$205)</c:f>
              <c:numCache>
                <c:formatCode>General</c:formatCode>
                <c:ptCount val="7"/>
              </c:numCache>
            </c:numRef>
          </c:val>
          <c:smooth val="0"/>
          <c:extLst>
            <c:ext xmlns:c16="http://schemas.microsoft.com/office/drawing/2014/chart" uri="{C3380CC4-5D6E-409C-BE32-E72D297353CC}">
              <c16:uniqueId val="{00000001-9E95-403C-B436-7B52592D15EC}"/>
            </c:ext>
          </c:extLst>
        </c:ser>
        <c:ser>
          <c:idx val="0"/>
          <c:order val="2"/>
          <c:tx>
            <c:strRef>
              <c:f>'A-41'!$A$206</c:f>
              <c:strCache>
                <c:ptCount val="1"/>
                <c:pt idx="0">
                  <c:v>Total with Variations</c:v>
                </c:pt>
              </c:strCache>
            </c:strRef>
          </c:tx>
          <c:spPr>
            <a:ln w="25400">
              <a:solidFill>
                <a:srgbClr val="993366"/>
              </a:solidFill>
              <a:prstDash val="solid"/>
            </a:ln>
          </c:spPr>
          <c:marker>
            <c:symbol val="none"/>
          </c:marker>
          <c:cat>
            <c:multiLvlStrRef>
              <c:f>('A-41'!$B$202:$H$202,'A-41'!$B$204:$I$204)</c:f>
            </c:multiLvlStrRef>
          </c:cat>
          <c:val>
            <c:numRef>
              <c:f>('A-41'!$B$200:$H$200,'A-41'!$B$206:$I$206)</c:f>
              <c:numCache>
                <c:formatCode>General</c:formatCode>
                <c:ptCount val="7"/>
              </c:numCache>
            </c:numRef>
          </c:val>
          <c:smooth val="0"/>
          <c:extLst>
            <c:ext xmlns:c16="http://schemas.microsoft.com/office/drawing/2014/chart" uri="{C3380CC4-5D6E-409C-BE32-E72D297353CC}">
              <c16:uniqueId val="{00000002-9E95-403C-B436-7B52592D15EC}"/>
            </c:ext>
          </c:extLst>
        </c:ser>
        <c:ser>
          <c:idx val="3"/>
          <c:order val="3"/>
          <c:tx>
            <c:strRef>
              <c:f>'A-41'!$A$207</c:f>
              <c:strCache>
                <c:ptCount val="1"/>
                <c:pt idx="0">
                  <c:v>Total with Specific Escalations</c:v>
                </c:pt>
              </c:strCache>
            </c:strRef>
          </c:tx>
          <c:spPr>
            <a:ln w="25400">
              <a:solidFill>
                <a:srgbClr val="FF0000"/>
              </a:solidFill>
              <a:prstDash val="solid"/>
            </a:ln>
          </c:spPr>
          <c:marker>
            <c:symbol val="none"/>
          </c:marker>
          <c:cat>
            <c:multiLvlStrRef>
              <c:f>('A-41'!$B$202:$H$202,'A-41'!$B$204:$I$204)</c:f>
            </c:multiLvlStrRef>
          </c:cat>
          <c:val>
            <c:numRef>
              <c:f>('A-41'!$B$200:$H$200,'A-41'!$B$207:$I$207)</c:f>
              <c:numCache>
                <c:formatCode>General</c:formatCode>
                <c:ptCount val="7"/>
              </c:numCache>
            </c:numRef>
          </c:val>
          <c:smooth val="0"/>
          <c:extLst>
            <c:ext xmlns:c16="http://schemas.microsoft.com/office/drawing/2014/chart" uri="{C3380CC4-5D6E-409C-BE32-E72D297353CC}">
              <c16:uniqueId val="{00000003-9E95-403C-B436-7B52592D15EC}"/>
            </c:ext>
          </c:extLst>
        </c:ser>
        <c:ser>
          <c:idx val="2"/>
          <c:order val="4"/>
          <c:tx>
            <c:strRef>
              <c:f>'A-41'!$A$208</c:f>
              <c:strCache>
                <c:ptCount val="1"/>
                <c:pt idx="0">
                  <c:v>Total with All Escalations</c:v>
                </c:pt>
              </c:strCache>
            </c:strRef>
          </c:tx>
          <c:spPr>
            <a:ln w="38100">
              <a:solidFill>
                <a:srgbClr val="00FF00"/>
              </a:solidFill>
              <a:prstDash val="solid"/>
            </a:ln>
          </c:spPr>
          <c:marker>
            <c:symbol val="none"/>
          </c:marker>
          <c:cat>
            <c:multiLvlStrRef>
              <c:f>('A-41'!$B$202:$H$202,'A-41'!$B$204:$I$204)</c:f>
            </c:multiLvlStrRef>
          </c:cat>
          <c:val>
            <c:numRef>
              <c:f>('A-41'!$B$200:$H$200,'A-41'!$B$208:$I$208)</c:f>
              <c:numCache>
                <c:formatCode>General</c:formatCode>
                <c:ptCount val="7"/>
              </c:numCache>
            </c:numRef>
          </c:val>
          <c:smooth val="0"/>
          <c:extLst>
            <c:ext xmlns:c16="http://schemas.microsoft.com/office/drawing/2014/chart" uri="{C3380CC4-5D6E-409C-BE32-E72D297353CC}">
              <c16:uniqueId val="{00000004-9E95-403C-B436-7B52592D15EC}"/>
            </c:ext>
          </c:extLst>
        </c:ser>
        <c:dLbls>
          <c:showLegendKey val="0"/>
          <c:showVal val="0"/>
          <c:showCatName val="0"/>
          <c:showSerName val="0"/>
          <c:showPercent val="0"/>
          <c:showBubbleSize val="0"/>
        </c:dLbls>
        <c:smooth val="0"/>
        <c:axId val="170300928"/>
        <c:axId val="170302464"/>
      </c:lineChart>
      <c:catAx>
        <c:axId val="17030092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70302464"/>
        <c:crosses val="autoZero"/>
        <c:auto val="1"/>
        <c:lblAlgn val="ctr"/>
        <c:lblOffset val="100"/>
        <c:tickLblSkip val="1"/>
        <c:tickMarkSkip val="1"/>
        <c:noMultiLvlLbl val="0"/>
      </c:catAx>
      <c:valAx>
        <c:axId val="170302464"/>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7030092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'DA-1'!$B$2</c:f>
          <c:strCache>
            <c:ptCount val="1"/>
            <c:pt idx="0">
              <c:v>Distribution Licence Fee</c:v>
            </c:pt>
          </c:strCache>
        </c:strRef>
      </c:tx>
      <c:layout>
        <c:manualLayout>
          <c:xMode val="edge"/>
          <c:yMode val="edge"/>
          <c:x val="0.3552465233881163"/>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'DA-1'!$A$203</c:f>
              <c:strCache>
                <c:ptCount val="1"/>
                <c:pt idx="0">
                  <c:v>Historic Expenditure</c:v>
                </c:pt>
              </c:strCache>
            </c:strRef>
          </c:tx>
          <c:spPr>
            <a:ln w="25400">
              <a:solidFill>
                <a:srgbClr val="33CCCC"/>
              </a:solidFill>
              <a:prstDash val="solid"/>
            </a:ln>
          </c:spPr>
          <c:marker>
            <c:symbol val="none"/>
          </c:marker>
          <c:cat>
            <c:multiLvlStrRef>
              <c:f>('DA-1'!$B$202:$H$202,'DA-1'!$B$204:$I$204)</c:f>
            </c:multiLvlStrRef>
          </c:cat>
          <c:val>
            <c:numRef>
              <c:f>('DA-1'!$B$203:$H$203,'DA-1'!$B$205,'DA-1'!$C$200:$I$200)</c:f>
              <c:numCache>
                <c:formatCode>General</c:formatCode>
                <c:ptCount val="7"/>
              </c:numCache>
            </c:numRef>
          </c:val>
          <c:smooth val="0"/>
          <c:extLst>
            <c:ext xmlns:c16="http://schemas.microsoft.com/office/drawing/2014/chart" uri="{C3380CC4-5D6E-409C-BE32-E72D297353CC}">
              <c16:uniqueId val="{00000000-2E18-442D-9C83-D8191435C643}"/>
            </c:ext>
          </c:extLst>
        </c:ser>
        <c:ser>
          <c:idx val="1"/>
          <c:order val="1"/>
          <c:tx>
            <c:strRef>
              <c:f>'DA-1'!$A$14</c:f>
              <c:strCache>
                <c:ptCount val="1"/>
                <c:pt idx="0">
                  <c:v>Baseline Expenditure</c:v>
                </c:pt>
              </c:strCache>
            </c:strRef>
          </c:tx>
          <c:spPr>
            <a:ln w="25400">
              <a:solidFill>
                <a:srgbClr val="0000FF"/>
              </a:solidFill>
              <a:prstDash val="solid"/>
            </a:ln>
          </c:spPr>
          <c:marker>
            <c:symbol val="none"/>
          </c:marker>
          <c:cat>
            <c:multiLvlStrRef>
              <c:f>('DA-1'!$B$202:$H$202,'DA-1'!$B$204:$I$204)</c:f>
            </c:multiLvlStrRef>
          </c:cat>
          <c:val>
            <c:numRef>
              <c:f>('DA-1'!$B$200:$H$200,'DA-1'!$B$205:$I$205)</c:f>
              <c:numCache>
                <c:formatCode>General</c:formatCode>
                <c:ptCount val="7"/>
              </c:numCache>
            </c:numRef>
          </c:val>
          <c:smooth val="0"/>
          <c:extLst>
            <c:ext xmlns:c16="http://schemas.microsoft.com/office/drawing/2014/chart" uri="{C3380CC4-5D6E-409C-BE32-E72D297353CC}">
              <c16:uniqueId val="{00000001-2E18-442D-9C83-D8191435C643}"/>
            </c:ext>
          </c:extLst>
        </c:ser>
        <c:ser>
          <c:idx val="0"/>
          <c:order val="2"/>
          <c:tx>
            <c:strRef>
              <c:f>'DA-1'!$A$206</c:f>
              <c:strCache>
                <c:ptCount val="1"/>
                <c:pt idx="0">
                  <c:v>Total with Variations</c:v>
                </c:pt>
              </c:strCache>
            </c:strRef>
          </c:tx>
          <c:spPr>
            <a:ln w="25400">
              <a:solidFill>
                <a:srgbClr val="993366"/>
              </a:solidFill>
              <a:prstDash val="solid"/>
            </a:ln>
          </c:spPr>
          <c:marker>
            <c:symbol val="none"/>
          </c:marker>
          <c:cat>
            <c:multiLvlStrRef>
              <c:f>('DA-1'!$B$202:$H$202,'DA-1'!$B$204:$I$204)</c:f>
            </c:multiLvlStrRef>
          </c:cat>
          <c:val>
            <c:numRef>
              <c:f>('DA-1'!$B$200:$H$200,'DA-1'!$B$206:$I$206)</c:f>
              <c:numCache>
                <c:formatCode>General</c:formatCode>
                <c:ptCount val="7"/>
              </c:numCache>
            </c:numRef>
          </c:val>
          <c:smooth val="0"/>
          <c:extLst>
            <c:ext xmlns:c16="http://schemas.microsoft.com/office/drawing/2014/chart" uri="{C3380CC4-5D6E-409C-BE32-E72D297353CC}">
              <c16:uniqueId val="{00000002-2E18-442D-9C83-D8191435C643}"/>
            </c:ext>
          </c:extLst>
        </c:ser>
        <c:ser>
          <c:idx val="3"/>
          <c:order val="3"/>
          <c:tx>
            <c:strRef>
              <c:f>'DA-1'!$A$207</c:f>
              <c:strCache>
                <c:ptCount val="1"/>
                <c:pt idx="0">
                  <c:v>Total with Specific Escalations</c:v>
                </c:pt>
              </c:strCache>
            </c:strRef>
          </c:tx>
          <c:spPr>
            <a:ln w="25400">
              <a:solidFill>
                <a:srgbClr val="FF0000"/>
              </a:solidFill>
              <a:prstDash val="solid"/>
            </a:ln>
          </c:spPr>
          <c:marker>
            <c:symbol val="none"/>
          </c:marker>
          <c:cat>
            <c:multiLvlStrRef>
              <c:f>('DA-1'!$B$202:$H$202,'DA-1'!$B$204:$I$204)</c:f>
            </c:multiLvlStrRef>
          </c:cat>
          <c:val>
            <c:numRef>
              <c:f>('DA-1'!$B$200:$H$200,'DA-1'!$B$207:$I$207)</c:f>
              <c:numCache>
                <c:formatCode>General</c:formatCode>
                <c:ptCount val="7"/>
              </c:numCache>
            </c:numRef>
          </c:val>
          <c:smooth val="0"/>
          <c:extLst>
            <c:ext xmlns:c16="http://schemas.microsoft.com/office/drawing/2014/chart" uri="{C3380CC4-5D6E-409C-BE32-E72D297353CC}">
              <c16:uniqueId val="{00000003-2E18-442D-9C83-D8191435C643}"/>
            </c:ext>
          </c:extLst>
        </c:ser>
        <c:ser>
          <c:idx val="2"/>
          <c:order val="4"/>
          <c:tx>
            <c:strRef>
              <c:f>'DA-1'!$A$208</c:f>
              <c:strCache>
                <c:ptCount val="1"/>
                <c:pt idx="0">
                  <c:v>Total with All Escalations</c:v>
                </c:pt>
              </c:strCache>
            </c:strRef>
          </c:tx>
          <c:spPr>
            <a:ln w="38100">
              <a:solidFill>
                <a:srgbClr val="00FF00"/>
              </a:solidFill>
              <a:prstDash val="solid"/>
            </a:ln>
          </c:spPr>
          <c:marker>
            <c:symbol val="none"/>
          </c:marker>
          <c:cat>
            <c:multiLvlStrRef>
              <c:f>('DA-1'!$B$202:$H$202,'DA-1'!$B$204:$I$204)</c:f>
            </c:multiLvlStrRef>
          </c:cat>
          <c:val>
            <c:numRef>
              <c:f>('DA-1'!$B$200:$H$200,'DA-1'!$B$208:$I$208)</c:f>
              <c:numCache>
                <c:formatCode>General</c:formatCode>
                <c:ptCount val="7"/>
              </c:numCache>
            </c:numRef>
          </c:val>
          <c:smooth val="0"/>
          <c:extLst>
            <c:ext xmlns:c16="http://schemas.microsoft.com/office/drawing/2014/chart" uri="{C3380CC4-5D6E-409C-BE32-E72D297353CC}">
              <c16:uniqueId val="{00000004-2E18-442D-9C83-D8191435C643}"/>
            </c:ext>
          </c:extLst>
        </c:ser>
        <c:dLbls>
          <c:showLegendKey val="0"/>
          <c:showVal val="0"/>
          <c:showCatName val="0"/>
          <c:showSerName val="0"/>
          <c:showPercent val="0"/>
          <c:showBubbleSize val="0"/>
        </c:dLbls>
        <c:smooth val="0"/>
        <c:axId val="176168320"/>
        <c:axId val="176174208"/>
      </c:lineChart>
      <c:catAx>
        <c:axId val="176168320"/>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76174208"/>
        <c:crosses val="autoZero"/>
        <c:auto val="1"/>
        <c:lblAlgn val="ctr"/>
        <c:lblOffset val="100"/>
        <c:tickLblSkip val="1"/>
        <c:tickMarkSkip val="1"/>
        <c:noMultiLvlLbl val="0"/>
      </c:catAx>
      <c:valAx>
        <c:axId val="176174208"/>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76168320"/>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300" b="1" i="0" u="none" strike="noStrike" baseline="0">
                <a:solidFill>
                  <a:srgbClr val="000000"/>
                </a:solidFill>
                <a:latin typeface="Arial"/>
                <a:ea typeface="Arial"/>
                <a:cs typeface="Arial"/>
              </a:defRPr>
            </a:pPr>
            <a:r>
              <a:rPr lang="en-AU" sz="700"/>
              <a:t>Network Access, Monitoring and Control</a:t>
            </a:r>
          </a:p>
        </c:rich>
      </c:tx>
      <c:overlay val="0"/>
      <c:spPr>
        <a:noFill/>
        <a:ln w="25400">
          <a:noFill/>
        </a:ln>
      </c:spPr>
    </c:title>
    <c:autoTitleDeleted val="0"/>
    <c:plotArea>
      <c:layout/>
      <c:lineChart>
        <c:grouping val="standard"/>
        <c:varyColors val="0"/>
        <c:ser>
          <c:idx val="4"/>
          <c:order val="0"/>
          <c:tx>
            <c:strRef>
              <c:f>'DA-2'!$A$203</c:f>
              <c:strCache>
                <c:ptCount val="1"/>
                <c:pt idx="0">
                  <c:v>Historic Expenditure</c:v>
                </c:pt>
              </c:strCache>
            </c:strRef>
          </c:tx>
          <c:spPr>
            <a:ln w="25400">
              <a:solidFill>
                <a:srgbClr val="33CCCC"/>
              </a:solidFill>
              <a:prstDash val="solid"/>
            </a:ln>
          </c:spPr>
          <c:marker>
            <c:symbol val="none"/>
          </c:marker>
          <c:cat>
            <c:multiLvlStrRef>
              <c:f>('DA-2'!$B$202:$H$202,'DA-2'!$B$204:$I$204)</c:f>
            </c:multiLvlStrRef>
          </c:cat>
          <c:val>
            <c:numRef>
              <c:f>('DA-2'!$B$203:$H$203,'DA-2'!$B$205,'DA-2'!$C$200:$I$200)</c:f>
              <c:numCache>
                <c:formatCode>General</c:formatCode>
                <c:ptCount val="7"/>
              </c:numCache>
            </c:numRef>
          </c:val>
          <c:smooth val="0"/>
          <c:extLst>
            <c:ext xmlns:c16="http://schemas.microsoft.com/office/drawing/2014/chart" uri="{C3380CC4-5D6E-409C-BE32-E72D297353CC}">
              <c16:uniqueId val="{00000000-1AF5-4624-B297-BBBFEB599866}"/>
            </c:ext>
          </c:extLst>
        </c:ser>
        <c:ser>
          <c:idx val="1"/>
          <c:order val="1"/>
          <c:tx>
            <c:strRef>
              <c:f>'DA-2'!$A$14</c:f>
              <c:strCache>
                <c:ptCount val="1"/>
                <c:pt idx="0">
                  <c:v>Baseline Expenditure</c:v>
                </c:pt>
              </c:strCache>
            </c:strRef>
          </c:tx>
          <c:spPr>
            <a:ln w="25400">
              <a:solidFill>
                <a:srgbClr val="0000FF"/>
              </a:solidFill>
              <a:prstDash val="solid"/>
            </a:ln>
          </c:spPr>
          <c:marker>
            <c:symbol val="none"/>
          </c:marker>
          <c:cat>
            <c:multiLvlStrRef>
              <c:f>('DA-2'!$B$202:$H$202,'DA-2'!$B$204:$I$204)</c:f>
            </c:multiLvlStrRef>
          </c:cat>
          <c:val>
            <c:numRef>
              <c:f>('DA-2'!$B$200:$H$200,'DA-2'!$B$205:$I$205)</c:f>
              <c:numCache>
                <c:formatCode>General</c:formatCode>
                <c:ptCount val="7"/>
              </c:numCache>
            </c:numRef>
          </c:val>
          <c:smooth val="0"/>
          <c:extLst>
            <c:ext xmlns:c16="http://schemas.microsoft.com/office/drawing/2014/chart" uri="{C3380CC4-5D6E-409C-BE32-E72D297353CC}">
              <c16:uniqueId val="{00000001-1AF5-4624-B297-BBBFEB599866}"/>
            </c:ext>
          </c:extLst>
        </c:ser>
        <c:ser>
          <c:idx val="0"/>
          <c:order val="2"/>
          <c:tx>
            <c:strRef>
              <c:f>'DA-2'!$A$206</c:f>
              <c:strCache>
                <c:ptCount val="1"/>
                <c:pt idx="0">
                  <c:v>Total with Variations</c:v>
                </c:pt>
              </c:strCache>
            </c:strRef>
          </c:tx>
          <c:spPr>
            <a:ln w="25400">
              <a:solidFill>
                <a:srgbClr val="993366"/>
              </a:solidFill>
              <a:prstDash val="solid"/>
            </a:ln>
          </c:spPr>
          <c:marker>
            <c:symbol val="none"/>
          </c:marker>
          <c:cat>
            <c:multiLvlStrRef>
              <c:f>('DA-2'!$B$202:$H$202,'DA-2'!$B$204:$I$204)</c:f>
            </c:multiLvlStrRef>
          </c:cat>
          <c:val>
            <c:numRef>
              <c:f>('DA-2'!$B$200:$H$200,'DA-2'!$B$206:$I$206)</c:f>
              <c:numCache>
                <c:formatCode>General</c:formatCode>
                <c:ptCount val="7"/>
              </c:numCache>
            </c:numRef>
          </c:val>
          <c:smooth val="0"/>
          <c:extLst>
            <c:ext xmlns:c16="http://schemas.microsoft.com/office/drawing/2014/chart" uri="{C3380CC4-5D6E-409C-BE32-E72D297353CC}">
              <c16:uniqueId val="{00000002-1AF5-4624-B297-BBBFEB599866}"/>
            </c:ext>
          </c:extLst>
        </c:ser>
        <c:ser>
          <c:idx val="3"/>
          <c:order val="3"/>
          <c:tx>
            <c:strRef>
              <c:f>'DA-2'!$A$207</c:f>
              <c:strCache>
                <c:ptCount val="1"/>
                <c:pt idx="0">
                  <c:v>Total with Specific Escalations</c:v>
                </c:pt>
              </c:strCache>
            </c:strRef>
          </c:tx>
          <c:spPr>
            <a:ln w="25400">
              <a:solidFill>
                <a:srgbClr val="FF0000"/>
              </a:solidFill>
              <a:prstDash val="solid"/>
            </a:ln>
          </c:spPr>
          <c:marker>
            <c:symbol val="none"/>
          </c:marker>
          <c:cat>
            <c:multiLvlStrRef>
              <c:f>('DA-2'!$B$202:$H$202,'DA-2'!$B$204:$I$204)</c:f>
            </c:multiLvlStrRef>
          </c:cat>
          <c:val>
            <c:numRef>
              <c:f>('DA-2'!$B$200:$H$200,'DA-2'!$B$207:$I$207)</c:f>
              <c:numCache>
                <c:formatCode>General</c:formatCode>
                <c:ptCount val="7"/>
              </c:numCache>
            </c:numRef>
          </c:val>
          <c:smooth val="0"/>
          <c:extLst>
            <c:ext xmlns:c16="http://schemas.microsoft.com/office/drawing/2014/chart" uri="{C3380CC4-5D6E-409C-BE32-E72D297353CC}">
              <c16:uniqueId val="{00000003-1AF5-4624-B297-BBBFEB599866}"/>
            </c:ext>
          </c:extLst>
        </c:ser>
        <c:ser>
          <c:idx val="2"/>
          <c:order val="4"/>
          <c:tx>
            <c:strRef>
              <c:f>'DA-2'!$A$208</c:f>
              <c:strCache>
                <c:ptCount val="1"/>
                <c:pt idx="0">
                  <c:v>Total with All Escalations</c:v>
                </c:pt>
              </c:strCache>
            </c:strRef>
          </c:tx>
          <c:spPr>
            <a:ln w="38100">
              <a:solidFill>
                <a:srgbClr val="00FF00"/>
              </a:solidFill>
              <a:prstDash val="solid"/>
            </a:ln>
          </c:spPr>
          <c:marker>
            <c:symbol val="none"/>
          </c:marker>
          <c:cat>
            <c:multiLvlStrRef>
              <c:f>('DA-2'!$B$202:$H$202,'DA-2'!$B$204:$I$204)</c:f>
            </c:multiLvlStrRef>
          </c:cat>
          <c:val>
            <c:numRef>
              <c:f>('DA-2'!$B$200:$H$200,'DA-2'!$B$208:$I$208)</c:f>
              <c:numCache>
                <c:formatCode>General</c:formatCode>
                <c:ptCount val="7"/>
              </c:numCache>
            </c:numRef>
          </c:val>
          <c:smooth val="0"/>
          <c:extLst>
            <c:ext xmlns:c16="http://schemas.microsoft.com/office/drawing/2014/chart" uri="{C3380CC4-5D6E-409C-BE32-E72D297353CC}">
              <c16:uniqueId val="{00000004-1AF5-4624-B297-BBBFEB599866}"/>
            </c:ext>
          </c:extLst>
        </c:ser>
        <c:dLbls>
          <c:showLegendKey val="0"/>
          <c:showVal val="0"/>
          <c:showCatName val="0"/>
          <c:showSerName val="0"/>
          <c:showPercent val="0"/>
          <c:showBubbleSize val="0"/>
        </c:dLbls>
        <c:smooth val="0"/>
        <c:axId val="169321600"/>
        <c:axId val="169323136"/>
      </c:lineChart>
      <c:catAx>
        <c:axId val="1693216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169323136"/>
        <c:crosses val="autoZero"/>
        <c:auto val="1"/>
        <c:lblAlgn val="ctr"/>
        <c:lblOffset val="100"/>
        <c:tickLblSkip val="1"/>
        <c:tickMarkSkip val="1"/>
        <c:noMultiLvlLbl val="0"/>
      </c:catAx>
      <c:valAx>
        <c:axId val="169323136"/>
        <c:scaling>
          <c:orientation val="minMax"/>
        </c:scaling>
        <c:delete val="0"/>
        <c:axPos val="l"/>
        <c:majorGridlines>
          <c:spPr>
            <a:ln w="3175">
              <a:solidFill>
                <a:srgbClr val="000000"/>
              </a:solidFill>
              <a:prstDash val="solid"/>
            </a:ln>
          </c:spPr>
        </c:majorGridlines>
        <c:title>
          <c:tx>
            <c:rich>
              <a:bodyPr/>
              <a:lstStyle/>
              <a:p>
                <a:pPr>
                  <a:defRPr sz="225" b="1" i="0" u="none" strike="noStrike" baseline="0">
                    <a:solidFill>
                      <a:srgbClr val="000000"/>
                    </a:solidFill>
                    <a:latin typeface="Arial"/>
                    <a:ea typeface="Arial"/>
                    <a:cs typeface="Arial"/>
                  </a:defRPr>
                </a:pPr>
                <a:r>
                  <a:rPr lang="en-AU"/>
                  <a:t>$'M</a:t>
                </a:r>
              </a:p>
            </c:rich>
          </c:tx>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169321600"/>
        <c:crosses val="autoZero"/>
        <c:crossBetween val="between"/>
      </c:valAx>
      <c:spPr>
        <a:solidFill>
          <a:srgbClr val="C0C0C0"/>
        </a:soli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2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225"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'DA-3'!$B$2</c:f>
          <c:strCache>
            <c:ptCount val="1"/>
            <c:pt idx="0">
              <c:v>Customer Service</c:v>
            </c:pt>
          </c:strCache>
        </c:strRef>
      </c:tx>
      <c:layout>
        <c:manualLayout>
          <c:xMode val="edge"/>
          <c:yMode val="edge"/>
          <c:x val="0.39190897597979668"/>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'DA-3'!$A$203</c:f>
              <c:strCache>
                <c:ptCount val="1"/>
                <c:pt idx="0">
                  <c:v>Historic Expenditure</c:v>
                </c:pt>
              </c:strCache>
            </c:strRef>
          </c:tx>
          <c:spPr>
            <a:ln w="25400">
              <a:solidFill>
                <a:srgbClr val="33CCCC"/>
              </a:solidFill>
              <a:prstDash val="solid"/>
            </a:ln>
          </c:spPr>
          <c:marker>
            <c:symbol val="none"/>
          </c:marker>
          <c:cat>
            <c:multiLvlStrRef>
              <c:f>('DA-3'!$B$202:$H$202,'DA-3'!$B$204:$I$204)</c:f>
            </c:multiLvlStrRef>
          </c:cat>
          <c:val>
            <c:numRef>
              <c:f>('DA-3'!$B$203:$H$203,'DA-3'!$B$205,'DA-3'!$C$200:$I$200)</c:f>
              <c:numCache>
                <c:formatCode>General</c:formatCode>
                <c:ptCount val="7"/>
              </c:numCache>
            </c:numRef>
          </c:val>
          <c:smooth val="0"/>
          <c:extLst>
            <c:ext xmlns:c16="http://schemas.microsoft.com/office/drawing/2014/chart" uri="{C3380CC4-5D6E-409C-BE32-E72D297353CC}">
              <c16:uniqueId val="{00000000-86D4-4C80-BEB0-03192FAA2F78}"/>
            </c:ext>
          </c:extLst>
        </c:ser>
        <c:ser>
          <c:idx val="1"/>
          <c:order val="1"/>
          <c:tx>
            <c:strRef>
              <c:f>'DA-3'!$A$14</c:f>
              <c:strCache>
                <c:ptCount val="1"/>
                <c:pt idx="0">
                  <c:v>Baseline Expenditure</c:v>
                </c:pt>
              </c:strCache>
            </c:strRef>
          </c:tx>
          <c:spPr>
            <a:ln w="25400">
              <a:solidFill>
                <a:srgbClr val="0000FF"/>
              </a:solidFill>
              <a:prstDash val="solid"/>
            </a:ln>
          </c:spPr>
          <c:marker>
            <c:symbol val="none"/>
          </c:marker>
          <c:cat>
            <c:multiLvlStrRef>
              <c:f>('DA-3'!$B$202:$H$202,'DA-3'!$B$204:$I$204)</c:f>
            </c:multiLvlStrRef>
          </c:cat>
          <c:val>
            <c:numRef>
              <c:f>('DA-3'!$B$200:$H$200,'DA-3'!$B$205:$I$205)</c:f>
              <c:numCache>
                <c:formatCode>General</c:formatCode>
                <c:ptCount val="7"/>
              </c:numCache>
            </c:numRef>
          </c:val>
          <c:smooth val="0"/>
          <c:extLst>
            <c:ext xmlns:c16="http://schemas.microsoft.com/office/drawing/2014/chart" uri="{C3380CC4-5D6E-409C-BE32-E72D297353CC}">
              <c16:uniqueId val="{00000001-86D4-4C80-BEB0-03192FAA2F78}"/>
            </c:ext>
          </c:extLst>
        </c:ser>
        <c:ser>
          <c:idx val="0"/>
          <c:order val="2"/>
          <c:tx>
            <c:strRef>
              <c:f>'DA-3'!$A$206</c:f>
              <c:strCache>
                <c:ptCount val="1"/>
                <c:pt idx="0">
                  <c:v>Total with Variations</c:v>
                </c:pt>
              </c:strCache>
            </c:strRef>
          </c:tx>
          <c:spPr>
            <a:ln w="25400">
              <a:solidFill>
                <a:srgbClr val="993366"/>
              </a:solidFill>
              <a:prstDash val="solid"/>
            </a:ln>
          </c:spPr>
          <c:marker>
            <c:symbol val="none"/>
          </c:marker>
          <c:cat>
            <c:multiLvlStrRef>
              <c:f>('DA-3'!$B$202:$H$202,'DA-3'!$B$204:$I$204)</c:f>
            </c:multiLvlStrRef>
          </c:cat>
          <c:val>
            <c:numRef>
              <c:f>('DA-3'!$B$200:$H$200,'DA-3'!$B$206:$I$206)</c:f>
              <c:numCache>
                <c:formatCode>General</c:formatCode>
                <c:ptCount val="7"/>
              </c:numCache>
            </c:numRef>
          </c:val>
          <c:smooth val="0"/>
          <c:extLst>
            <c:ext xmlns:c16="http://schemas.microsoft.com/office/drawing/2014/chart" uri="{C3380CC4-5D6E-409C-BE32-E72D297353CC}">
              <c16:uniqueId val="{00000002-86D4-4C80-BEB0-03192FAA2F78}"/>
            </c:ext>
          </c:extLst>
        </c:ser>
        <c:ser>
          <c:idx val="3"/>
          <c:order val="3"/>
          <c:tx>
            <c:strRef>
              <c:f>'DA-3'!$A$207</c:f>
              <c:strCache>
                <c:ptCount val="1"/>
                <c:pt idx="0">
                  <c:v>Total with Specific Escalations</c:v>
                </c:pt>
              </c:strCache>
            </c:strRef>
          </c:tx>
          <c:spPr>
            <a:ln w="25400">
              <a:solidFill>
                <a:srgbClr val="FF0000"/>
              </a:solidFill>
              <a:prstDash val="solid"/>
            </a:ln>
          </c:spPr>
          <c:marker>
            <c:symbol val="none"/>
          </c:marker>
          <c:cat>
            <c:multiLvlStrRef>
              <c:f>('DA-3'!$B$202:$H$202,'DA-3'!$B$204:$I$204)</c:f>
            </c:multiLvlStrRef>
          </c:cat>
          <c:val>
            <c:numRef>
              <c:f>('DA-3'!$B$200:$H$200,'DA-3'!$B$207:$I$207)</c:f>
              <c:numCache>
                <c:formatCode>General</c:formatCode>
                <c:ptCount val="7"/>
              </c:numCache>
            </c:numRef>
          </c:val>
          <c:smooth val="0"/>
          <c:extLst>
            <c:ext xmlns:c16="http://schemas.microsoft.com/office/drawing/2014/chart" uri="{C3380CC4-5D6E-409C-BE32-E72D297353CC}">
              <c16:uniqueId val="{00000003-86D4-4C80-BEB0-03192FAA2F78}"/>
            </c:ext>
          </c:extLst>
        </c:ser>
        <c:ser>
          <c:idx val="2"/>
          <c:order val="4"/>
          <c:tx>
            <c:strRef>
              <c:f>'DA-3'!$A$208</c:f>
              <c:strCache>
                <c:ptCount val="1"/>
                <c:pt idx="0">
                  <c:v>Total with All Escalations</c:v>
                </c:pt>
              </c:strCache>
            </c:strRef>
          </c:tx>
          <c:spPr>
            <a:ln w="38100">
              <a:solidFill>
                <a:srgbClr val="00FF00"/>
              </a:solidFill>
              <a:prstDash val="solid"/>
            </a:ln>
          </c:spPr>
          <c:marker>
            <c:symbol val="none"/>
          </c:marker>
          <c:cat>
            <c:multiLvlStrRef>
              <c:f>('DA-3'!$B$202:$H$202,'DA-3'!$B$204:$I$204)</c:f>
            </c:multiLvlStrRef>
          </c:cat>
          <c:val>
            <c:numRef>
              <c:f>('DA-3'!$B$200:$H$200,'DA-3'!$B$208:$I$208)</c:f>
              <c:numCache>
                <c:formatCode>General</c:formatCode>
                <c:ptCount val="7"/>
              </c:numCache>
            </c:numRef>
          </c:val>
          <c:smooth val="0"/>
          <c:extLst>
            <c:ext xmlns:c16="http://schemas.microsoft.com/office/drawing/2014/chart" uri="{C3380CC4-5D6E-409C-BE32-E72D297353CC}">
              <c16:uniqueId val="{00000004-86D4-4C80-BEB0-03192FAA2F78}"/>
            </c:ext>
          </c:extLst>
        </c:ser>
        <c:dLbls>
          <c:showLegendKey val="0"/>
          <c:showVal val="0"/>
          <c:showCatName val="0"/>
          <c:showSerName val="0"/>
          <c:showPercent val="0"/>
          <c:showBubbleSize val="0"/>
        </c:dLbls>
        <c:smooth val="0"/>
        <c:axId val="175991424"/>
        <c:axId val="175997312"/>
      </c:lineChart>
      <c:catAx>
        <c:axId val="175991424"/>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75997312"/>
        <c:crosses val="autoZero"/>
        <c:auto val="1"/>
        <c:lblAlgn val="ctr"/>
        <c:lblOffset val="100"/>
        <c:tickLblSkip val="1"/>
        <c:tickMarkSkip val="1"/>
        <c:noMultiLvlLbl val="0"/>
      </c:catAx>
      <c:valAx>
        <c:axId val="175997312"/>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75991424"/>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300" b="1" i="0" u="none" strike="noStrike" baseline="0">
                <a:solidFill>
                  <a:srgbClr val="000000"/>
                </a:solidFill>
                <a:latin typeface="Arial"/>
                <a:ea typeface="Arial"/>
                <a:cs typeface="Arial"/>
              </a:defRPr>
            </a:pPr>
            <a:r>
              <a:rPr lang="en-AU" sz="800"/>
              <a:t>Standards Development and Maintenance</a:t>
            </a:r>
          </a:p>
        </c:rich>
      </c:tx>
      <c:overlay val="0"/>
      <c:spPr>
        <a:noFill/>
        <a:ln w="25400">
          <a:noFill/>
        </a:ln>
      </c:spPr>
    </c:title>
    <c:autoTitleDeleted val="0"/>
    <c:plotArea>
      <c:layout/>
      <c:lineChart>
        <c:grouping val="standard"/>
        <c:varyColors val="0"/>
        <c:ser>
          <c:idx val="4"/>
          <c:order val="0"/>
          <c:tx>
            <c:strRef>
              <c:f>'DA-4'!$A$203</c:f>
              <c:strCache>
                <c:ptCount val="1"/>
                <c:pt idx="0">
                  <c:v>Historic Expenditure</c:v>
                </c:pt>
              </c:strCache>
            </c:strRef>
          </c:tx>
          <c:spPr>
            <a:ln w="25400">
              <a:solidFill>
                <a:srgbClr val="33CCCC"/>
              </a:solidFill>
              <a:prstDash val="solid"/>
            </a:ln>
          </c:spPr>
          <c:marker>
            <c:symbol val="none"/>
          </c:marker>
          <c:cat>
            <c:multiLvlStrRef>
              <c:f>('DA-4'!$B$202:$H$202,'DA-4'!$B$204:$I$204)</c:f>
            </c:multiLvlStrRef>
          </c:cat>
          <c:val>
            <c:numRef>
              <c:f>('DA-4'!$B$203:$H$203,'DA-4'!$B$205,'DA-4'!$C$200:$I$200)</c:f>
              <c:numCache>
                <c:formatCode>General</c:formatCode>
                <c:ptCount val="7"/>
              </c:numCache>
            </c:numRef>
          </c:val>
          <c:smooth val="0"/>
          <c:extLst>
            <c:ext xmlns:c16="http://schemas.microsoft.com/office/drawing/2014/chart" uri="{C3380CC4-5D6E-409C-BE32-E72D297353CC}">
              <c16:uniqueId val="{00000000-9D9B-445F-8128-8A65E1D2C940}"/>
            </c:ext>
          </c:extLst>
        </c:ser>
        <c:ser>
          <c:idx val="1"/>
          <c:order val="1"/>
          <c:tx>
            <c:strRef>
              <c:f>'DA-4'!$A$14</c:f>
              <c:strCache>
                <c:ptCount val="1"/>
                <c:pt idx="0">
                  <c:v>Baseline Expenditure</c:v>
                </c:pt>
              </c:strCache>
            </c:strRef>
          </c:tx>
          <c:spPr>
            <a:ln w="25400">
              <a:solidFill>
                <a:srgbClr val="0000FF"/>
              </a:solidFill>
              <a:prstDash val="solid"/>
            </a:ln>
          </c:spPr>
          <c:marker>
            <c:symbol val="none"/>
          </c:marker>
          <c:cat>
            <c:multiLvlStrRef>
              <c:f>('DA-4'!$B$202:$H$202,'DA-4'!$B$204:$I$204)</c:f>
            </c:multiLvlStrRef>
          </c:cat>
          <c:val>
            <c:numRef>
              <c:f>('DA-4'!$B$200:$H$200,'DA-4'!$B$205:$I$205)</c:f>
              <c:numCache>
                <c:formatCode>General</c:formatCode>
                <c:ptCount val="7"/>
              </c:numCache>
            </c:numRef>
          </c:val>
          <c:smooth val="0"/>
          <c:extLst>
            <c:ext xmlns:c16="http://schemas.microsoft.com/office/drawing/2014/chart" uri="{C3380CC4-5D6E-409C-BE32-E72D297353CC}">
              <c16:uniqueId val="{00000001-9D9B-445F-8128-8A65E1D2C940}"/>
            </c:ext>
          </c:extLst>
        </c:ser>
        <c:ser>
          <c:idx val="0"/>
          <c:order val="2"/>
          <c:tx>
            <c:strRef>
              <c:f>'DA-4'!$A$206</c:f>
              <c:strCache>
                <c:ptCount val="1"/>
                <c:pt idx="0">
                  <c:v>Total with Variations</c:v>
                </c:pt>
              </c:strCache>
            </c:strRef>
          </c:tx>
          <c:spPr>
            <a:ln w="25400">
              <a:solidFill>
                <a:srgbClr val="993366"/>
              </a:solidFill>
              <a:prstDash val="solid"/>
            </a:ln>
          </c:spPr>
          <c:marker>
            <c:symbol val="none"/>
          </c:marker>
          <c:cat>
            <c:multiLvlStrRef>
              <c:f>('DA-4'!$B$202:$H$202,'DA-4'!$B$204:$I$204)</c:f>
            </c:multiLvlStrRef>
          </c:cat>
          <c:val>
            <c:numRef>
              <c:f>('DA-4'!$B$200:$H$200,'DA-4'!$B$206:$I$206)</c:f>
              <c:numCache>
                <c:formatCode>General</c:formatCode>
                <c:ptCount val="7"/>
              </c:numCache>
            </c:numRef>
          </c:val>
          <c:smooth val="0"/>
          <c:extLst>
            <c:ext xmlns:c16="http://schemas.microsoft.com/office/drawing/2014/chart" uri="{C3380CC4-5D6E-409C-BE32-E72D297353CC}">
              <c16:uniqueId val="{00000002-9D9B-445F-8128-8A65E1D2C940}"/>
            </c:ext>
          </c:extLst>
        </c:ser>
        <c:ser>
          <c:idx val="3"/>
          <c:order val="3"/>
          <c:tx>
            <c:strRef>
              <c:f>'DA-4'!$A$207</c:f>
              <c:strCache>
                <c:ptCount val="1"/>
                <c:pt idx="0">
                  <c:v>Total with Specific Escalations</c:v>
                </c:pt>
              </c:strCache>
            </c:strRef>
          </c:tx>
          <c:spPr>
            <a:ln w="25400">
              <a:solidFill>
                <a:srgbClr val="FF0000"/>
              </a:solidFill>
              <a:prstDash val="solid"/>
            </a:ln>
          </c:spPr>
          <c:marker>
            <c:symbol val="none"/>
          </c:marker>
          <c:cat>
            <c:multiLvlStrRef>
              <c:f>('DA-4'!$B$202:$H$202,'DA-4'!$B$204:$I$204)</c:f>
            </c:multiLvlStrRef>
          </c:cat>
          <c:val>
            <c:numRef>
              <c:f>('DA-4'!$B$200:$H$200,'DA-4'!$B$207:$I$207)</c:f>
              <c:numCache>
                <c:formatCode>General</c:formatCode>
                <c:ptCount val="7"/>
              </c:numCache>
            </c:numRef>
          </c:val>
          <c:smooth val="0"/>
          <c:extLst>
            <c:ext xmlns:c16="http://schemas.microsoft.com/office/drawing/2014/chart" uri="{C3380CC4-5D6E-409C-BE32-E72D297353CC}">
              <c16:uniqueId val="{00000003-9D9B-445F-8128-8A65E1D2C940}"/>
            </c:ext>
          </c:extLst>
        </c:ser>
        <c:ser>
          <c:idx val="2"/>
          <c:order val="4"/>
          <c:tx>
            <c:strRef>
              <c:f>'DA-4'!$A$208</c:f>
              <c:strCache>
                <c:ptCount val="1"/>
                <c:pt idx="0">
                  <c:v>Total with All Escalations</c:v>
                </c:pt>
              </c:strCache>
            </c:strRef>
          </c:tx>
          <c:spPr>
            <a:ln w="38100">
              <a:solidFill>
                <a:srgbClr val="00FF00"/>
              </a:solidFill>
              <a:prstDash val="solid"/>
            </a:ln>
          </c:spPr>
          <c:marker>
            <c:symbol val="none"/>
          </c:marker>
          <c:cat>
            <c:multiLvlStrRef>
              <c:f>('DA-4'!$B$202:$H$202,'DA-4'!$B$204:$I$204)</c:f>
            </c:multiLvlStrRef>
          </c:cat>
          <c:val>
            <c:numRef>
              <c:f>('DA-4'!$B$200:$H$200,'DA-4'!$B$208:$I$208)</c:f>
              <c:numCache>
                <c:formatCode>General</c:formatCode>
                <c:ptCount val="7"/>
              </c:numCache>
            </c:numRef>
          </c:val>
          <c:smooth val="0"/>
          <c:extLst>
            <c:ext xmlns:c16="http://schemas.microsoft.com/office/drawing/2014/chart" uri="{C3380CC4-5D6E-409C-BE32-E72D297353CC}">
              <c16:uniqueId val="{00000004-9D9B-445F-8128-8A65E1D2C940}"/>
            </c:ext>
          </c:extLst>
        </c:ser>
        <c:dLbls>
          <c:showLegendKey val="0"/>
          <c:showVal val="0"/>
          <c:showCatName val="0"/>
          <c:showSerName val="0"/>
          <c:showPercent val="0"/>
          <c:showBubbleSize val="0"/>
        </c:dLbls>
        <c:smooth val="0"/>
        <c:axId val="177160576"/>
        <c:axId val="177162112"/>
      </c:lineChart>
      <c:catAx>
        <c:axId val="1771605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177162112"/>
        <c:crosses val="autoZero"/>
        <c:auto val="1"/>
        <c:lblAlgn val="ctr"/>
        <c:lblOffset val="100"/>
        <c:tickLblSkip val="1"/>
        <c:tickMarkSkip val="1"/>
        <c:noMultiLvlLbl val="0"/>
      </c:catAx>
      <c:valAx>
        <c:axId val="177162112"/>
        <c:scaling>
          <c:orientation val="minMax"/>
        </c:scaling>
        <c:delete val="0"/>
        <c:axPos val="l"/>
        <c:majorGridlines>
          <c:spPr>
            <a:ln w="3175">
              <a:solidFill>
                <a:srgbClr val="000000"/>
              </a:solidFill>
              <a:prstDash val="solid"/>
            </a:ln>
          </c:spPr>
        </c:majorGridlines>
        <c:title>
          <c:tx>
            <c:rich>
              <a:bodyPr/>
              <a:lstStyle/>
              <a:p>
                <a:pPr>
                  <a:defRPr sz="225" b="1" i="0" u="none" strike="noStrike" baseline="0">
                    <a:solidFill>
                      <a:srgbClr val="000000"/>
                    </a:solidFill>
                    <a:latin typeface="Arial"/>
                    <a:ea typeface="Arial"/>
                    <a:cs typeface="Arial"/>
                  </a:defRPr>
                </a:pPr>
                <a:r>
                  <a:rPr lang="en-AU"/>
                  <a:t>$'M</a:t>
                </a:r>
              </a:p>
            </c:rich>
          </c:tx>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177160576"/>
        <c:crosses val="autoZero"/>
        <c:crossBetween val="between"/>
      </c:valAx>
      <c:spPr>
        <a:solidFill>
          <a:srgbClr val="C0C0C0"/>
        </a:soli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2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225"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'DA-5'!$B$2</c:f>
          <c:strCache>
            <c:ptCount val="1"/>
            <c:pt idx="0">
              <c:v>Strategic Asset Management</c:v>
            </c:pt>
          </c:strCache>
        </c:strRef>
      </c:tx>
      <c:layout>
        <c:manualLayout>
          <c:xMode val="edge"/>
          <c:yMode val="edge"/>
          <c:x val="0.33122629582808094"/>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'DA-5'!$A$203</c:f>
              <c:strCache>
                <c:ptCount val="1"/>
                <c:pt idx="0">
                  <c:v>Historic Expenditure</c:v>
                </c:pt>
              </c:strCache>
            </c:strRef>
          </c:tx>
          <c:spPr>
            <a:ln w="25400">
              <a:solidFill>
                <a:srgbClr val="33CCCC"/>
              </a:solidFill>
              <a:prstDash val="solid"/>
            </a:ln>
          </c:spPr>
          <c:marker>
            <c:symbol val="none"/>
          </c:marker>
          <c:cat>
            <c:multiLvlStrRef>
              <c:f>('DA-5'!$B$202:$H$202,'DA-5'!$B$204:$I$204)</c:f>
            </c:multiLvlStrRef>
          </c:cat>
          <c:val>
            <c:numRef>
              <c:f>('DA-5'!$B$203:$H$203,'DA-5'!$B$205,'DA-5'!$C$200:$I$200)</c:f>
              <c:numCache>
                <c:formatCode>General</c:formatCode>
                <c:ptCount val="7"/>
              </c:numCache>
            </c:numRef>
          </c:val>
          <c:smooth val="0"/>
          <c:extLst>
            <c:ext xmlns:c16="http://schemas.microsoft.com/office/drawing/2014/chart" uri="{C3380CC4-5D6E-409C-BE32-E72D297353CC}">
              <c16:uniqueId val="{00000000-C750-4DBA-9842-EEE5CB9857BB}"/>
            </c:ext>
          </c:extLst>
        </c:ser>
        <c:ser>
          <c:idx val="1"/>
          <c:order val="1"/>
          <c:tx>
            <c:strRef>
              <c:f>'DA-5'!$A$14</c:f>
              <c:strCache>
                <c:ptCount val="1"/>
                <c:pt idx="0">
                  <c:v>Baseline Expenditure</c:v>
                </c:pt>
              </c:strCache>
            </c:strRef>
          </c:tx>
          <c:spPr>
            <a:ln w="25400">
              <a:solidFill>
                <a:srgbClr val="0000FF"/>
              </a:solidFill>
              <a:prstDash val="solid"/>
            </a:ln>
          </c:spPr>
          <c:marker>
            <c:symbol val="none"/>
          </c:marker>
          <c:cat>
            <c:multiLvlStrRef>
              <c:f>('DA-5'!$B$202:$H$202,'DA-5'!$B$204:$I$204)</c:f>
            </c:multiLvlStrRef>
          </c:cat>
          <c:val>
            <c:numRef>
              <c:f>('DA-5'!$B$200:$H$200,'DA-5'!$B$205:$I$205)</c:f>
              <c:numCache>
                <c:formatCode>General</c:formatCode>
                <c:ptCount val="7"/>
              </c:numCache>
            </c:numRef>
          </c:val>
          <c:smooth val="0"/>
          <c:extLst>
            <c:ext xmlns:c16="http://schemas.microsoft.com/office/drawing/2014/chart" uri="{C3380CC4-5D6E-409C-BE32-E72D297353CC}">
              <c16:uniqueId val="{00000001-C750-4DBA-9842-EEE5CB9857BB}"/>
            </c:ext>
          </c:extLst>
        </c:ser>
        <c:ser>
          <c:idx val="0"/>
          <c:order val="2"/>
          <c:tx>
            <c:strRef>
              <c:f>'DA-5'!$A$206</c:f>
              <c:strCache>
                <c:ptCount val="1"/>
                <c:pt idx="0">
                  <c:v>Total with Variations</c:v>
                </c:pt>
              </c:strCache>
            </c:strRef>
          </c:tx>
          <c:spPr>
            <a:ln w="25400">
              <a:solidFill>
                <a:srgbClr val="993366"/>
              </a:solidFill>
              <a:prstDash val="solid"/>
            </a:ln>
          </c:spPr>
          <c:marker>
            <c:symbol val="none"/>
          </c:marker>
          <c:cat>
            <c:multiLvlStrRef>
              <c:f>('DA-5'!$B$202:$H$202,'DA-5'!$B$204:$I$204)</c:f>
            </c:multiLvlStrRef>
          </c:cat>
          <c:val>
            <c:numRef>
              <c:f>('DA-5'!$B$200:$H$200,'DA-5'!$B$206:$I$206)</c:f>
              <c:numCache>
                <c:formatCode>General</c:formatCode>
                <c:ptCount val="7"/>
              </c:numCache>
            </c:numRef>
          </c:val>
          <c:smooth val="0"/>
          <c:extLst>
            <c:ext xmlns:c16="http://schemas.microsoft.com/office/drawing/2014/chart" uri="{C3380CC4-5D6E-409C-BE32-E72D297353CC}">
              <c16:uniqueId val="{00000002-C750-4DBA-9842-EEE5CB9857BB}"/>
            </c:ext>
          </c:extLst>
        </c:ser>
        <c:ser>
          <c:idx val="3"/>
          <c:order val="3"/>
          <c:tx>
            <c:strRef>
              <c:f>'DA-5'!$A$207</c:f>
              <c:strCache>
                <c:ptCount val="1"/>
                <c:pt idx="0">
                  <c:v>Total with Specific Escalations</c:v>
                </c:pt>
              </c:strCache>
            </c:strRef>
          </c:tx>
          <c:spPr>
            <a:ln w="25400">
              <a:solidFill>
                <a:srgbClr val="FF0000"/>
              </a:solidFill>
              <a:prstDash val="solid"/>
            </a:ln>
          </c:spPr>
          <c:marker>
            <c:symbol val="none"/>
          </c:marker>
          <c:cat>
            <c:multiLvlStrRef>
              <c:f>('DA-5'!$B$202:$H$202,'DA-5'!$B$204:$I$204)</c:f>
            </c:multiLvlStrRef>
          </c:cat>
          <c:val>
            <c:numRef>
              <c:f>('DA-5'!$B$200:$H$200,'DA-5'!$B$207:$I$207)</c:f>
              <c:numCache>
                <c:formatCode>General</c:formatCode>
                <c:ptCount val="7"/>
              </c:numCache>
            </c:numRef>
          </c:val>
          <c:smooth val="0"/>
          <c:extLst>
            <c:ext xmlns:c16="http://schemas.microsoft.com/office/drawing/2014/chart" uri="{C3380CC4-5D6E-409C-BE32-E72D297353CC}">
              <c16:uniqueId val="{00000003-C750-4DBA-9842-EEE5CB9857BB}"/>
            </c:ext>
          </c:extLst>
        </c:ser>
        <c:ser>
          <c:idx val="2"/>
          <c:order val="4"/>
          <c:tx>
            <c:strRef>
              <c:f>'DA-5'!$A$208</c:f>
              <c:strCache>
                <c:ptCount val="1"/>
                <c:pt idx="0">
                  <c:v>Total with All Escalations</c:v>
                </c:pt>
              </c:strCache>
            </c:strRef>
          </c:tx>
          <c:spPr>
            <a:ln w="38100">
              <a:solidFill>
                <a:srgbClr val="00FF00"/>
              </a:solidFill>
              <a:prstDash val="solid"/>
            </a:ln>
          </c:spPr>
          <c:marker>
            <c:symbol val="none"/>
          </c:marker>
          <c:cat>
            <c:multiLvlStrRef>
              <c:f>('DA-5'!$B$202:$H$202,'DA-5'!$B$204:$I$204)</c:f>
            </c:multiLvlStrRef>
          </c:cat>
          <c:val>
            <c:numRef>
              <c:f>('DA-5'!$B$200:$H$200,'DA-5'!$B$208:$I$208)</c:f>
              <c:numCache>
                <c:formatCode>General</c:formatCode>
                <c:ptCount val="7"/>
              </c:numCache>
            </c:numRef>
          </c:val>
          <c:smooth val="0"/>
          <c:extLst>
            <c:ext xmlns:c16="http://schemas.microsoft.com/office/drawing/2014/chart" uri="{C3380CC4-5D6E-409C-BE32-E72D297353CC}">
              <c16:uniqueId val="{00000004-C750-4DBA-9842-EEE5CB9857BB}"/>
            </c:ext>
          </c:extLst>
        </c:ser>
        <c:dLbls>
          <c:showLegendKey val="0"/>
          <c:showVal val="0"/>
          <c:showCatName val="0"/>
          <c:showSerName val="0"/>
          <c:showPercent val="0"/>
          <c:showBubbleSize val="0"/>
        </c:dLbls>
        <c:smooth val="0"/>
        <c:axId val="177657728"/>
        <c:axId val="177659264"/>
      </c:lineChart>
      <c:catAx>
        <c:axId val="17765772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77659264"/>
        <c:crosses val="autoZero"/>
        <c:auto val="1"/>
        <c:lblAlgn val="ctr"/>
        <c:lblOffset val="100"/>
        <c:tickLblSkip val="1"/>
        <c:tickMarkSkip val="1"/>
        <c:noMultiLvlLbl val="0"/>
      </c:catAx>
      <c:valAx>
        <c:axId val="177659264"/>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7765772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'DA-6'!$B$2</c:f>
          <c:strCache>
            <c:ptCount val="1"/>
            <c:pt idx="0">
              <c:v>Operational Asset Management</c:v>
            </c:pt>
          </c:strCache>
        </c:strRef>
      </c:tx>
      <c:layout>
        <c:manualLayout>
          <c:xMode val="edge"/>
          <c:yMode val="edge"/>
          <c:x val="0.36662452591657096"/>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'DA-6'!$A$203</c:f>
              <c:strCache>
                <c:ptCount val="1"/>
                <c:pt idx="0">
                  <c:v>Historic Expenditure</c:v>
                </c:pt>
              </c:strCache>
            </c:strRef>
          </c:tx>
          <c:spPr>
            <a:ln w="25400">
              <a:solidFill>
                <a:srgbClr val="33CCCC"/>
              </a:solidFill>
              <a:prstDash val="solid"/>
            </a:ln>
          </c:spPr>
          <c:marker>
            <c:symbol val="none"/>
          </c:marker>
          <c:cat>
            <c:multiLvlStrRef>
              <c:f>('DA-6'!$B$202:$H$202,'DA-6'!$B$204:$I$204)</c:f>
            </c:multiLvlStrRef>
          </c:cat>
          <c:val>
            <c:numRef>
              <c:f>('DA-6'!$B$203:$H$203,'DA-6'!$B$205,'DA-6'!$C$200:$I$200)</c:f>
              <c:numCache>
                <c:formatCode>General</c:formatCode>
                <c:ptCount val="7"/>
              </c:numCache>
            </c:numRef>
          </c:val>
          <c:smooth val="0"/>
          <c:extLst>
            <c:ext xmlns:c16="http://schemas.microsoft.com/office/drawing/2014/chart" uri="{C3380CC4-5D6E-409C-BE32-E72D297353CC}">
              <c16:uniqueId val="{00000000-3D87-47D9-8113-87D190249880}"/>
            </c:ext>
          </c:extLst>
        </c:ser>
        <c:ser>
          <c:idx val="1"/>
          <c:order val="1"/>
          <c:tx>
            <c:strRef>
              <c:f>'DA-6'!$A$14</c:f>
              <c:strCache>
                <c:ptCount val="1"/>
                <c:pt idx="0">
                  <c:v>Baseline Expenditure</c:v>
                </c:pt>
              </c:strCache>
            </c:strRef>
          </c:tx>
          <c:spPr>
            <a:ln w="25400">
              <a:solidFill>
                <a:srgbClr val="0000FF"/>
              </a:solidFill>
              <a:prstDash val="solid"/>
            </a:ln>
          </c:spPr>
          <c:marker>
            <c:symbol val="none"/>
          </c:marker>
          <c:cat>
            <c:multiLvlStrRef>
              <c:f>('DA-6'!$B$202:$H$202,'DA-6'!$B$204:$I$204)</c:f>
            </c:multiLvlStrRef>
          </c:cat>
          <c:val>
            <c:numRef>
              <c:f>('DA-6'!$B$200:$H$200,'DA-6'!$B$205:$I$205)</c:f>
              <c:numCache>
                <c:formatCode>General</c:formatCode>
                <c:ptCount val="7"/>
              </c:numCache>
            </c:numRef>
          </c:val>
          <c:smooth val="0"/>
          <c:extLst>
            <c:ext xmlns:c16="http://schemas.microsoft.com/office/drawing/2014/chart" uri="{C3380CC4-5D6E-409C-BE32-E72D297353CC}">
              <c16:uniqueId val="{00000001-3D87-47D9-8113-87D190249880}"/>
            </c:ext>
          </c:extLst>
        </c:ser>
        <c:ser>
          <c:idx val="0"/>
          <c:order val="2"/>
          <c:tx>
            <c:strRef>
              <c:f>'DA-6'!$A$206</c:f>
              <c:strCache>
                <c:ptCount val="1"/>
                <c:pt idx="0">
                  <c:v>Total with Variations</c:v>
                </c:pt>
              </c:strCache>
            </c:strRef>
          </c:tx>
          <c:spPr>
            <a:ln w="25400">
              <a:solidFill>
                <a:srgbClr val="993366"/>
              </a:solidFill>
              <a:prstDash val="solid"/>
            </a:ln>
          </c:spPr>
          <c:marker>
            <c:symbol val="none"/>
          </c:marker>
          <c:cat>
            <c:multiLvlStrRef>
              <c:f>('DA-6'!$B$202:$H$202,'DA-6'!$B$204:$I$204)</c:f>
            </c:multiLvlStrRef>
          </c:cat>
          <c:val>
            <c:numRef>
              <c:f>('DA-6'!$B$200:$H$200,'DA-6'!$B$206:$I$206)</c:f>
              <c:numCache>
                <c:formatCode>General</c:formatCode>
                <c:ptCount val="7"/>
              </c:numCache>
            </c:numRef>
          </c:val>
          <c:smooth val="0"/>
          <c:extLst>
            <c:ext xmlns:c16="http://schemas.microsoft.com/office/drawing/2014/chart" uri="{C3380CC4-5D6E-409C-BE32-E72D297353CC}">
              <c16:uniqueId val="{00000002-3D87-47D9-8113-87D190249880}"/>
            </c:ext>
          </c:extLst>
        </c:ser>
        <c:ser>
          <c:idx val="3"/>
          <c:order val="3"/>
          <c:tx>
            <c:strRef>
              <c:f>'DA-6'!$A$207</c:f>
              <c:strCache>
                <c:ptCount val="1"/>
                <c:pt idx="0">
                  <c:v>Total with Specific Escalations</c:v>
                </c:pt>
              </c:strCache>
            </c:strRef>
          </c:tx>
          <c:spPr>
            <a:ln w="25400">
              <a:solidFill>
                <a:srgbClr val="FF0000"/>
              </a:solidFill>
              <a:prstDash val="solid"/>
            </a:ln>
          </c:spPr>
          <c:marker>
            <c:symbol val="none"/>
          </c:marker>
          <c:cat>
            <c:multiLvlStrRef>
              <c:f>('DA-6'!$B$202:$H$202,'DA-6'!$B$204:$I$204)</c:f>
            </c:multiLvlStrRef>
          </c:cat>
          <c:val>
            <c:numRef>
              <c:f>('DA-6'!$B$200:$H$200,'DA-6'!$B$207:$I$207)</c:f>
              <c:numCache>
                <c:formatCode>General</c:formatCode>
                <c:ptCount val="7"/>
              </c:numCache>
            </c:numRef>
          </c:val>
          <c:smooth val="0"/>
          <c:extLst>
            <c:ext xmlns:c16="http://schemas.microsoft.com/office/drawing/2014/chart" uri="{C3380CC4-5D6E-409C-BE32-E72D297353CC}">
              <c16:uniqueId val="{00000003-3D87-47D9-8113-87D190249880}"/>
            </c:ext>
          </c:extLst>
        </c:ser>
        <c:ser>
          <c:idx val="2"/>
          <c:order val="4"/>
          <c:tx>
            <c:strRef>
              <c:f>'DA-6'!$A$208</c:f>
              <c:strCache>
                <c:ptCount val="1"/>
                <c:pt idx="0">
                  <c:v>Total with All Escalations</c:v>
                </c:pt>
              </c:strCache>
            </c:strRef>
          </c:tx>
          <c:spPr>
            <a:ln w="38100">
              <a:solidFill>
                <a:srgbClr val="00FF00"/>
              </a:solidFill>
              <a:prstDash val="solid"/>
            </a:ln>
          </c:spPr>
          <c:marker>
            <c:symbol val="none"/>
          </c:marker>
          <c:cat>
            <c:multiLvlStrRef>
              <c:f>('DA-6'!$B$202:$H$202,'DA-6'!$B$204:$I$204)</c:f>
            </c:multiLvlStrRef>
          </c:cat>
          <c:val>
            <c:numRef>
              <c:f>('DA-6'!$B$200:$H$200,'DA-6'!$B$208:$I$208)</c:f>
              <c:numCache>
                <c:formatCode>General</c:formatCode>
                <c:ptCount val="7"/>
              </c:numCache>
            </c:numRef>
          </c:val>
          <c:smooth val="0"/>
          <c:extLst>
            <c:ext xmlns:c16="http://schemas.microsoft.com/office/drawing/2014/chart" uri="{C3380CC4-5D6E-409C-BE32-E72D297353CC}">
              <c16:uniqueId val="{00000004-3D87-47D9-8113-87D190249880}"/>
            </c:ext>
          </c:extLst>
        </c:ser>
        <c:dLbls>
          <c:showLegendKey val="0"/>
          <c:showVal val="0"/>
          <c:showCatName val="0"/>
          <c:showSerName val="0"/>
          <c:showPercent val="0"/>
          <c:showBubbleSize val="0"/>
        </c:dLbls>
        <c:smooth val="0"/>
        <c:axId val="176840064"/>
        <c:axId val="176854144"/>
      </c:lineChart>
      <c:catAx>
        <c:axId val="176840064"/>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76854144"/>
        <c:crosses val="autoZero"/>
        <c:auto val="1"/>
        <c:lblAlgn val="ctr"/>
        <c:lblOffset val="100"/>
        <c:tickLblSkip val="1"/>
        <c:tickMarkSkip val="1"/>
        <c:noMultiLvlLbl val="0"/>
      </c:catAx>
      <c:valAx>
        <c:axId val="176854144"/>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76840064"/>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4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'DA-7'!$B$2</c:f>
          <c:strCache>
            <c:ptCount val="1"/>
            <c:pt idx="0">
              <c:v>Maintenance of Asset Information</c:v>
            </c:pt>
          </c:strCache>
        </c:strRef>
      </c:tx>
      <c:layout>
        <c:manualLayout>
          <c:xMode val="edge"/>
          <c:yMode val="edge"/>
          <c:x val="0.30088495575222857"/>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'DA-7'!$A$203</c:f>
              <c:strCache>
                <c:ptCount val="1"/>
                <c:pt idx="0">
                  <c:v>Historic Expenditure</c:v>
                </c:pt>
              </c:strCache>
            </c:strRef>
          </c:tx>
          <c:spPr>
            <a:ln w="25400">
              <a:solidFill>
                <a:srgbClr val="33CCCC"/>
              </a:solidFill>
              <a:prstDash val="solid"/>
            </a:ln>
          </c:spPr>
          <c:marker>
            <c:symbol val="none"/>
          </c:marker>
          <c:cat>
            <c:strRef>
              <c:f>('DA-7'!$B$202:$H$202,'DA-7'!$B$204:$I$204)</c:f>
              <c:strCache>
                <c:ptCount val="15"/>
                <c:pt idx="0">
                  <c:v>2010/11</c:v>
                </c:pt>
                <c:pt idx="1">
                  <c:v>2011/12</c:v>
                </c:pt>
                <c:pt idx="2">
                  <c:v>2012/13</c:v>
                </c:pt>
                <c:pt idx="3">
                  <c:v>2013/14</c:v>
                </c:pt>
                <c:pt idx="4">
                  <c:v>2014/15</c:v>
                </c:pt>
                <c:pt idx="5">
                  <c:v>2015/16</c:v>
                </c:pt>
                <c:pt idx="6">
                  <c:v>2016/17</c:v>
                </c:pt>
                <c:pt idx="7">
                  <c:v>2017/18</c:v>
                </c:pt>
                <c:pt idx="8">
                  <c:v>2018/19</c:v>
                </c:pt>
                <c:pt idx="9">
                  <c:v>2019/20</c:v>
                </c:pt>
                <c:pt idx="10">
                  <c:v>2020/21</c:v>
                </c:pt>
                <c:pt idx="11">
                  <c:v>2021/22</c:v>
                </c:pt>
                <c:pt idx="12">
                  <c:v>2022/23</c:v>
                </c:pt>
                <c:pt idx="13">
                  <c:v>2023/24</c:v>
                </c:pt>
                <c:pt idx="14">
                  <c:v>2024/25</c:v>
                </c:pt>
              </c:strCache>
            </c:strRef>
          </c:cat>
          <c:val>
            <c:numRef>
              <c:f>('DA-7'!$B$203:$H$203,'DA-7'!$B$205,'DA-7'!$C$200:$I$200)</c:f>
              <c:numCache>
                <c:formatCode>_-* #,##0.0_-;\-* #,##0.0_-;_-* "-"??_-;_-@_-</c:formatCode>
                <c:ptCount val="15"/>
                <c:pt idx="0">
                  <c:v>0</c:v>
                </c:pt>
                <c:pt idx="1">
                  <c:v>0</c:v>
                </c:pt>
                <c:pt idx="2">
                  <c:v>0</c:v>
                </c:pt>
                <c:pt idx="3">
                  <c:v>0</c:v>
                </c:pt>
                <c:pt idx="4">
                  <c:v>0</c:v>
                </c:pt>
                <c:pt idx="5">
                  <c:v>0</c:v>
                </c:pt>
                <c:pt idx="6">
                  <c:v>0</c:v>
                </c:pt>
                <c:pt idx="7">
                  <c:v>0</c:v>
                </c:pt>
              </c:numCache>
            </c:numRef>
          </c:val>
          <c:smooth val="0"/>
          <c:extLst>
            <c:ext xmlns:c16="http://schemas.microsoft.com/office/drawing/2014/chart" uri="{C3380CC4-5D6E-409C-BE32-E72D297353CC}">
              <c16:uniqueId val="{00000000-281A-4BA0-B273-F1A0B8098BB1}"/>
            </c:ext>
          </c:extLst>
        </c:ser>
        <c:ser>
          <c:idx val="1"/>
          <c:order val="1"/>
          <c:tx>
            <c:strRef>
              <c:f>'DA-7'!$A$14</c:f>
              <c:strCache>
                <c:ptCount val="1"/>
                <c:pt idx="0">
                  <c:v>Baseline Expenditure</c:v>
                </c:pt>
              </c:strCache>
            </c:strRef>
          </c:tx>
          <c:spPr>
            <a:ln w="25400">
              <a:solidFill>
                <a:srgbClr val="0000FF"/>
              </a:solidFill>
              <a:prstDash val="solid"/>
            </a:ln>
          </c:spPr>
          <c:marker>
            <c:symbol val="none"/>
          </c:marker>
          <c:cat>
            <c:strRef>
              <c:f>('DA-7'!$B$202:$H$202,'DA-7'!$B$204:$I$204)</c:f>
              <c:strCache>
                <c:ptCount val="15"/>
                <c:pt idx="0">
                  <c:v>2010/11</c:v>
                </c:pt>
                <c:pt idx="1">
                  <c:v>2011/12</c:v>
                </c:pt>
                <c:pt idx="2">
                  <c:v>2012/13</c:v>
                </c:pt>
                <c:pt idx="3">
                  <c:v>2013/14</c:v>
                </c:pt>
                <c:pt idx="4">
                  <c:v>2014/15</c:v>
                </c:pt>
                <c:pt idx="5">
                  <c:v>2015/16</c:v>
                </c:pt>
                <c:pt idx="6">
                  <c:v>2016/17</c:v>
                </c:pt>
                <c:pt idx="7">
                  <c:v>2017/18</c:v>
                </c:pt>
                <c:pt idx="8">
                  <c:v>2018/19</c:v>
                </c:pt>
                <c:pt idx="9">
                  <c:v>2019/20</c:v>
                </c:pt>
                <c:pt idx="10">
                  <c:v>2020/21</c:v>
                </c:pt>
                <c:pt idx="11">
                  <c:v>2021/22</c:v>
                </c:pt>
                <c:pt idx="12">
                  <c:v>2022/23</c:v>
                </c:pt>
                <c:pt idx="13">
                  <c:v>2023/24</c:v>
                </c:pt>
                <c:pt idx="14">
                  <c:v>2024/25</c:v>
                </c:pt>
              </c:strCache>
            </c:strRef>
          </c:cat>
          <c:val>
            <c:numRef>
              <c:f>('DA-7'!$B$200:$H$200,'DA-7'!$B$205:$I$205)</c:f>
              <c:numCache>
                <c:formatCode>General</c:formatCode>
                <c:ptCount val="15"/>
                <c:pt idx="7" formatCode="_-* #,##0.0_-;\-* #,##0.0_-;_-* &quot;-&quot;??_-;_-@_-">
                  <c:v>0</c:v>
                </c:pt>
                <c:pt idx="8" formatCode="_-* #,##0.0_-;\-* #,##0.0_-;_-* &quot;-&quot;??_-;_-@_-">
                  <c:v>1.7243085965302622</c:v>
                </c:pt>
                <c:pt idx="9" formatCode="_-* #,##0.0_-;\-* #,##0.0_-;_-* &quot;-&quot;??_-;_-@_-">
                  <c:v>1.7243085965302622</c:v>
                </c:pt>
                <c:pt idx="10" formatCode="_-* #,##0.0_-;\-* #,##0.0_-;_-* &quot;-&quot;??_-;_-@_-">
                  <c:v>1.7243085965302622</c:v>
                </c:pt>
                <c:pt idx="11" formatCode="_-* #,##0.0_-;\-* #,##0.0_-;_-* &quot;-&quot;??_-;_-@_-">
                  <c:v>1.7243085965302622</c:v>
                </c:pt>
                <c:pt idx="12" formatCode="_-* #,##0.0_-;\-* #,##0.0_-;_-* &quot;-&quot;??_-;_-@_-">
                  <c:v>1.7243085965302622</c:v>
                </c:pt>
                <c:pt idx="13" formatCode="_-* #,##0.0_-;\-* #,##0.0_-;_-* &quot;-&quot;??_-;_-@_-">
                  <c:v>1.7243085965302622</c:v>
                </c:pt>
                <c:pt idx="14" formatCode="_-* #,##0.0_-;\-* #,##0.0_-;_-* &quot;-&quot;??_-;_-@_-">
                  <c:v>1.7243085965302622</c:v>
                </c:pt>
              </c:numCache>
            </c:numRef>
          </c:val>
          <c:smooth val="0"/>
          <c:extLst>
            <c:ext xmlns:c16="http://schemas.microsoft.com/office/drawing/2014/chart" uri="{C3380CC4-5D6E-409C-BE32-E72D297353CC}">
              <c16:uniqueId val="{00000001-281A-4BA0-B273-F1A0B8098BB1}"/>
            </c:ext>
          </c:extLst>
        </c:ser>
        <c:ser>
          <c:idx val="0"/>
          <c:order val="2"/>
          <c:tx>
            <c:strRef>
              <c:f>'DA-7'!$A$206</c:f>
              <c:strCache>
                <c:ptCount val="1"/>
                <c:pt idx="0">
                  <c:v>Total with Variations</c:v>
                </c:pt>
              </c:strCache>
            </c:strRef>
          </c:tx>
          <c:spPr>
            <a:ln w="25400">
              <a:solidFill>
                <a:srgbClr val="993366"/>
              </a:solidFill>
              <a:prstDash val="solid"/>
            </a:ln>
          </c:spPr>
          <c:marker>
            <c:symbol val="none"/>
          </c:marker>
          <c:cat>
            <c:strRef>
              <c:f>('DA-7'!$B$202:$H$202,'DA-7'!$B$204:$I$204)</c:f>
              <c:strCache>
                <c:ptCount val="15"/>
                <c:pt idx="0">
                  <c:v>2010/11</c:v>
                </c:pt>
                <c:pt idx="1">
                  <c:v>2011/12</c:v>
                </c:pt>
                <c:pt idx="2">
                  <c:v>2012/13</c:v>
                </c:pt>
                <c:pt idx="3">
                  <c:v>2013/14</c:v>
                </c:pt>
                <c:pt idx="4">
                  <c:v>2014/15</c:v>
                </c:pt>
                <c:pt idx="5">
                  <c:v>2015/16</c:v>
                </c:pt>
                <c:pt idx="6">
                  <c:v>2016/17</c:v>
                </c:pt>
                <c:pt idx="7">
                  <c:v>2017/18</c:v>
                </c:pt>
                <c:pt idx="8">
                  <c:v>2018/19</c:v>
                </c:pt>
                <c:pt idx="9">
                  <c:v>2019/20</c:v>
                </c:pt>
                <c:pt idx="10">
                  <c:v>2020/21</c:v>
                </c:pt>
                <c:pt idx="11">
                  <c:v>2021/22</c:v>
                </c:pt>
                <c:pt idx="12">
                  <c:v>2022/23</c:v>
                </c:pt>
                <c:pt idx="13">
                  <c:v>2023/24</c:v>
                </c:pt>
                <c:pt idx="14">
                  <c:v>2024/25</c:v>
                </c:pt>
              </c:strCache>
            </c:strRef>
          </c:cat>
          <c:val>
            <c:numRef>
              <c:f>('DA-7'!$B$200:$H$200,'DA-7'!$B$206:$I$206)</c:f>
              <c:numCache>
                <c:formatCode>General</c:formatCode>
                <c:ptCount val="15"/>
                <c:pt idx="7" formatCode="_-* #,##0.0_-;\-* #,##0.0_-;_-* &quot;-&quot;??_-;_-@_-">
                  <c:v>0</c:v>
                </c:pt>
                <c:pt idx="8" formatCode="_-* #,##0.0_-;\-* #,##0.0_-;_-* &quot;-&quot;??_-;_-@_-">
                  <c:v>1.7243085965302622</c:v>
                </c:pt>
                <c:pt idx="9" formatCode="_-* #,##0.0_-;\-* #,##0.0_-;_-* &quot;-&quot;??_-;_-@_-">
                  <c:v>1.7243085965302622</c:v>
                </c:pt>
                <c:pt idx="10" formatCode="_-* #,##0.0_-;\-* #,##0.0_-;_-* &quot;-&quot;??_-;_-@_-">
                  <c:v>1.7243085965302622</c:v>
                </c:pt>
                <c:pt idx="11" formatCode="_-* #,##0.0_-;\-* #,##0.0_-;_-* &quot;-&quot;??_-;_-@_-">
                  <c:v>2.1074565965302621</c:v>
                </c:pt>
                <c:pt idx="12" formatCode="_-* #,##0.0_-;\-* #,##0.0_-;_-* &quot;-&quot;??_-;_-@_-">
                  <c:v>2.6106645965302624</c:v>
                </c:pt>
                <c:pt idx="13" formatCode="_-* #,##0.0_-;\-* #,##0.0_-;_-* &quot;-&quot;??_-;_-@_-">
                  <c:v>2.7610005965302622</c:v>
                </c:pt>
                <c:pt idx="14" formatCode="_-* #,##0.0_-;\-* #,##0.0_-;_-* &quot;-&quot;??_-;_-@_-">
                  <c:v>2.9791965965302625</c:v>
                </c:pt>
              </c:numCache>
            </c:numRef>
          </c:val>
          <c:smooth val="0"/>
          <c:extLst>
            <c:ext xmlns:c16="http://schemas.microsoft.com/office/drawing/2014/chart" uri="{C3380CC4-5D6E-409C-BE32-E72D297353CC}">
              <c16:uniqueId val="{00000002-281A-4BA0-B273-F1A0B8098BB1}"/>
            </c:ext>
          </c:extLst>
        </c:ser>
        <c:ser>
          <c:idx val="3"/>
          <c:order val="3"/>
          <c:tx>
            <c:strRef>
              <c:f>'DA-7'!$A$207</c:f>
              <c:strCache>
                <c:ptCount val="1"/>
                <c:pt idx="0">
                  <c:v>Total with Specific Escalations</c:v>
                </c:pt>
              </c:strCache>
            </c:strRef>
          </c:tx>
          <c:spPr>
            <a:ln w="25400">
              <a:solidFill>
                <a:srgbClr val="FF0000"/>
              </a:solidFill>
              <a:prstDash val="solid"/>
            </a:ln>
          </c:spPr>
          <c:marker>
            <c:symbol val="none"/>
          </c:marker>
          <c:cat>
            <c:strRef>
              <c:f>('DA-7'!$B$202:$H$202,'DA-7'!$B$204:$I$204)</c:f>
              <c:strCache>
                <c:ptCount val="15"/>
                <c:pt idx="0">
                  <c:v>2010/11</c:v>
                </c:pt>
                <c:pt idx="1">
                  <c:v>2011/12</c:v>
                </c:pt>
                <c:pt idx="2">
                  <c:v>2012/13</c:v>
                </c:pt>
                <c:pt idx="3">
                  <c:v>2013/14</c:v>
                </c:pt>
                <c:pt idx="4">
                  <c:v>2014/15</c:v>
                </c:pt>
                <c:pt idx="5">
                  <c:v>2015/16</c:v>
                </c:pt>
                <c:pt idx="6">
                  <c:v>2016/17</c:v>
                </c:pt>
                <c:pt idx="7">
                  <c:v>2017/18</c:v>
                </c:pt>
                <c:pt idx="8">
                  <c:v>2018/19</c:v>
                </c:pt>
                <c:pt idx="9">
                  <c:v>2019/20</c:v>
                </c:pt>
                <c:pt idx="10">
                  <c:v>2020/21</c:v>
                </c:pt>
                <c:pt idx="11">
                  <c:v>2021/22</c:v>
                </c:pt>
                <c:pt idx="12">
                  <c:v>2022/23</c:v>
                </c:pt>
                <c:pt idx="13">
                  <c:v>2023/24</c:v>
                </c:pt>
                <c:pt idx="14">
                  <c:v>2024/25</c:v>
                </c:pt>
              </c:strCache>
            </c:strRef>
          </c:cat>
          <c:val>
            <c:numRef>
              <c:f>('DA-7'!$B$200:$H$200,'DA-7'!$B$207:$I$207)</c:f>
              <c:numCache>
                <c:formatCode>General</c:formatCode>
                <c:ptCount val="15"/>
                <c:pt idx="7" formatCode="_-* #,##0.0_-;\-* #,##0.0_-;_-* &quot;-&quot;??_-;_-@_-">
                  <c:v>0</c:v>
                </c:pt>
                <c:pt idx="8" formatCode="_-* #,##0.0_-;\-* #,##0.0_-;_-* &quot;-&quot;??_-;_-@_-">
                  <c:v>1.7243085965302622</c:v>
                </c:pt>
                <c:pt idx="9" formatCode="_-* #,##0.0_-;\-* #,##0.0_-;_-* &quot;-&quot;??_-;_-@_-">
                  <c:v>1.7243085965302622</c:v>
                </c:pt>
                <c:pt idx="10" formatCode="_-* #,##0.0_-;\-* #,##0.0_-;_-* &quot;-&quot;??_-;_-@_-">
                  <c:v>1.7392796917606355</c:v>
                </c:pt>
                <c:pt idx="11" formatCode="_-* #,##0.0_-;\-* #,##0.0_-;_-* &quot;-&quot;??_-;_-@_-">
                  <c:v>2.1352508873351574</c:v>
                </c:pt>
                <c:pt idx="12" formatCode="_-* #,##0.0_-;\-* #,##0.0_-;_-* &quot;-&quot;??_-;_-@_-">
                  <c:v>2.648917587984617</c:v>
                </c:pt>
                <c:pt idx="13" formatCode="_-* #,##0.0_-;\-* #,##0.0_-;_-* &quot;-&quot;??_-;_-@_-">
                  <c:v>2.8096708923504807</c:v>
                </c:pt>
                <c:pt idx="14" formatCode="_-* #,##0.0_-;\-* #,##0.0_-;_-* &quot;-&quot;??_-;_-@_-">
                  <c:v>3.0382190423465332</c:v>
                </c:pt>
              </c:numCache>
            </c:numRef>
          </c:val>
          <c:smooth val="0"/>
          <c:extLst>
            <c:ext xmlns:c16="http://schemas.microsoft.com/office/drawing/2014/chart" uri="{C3380CC4-5D6E-409C-BE32-E72D297353CC}">
              <c16:uniqueId val="{00000003-281A-4BA0-B273-F1A0B8098BB1}"/>
            </c:ext>
          </c:extLst>
        </c:ser>
        <c:ser>
          <c:idx val="2"/>
          <c:order val="4"/>
          <c:tx>
            <c:strRef>
              <c:f>'DA-7'!$A$208</c:f>
              <c:strCache>
                <c:ptCount val="1"/>
                <c:pt idx="0">
                  <c:v>Total with All Escalations</c:v>
                </c:pt>
              </c:strCache>
            </c:strRef>
          </c:tx>
          <c:spPr>
            <a:ln w="38100">
              <a:solidFill>
                <a:srgbClr val="00FF00"/>
              </a:solidFill>
              <a:prstDash val="solid"/>
            </a:ln>
          </c:spPr>
          <c:marker>
            <c:symbol val="none"/>
          </c:marker>
          <c:cat>
            <c:strRef>
              <c:f>('DA-7'!$B$202:$H$202,'DA-7'!$B$204:$I$204)</c:f>
              <c:strCache>
                <c:ptCount val="15"/>
                <c:pt idx="0">
                  <c:v>2010/11</c:v>
                </c:pt>
                <c:pt idx="1">
                  <c:v>2011/12</c:v>
                </c:pt>
                <c:pt idx="2">
                  <c:v>2012/13</c:v>
                </c:pt>
                <c:pt idx="3">
                  <c:v>2013/14</c:v>
                </c:pt>
                <c:pt idx="4">
                  <c:v>2014/15</c:v>
                </c:pt>
                <c:pt idx="5">
                  <c:v>2015/16</c:v>
                </c:pt>
                <c:pt idx="6">
                  <c:v>2016/17</c:v>
                </c:pt>
                <c:pt idx="7">
                  <c:v>2017/18</c:v>
                </c:pt>
                <c:pt idx="8">
                  <c:v>2018/19</c:v>
                </c:pt>
                <c:pt idx="9">
                  <c:v>2019/20</c:v>
                </c:pt>
                <c:pt idx="10">
                  <c:v>2020/21</c:v>
                </c:pt>
                <c:pt idx="11">
                  <c:v>2021/22</c:v>
                </c:pt>
                <c:pt idx="12">
                  <c:v>2022/23</c:v>
                </c:pt>
                <c:pt idx="13">
                  <c:v>2023/24</c:v>
                </c:pt>
                <c:pt idx="14">
                  <c:v>2024/25</c:v>
                </c:pt>
              </c:strCache>
            </c:strRef>
          </c:cat>
          <c:val>
            <c:numRef>
              <c:f>('DA-7'!$B$200:$H$200,'DA-7'!$B$208:$I$208)</c:f>
              <c:numCache>
                <c:formatCode>General</c:formatCode>
                <c:ptCount val="15"/>
                <c:pt idx="7" formatCode="_-* #,##0.0_-;\-* #,##0.0_-;_-* &quot;-&quot;??_-;_-@_-">
                  <c:v>0</c:v>
                </c:pt>
                <c:pt idx="8" formatCode="_-* #,##0.0_-;\-* #,##0.0_-;_-* &quot;-&quot;??_-;_-@_-">
                  <c:v>1.7243085965302622</c:v>
                </c:pt>
                <c:pt idx="9" formatCode="_-* #,##0.0_-;\-* #,##0.0_-;_-* &quot;-&quot;??_-;_-@_-">
                  <c:v>1.7243085965302622</c:v>
                </c:pt>
                <c:pt idx="10" formatCode="_-* #,##0.0_-;\-* #,##0.0_-;_-* &quot;-&quot;??_-;_-@_-">
                  <c:v>1.7473839702377305</c:v>
                </c:pt>
                <c:pt idx="11" formatCode="_-* #,##0.0_-;\-* #,##0.0_-;_-* &quot;-&quot;??_-;_-@_-">
                  <c:v>2.1546290638231378</c:v>
                </c:pt>
                <c:pt idx="12" formatCode="_-* #,##0.0_-;\-* #,##0.0_-;_-* &quot;-&quot;??_-;_-@_-">
                  <c:v>2.6813048823629488</c:v>
                </c:pt>
                <c:pt idx="13" formatCode="_-* #,##0.0_-;\-* #,##0.0_-;_-* &quot;-&quot;??_-;_-@_-">
                  <c:v>2.8540113050631457</c:v>
                </c:pt>
                <c:pt idx="14" formatCode="_-* #,##0.0_-;\-* #,##0.0_-;_-* &quot;-&quot;??_-;_-@_-">
                  <c:v>3.0933326435112614</c:v>
                </c:pt>
              </c:numCache>
            </c:numRef>
          </c:val>
          <c:smooth val="0"/>
          <c:extLst>
            <c:ext xmlns:c16="http://schemas.microsoft.com/office/drawing/2014/chart" uri="{C3380CC4-5D6E-409C-BE32-E72D297353CC}">
              <c16:uniqueId val="{00000004-281A-4BA0-B273-F1A0B8098BB1}"/>
            </c:ext>
          </c:extLst>
        </c:ser>
        <c:dLbls>
          <c:showLegendKey val="0"/>
          <c:showVal val="0"/>
          <c:showCatName val="0"/>
          <c:showSerName val="0"/>
          <c:showPercent val="0"/>
          <c:showBubbleSize val="0"/>
        </c:dLbls>
        <c:smooth val="0"/>
        <c:axId val="177996928"/>
        <c:axId val="177998464"/>
      </c:lineChart>
      <c:catAx>
        <c:axId val="17799692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77998464"/>
        <c:crosses val="autoZero"/>
        <c:auto val="1"/>
        <c:lblAlgn val="ctr"/>
        <c:lblOffset val="100"/>
        <c:tickLblSkip val="1"/>
        <c:tickMarkSkip val="1"/>
        <c:noMultiLvlLbl val="0"/>
      </c:catAx>
      <c:valAx>
        <c:axId val="177998464"/>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7799692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4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'DA-8'!$B$2</c:f>
          <c:strCache>
            <c:ptCount val="1"/>
            <c:pt idx="0">
              <c:v>Network Telephony</c:v>
            </c:pt>
          </c:strCache>
        </c:strRef>
      </c:tx>
      <c:layout>
        <c:manualLayout>
          <c:xMode val="edge"/>
          <c:yMode val="edge"/>
          <c:x val="0.38305941845765684"/>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'DA-8'!$A$203</c:f>
              <c:strCache>
                <c:ptCount val="1"/>
                <c:pt idx="0">
                  <c:v>Historic Expenditure</c:v>
                </c:pt>
              </c:strCache>
            </c:strRef>
          </c:tx>
          <c:spPr>
            <a:ln w="25400">
              <a:solidFill>
                <a:srgbClr val="33CCCC"/>
              </a:solidFill>
              <a:prstDash val="solid"/>
            </a:ln>
          </c:spPr>
          <c:marker>
            <c:symbol val="none"/>
          </c:marker>
          <c:cat>
            <c:multiLvlStrRef>
              <c:f>('DA-8'!$B$202:$H$202,'DA-8'!$B$204:$I$204)</c:f>
            </c:multiLvlStrRef>
          </c:cat>
          <c:val>
            <c:numRef>
              <c:f>('DA-8'!$B$203:$H$203,'DA-8'!$B$205,'DA-8'!$C$200:$I$200)</c:f>
              <c:numCache>
                <c:formatCode>General</c:formatCode>
                <c:ptCount val="7"/>
              </c:numCache>
            </c:numRef>
          </c:val>
          <c:smooth val="0"/>
          <c:extLst>
            <c:ext xmlns:c16="http://schemas.microsoft.com/office/drawing/2014/chart" uri="{C3380CC4-5D6E-409C-BE32-E72D297353CC}">
              <c16:uniqueId val="{00000000-EE6A-4953-9D3A-A2C6B628119E}"/>
            </c:ext>
          </c:extLst>
        </c:ser>
        <c:ser>
          <c:idx val="1"/>
          <c:order val="1"/>
          <c:tx>
            <c:strRef>
              <c:f>'DA-8'!$A$14</c:f>
              <c:strCache>
                <c:ptCount val="1"/>
                <c:pt idx="0">
                  <c:v>Baseline Expenditure</c:v>
                </c:pt>
              </c:strCache>
            </c:strRef>
          </c:tx>
          <c:spPr>
            <a:ln w="25400">
              <a:solidFill>
                <a:srgbClr val="0000FF"/>
              </a:solidFill>
              <a:prstDash val="solid"/>
            </a:ln>
          </c:spPr>
          <c:marker>
            <c:symbol val="none"/>
          </c:marker>
          <c:cat>
            <c:multiLvlStrRef>
              <c:f>('DA-8'!$B$202:$H$202,'DA-8'!$B$204:$I$204)</c:f>
            </c:multiLvlStrRef>
          </c:cat>
          <c:val>
            <c:numRef>
              <c:f>('DA-8'!$B$200:$H$200,'DA-8'!$B$205:$I$205)</c:f>
              <c:numCache>
                <c:formatCode>General</c:formatCode>
                <c:ptCount val="7"/>
              </c:numCache>
            </c:numRef>
          </c:val>
          <c:smooth val="0"/>
          <c:extLst>
            <c:ext xmlns:c16="http://schemas.microsoft.com/office/drawing/2014/chart" uri="{C3380CC4-5D6E-409C-BE32-E72D297353CC}">
              <c16:uniqueId val="{00000001-EE6A-4953-9D3A-A2C6B628119E}"/>
            </c:ext>
          </c:extLst>
        </c:ser>
        <c:ser>
          <c:idx val="0"/>
          <c:order val="2"/>
          <c:tx>
            <c:strRef>
              <c:f>'DA-8'!$A$206</c:f>
              <c:strCache>
                <c:ptCount val="1"/>
                <c:pt idx="0">
                  <c:v>Total with Variations</c:v>
                </c:pt>
              </c:strCache>
            </c:strRef>
          </c:tx>
          <c:spPr>
            <a:ln w="25400">
              <a:solidFill>
                <a:srgbClr val="993366"/>
              </a:solidFill>
              <a:prstDash val="solid"/>
            </a:ln>
          </c:spPr>
          <c:marker>
            <c:symbol val="none"/>
          </c:marker>
          <c:cat>
            <c:multiLvlStrRef>
              <c:f>('DA-8'!$B$202:$H$202,'DA-8'!$B$204:$I$204)</c:f>
            </c:multiLvlStrRef>
          </c:cat>
          <c:val>
            <c:numRef>
              <c:f>('DA-8'!$B$200:$H$200,'DA-8'!$B$206:$I$206)</c:f>
              <c:numCache>
                <c:formatCode>General</c:formatCode>
                <c:ptCount val="7"/>
              </c:numCache>
            </c:numRef>
          </c:val>
          <c:smooth val="0"/>
          <c:extLst>
            <c:ext xmlns:c16="http://schemas.microsoft.com/office/drawing/2014/chart" uri="{C3380CC4-5D6E-409C-BE32-E72D297353CC}">
              <c16:uniqueId val="{00000002-EE6A-4953-9D3A-A2C6B628119E}"/>
            </c:ext>
          </c:extLst>
        </c:ser>
        <c:ser>
          <c:idx val="3"/>
          <c:order val="3"/>
          <c:tx>
            <c:strRef>
              <c:f>'DA-8'!$A$207</c:f>
              <c:strCache>
                <c:ptCount val="1"/>
                <c:pt idx="0">
                  <c:v>Total with Specific Escalations</c:v>
                </c:pt>
              </c:strCache>
            </c:strRef>
          </c:tx>
          <c:spPr>
            <a:ln w="25400">
              <a:solidFill>
                <a:srgbClr val="FF0000"/>
              </a:solidFill>
              <a:prstDash val="solid"/>
            </a:ln>
          </c:spPr>
          <c:marker>
            <c:symbol val="none"/>
          </c:marker>
          <c:cat>
            <c:multiLvlStrRef>
              <c:f>('DA-8'!$B$202:$H$202,'DA-8'!$B$204:$I$204)</c:f>
            </c:multiLvlStrRef>
          </c:cat>
          <c:val>
            <c:numRef>
              <c:f>('DA-8'!$B$200:$H$200,'DA-8'!$B$207:$I$207)</c:f>
              <c:numCache>
                <c:formatCode>General</c:formatCode>
                <c:ptCount val="7"/>
              </c:numCache>
            </c:numRef>
          </c:val>
          <c:smooth val="0"/>
          <c:extLst>
            <c:ext xmlns:c16="http://schemas.microsoft.com/office/drawing/2014/chart" uri="{C3380CC4-5D6E-409C-BE32-E72D297353CC}">
              <c16:uniqueId val="{00000003-EE6A-4953-9D3A-A2C6B628119E}"/>
            </c:ext>
          </c:extLst>
        </c:ser>
        <c:ser>
          <c:idx val="2"/>
          <c:order val="4"/>
          <c:tx>
            <c:strRef>
              <c:f>'DA-8'!$A$208</c:f>
              <c:strCache>
                <c:ptCount val="1"/>
                <c:pt idx="0">
                  <c:v>Total with All Escalations</c:v>
                </c:pt>
              </c:strCache>
            </c:strRef>
          </c:tx>
          <c:spPr>
            <a:ln w="38100">
              <a:solidFill>
                <a:srgbClr val="00FF00"/>
              </a:solidFill>
              <a:prstDash val="solid"/>
            </a:ln>
          </c:spPr>
          <c:marker>
            <c:symbol val="none"/>
          </c:marker>
          <c:cat>
            <c:multiLvlStrRef>
              <c:f>('DA-8'!$B$202:$H$202,'DA-8'!$B$204:$I$204)</c:f>
            </c:multiLvlStrRef>
          </c:cat>
          <c:val>
            <c:numRef>
              <c:f>('DA-8'!$B$200:$H$200,'DA-8'!$B$208:$I$208)</c:f>
              <c:numCache>
                <c:formatCode>General</c:formatCode>
                <c:ptCount val="7"/>
              </c:numCache>
            </c:numRef>
          </c:val>
          <c:smooth val="0"/>
          <c:extLst>
            <c:ext xmlns:c16="http://schemas.microsoft.com/office/drawing/2014/chart" uri="{C3380CC4-5D6E-409C-BE32-E72D297353CC}">
              <c16:uniqueId val="{00000004-EE6A-4953-9D3A-A2C6B628119E}"/>
            </c:ext>
          </c:extLst>
        </c:ser>
        <c:dLbls>
          <c:showLegendKey val="0"/>
          <c:showVal val="0"/>
          <c:showCatName val="0"/>
          <c:showSerName val="0"/>
          <c:showPercent val="0"/>
          <c:showBubbleSize val="0"/>
        </c:dLbls>
        <c:smooth val="0"/>
        <c:axId val="178313856"/>
        <c:axId val="178315648"/>
      </c:lineChart>
      <c:catAx>
        <c:axId val="178313856"/>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78315648"/>
        <c:crosses val="autoZero"/>
        <c:auto val="1"/>
        <c:lblAlgn val="ctr"/>
        <c:lblOffset val="100"/>
        <c:tickLblSkip val="1"/>
        <c:tickMarkSkip val="1"/>
        <c:noMultiLvlLbl val="0"/>
      </c:catAx>
      <c:valAx>
        <c:axId val="178315648"/>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78313856"/>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5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300" b="1" i="0" u="none" strike="noStrike" baseline="0">
                <a:solidFill>
                  <a:srgbClr val="000000"/>
                </a:solidFill>
                <a:latin typeface="Arial"/>
                <a:ea typeface="Arial"/>
                <a:cs typeface="Arial"/>
              </a:defRPr>
            </a:pPr>
            <a:r>
              <a:rPr lang="en-AU" sz="800"/>
              <a:t>Feed-in Tariffs</a:t>
            </a:r>
          </a:p>
        </c:rich>
      </c:tx>
      <c:overlay val="0"/>
      <c:spPr>
        <a:noFill/>
        <a:ln w="25400">
          <a:noFill/>
        </a:ln>
      </c:spPr>
    </c:title>
    <c:autoTitleDeleted val="0"/>
    <c:plotArea>
      <c:layout/>
      <c:lineChart>
        <c:grouping val="standard"/>
        <c:varyColors val="0"/>
        <c:ser>
          <c:idx val="4"/>
          <c:order val="0"/>
          <c:tx>
            <c:strRef>
              <c:f>'DA-9'!$A$203</c:f>
              <c:strCache>
                <c:ptCount val="1"/>
                <c:pt idx="0">
                  <c:v>Historic Expenditure</c:v>
                </c:pt>
              </c:strCache>
            </c:strRef>
          </c:tx>
          <c:spPr>
            <a:ln w="25400">
              <a:solidFill>
                <a:srgbClr val="33CCCC"/>
              </a:solidFill>
              <a:prstDash val="solid"/>
            </a:ln>
          </c:spPr>
          <c:marker>
            <c:symbol val="none"/>
          </c:marker>
          <c:cat>
            <c:multiLvlStrRef>
              <c:f>('DA-9'!$B$202:$H$202,'DA-9'!$B$204:$I$204)</c:f>
            </c:multiLvlStrRef>
          </c:cat>
          <c:val>
            <c:numRef>
              <c:f>('DA-9'!$B$203:$H$203,'DA-9'!$B$205,'DA-9'!$C$200:$I$200)</c:f>
              <c:numCache>
                <c:formatCode>General</c:formatCode>
                <c:ptCount val="7"/>
              </c:numCache>
            </c:numRef>
          </c:val>
          <c:smooth val="0"/>
          <c:extLst>
            <c:ext xmlns:c16="http://schemas.microsoft.com/office/drawing/2014/chart" uri="{C3380CC4-5D6E-409C-BE32-E72D297353CC}">
              <c16:uniqueId val="{00000000-847B-4B34-8558-CC22C1D3E34F}"/>
            </c:ext>
          </c:extLst>
        </c:ser>
        <c:ser>
          <c:idx val="1"/>
          <c:order val="1"/>
          <c:tx>
            <c:strRef>
              <c:f>'DA-9'!$A$14</c:f>
              <c:strCache>
                <c:ptCount val="1"/>
                <c:pt idx="0">
                  <c:v>Baseline Expenditure</c:v>
                </c:pt>
              </c:strCache>
            </c:strRef>
          </c:tx>
          <c:spPr>
            <a:ln w="25400">
              <a:solidFill>
                <a:srgbClr val="0000FF"/>
              </a:solidFill>
              <a:prstDash val="solid"/>
            </a:ln>
          </c:spPr>
          <c:marker>
            <c:symbol val="none"/>
          </c:marker>
          <c:cat>
            <c:multiLvlStrRef>
              <c:f>('DA-9'!$B$202:$H$202,'DA-9'!$B$204:$I$204)</c:f>
            </c:multiLvlStrRef>
          </c:cat>
          <c:val>
            <c:numRef>
              <c:f>('DA-9'!$B$200:$H$200,'DA-9'!$B$205:$I$205)</c:f>
              <c:numCache>
                <c:formatCode>General</c:formatCode>
                <c:ptCount val="7"/>
              </c:numCache>
            </c:numRef>
          </c:val>
          <c:smooth val="0"/>
          <c:extLst>
            <c:ext xmlns:c16="http://schemas.microsoft.com/office/drawing/2014/chart" uri="{C3380CC4-5D6E-409C-BE32-E72D297353CC}">
              <c16:uniqueId val="{00000001-847B-4B34-8558-CC22C1D3E34F}"/>
            </c:ext>
          </c:extLst>
        </c:ser>
        <c:ser>
          <c:idx val="0"/>
          <c:order val="2"/>
          <c:tx>
            <c:strRef>
              <c:f>'DA-9'!$A$206</c:f>
              <c:strCache>
                <c:ptCount val="1"/>
                <c:pt idx="0">
                  <c:v>Total with Variations</c:v>
                </c:pt>
              </c:strCache>
            </c:strRef>
          </c:tx>
          <c:spPr>
            <a:ln w="25400">
              <a:solidFill>
                <a:srgbClr val="993366"/>
              </a:solidFill>
              <a:prstDash val="solid"/>
            </a:ln>
          </c:spPr>
          <c:marker>
            <c:symbol val="none"/>
          </c:marker>
          <c:cat>
            <c:multiLvlStrRef>
              <c:f>('DA-9'!$B$202:$H$202,'DA-9'!$B$204:$I$204)</c:f>
            </c:multiLvlStrRef>
          </c:cat>
          <c:val>
            <c:numRef>
              <c:f>('DA-9'!$B$200:$H$200,'DA-9'!$B$206:$I$206)</c:f>
              <c:numCache>
                <c:formatCode>General</c:formatCode>
                <c:ptCount val="7"/>
              </c:numCache>
            </c:numRef>
          </c:val>
          <c:smooth val="0"/>
          <c:extLst>
            <c:ext xmlns:c16="http://schemas.microsoft.com/office/drawing/2014/chart" uri="{C3380CC4-5D6E-409C-BE32-E72D297353CC}">
              <c16:uniqueId val="{00000002-847B-4B34-8558-CC22C1D3E34F}"/>
            </c:ext>
          </c:extLst>
        </c:ser>
        <c:ser>
          <c:idx val="3"/>
          <c:order val="3"/>
          <c:tx>
            <c:strRef>
              <c:f>'DA-9'!$A$207</c:f>
              <c:strCache>
                <c:ptCount val="1"/>
                <c:pt idx="0">
                  <c:v>Total with Specific Escalations</c:v>
                </c:pt>
              </c:strCache>
            </c:strRef>
          </c:tx>
          <c:spPr>
            <a:ln w="25400">
              <a:solidFill>
                <a:srgbClr val="FF0000"/>
              </a:solidFill>
              <a:prstDash val="solid"/>
            </a:ln>
          </c:spPr>
          <c:marker>
            <c:symbol val="none"/>
          </c:marker>
          <c:cat>
            <c:multiLvlStrRef>
              <c:f>('DA-9'!$B$202:$H$202,'DA-9'!$B$204:$I$204)</c:f>
            </c:multiLvlStrRef>
          </c:cat>
          <c:val>
            <c:numRef>
              <c:f>('DA-9'!$B$200:$H$200,'DA-9'!$B$207:$I$207)</c:f>
              <c:numCache>
                <c:formatCode>General</c:formatCode>
                <c:ptCount val="7"/>
              </c:numCache>
            </c:numRef>
          </c:val>
          <c:smooth val="0"/>
          <c:extLst>
            <c:ext xmlns:c16="http://schemas.microsoft.com/office/drawing/2014/chart" uri="{C3380CC4-5D6E-409C-BE32-E72D297353CC}">
              <c16:uniqueId val="{00000003-847B-4B34-8558-CC22C1D3E34F}"/>
            </c:ext>
          </c:extLst>
        </c:ser>
        <c:ser>
          <c:idx val="2"/>
          <c:order val="4"/>
          <c:tx>
            <c:strRef>
              <c:f>'DA-9'!$A$208</c:f>
              <c:strCache>
                <c:ptCount val="1"/>
                <c:pt idx="0">
                  <c:v>Total with All Escalations</c:v>
                </c:pt>
              </c:strCache>
            </c:strRef>
          </c:tx>
          <c:spPr>
            <a:ln w="38100">
              <a:solidFill>
                <a:srgbClr val="00FF00"/>
              </a:solidFill>
              <a:prstDash val="solid"/>
            </a:ln>
          </c:spPr>
          <c:marker>
            <c:symbol val="none"/>
          </c:marker>
          <c:cat>
            <c:multiLvlStrRef>
              <c:f>('DA-9'!$B$202:$H$202,'DA-9'!$B$204:$I$204)</c:f>
            </c:multiLvlStrRef>
          </c:cat>
          <c:val>
            <c:numRef>
              <c:f>('DA-9'!$B$200:$H$200,'DA-9'!$B$208:$I$208)</c:f>
              <c:numCache>
                <c:formatCode>General</c:formatCode>
                <c:ptCount val="7"/>
              </c:numCache>
            </c:numRef>
          </c:val>
          <c:smooth val="0"/>
          <c:extLst>
            <c:ext xmlns:c16="http://schemas.microsoft.com/office/drawing/2014/chart" uri="{C3380CC4-5D6E-409C-BE32-E72D297353CC}">
              <c16:uniqueId val="{00000004-847B-4B34-8558-CC22C1D3E34F}"/>
            </c:ext>
          </c:extLst>
        </c:ser>
        <c:dLbls>
          <c:showLegendKey val="0"/>
          <c:showVal val="0"/>
          <c:showCatName val="0"/>
          <c:showSerName val="0"/>
          <c:showPercent val="0"/>
          <c:showBubbleSize val="0"/>
        </c:dLbls>
        <c:smooth val="0"/>
        <c:axId val="178680192"/>
        <c:axId val="178681728"/>
      </c:lineChart>
      <c:catAx>
        <c:axId val="1786801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178681728"/>
        <c:crosses val="autoZero"/>
        <c:auto val="1"/>
        <c:lblAlgn val="ctr"/>
        <c:lblOffset val="100"/>
        <c:tickLblSkip val="1"/>
        <c:tickMarkSkip val="1"/>
        <c:noMultiLvlLbl val="0"/>
      </c:catAx>
      <c:valAx>
        <c:axId val="178681728"/>
        <c:scaling>
          <c:orientation val="minMax"/>
        </c:scaling>
        <c:delete val="0"/>
        <c:axPos val="l"/>
        <c:majorGridlines>
          <c:spPr>
            <a:ln w="3175">
              <a:solidFill>
                <a:srgbClr val="000000"/>
              </a:solidFill>
              <a:prstDash val="solid"/>
            </a:ln>
          </c:spPr>
        </c:majorGridlines>
        <c:title>
          <c:tx>
            <c:rich>
              <a:bodyPr/>
              <a:lstStyle/>
              <a:p>
                <a:pPr>
                  <a:defRPr sz="225" b="1" i="0" u="none" strike="noStrike" baseline="0">
                    <a:solidFill>
                      <a:srgbClr val="000000"/>
                    </a:solidFill>
                    <a:latin typeface="Arial"/>
                    <a:ea typeface="Arial"/>
                    <a:cs typeface="Arial"/>
                  </a:defRPr>
                </a:pPr>
                <a:r>
                  <a:rPr lang="en-AU"/>
                  <a:t>$'M</a:t>
                </a:r>
              </a:p>
            </c:rich>
          </c:tx>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178680192"/>
        <c:crosses val="autoZero"/>
        <c:crossBetween val="between"/>
      </c:valAx>
      <c:spPr>
        <a:solidFill>
          <a:srgbClr val="C0C0C0"/>
        </a:soli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2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225"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5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300" b="1" i="0" u="none" strike="noStrike" baseline="0">
                <a:solidFill>
                  <a:srgbClr val="000000"/>
                </a:solidFill>
                <a:latin typeface="Arial"/>
                <a:ea typeface="Arial"/>
                <a:cs typeface="Arial"/>
              </a:defRPr>
            </a:pPr>
            <a:r>
              <a:rPr lang="en-AU" sz="700"/>
              <a:t>Regulatory Compliance</a:t>
            </a:r>
          </a:p>
        </c:rich>
      </c:tx>
      <c:overlay val="0"/>
      <c:spPr>
        <a:noFill/>
        <a:ln w="25400">
          <a:noFill/>
        </a:ln>
      </c:spPr>
    </c:title>
    <c:autoTitleDeleted val="0"/>
    <c:plotArea>
      <c:layout/>
      <c:lineChart>
        <c:grouping val="standard"/>
        <c:varyColors val="0"/>
        <c:ser>
          <c:idx val="4"/>
          <c:order val="0"/>
          <c:tx>
            <c:strRef>
              <c:f>'DA-10'!$A$203</c:f>
              <c:strCache>
                <c:ptCount val="1"/>
                <c:pt idx="0">
                  <c:v>Historic Expenditure</c:v>
                </c:pt>
              </c:strCache>
            </c:strRef>
          </c:tx>
          <c:spPr>
            <a:ln w="25400">
              <a:solidFill>
                <a:srgbClr val="33CCCC"/>
              </a:solidFill>
              <a:prstDash val="solid"/>
            </a:ln>
          </c:spPr>
          <c:marker>
            <c:symbol val="none"/>
          </c:marker>
          <c:cat>
            <c:multiLvlStrRef>
              <c:f>('DA-10'!$B$202:$H$202,'DA-10'!$B$204:$I$204)</c:f>
            </c:multiLvlStrRef>
          </c:cat>
          <c:val>
            <c:numRef>
              <c:f>('DA-10'!$B$203:$H$203,'DA-10'!$B$205,'DA-10'!$C$200:$I$200)</c:f>
              <c:numCache>
                <c:formatCode>General</c:formatCode>
                <c:ptCount val="7"/>
              </c:numCache>
            </c:numRef>
          </c:val>
          <c:smooth val="0"/>
          <c:extLst>
            <c:ext xmlns:c16="http://schemas.microsoft.com/office/drawing/2014/chart" uri="{C3380CC4-5D6E-409C-BE32-E72D297353CC}">
              <c16:uniqueId val="{00000000-18CE-42EF-84C5-FF3811B79A9C}"/>
            </c:ext>
          </c:extLst>
        </c:ser>
        <c:ser>
          <c:idx val="1"/>
          <c:order val="1"/>
          <c:tx>
            <c:strRef>
              <c:f>'DA-10'!$A$14</c:f>
              <c:strCache>
                <c:ptCount val="1"/>
                <c:pt idx="0">
                  <c:v>Baseline Expenditure</c:v>
                </c:pt>
              </c:strCache>
            </c:strRef>
          </c:tx>
          <c:spPr>
            <a:ln w="25400">
              <a:solidFill>
                <a:srgbClr val="0000FF"/>
              </a:solidFill>
              <a:prstDash val="solid"/>
            </a:ln>
          </c:spPr>
          <c:marker>
            <c:symbol val="none"/>
          </c:marker>
          <c:cat>
            <c:multiLvlStrRef>
              <c:f>('DA-10'!$B$202:$H$202,'DA-10'!$B$204:$I$204)</c:f>
            </c:multiLvlStrRef>
          </c:cat>
          <c:val>
            <c:numRef>
              <c:f>('DA-10'!$B$200:$H$200,'DA-10'!$B$205:$I$205)</c:f>
              <c:numCache>
                <c:formatCode>General</c:formatCode>
                <c:ptCount val="7"/>
              </c:numCache>
            </c:numRef>
          </c:val>
          <c:smooth val="0"/>
          <c:extLst>
            <c:ext xmlns:c16="http://schemas.microsoft.com/office/drawing/2014/chart" uri="{C3380CC4-5D6E-409C-BE32-E72D297353CC}">
              <c16:uniqueId val="{00000001-18CE-42EF-84C5-FF3811B79A9C}"/>
            </c:ext>
          </c:extLst>
        </c:ser>
        <c:ser>
          <c:idx val="0"/>
          <c:order val="2"/>
          <c:tx>
            <c:strRef>
              <c:f>'DA-10'!$A$206</c:f>
              <c:strCache>
                <c:ptCount val="1"/>
                <c:pt idx="0">
                  <c:v>Total with Variations</c:v>
                </c:pt>
              </c:strCache>
            </c:strRef>
          </c:tx>
          <c:spPr>
            <a:ln w="25400">
              <a:solidFill>
                <a:srgbClr val="993366"/>
              </a:solidFill>
              <a:prstDash val="solid"/>
            </a:ln>
          </c:spPr>
          <c:marker>
            <c:symbol val="none"/>
          </c:marker>
          <c:cat>
            <c:multiLvlStrRef>
              <c:f>('DA-10'!$B$202:$H$202,'DA-10'!$B$204:$I$204)</c:f>
            </c:multiLvlStrRef>
          </c:cat>
          <c:val>
            <c:numRef>
              <c:f>('DA-10'!$B$200:$H$200,'DA-10'!$B$206:$I$206)</c:f>
              <c:numCache>
                <c:formatCode>General</c:formatCode>
                <c:ptCount val="7"/>
              </c:numCache>
            </c:numRef>
          </c:val>
          <c:smooth val="0"/>
          <c:extLst>
            <c:ext xmlns:c16="http://schemas.microsoft.com/office/drawing/2014/chart" uri="{C3380CC4-5D6E-409C-BE32-E72D297353CC}">
              <c16:uniqueId val="{00000002-18CE-42EF-84C5-FF3811B79A9C}"/>
            </c:ext>
          </c:extLst>
        </c:ser>
        <c:ser>
          <c:idx val="3"/>
          <c:order val="3"/>
          <c:tx>
            <c:strRef>
              <c:f>'DA-10'!$A$207</c:f>
              <c:strCache>
                <c:ptCount val="1"/>
                <c:pt idx="0">
                  <c:v>Total with Specific Escalations</c:v>
                </c:pt>
              </c:strCache>
            </c:strRef>
          </c:tx>
          <c:spPr>
            <a:ln w="25400">
              <a:solidFill>
                <a:srgbClr val="FF0000"/>
              </a:solidFill>
              <a:prstDash val="solid"/>
            </a:ln>
          </c:spPr>
          <c:marker>
            <c:symbol val="none"/>
          </c:marker>
          <c:cat>
            <c:multiLvlStrRef>
              <c:f>('DA-10'!$B$202:$H$202,'DA-10'!$B$204:$I$204)</c:f>
            </c:multiLvlStrRef>
          </c:cat>
          <c:val>
            <c:numRef>
              <c:f>('DA-10'!$B$200:$H$200,'DA-10'!$B$207:$I$207)</c:f>
              <c:numCache>
                <c:formatCode>General</c:formatCode>
                <c:ptCount val="7"/>
              </c:numCache>
            </c:numRef>
          </c:val>
          <c:smooth val="0"/>
          <c:extLst>
            <c:ext xmlns:c16="http://schemas.microsoft.com/office/drawing/2014/chart" uri="{C3380CC4-5D6E-409C-BE32-E72D297353CC}">
              <c16:uniqueId val="{00000003-18CE-42EF-84C5-FF3811B79A9C}"/>
            </c:ext>
          </c:extLst>
        </c:ser>
        <c:ser>
          <c:idx val="2"/>
          <c:order val="4"/>
          <c:tx>
            <c:strRef>
              <c:f>'DA-10'!$A$208</c:f>
              <c:strCache>
                <c:ptCount val="1"/>
                <c:pt idx="0">
                  <c:v>Total with All Escalations</c:v>
                </c:pt>
              </c:strCache>
            </c:strRef>
          </c:tx>
          <c:spPr>
            <a:ln w="38100">
              <a:solidFill>
                <a:srgbClr val="00FF00"/>
              </a:solidFill>
              <a:prstDash val="solid"/>
            </a:ln>
          </c:spPr>
          <c:marker>
            <c:symbol val="none"/>
          </c:marker>
          <c:cat>
            <c:multiLvlStrRef>
              <c:f>('DA-10'!$B$202:$H$202,'DA-10'!$B$204:$I$204)</c:f>
            </c:multiLvlStrRef>
          </c:cat>
          <c:val>
            <c:numRef>
              <c:f>('DA-10'!$B$200:$H$200,'DA-10'!$B$208:$I$208)</c:f>
              <c:numCache>
                <c:formatCode>General</c:formatCode>
                <c:ptCount val="7"/>
              </c:numCache>
            </c:numRef>
          </c:val>
          <c:smooth val="0"/>
          <c:extLst>
            <c:ext xmlns:c16="http://schemas.microsoft.com/office/drawing/2014/chart" uri="{C3380CC4-5D6E-409C-BE32-E72D297353CC}">
              <c16:uniqueId val="{00000004-18CE-42EF-84C5-FF3811B79A9C}"/>
            </c:ext>
          </c:extLst>
        </c:ser>
        <c:dLbls>
          <c:showLegendKey val="0"/>
          <c:showVal val="0"/>
          <c:showCatName val="0"/>
          <c:showSerName val="0"/>
          <c:showPercent val="0"/>
          <c:showBubbleSize val="0"/>
        </c:dLbls>
        <c:smooth val="0"/>
        <c:axId val="177977216"/>
        <c:axId val="177978752"/>
      </c:lineChart>
      <c:catAx>
        <c:axId val="17797721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177978752"/>
        <c:crosses val="autoZero"/>
        <c:auto val="1"/>
        <c:lblAlgn val="ctr"/>
        <c:lblOffset val="100"/>
        <c:tickLblSkip val="1"/>
        <c:tickMarkSkip val="1"/>
        <c:noMultiLvlLbl val="0"/>
      </c:catAx>
      <c:valAx>
        <c:axId val="177978752"/>
        <c:scaling>
          <c:orientation val="minMax"/>
        </c:scaling>
        <c:delete val="0"/>
        <c:axPos val="l"/>
        <c:majorGridlines>
          <c:spPr>
            <a:ln w="3175">
              <a:solidFill>
                <a:srgbClr val="000000"/>
              </a:solidFill>
              <a:prstDash val="solid"/>
            </a:ln>
          </c:spPr>
        </c:majorGridlines>
        <c:title>
          <c:tx>
            <c:rich>
              <a:bodyPr/>
              <a:lstStyle/>
              <a:p>
                <a:pPr>
                  <a:defRPr sz="225" b="1" i="0" u="none" strike="noStrike" baseline="0">
                    <a:solidFill>
                      <a:srgbClr val="000000"/>
                    </a:solidFill>
                    <a:latin typeface="Arial"/>
                    <a:ea typeface="Arial"/>
                    <a:cs typeface="Arial"/>
                  </a:defRPr>
                </a:pPr>
                <a:r>
                  <a:rPr lang="en-AU"/>
                  <a:t>$'M</a:t>
                </a:r>
              </a:p>
            </c:rich>
          </c:tx>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177977216"/>
        <c:crosses val="autoZero"/>
        <c:crossBetween val="between"/>
      </c:valAx>
      <c:spPr>
        <a:solidFill>
          <a:srgbClr val="C0C0C0"/>
        </a:soli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2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225"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5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'DA-11'!$B$2</c:f>
          <c:strCache>
            <c:ptCount val="1"/>
            <c:pt idx="0">
              <c:v>Asset Assessment (Inspections)</c:v>
            </c:pt>
          </c:strCache>
        </c:strRef>
      </c:tx>
      <c:layout>
        <c:manualLayout>
          <c:xMode val="edge"/>
          <c:yMode val="edge"/>
          <c:x val="0.3286978508217448"/>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'DA-11'!$A$203</c:f>
              <c:strCache>
                <c:ptCount val="1"/>
                <c:pt idx="0">
                  <c:v>Historic Expenditure</c:v>
                </c:pt>
              </c:strCache>
            </c:strRef>
          </c:tx>
          <c:spPr>
            <a:ln w="25400">
              <a:solidFill>
                <a:srgbClr val="33CCCC"/>
              </a:solidFill>
              <a:prstDash val="solid"/>
            </a:ln>
          </c:spPr>
          <c:marker>
            <c:symbol val="none"/>
          </c:marker>
          <c:cat>
            <c:multiLvlStrRef>
              <c:f>('DA-11'!$B$202:$H$202,'DA-11'!$B$204:$I$204)</c:f>
            </c:multiLvlStrRef>
          </c:cat>
          <c:val>
            <c:numRef>
              <c:f>('DA-11'!$B$203:$H$203,'DA-11'!$B$205,'DA-11'!$C$200:$I$200)</c:f>
              <c:numCache>
                <c:formatCode>General</c:formatCode>
                <c:ptCount val="7"/>
              </c:numCache>
            </c:numRef>
          </c:val>
          <c:smooth val="0"/>
          <c:extLst>
            <c:ext xmlns:c16="http://schemas.microsoft.com/office/drawing/2014/chart" uri="{C3380CC4-5D6E-409C-BE32-E72D297353CC}">
              <c16:uniqueId val="{00000000-5182-4F3B-9908-7D56C7E4E396}"/>
            </c:ext>
          </c:extLst>
        </c:ser>
        <c:ser>
          <c:idx val="1"/>
          <c:order val="1"/>
          <c:tx>
            <c:strRef>
              <c:f>'DA-11'!$A$14</c:f>
              <c:strCache>
                <c:ptCount val="1"/>
                <c:pt idx="0">
                  <c:v>Baseline Expenditure</c:v>
                </c:pt>
              </c:strCache>
            </c:strRef>
          </c:tx>
          <c:spPr>
            <a:ln w="25400">
              <a:solidFill>
                <a:srgbClr val="0000FF"/>
              </a:solidFill>
              <a:prstDash val="solid"/>
            </a:ln>
          </c:spPr>
          <c:marker>
            <c:symbol val="none"/>
          </c:marker>
          <c:cat>
            <c:multiLvlStrRef>
              <c:f>('DA-11'!$B$202:$H$202,'DA-11'!$B$204:$I$204)</c:f>
            </c:multiLvlStrRef>
          </c:cat>
          <c:val>
            <c:numRef>
              <c:f>('DA-11'!$B$200:$H$200,'DA-11'!$B$205:$I$205)</c:f>
              <c:numCache>
                <c:formatCode>General</c:formatCode>
                <c:ptCount val="7"/>
              </c:numCache>
            </c:numRef>
          </c:val>
          <c:smooth val="0"/>
          <c:extLst>
            <c:ext xmlns:c16="http://schemas.microsoft.com/office/drawing/2014/chart" uri="{C3380CC4-5D6E-409C-BE32-E72D297353CC}">
              <c16:uniqueId val="{00000001-5182-4F3B-9908-7D56C7E4E396}"/>
            </c:ext>
          </c:extLst>
        </c:ser>
        <c:ser>
          <c:idx val="0"/>
          <c:order val="2"/>
          <c:tx>
            <c:strRef>
              <c:f>'DA-11'!$A$206</c:f>
              <c:strCache>
                <c:ptCount val="1"/>
                <c:pt idx="0">
                  <c:v>Total with Variations</c:v>
                </c:pt>
              </c:strCache>
            </c:strRef>
          </c:tx>
          <c:spPr>
            <a:ln w="25400">
              <a:solidFill>
                <a:srgbClr val="993366"/>
              </a:solidFill>
              <a:prstDash val="solid"/>
            </a:ln>
          </c:spPr>
          <c:marker>
            <c:symbol val="none"/>
          </c:marker>
          <c:cat>
            <c:multiLvlStrRef>
              <c:f>('DA-11'!$B$202:$H$202,'DA-11'!$B$204:$I$204)</c:f>
            </c:multiLvlStrRef>
          </c:cat>
          <c:val>
            <c:numRef>
              <c:f>('DA-11'!$B$200:$H$200,'DA-11'!$B$206:$I$206)</c:f>
              <c:numCache>
                <c:formatCode>General</c:formatCode>
                <c:ptCount val="7"/>
              </c:numCache>
            </c:numRef>
          </c:val>
          <c:smooth val="0"/>
          <c:extLst>
            <c:ext xmlns:c16="http://schemas.microsoft.com/office/drawing/2014/chart" uri="{C3380CC4-5D6E-409C-BE32-E72D297353CC}">
              <c16:uniqueId val="{00000002-5182-4F3B-9908-7D56C7E4E396}"/>
            </c:ext>
          </c:extLst>
        </c:ser>
        <c:ser>
          <c:idx val="3"/>
          <c:order val="3"/>
          <c:tx>
            <c:strRef>
              <c:f>'DA-11'!$A$207</c:f>
              <c:strCache>
                <c:ptCount val="1"/>
                <c:pt idx="0">
                  <c:v>Total with Specific Escalations</c:v>
                </c:pt>
              </c:strCache>
            </c:strRef>
          </c:tx>
          <c:spPr>
            <a:ln w="25400">
              <a:solidFill>
                <a:srgbClr val="FF0000"/>
              </a:solidFill>
              <a:prstDash val="solid"/>
            </a:ln>
          </c:spPr>
          <c:marker>
            <c:symbol val="none"/>
          </c:marker>
          <c:cat>
            <c:multiLvlStrRef>
              <c:f>('DA-11'!$B$202:$H$202,'DA-11'!$B$204:$I$204)</c:f>
            </c:multiLvlStrRef>
          </c:cat>
          <c:val>
            <c:numRef>
              <c:f>('DA-11'!$B$200:$H$200,'DA-11'!$B$207:$I$207)</c:f>
              <c:numCache>
                <c:formatCode>General</c:formatCode>
                <c:ptCount val="7"/>
              </c:numCache>
            </c:numRef>
          </c:val>
          <c:smooth val="0"/>
          <c:extLst>
            <c:ext xmlns:c16="http://schemas.microsoft.com/office/drawing/2014/chart" uri="{C3380CC4-5D6E-409C-BE32-E72D297353CC}">
              <c16:uniqueId val="{00000003-5182-4F3B-9908-7D56C7E4E396}"/>
            </c:ext>
          </c:extLst>
        </c:ser>
        <c:ser>
          <c:idx val="2"/>
          <c:order val="4"/>
          <c:tx>
            <c:strRef>
              <c:f>'DA-11'!$A$208</c:f>
              <c:strCache>
                <c:ptCount val="1"/>
                <c:pt idx="0">
                  <c:v>Total with All Escalations</c:v>
                </c:pt>
              </c:strCache>
            </c:strRef>
          </c:tx>
          <c:spPr>
            <a:ln w="38100">
              <a:solidFill>
                <a:srgbClr val="00FF00"/>
              </a:solidFill>
              <a:prstDash val="solid"/>
            </a:ln>
          </c:spPr>
          <c:marker>
            <c:symbol val="none"/>
          </c:marker>
          <c:cat>
            <c:multiLvlStrRef>
              <c:f>('DA-11'!$B$202:$H$202,'DA-11'!$B$204:$I$204)</c:f>
            </c:multiLvlStrRef>
          </c:cat>
          <c:val>
            <c:numRef>
              <c:f>('DA-11'!$B$200:$H$200,'DA-11'!$B$208:$I$208)</c:f>
              <c:numCache>
                <c:formatCode>General</c:formatCode>
                <c:ptCount val="7"/>
              </c:numCache>
            </c:numRef>
          </c:val>
          <c:smooth val="0"/>
          <c:extLst>
            <c:ext xmlns:c16="http://schemas.microsoft.com/office/drawing/2014/chart" uri="{C3380CC4-5D6E-409C-BE32-E72D297353CC}">
              <c16:uniqueId val="{00000004-5182-4F3B-9908-7D56C7E4E396}"/>
            </c:ext>
          </c:extLst>
        </c:ser>
        <c:dLbls>
          <c:showLegendKey val="0"/>
          <c:showVal val="0"/>
          <c:showCatName val="0"/>
          <c:showSerName val="0"/>
          <c:showPercent val="0"/>
          <c:showBubbleSize val="0"/>
        </c:dLbls>
        <c:smooth val="0"/>
        <c:axId val="179207552"/>
        <c:axId val="179213440"/>
      </c:lineChart>
      <c:catAx>
        <c:axId val="179207552"/>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79213440"/>
        <c:crosses val="autoZero"/>
        <c:auto val="1"/>
        <c:lblAlgn val="ctr"/>
        <c:lblOffset val="100"/>
        <c:tickLblSkip val="1"/>
        <c:tickMarkSkip val="1"/>
        <c:noMultiLvlLbl val="0"/>
      </c:catAx>
      <c:valAx>
        <c:axId val="179213440"/>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79207552"/>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5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'DA-12'!$B$2</c:f>
          <c:strCache>
            <c:ptCount val="1"/>
            <c:pt idx="0">
              <c:v>Asset Maintenance</c:v>
            </c:pt>
          </c:strCache>
        </c:strRef>
      </c:tx>
      <c:layout>
        <c:manualLayout>
          <c:xMode val="edge"/>
          <c:yMode val="edge"/>
          <c:x val="0.42857142857142855"/>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0.10745891276864725"/>
          <c:y val="0.15643579482112899"/>
          <c:w val="0.87484197218713655"/>
          <c:h val="0.58217878072667772"/>
        </c:manualLayout>
      </c:layout>
      <c:lineChart>
        <c:grouping val="standard"/>
        <c:varyColors val="0"/>
        <c:ser>
          <c:idx val="4"/>
          <c:order val="0"/>
          <c:tx>
            <c:strRef>
              <c:f>'DA-12'!$A$203</c:f>
              <c:strCache>
                <c:ptCount val="1"/>
                <c:pt idx="0">
                  <c:v>Historic Expenditure</c:v>
                </c:pt>
              </c:strCache>
            </c:strRef>
          </c:tx>
          <c:spPr>
            <a:ln w="25400">
              <a:solidFill>
                <a:srgbClr val="33CCCC"/>
              </a:solidFill>
              <a:prstDash val="solid"/>
            </a:ln>
          </c:spPr>
          <c:marker>
            <c:symbol val="none"/>
          </c:marker>
          <c:cat>
            <c:multiLvlStrRef>
              <c:f>('DA-12'!$B$202:$H$202,'DA-12'!$B$204:$I$204)</c:f>
            </c:multiLvlStrRef>
          </c:cat>
          <c:val>
            <c:numRef>
              <c:f>('DA-12'!$B$203:$H$203,'DA-12'!$B$205,'DA-12'!$C$200:$I$200)</c:f>
              <c:numCache>
                <c:formatCode>General</c:formatCode>
                <c:ptCount val="7"/>
              </c:numCache>
            </c:numRef>
          </c:val>
          <c:smooth val="0"/>
          <c:extLst>
            <c:ext xmlns:c16="http://schemas.microsoft.com/office/drawing/2014/chart" uri="{C3380CC4-5D6E-409C-BE32-E72D297353CC}">
              <c16:uniqueId val="{00000000-3021-453D-9F64-850978F97EE4}"/>
            </c:ext>
          </c:extLst>
        </c:ser>
        <c:ser>
          <c:idx val="1"/>
          <c:order val="1"/>
          <c:tx>
            <c:strRef>
              <c:f>'DA-12'!$A$14</c:f>
              <c:strCache>
                <c:ptCount val="1"/>
                <c:pt idx="0">
                  <c:v>Baseline Expenditure</c:v>
                </c:pt>
              </c:strCache>
            </c:strRef>
          </c:tx>
          <c:spPr>
            <a:ln w="25400">
              <a:solidFill>
                <a:srgbClr val="0000FF"/>
              </a:solidFill>
              <a:prstDash val="solid"/>
            </a:ln>
          </c:spPr>
          <c:marker>
            <c:symbol val="none"/>
          </c:marker>
          <c:cat>
            <c:multiLvlStrRef>
              <c:f>('DA-12'!$B$202:$H$202,'DA-12'!$B$204:$I$204)</c:f>
            </c:multiLvlStrRef>
          </c:cat>
          <c:val>
            <c:numRef>
              <c:f>('DA-12'!$B$200:$H$200,'DA-12'!$B$205:$I$205)</c:f>
              <c:numCache>
                <c:formatCode>General</c:formatCode>
                <c:ptCount val="7"/>
              </c:numCache>
            </c:numRef>
          </c:val>
          <c:smooth val="0"/>
          <c:extLst>
            <c:ext xmlns:c16="http://schemas.microsoft.com/office/drawing/2014/chart" uri="{C3380CC4-5D6E-409C-BE32-E72D297353CC}">
              <c16:uniqueId val="{00000001-3021-453D-9F64-850978F97EE4}"/>
            </c:ext>
          </c:extLst>
        </c:ser>
        <c:ser>
          <c:idx val="0"/>
          <c:order val="2"/>
          <c:tx>
            <c:strRef>
              <c:f>'DA-12'!$A$206</c:f>
              <c:strCache>
                <c:ptCount val="1"/>
                <c:pt idx="0">
                  <c:v>Total with Variations</c:v>
                </c:pt>
              </c:strCache>
            </c:strRef>
          </c:tx>
          <c:spPr>
            <a:ln w="25400">
              <a:solidFill>
                <a:srgbClr val="993366"/>
              </a:solidFill>
              <a:prstDash val="solid"/>
            </a:ln>
          </c:spPr>
          <c:marker>
            <c:symbol val="none"/>
          </c:marker>
          <c:cat>
            <c:multiLvlStrRef>
              <c:f>('DA-12'!$B$202:$H$202,'DA-12'!$B$204:$I$204)</c:f>
            </c:multiLvlStrRef>
          </c:cat>
          <c:val>
            <c:numRef>
              <c:f>('DA-12'!$B$200:$H$200,'DA-12'!$B$206:$I$206)</c:f>
              <c:numCache>
                <c:formatCode>General</c:formatCode>
                <c:ptCount val="7"/>
              </c:numCache>
            </c:numRef>
          </c:val>
          <c:smooth val="0"/>
          <c:extLst>
            <c:ext xmlns:c16="http://schemas.microsoft.com/office/drawing/2014/chart" uri="{C3380CC4-5D6E-409C-BE32-E72D297353CC}">
              <c16:uniqueId val="{00000002-3021-453D-9F64-850978F97EE4}"/>
            </c:ext>
          </c:extLst>
        </c:ser>
        <c:ser>
          <c:idx val="3"/>
          <c:order val="3"/>
          <c:tx>
            <c:strRef>
              <c:f>'DA-12'!$A$207</c:f>
              <c:strCache>
                <c:ptCount val="1"/>
                <c:pt idx="0">
                  <c:v>Total with Specific Escalations</c:v>
                </c:pt>
              </c:strCache>
            </c:strRef>
          </c:tx>
          <c:spPr>
            <a:ln w="25400">
              <a:solidFill>
                <a:srgbClr val="FF0000"/>
              </a:solidFill>
              <a:prstDash val="solid"/>
            </a:ln>
          </c:spPr>
          <c:marker>
            <c:symbol val="none"/>
          </c:marker>
          <c:cat>
            <c:multiLvlStrRef>
              <c:f>('DA-12'!$B$202:$H$202,'DA-12'!$B$204:$I$204)</c:f>
            </c:multiLvlStrRef>
          </c:cat>
          <c:val>
            <c:numRef>
              <c:f>('DA-12'!$B$200:$H$200,'DA-12'!$B$207:$I$207)</c:f>
              <c:numCache>
                <c:formatCode>General</c:formatCode>
                <c:ptCount val="7"/>
              </c:numCache>
            </c:numRef>
          </c:val>
          <c:smooth val="0"/>
          <c:extLst>
            <c:ext xmlns:c16="http://schemas.microsoft.com/office/drawing/2014/chart" uri="{C3380CC4-5D6E-409C-BE32-E72D297353CC}">
              <c16:uniqueId val="{00000003-3021-453D-9F64-850978F97EE4}"/>
            </c:ext>
          </c:extLst>
        </c:ser>
        <c:ser>
          <c:idx val="2"/>
          <c:order val="4"/>
          <c:tx>
            <c:strRef>
              <c:f>'DA-12'!$A$208</c:f>
              <c:strCache>
                <c:ptCount val="1"/>
                <c:pt idx="0">
                  <c:v>Total with All Escalations</c:v>
                </c:pt>
              </c:strCache>
            </c:strRef>
          </c:tx>
          <c:spPr>
            <a:ln w="38100">
              <a:solidFill>
                <a:srgbClr val="00FF00"/>
              </a:solidFill>
              <a:prstDash val="solid"/>
            </a:ln>
          </c:spPr>
          <c:marker>
            <c:symbol val="none"/>
          </c:marker>
          <c:cat>
            <c:multiLvlStrRef>
              <c:f>('DA-12'!$B$202:$H$202,'DA-12'!$B$204:$I$204)</c:f>
            </c:multiLvlStrRef>
          </c:cat>
          <c:val>
            <c:numRef>
              <c:f>('DA-12'!$B$200:$H$200,'DA-12'!$B$208:$I$208)</c:f>
              <c:numCache>
                <c:formatCode>General</c:formatCode>
                <c:ptCount val="7"/>
              </c:numCache>
            </c:numRef>
          </c:val>
          <c:smooth val="0"/>
          <c:extLst>
            <c:ext xmlns:c16="http://schemas.microsoft.com/office/drawing/2014/chart" uri="{C3380CC4-5D6E-409C-BE32-E72D297353CC}">
              <c16:uniqueId val="{00000004-3021-453D-9F64-850978F97EE4}"/>
            </c:ext>
          </c:extLst>
        </c:ser>
        <c:dLbls>
          <c:showLegendKey val="0"/>
          <c:showVal val="0"/>
          <c:showCatName val="0"/>
          <c:showSerName val="0"/>
          <c:showPercent val="0"/>
          <c:showBubbleSize val="0"/>
        </c:dLbls>
        <c:smooth val="0"/>
        <c:axId val="179385472"/>
        <c:axId val="179387008"/>
      </c:lineChart>
      <c:catAx>
        <c:axId val="179385472"/>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79387008"/>
        <c:crosses val="autoZero"/>
        <c:auto val="1"/>
        <c:lblAlgn val="ctr"/>
        <c:lblOffset val="100"/>
        <c:tickLblSkip val="1"/>
        <c:tickMarkSkip val="1"/>
        <c:noMultiLvlLbl val="0"/>
      </c:catAx>
      <c:valAx>
        <c:axId val="179387008"/>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79385472"/>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5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300" b="1" i="0" u="none" strike="noStrike" baseline="0">
                <a:solidFill>
                  <a:srgbClr val="000000"/>
                </a:solidFill>
                <a:latin typeface="Arial"/>
                <a:ea typeface="Arial"/>
                <a:cs typeface="Arial"/>
              </a:defRPr>
            </a:pPr>
            <a:r>
              <a:rPr lang="en-AU" sz="700"/>
              <a:t>Maintenance</a:t>
            </a:r>
          </a:p>
        </c:rich>
      </c:tx>
      <c:overlay val="0"/>
      <c:spPr>
        <a:noFill/>
        <a:ln w="25400">
          <a:noFill/>
        </a:ln>
      </c:spPr>
    </c:title>
    <c:autoTitleDeleted val="0"/>
    <c:plotArea>
      <c:layout/>
      <c:lineChart>
        <c:grouping val="standard"/>
        <c:varyColors val="0"/>
        <c:ser>
          <c:idx val="4"/>
          <c:order val="0"/>
          <c:tx>
            <c:strRef>
              <c:f>'DA-13'!$A$203</c:f>
              <c:strCache>
                <c:ptCount val="1"/>
                <c:pt idx="0">
                  <c:v>Historic Expenditure</c:v>
                </c:pt>
              </c:strCache>
            </c:strRef>
          </c:tx>
          <c:spPr>
            <a:ln w="25400">
              <a:solidFill>
                <a:srgbClr val="33CCCC"/>
              </a:solidFill>
              <a:prstDash val="solid"/>
            </a:ln>
          </c:spPr>
          <c:marker>
            <c:symbol val="none"/>
          </c:marker>
          <c:cat>
            <c:multiLvlStrRef>
              <c:f>('DA-13'!$B$202:$H$202,'DA-13'!$B$204:$I$204)</c:f>
            </c:multiLvlStrRef>
          </c:cat>
          <c:val>
            <c:numRef>
              <c:f>('DA-13'!$B$203:$H$203,'DA-13'!$B$205,'DA-13'!$C$200:$I$200)</c:f>
              <c:numCache>
                <c:formatCode>General</c:formatCode>
                <c:ptCount val="7"/>
              </c:numCache>
            </c:numRef>
          </c:val>
          <c:smooth val="0"/>
          <c:extLst>
            <c:ext xmlns:c16="http://schemas.microsoft.com/office/drawing/2014/chart" uri="{C3380CC4-5D6E-409C-BE32-E72D297353CC}">
              <c16:uniqueId val="{00000000-B944-493F-A529-3A3344CFA19C}"/>
            </c:ext>
          </c:extLst>
        </c:ser>
        <c:ser>
          <c:idx val="1"/>
          <c:order val="1"/>
          <c:tx>
            <c:strRef>
              <c:f>'DA-13'!$A$14</c:f>
              <c:strCache>
                <c:ptCount val="1"/>
                <c:pt idx="0">
                  <c:v>Baseline Expenditure</c:v>
                </c:pt>
              </c:strCache>
            </c:strRef>
          </c:tx>
          <c:spPr>
            <a:ln w="25400">
              <a:solidFill>
                <a:srgbClr val="0000FF"/>
              </a:solidFill>
              <a:prstDash val="solid"/>
            </a:ln>
          </c:spPr>
          <c:marker>
            <c:symbol val="none"/>
          </c:marker>
          <c:cat>
            <c:multiLvlStrRef>
              <c:f>('DA-13'!$B$202:$H$202,'DA-13'!$B$204:$I$204)</c:f>
            </c:multiLvlStrRef>
          </c:cat>
          <c:val>
            <c:numRef>
              <c:f>('DA-13'!$B$200:$H$200,'DA-13'!$B$205:$I$205)</c:f>
              <c:numCache>
                <c:formatCode>General</c:formatCode>
                <c:ptCount val="7"/>
              </c:numCache>
            </c:numRef>
          </c:val>
          <c:smooth val="0"/>
          <c:extLst>
            <c:ext xmlns:c16="http://schemas.microsoft.com/office/drawing/2014/chart" uri="{C3380CC4-5D6E-409C-BE32-E72D297353CC}">
              <c16:uniqueId val="{00000001-B944-493F-A529-3A3344CFA19C}"/>
            </c:ext>
          </c:extLst>
        </c:ser>
        <c:ser>
          <c:idx val="0"/>
          <c:order val="2"/>
          <c:tx>
            <c:strRef>
              <c:f>'DA-13'!$A$206</c:f>
              <c:strCache>
                <c:ptCount val="1"/>
                <c:pt idx="0">
                  <c:v>Total with Variations</c:v>
                </c:pt>
              </c:strCache>
            </c:strRef>
          </c:tx>
          <c:spPr>
            <a:ln w="25400">
              <a:solidFill>
                <a:srgbClr val="993366"/>
              </a:solidFill>
              <a:prstDash val="solid"/>
            </a:ln>
          </c:spPr>
          <c:marker>
            <c:symbol val="none"/>
          </c:marker>
          <c:cat>
            <c:multiLvlStrRef>
              <c:f>('DA-13'!$B$202:$H$202,'DA-13'!$B$204:$I$204)</c:f>
            </c:multiLvlStrRef>
          </c:cat>
          <c:val>
            <c:numRef>
              <c:f>('DA-13'!$B$200:$H$200,'DA-13'!$B$206:$I$206)</c:f>
              <c:numCache>
                <c:formatCode>General</c:formatCode>
                <c:ptCount val="7"/>
              </c:numCache>
            </c:numRef>
          </c:val>
          <c:smooth val="0"/>
          <c:extLst>
            <c:ext xmlns:c16="http://schemas.microsoft.com/office/drawing/2014/chart" uri="{C3380CC4-5D6E-409C-BE32-E72D297353CC}">
              <c16:uniqueId val="{00000002-B944-493F-A529-3A3344CFA19C}"/>
            </c:ext>
          </c:extLst>
        </c:ser>
        <c:ser>
          <c:idx val="3"/>
          <c:order val="3"/>
          <c:tx>
            <c:strRef>
              <c:f>'DA-13'!$A$207</c:f>
              <c:strCache>
                <c:ptCount val="1"/>
                <c:pt idx="0">
                  <c:v>Total with Specific Escalations</c:v>
                </c:pt>
              </c:strCache>
            </c:strRef>
          </c:tx>
          <c:spPr>
            <a:ln w="25400">
              <a:solidFill>
                <a:srgbClr val="FF0000"/>
              </a:solidFill>
              <a:prstDash val="solid"/>
            </a:ln>
          </c:spPr>
          <c:marker>
            <c:symbol val="none"/>
          </c:marker>
          <c:cat>
            <c:multiLvlStrRef>
              <c:f>('DA-13'!$B$202:$H$202,'DA-13'!$B$204:$I$204)</c:f>
            </c:multiLvlStrRef>
          </c:cat>
          <c:val>
            <c:numRef>
              <c:f>('DA-13'!$B$200:$H$200,'DA-13'!$B$207:$I$207)</c:f>
              <c:numCache>
                <c:formatCode>General</c:formatCode>
                <c:ptCount val="7"/>
              </c:numCache>
            </c:numRef>
          </c:val>
          <c:smooth val="0"/>
          <c:extLst>
            <c:ext xmlns:c16="http://schemas.microsoft.com/office/drawing/2014/chart" uri="{C3380CC4-5D6E-409C-BE32-E72D297353CC}">
              <c16:uniqueId val="{00000003-B944-493F-A529-3A3344CFA19C}"/>
            </c:ext>
          </c:extLst>
        </c:ser>
        <c:ser>
          <c:idx val="2"/>
          <c:order val="4"/>
          <c:tx>
            <c:strRef>
              <c:f>'DA-13'!$A$208</c:f>
              <c:strCache>
                <c:ptCount val="1"/>
                <c:pt idx="0">
                  <c:v>Total with All Escalations</c:v>
                </c:pt>
              </c:strCache>
            </c:strRef>
          </c:tx>
          <c:spPr>
            <a:ln w="38100">
              <a:solidFill>
                <a:srgbClr val="00FF00"/>
              </a:solidFill>
              <a:prstDash val="solid"/>
            </a:ln>
          </c:spPr>
          <c:marker>
            <c:symbol val="none"/>
          </c:marker>
          <c:cat>
            <c:multiLvlStrRef>
              <c:f>('DA-13'!$B$202:$H$202,'DA-13'!$B$204:$I$204)</c:f>
            </c:multiLvlStrRef>
          </c:cat>
          <c:val>
            <c:numRef>
              <c:f>('DA-13'!$B$200:$H$200,'DA-13'!$B$208:$I$208)</c:f>
              <c:numCache>
                <c:formatCode>General</c:formatCode>
                <c:ptCount val="7"/>
              </c:numCache>
            </c:numRef>
          </c:val>
          <c:smooth val="0"/>
          <c:extLst>
            <c:ext xmlns:c16="http://schemas.microsoft.com/office/drawing/2014/chart" uri="{C3380CC4-5D6E-409C-BE32-E72D297353CC}">
              <c16:uniqueId val="{00000004-B944-493F-A529-3A3344CFA19C}"/>
            </c:ext>
          </c:extLst>
        </c:ser>
        <c:dLbls>
          <c:showLegendKey val="0"/>
          <c:showVal val="0"/>
          <c:showCatName val="0"/>
          <c:showSerName val="0"/>
          <c:showPercent val="0"/>
          <c:showBubbleSize val="0"/>
        </c:dLbls>
        <c:smooth val="0"/>
        <c:axId val="178612864"/>
        <c:axId val="178643328"/>
      </c:lineChart>
      <c:catAx>
        <c:axId val="1786128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178643328"/>
        <c:crosses val="autoZero"/>
        <c:auto val="1"/>
        <c:lblAlgn val="ctr"/>
        <c:lblOffset val="100"/>
        <c:tickLblSkip val="1"/>
        <c:tickMarkSkip val="1"/>
        <c:noMultiLvlLbl val="0"/>
      </c:catAx>
      <c:valAx>
        <c:axId val="178643328"/>
        <c:scaling>
          <c:orientation val="minMax"/>
        </c:scaling>
        <c:delete val="0"/>
        <c:axPos val="l"/>
        <c:majorGridlines>
          <c:spPr>
            <a:ln w="3175">
              <a:solidFill>
                <a:srgbClr val="000000"/>
              </a:solidFill>
              <a:prstDash val="solid"/>
            </a:ln>
          </c:spPr>
        </c:majorGridlines>
        <c:title>
          <c:tx>
            <c:rich>
              <a:bodyPr/>
              <a:lstStyle/>
              <a:p>
                <a:pPr>
                  <a:defRPr sz="225" b="1" i="0" u="none" strike="noStrike" baseline="0">
                    <a:solidFill>
                      <a:srgbClr val="000000"/>
                    </a:solidFill>
                    <a:latin typeface="Arial"/>
                    <a:ea typeface="Arial"/>
                    <a:cs typeface="Arial"/>
                  </a:defRPr>
                </a:pPr>
                <a:r>
                  <a:rPr lang="en-AU"/>
                  <a:t>$'M</a:t>
                </a:r>
              </a:p>
            </c:rich>
          </c:tx>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en-US"/>
          </a:p>
        </c:txPr>
        <c:crossAx val="178612864"/>
        <c:crosses val="autoZero"/>
        <c:crossBetween val="between"/>
      </c:valAx>
      <c:spPr>
        <a:solidFill>
          <a:srgbClr val="C0C0C0"/>
        </a:soli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20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225"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5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'DA-14'!$B$2</c:f>
          <c:strCache>
            <c:ptCount val="1"/>
            <c:pt idx="0">
              <c:v>Vegetation Management</c:v>
            </c:pt>
          </c:strCache>
        </c:strRef>
      </c:tx>
      <c:layout>
        <c:manualLayout>
          <c:xMode val="edge"/>
          <c:yMode val="edge"/>
          <c:x val="0.3552465233881163"/>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0.10745891276864725"/>
          <c:y val="0.15643579482112899"/>
          <c:w val="0.87484197218713655"/>
          <c:h val="0.58217878072667772"/>
        </c:manualLayout>
      </c:layout>
      <c:lineChart>
        <c:grouping val="standard"/>
        <c:varyColors val="0"/>
        <c:ser>
          <c:idx val="4"/>
          <c:order val="0"/>
          <c:tx>
            <c:strRef>
              <c:f>'DA-14'!$A$203</c:f>
              <c:strCache>
                <c:ptCount val="1"/>
                <c:pt idx="0">
                  <c:v>Historic Expenditure</c:v>
                </c:pt>
              </c:strCache>
            </c:strRef>
          </c:tx>
          <c:spPr>
            <a:ln w="25400">
              <a:solidFill>
                <a:srgbClr val="33CCCC"/>
              </a:solidFill>
              <a:prstDash val="solid"/>
            </a:ln>
          </c:spPr>
          <c:marker>
            <c:symbol val="none"/>
          </c:marker>
          <c:cat>
            <c:multiLvlStrRef>
              <c:f>('DA-14'!$B$202:$H$202,'DA-14'!$B$204:$I$204)</c:f>
            </c:multiLvlStrRef>
          </c:cat>
          <c:val>
            <c:numRef>
              <c:f>('DA-14'!$B$203:$H$203,'DA-14'!$B$205,'DA-14'!$C$200:$I$200)</c:f>
              <c:numCache>
                <c:formatCode>General</c:formatCode>
                <c:ptCount val="7"/>
              </c:numCache>
            </c:numRef>
          </c:val>
          <c:smooth val="0"/>
          <c:extLst>
            <c:ext xmlns:c16="http://schemas.microsoft.com/office/drawing/2014/chart" uri="{C3380CC4-5D6E-409C-BE32-E72D297353CC}">
              <c16:uniqueId val="{00000000-3273-4DEE-88D9-4F06F23E4AA1}"/>
            </c:ext>
          </c:extLst>
        </c:ser>
        <c:ser>
          <c:idx val="1"/>
          <c:order val="1"/>
          <c:tx>
            <c:strRef>
              <c:f>'DA-14'!$A$14</c:f>
              <c:strCache>
                <c:ptCount val="1"/>
                <c:pt idx="0">
                  <c:v>Baseline Expenditure</c:v>
                </c:pt>
              </c:strCache>
            </c:strRef>
          </c:tx>
          <c:spPr>
            <a:ln w="25400">
              <a:solidFill>
                <a:srgbClr val="0000FF"/>
              </a:solidFill>
              <a:prstDash val="solid"/>
            </a:ln>
          </c:spPr>
          <c:marker>
            <c:symbol val="none"/>
          </c:marker>
          <c:cat>
            <c:multiLvlStrRef>
              <c:f>('DA-14'!$B$202:$H$202,'DA-14'!$B$204:$I$204)</c:f>
            </c:multiLvlStrRef>
          </c:cat>
          <c:val>
            <c:numRef>
              <c:f>('DA-14'!$B$200:$H$200,'DA-14'!$B$205:$I$205)</c:f>
              <c:numCache>
                <c:formatCode>General</c:formatCode>
                <c:ptCount val="7"/>
              </c:numCache>
            </c:numRef>
          </c:val>
          <c:smooth val="0"/>
          <c:extLst>
            <c:ext xmlns:c16="http://schemas.microsoft.com/office/drawing/2014/chart" uri="{C3380CC4-5D6E-409C-BE32-E72D297353CC}">
              <c16:uniqueId val="{00000001-3273-4DEE-88D9-4F06F23E4AA1}"/>
            </c:ext>
          </c:extLst>
        </c:ser>
        <c:ser>
          <c:idx val="0"/>
          <c:order val="2"/>
          <c:tx>
            <c:strRef>
              <c:f>'DA-14'!$A$206</c:f>
              <c:strCache>
                <c:ptCount val="1"/>
                <c:pt idx="0">
                  <c:v>Total with Variations</c:v>
                </c:pt>
              </c:strCache>
            </c:strRef>
          </c:tx>
          <c:spPr>
            <a:ln w="25400">
              <a:solidFill>
                <a:srgbClr val="993366"/>
              </a:solidFill>
              <a:prstDash val="solid"/>
            </a:ln>
          </c:spPr>
          <c:marker>
            <c:symbol val="none"/>
          </c:marker>
          <c:cat>
            <c:multiLvlStrRef>
              <c:f>('DA-14'!$B$202:$H$202,'DA-14'!$B$204:$I$204)</c:f>
            </c:multiLvlStrRef>
          </c:cat>
          <c:val>
            <c:numRef>
              <c:f>('DA-14'!$B$200:$H$200,'DA-14'!$B$206:$I$206)</c:f>
              <c:numCache>
                <c:formatCode>General</c:formatCode>
                <c:ptCount val="7"/>
              </c:numCache>
            </c:numRef>
          </c:val>
          <c:smooth val="0"/>
          <c:extLst>
            <c:ext xmlns:c16="http://schemas.microsoft.com/office/drawing/2014/chart" uri="{C3380CC4-5D6E-409C-BE32-E72D297353CC}">
              <c16:uniqueId val="{00000002-3273-4DEE-88D9-4F06F23E4AA1}"/>
            </c:ext>
          </c:extLst>
        </c:ser>
        <c:ser>
          <c:idx val="3"/>
          <c:order val="3"/>
          <c:tx>
            <c:strRef>
              <c:f>'DA-14'!$A$207</c:f>
              <c:strCache>
                <c:ptCount val="1"/>
                <c:pt idx="0">
                  <c:v>Total with Specific Escalations</c:v>
                </c:pt>
              </c:strCache>
            </c:strRef>
          </c:tx>
          <c:spPr>
            <a:ln w="25400">
              <a:solidFill>
                <a:srgbClr val="FF0000"/>
              </a:solidFill>
              <a:prstDash val="solid"/>
            </a:ln>
          </c:spPr>
          <c:marker>
            <c:symbol val="none"/>
          </c:marker>
          <c:cat>
            <c:multiLvlStrRef>
              <c:f>('DA-14'!$B$202:$H$202,'DA-14'!$B$204:$I$204)</c:f>
            </c:multiLvlStrRef>
          </c:cat>
          <c:val>
            <c:numRef>
              <c:f>('DA-14'!$B$200:$H$200,'DA-14'!$B$207:$I$207)</c:f>
              <c:numCache>
                <c:formatCode>General</c:formatCode>
                <c:ptCount val="7"/>
              </c:numCache>
            </c:numRef>
          </c:val>
          <c:smooth val="0"/>
          <c:extLst>
            <c:ext xmlns:c16="http://schemas.microsoft.com/office/drawing/2014/chart" uri="{C3380CC4-5D6E-409C-BE32-E72D297353CC}">
              <c16:uniqueId val="{00000003-3273-4DEE-88D9-4F06F23E4AA1}"/>
            </c:ext>
          </c:extLst>
        </c:ser>
        <c:ser>
          <c:idx val="2"/>
          <c:order val="4"/>
          <c:tx>
            <c:strRef>
              <c:f>'DA-14'!$A$208</c:f>
              <c:strCache>
                <c:ptCount val="1"/>
                <c:pt idx="0">
                  <c:v>Total with All Escalations</c:v>
                </c:pt>
              </c:strCache>
            </c:strRef>
          </c:tx>
          <c:spPr>
            <a:ln w="38100">
              <a:solidFill>
                <a:srgbClr val="00FF00"/>
              </a:solidFill>
              <a:prstDash val="solid"/>
            </a:ln>
          </c:spPr>
          <c:marker>
            <c:symbol val="none"/>
          </c:marker>
          <c:cat>
            <c:multiLvlStrRef>
              <c:f>('DA-14'!$B$202:$H$202,'DA-14'!$B$204:$I$204)</c:f>
            </c:multiLvlStrRef>
          </c:cat>
          <c:val>
            <c:numRef>
              <c:f>('DA-14'!$B$200:$H$200,'DA-14'!$B$208:$I$208)</c:f>
              <c:numCache>
                <c:formatCode>General</c:formatCode>
                <c:ptCount val="7"/>
              </c:numCache>
            </c:numRef>
          </c:val>
          <c:smooth val="0"/>
          <c:extLst>
            <c:ext xmlns:c16="http://schemas.microsoft.com/office/drawing/2014/chart" uri="{C3380CC4-5D6E-409C-BE32-E72D297353CC}">
              <c16:uniqueId val="{00000004-3273-4DEE-88D9-4F06F23E4AA1}"/>
            </c:ext>
          </c:extLst>
        </c:ser>
        <c:dLbls>
          <c:showLegendKey val="0"/>
          <c:showVal val="0"/>
          <c:showCatName val="0"/>
          <c:showSerName val="0"/>
          <c:showPercent val="0"/>
          <c:showBubbleSize val="0"/>
        </c:dLbls>
        <c:smooth val="0"/>
        <c:axId val="180253056"/>
        <c:axId val="180254592"/>
      </c:lineChart>
      <c:catAx>
        <c:axId val="180253056"/>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80254592"/>
        <c:crosses val="autoZero"/>
        <c:auto val="1"/>
        <c:lblAlgn val="ctr"/>
        <c:lblOffset val="100"/>
        <c:tickLblSkip val="1"/>
        <c:tickMarkSkip val="1"/>
        <c:noMultiLvlLbl val="0"/>
      </c:catAx>
      <c:valAx>
        <c:axId val="180254592"/>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80253056"/>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5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'DA-15'!$B$2</c:f>
          <c:strCache>
            <c:ptCount val="1"/>
            <c:pt idx="0">
              <c:v>Emergency Response</c:v>
            </c:pt>
          </c:strCache>
        </c:strRef>
      </c:tx>
      <c:layout>
        <c:manualLayout>
          <c:xMode val="edge"/>
          <c:yMode val="edge"/>
          <c:x val="0.36788874841973102"/>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0.10745891276864725"/>
          <c:y val="0.15643579482112899"/>
          <c:w val="0.87484197218713655"/>
          <c:h val="0.58217878072667772"/>
        </c:manualLayout>
      </c:layout>
      <c:lineChart>
        <c:grouping val="standard"/>
        <c:varyColors val="0"/>
        <c:ser>
          <c:idx val="4"/>
          <c:order val="0"/>
          <c:tx>
            <c:strRef>
              <c:f>'DA-15'!$A$203</c:f>
              <c:strCache>
                <c:ptCount val="1"/>
                <c:pt idx="0">
                  <c:v>Historic Expenditure</c:v>
                </c:pt>
              </c:strCache>
            </c:strRef>
          </c:tx>
          <c:spPr>
            <a:ln w="25400">
              <a:solidFill>
                <a:srgbClr val="33CCCC"/>
              </a:solidFill>
              <a:prstDash val="solid"/>
            </a:ln>
          </c:spPr>
          <c:marker>
            <c:symbol val="none"/>
          </c:marker>
          <c:cat>
            <c:multiLvlStrRef>
              <c:f>('DA-15'!$B$202:$H$202,'DA-15'!$B$204:$I$204)</c:f>
            </c:multiLvlStrRef>
          </c:cat>
          <c:val>
            <c:numRef>
              <c:f>('DA-15'!$B$203:$H$203,'DA-15'!$B$205,'DA-15'!$C$200:$I$200)</c:f>
              <c:numCache>
                <c:formatCode>General</c:formatCode>
                <c:ptCount val="7"/>
              </c:numCache>
            </c:numRef>
          </c:val>
          <c:smooth val="0"/>
          <c:extLst>
            <c:ext xmlns:c16="http://schemas.microsoft.com/office/drawing/2014/chart" uri="{C3380CC4-5D6E-409C-BE32-E72D297353CC}">
              <c16:uniqueId val="{00000000-C7F0-456B-8422-2320784427B1}"/>
            </c:ext>
          </c:extLst>
        </c:ser>
        <c:ser>
          <c:idx val="1"/>
          <c:order val="1"/>
          <c:tx>
            <c:strRef>
              <c:f>'DA-15'!$A$14</c:f>
              <c:strCache>
                <c:ptCount val="1"/>
                <c:pt idx="0">
                  <c:v>Baseline Expenditure</c:v>
                </c:pt>
              </c:strCache>
            </c:strRef>
          </c:tx>
          <c:spPr>
            <a:ln w="25400">
              <a:solidFill>
                <a:srgbClr val="0000FF"/>
              </a:solidFill>
              <a:prstDash val="solid"/>
            </a:ln>
          </c:spPr>
          <c:marker>
            <c:symbol val="none"/>
          </c:marker>
          <c:cat>
            <c:multiLvlStrRef>
              <c:f>('DA-15'!$B$202:$H$202,'DA-15'!$B$204:$I$204)</c:f>
            </c:multiLvlStrRef>
          </c:cat>
          <c:val>
            <c:numRef>
              <c:f>('DA-15'!$B$200:$H$200,'DA-15'!$B$205:$I$205)</c:f>
              <c:numCache>
                <c:formatCode>General</c:formatCode>
                <c:ptCount val="7"/>
              </c:numCache>
            </c:numRef>
          </c:val>
          <c:smooth val="0"/>
          <c:extLst>
            <c:ext xmlns:c16="http://schemas.microsoft.com/office/drawing/2014/chart" uri="{C3380CC4-5D6E-409C-BE32-E72D297353CC}">
              <c16:uniqueId val="{00000001-C7F0-456B-8422-2320784427B1}"/>
            </c:ext>
          </c:extLst>
        </c:ser>
        <c:ser>
          <c:idx val="0"/>
          <c:order val="2"/>
          <c:tx>
            <c:strRef>
              <c:f>'DA-15'!$A$206</c:f>
              <c:strCache>
                <c:ptCount val="1"/>
                <c:pt idx="0">
                  <c:v>Total with Variations</c:v>
                </c:pt>
              </c:strCache>
            </c:strRef>
          </c:tx>
          <c:spPr>
            <a:ln w="25400">
              <a:solidFill>
                <a:srgbClr val="993366"/>
              </a:solidFill>
              <a:prstDash val="solid"/>
            </a:ln>
          </c:spPr>
          <c:marker>
            <c:symbol val="none"/>
          </c:marker>
          <c:cat>
            <c:multiLvlStrRef>
              <c:f>('DA-15'!$B$202:$H$202,'DA-15'!$B$204:$I$204)</c:f>
            </c:multiLvlStrRef>
          </c:cat>
          <c:val>
            <c:numRef>
              <c:f>('DA-15'!$B$200:$H$200,'DA-15'!$B$206:$I$206)</c:f>
              <c:numCache>
                <c:formatCode>General</c:formatCode>
                <c:ptCount val="7"/>
              </c:numCache>
            </c:numRef>
          </c:val>
          <c:smooth val="0"/>
          <c:extLst>
            <c:ext xmlns:c16="http://schemas.microsoft.com/office/drawing/2014/chart" uri="{C3380CC4-5D6E-409C-BE32-E72D297353CC}">
              <c16:uniqueId val="{00000002-C7F0-456B-8422-2320784427B1}"/>
            </c:ext>
          </c:extLst>
        </c:ser>
        <c:ser>
          <c:idx val="3"/>
          <c:order val="3"/>
          <c:tx>
            <c:strRef>
              <c:f>'DA-15'!$A$207</c:f>
              <c:strCache>
                <c:ptCount val="1"/>
                <c:pt idx="0">
                  <c:v>Total with Specific Escalations</c:v>
                </c:pt>
              </c:strCache>
            </c:strRef>
          </c:tx>
          <c:spPr>
            <a:ln w="25400">
              <a:solidFill>
                <a:srgbClr val="FF0000"/>
              </a:solidFill>
              <a:prstDash val="solid"/>
            </a:ln>
          </c:spPr>
          <c:marker>
            <c:symbol val="none"/>
          </c:marker>
          <c:cat>
            <c:multiLvlStrRef>
              <c:f>('DA-15'!$B$202:$H$202,'DA-15'!$B$204:$I$204)</c:f>
            </c:multiLvlStrRef>
          </c:cat>
          <c:val>
            <c:numRef>
              <c:f>('DA-15'!$B$200:$H$200,'DA-15'!$B$207:$I$207)</c:f>
              <c:numCache>
                <c:formatCode>General</c:formatCode>
                <c:ptCount val="7"/>
              </c:numCache>
            </c:numRef>
          </c:val>
          <c:smooth val="0"/>
          <c:extLst>
            <c:ext xmlns:c16="http://schemas.microsoft.com/office/drawing/2014/chart" uri="{C3380CC4-5D6E-409C-BE32-E72D297353CC}">
              <c16:uniqueId val="{00000003-C7F0-456B-8422-2320784427B1}"/>
            </c:ext>
          </c:extLst>
        </c:ser>
        <c:ser>
          <c:idx val="2"/>
          <c:order val="4"/>
          <c:tx>
            <c:strRef>
              <c:f>'DA-15'!$A$208</c:f>
              <c:strCache>
                <c:ptCount val="1"/>
                <c:pt idx="0">
                  <c:v>Total with All Escalations</c:v>
                </c:pt>
              </c:strCache>
            </c:strRef>
          </c:tx>
          <c:spPr>
            <a:ln w="38100">
              <a:solidFill>
                <a:srgbClr val="00FF00"/>
              </a:solidFill>
              <a:prstDash val="solid"/>
            </a:ln>
          </c:spPr>
          <c:marker>
            <c:symbol val="none"/>
          </c:marker>
          <c:cat>
            <c:multiLvlStrRef>
              <c:f>('DA-15'!$B$202:$H$202,'DA-15'!$B$204:$I$204)</c:f>
            </c:multiLvlStrRef>
          </c:cat>
          <c:val>
            <c:numRef>
              <c:f>('DA-15'!$B$200:$H$200,'DA-15'!$B$208:$I$208)</c:f>
              <c:numCache>
                <c:formatCode>General</c:formatCode>
                <c:ptCount val="7"/>
              </c:numCache>
            </c:numRef>
          </c:val>
          <c:smooth val="0"/>
          <c:extLst>
            <c:ext xmlns:c16="http://schemas.microsoft.com/office/drawing/2014/chart" uri="{C3380CC4-5D6E-409C-BE32-E72D297353CC}">
              <c16:uniqueId val="{00000004-C7F0-456B-8422-2320784427B1}"/>
            </c:ext>
          </c:extLst>
        </c:ser>
        <c:dLbls>
          <c:showLegendKey val="0"/>
          <c:showVal val="0"/>
          <c:showCatName val="0"/>
          <c:showSerName val="0"/>
          <c:showPercent val="0"/>
          <c:showBubbleSize val="0"/>
        </c:dLbls>
        <c:smooth val="0"/>
        <c:axId val="180029312"/>
        <c:axId val="180030848"/>
      </c:lineChart>
      <c:catAx>
        <c:axId val="180029312"/>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80030848"/>
        <c:crosses val="autoZero"/>
        <c:auto val="1"/>
        <c:lblAlgn val="ctr"/>
        <c:lblOffset val="100"/>
        <c:tickLblSkip val="1"/>
        <c:tickMarkSkip val="1"/>
        <c:noMultiLvlLbl val="0"/>
      </c:catAx>
      <c:valAx>
        <c:axId val="180030848"/>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80029312"/>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5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'DA-16'!$B$2</c:f>
          <c:strCache>
            <c:ptCount val="1"/>
            <c:pt idx="0">
              <c:v>Guaranteed Service Level Payments</c:v>
            </c:pt>
          </c:strCache>
        </c:strRef>
      </c:tx>
      <c:layout>
        <c:manualLayout>
          <c:xMode val="edge"/>
          <c:yMode val="edge"/>
          <c:x val="0.359039190897598"/>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'DA-16'!$A$203</c:f>
              <c:strCache>
                <c:ptCount val="1"/>
                <c:pt idx="0">
                  <c:v>Historic Expenditure</c:v>
                </c:pt>
              </c:strCache>
            </c:strRef>
          </c:tx>
          <c:spPr>
            <a:ln w="25400">
              <a:solidFill>
                <a:srgbClr val="33CCCC"/>
              </a:solidFill>
              <a:prstDash val="solid"/>
            </a:ln>
          </c:spPr>
          <c:marker>
            <c:symbol val="none"/>
          </c:marker>
          <c:cat>
            <c:multiLvlStrRef>
              <c:f>('DA-16'!$B$202:$H$202,'DA-16'!$B$204:$I$204)</c:f>
            </c:multiLvlStrRef>
          </c:cat>
          <c:val>
            <c:numRef>
              <c:f>('DA-16'!$B$203:$H$203,'DA-16'!$B$205,'DA-16'!$C$200:$I$200)</c:f>
              <c:numCache>
                <c:formatCode>General</c:formatCode>
                <c:ptCount val="7"/>
              </c:numCache>
            </c:numRef>
          </c:val>
          <c:smooth val="0"/>
          <c:extLst>
            <c:ext xmlns:c16="http://schemas.microsoft.com/office/drawing/2014/chart" uri="{C3380CC4-5D6E-409C-BE32-E72D297353CC}">
              <c16:uniqueId val="{00000000-1AA8-46DE-9624-4FA11C5544D4}"/>
            </c:ext>
          </c:extLst>
        </c:ser>
        <c:ser>
          <c:idx val="1"/>
          <c:order val="1"/>
          <c:tx>
            <c:strRef>
              <c:f>'DA-16'!$A$14</c:f>
              <c:strCache>
                <c:ptCount val="1"/>
                <c:pt idx="0">
                  <c:v>Baseline Expenditure</c:v>
                </c:pt>
              </c:strCache>
            </c:strRef>
          </c:tx>
          <c:spPr>
            <a:ln w="25400">
              <a:solidFill>
                <a:srgbClr val="0000FF"/>
              </a:solidFill>
              <a:prstDash val="solid"/>
            </a:ln>
          </c:spPr>
          <c:marker>
            <c:symbol val="none"/>
          </c:marker>
          <c:cat>
            <c:multiLvlStrRef>
              <c:f>('DA-16'!$B$202:$H$202,'DA-16'!$B$204:$I$204)</c:f>
            </c:multiLvlStrRef>
          </c:cat>
          <c:val>
            <c:numRef>
              <c:f>('DA-16'!$B$200:$H$200,'DA-16'!$B$205:$I$205)</c:f>
              <c:numCache>
                <c:formatCode>General</c:formatCode>
                <c:ptCount val="7"/>
              </c:numCache>
            </c:numRef>
          </c:val>
          <c:smooth val="0"/>
          <c:extLst>
            <c:ext xmlns:c16="http://schemas.microsoft.com/office/drawing/2014/chart" uri="{C3380CC4-5D6E-409C-BE32-E72D297353CC}">
              <c16:uniqueId val="{00000001-1AA8-46DE-9624-4FA11C5544D4}"/>
            </c:ext>
          </c:extLst>
        </c:ser>
        <c:ser>
          <c:idx val="0"/>
          <c:order val="2"/>
          <c:tx>
            <c:strRef>
              <c:f>'DA-16'!$A$206</c:f>
              <c:strCache>
                <c:ptCount val="1"/>
                <c:pt idx="0">
                  <c:v>Total with Variations</c:v>
                </c:pt>
              </c:strCache>
            </c:strRef>
          </c:tx>
          <c:spPr>
            <a:ln w="25400">
              <a:solidFill>
                <a:srgbClr val="993366"/>
              </a:solidFill>
              <a:prstDash val="solid"/>
            </a:ln>
          </c:spPr>
          <c:marker>
            <c:symbol val="none"/>
          </c:marker>
          <c:cat>
            <c:multiLvlStrRef>
              <c:f>('DA-16'!$B$202:$H$202,'DA-16'!$B$204:$I$204)</c:f>
            </c:multiLvlStrRef>
          </c:cat>
          <c:val>
            <c:numRef>
              <c:f>('DA-16'!$B$200:$H$200,'DA-16'!$B$206:$I$206)</c:f>
              <c:numCache>
                <c:formatCode>General</c:formatCode>
                <c:ptCount val="7"/>
              </c:numCache>
            </c:numRef>
          </c:val>
          <c:smooth val="0"/>
          <c:extLst>
            <c:ext xmlns:c16="http://schemas.microsoft.com/office/drawing/2014/chart" uri="{C3380CC4-5D6E-409C-BE32-E72D297353CC}">
              <c16:uniqueId val="{00000002-1AA8-46DE-9624-4FA11C5544D4}"/>
            </c:ext>
          </c:extLst>
        </c:ser>
        <c:ser>
          <c:idx val="3"/>
          <c:order val="3"/>
          <c:tx>
            <c:strRef>
              <c:f>'DA-16'!$A$207</c:f>
              <c:strCache>
                <c:ptCount val="1"/>
                <c:pt idx="0">
                  <c:v>Total with Specific Escalations</c:v>
                </c:pt>
              </c:strCache>
            </c:strRef>
          </c:tx>
          <c:spPr>
            <a:ln w="25400">
              <a:solidFill>
                <a:srgbClr val="FF0000"/>
              </a:solidFill>
              <a:prstDash val="solid"/>
            </a:ln>
          </c:spPr>
          <c:marker>
            <c:symbol val="none"/>
          </c:marker>
          <c:cat>
            <c:multiLvlStrRef>
              <c:f>('DA-16'!$B$202:$H$202,'DA-16'!$B$204:$I$204)</c:f>
            </c:multiLvlStrRef>
          </c:cat>
          <c:val>
            <c:numRef>
              <c:f>('DA-16'!$B$200:$H$200,'DA-16'!$B$207:$I$207)</c:f>
              <c:numCache>
                <c:formatCode>General</c:formatCode>
                <c:ptCount val="7"/>
              </c:numCache>
            </c:numRef>
          </c:val>
          <c:smooth val="0"/>
          <c:extLst>
            <c:ext xmlns:c16="http://schemas.microsoft.com/office/drawing/2014/chart" uri="{C3380CC4-5D6E-409C-BE32-E72D297353CC}">
              <c16:uniqueId val="{00000003-1AA8-46DE-9624-4FA11C5544D4}"/>
            </c:ext>
          </c:extLst>
        </c:ser>
        <c:ser>
          <c:idx val="2"/>
          <c:order val="4"/>
          <c:tx>
            <c:strRef>
              <c:f>'DA-16'!$A$208</c:f>
              <c:strCache>
                <c:ptCount val="1"/>
                <c:pt idx="0">
                  <c:v>Total with All Escalations</c:v>
                </c:pt>
              </c:strCache>
            </c:strRef>
          </c:tx>
          <c:spPr>
            <a:ln w="38100">
              <a:solidFill>
                <a:srgbClr val="00FF00"/>
              </a:solidFill>
              <a:prstDash val="solid"/>
            </a:ln>
          </c:spPr>
          <c:marker>
            <c:symbol val="none"/>
          </c:marker>
          <c:cat>
            <c:multiLvlStrRef>
              <c:f>('DA-16'!$B$202:$H$202,'DA-16'!$B$204:$I$204)</c:f>
            </c:multiLvlStrRef>
          </c:cat>
          <c:val>
            <c:numRef>
              <c:f>('DA-16'!$B$200:$H$200,'DA-16'!$B$208:$I$208)</c:f>
              <c:numCache>
                <c:formatCode>General</c:formatCode>
                <c:ptCount val="7"/>
              </c:numCache>
            </c:numRef>
          </c:val>
          <c:smooth val="0"/>
          <c:extLst>
            <c:ext xmlns:c16="http://schemas.microsoft.com/office/drawing/2014/chart" uri="{C3380CC4-5D6E-409C-BE32-E72D297353CC}">
              <c16:uniqueId val="{00000004-1AA8-46DE-9624-4FA11C5544D4}"/>
            </c:ext>
          </c:extLst>
        </c:ser>
        <c:dLbls>
          <c:showLegendKey val="0"/>
          <c:showVal val="0"/>
          <c:showCatName val="0"/>
          <c:showSerName val="0"/>
          <c:showPercent val="0"/>
          <c:showBubbleSize val="0"/>
        </c:dLbls>
        <c:smooth val="0"/>
        <c:axId val="179928448"/>
        <c:axId val="179942528"/>
      </c:lineChart>
      <c:catAx>
        <c:axId val="17992844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79942528"/>
        <c:crosses val="autoZero"/>
        <c:auto val="1"/>
        <c:lblAlgn val="ctr"/>
        <c:lblOffset val="100"/>
        <c:tickLblSkip val="1"/>
        <c:tickMarkSkip val="1"/>
        <c:noMultiLvlLbl val="0"/>
      </c:catAx>
      <c:valAx>
        <c:axId val="179942528"/>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7992844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5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'DA-17'!$B$2</c:f>
          <c:strCache>
            <c:ptCount val="1"/>
            <c:pt idx="0">
              <c:v>Network Insurance</c:v>
            </c:pt>
          </c:strCache>
        </c:strRef>
      </c:tx>
      <c:layout>
        <c:manualLayout>
          <c:xMode val="edge"/>
          <c:yMode val="edge"/>
          <c:x val="0.37926675094816686"/>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'DA-17'!$A$203</c:f>
              <c:strCache>
                <c:ptCount val="1"/>
                <c:pt idx="0">
                  <c:v>Historic Expenditure</c:v>
                </c:pt>
              </c:strCache>
            </c:strRef>
          </c:tx>
          <c:spPr>
            <a:ln w="25400">
              <a:solidFill>
                <a:srgbClr val="33CCCC"/>
              </a:solidFill>
              <a:prstDash val="solid"/>
            </a:ln>
          </c:spPr>
          <c:marker>
            <c:symbol val="none"/>
          </c:marker>
          <c:cat>
            <c:multiLvlStrRef>
              <c:f>('DA-17'!$B$202:$H$202,'DA-17'!$B$204:$I$204)</c:f>
            </c:multiLvlStrRef>
          </c:cat>
          <c:val>
            <c:numRef>
              <c:f>('DA-17'!$B$203:$H$203,'DA-17'!$B$205,'DA-17'!$C$200:$I$200)</c:f>
              <c:numCache>
                <c:formatCode>General</c:formatCode>
                <c:ptCount val="7"/>
              </c:numCache>
            </c:numRef>
          </c:val>
          <c:smooth val="0"/>
          <c:extLst>
            <c:ext xmlns:c16="http://schemas.microsoft.com/office/drawing/2014/chart" uri="{C3380CC4-5D6E-409C-BE32-E72D297353CC}">
              <c16:uniqueId val="{00000000-070D-43D1-85EE-1C8F1861037F}"/>
            </c:ext>
          </c:extLst>
        </c:ser>
        <c:ser>
          <c:idx val="1"/>
          <c:order val="1"/>
          <c:tx>
            <c:strRef>
              <c:f>'DA-17'!$A$14</c:f>
              <c:strCache>
                <c:ptCount val="1"/>
                <c:pt idx="0">
                  <c:v>Baseline Expenditure</c:v>
                </c:pt>
              </c:strCache>
            </c:strRef>
          </c:tx>
          <c:spPr>
            <a:ln w="25400">
              <a:solidFill>
                <a:srgbClr val="0000FF"/>
              </a:solidFill>
              <a:prstDash val="solid"/>
            </a:ln>
          </c:spPr>
          <c:marker>
            <c:symbol val="none"/>
          </c:marker>
          <c:cat>
            <c:multiLvlStrRef>
              <c:f>('DA-17'!$B$202:$H$202,'DA-17'!$B$204:$I$204)</c:f>
            </c:multiLvlStrRef>
          </c:cat>
          <c:val>
            <c:numRef>
              <c:f>('DA-17'!$B$200:$H$200,'DA-17'!$B$205:$I$205)</c:f>
              <c:numCache>
                <c:formatCode>General</c:formatCode>
                <c:ptCount val="7"/>
              </c:numCache>
            </c:numRef>
          </c:val>
          <c:smooth val="0"/>
          <c:extLst>
            <c:ext xmlns:c16="http://schemas.microsoft.com/office/drawing/2014/chart" uri="{C3380CC4-5D6E-409C-BE32-E72D297353CC}">
              <c16:uniqueId val="{00000001-070D-43D1-85EE-1C8F1861037F}"/>
            </c:ext>
          </c:extLst>
        </c:ser>
        <c:ser>
          <c:idx val="0"/>
          <c:order val="2"/>
          <c:tx>
            <c:strRef>
              <c:f>'DA-17'!$A$206</c:f>
              <c:strCache>
                <c:ptCount val="1"/>
                <c:pt idx="0">
                  <c:v>Total with Variations</c:v>
                </c:pt>
              </c:strCache>
            </c:strRef>
          </c:tx>
          <c:spPr>
            <a:ln w="25400">
              <a:solidFill>
                <a:srgbClr val="993366"/>
              </a:solidFill>
              <a:prstDash val="solid"/>
            </a:ln>
          </c:spPr>
          <c:marker>
            <c:symbol val="none"/>
          </c:marker>
          <c:cat>
            <c:multiLvlStrRef>
              <c:f>('DA-17'!$B$202:$H$202,'DA-17'!$B$204:$I$204)</c:f>
            </c:multiLvlStrRef>
          </c:cat>
          <c:val>
            <c:numRef>
              <c:f>('DA-17'!$B$200:$H$200,'DA-17'!$B$206:$I$206)</c:f>
              <c:numCache>
                <c:formatCode>General</c:formatCode>
                <c:ptCount val="7"/>
              </c:numCache>
            </c:numRef>
          </c:val>
          <c:smooth val="0"/>
          <c:extLst>
            <c:ext xmlns:c16="http://schemas.microsoft.com/office/drawing/2014/chart" uri="{C3380CC4-5D6E-409C-BE32-E72D297353CC}">
              <c16:uniqueId val="{00000002-070D-43D1-85EE-1C8F1861037F}"/>
            </c:ext>
          </c:extLst>
        </c:ser>
        <c:ser>
          <c:idx val="3"/>
          <c:order val="3"/>
          <c:tx>
            <c:strRef>
              <c:f>'DA-17'!$A$207</c:f>
              <c:strCache>
                <c:ptCount val="1"/>
                <c:pt idx="0">
                  <c:v>Total with Specific Escalations</c:v>
                </c:pt>
              </c:strCache>
            </c:strRef>
          </c:tx>
          <c:spPr>
            <a:ln w="25400">
              <a:solidFill>
                <a:srgbClr val="FF0000"/>
              </a:solidFill>
              <a:prstDash val="solid"/>
            </a:ln>
          </c:spPr>
          <c:marker>
            <c:symbol val="none"/>
          </c:marker>
          <c:cat>
            <c:multiLvlStrRef>
              <c:f>('DA-17'!$B$202:$H$202,'DA-17'!$B$204:$I$204)</c:f>
            </c:multiLvlStrRef>
          </c:cat>
          <c:val>
            <c:numRef>
              <c:f>('DA-17'!$B$200:$H$200,'DA-17'!$B$207:$I$207)</c:f>
              <c:numCache>
                <c:formatCode>General</c:formatCode>
                <c:ptCount val="7"/>
              </c:numCache>
            </c:numRef>
          </c:val>
          <c:smooth val="0"/>
          <c:extLst>
            <c:ext xmlns:c16="http://schemas.microsoft.com/office/drawing/2014/chart" uri="{C3380CC4-5D6E-409C-BE32-E72D297353CC}">
              <c16:uniqueId val="{00000003-070D-43D1-85EE-1C8F1861037F}"/>
            </c:ext>
          </c:extLst>
        </c:ser>
        <c:ser>
          <c:idx val="2"/>
          <c:order val="4"/>
          <c:tx>
            <c:strRef>
              <c:f>'DA-17'!$A$208</c:f>
              <c:strCache>
                <c:ptCount val="1"/>
                <c:pt idx="0">
                  <c:v>Total with All Escalations</c:v>
                </c:pt>
              </c:strCache>
            </c:strRef>
          </c:tx>
          <c:spPr>
            <a:ln w="38100">
              <a:solidFill>
                <a:srgbClr val="00FF00"/>
              </a:solidFill>
              <a:prstDash val="solid"/>
            </a:ln>
          </c:spPr>
          <c:marker>
            <c:symbol val="none"/>
          </c:marker>
          <c:cat>
            <c:multiLvlStrRef>
              <c:f>('DA-17'!$B$202:$H$202,'DA-17'!$B$204:$I$204)</c:f>
            </c:multiLvlStrRef>
          </c:cat>
          <c:val>
            <c:numRef>
              <c:f>('DA-17'!$B$200:$H$200,'DA-17'!$B$208:$I$208)</c:f>
              <c:numCache>
                <c:formatCode>General</c:formatCode>
                <c:ptCount val="7"/>
              </c:numCache>
            </c:numRef>
          </c:val>
          <c:smooth val="0"/>
          <c:extLst>
            <c:ext xmlns:c16="http://schemas.microsoft.com/office/drawing/2014/chart" uri="{C3380CC4-5D6E-409C-BE32-E72D297353CC}">
              <c16:uniqueId val="{00000004-070D-43D1-85EE-1C8F1861037F}"/>
            </c:ext>
          </c:extLst>
        </c:ser>
        <c:dLbls>
          <c:showLegendKey val="0"/>
          <c:showVal val="0"/>
          <c:showCatName val="0"/>
          <c:showSerName val="0"/>
          <c:showPercent val="0"/>
          <c:showBubbleSize val="0"/>
        </c:dLbls>
        <c:smooth val="0"/>
        <c:axId val="180966528"/>
        <c:axId val="180968064"/>
      </c:lineChart>
      <c:catAx>
        <c:axId val="18096652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80968064"/>
        <c:crosses val="autoZero"/>
        <c:auto val="1"/>
        <c:lblAlgn val="ctr"/>
        <c:lblOffset val="100"/>
        <c:tickLblSkip val="1"/>
        <c:tickMarkSkip val="1"/>
        <c:noMultiLvlLbl val="0"/>
      </c:catAx>
      <c:valAx>
        <c:axId val="180968064"/>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8096652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5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'DA-18'!$B$2</c:f>
          <c:strCache>
            <c:ptCount val="1"/>
            <c:pt idx="0">
              <c:v>Call Centre Charges</c:v>
            </c:pt>
          </c:strCache>
        </c:strRef>
      </c:tx>
      <c:layout>
        <c:manualLayout>
          <c:xMode val="edge"/>
          <c:yMode val="edge"/>
          <c:x val="0.3691529709228985"/>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'DA-18'!$A$203</c:f>
              <c:strCache>
                <c:ptCount val="1"/>
                <c:pt idx="0">
                  <c:v>Historic Expenditure</c:v>
                </c:pt>
              </c:strCache>
            </c:strRef>
          </c:tx>
          <c:spPr>
            <a:ln w="25400">
              <a:solidFill>
                <a:srgbClr val="33CCCC"/>
              </a:solidFill>
              <a:prstDash val="solid"/>
            </a:ln>
          </c:spPr>
          <c:marker>
            <c:symbol val="none"/>
          </c:marker>
          <c:cat>
            <c:multiLvlStrRef>
              <c:f>('DA-18'!$B$202:$H$202,'DA-18'!$B$204:$I$204)</c:f>
            </c:multiLvlStrRef>
          </c:cat>
          <c:val>
            <c:numRef>
              <c:f>('DA-18'!$B$203:$H$203,'DA-18'!$B$205,'DA-18'!$C$200:$I$200)</c:f>
              <c:numCache>
                <c:formatCode>General</c:formatCode>
                <c:ptCount val="7"/>
              </c:numCache>
            </c:numRef>
          </c:val>
          <c:smooth val="0"/>
          <c:extLst>
            <c:ext xmlns:c16="http://schemas.microsoft.com/office/drawing/2014/chart" uri="{C3380CC4-5D6E-409C-BE32-E72D297353CC}">
              <c16:uniqueId val="{00000000-CE3A-4533-B9C0-688CBF73F73A}"/>
            </c:ext>
          </c:extLst>
        </c:ser>
        <c:ser>
          <c:idx val="1"/>
          <c:order val="1"/>
          <c:tx>
            <c:strRef>
              <c:f>'DA-18'!$A$14</c:f>
              <c:strCache>
                <c:ptCount val="1"/>
                <c:pt idx="0">
                  <c:v>Baseline Expenditure</c:v>
                </c:pt>
              </c:strCache>
            </c:strRef>
          </c:tx>
          <c:spPr>
            <a:ln w="25400">
              <a:solidFill>
                <a:srgbClr val="0000FF"/>
              </a:solidFill>
              <a:prstDash val="solid"/>
            </a:ln>
          </c:spPr>
          <c:marker>
            <c:symbol val="none"/>
          </c:marker>
          <c:cat>
            <c:multiLvlStrRef>
              <c:f>('DA-18'!$B$202:$H$202,'DA-18'!$B$204:$I$204)</c:f>
            </c:multiLvlStrRef>
          </c:cat>
          <c:val>
            <c:numRef>
              <c:f>('DA-18'!$B$200:$H$200,'DA-18'!$B$205:$I$205)</c:f>
              <c:numCache>
                <c:formatCode>General</c:formatCode>
                <c:ptCount val="7"/>
              </c:numCache>
            </c:numRef>
          </c:val>
          <c:smooth val="0"/>
          <c:extLst>
            <c:ext xmlns:c16="http://schemas.microsoft.com/office/drawing/2014/chart" uri="{C3380CC4-5D6E-409C-BE32-E72D297353CC}">
              <c16:uniqueId val="{00000001-CE3A-4533-B9C0-688CBF73F73A}"/>
            </c:ext>
          </c:extLst>
        </c:ser>
        <c:ser>
          <c:idx val="0"/>
          <c:order val="2"/>
          <c:tx>
            <c:strRef>
              <c:f>'DA-18'!$A$206</c:f>
              <c:strCache>
                <c:ptCount val="1"/>
                <c:pt idx="0">
                  <c:v>Total with Variations</c:v>
                </c:pt>
              </c:strCache>
            </c:strRef>
          </c:tx>
          <c:spPr>
            <a:ln w="25400">
              <a:solidFill>
                <a:srgbClr val="993366"/>
              </a:solidFill>
              <a:prstDash val="solid"/>
            </a:ln>
          </c:spPr>
          <c:marker>
            <c:symbol val="none"/>
          </c:marker>
          <c:cat>
            <c:multiLvlStrRef>
              <c:f>('DA-18'!$B$202:$H$202,'DA-18'!$B$204:$I$204)</c:f>
            </c:multiLvlStrRef>
          </c:cat>
          <c:val>
            <c:numRef>
              <c:f>('DA-18'!$B$200:$H$200,'DA-18'!$B$206:$I$206)</c:f>
              <c:numCache>
                <c:formatCode>General</c:formatCode>
                <c:ptCount val="7"/>
              </c:numCache>
            </c:numRef>
          </c:val>
          <c:smooth val="0"/>
          <c:extLst>
            <c:ext xmlns:c16="http://schemas.microsoft.com/office/drawing/2014/chart" uri="{C3380CC4-5D6E-409C-BE32-E72D297353CC}">
              <c16:uniqueId val="{00000002-CE3A-4533-B9C0-688CBF73F73A}"/>
            </c:ext>
          </c:extLst>
        </c:ser>
        <c:ser>
          <c:idx val="3"/>
          <c:order val="3"/>
          <c:tx>
            <c:strRef>
              <c:f>'DA-18'!$A$207</c:f>
              <c:strCache>
                <c:ptCount val="1"/>
                <c:pt idx="0">
                  <c:v>Total with Specific Escalations</c:v>
                </c:pt>
              </c:strCache>
            </c:strRef>
          </c:tx>
          <c:spPr>
            <a:ln w="25400">
              <a:solidFill>
                <a:srgbClr val="FF0000"/>
              </a:solidFill>
              <a:prstDash val="solid"/>
            </a:ln>
          </c:spPr>
          <c:marker>
            <c:symbol val="none"/>
          </c:marker>
          <c:cat>
            <c:multiLvlStrRef>
              <c:f>('DA-18'!$B$202:$H$202,'DA-18'!$B$204:$I$204)</c:f>
            </c:multiLvlStrRef>
          </c:cat>
          <c:val>
            <c:numRef>
              <c:f>('DA-18'!$B$200:$H$200,'DA-18'!$B$207:$I$207)</c:f>
              <c:numCache>
                <c:formatCode>General</c:formatCode>
                <c:ptCount val="7"/>
              </c:numCache>
            </c:numRef>
          </c:val>
          <c:smooth val="0"/>
          <c:extLst>
            <c:ext xmlns:c16="http://schemas.microsoft.com/office/drawing/2014/chart" uri="{C3380CC4-5D6E-409C-BE32-E72D297353CC}">
              <c16:uniqueId val="{00000003-CE3A-4533-B9C0-688CBF73F73A}"/>
            </c:ext>
          </c:extLst>
        </c:ser>
        <c:ser>
          <c:idx val="2"/>
          <c:order val="4"/>
          <c:tx>
            <c:strRef>
              <c:f>'DA-18'!$A$208</c:f>
              <c:strCache>
                <c:ptCount val="1"/>
                <c:pt idx="0">
                  <c:v>Total with All Escalations</c:v>
                </c:pt>
              </c:strCache>
            </c:strRef>
          </c:tx>
          <c:spPr>
            <a:ln w="38100">
              <a:solidFill>
                <a:srgbClr val="00FF00"/>
              </a:solidFill>
              <a:prstDash val="solid"/>
            </a:ln>
          </c:spPr>
          <c:marker>
            <c:symbol val="none"/>
          </c:marker>
          <c:cat>
            <c:multiLvlStrRef>
              <c:f>('DA-18'!$B$202:$H$202,'DA-18'!$B$204:$I$204)</c:f>
            </c:multiLvlStrRef>
          </c:cat>
          <c:val>
            <c:numRef>
              <c:f>('DA-18'!$B$200:$H$200,'DA-18'!$B$208:$I$208)</c:f>
              <c:numCache>
                <c:formatCode>General</c:formatCode>
                <c:ptCount val="7"/>
              </c:numCache>
            </c:numRef>
          </c:val>
          <c:smooth val="0"/>
          <c:extLst>
            <c:ext xmlns:c16="http://schemas.microsoft.com/office/drawing/2014/chart" uri="{C3380CC4-5D6E-409C-BE32-E72D297353CC}">
              <c16:uniqueId val="{00000004-CE3A-4533-B9C0-688CBF73F73A}"/>
            </c:ext>
          </c:extLst>
        </c:ser>
        <c:dLbls>
          <c:showLegendKey val="0"/>
          <c:showVal val="0"/>
          <c:showCatName val="0"/>
          <c:showSerName val="0"/>
          <c:showPercent val="0"/>
          <c:showBubbleSize val="0"/>
        </c:dLbls>
        <c:smooth val="0"/>
        <c:axId val="179620480"/>
        <c:axId val="180556160"/>
      </c:lineChart>
      <c:catAx>
        <c:axId val="179620480"/>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80556160"/>
        <c:crosses val="autoZero"/>
        <c:auto val="1"/>
        <c:lblAlgn val="ctr"/>
        <c:lblOffset val="100"/>
        <c:tickLblSkip val="1"/>
        <c:tickMarkSkip val="1"/>
        <c:noMultiLvlLbl val="0"/>
      </c:catAx>
      <c:valAx>
        <c:axId val="180556160"/>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79620480"/>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6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'DA-19'!$B$2</c:f>
          <c:strCache>
            <c:ptCount val="1"/>
            <c:pt idx="0">
              <c:v>Customer Billing (formerly FRC)</c:v>
            </c:pt>
          </c:strCache>
        </c:strRef>
      </c:tx>
      <c:layout>
        <c:manualLayout>
          <c:xMode val="edge"/>
          <c:yMode val="edge"/>
          <c:x val="0.27054361567635904"/>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'DA-19'!$A$203</c:f>
              <c:strCache>
                <c:ptCount val="1"/>
                <c:pt idx="0">
                  <c:v>Historic Expenditure</c:v>
                </c:pt>
              </c:strCache>
            </c:strRef>
          </c:tx>
          <c:spPr>
            <a:ln w="25400">
              <a:solidFill>
                <a:srgbClr val="33CCCC"/>
              </a:solidFill>
              <a:prstDash val="solid"/>
            </a:ln>
          </c:spPr>
          <c:marker>
            <c:symbol val="none"/>
          </c:marker>
          <c:cat>
            <c:multiLvlStrRef>
              <c:f>('DA-19'!$B$202:$H$202,'DA-19'!$B$204:$I$204)</c:f>
            </c:multiLvlStrRef>
          </c:cat>
          <c:val>
            <c:numRef>
              <c:f>('DA-19'!$B$203:$H$203,'DA-19'!$B$205,'DA-19'!$C$200:$I$200)</c:f>
              <c:numCache>
                <c:formatCode>General</c:formatCode>
                <c:ptCount val="7"/>
              </c:numCache>
            </c:numRef>
          </c:val>
          <c:smooth val="0"/>
          <c:extLst>
            <c:ext xmlns:c16="http://schemas.microsoft.com/office/drawing/2014/chart" uri="{C3380CC4-5D6E-409C-BE32-E72D297353CC}">
              <c16:uniqueId val="{00000000-EBEE-4F15-89B7-A368FFF45560}"/>
            </c:ext>
          </c:extLst>
        </c:ser>
        <c:ser>
          <c:idx val="1"/>
          <c:order val="1"/>
          <c:tx>
            <c:strRef>
              <c:f>'DA-19'!$A$14</c:f>
              <c:strCache>
                <c:ptCount val="1"/>
                <c:pt idx="0">
                  <c:v>Baseline Expenditure</c:v>
                </c:pt>
              </c:strCache>
            </c:strRef>
          </c:tx>
          <c:spPr>
            <a:ln w="25400">
              <a:solidFill>
                <a:srgbClr val="0000FF"/>
              </a:solidFill>
              <a:prstDash val="solid"/>
            </a:ln>
          </c:spPr>
          <c:marker>
            <c:symbol val="none"/>
          </c:marker>
          <c:cat>
            <c:multiLvlStrRef>
              <c:f>('DA-19'!$B$202:$H$202,'DA-19'!$B$204:$I$204)</c:f>
            </c:multiLvlStrRef>
          </c:cat>
          <c:val>
            <c:numRef>
              <c:f>('DA-19'!$B$200:$H$200,'DA-19'!$B$205:$I$205)</c:f>
              <c:numCache>
                <c:formatCode>General</c:formatCode>
                <c:ptCount val="7"/>
              </c:numCache>
            </c:numRef>
          </c:val>
          <c:smooth val="0"/>
          <c:extLst>
            <c:ext xmlns:c16="http://schemas.microsoft.com/office/drawing/2014/chart" uri="{C3380CC4-5D6E-409C-BE32-E72D297353CC}">
              <c16:uniqueId val="{00000001-EBEE-4F15-89B7-A368FFF45560}"/>
            </c:ext>
          </c:extLst>
        </c:ser>
        <c:ser>
          <c:idx val="0"/>
          <c:order val="2"/>
          <c:tx>
            <c:strRef>
              <c:f>'DA-19'!$A$206</c:f>
              <c:strCache>
                <c:ptCount val="1"/>
                <c:pt idx="0">
                  <c:v>Total with Variations</c:v>
                </c:pt>
              </c:strCache>
            </c:strRef>
          </c:tx>
          <c:spPr>
            <a:ln w="25400">
              <a:solidFill>
                <a:srgbClr val="993366"/>
              </a:solidFill>
              <a:prstDash val="solid"/>
            </a:ln>
          </c:spPr>
          <c:marker>
            <c:symbol val="none"/>
          </c:marker>
          <c:cat>
            <c:multiLvlStrRef>
              <c:f>('DA-19'!$B$202:$H$202,'DA-19'!$B$204:$I$204)</c:f>
            </c:multiLvlStrRef>
          </c:cat>
          <c:val>
            <c:numRef>
              <c:f>('DA-19'!$B$200:$H$200,'DA-19'!$B$206:$I$206)</c:f>
              <c:numCache>
                <c:formatCode>General</c:formatCode>
                <c:ptCount val="7"/>
              </c:numCache>
            </c:numRef>
          </c:val>
          <c:smooth val="0"/>
          <c:extLst>
            <c:ext xmlns:c16="http://schemas.microsoft.com/office/drawing/2014/chart" uri="{C3380CC4-5D6E-409C-BE32-E72D297353CC}">
              <c16:uniqueId val="{00000002-EBEE-4F15-89B7-A368FFF45560}"/>
            </c:ext>
          </c:extLst>
        </c:ser>
        <c:ser>
          <c:idx val="3"/>
          <c:order val="3"/>
          <c:tx>
            <c:strRef>
              <c:f>'DA-19'!$A$207</c:f>
              <c:strCache>
                <c:ptCount val="1"/>
                <c:pt idx="0">
                  <c:v>Total with Specific Escalations</c:v>
                </c:pt>
              </c:strCache>
            </c:strRef>
          </c:tx>
          <c:spPr>
            <a:ln w="25400">
              <a:solidFill>
                <a:srgbClr val="FF0000"/>
              </a:solidFill>
              <a:prstDash val="solid"/>
            </a:ln>
          </c:spPr>
          <c:marker>
            <c:symbol val="none"/>
          </c:marker>
          <c:cat>
            <c:multiLvlStrRef>
              <c:f>('DA-19'!$B$202:$H$202,'DA-19'!$B$204:$I$204)</c:f>
            </c:multiLvlStrRef>
          </c:cat>
          <c:val>
            <c:numRef>
              <c:f>('DA-19'!$B$200:$H$200,'DA-19'!$B$207:$I$207)</c:f>
              <c:numCache>
                <c:formatCode>General</c:formatCode>
                <c:ptCount val="7"/>
              </c:numCache>
            </c:numRef>
          </c:val>
          <c:smooth val="0"/>
          <c:extLst>
            <c:ext xmlns:c16="http://schemas.microsoft.com/office/drawing/2014/chart" uri="{C3380CC4-5D6E-409C-BE32-E72D297353CC}">
              <c16:uniqueId val="{00000003-EBEE-4F15-89B7-A368FFF45560}"/>
            </c:ext>
          </c:extLst>
        </c:ser>
        <c:ser>
          <c:idx val="2"/>
          <c:order val="4"/>
          <c:tx>
            <c:strRef>
              <c:f>'DA-19'!$A$208</c:f>
              <c:strCache>
                <c:ptCount val="1"/>
                <c:pt idx="0">
                  <c:v>Total with All Escalations</c:v>
                </c:pt>
              </c:strCache>
            </c:strRef>
          </c:tx>
          <c:spPr>
            <a:ln w="38100">
              <a:solidFill>
                <a:srgbClr val="00FF00"/>
              </a:solidFill>
              <a:prstDash val="solid"/>
            </a:ln>
          </c:spPr>
          <c:marker>
            <c:symbol val="none"/>
          </c:marker>
          <c:cat>
            <c:multiLvlStrRef>
              <c:f>('DA-19'!$B$202:$H$202,'DA-19'!$B$204:$I$204)</c:f>
            </c:multiLvlStrRef>
          </c:cat>
          <c:val>
            <c:numRef>
              <c:f>('DA-19'!$B$200:$H$200,'DA-19'!$B$208:$I$208)</c:f>
              <c:numCache>
                <c:formatCode>General</c:formatCode>
                <c:ptCount val="7"/>
              </c:numCache>
            </c:numRef>
          </c:val>
          <c:smooth val="0"/>
          <c:extLst>
            <c:ext xmlns:c16="http://schemas.microsoft.com/office/drawing/2014/chart" uri="{C3380CC4-5D6E-409C-BE32-E72D297353CC}">
              <c16:uniqueId val="{00000004-EBEE-4F15-89B7-A368FFF45560}"/>
            </c:ext>
          </c:extLst>
        </c:ser>
        <c:dLbls>
          <c:showLegendKey val="0"/>
          <c:showVal val="0"/>
          <c:showCatName val="0"/>
          <c:showSerName val="0"/>
          <c:showPercent val="0"/>
          <c:showBubbleSize val="0"/>
        </c:dLbls>
        <c:smooth val="0"/>
        <c:axId val="181510528"/>
        <c:axId val="181512064"/>
      </c:lineChart>
      <c:catAx>
        <c:axId val="18151052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81512064"/>
        <c:crosses val="autoZero"/>
        <c:auto val="1"/>
        <c:lblAlgn val="ctr"/>
        <c:lblOffset val="100"/>
        <c:tickLblSkip val="1"/>
        <c:tickMarkSkip val="1"/>
        <c:noMultiLvlLbl val="0"/>
      </c:catAx>
      <c:valAx>
        <c:axId val="181512064"/>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8151052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6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'DA-20'!$B$2</c:f>
          <c:strCache>
            <c:ptCount val="1"/>
            <c:pt idx="0">
              <c:v>N/A</c:v>
            </c:pt>
          </c:strCache>
        </c:strRef>
      </c:tx>
      <c:layout>
        <c:manualLayout>
          <c:xMode val="edge"/>
          <c:yMode val="edge"/>
          <c:x val="0.28445006321112531"/>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'DA-20'!$A$203</c:f>
              <c:strCache>
                <c:ptCount val="1"/>
                <c:pt idx="0">
                  <c:v>Historic Expenditure</c:v>
                </c:pt>
              </c:strCache>
            </c:strRef>
          </c:tx>
          <c:spPr>
            <a:ln w="25400">
              <a:solidFill>
                <a:srgbClr val="33CCCC"/>
              </a:solidFill>
              <a:prstDash val="solid"/>
            </a:ln>
          </c:spPr>
          <c:marker>
            <c:symbol val="none"/>
          </c:marker>
          <c:cat>
            <c:multiLvlStrRef>
              <c:f>('DA-20'!$B$202:$H$202,'DA-20'!$B$204:$I$204)</c:f>
            </c:multiLvlStrRef>
          </c:cat>
          <c:val>
            <c:numRef>
              <c:f>('DA-20'!$B$203:$H$203,'DA-20'!$B$205,'DA-20'!$C$200:$I$200)</c:f>
              <c:numCache>
                <c:formatCode>General</c:formatCode>
                <c:ptCount val="7"/>
              </c:numCache>
            </c:numRef>
          </c:val>
          <c:smooth val="0"/>
          <c:extLst>
            <c:ext xmlns:c16="http://schemas.microsoft.com/office/drawing/2014/chart" uri="{C3380CC4-5D6E-409C-BE32-E72D297353CC}">
              <c16:uniqueId val="{00000000-3388-44EA-B2C8-F7A9F6364E86}"/>
            </c:ext>
          </c:extLst>
        </c:ser>
        <c:ser>
          <c:idx val="1"/>
          <c:order val="1"/>
          <c:tx>
            <c:strRef>
              <c:f>'DA-20'!$A$14</c:f>
              <c:strCache>
                <c:ptCount val="1"/>
                <c:pt idx="0">
                  <c:v>Baseline Expenditure</c:v>
                </c:pt>
              </c:strCache>
            </c:strRef>
          </c:tx>
          <c:spPr>
            <a:ln w="25400">
              <a:solidFill>
                <a:srgbClr val="0000FF"/>
              </a:solidFill>
              <a:prstDash val="solid"/>
            </a:ln>
          </c:spPr>
          <c:marker>
            <c:symbol val="none"/>
          </c:marker>
          <c:cat>
            <c:multiLvlStrRef>
              <c:f>('DA-20'!$B$202:$H$202,'DA-20'!$B$204:$I$204)</c:f>
            </c:multiLvlStrRef>
          </c:cat>
          <c:val>
            <c:numRef>
              <c:f>('DA-20'!$B$200:$H$200,'DA-20'!$B$205:$I$205)</c:f>
              <c:numCache>
                <c:formatCode>General</c:formatCode>
                <c:ptCount val="7"/>
              </c:numCache>
            </c:numRef>
          </c:val>
          <c:smooth val="0"/>
          <c:extLst>
            <c:ext xmlns:c16="http://schemas.microsoft.com/office/drawing/2014/chart" uri="{C3380CC4-5D6E-409C-BE32-E72D297353CC}">
              <c16:uniqueId val="{00000001-3388-44EA-B2C8-F7A9F6364E86}"/>
            </c:ext>
          </c:extLst>
        </c:ser>
        <c:ser>
          <c:idx val="0"/>
          <c:order val="2"/>
          <c:tx>
            <c:strRef>
              <c:f>'DA-20'!$A$206</c:f>
              <c:strCache>
                <c:ptCount val="1"/>
                <c:pt idx="0">
                  <c:v>Total with Variations</c:v>
                </c:pt>
              </c:strCache>
            </c:strRef>
          </c:tx>
          <c:spPr>
            <a:ln w="25400">
              <a:solidFill>
                <a:srgbClr val="993366"/>
              </a:solidFill>
              <a:prstDash val="solid"/>
            </a:ln>
          </c:spPr>
          <c:marker>
            <c:symbol val="none"/>
          </c:marker>
          <c:cat>
            <c:multiLvlStrRef>
              <c:f>('DA-20'!$B$202:$H$202,'DA-20'!$B$204:$I$204)</c:f>
            </c:multiLvlStrRef>
          </c:cat>
          <c:val>
            <c:numRef>
              <c:f>('DA-20'!$B$200:$H$200,'DA-20'!$B$206:$I$206)</c:f>
              <c:numCache>
                <c:formatCode>General</c:formatCode>
                <c:ptCount val="7"/>
              </c:numCache>
            </c:numRef>
          </c:val>
          <c:smooth val="0"/>
          <c:extLst>
            <c:ext xmlns:c16="http://schemas.microsoft.com/office/drawing/2014/chart" uri="{C3380CC4-5D6E-409C-BE32-E72D297353CC}">
              <c16:uniqueId val="{00000002-3388-44EA-B2C8-F7A9F6364E86}"/>
            </c:ext>
          </c:extLst>
        </c:ser>
        <c:ser>
          <c:idx val="3"/>
          <c:order val="3"/>
          <c:tx>
            <c:strRef>
              <c:f>'DA-20'!$A$207</c:f>
              <c:strCache>
                <c:ptCount val="1"/>
                <c:pt idx="0">
                  <c:v>Total with Specific Escalations</c:v>
                </c:pt>
              </c:strCache>
            </c:strRef>
          </c:tx>
          <c:spPr>
            <a:ln w="25400">
              <a:solidFill>
                <a:srgbClr val="FF0000"/>
              </a:solidFill>
              <a:prstDash val="solid"/>
            </a:ln>
          </c:spPr>
          <c:marker>
            <c:symbol val="none"/>
          </c:marker>
          <c:cat>
            <c:multiLvlStrRef>
              <c:f>('DA-20'!$B$202:$H$202,'DA-20'!$B$204:$I$204)</c:f>
            </c:multiLvlStrRef>
          </c:cat>
          <c:val>
            <c:numRef>
              <c:f>('DA-20'!$B$200:$H$200,'DA-20'!$B$207:$I$207)</c:f>
              <c:numCache>
                <c:formatCode>General</c:formatCode>
                <c:ptCount val="7"/>
              </c:numCache>
            </c:numRef>
          </c:val>
          <c:smooth val="0"/>
          <c:extLst>
            <c:ext xmlns:c16="http://schemas.microsoft.com/office/drawing/2014/chart" uri="{C3380CC4-5D6E-409C-BE32-E72D297353CC}">
              <c16:uniqueId val="{00000003-3388-44EA-B2C8-F7A9F6364E86}"/>
            </c:ext>
          </c:extLst>
        </c:ser>
        <c:ser>
          <c:idx val="2"/>
          <c:order val="4"/>
          <c:tx>
            <c:strRef>
              <c:f>'DA-20'!$A$208</c:f>
              <c:strCache>
                <c:ptCount val="1"/>
                <c:pt idx="0">
                  <c:v>Total with All Escalations</c:v>
                </c:pt>
              </c:strCache>
            </c:strRef>
          </c:tx>
          <c:spPr>
            <a:ln w="38100">
              <a:solidFill>
                <a:srgbClr val="00FF00"/>
              </a:solidFill>
              <a:prstDash val="solid"/>
            </a:ln>
          </c:spPr>
          <c:marker>
            <c:symbol val="none"/>
          </c:marker>
          <c:cat>
            <c:multiLvlStrRef>
              <c:f>('DA-20'!$B$202:$H$202,'DA-20'!$B$204:$I$204)</c:f>
            </c:multiLvlStrRef>
          </c:cat>
          <c:val>
            <c:numRef>
              <c:f>('DA-20'!$B$200:$H$200,'DA-20'!$B$208:$I$208)</c:f>
              <c:numCache>
                <c:formatCode>General</c:formatCode>
                <c:ptCount val="7"/>
              </c:numCache>
            </c:numRef>
          </c:val>
          <c:smooth val="0"/>
          <c:extLst>
            <c:ext xmlns:c16="http://schemas.microsoft.com/office/drawing/2014/chart" uri="{C3380CC4-5D6E-409C-BE32-E72D297353CC}">
              <c16:uniqueId val="{00000004-3388-44EA-B2C8-F7A9F6364E86}"/>
            </c:ext>
          </c:extLst>
        </c:ser>
        <c:dLbls>
          <c:showLegendKey val="0"/>
          <c:showVal val="0"/>
          <c:showCatName val="0"/>
          <c:showSerName val="0"/>
          <c:showPercent val="0"/>
          <c:showBubbleSize val="0"/>
        </c:dLbls>
        <c:smooth val="0"/>
        <c:axId val="181770112"/>
        <c:axId val="181771648"/>
      </c:lineChart>
      <c:catAx>
        <c:axId val="181770112"/>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81771648"/>
        <c:crosses val="autoZero"/>
        <c:auto val="1"/>
        <c:lblAlgn val="ctr"/>
        <c:lblOffset val="100"/>
        <c:tickLblSkip val="1"/>
        <c:tickMarkSkip val="1"/>
        <c:noMultiLvlLbl val="0"/>
      </c:catAx>
      <c:valAx>
        <c:axId val="181771648"/>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81770112"/>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6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'DA-21'!$B$2</c:f>
          <c:strCache>
            <c:ptCount val="1"/>
            <c:pt idx="0">
              <c:v>N/A</c:v>
            </c:pt>
          </c:strCache>
        </c:strRef>
      </c:tx>
      <c:layout>
        <c:manualLayout>
          <c:xMode val="edge"/>
          <c:yMode val="edge"/>
          <c:x val="0.33754740834387964"/>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'DA-21'!$A$203</c:f>
              <c:strCache>
                <c:ptCount val="1"/>
                <c:pt idx="0">
                  <c:v>Historic Expenditure</c:v>
                </c:pt>
              </c:strCache>
            </c:strRef>
          </c:tx>
          <c:spPr>
            <a:ln w="25400">
              <a:solidFill>
                <a:srgbClr val="33CCCC"/>
              </a:solidFill>
              <a:prstDash val="solid"/>
            </a:ln>
          </c:spPr>
          <c:marker>
            <c:symbol val="none"/>
          </c:marker>
          <c:cat>
            <c:multiLvlStrRef>
              <c:f>('DA-21'!$B$202:$H$202,'DA-21'!$B$204:$I$204)</c:f>
            </c:multiLvlStrRef>
          </c:cat>
          <c:val>
            <c:numRef>
              <c:f>('DA-21'!$B$203:$H$203,'DA-21'!$B$205,'DA-21'!$C$200:$I$200)</c:f>
              <c:numCache>
                <c:formatCode>General</c:formatCode>
                <c:ptCount val="7"/>
              </c:numCache>
            </c:numRef>
          </c:val>
          <c:smooth val="0"/>
          <c:extLst>
            <c:ext xmlns:c16="http://schemas.microsoft.com/office/drawing/2014/chart" uri="{C3380CC4-5D6E-409C-BE32-E72D297353CC}">
              <c16:uniqueId val="{00000000-5B23-4485-B254-1D6AB642E1AB}"/>
            </c:ext>
          </c:extLst>
        </c:ser>
        <c:ser>
          <c:idx val="1"/>
          <c:order val="1"/>
          <c:tx>
            <c:strRef>
              <c:f>'DA-21'!$A$14</c:f>
              <c:strCache>
                <c:ptCount val="1"/>
                <c:pt idx="0">
                  <c:v>Baseline Expenditure</c:v>
                </c:pt>
              </c:strCache>
            </c:strRef>
          </c:tx>
          <c:spPr>
            <a:ln w="25400">
              <a:solidFill>
                <a:srgbClr val="0000FF"/>
              </a:solidFill>
              <a:prstDash val="solid"/>
            </a:ln>
          </c:spPr>
          <c:marker>
            <c:symbol val="none"/>
          </c:marker>
          <c:cat>
            <c:multiLvlStrRef>
              <c:f>('DA-21'!$B$202:$H$202,'DA-21'!$B$204:$I$204)</c:f>
            </c:multiLvlStrRef>
          </c:cat>
          <c:val>
            <c:numRef>
              <c:f>('DA-21'!$B$200:$H$200,'DA-21'!$B$205:$I$205)</c:f>
              <c:numCache>
                <c:formatCode>General</c:formatCode>
                <c:ptCount val="7"/>
              </c:numCache>
            </c:numRef>
          </c:val>
          <c:smooth val="0"/>
          <c:extLst>
            <c:ext xmlns:c16="http://schemas.microsoft.com/office/drawing/2014/chart" uri="{C3380CC4-5D6E-409C-BE32-E72D297353CC}">
              <c16:uniqueId val="{00000001-5B23-4485-B254-1D6AB642E1AB}"/>
            </c:ext>
          </c:extLst>
        </c:ser>
        <c:ser>
          <c:idx val="0"/>
          <c:order val="2"/>
          <c:tx>
            <c:strRef>
              <c:f>'DA-21'!$A$206</c:f>
              <c:strCache>
                <c:ptCount val="1"/>
                <c:pt idx="0">
                  <c:v>Total with Variations</c:v>
                </c:pt>
              </c:strCache>
            </c:strRef>
          </c:tx>
          <c:spPr>
            <a:ln w="25400">
              <a:solidFill>
                <a:srgbClr val="993366"/>
              </a:solidFill>
              <a:prstDash val="solid"/>
            </a:ln>
          </c:spPr>
          <c:marker>
            <c:symbol val="none"/>
          </c:marker>
          <c:cat>
            <c:multiLvlStrRef>
              <c:f>('DA-21'!$B$202:$H$202,'DA-21'!$B$204:$I$204)</c:f>
            </c:multiLvlStrRef>
          </c:cat>
          <c:val>
            <c:numRef>
              <c:f>('DA-21'!$B$200:$H$200,'DA-21'!$B$206:$I$206)</c:f>
              <c:numCache>
                <c:formatCode>General</c:formatCode>
                <c:ptCount val="7"/>
              </c:numCache>
            </c:numRef>
          </c:val>
          <c:smooth val="0"/>
          <c:extLst>
            <c:ext xmlns:c16="http://schemas.microsoft.com/office/drawing/2014/chart" uri="{C3380CC4-5D6E-409C-BE32-E72D297353CC}">
              <c16:uniqueId val="{00000002-5B23-4485-B254-1D6AB642E1AB}"/>
            </c:ext>
          </c:extLst>
        </c:ser>
        <c:ser>
          <c:idx val="3"/>
          <c:order val="3"/>
          <c:tx>
            <c:strRef>
              <c:f>'DA-21'!$A$207</c:f>
              <c:strCache>
                <c:ptCount val="1"/>
                <c:pt idx="0">
                  <c:v>Total with Specific Escalations</c:v>
                </c:pt>
              </c:strCache>
            </c:strRef>
          </c:tx>
          <c:spPr>
            <a:ln w="25400">
              <a:solidFill>
                <a:srgbClr val="FF0000"/>
              </a:solidFill>
              <a:prstDash val="solid"/>
            </a:ln>
          </c:spPr>
          <c:marker>
            <c:symbol val="none"/>
          </c:marker>
          <c:cat>
            <c:multiLvlStrRef>
              <c:f>('DA-21'!$B$202:$H$202,'DA-21'!$B$204:$I$204)</c:f>
            </c:multiLvlStrRef>
          </c:cat>
          <c:val>
            <c:numRef>
              <c:f>('DA-21'!$B$200:$H$200,'DA-21'!$B$207:$I$207)</c:f>
              <c:numCache>
                <c:formatCode>General</c:formatCode>
                <c:ptCount val="7"/>
              </c:numCache>
            </c:numRef>
          </c:val>
          <c:smooth val="0"/>
          <c:extLst>
            <c:ext xmlns:c16="http://schemas.microsoft.com/office/drawing/2014/chart" uri="{C3380CC4-5D6E-409C-BE32-E72D297353CC}">
              <c16:uniqueId val="{00000003-5B23-4485-B254-1D6AB642E1AB}"/>
            </c:ext>
          </c:extLst>
        </c:ser>
        <c:ser>
          <c:idx val="2"/>
          <c:order val="4"/>
          <c:tx>
            <c:strRef>
              <c:f>'DA-21'!$A$208</c:f>
              <c:strCache>
                <c:ptCount val="1"/>
                <c:pt idx="0">
                  <c:v>Total with All Escalations</c:v>
                </c:pt>
              </c:strCache>
            </c:strRef>
          </c:tx>
          <c:spPr>
            <a:ln w="38100">
              <a:solidFill>
                <a:srgbClr val="00FF00"/>
              </a:solidFill>
              <a:prstDash val="solid"/>
            </a:ln>
          </c:spPr>
          <c:marker>
            <c:symbol val="none"/>
          </c:marker>
          <c:cat>
            <c:multiLvlStrRef>
              <c:f>('DA-21'!$B$202:$H$202,'DA-21'!$B$204:$I$204)</c:f>
            </c:multiLvlStrRef>
          </c:cat>
          <c:val>
            <c:numRef>
              <c:f>('DA-21'!$B$200:$H$200,'DA-21'!$B$208:$I$208)</c:f>
              <c:numCache>
                <c:formatCode>General</c:formatCode>
                <c:ptCount val="7"/>
              </c:numCache>
            </c:numRef>
          </c:val>
          <c:smooth val="0"/>
          <c:extLst>
            <c:ext xmlns:c16="http://schemas.microsoft.com/office/drawing/2014/chart" uri="{C3380CC4-5D6E-409C-BE32-E72D297353CC}">
              <c16:uniqueId val="{00000004-5B23-4485-B254-1D6AB642E1AB}"/>
            </c:ext>
          </c:extLst>
        </c:ser>
        <c:dLbls>
          <c:showLegendKey val="0"/>
          <c:showVal val="0"/>
          <c:showCatName val="0"/>
          <c:showSerName val="0"/>
          <c:showPercent val="0"/>
          <c:showBubbleSize val="0"/>
        </c:dLbls>
        <c:smooth val="0"/>
        <c:axId val="181177728"/>
        <c:axId val="181183616"/>
      </c:lineChart>
      <c:catAx>
        <c:axId val="18117772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81183616"/>
        <c:crosses val="autoZero"/>
        <c:auto val="1"/>
        <c:lblAlgn val="ctr"/>
        <c:lblOffset val="100"/>
        <c:tickLblSkip val="1"/>
        <c:tickMarkSkip val="1"/>
        <c:noMultiLvlLbl val="0"/>
      </c:catAx>
      <c:valAx>
        <c:axId val="181183616"/>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8117772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6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'DA-22'!$B$2</c:f>
          <c:strCache>
            <c:ptCount val="1"/>
            <c:pt idx="0">
              <c:v>N/A</c:v>
            </c:pt>
          </c:strCache>
        </c:strRef>
      </c:tx>
      <c:layout>
        <c:manualLayout>
          <c:xMode val="edge"/>
          <c:yMode val="edge"/>
          <c:x val="0.38685208596714576"/>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'DA-22'!$A$203</c:f>
              <c:strCache>
                <c:ptCount val="1"/>
                <c:pt idx="0">
                  <c:v>Historic Expenditure</c:v>
                </c:pt>
              </c:strCache>
            </c:strRef>
          </c:tx>
          <c:spPr>
            <a:ln w="25400">
              <a:solidFill>
                <a:srgbClr val="33CCCC"/>
              </a:solidFill>
              <a:prstDash val="solid"/>
            </a:ln>
          </c:spPr>
          <c:marker>
            <c:symbol val="none"/>
          </c:marker>
          <c:cat>
            <c:multiLvlStrRef>
              <c:f>('DA-22'!$B$202:$H$202,'DA-22'!$B$204:$I$204)</c:f>
            </c:multiLvlStrRef>
          </c:cat>
          <c:val>
            <c:numRef>
              <c:f>('DA-22'!$B$203:$H$203,'DA-22'!$B$205,'DA-22'!$C$200:$I$200)</c:f>
              <c:numCache>
                <c:formatCode>General</c:formatCode>
                <c:ptCount val="7"/>
              </c:numCache>
            </c:numRef>
          </c:val>
          <c:smooth val="0"/>
          <c:extLst>
            <c:ext xmlns:c16="http://schemas.microsoft.com/office/drawing/2014/chart" uri="{C3380CC4-5D6E-409C-BE32-E72D297353CC}">
              <c16:uniqueId val="{00000000-87E3-469A-BE4F-D540000B581F}"/>
            </c:ext>
          </c:extLst>
        </c:ser>
        <c:ser>
          <c:idx val="1"/>
          <c:order val="1"/>
          <c:tx>
            <c:strRef>
              <c:f>'DA-22'!$A$14</c:f>
              <c:strCache>
                <c:ptCount val="1"/>
                <c:pt idx="0">
                  <c:v>Baseline Expenditure</c:v>
                </c:pt>
              </c:strCache>
            </c:strRef>
          </c:tx>
          <c:spPr>
            <a:ln w="25400">
              <a:solidFill>
                <a:srgbClr val="0000FF"/>
              </a:solidFill>
              <a:prstDash val="solid"/>
            </a:ln>
          </c:spPr>
          <c:marker>
            <c:symbol val="none"/>
          </c:marker>
          <c:cat>
            <c:multiLvlStrRef>
              <c:f>('DA-22'!$B$202:$H$202,'DA-22'!$B$204:$I$204)</c:f>
            </c:multiLvlStrRef>
          </c:cat>
          <c:val>
            <c:numRef>
              <c:f>('DA-22'!$B$200:$H$200,'DA-22'!$B$205:$I$205)</c:f>
              <c:numCache>
                <c:formatCode>General</c:formatCode>
                <c:ptCount val="7"/>
              </c:numCache>
            </c:numRef>
          </c:val>
          <c:smooth val="0"/>
          <c:extLst>
            <c:ext xmlns:c16="http://schemas.microsoft.com/office/drawing/2014/chart" uri="{C3380CC4-5D6E-409C-BE32-E72D297353CC}">
              <c16:uniqueId val="{00000001-87E3-469A-BE4F-D540000B581F}"/>
            </c:ext>
          </c:extLst>
        </c:ser>
        <c:ser>
          <c:idx val="0"/>
          <c:order val="2"/>
          <c:tx>
            <c:strRef>
              <c:f>'DA-22'!$A$206</c:f>
              <c:strCache>
                <c:ptCount val="1"/>
                <c:pt idx="0">
                  <c:v>Total with Variations</c:v>
                </c:pt>
              </c:strCache>
            </c:strRef>
          </c:tx>
          <c:spPr>
            <a:ln w="25400">
              <a:solidFill>
                <a:srgbClr val="993366"/>
              </a:solidFill>
              <a:prstDash val="solid"/>
            </a:ln>
          </c:spPr>
          <c:marker>
            <c:symbol val="none"/>
          </c:marker>
          <c:cat>
            <c:multiLvlStrRef>
              <c:f>('DA-22'!$B$202:$H$202,'DA-22'!$B$204:$I$204)</c:f>
            </c:multiLvlStrRef>
          </c:cat>
          <c:val>
            <c:numRef>
              <c:f>('DA-22'!$B$200:$H$200,'DA-22'!$B$206:$I$206)</c:f>
              <c:numCache>
                <c:formatCode>General</c:formatCode>
                <c:ptCount val="7"/>
              </c:numCache>
            </c:numRef>
          </c:val>
          <c:smooth val="0"/>
          <c:extLst>
            <c:ext xmlns:c16="http://schemas.microsoft.com/office/drawing/2014/chart" uri="{C3380CC4-5D6E-409C-BE32-E72D297353CC}">
              <c16:uniqueId val="{00000002-87E3-469A-BE4F-D540000B581F}"/>
            </c:ext>
          </c:extLst>
        </c:ser>
        <c:ser>
          <c:idx val="3"/>
          <c:order val="3"/>
          <c:tx>
            <c:strRef>
              <c:f>'DA-22'!$A$207</c:f>
              <c:strCache>
                <c:ptCount val="1"/>
                <c:pt idx="0">
                  <c:v>Total with Specific Escalations</c:v>
                </c:pt>
              </c:strCache>
            </c:strRef>
          </c:tx>
          <c:spPr>
            <a:ln w="25400">
              <a:solidFill>
                <a:srgbClr val="FF0000"/>
              </a:solidFill>
              <a:prstDash val="solid"/>
            </a:ln>
          </c:spPr>
          <c:marker>
            <c:symbol val="none"/>
          </c:marker>
          <c:cat>
            <c:multiLvlStrRef>
              <c:f>('DA-22'!$B$202:$H$202,'DA-22'!$B$204:$I$204)</c:f>
            </c:multiLvlStrRef>
          </c:cat>
          <c:val>
            <c:numRef>
              <c:f>('DA-22'!$B$200:$H$200,'DA-22'!$B$207:$I$207)</c:f>
              <c:numCache>
                <c:formatCode>General</c:formatCode>
                <c:ptCount val="7"/>
              </c:numCache>
            </c:numRef>
          </c:val>
          <c:smooth val="0"/>
          <c:extLst>
            <c:ext xmlns:c16="http://schemas.microsoft.com/office/drawing/2014/chart" uri="{C3380CC4-5D6E-409C-BE32-E72D297353CC}">
              <c16:uniqueId val="{00000003-87E3-469A-BE4F-D540000B581F}"/>
            </c:ext>
          </c:extLst>
        </c:ser>
        <c:ser>
          <c:idx val="2"/>
          <c:order val="4"/>
          <c:tx>
            <c:strRef>
              <c:f>'DA-22'!$A$208</c:f>
              <c:strCache>
                <c:ptCount val="1"/>
                <c:pt idx="0">
                  <c:v>Total with All Escalations</c:v>
                </c:pt>
              </c:strCache>
            </c:strRef>
          </c:tx>
          <c:spPr>
            <a:ln w="38100">
              <a:solidFill>
                <a:srgbClr val="00FF00"/>
              </a:solidFill>
              <a:prstDash val="solid"/>
            </a:ln>
          </c:spPr>
          <c:marker>
            <c:symbol val="none"/>
          </c:marker>
          <c:cat>
            <c:multiLvlStrRef>
              <c:f>('DA-22'!$B$202:$H$202,'DA-22'!$B$204:$I$204)</c:f>
            </c:multiLvlStrRef>
          </c:cat>
          <c:val>
            <c:numRef>
              <c:f>('DA-22'!$B$200:$H$200,'DA-22'!$B$208:$I$208)</c:f>
              <c:numCache>
                <c:formatCode>General</c:formatCode>
                <c:ptCount val="7"/>
              </c:numCache>
            </c:numRef>
          </c:val>
          <c:smooth val="0"/>
          <c:extLst>
            <c:ext xmlns:c16="http://schemas.microsoft.com/office/drawing/2014/chart" uri="{C3380CC4-5D6E-409C-BE32-E72D297353CC}">
              <c16:uniqueId val="{00000004-87E3-469A-BE4F-D540000B581F}"/>
            </c:ext>
          </c:extLst>
        </c:ser>
        <c:dLbls>
          <c:showLegendKey val="0"/>
          <c:showVal val="0"/>
          <c:showCatName val="0"/>
          <c:showSerName val="0"/>
          <c:showPercent val="0"/>
          <c:showBubbleSize val="0"/>
        </c:dLbls>
        <c:smooth val="0"/>
        <c:axId val="182195328"/>
        <c:axId val="182196864"/>
      </c:lineChart>
      <c:catAx>
        <c:axId val="18219532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82196864"/>
        <c:crosses val="autoZero"/>
        <c:auto val="1"/>
        <c:lblAlgn val="ctr"/>
        <c:lblOffset val="100"/>
        <c:tickLblSkip val="1"/>
        <c:tickMarkSkip val="1"/>
        <c:noMultiLvlLbl val="0"/>
      </c:catAx>
      <c:valAx>
        <c:axId val="182196864"/>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8219532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6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'DA-23'!$B$2</c:f>
          <c:strCache>
            <c:ptCount val="1"/>
            <c:pt idx="0">
              <c:v>N/A</c:v>
            </c:pt>
          </c:strCache>
        </c:strRef>
      </c:tx>
      <c:layout>
        <c:manualLayout>
          <c:xMode val="edge"/>
          <c:yMode val="edge"/>
          <c:x val="0.3286978508217448"/>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0.10745891276864725"/>
          <c:y val="0.15643579482112899"/>
          <c:w val="0.87484197218713655"/>
          <c:h val="0.58217878072667772"/>
        </c:manualLayout>
      </c:layout>
      <c:lineChart>
        <c:grouping val="standard"/>
        <c:varyColors val="0"/>
        <c:ser>
          <c:idx val="4"/>
          <c:order val="0"/>
          <c:tx>
            <c:strRef>
              <c:f>'DA-23'!$A$203</c:f>
              <c:strCache>
                <c:ptCount val="1"/>
                <c:pt idx="0">
                  <c:v>Historic Expenditure</c:v>
                </c:pt>
              </c:strCache>
            </c:strRef>
          </c:tx>
          <c:spPr>
            <a:ln w="25400">
              <a:solidFill>
                <a:srgbClr val="33CCCC"/>
              </a:solidFill>
              <a:prstDash val="solid"/>
            </a:ln>
          </c:spPr>
          <c:marker>
            <c:symbol val="none"/>
          </c:marker>
          <c:cat>
            <c:multiLvlStrRef>
              <c:f>('DA-23'!$B$202:$H$202,'DA-23'!$B$204:$I$204)</c:f>
            </c:multiLvlStrRef>
          </c:cat>
          <c:val>
            <c:numRef>
              <c:f>('DA-23'!$B$203:$H$203,'DA-23'!$B$205,'DA-23'!$C$200:$I$200)</c:f>
              <c:numCache>
                <c:formatCode>General</c:formatCode>
                <c:ptCount val="7"/>
              </c:numCache>
            </c:numRef>
          </c:val>
          <c:smooth val="0"/>
          <c:extLst>
            <c:ext xmlns:c16="http://schemas.microsoft.com/office/drawing/2014/chart" uri="{C3380CC4-5D6E-409C-BE32-E72D297353CC}">
              <c16:uniqueId val="{00000000-8EB2-4819-8D27-F98A8837C684}"/>
            </c:ext>
          </c:extLst>
        </c:ser>
        <c:ser>
          <c:idx val="1"/>
          <c:order val="1"/>
          <c:tx>
            <c:strRef>
              <c:f>'DA-23'!$A$14</c:f>
              <c:strCache>
                <c:ptCount val="1"/>
                <c:pt idx="0">
                  <c:v>Baseline Expenditure</c:v>
                </c:pt>
              </c:strCache>
            </c:strRef>
          </c:tx>
          <c:spPr>
            <a:ln w="25400">
              <a:solidFill>
                <a:srgbClr val="0000FF"/>
              </a:solidFill>
              <a:prstDash val="solid"/>
            </a:ln>
          </c:spPr>
          <c:marker>
            <c:symbol val="none"/>
          </c:marker>
          <c:cat>
            <c:multiLvlStrRef>
              <c:f>('DA-23'!$B$202:$H$202,'DA-23'!$B$204:$I$204)</c:f>
            </c:multiLvlStrRef>
          </c:cat>
          <c:val>
            <c:numRef>
              <c:f>('DA-23'!$B$200:$H$200,'DA-23'!$B$205:$I$205)</c:f>
              <c:numCache>
                <c:formatCode>General</c:formatCode>
                <c:ptCount val="7"/>
              </c:numCache>
            </c:numRef>
          </c:val>
          <c:smooth val="0"/>
          <c:extLst>
            <c:ext xmlns:c16="http://schemas.microsoft.com/office/drawing/2014/chart" uri="{C3380CC4-5D6E-409C-BE32-E72D297353CC}">
              <c16:uniqueId val="{00000001-8EB2-4819-8D27-F98A8837C684}"/>
            </c:ext>
          </c:extLst>
        </c:ser>
        <c:ser>
          <c:idx val="0"/>
          <c:order val="2"/>
          <c:tx>
            <c:strRef>
              <c:f>'DA-23'!$A$206</c:f>
              <c:strCache>
                <c:ptCount val="1"/>
                <c:pt idx="0">
                  <c:v>Total with Variations</c:v>
                </c:pt>
              </c:strCache>
            </c:strRef>
          </c:tx>
          <c:spPr>
            <a:ln w="25400">
              <a:solidFill>
                <a:srgbClr val="993366"/>
              </a:solidFill>
              <a:prstDash val="solid"/>
            </a:ln>
          </c:spPr>
          <c:marker>
            <c:symbol val="none"/>
          </c:marker>
          <c:cat>
            <c:multiLvlStrRef>
              <c:f>('DA-23'!$B$202:$H$202,'DA-23'!$B$204:$I$204)</c:f>
            </c:multiLvlStrRef>
          </c:cat>
          <c:val>
            <c:numRef>
              <c:f>('DA-23'!$B$200:$H$200,'DA-23'!$B$206:$I$206)</c:f>
              <c:numCache>
                <c:formatCode>General</c:formatCode>
                <c:ptCount val="7"/>
              </c:numCache>
            </c:numRef>
          </c:val>
          <c:smooth val="0"/>
          <c:extLst>
            <c:ext xmlns:c16="http://schemas.microsoft.com/office/drawing/2014/chart" uri="{C3380CC4-5D6E-409C-BE32-E72D297353CC}">
              <c16:uniqueId val="{00000002-8EB2-4819-8D27-F98A8837C684}"/>
            </c:ext>
          </c:extLst>
        </c:ser>
        <c:ser>
          <c:idx val="3"/>
          <c:order val="3"/>
          <c:tx>
            <c:strRef>
              <c:f>'DA-23'!$A$207</c:f>
              <c:strCache>
                <c:ptCount val="1"/>
                <c:pt idx="0">
                  <c:v>Total with Specific Escalations</c:v>
                </c:pt>
              </c:strCache>
            </c:strRef>
          </c:tx>
          <c:spPr>
            <a:ln w="25400">
              <a:solidFill>
                <a:srgbClr val="FF0000"/>
              </a:solidFill>
              <a:prstDash val="solid"/>
            </a:ln>
          </c:spPr>
          <c:marker>
            <c:symbol val="none"/>
          </c:marker>
          <c:cat>
            <c:multiLvlStrRef>
              <c:f>('DA-23'!$B$202:$H$202,'DA-23'!$B$204:$I$204)</c:f>
            </c:multiLvlStrRef>
          </c:cat>
          <c:val>
            <c:numRef>
              <c:f>('DA-23'!$B$200:$H$200,'DA-23'!$B$207:$I$207)</c:f>
              <c:numCache>
                <c:formatCode>General</c:formatCode>
                <c:ptCount val="7"/>
              </c:numCache>
            </c:numRef>
          </c:val>
          <c:smooth val="0"/>
          <c:extLst>
            <c:ext xmlns:c16="http://schemas.microsoft.com/office/drawing/2014/chart" uri="{C3380CC4-5D6E-409C-BE32-E72D297353CC}">
              <c16:uniqueId val="{00000003-8EB2-4819-8D27-F98A8837C684}"/>
            </c:ext>
          </c:extLst>
        </c:ser>
        <c:ser>
          <c:idx val="2"/>
          <c:order val="4"/>
          <c:tx>
            <c:strRef>
              <c:f>'DA-23'!$A$208</c:f>
              <c:strCache>
                <c:ptCount val="1"/>
                <c:pt idx="0">
                  <c:v>Total with All Escalations</c:v>
                </c:pt>
              </c:strCache>
            </c:strRef>
          </c:tx>
          <c:spPr>
            <a:ln w="38100">
              <a:solidFill>
                <a:srgbClr val="00FF00"/>
              </a:solidFill>
              <a:prstDash val="solid"/>
            </a:ln>
          </c:spPr>
          <c:marker>
            <c:symbol val="none"/>
          </c:marker>
          <c:cat>
            <c:multiLvlStrRef>
              <c:f>('DA-23'!$B$202:$H$202,'DA-23'!$B$204:$I$204)</c:f>
            </c:multiLvlStrRef>
          </c:cat>
          <c:val>
            <c:numRef>
              <c:f>('DA-23'!$B$200:$H$200,'DA-23'!$B$208:$I$208)</c:f>
              <c:numCache>
                <c:formatCode>General</c:formatCode>
                <c:ptCount val="7"/>
              </c:numCache>
            </c:numRef>
          </c:val>
          <c:smooth val="0"/>
          <c:extLst>
            <c:ext xmlns:c16="http://schemas.microsoft.com/office/drawing/2014/chart" uri="{C3380CC4-5D6E-409C-BE32-E72D297353CC}">
              <c16:uniqueId val="{00000004-8EB2-4819-8D27-F98A8837C684}"/>
            </c:ext>
          </c:extLst>
        </c:ser>
        <c:dLbls>
          <c:showLegendKey val="0"/>
          <c:showVal val="0"/>
          <c:showCatName val="0"/>
          <c:showSerName val="0"/>
          <c:showPercent val="0"/>
          <c:showBubbleSize val="0"/>
        </c:dLbls>
        <c:smooth val="0"/>
        <c:axId val="187280000"/>
        <c:axId val="187294080"/>
      </c:lineChart>
      <c:catAx>
        <c:axId val="187280000"/>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87294080"/>
        <c:crosses val="autoZero"/>
        <c:auto val="1"/>
        <c:lblAlgn val="ctr"/>
        <c:lblOffset val="100"/>
        <c:tickLblSkip val="1"/>
        <c:tickMarkSkip val="1"/>
        <c:noMultiLvlLbl val="0"/>
      </c:catAx>
      <c:valAx>
        <c:axId val="187294080"/>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87280000"/>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6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'DA-24'!$B$2</c:f>
          <c:strCache>
            <c:ptCount val="1"/>
            <c:pt idx="0">
              <c:v>N/A</c:v>
            </c:pt>
          </c:strCache>
        </c:strRef>
      </c:tx>
      <c:layout>
        <c:manualLayout>
          <c:xMode val="edge"/>
          <c:yMode val="edge"/>
          <c:x val="0.39317319848293297"/>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9.7345132743362844E-2"/>
          <c:y val="0.15643579482112899"/>
          <c:w val="0.88495575221238965"/>
          <c:h val="0.58217878072667772"/>
        </c:manualLayout>
      </c:layout>
      <c:lineChart>
        <c:grouping val="standard"/>
        <c:varyColors val="0"/>
        <c:ser>
          <c:idx val="4"/>
          <c:order val="0"/>
          <c:tx>
            <c:strRef>
              <c:f>'DA-24'!$A$203</c:f>
              <c:strCache>
                <c:ptCount val="1"/>
                <c:pt idx="0">
                  <c:v>Historic Expenditure</c:v>
                </c:pt>
              </c:strCache>
            </c:strRef>
          </c:tx>
          <c:spPr>
            <a:ln w="25400">
              <a:solidFill>
                <a:srgbClr val="33CCCC"/>
              </a:solidFill>
              <a:prstDash val="solid"/>
            </a:ln>
          </c:spPr>
          <c:marker>
            <c:symbol val="none"/>
          </c:marker>
          <c:cat>
            <c:multiLvlStrRef>
              <c:f>('DA-24'!$B$202:$H$202,'DA-24'!$B$204:$I$204)</c:f>
            </c:multiLvlStrRef>
          </c:cat>
          <c:val>
            <c:numRef>
              <c:f>('DA-24'!$B$203:$H$203,'DA-24'!$B$205,'DA-24'!$C$200:$I$200)</c:f>
              <c:numCache>
                <c:formatCode>General</c:formatCode>
                <c:ptCount val="7"/>
              </c:numCache>
            </c:numRef>
          </c:val>
          <c:smooth val="0"/>
          <c:extLst>
            <c:ext xmlns:c16="http://schemas.microsoft.com/office/drawing/2014/chart" uri="{C3380CC4-5D6E-409C-BE32-E72D297353CC}">
              <c16:uniqueId val="{00000000-BEA5-4D8D-894A-52F8C306FB62}"/>
            </c:ext>
          </c:extLst>
        </c:ser>
        <c:ser>
          <c:idx val="1"/>
          <c:order val="1"/>
          <c:tx>
            <c:strRef>
              <c:f>'DA-24'!$A$14</c:f>
              <c:strCache>
                <c:ptCount val="1"/>
                <c:pt idx="0">
                  <c:v>Baseline Expenditure</c:v>
                </c:pt>
              </c:strCache>
            </c:strRef>
          </c:tx>
          <c:spPr>
            <a:ln w="25400">
              <a:solidFill>
                <a:srgbClr val="0000FF"/>
              </a:solidFill>
              <a:prstDash val="solid"/>
            </a:ln>
          </c:spPr>
          <c:marker>
            <c:symbol val="none"/>
          </c:marker>
          <c:cat>
            <c:multiLvlStrRef>
              <c:f>('DA-24'!$B$202:$H$202,'DA-24'!$B$204:$I$204)</c:f>
            </c:multiLvlStrRef>
          </c:cat>
          <c:val>
            <c:numRef>
              <c:f>('DA-24'!$B$200:$H$200,'DA-24'!$B$205:$I$205)</c:f>
              <c:numCache>
                <c:formatCode>General</c:formatCode>
                <c:ptCount val="7"/>
              </c:numCache>
            </c:numRef>
          </c:val>
          <c:smooth val="0"/>
          <c:extLst>
            <c:ext xmlns:c16="http://schemas.microsoft.com/office/drawing/2014/chart" uri="{C3380CC4-5D6E-409C-BE32-E72D297353CC}">
              <c16:uniqueId val="{00000001-BEA5-4D8D-894A-52F8C306FB62}"/>
            </c:ext>
          </c:extLst>
        </c:ser>
        <c:ser>
          <c:idx val="0"/>
          <c:order val="2"/>
          <c:tx>
            <c:strRef>
              <c:f>'DA-24'!$A$206</c:f>
              <c:strCache>
                <c:ptCount val="1"/>
                <c:pt idx="0">
                  <c:v>Total with Variations</c:v>
                </c:pt>
              </c:strCache>
            </c:strRef>
          </c:tx>
          <c:spPr>
            <a:ln w="25400">
              <a:solidFill>
                <a:srgbClr val="993366"/>
              </a:solidFill>
              <a:prstDash val="solid"/>
            </a:ln>
          </c:spPr>
          <c:marker>
            <c:symbol val="none"/>
          </c:marker>
          <c:cat>
            <c:multiLvlStrRef>
              <c:f>('DA-24'!$B$202:$H$202,'DA-24'!$B$204:$I$204)</c:f>
            </c:multiLvlStrRef>
          </c:cat>
          <c:val>
            <c:numRef>
              <c:f>('DA-24'!$B$200:$H$200,'DA-24'!$B$206:$I$206)</c:f>
              <c:numCache>
                <c:formatCode>General</c:formatCode>
                <c:ptCount val="7"/>
              </c:numCache>
            </c:numRef>
          </c:val>
          <c:smooth val="0"/>
          <c:extLst>
            <c:ext xmlns:c16="http://schemas.microsoft.com/office/drawing/2014/chart" uri="{C3380CC4-5D6E-409C-BE32-E72D297353CC}">
              <c16:uniqueId val="{00000002-BEA5-4D8D-894A-52F8C306FB62}"/>
            </c:ext>
          </c:extLst>
        </c:ser>
        <c:ser>
          <c:idx val="3"/>
          <c:order val="3"/>
          <c:tx>
            <c:strRef>
              <c:f>'DA-24'!$A$207</c:f>
              <c:strCache>
                <c:ptCount val="1"/>
                <c:pt idx="0">
                  <c:v>Total with Specific Escalations</c:v>
                </c:pt>
              </c:strCache>
            </c:strRef>
          </c:tx>
          <c:spPr>
            <a:ln w="25400">
              <a:solidFill>
                <a:srgbClr val="FF0000"/>
              </a:solidFill>
              <a:prstDash val="solid"/>
            </a:ln>
          </c:spPr>
          <c:marker>
            <c:symbol val="none"/>
          </c:marker>
          <c:cat>
            <c:multiLvlStrRef>
              <c:f>('DA-24'!$B$202:$H$202,'DA-24'!$B$204:$I$204)</c:f>
            </c:multiLvlStrRef>
          </c:cat>
          <c:val>
            <c:numRef>
              <c:f>('DA-24'!$B$200:$H$200,'DA-24'!$B$207:$I$207)</c:f>
              <c:numCache>
                <c:formatCode>General</c:formatCode>
                <c:ptCount val="7"/>
              </c:numCache>
            </c:numRef>
          </c:val>
          <c:smooth val="0"/>
          <c:extLst>
            <c:ext xmlns:c16="http://schemas.microsoft.com/office/drawing/2014/chart" uri="{C3380CC4-5D6E-409C-BE32-E72D297353CC}">
              <c16:uniqueId val="{00000003-BEA5-4D8D-894A-52F8C306FB62}"/>
            </c:ext>
          </c:extLst>
        </c:ser>
        <c:ser>
          <c:idx val="2"/>
          <c:order val="4"/>
          <c:tx>
            <c:strRef>
              <c:f>'DA-24'!$A$208</c:f>
              <c:strCache>
                <c:ptCount val="1"/>
                <c:pt idx="0">
                  <c:v>Total with All Escalations</c:v>
                </c:pt>
              </c:strCache>
            </c:strRef>
          </c:tx>
          <c:spPr>
            <a:ln w="38100">
              <a:solidFill>
                <a:srgbClr val="00FF00"/>
              </a:solidFill>
              <a:prstDash val="solid"/>
            </a:ln>
          </c:spPr>
          <c:marker>
            <c:symbol val="none"/>
          </c:marker>
          <c:cat>
            <c:multiLvlStrRef>
              <c:f>('DA-24'!$B$202:$H$202,'DA-24'!$B$204:$I$204)</c:f>
            </c:multiLvlStrRef>
          </c:cat>
          <c:val>
            <c:numRef>
              <c:f>('DA-24'!$B$200:$H$200,'DA-24'!$B$208:$I$208)</c:f>
              <c:numCache>
                <c:formatCode>General</c:formatCode>
                <c:ptCount val="7"/>
              </c:numCache>
            </c:numRef>
          </c:val>
          <c:smooth val="0"/>
          <c:extLst>
            <c:ext xmlns:c16="http://schemas.microsoft.com/office/drawing/2014/chart" uri="{C3380CC4-5D6E-409C-BE32-E72D297353CC}">
              <c16:uniqueId val="{00000004-BEA5-4D8D-894A-52F8C306FB62}"/>
            </c:ext>
          </c:extLst>
        </c:ser>
        <c:dLbls>
          <c:showLegendKey val="0"/>
          <c:showVal val="0"/>
          <c:showCatName val="0"/>
          <c:showSerName val="0"/>
          <c:showPercent val="0"/>
          <c:showBubbleSize val="0"/>
        </c:dLbls>
        <c:smooth val="0"/>
        <c:axId val="187597184"/>
        <c:axId val="187598720"/>
      </c:lineChart>
      <c:catAx>
        <c:axId val="187597184"/>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87598720"/>
        <c:crosses val="autoZero"/>
        <c:auto val="1"/>
        <c:lblAlgn val="ctr"/>
        <c:lblOffset val="100"/>
        <c:tickLblSkip val="1"/>
        <c:tickMarkSkip val="1"/>
        <c:noMultiLvlLbl val="0"/>
      </c:catAx>
      <c:valAx>
        <c:axId val="187598720"/>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87597184"/>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6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'R2'!$B$2</c:f>
          <c:strCache>
            <c:ptCount val="1"/>
            <c:pt idx="0">
              <c:v>Total Directly Attributed Costs</c:v>
            </c:pt>
          </c:strCache>
        </c:strRef>
      </c:tx>
      <c:layout>
        <c:manualLayout>
          <c:xMode val="edge"/>
          <c:yMode val="edge"/>
          <c:x val="0.32111251580279415"/>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0.11757269279393173"/>
          <c:y val="0.15643579482112899"/>
          <c:w val="0.8647281921618406"/>
          <c:h val="0.58217878072667772"/>
        </c:manualLayout>
      </c:layout>
      <c:lineChart>
        <c:grouping val="standard"/>
        <c:varyColors val="0"/>
        <c:ser>
          <c:idx val="4"/>
          <c:order val="0"/>
          <c:tx>
            <c:strRef>
              <c:f>'R2'!$A$83</c:f>
              <c:strCache>
                <c:ptCount val="1"/>
                <c:pt idx="0">
                  <c:v>Historic Expenditure</c:v>
                </c:pt>
              </c:strCache>
            </c:strRef>
          </c:tx>
          <c:spPr>
            <a:ln w="25400">
              <a:solidFill>
                <a:srgbClr val="33CCCC"/>
              </a:solidFill>
              <a:prstDash val="solid"/>
            </a:ln>
          </c:spPr>
          <c:marker>
            <c:symbol val="none"/>
          </c:marker>
          <c:cat>
            <c:strRef>
              <c:f>('R2'!$B$82:$H$82,'R2'!$B$84:$I$84)</c:f>
              <c:strCache>
                <c:ptCount val="15"/>
                <c:pt idx="0">
                  <c:v>2010/11</c:v>
                </c:pt>
                <c:pt idx="1">
                  <c:v>2011/12</c:v>
                </c:pt>
                <c:pt idx="2">
                  <c:v>2012/13</c:v>
                </c:pt>
                <c:pt idx="3">
                  <c:v>2013/14</c:v>
                </c:pt>
                <c:pt idx="4">
                  <c:v>2014/15</c:v>
                </c:pt>
                <c:pt idx="5">
                  <c:v>2015/16</c:v>
                </c:pt>
                <c:pt idx="6">
                  <c:v>2016/17</c:v>
                </c:pt>
                <c:pt idx="7">
                  <c:v>2017/18</c:v>
                </c:pt>
                <c:pt idx="8">
                  <c:v>2018/19</c:v>
                </c:pt>
                <c:pt idx="9">
                  <c:v>2019/20</c:v>
                </c:pt>
                <c:pt idx="10">
                  <c:v>2020/21</c:v>
                </c:pt>
                <c:pt idx="11">
                  <c:v>2021/22</c:v>
                </c:pt>
                <c:pt idx="12">
                  <c:v>2022/23</c:v>
                </c:pt>
                <c:pt idx="13">
                  <c:v>2023/24</c:v>
                </c:pt>
                <c:pt idx="14">
                  <c:v>2024/25</c:v>
                </c:pt>
              </c:strCache>
            </c:strRef>
          </c:cat>
          <c:val>
            <c:numRef>
              <c:f>('R2'!$B$83:$H$83,'R2'!$B$85,'R2'!$C$80:$I$80)</c:f>
              <c:numCache>
                <c:formatCode>_-* #,##0.0_-;\-* #,##0.0_-;_-* "-"??_-;_-@_-</c:formatCode>
                <c:ptCount val="15"/>
                <c:pt idx="0">
                  <c:v>0</c:v>
                </c:pt>
                <c:pt idx="1">
                  <c:v>0</c:v>
                </c:pt>
                <c:pt idx="2">
                  <c:v>0</c:v>
                </c:pt>
                <c:pt idx="3">
                  <c:v>0</c:v>
                </c:pt>
                <c:pt idx="4">
                  <c:v>0</c:v>
                </c:pt>
                <c:pt idx="5">
                  <c:v>0</c:v>
                </c:pt>
                <c:pt idx="6">
                  <c:v>0</c:v>
                </c:pt>
                <c:pt idx="7">
                  <c:v>0</c:v>
                </c:pt>
              </c:numCache>
            </c:numRef>
          </c:val>
          <c:smooth val="0"/>
          <c:extLst>
            <c:ext xmlns:c16="http://schemas.microsoft.com/office/drawing/2014/chart" uri="{C3380CC4-5D6E-409C-BE32-E72D297353CC}">
              <c16:uniqueId val="{00000000-030F-4377-B373-8638A239D76C}"/>
            </c:ext>
          </c:extLst>
        </c:ser>
        <c:ser>
          <c:idx val="1"/>
          <c:order val="1"/>
          <c:tx>
            <c:strRef>
              <c:f>'R2'!$A$14</c:f>
              <c:strCache>
                <c:ptCount val="1"/>
                <c:pt idx="0">
                  <c:v>Baseline Expenditure</c:v>
                </c:pt>
              </c:strCache>
            </c:strRef>
          </c:tx>
          <c:spPr>
            <a:ln w="25400">
              <a:solidFill>
                <a:srgbClr val="0000FF"/>
              </a:solidFill>
              <a:prstDash val="solid"/>
            </a:ln>
          </c:spPr>
          <c:marker>
            <c:symbol val="none"/>
          </c:marker>
          <c:cat>
            <c:strRef>
              <c:f>('R2'!$B$82:$H$82,'R2'!$B$84:$I$84)</c:f>
              <c:strCache>
                <c:ptCount val="15"/>
                <c:pt idx="0">
                  <c:v>2010/11</c:v>
                </c:pt>
                <c:pt idx="1">
                  <c:v>2011/12</c:v>
                </c:pt>
                <c:pt idx="2">
                  <c:v>2012/13</c:v>
                </c:pt>
                <c:pt idx="3">
                  <c:v>2013/14</c:v>
                </c:pt>
                <c:pt idx="4">
                  <c:v>2014/15</c:v>
                </c:pt>
                <c:pt idx="5">
                  <c:v>2015/16</c:v>
                </c:pt>
                <c:pt idx="6">
                  <c:v>2016/17</c:v>
                </c:pt>
                <c:pt idx="7">
                  <c:v>2017/18</c:v>
                </c:pt>
                <c:pt idx="8">
                  <c:v>2018/19</c:v>
                </c:pt>
                <c:pt idx="9">
                  <c:v>2019/20</c:v>
                </c:pt>
                <c:pt idx="10">
                  <c:v>2020/21</c:v>
                </c:pt>
                <c:pt idx="11">
                  <c:v>2021/22</c:v>
                </c:pt>
                <c:pt idx="12">
                  <c:v>2022/23</c:v>
                </c:pt>
                <c:pt idx="13">
                  <c:v>2023/24</c:v>
                </c:pt>
                <c:pt idx="14">
                  <c:v>2024/25</c:v>
                </c:pt>
              </c:strCache>
            </c:strRef>
          </c:cat>
          <c:val>
            <c:numRef>
              <c:f>('R2'!$B$80:$H$80,'R2'!$B$85:$I$85)</c:f>
              <c:numCache>
                <c:formatCode>General</c:formatCode>
                <c:ptCount val="15"/>
                <c:pt idx="7" formatCode="_-* #,##0.0_-;\-* #,##0.0_-;_-* &quot;-&quot;??_-;_-@_-">
                  <c:v>0</c:v>
                </c:pt>
                <c:pt idx="8" formatCode="_-* #,##0.0_-;\-* #,##0.0_-;_-* &quot;-&quot;??_-;_-@_-">
                  <c:v>181.55477070133597</c:v>
                </c:pt>
                <c:pt idx="9" formatCode="_-* #,##0.0_-;\-* #,##0.0_-;_-* &quot;-&quot;??_-;_-@_-">
                  <c:v>181.55477070133597</c:v>
                </c:pt>
                <c:pt idx="10" formatCode="_-* #,##0.0_-;\-* #,##0.0_-;_-* &quot;-&quot;??_-;_-@_-">
                  <c:v>181.55477070133597</c:v>
                </c:pt>
                <c:pt idx="11" formatCode="_-* #,##0.0_-;\-* #,##0.0_-;_-* &quot;-&quot;??_-;_-@_-">
                  <c:v>181.55477070133597</c:v>
                </c:pt>
                <c:pt idx="12" formatCode="_-* #,##0.0_-;\-* #,##0.0_-;_-* &quot;-&quot;??_-;_-@_-">
                  <c:v>181.55477070133597</c:v>
                </c:pt>
                <c:pt idx="13" formatCode="_-* #,##0.0_-;\-* #,##0.0_-;_-* &quot;-&quot;??_-;_-@_-">
                  <c:v>181.55477070133597</c:v>
                </c:pt>
                <c:pt idx="14" formatCode="_-* #,##0.0_-;\-* #,##0.0_-;_-* &quot;-&quot;??_-;_-@_-">
                  <c:v>181.55477070133597</c:v>
                </c:pt>
              </c:numCache>
            </c:numRef>
          </c:val>
          <c:smooth val="0"/>
          <c:extLst>
            <c:ext xmlns:c16="http://schemas.microsoft.com/office/drawing/2014/chart" uri="{C3380CC4-5D6E-409C-BE32-E72D297353CC}">
              <c16:uniqueId val="{00000001-030F-4377-B373-8638A239D76C}"/>
            </c:ext>
          </c:extLst>
        </c:ser>
        <c:ser>
          <c:idx val="0"/>
          <c:order val="2"/>
          <c:tx>
            <c:strRef>
              <c:f>'R2'!$A$86</c:f>
              <c:strCache>
                <c:ptCount val="1"/>
                <c:pt idx="0">
                  <c:v>Total with Variations</c:v>
                </c:pt>
              </c:strCache>
            </c:strRef>
          </c:tx>
          <c:spPr>
            <a:ln w="25400">
              <a:solidFill>
                <a:srgbClr val="993366"/>
              </a:solidFill>
              <a:prstDash val="solid"/>
            </a:ln>
          </c:spPr>
          <c:marker>
            <c:symbol val="none"/>
          </c:marker>
          <c:cat>
            <c:strRef>
              <c:f>('R2'!$B$82:$H$82,'R2'!$B$84:$I$84)</c:f>
              <c:strCache>
                <c:ptCount val="15"/>
                <c:pt idx="0">
                  <c:v>2010/11</c:v>
                </c:pt>
                <c:pt idx="1">
                  <c:v>2011/12</c:v>
                </c:pt>
                <c:pt idx="2">
                  <c:v>2012/13</c:v>
                </c:pt>
                <c:pt idx="3">
                  <c:v>2013/14</c:v>
                </c:pt>
                <c:pt idx="4">
                  <c:v>2014/15</c:v>
                </c:pt>
                <c:pt idx="5">
                  <c:v>2015/16</c:v>
                </c:pt>
                <c:pt idx="6">
                  <c:v>2016/17</c:v>
                </c:pt>
                <c:pt idx="7">
                  <c:v>2017/18</c:v>
                </c:pt>
                <c:pt idx="8">
                  <c:v>2018/19</c:v>
                </c:pt>
                <c:pt idx="9">
                  <c:v>2019/20</c:v>
                </c:pt>
                <c:pt idx="10">
                  <c:v>2020/21</c:v>
                </c:pt>
                <c:pt idx="11">
                  <c:v>2021/22</c:v>
                </c:pt>
                <c:pt idx="12">
                  <c:v>2022/23</c:v>
                </c:pt>
                <c:pt idx="13">
                  <c:v>2023/24</c:v>
                </c:pt>
                <c:pt idx="14">
                  <c:v>2024/25</c:v>
                </c:pt>
              </c:strCache>
            </c:strRef>
          </c:cat>
          <c:val>
            <c:numRef>
              <c:f>('R2'!$B$80:$H$80,'R2'!$B$86:$I$86)</c:f>
              <c:numCache>
                <c:formatCode>General</c:formatCode>
                <c:ptCount val="15"/>
                <c:pt idx="7" formatCode="_-* #,##0.0_-;\-* #,##0.0_-;_-* &quot;-&quot;??_-;_-@_-">
                  <c:v>0</c:v>
                </c:pt>
                <c:pt idx="8" formatCode="_-* #,##0.0_-;\-* #,##0.0_-;_-* &quot;-&quot;??_-;_-@_-">
                  <c:v>181.55477070133597</c:v>
                </c:pt>
                <c:pt idx="9" formatCode="_-* #,##0.0_-;\-* #,##0.0_-;_-* &quot;-&quot;??_-;_-@_-">
                  <c:v>181.55477070133597</c:v>
                </c:pt>
                <c:pt idx="10" formatCode="_-* #,##0.0_-;\-* #,##0.0_-;_-* &quot;-&quot;??_-;_-@_-">
                  <c:v>191.23286216890293</c:v>
                </c:pt>
                <c:pt idx="11" formatCode="_-* #,##0.0_-;\-* #,##0.0_-;_-* &quot;-&quot;??_-;_-@_-">
                  <c:v>190.94332028094317</c:v>
                </c:pt>
                <c:pt idx="12" formatCode="_-* #,##0.0_-;\-* #,##0.0_-;_-* &quot;-&quot;??_-;_-@_-">
                  <c:v>191.44652828094317</c:v>
                </c:pt>
                <c:pt idx="13" formatCode="_-* #,##0.0_-;\-* #,##0.0_-;_-* &quot;-&quot;??_-;_-@_-">
                  <c:v>191.59686428094315</c:v>
                </c:pt>
                <c:pt idx="14" formatCode="_-* #,##0.0_-;\-* #,##0.0_-;_-* &quot;-&quot;??_-;_-@_-">
                  <c:v>191.81506028094316</c:v>
                </c:pt>
              </c:numCache>
            </c:numRef>
          </c:val>
          <c:smooth val="0"/>
          <c:extLst>
            <c:ext xmlns:c16="http://schemas.microsoft.com/office/drawing/2014/chart" uri="{C3380CC4-5D6E-409C-BE32-E72D297353CC}">
              <c16:uniqueId val="{00000002-030F-4377-B373-8638A239D76C}"/>
            </c:ext>
          </c:extLst>
        </c:ser>
        <c:ser>
          <c:idx val="3"/>
          <c:order val="3"/>
          <c:tx>
            <c:strRef>
              <c:f>'R2'!$A$87</c:f>
              <c:strCache>
                <c:ptCount val="1"/>
                <c:pt idx="0">
                  <c:v>Total with Specific Escalations</c:v>
                </c:pt>
              </c:strCache>
            </c:strRef>
          </c:tx>
          <c:spPr>
            <a:ln w="25400">
              <a:solidFill>
                <a:srgbClr val="FF0000"/>
              </a:solidFill>
              <a:prstDash val="solid"/>
            </a:ln>
          </c:spPr>
          <c:marker>
            <c:symbol val="none"/>
          </c:marker>
          <c:cat>
            <c:strRef>
              <c:f>('R2'!$B$82:$H$82,'R2'!$B$84:$I$84)</c:f>
              <c:strCache>
                <c:ptCount val="15"/>
                <c:pt idx="0">
                  <c:v>2010/11</c:v>
                </c:pt>
                <c:pt idx="1">
                  <c:v>2011/12</c:v>
                </c:pt>
                <c:pt idx="2">
                  <c:v>2012/13</c:v>
                </c:pt>
                <c:pt idx="3">
                  <c:v>2013/14</c:v>
                </c:pt>
                <c:pt idx="4">
                  <c:v>2014/15</c:v>
                </c:pt>
                <c:pt idx="5">
                  <c:v>2015/16</c:v>
                </c:pt>
                <c:pt idx="6">
                  <c:v>2016/17</c:v>
                </c:pt>
                <c:pt idx="7">
                  <c:v>2017/18</c:v>
                </c:pt>
                <c:pt idx="8">
                  <c:v>2018/19</c:v>
                </c:pt>
                <c:pt idx="9">
                  <c:v>2019/20</c:v>
                </c:pt>
                <c:pt idx="10">
                  <c:v>2020/21</c:v>
                </c:pt>
                <c:pt idx="11">
                  <c:v>2021/22</c:v>
                </c:pt>
                <c:pt idx="12">
                  <c:v>2022/23</c:v>
                </c:pt>
                <c:pt idx="13">
                  <c:v>2023/24</c:v>
                </c:pt>
                <c:pt idx="14">
                  <c:v>2024/25</c:v>
                </c:pt>
              </c:strCache>
            </c:strRef>
          </c:cat>
          <c:val>
            <c:numRef>
              <c:f>('R2'!$B$80:$H$80,'R2'!$B$87:$I$87)</c:f>
              <c:numCache>
                <c:formatCode>General</c:formatCode>
                <c:ptCount val="15"/>
                <c:pt idx="7" formatCode="_-* #,##0.0_-;\-* #,##0.0_-;_-* &quot;-&quot;??_-;_-@_-">
                  <c:v>0</c:v>
                </c:pt>
                <c:pt idx="8" formatCode="_-* #,##0.0_-;\-* #,##0.0_-;_-* &quot;-&quot;??_-;_-@_-">
                  <c:v>181.55477070133597</c:v>
                </c:pt>
                <c:pt idx="9" formatCode="_-* #,##0.0_-;\-* #,##0.0_-;_-* &quot;-&quot;??_-;_-@_-">
                  <c:v>181.55477070133597</c:v>
                </c:pt>
                <c:pt idx="10" formatCode="_-* #,##0.0_-;\-* #,##0.0_-;_-* &quot;-&quot;??_-;_-@_-">
                  <c:v>192.80918891642813</c:v>
                </c:pt>
                <c:pt idx="11" formatCode="_-* #,##0.0_-;\-* #,##0.0_-;_-* &quot;-&quot;??_-;_-@_-">
                  <c:v>193.86981853307927</c:v>
                </c:pt>
                <c:pt idx="12" formatCode="_-* #,##0.0_-;\-* #,##0.0_-;_-* &quot;-&quot;??_-;_-@_-">
                  <c:v>195.47423718763807</c:v>
                </c:pt>
                <c:pt idx="13" formatCode="_-* #,##0.0_-;\-* #,##0.0_-;_-* &quot;-&quot;??_-;_-@_-">
                  <c:v>196.72142517183403</c:v>
                </c:pt>
                <c:pt idx="14" formatCode="_-* #,##0.0_-;\-* #,##0.0_-;_-* &quot;-&quot;??_-;_-@_-">
                  <c:v>198.02961296482349</c:v>
                </c:pt>
              </c:numCache>
            </c:numRef>
          </c:val>
          <c:smooth val="0"/>
          <c:extLst>
            <c:ext xmlns:c16="http://schemas.microsoft.com/office/drawing/2014/chart" uri="{C3380CC4-5D6E-409C-BE32-E72D297353CC}">
              <c16:uniqueId val="{00000003-030F-4377-B373-8638A239D76C}"/>
            </c:ext>
          </c:extLst>
        </c:ser>
        <c:ser>
          <c:idx val="2"/>
          <c:order val="4"/>
          <c:tx>
            <c:strRef>
              <c:f>'R2'!$A$88</c:f>
              <c:strCache>
                <c:ptCount val="1"/>
                <c:pt idx="0">
                  <c:v>Total with All Escalations</c:v>
                </c:pt>
              </c:strCache>
            </c:strRef>
          </c:tx>
          <c:spPr>
            <a:ln w="38100">
              <a:solidFill>
                <a:srgbClr val="00FF00"/>
              </a:solidFill>
              <a:prstDash val="solid"/>
            </a:ln>
          </c:spPr>
          <c:marker>
            <c:symbol val="none"/>
          </c:marker>
          <c:cat>
            <c:strRef>
              <c:f>('R2'!$B$82:$H$82,'R2'!$B$84:$I$84)</c:f>
              <c:strCache>
                <c:ptCount val="15"/>
                <c:pt idx="0">
                  <c:v>2010/11</c:v>
                </c:pt>
                <c:pt idx="1">
                  <c:v>2011/12</c:v>
                </c:pt>
                <c:pt idx="2">
                  <c:v>2012/13</c:v>
                </c:pt>
                <c:pt idx="3">
                  <c:v>2013/14</c:v>
                </c:pt>
                <c:pt idx="4">
                  <c:v>2014/15</c:v>
                </c:pt>
                <c:pt idx="5">
                  <c:v>2015/16</c:v>
                </c:pt>
                <c:pt idx="6">
                  <c:v>2016/17</c:v>
                </c:pt>
                <c:pt idx="7">
                  <c:v>2017/18</c:v>
                </c:pt>
                <c:pt idx="8">
                  <c:v>2018/19</c:v>
                </c:pt>
                <c:pt idx="9">
                  <c:v>2019/20</c:v>
                </c:pt>
                <c:pt idx="10">
                  <c:v>2020/21</c:v>
                </c:pt>
                <c:pt idx="11">
                  <c:v>2021/22</c:v>
                </c:pt>
                <c:pt idx="12">
                  <c:v>2022/23</c:v>
                </c:pt>
                <c:pt idx="13">
                  <c:v>2023/24</c:v>
                </c:pt>
                <c:pt idx="14">
                  <c:v>2024/25</c:v>
                </c:pt>
              </c:strCache>
            </c:strRef>
          </c:cat>
          <c:val>
            <c:numRef>
              <c:f>('R2'!$B$80:$H$80,'R2'!$B$88:$I$88)</c:f>
              <c:numCache>
                <c:formatCode>General</c:formatCode>
                <c:ptCount val="15"/>
                <c:pt idx="7" formatCode="_-* #,##0.0_-;\-* #,##0.0_-;_-* &quot;-&quot;??_-;_-@_-">
                  <c:v>0</c:v>
                </c:pt>
                <c:pt idx="8" formatCode="_-* #,##0.0_-;\-* #,##0.0_-;_-* &quot;-&quot;??_-;_-@_-">
                  <c:v>181.55477070133597</c:v>
                </c:pt>
                <c:pt idx="9" formatCode="_-* #,##0.0_-;\-* #,##0.0_-;_-* &quot;-&quot;??_-;_-@_-">
                  <c:v>181.55477070133597</c:v>
                </c:pt>
                <c:pt idx="10" formatCode="_-* #,##0.0_-;\-* #,##0.0_-;_-* &quot;-&quot;??_-;_-@_-">
                  <c:v>193.66249929461074</c:v>
                </c:pt>
                <c:pt idx="11" formatCode="_-* #,##0.0_-;\-* #,##0.0_-;_-* &quot;-&quot;??_-;_-@_-">
                  <c:v>195.91017279215146</c:v>
                </c:pt>
                <c:pt idx="12" formatCode="_-* #,##0.0_-;\-* #,##0.0_-;_-* &quot;-&quot;??_-;_-@_-">
                  <c:v>198.8843389619532</c:v>
                </c:pt>
                <c:pt idx="13" formatCode="_-* #,##0.0_-;\-* #,##0.0_-;_-* &quot;-&quot;??_-;_-@_-">
                  <c:v>201.39008684820072</c:v>
                </c:pt>
                <c:pt idx="14" formatCode="_-* #,##0.0_-;\-* #,##0.0_-;_-* &quot;-&quot;??_-;_-@_-">
                  <c:v>203.83259813935777</c:v>
                </c:pt>
              </c:numCache>
            </c:numRef>
          </c:val>
          <c:smooth val="0"/>
          <c:extLst>
            <c:ext xmlns:c16="http://schemas.microsoft.com/office/drawing/2014/chart" uri="{C3380CC4-5D6E-409C-BE32-E72D297353CC}">
              <c16:uniqueId val="{00000004-030F-4377-B373-8638A239D76C}"/>
            </c:ext>
          </c:extLst>
        </c:ser>
        <c:dLbls>
          <c:showLegendKey val="0"/>
          <c:showVal val="0"/>
          <c:showCatName val="0"/>
          <c:showSerName val="0"/>
          <c:showPercent val="0"/>
          <c:showBubbleSize val="0"/>
        </c:dLbls>
        <c:smooth val="0"/>
        <c:axId val="188220928"/>
        <c:axId val="188222464"/>
      </c:lineChart>
      <c:catAx>
        <c:axId val="18822092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88222464"/>
        <c:crosses val="autoZero"/>
        <c:auto val="1"/>
        <c:lblAlgn val="ctr"/>
        <c:lblOffset val="100"/>
        <c:tickLblSkip val="1"/>
        <c:tickMarkSkip val="1"/>
        <c:noMultiLvlLbl val="0"/>
      </c:catAx>
      <c:valAx>
        <c:axId val="188222464"/>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8822092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harts/chart6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'R3'!$B$2</c:f>
          <c:strCache>
            <c:ptCount val="1"/>
            <c:pt idx="0">
              <c:v>Total Allocated Costs</c:v>
            </c:pt>
          </c:strCache>
        </c:strRef>
      </c:tx>
      <c:layout>
        <c:manualLayout>
          <c:xMode val="edge"/>
          <c:yMode val="edge"/>
          <c:x val="0.37294563843236411"/>
          <c:y val="2.9702999016668293E-2"/>
        </c:manualLayout>
      </c:layout>
      <c:overlay val="0"/>
      <c:spPr>
        <a:noFill/>
        <a:ln w="25400">
          <a:noFill/>
        </a:ln>
      </c:spPr>
      <c:txPr>
        <a:bodyPr/>
        <a:lstStyle/>
        <a:p>
          <a:pPr>
            <a:defRPr sz="1400" b="1" i="0" u="none" strike="noStrike" baseline="0">
              <a:solidFill>
                <a:srgbClr val="000000"/>
              </a:solidFill>
              <a:latin typeface="Arial"/>
              <a:ea typeface="Arial"/>
              <a:cs typeface="Arial"/>
            </a:defRPr>
          </a:pPr>
          <a:endParaRPr lang="en-US"/>
        </a:p>
      </c:txPr>
    </c:title>
    <c:autoTitleDeleted val="0"/>
    <c:plotArea>
      <c:layout>
        <c:manualLayout>
          <c:layoutTarget val="inner"/>
          <c:xMode val="edge"/>
          <c:yMode val="edge"/>
          <c:x val="0.10745891276864725"/>
          <c:y val="0.15643579482112899"/>
          <c:w val="0.87484197218713655"/>
          <c:h val="0.58217878072667772"/>
        </c:manualLayout>
      </c:layout>
      <c:lineChart>
        <c:grouping val="standard"/>
        <c:varyColors val="0"/>
        <c:ser>
          <c:idx val="4"/>
          <c:order val="0"/>
          <c:tx>
            <c:strRef>
              <c:f>'R3'!$A$83</c:f>
              <c:strCache>
                <c:ptCount val="1"/>
                <c:pt idx="0">
                  <c:v>Historic Expenditure</c:v>
                </c:pt>
              </c:strCache>
            </c:strRef>
          </c:tx>
          <c:spPr>
            <a:ln w="25400">
              <a:solidFill>
                <a:srgbClr val="33CCCC"/>
              </a:solidFill>
              <a:prstDash val="solid"/>
            </a:ln>
          </c:spPr>
          <c:marker>
            <c:symbol val="none"/>
          </c:marker>
          <c:cat>
            <c:strRef>
              <c:f>('R3'!$B$82:$H$82,'R3'!$B$84:$I$84)</c:f>
              <c:strCache>
                <c:ptCount val="15"/>
                <c:pt idx="0">
                  <c:v>2010/11</c:v>
                </c:pt>
                <c:pt idx="1">
                  <c:v>2011/12</c:v>
                </c:pt>
                <c:pt idx="2">
                  <c:v>2012/13</c:v>
                </c:pt>
                <c:pt idx="3">
                  <c:v>2013/14</c:v>
                </c:pt>
                <c:pt idx="4">
                  <c:v>2014/15</c:v>
                </c:pt>
                <c:pt idx="5">
                  <c:v>2015/16</c:v>
                </c:pt>
                <c:pt idx="6">
                  <c:v>2016/17</c:v>
                </c:pt>
                <c:pt idx="7">
                  <c:v>2017/18</c:v>
                </c:pt>
                <c:pt idx="8">
                  <c:v>2018/19</c:v>
                </c:pt>
                <c:pt idx="9">
                  <c:v>2019/20</c:v>
                </c:pt>
                <c:pt idx="10">
                  <c:v>2020/21</c:v>
                </c:pt>
                <c:pt idx="11">
                  <c:v>2021/22</c:v>
                </c:pt>
                <c:pt idx="12">
                  <c:v>2022/23</c:v>
                </c:pt>
                <c:pt idx="13">
                  <c:v>2023/24</c:v>
                </c:pt>
                <c:pt idx="14">
                  <c:v>2024/25</c:v>
                </c:pt>
              </c:strCache>
            </c:strRef>
          </c:cat>
          <c:val>
            <c:numRef>
              <c:f>('R3'!$B$83:$H$83,'R3'!$B$85,'R3'!$C$80:$I$80)</c:f>
              <c:numCache>
                <c:formatCode>_-* #,##0.0_-;\-* #,##0.0_-;_-* "-"??_-;_-@_-</c:formatCode>
                <c:ptCount val="15"/>
                <c:pt idx="0">
                  <c:v>0</c:v>
                </c:pt>
                <c:pt idx="1">
                  <c:v>0</c:v>
                </c:pt>
                <c:pt idx="2">
                  <c:v>0</c:v>
                </c:pt>
                <c:pt idx="3">
                  <c:v>0</c:v>
                </c:pt>
                <c:pt idx="4">
                  <c:v>0</c:v>
                </c:pt>
                <c:pt idx="5">
                  <c:v>0</c:v>
                </c:pt>
                <c:pt idx="6">
                  <c:v>0</c:v>
                </c:pt>
                <c:pt idx="7">
                  <c:v>0</c:v>
                </c:pt>
              </c:numCache>
            </c:numRef>
          </c:val>
          <c:smooth val="0"/>
          <c:extLst>
            <c:ext xmlns:c16="http://schemas.microsoft.com/office/drawing/2014/chart" uri="{C3380CC4-5D6E-409C-BE32-E72D297353CC}">
              <c16:uniqueId val="{00000000-2807-4852-B037-6B09EBEC5FB1}"/>
            </c:ext>
          </c:extLst>
        </c:ser>
        <c:ser>
          <c:idx val="1"/>
          <c:order val="1"/>
          <c:tx>
            <c:strRef>
              <c:f>'R3'!$A$14</c:f>
              <c:strCache>
                <c:ptCount val="1"/>
                <c:pt idx="0">
                  <c:v>Baseline Expenditure</c:v>
                </c:pt>
              </c:strCache>
            </c:strRef>
          </c:tx>
          <c:spPr>
            <a:ln w="25400">
              <a:solidFill>
                <a:srgbClr val="0000FF"/>
              </a:solidFill>
              <a:prstDash val="solid"/>
            </a:ln>
          </c:spPr>
          <c:marker>
            <c:symbol val="none"/>
          </c:marker>
          <c:cat>
            <c:strRef>
              <c:f>('R3'!$B$82:$H$82,'R3'!$B$84:$I$84)</c:f>
              <c:strCache>
                <c:ptCount val="15"/>
                <c:pt idx="0">
                  <c:v>2010/11</c:v>
                </c:pt>
                <c:pt idx="1">
                  <c:v>2011/12</c:v>
                </c:pt>
                <c:pt idx="2">
                  <c:v>2012/13</c:v>
                </c:pt>
                <c:pt idx="3">
                  <c:v>2013/14</c:v>
                </c:pt>
                <c:pt idx="4">
                  <c:v>2014/15</c:v>
                </c:pt>
                <c:pt idx="5">
                  <c:v>2015/16</c:v>
                </c:pt>
                <c:pt idx="6">
                  <c:v>2016/17</c:v>
                </c:pt>
                <c:pt idx="7">
                  <c:v>2017/18</c:v>
                </c:pt>
                <c:pt idx="8">
                  <c:v>2018/19</c:v>
                </c:pt>
                <c:pt idx="9">
                  <c:v>2019/20</c:v>
                </c:pt>
                <c:pt idx="10">
                  <c:v>2020/21</c:v>
                </c:pt>
                <c:pt idx="11">
                  <c:v>2021/22</c:v>
                </c:pt>
                <c:pt idx="12">
                  <c:v>2022/23</c:v>
                </c:pt>
                <c:pt idx="13">
                  <c:v>2023/24</c:v>
                </c:pt>
                <c:pt idx="14">
                  <c:v>2024/25</c:v>
                </c:pt>
              </c:strCache>
            </c:strRef>
          </c:cat>
          <c:val>
            <c:numRef>
              <c:f>('R3'!$B$80:$H$80,'R3'!$B$85:$I$85)</c:f>
              <c:numCache>
                <c:formatCode>General</c:formatCode>
                <c:ptCount val="15"/>
                <c:pt idx="7" formatCode="_-* #,##0.0_-;\-* #,##0.0_-;_-* &quot;-&quot;??_-;_-@_-">
                  <c:v>0</c:v>
                </c:pt>
                <c:pt idx="8" formatCode="_-* #,##0.0_-;\-* #,##0.0_-;_-* &quot;-&quot;??_-;_-@_-">
                  <c:v>83.364916781331644</c:v>
                </c:pt>
                <c:pt idx="9" formatCode="_-* #,##0.0_-;\-* #,##0.0_-;_-* &quot;-&quot;??_-;_-@_-">
                  <c:v>83.364916781331644</c:v>
                </c:pt>
                <c:pt idx="10" formatCode="_-* #,##0.0_-;\-* #,##0.0_-;_-* &quot;-&quot;??_-;_-@_-">
                  <c:v>83.364916781331644</c:v>
                </c:pt>
                <c:pt idx="11" formatCode="_-* #,##0.0_-;\-* #,##0.0_-;_-* &quot;-&quot;??_-;_-@_-">
                  <c:v>83.364916781331644</c:v>
                </c:pt>
                <c:pt idx="12" formatCode="_-* #,##0.0_-;\-* #,##0.0_-;_-* &quot;-&quot;??_-;_-@_-">
                  <c:v>83.364916781331644</c:v>
                </c:pt>
                <c:pt idx="13" formatCode="_-* #,##0.0_-;\-* #,##0.0_-;_-* &quot;-&quot;??_-;_-@_-">
                  <c:v>83.364916781331644</c:v>
                </c:pt>
                <c:pt idx="14" formatCode="_-* #,##0.0_-;\-* #,##0.0_-;_-* &quot;-&quot;??_-;_-@_-">
                  <c:v>83.364916781331644</c:v>
                </c:pt>
              </c:numCache>
            </c:numRef>
          </c:val>
          <c:smooth val="0"/>
          <c:extLst>
            <c:ext xmlns:c16="http://schemas.microsoft.com/office/drawing/2014/chart" uri="{C3380CC4-5D6E-409C-BE32-E72D297353CC}">
              <c16:uniqueId val="{00000001-2807-4852-B037-6B09EBEC5FB1}"/>
            </c:ext>
          </c:extLst>
        </c:ser>
        <c:ser>
          <c:idx val="0"/>
          <c:order val="2"/>
          <c:tx>
            <c:strRef>
              <c:f>'R3'!$A$86</c:f>
              <c:strCache>
                <c:ptCount val="1"/>
                <c:pt idx="0">
                  <c:v>Total with Variations</c:v>
                </c:pt>
              </c:strCache>
            </c:strRef>
          </c:tx>
          <c:spPr>
            <a:ln w="25400">
              <a:solidFill>
                <a:srgbClr val="993366"/>
              </a:solidFill>
              <a:prstDash val="solid"/>
            </a:ln>
          </c:spPr>
          <c:marker>
            <c:symbol val="none"/>
          </c:marker>
          <c:cat>
            <c:strRef>
              <c:f>('R3'!$B$82:$H$82,'R3'!$B$84:$I$84)</c:f>
              <c:strCache>
                <c:ptCount val="15"/>
                <c:pt idx="0">
                  <c:v>2010/11</c:v>
                </c:pt>
                <c:pt idx="1">
                  <c:v>2011/12</c:v>
                </c:pt>
                <c:pt idx="2">
                  <c:v>2012/13</c:v>
                </c:pt>
                <c:pt idx="3">
                  <c:v>2013/14</c:v>
                </c:pt>
                <c:pt idx="4">
                  <c:v>2014/15</c:v>
                </c:pt>
                <c:pt idx="5">
                  <c:v>2015/16</c:v>
                </c:pt>
                <c:pt idx="6">
                  <c:v>2016/17</c:v>
                </c:pt>
                <c:pt idx="7">
                  <c:v>2017/18</c:v>
                </c:pt>
                <c:pt idx="8">
                  <c:v>2018/19</c:v>
                </c:pt>
                <c:pt idx="9">
                  <c:v>2019/20</c:v>
                </c:pt>
                <c:pt idx="10">
                  <c:v>2020/21</c:v>
                </c:pt>
                <c:pt idx="11">
                  <c:v>2021/22</c:v>
                </c:pt>
                <c:pt idx="12">
                  <c:v>2022/23</c:v>
                </c:pt>
                <c:pt idx="13">
                  <c:v>2023/24</c:v>
                </c:pt>
                <c:pt idx="14">
                  <c:v>2024/25</c:v>
                </c:pt>
              </c:strCache>
            </c:strRef>
          </c:cat>
          <c:val>
            <c:numRef>
              <c:f>('R3'!$B$80:$H$80,'R3'!$B$86:$I$86)</c:f>
              <c:numCache>
                <c:formatCode>General</c:formatCode>
                <c:ptCount val="15"/>
                <c:pt idx="7" formatCode="_-* #,##0.0_-;\-* #,##0.0_-;_-* &quot;-&quot;??_-;_-@_-">
                  <c:v>0</c:v>
                </c:pt>
                <c:pt idx="8" formatCode="_-* #,##0.0_-;\-* #,##0.0_-;_-* &quot;-&quot;??_-;_-@_-">
                  <c:v>83.364916781331644</c:v>
                </c:pt>
                <c:pt idx="9" formatCode="_-* #,##0.0_-;\-* #,##0.0_-;_-* &quot;-&quot;??_-;_-@_-">
                  <c:v>83.364916781331644</c:v>
                </c:pt>
                <c:pt idx="10" formatCode="_-* #,##0.0_-;\-* #,##0.0_-;_-* &quot;-&quot;??_-;_-@_-">
                  <c:v>87.269944657150305</c:v>
                </c:pt>
                <c:pt idx="11" formatCode="_-* #,##0.0_-;\-* #,##0.0_-;_-* &quot;-&quot;??_-;_-@_-">
                  <c:v>87.490587697845115</c:v>
                </c:pt>
                <c:pt idx="12" formatCode="_-* #,##0.0_-;\-* #,##0.0_-;_-* &quot;-&quot;??_-;_-@_-">
                  <c:v>87.926105065533505</c:v>
                </c:pt>
                <c:pt idx="13" formatCode="_-* #,##0.0_-;\-* #,##0.0_-;_-* &quot;-&quot;??_-;_-@_-">
                  <c:v>87.973637492213157</c:v>
                </c:pt>
                <c:pt idx="14" formatCode="_-* #,##0.0_-;\-* #,##0.0_-;_-* &quot;-&quot;??_-;_-@_-">
                  <c:v>88.028825279570412</c:v>
                </c:pt>
              </c:numCache>
            </c:numRef>
          </c:val>
          <c:smooth val="0"/>
          <c:extLst>
            <c:ext xmlns:c16="http://schemas.microsoft.com/office/drawing/2014/chart" uri="{C3380CC4-5D6E-409C-BE32-E72D297353CC}">
              <c16:uniqueId val="{00000002-2807-4852-B037-6B09EBEC5FB1}"/>
            </c:ext>
          </c:extLst>
        </c:ser>
        <c:ser>
          <c:idx val="3"/>
          <c:order val="3"/>
          <c:tx>
            <c:strRef>
              <c:f>'R3'!$A$87</c:f>
              <c:strCache>
                <c:ptCount val="1"/>
                <c:pt idx="0">
                  <c:v>Total with Specific Escalations</c:v>
                </c:pt>
              </c:strCache>
            </c:strRef>
          </c:tx>
          <c:spPr>
            <a:ln w="25400">
              <a:solidFill>
                <a:srgbClr val="FF0000"/>
              </a:solidFill>
              <a:prstDash val="solid"/>
            </a:ln>
          </c:spPr>
          <c:marker>
            <c:symbol val="none"/>
          </c:marker>
          <c:cat>
            <c:strRef>
              <c:f>('R3'!$B$82:$H$82,'R3'!$B$84:$I$84)</c:f>
              <c:strCache>
                <c:ptCount val="15"/>
                <c:pt idx="0">
                  <c:v>2010/11</c:v>
                </c:pt>
                <c:pt idx="1">
                  <c:v>2011/12</c:v>
                </c:pt>
                <c:pt idx="2">
                  <c:v>2012/13</c:v>
                </c:pt>
                <c:pt idx="3">
                  <c:v>2013/14</c:v>
                </c:pt>
                <c:pt idx="4">
                  <c:v>2014/15</c:v>
                </c:pt>
                <c:pt idx="5">
                  <c:v>2015/16</c:v>
                </c:pt>
                <c:pt idx="6">
                  <c:v>2016/17</c:v>
                </c:pt>
                <c:pt idx="7">
                  <c:v>2017/18</c:v>
                </c:pt>
                <c:pt idx="8">
                  <c:v>2018/19</c:v>
                </c:pt>
                <c:pt idx="9">
                  <c:v>2019/20</c:v>
                </c:pt>
                <c:pt idx="10">
                  <c:v>2020/21</c:v>
                </c:pt>
                <c:pt idx="11">
                  <c:v>2021/22</c:v>
                </c:pt>
                <c:pt idx="12">
                  <c:v>2022/23</c:v>
                </c:pt>
                <c:pt idx="13">
                  <c:v>2023/24</c:v>
                </c:pt>
                <c:pt idx="14">
                  <c:v>2024/25</c:v>
                </c:pt>
              </c:strCache>
            </c:strRef>
          </c:cat>
          <c:val>
            <c:numRef>
              <c:f>('R3'!$B$80:$H$80,'R3'!$B$87:$I$87)</c:f>
              <c:numCache>
                <c:formatCode>General</c:formatCode>
                <c:ptCount val="15"/>
                <c:pt idx="7" formatCode="_-* #,##0.0_-;\-* #,##0.0_-;_-* &quot;-&quot;??_-;_-@_-">
                  <c:v>0</c:v>
                </c:pt>
                <c:pt idx="8" formatCode="_-* #,##0.0_-;\-* #,##0.0_-;_-* &quot;-&quot;??_-;_-@_-">
                  <c:v>83.364916781331644</c:v>
                </c:pt>
                <c:pt idx="9" formatCode="_-* #,##0.0_-;\-* #,##0.0_-;_-* &quot;-&quot;??_-;_-@_-">
                  <c:v>83.364916781331644</c:v>
                </c:pt>
                <c:pt idx="10" formatCode="_-* #,##0.0_-;\-* #,##0.0_-;_-* &quot;-&quot;??_-;_-@_-">
                  <c:v>87.99375019318768</c:v>
                </c:pt>
                <c:pt idx="11" formatCode="_-* #,##0.0_-;\-* #,##0.0_-;_-* &quot;-&quot;??_-;_-@_-">
                  <c:v>88.834354552924736</c:v>
                </c:pt>
                <c:pt idx="12" formatCode="_-* #,##0.0_-;\-* #,##0.0_-;_-* &quot;-&quot;??_-;_-@_-">
                  <c:v>89.775517320188058</c:v>
                </c:pt>
                <c:pt idx="13" formatCode="_-* #,##0.0_-;\-* #,##0.0_-;_-* &quot;-&quot;??_-;_-@_-">
                  <c:v>90.326693765863808</c:v>
                </c:pt>
                <c:pt idx="14" formatCode="_-* #,##0.0_-;\-* #,##0.0_-;_-* &quot;-&quot;??_-;_-@_-">
                  <c:v>90.882375562625967</c:v>
                </c:pt>
              </c:numCache>
            </c:numRef>
          </c:val>
          <c:smooth val="0"/>
          <c:extLst>
            <c:ext xmlns:c16="http://schemas.microsoft.com/office/drawing/2014/chart" uri="{C3380CC4-5D6E-409C-BE32-E72D297353CC}">
              <c16:uniqueId val="{00000003-2807-4852-B037-6B09EBEC5FB1}"/>
            </c:ext>
          </c:extLst>
        </c:ser>
        <c:ser>
          <c:idx val="2"/>
          <c:order val="4"/>
          <c:tx>
            <c:strRef>
              <c:f>'R3'!$A$89</c:f>
              <c:strCache>
                <c:ptCount val="1"/>
                <c:pt idx="0">
                  <c:v>Total with All Escalations</c:v>
                </c:pt>
              </c:strCache>
            </c:strRef>
          </c:tx>
          <c:spPr>
            <a:ln w="38100">
              <a:solidFill>
                <a:srgbClr val="00FF00"/>
              </a:solidFill>
              <a:prstDash val="solid"/>
            </a:ln>
          </c:spPr>
          <c:marker>
            <c:symbol val="none"/>
          </c:marker>
          <c:cat>
            <c:strRef>
              <c:f>('R3'!$B$82:$H$82,'R3'!$B$84:$I$84)</c:f>
              <c:strCache>
                <c:ptCount val="15"/>
                <c:pt idx="0">
                  <c:v>2010/11</c:v>
                </c:pt>
                <c:pt idx="1">
                  <c:v>2011/12</c:v>
                </c:pt>
                <c:pt idx="2">
                  <c:v>2012/13</c:v>
                </c:pt>
                <c:pt idx="3">
                  <c:v>2013/14</c:v>
                </c:pt>
                <c:pt idx="4">
                  <c:v>2014/15</c:v>
                </c:pt>
                <c:pt idx="5">
                  <c:v>2015/16</c:v>
                </c:pt>
                <c:pt idx="6">
                  <c:v>2016/17</c:v>
                </c:pt>
                <c:pt idx="7">
                  <c:v>2017/18</c:v>
                </c:pt>
                <c:pt idx="8">
                  <c:v>2018/19</c:v>
                </c:pt>
                <c:pt idx="9">
                  <c:v>2019/20</c:v>
                </c:pt>
                <c:pt idx="10">
                  <c:v>2020/21</c:v>
                </c:pt>
                <c:pt idx="11">
                  <c:v>2021/22</c:v>
                </c:pt>
                <c:pt idx="12">
                  <c:v>2022/23</c:v>
                </c:pt>
                <c:pt idx="13">
                  <c:v>2023/24</c:v>
                </c:pt>
                <c:pt idx="14">
                  <c:v>2024/25</c:v>
                </c:pt>
              </c:strCache>
            </c:strRef>
          </c:cat>
          <c:val>
            <c:numRef>
              <c:f>('R3'!$B$80:$H$80,'R3'!$B$89:$I$89)</c:f>
              <c:numCache>
                <c:formatCode>General</c:formatCode>
                <c:ptCount val="15"/>
                <c:pt idx="7" formatCode="_-* #,##0.0_-;\-* #,##0.0_-;_-* &quot;-&quot;??_-;_-@_-">
                  <c:v>0</c:v>
                </c:pt>
                <c:pt idx="8" formatCode="_-* #,##0.0_-;\-* #,##0.0_-;_-* &quot;-&quot;??_-;_-@_-">
                  <c:v>83.364916781331644</c:v>
                </c:pt>
                <c:pt idx="9" formatCode="_-* #,##0.0_-;\-* #,##0.0_-;_-* &quot;-&quot;??_-;_-@_-">
                  <c:v>83.364916781331644</c:v>
                </c:pt>
                <c:pt idx="10" formatCode="_-* #,##0.0_-;\-* #,##0.0_-;_-* &quot;-&quot;??_-;_-@_-">
                  <c:v>88.380591299302282</c:v>
                </c:pt>
                <c:pt idx="11" formatCode="_-* #,##0.0_-;\-* #,##0.0_-;_-* &quot;-&quot;??_-;_-@_-">
                  <c:v>89.759332050709489</c:v>
                </c:pt>
                <c:pt idx="12" formatCode="_-* #,##0.0_-;\-* #,##0.0_-;_-* &quot;-&quot;??_-;_-@_-">
                  <c:v>91.321458370558261</c:v>
                </c:pt>
                <c:pt idx="13" formatCode="_-* #,##0.0_-;\-* #,##0.0_-;_-* &quot;-&quot;??_-;_-@_-">
                  <c:v>92.443192396534442</c:v>
                </c:pt>
                <c:pt idx="14" formatCode="_-* #,##0.0_-;\-* #,##0.0_-;_-* &quot;-&quot;??_-;_-@_-">
                  <c:v>93.513110241447663</c:v>
                </c:pt>
              </c:numCache>
            </c:numRef>
          </c:val>
          <c:smooth val="0"/>
          <c:extLst>
            <c:ext xmlns:c16="http://schemas.microsoft.com/office/drawing/2014/chart" uri="{C3380CC4-5D6E-409C-BE32-E72D297353CC}">
              <c16:uniqueId val="{00000004-2807-4852-B037-6B09EBEC5FB1}"/>
            </c:ext>
          </c:extLst>
        </c:ser>
        <c:dLbls>
          <c:showLegendKey val="0"/>
          <c:showVal val="0"/>
          <c:showCatName val="0"/>
          <c:showSerName val="0"/>
          <c:showPercent val="0"/>
          <c:showBubbleSize val="0"/>
        </c:dLbls>
        <c:smooth val="0"/>
        <c:axId val="188418688"/>
        <c:axId val="188432768"/>
      </c:lineChart>
      <c:catAx>
        <c:axId val="188418688"/>
        <c:scaling>
          <c:orientation val="minMax"/>
        </c:scaling>
        <c:delete val="0"/>
        <c:axPos val="b"/>
        <c:numFmt formatCode="General" sourceLinked="1"/>
        <c:majorTickMark val="out"/>
        <c:minorTickMark val="none"/>
        <c:tickLblPos val="nextTo"/>
        <c:spPr>
          <a:ln w="3175">
            <a:solidFill>
              <a:srgbClr val="000000"/>
            </a:solidFill>
            <a:prstDash val="solid"/>
          </a:ln>
        </c:spPr>
        <c:txPr>
          <a:bodyPr rot="-2700000" vert="horz"/>
          <a:lstStyle/>
          <a:p>
            <a:pPr>
              <a:defRPr sz="1075" b="0" i="0" u="none" strike="noStrike" baseline="0">
                <a:solidFill>
                  <a:srgbClr val="000000"/>
                </a:solidFill>
                <a:latin typeface="Arial"/>
                <a:ea typeface="Arial"/>
                <a:cs typeface="Arial"/>
              </a:defRPr>
            </a:pPr>
            <a:endParaRPr lang="en-US"/>
          </a:p>
        </c:txPr>
        <c:crossAx val="188432768"/>
        <c:crosses val="autoZero"/>
        <c:auto val="1"/>
        <c:lblAlgn val="ctr"/>
        <c:lblOffset val="100"/>
        <c:tickLblSkip val="1"/>
        <c:tickMarkSkip val="1"/>
        <c:noMultiLvlLbl val="0"/>
      </c:catAx>
      <c:valAx>
        <c:axId val="188432768"/>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Arial"/>
                    <a:ea typeface="Arial"/>
                    <a:cs typeface="Arial"/>
                  </a:defRPr>
                </a:pPr>
                <a:r>
                  <a:rPr lang="en-AU"/>
                  <a:t>$'M</a:t>
                </a:r>
              </a:p>
            </c:rich>
          </c:tx>
          <c:layout>
            <c:manualLayout>
              <c:xMode val="edge"/>
              <c:yMode val="edge"/>
              <c:x val="2.0227560050568902E-2"/>
              <c:y val="0.41584198623335838"/>
            </c:manualLayout>
          </c:layout>
          <c:overlay val="0"/>
          <c:spPr>
            <a:noFill/>
            <a:ln w="25400">
              <a:noFill/>
            </a:ln>
          </c:spPr>
        </c:title>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n-US"/>
          </a:p>
        </c:txPr>
        <c:crossAx val="188418688"/>
        <c:crosses val="autoZero"/>
        <c:crossBetween val="between"/>
      </c:valAx>
      <c:spPr>
        <a:solidFill>
          <a:srgbClr val="C0C0C0"/>
        </a:solidFill>
        <a:ln w="12700">
          <a:solidFill>
            <a:srgbClr val="808080"/>
          </a:solidFill>
          <a:prstDash val="solid"/>
        </a:ln>
      </c:spPr>
    </c:plotArea>
    <c:legend>
      <c:legendPos val="b"/>
      <c:layout>
        <c:manualLayout>
          <c:xMode val="edge"/>
          <c:yMode val="edge"/>
          <c:x val="1.6434892541087241E-2"/>
          <c:y val="0.88514937069671562"/>
          <c:w val="0.96586599241466564"/>
          <c:h val="0.10099019665667222"/>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000000000001443" r="0.75000000000001443" t="1" header="0.5" footer="0.5"/>
    <c:pageSetup/>
  </c:printSettings>
</c:chartSpace>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ctrlProps/ctrlProp14.xml><?xml version="1.0" encoding="utf-8"?>
<formControlPr xmlns="http://schemas.microsoft.com/office/spreadsheetml/2009/9/main" objectType="Button" lockText="1"/>
</file>

<file path=xl/ctrlProps/ctrlProp15.xml><?xml version="1.0" encoding="utf-8"?>
<formControlPr xmlns="http://schemas.microsoft.com/office/spreadsheetml/2009/9/main" objectType="Button" lockText="1"/>
</file>

<file path=xl/ctrlProps/ctrlProp16.xml><?xml version="1.0" encoding="utf-8"?>
<formControlPr xmlns="http://schemas.microsoft.com/office/spreadsheetml/2009/9/main" objectType="Button" lockText="1"/>
</file>

<file path=xl/ctrlProps/ctrlProp17.xml><?xml version="1.0" encoding="utf-8"?>
<formControlPr xmlns="http://schemas.microsoft.com/office/spreadsheetml/2009/9/main" objectType="Button" lockText="1"/>
</file>

<file path=xl/ctrlProps/ctrlProp18.xml><?xml version="1.0" encoding="utf-8"?>
<formControlPr xmlns="http://schemas.microsoft.com/office/spreadsheetml/2009/9/main" objectType="Button" lockText="1"/>
</file>

<file path=xl/ctrlProps/ctrlProp19.xml><?xml version="1.0" encoding="utf-8"?>
<formControlPr xmlns="http://schemas.microsoft.com/office/spreadsheetml/2009/9/main" objectType="Button" lockText="1"/>
</file>

<file path=xl/ctrlProps/ctrlProp20.xml><?xml version="1.0" encoding="utf-8"?>
<formControlPr xmlns="http://schemas.microsoft.com/office/spreadsheetml/2009/9/main" objectType="Button" lockText="1"/>
</file>

<file path=xl/ctrlProps/ctrlProp21.xml><?xml version="1.0" encoding="utf-8"?>
<formControlPr xmlns="http://schemas.microsoft.com/office/spreadsheetml/2009/9/main" objectType="Button" lockText="1"/>
</file>

<file path=xl/ctrlProps/ctrlProp22.xml><?xml version="1.0" encoding="utf-8"?>
<formControlPr xmlns="http://schemas.microsoft.com/office/spreadsheetml/2009/9/main" objectType="Button" lockText="1"/>
</file>

<file path=xl/ctrlProps/ctrlProp23.xml><?xml version="1.0" encoding="utf-8"?>
<formControlPr xmlns="http://schemas.microsoft.com/office/spreadsheetml/2009/9/main" objectType="Button" lockText="1"/>
</file>

<file path=xl/ctrlProps/ctrlProp24.xml><?xml version="1.0" encoding="utf-8"?>
<formControlPr xmlns="http://schemas.microsoft.com/office/spreadsheetml/2009/9/main" objectType="Button" lockText="1"/>
</file>

<file path=xl/ctrlProps/ctrlProp25.xml><?xml version="1.0" encoding="utf-8"?>
<formControlPr xmlns="http://schemas.microsoft.com/office/spreadsheetml/2009/9/main" objectType="Button" lockText="1"/>
</file>

<file path=xl/ctrlProps/ctrlProp26.xml><?xml version="1.0" encoding="utf-8"?>
<formControlPr xmlns="http://schemas.microsoft.com/office/spreadsheetml/2009/9/main" objectType="Button" lockText="1"/>
</file>

<file path=xl/ctrlProps/ctrlProp27.xml><?xml version="1.0" encoding="utf-8"?>
<formControlPr xmlns="http://schemas.microsoft.com/office/spreadsheetml/2009/9/main" objectType="Button" lockText="1"/>
</file>

<file path=xl/ctrlProps/ctrlProp28.xml><?xml version="1.0" encoding="utf-8"?>
<formControlPr xmlns="http://schemas.microsoft.com/office/spreadsheetml/2009/9/main" objectType="Button" lockText="1"/>
</file>

<file path=xl/ctrlProps/ctrlProp29.xml><?xml version="1.0" encoding="utf-8"?>
<formControlPr xmlns="http://schemas.microsoft.com/office/spreadsheetml/2009/9/main" objectType="Button" lockText="1"/>
</file>

<file path=xl/ctrlProps/ctrlProp30.xml><?xml version="1.0" encoding="utf-8"?>
<formControlPr xmlns="http://schemas.microsoft.com/office/spreadsheetml/2009/9/main" objectType="Button" lockText="1"/>
</file>

<file path=xl/ctrlProps/ctrlProp31.xml><?xml version="1.0" encoding="utf-8"?>
<formControlPr xmlns="http://schemas.microsoft.com/office/spreadsheetml/2009/9/main" objectType="Button" lockText="1"/>
</file>

<file path=xl/ctrlProps/ctrlProp32.xml><?xml version="1.0" encoding="utf-8"?>
<formControlPr xmlns="http://schemas.microsoft.com/office/spreadsheetml/2009/9/main" objectType="Button" lockText="1"/>
</file>

<file path=xl/ctrlProps/ctrlProp33.xml><?xml version="1.0" encoding="utf-8"?>
<formControlPr xmlns="http://schemas.microsoft.com/office/spreadsheetml/2009/9/main" objectType="Button" lockText="1"/>
</file>

<file path=xl/ctrlProps/ctrlProp34.xml><?xml version="1.0" encoding="utf-8"?>
<formControlPr xmlns="http://schemas.microsoft.com/office/spreadsheetml/2009/9/main" objectType="Button" lockText="1"/>
</file>

<file path=xl/ctrlProps/ctrlProp35.xml><?xml version="1.0" encoding="utf-8"?>
<formControlPr xmlns="http://schemas.microsoft.com/office/spreadsheetml/2009/9/main" objectType="Button" lockText="1"/>
</file>

<file path=xl/ctrlProps/ctrlProp36.xml><?xml version="1.0" encoding="utf-8"?>
<formControlPr xmlns="http://schemas.microsoft.com/office/spreadsheetml/2009/9/main" objectType="Button" lockText="1"/>
</file>

<file path=xl/ctrlProps/ctrlProp37.xml><?xml version="1.0" encoding="utf-8"?>
<formControlPr xmlns="http://schemas.microsoft.com/office/spreadsheetml/2009/9/main" objectType="Button" lockText="1"/>
</file>

<file path=xl/ctrlProps/ctrlProp38.xml><?xml version="1.0" encoding="utf-8"?>
<formControlPr xmlns="http://schemas.microsoft.com/office/spreadsheetml/2009/9/main" objectType="Button" lockText="1"/>
</file>

<file path=xl/ctrlProps/ctrlProp39.xml><?xml version="1.0" encoding="utf-8"?>
<formControlPr xmlns="http://schemas.microsoft.com/office/spreadsheetml/2009/9/main" objectType="Button" lockText="1"/>
</file>

<file path=xl/ctrlProps/ctrlProp40.xml><?xml version="1.0" encoding="utf-8"?>
<formControlPr xmlns="http://schemas.microsoft.com/office/spreadsheetml/2009/9/main" objectType="Button" lockText="1"/>
</file>

<file path=xl/ctrlProps/ctrlProp41.xml><?xml version="1.0" encoding="utf-8"?>
<formControlPr xmlns="http://schemas.microsoft.com/office/spreadsheetml/2009/9/main" objectType="Button" lockText="1"/>
</file>

<file path=xl/ctrlProps/ctrlProp42.xml><?xml version="1.0" encoding="utf-8"?>
<formControlPr xmlns="http://schemas.microsoft.com/office/spreadsheetml/2009/9/main" objectType="Button" lockText="1"/>
</file>

<file path=xl/ctrlProps/ctrlProp43.xml><?xml version="1.0" encoding="utf-8"?>
<formControlPr xmlns="http://schemas.microsoft.com/office/spreadsheetml/2009/9/main" objectType="Button" lockText="1"/>
</file>

<file path=xl/ctrlProps/ctrlProp44.xml><?xml version="1.0" encoding="utf-8"?>
<formControlPr xmlns="http://schemas.microsoft.com/office/spreadsheetml/2009/9/main" objectType="Button" lockText="1"/>
</file>

<file path=xl/ctrlProps/ctrlProp45.xml><?xml version="1.0" encoding="utf-8"?>
<formControlPr xmlns="http://schemas.microsoft.com/office/spreadsheetml/2009/9/main" objectType="Button" lockText="1"/>
</file>

<file path=xl/ctrlProps/ctrlProp46.xml><?xml version="1.0" encoding="utf-8"?>
<formControlPr xmlns="http://schemas.microsoft.com/office/spreadsheetml/2009/9/main" objectType="Button" lockText="1"/>
</file>

<file path=xl/ctrlProps/ctrlProp47.xml><?xml version="1.0" encoding="utf-8"?>
<formControlPr xmlns="http://schemas.microsoft.com/office/spreadsheetml/2009/9/main" objectType="Button" lockText="1"/>
</file>

<file path=xl/ctrlProps/ctrlProp48.xml><?xml version="1.0" encoding="utf-8"?>
<formControlPr xmlns="http://schemas.microsoft.com/office/spreadsheetml/2009/9/main" objectType="Button" lockText="1"/>
</file>

<file path=xl/ctrlProps/ctrlProp49.xml><?xml version="1.0" encoding="utf-8"?>
<formControlPr xmlns="http://schemas.microsoft.com/office/spreadsheetml/2009/9/main" objectType="Button" lockText="1"/>
</file>

<file path=xl/ctrlProps/ctrlProp50.xml><?xml version="1.0" encoding="utf-8"?>
<formControlPr xmlns="http://schemas.microsoft.com/office/spreadsheetml/2009/9/main" objectType="Button" lockText="1"/>
</file>

<file path=xl/ctrlProps/ctrlProp51.xml><?xml version="1.0" encoding="utf-8"?>
<formControlPr xmlns="http://schemas.microsoft.com/office/spreadsheetml/2009/9/main" objectType="Button" lockText="1"/>
</file>

<file path=xl/ctrlProps/ctrlProp52.xml><?xml version="1.0" encoding="utf-8"?>
<formControlPr xmlns="http://schemas.microsoft.com/office/spreadsheetml/2009/9/main" objectType="Button" lockText="1"/>
</file>

<file path=xl/ctrlProps/ctrlProp53.xml><?xml version="1.0" encoding="utf-8"?>
<formControlPr xmlns="http://schemas.microsoft.com/office/spreadsheetml/2009/9/main" objectType="Button" lockText="1"/>
</file>

<file path=xl/ctrlProps/ctrlProp54.xml><?xml version="1.0" encoding="utf-8"?>
<formControlPr xmlns="http://schemas.microsoft.com/office/spreadsheetml/2009/9/main" objectType="Button" lockText="1"/>
</file>

<file path=xl/ctrlProps/ctrlProp55.xml><?xml version="1.0" encoding="utf-8"?>
<formControlPr xmlns="http://schemas.microsoft.com/office/spreadsheetml/2009/9/main" objectType="Button" lockText="1"/>
</file>

<file path=xl/ctrlProps/ctrlProp56.xml><?xml version="1.0" encoding="utf-8"?>
<formControlPr xmlns="http://schemas.microsoft.com/office/spreadsheetml/2009/9/main" objectType="Button" lockText="1"/>
</file>

<file path=xl/ctrlProps/ctrlProp57.xml><?xml version="1.0" encoding="utf-8"?>
<formControlPr xmlns="http://schemas.microsoft.com/office/spreadsheetml/2009/9/main" objectType="Button" lockText="1"/>
</file>

<file path=xl/ctrlProps/ctrlProp58.xml><?xml version="1.0" encoding="utf-8"?>
<formControlPr xmlns="http://schemas.microsoft.com/office/spreadsheetml/2009/9/main" objectType="Button" lockText="1"/>
</file>

<file path=xl/ctrlProps/ctrlProp59.xml><?xml version="1.0" encoding="utf-8"?>
<formControlPr xmlns="http://schemas.microsoft.com/office/spreadsheetml/2009/9/main" objectType="Button" lockText="1"/>
</file>

<file path=xl/ctrlProps/ctrlProp60.xml><?xml version="1.0" encoding="utf-8"?>
<formControlPr xmlns="http://schemas.microsoft.com/office/spreadsheetml/2009/9/main" objectType="Button" lockText="1"/>
</file>

<file path=xl/ctrlProps/ctrlProp61.xml><?xml version="1.0" encoding="utf-8"?>
<formControlPr xmlns="http://schemas.microsoft.com/office/spreadsheetml/2009/9/main" objectType="Button" lockText="1"/>
</file>

<file path=xl/ctrlProps/ctrlProp62.xml><?xml version="1.0" encoding="utf-8"?>
<formControlPr xmlns="http://schemas.microsoft.com/office/spreadsheetml/2009/9/main" objectType="Button" lockText="1"/>
</file>

<file path=xl/ctrlProps/ctrlProp63.xml><?xml version="1.0" encoding="utf-8"?>
<formControlPr xmlns="http://schemas.microsoft.com/office/spreadsheetml/2009/9/main" objectType="Button" lockText="1"/>
</file>

<file path=xl/ctrlProps/ctrlProp64.xml><?xml version="1.0" encoding="utf-8"?>
<formControlPr xmlns="http://schemas.microsoft.com/office/spreadsheetml/2009/9/main" objectType="Button" lockText="1"/>
</file>

<file path=xl/ctrlProps/ctrlProp65.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chart" Target="../charts/chart2.xml"/></Relationships>
</file>

<file path=xl/drawings/_rels/drawing5.xml.rels><?xml version="1.0" encoding="UTF-8" standalone="yes"?>
<Relationships xmlns="http://schemas.openxmlformats.org/package/2006/relationships"><Relationship Id="rId1" Type="http://schemas.openxmlformats.org/officeDocument/2006/relationships/chart" Target="../charts/chart3.xml"/></Relationships>
</file>

<file path=xl/drawings/_rels/drawing6.xml.rels><?xml version="1.0" encoding="UTF-8" standalone="yes"?>
<Relationships xmlns="http://schemas.openxmlformats.org/package/2006/relationships"><Relationship Id="rId1" Type="http://schemas.openxmlformats.org/officeDocument/2006/relationships/chart" Target="../charts/chart4.xml"/></Relationships>
</file>

<file path=xl/drawings/_rels/drawing7.xml.rels><?xml version="1.0" encoding="UTF-8" standalone="yes"?>
<Relationships xmlns="http://schemas.openxmlformats.org/package/2006/relationships"><Relationship Id="rId1" Type="http://schemas.openxmlformats.org/officeDocument/2006/relationships/chart" Target="../charts/chart5.xml"/></Relationships>
</file>

<file path=xl/drawings/_rels/drawing8.xml.rels><?xml version="1.0" encoding="UTF-8" standalone="yes"?>
<Relationships xmlns="http://schemas.openxmlformats.org/package/2006/relationships"><Relationship Id="rId1" Type="http://schemas.openxmlformats.org/officeDocument/2006/relationships/chart" Target="../charts/chart6.xml"/></Relationships>
</file>

<file path=xl/drawings/_rels/drawing9.xml.rels><?xml version="1.0" encoding="UTF-8" standalone="yes"?>
<Relationships xmlns="http://schemas.openxmlformats.org/package/2006/relationships"><Relationship Id="rId1" Type="http://schemas.openxmlformats.org/officeDocument/2006/relationships/chart" Target="../charts/chart7.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8.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9.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13.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14.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15.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16.xml.rels><?xml version="1.0" encoding="UTF-8" standalone="yes"?>
<Relationships xmlns="http://schemas.openxmlformats.org/package/2006/relationships"><Relationship Id="rId1" Type="http://schemas.openxmlformats.org/officeDocument/2006/relationships/chart" Target="../charts/chart14.xml"/></Relationships>
</file>

<file path=xl/drawings/_rels/drawing17.xml.rels><?xml version="1.0" encoding="UTF-8" standalone="yes"?>
<Relationships xmlns="http://schemas.openxmlformats.org/package/2006/relationships"><Relationship Id="rId1" Type="http://schemas.openxmlformats.org/officeDocument/2006/relationships/chart" Target="../charts/chart15.xml"/></Relationships>
</file>

<file path=xl/drawings/_rels/drawing18.xml.rels><?xml version="1.0" encoding="UTF-8" standalone="yes"?>
<Relationships xmlns="http://schemas.openxmlformats.org/package/2006/relationships"><Relationship Id="rId1" Type="http://schemas.openxmlformats.org/officeDocument/2006/relationships/chart" Target="../charts/chart16.xml"/></Relationships>
</file>

<file path=xl/drawings/_rels/drawing19.xml.rels><?xml version="1.0" encoding="UTF-8" standalone="yes"?>
<Relationships xmlns="http://schemas.openxmlformats.org/package/2006/relationships"><Relationship Id="rId1" Type="http://schemas.openxmlformats.org/officeDocument/2006/relationships/chart" Target="../charts/chart17.xml"/></Relationships>
</file>

<file path=xl/drawings/_rels/drawing20.xml.rels><?xml version="1.0" encoding="UTF-8" standalone="yes"?>
<Relationships xmlns="http://schemas.openxmlformats.org/package/2006/relationships"><Relationship Id="rId1" Type="http://schemas.openxmlformats.org/officeDocument/2006/relationships/chart" Target="../charts/chart18.xml"/></Relationships>
</file>

<file path=xl/drawings/_rels/drawing21.xml.rels><?xml version="1.0" encoding="UTF-8" standalone="yes"?>
<Relationships xmlns="http://schemas.openxmlformats.org/package/2006/relationships"><Relationship Id="rId1" Type="http://schemas.openxmlformats.org/officeDocument/2006/relationships/chart" Target="../charts/chart19.xml"/></Relationships>
</file>

<file path=xl/drawings/_rels/drawing22.xml.rels><?xml version="1.0" encoding="UTF-8" standalone="yes"?>
<Relationships xmlns="http://schemas.openxmlformats.org/package/2006/relationships"><Relationship Id="rId1" Type="http://schemas.openxmlformats.org/officeDocument/2006/relationships/chart" Target="../charts/chart20.xml"/></Relationships>
</file>

<file path=xl/drawings/_rels/drawing23.xml.rels><?xml version="1.0" encoding="UTF-8" standalone="yes"?>
<Relationships xmlns="http://schemas.openxmlformats.org/package/2006/relationships"><Relationship Id="rId1" Type="http://schemas.openxmlformats.org/officeDocument/2006/relationships/chart" Target="../charts/chart21.xml"/></Relationships>
</file>

<file path=xl/drawings/_rels/drawing24.xml.rels><?xml version="1.0" encoding="UTF-8" standalone="yes"?>
<Relationships xmlns="http://schemas.openxmlformats.org/package/2006/relationships"><Relationship Id="rId1" Type="http://schemas.openxmlformats.org/officeDocument/2006/relationships/chart" Target="../charts/chart22.xml"/></Relationships>
</file>

<file path=xl/drawings/_rels/drawing25.xml.rels><?xml version="1.0" encoding="UTF-8" standalone="yes"?>
<Relationships xmlns="http://schemas.openxmlformats.org/package/2006/relationships"><Relationship Id="rId1" Type="http://schemas.openxmlformats.org/officeDocument/2006/relationships/chart" Target="../charts/chart23.xml"/></Relationships>
</file>

<file path=xl/drawings/_rels/drawing26.xml.rels><?xml version="1.0" encoding="UTF-8" standalone="yes"?>
<Relationships xmlns="http://schemas.openxmlformats.org/package/2006/relationships"><Relationship Id="rId1" Type="http://schemas.openxmlformats.org/officeDocument/2006/relationships/chart" Target="../charts/chart24.xml"/></Relationships>
</file>

<file path=xl/drawings/_rels/drawing27.xml.rels><?xml version="1.0" encoding="UTF-8" standalone="yes"?>
<Relationships xmlns="http://schemas.openxmlformats.org/package/2006/relationships"><Relationship Id="rId1" Type="http://schemas.openxmlformats.org/officeDocument/2006/relationships/chart" Target="../charts/chart25.xml"/></Relationships>
</file>

<file path=xl/drawings/_rels/drawing28.xml.rels><?xml version="1.0" encoding="UTF-8" standalone="yes"?>
<Relationships xmlns="http://schemas.openxmlformats.org/package/2006/relationships"><Relationship Id="rId1" Type="http://schemas.openxmlformats.org/officeDocument/2006/relationships/chart" Target="../charts/chart26.xml"/></Relationships>
</file>

<file path=xl/drawings/_rels/drawing29.xml.rels><?xml version="1.0" encoding="UTF-8" standalone="yes"?>
<Relationships xmlns="http://schemas.openxmlformats.org/package/2006/relationships"><Relationship Id="rId1" Type="http://schemas.openxmlformats.org/officeDocument/2006/relationships/chart" Target="../charts/chart27.xml"/></Relationships>
</file>

<file path=xl/drawings/_rels/drawing30.xml.rels><?xml version="1.0" encoding="UTF-8" standalone="yes"?>
<Relationships xmlns="http://schemas.openxmlformats.org/package/2006/relationships"><Relationship Id="rId1" Type="http://schemas.openxmlformats.org/officeDocument/2006/relationships/chart" Target="../charts/chart28.xml"/></Relationships>
</file>

<file path=xl/drawings/_rels/drawing31.xml.rels><?xml version="1.0" encoding="UTF-8" standalone="yes"?>
<Relationships xmlns="http://schemas.openxmlformats.org/package/2006/relationships"><Relationship Id="rId1" Type="http://schemas.openxmlformats.org/officeDocument/2006/relationships/chart" Target="../charts/chart29.xml"/></Relationships>
</file>

<file path=xl/drawings/_rels/drawing32.xml.rels><?xml version="1.0" encoding="UTF-8" standalone="yes"?>
<Relationships xmlns="http://schemas.openxmlformats.org/package/2006/relationships"><Relationship Id="rId1" Type="http://schemas.openxmlformats.org/officeDocument/2006/relationships/chart" Target="../charts/chart30.xml"/></Relationships>
</file>

<file path=xl/drawings/_rels/drawing33.xml.rels><?xml version="1.0" encoding="UTF-8" standalone="yes"?>
<Relationships xmlns="http://schemas.openxmlformats.org/package/2006/relationships"><Relationship Id="rId1" Type="http://schemas.openxmlformats.org/officeDocument/2006/relationships/chart" Target="../charts/chart31.xml"/></Relationships>
</file>

<file path=xl/drawings/_rels/drawing34.xml.rels><?xml version="1.0" encoding="UTF-8" standalone="yes"?>
<Relationships xmlns="http://schemas.openxmlformats.org/package/2006/relationships"><Relationship Id="rId1" Type="http://schemas.openxmlformats.org/officeDocument/2006/relationships/chart" Target="../charts/chart32.xml"/></Relationships>
</file>

<file path=xl/drawings/_rels/drawing35.xml.rels><?xml version="1.0" encoding="UTF-8" standalone="yes"?>
<Relationships xmlns="http://schemas.openxmlformats.org/package/2006/relationships"><Relationship Id="rId1" Type="http://schemas.openxmlformats.org/officeDocument/2006/relationships/chart" Target="../charts/chart33.xml"/></Relationships>
</file>

<file path=xl/drawings/_rels/drawing36.xml.rels><?xml version="1.0" encoding="UTF-8" standalone="yes"?>
<Relationships xmlns="http://schemas.openxmlformats.org/package/2006/relationships"><Relationship Id="rId1" Type="http://schemas.openxmlformats.org/officeDocument/2006/relationships/chart" Target="../charts/chart34.xml"/></Relationships>
</file>

<file path=xl/drawings/_rels/drawing37.xml.rels><?xml version="1.0" encoding="UTF-8" standalone="yes"?>
<Relationships xmlns="http://schemas.openxmlformats.org/package/2006/relationships"><Relationship Id="rId1" Type="http://schemas.openxmlformats.org/officeDocument/2006/relationships/chart" Target="../charts/chart35.xml"/></Relationships>
</file>

<file path=xl/drawings/_rels/drawing38.xml.rels><?xml version="1.0" encoding="UTF-8" standalone="yes"?>
<Relationships xmlns="http://schemas.openxmlformats.org/package/2006/relationships"><Relationship Id="rId1" Type="http://schemas.openxmlformats.org/officeDocument/2006/relationships/chart" Target="../charts/chart36.xml"/></Relationships>
</file>

<file path=xl/drawings/_rels/drawing39.xml.rels><?xml version="1.0" encoding="UTF-8" standalone="yes"?>
<Relationships xmlns="http://schemas.openxmlformats.org/package/2006/relationships"><Relationship Id="rId1" Type="http://schemas.openxmlformats.org/officeDocument/2006/relationships/chart" Target="../charts/chart37.xml"/></Relationships>
</file>

<file path=xl/drawings/_rels/drawing40.xml.rels><?xml version="1.0" encoding="UTF-8" standalone="yes"?>
<Relationships xmlns="http://schemas.openxmlformats.org/package/2006/relationships"><Relationship Id="rId1" Type="http://schemas.openxmlformats.org/officeDocument/2006/relationships/chart" Target="../charts/chart38.xml"/></Relationships>
</file>

<file path=xl/drawings/_rels/drawing41.xml.rels><?xml version="1.0" encoding="UTF-8" standalone="yes"?>
<Relationships xmlns="http://schemas.openxmlformats.org/package/2006/relationships"><Relationship Id="rId1" Type="http://schemas.openxmlformats.org/officeDocument/2006/relationships/chart" Target="../charts/chart39.xml"/></Relationships>
</file>

<file path=xl/drawings/_rels/drawing42.xml.rels><?xml version="1.0" encoding="UTF-8" standalone="yes"?>
<Relationships xmlns="http://schemas.openxmlformats.org/package/2006/relationships"><Relationship Id="rId1" Type="http://schemas.openxmlformats.org/officeDocument/2006/relationships/chart" Target="../charts/chart40.xml"/></Relationships>
</file>

<file path=xl/drawings/_rels/drawing43.xml.rels><?xml version="1.0" encoding="UTF-8" standalone="yes"?>
<Relationships xmlns="http://schemas.openxmlformats.org/package/2006/relationships"><Relationship Id="rId1" Type="http://schemas.openxmlformats.org/officeDocument/2006/relationships/chart" Target="../charts/chart41.xml"/></Relationships>
</file>

<file path=xl/drawings/_rels/drawing44.xml.rels><?xml version="1.0" encoding="UTF-8" standalone="yes"?>
<Relationships xmlns="http://schemas.openxmlformats.org/package/2006/relationships"><Relationship Id="rId1" Type="http://schemas.openxmlformats.org/officeDocument/2006/relationships/chart" Target="../charts/chart42.xml"/></Relationships>
</file>

<file path=xl/drawings/_rels/drawing45.xml.rels><?xml version="1.0" encoding="UTF-8" standalone="yes"?>
<Relationships xmlns="http://schemas.openxmlformats.org/package/2006/relationships"><Relationship Id="rId1" Type="http://schemas.openxmlformats.org/officeDocument/2006/relationships/chart" Target="../charts/chart43.xml"/></Relationships>
</file>

<file path=xl/drawings/_rels/drawing46.xml.rels><?xml version="1.0" encoding="UTF-8" standalone="yes"?>
<Relationships xmlns="http://schemas.openxmlformats.org/package/2006/relationships"><Relationship Id="rId1" Type="http://schemas.openxmlformats.org/officeDocument/2006/relationships/chart" Target="../charts/chart44.xml"/></Relationships>
</file>

<file path=xl/drawings/_rels/drawing47.xml.rels><?xml version="1.0" encoding="UTF-8" standalone="yes"?>
<Relationships xmlns="http://schemas.openxmlformats.org/package/2006/relationships"><Relationship Id="rId1" Type="http://schemas.openxmlformats.org/officeDocument/2006/relationships/chart" Target="../charts/chart45.xml"/></Relationships>
</file>

<file path=xl/drawings/_rels/drawing48.xml.rels><?xml version="1.0" encoding="UTF-8" standalone="yes"?>
<Relationships xmlns="http://schemas.openxmlformats.org/package/2006/relationships"><Relationship Id="rId1" Type="http://schemas.openxmlformats.org/officeDocument/2006/relationships/chart" Target="../charts/chart46.xml"/></Relationships>
</file>

<file path=xl/drawings/_rels/drawing49.xml.rels><?xml version="1.0" encoding="UTF-8" standalone="yes"?>
<Relationships xmlns="http://schemas.openxmlformats.org/package/2006/relationships"><Relationship Id="rId1" Type="http://schemas.openxmlformats.org/officeDocument/2006/relationships/chart" Target="../charts/chart47.xml"/></Relationships>
</file>

<file path=xl/drawings/_rels/drawing50.xml.rels><?xml version="1.0" encoding="UTF-8" standalone="yes"?>
<Relationships xmlns="http://schemas.openxmlformats.org/package/2006/relationships"><Relationship Id="rId1" Type="http://schemas.openxmlformats.org/officeDocument/2006/relationships/chart" Target="../charts/chart48.xml"/></Relationships>
</file>

<file path=xl/drawings/_rels/drawing51.xml.rels><?xml version="1.0" encoding="UTF-8" standalone="yes"?>
<Relationships xmlns="http://schemas.openxmlformats.org/package/2006/relationships"><Relationship Id="rId1" Type="http://schemas.openxmlformats.org/officeDocument/2006/relationships/chart" Target="../charts/chart49.xml"/></Relationships>
</file>

<file path=xl/drawings/_rels/drawing52.xml.rels><?xml version="1.0" encoding="UTF-8" standalone="yes"?>
<Relationships xmlns="http://schemas.openxmlformats.org/package/2006/relationships"><Relationship Id="rId1" Type="http://schemas.openxmlformats.org/officeDocument/2006/relationships/chart" Target="../charts/chart50.xml"/></Relationships>
</file>

<file path=xl/drawings/_rels/drawing53.xml.rels><?xml version="1.0" encoding="UTF-8" standalone="yes"?>
<Relationships xmlns="http://schemas.openxmlformats.org/package/2006/relationships"><Relationship Id="rId1" Type="http://schemas.openxmlformats.org/officeDocument/2006/relationships/chart" Target="../charts/chart51.xml"/></Relationships>
</file>

<file path=xl/drawings/_rels/drawing54.xml.rels><?xml version="1.0" encoding="UTF-8" standalone="yes"?>
<Relationships xmlns="http://schemas.openxmlformats.org/package/2006/relationships"><Relationship Id="rId1" Type="http://schemas.openxmlformats.org/officeDocument/2006/relationships/chart" Target="../charts/chart52.xml"/></Relationships>
</file>

<file path=xl/drawings/_rels/drawing55.xml.rels><?xml version="1.0" encoding="UTF-8" standalone="yes"?>
<Relationships xmlns="http://schemas.openxmlformats.org/package/2006/relationships"><Relationship Id="rId1" Type="http://schemas.openxmlformats.org/officeDocument/2006/relationships/chart" Target="../charts/chart53.xml"/></Relationships>
</file>

<file path=xl/drawings/_rels/drawing56.xml.rels><?xml version="1.0" encoding="UTF-8" standalone="yes"?>
<Relationships xmlns="http://schemas.openxmlformats.org/package/2006/relationships"><Relationship Id="rId1" Type="http://schemas.openxmlformats.org/officeDocument/2006/relationships/chart" Target="../charts/chart54.xml"/></Relationships>
</file>

<file path=xl/drawings/_rels/drawing57.xml.rels><?xml version="1.0" encoding="UTF-8" standalone="yes"?>
<Relationships xmlns="http://schemas.openxmlformats.org/package/2006/relationships"><Relationship Id="rId1" Type="http://schemas.openxmlformats.org/officeDocument/2006/relationships/chart" Target="../charts/chart55.xml"/></Relationships>
</file>

<file path=xl/drawings/_rels/drawing58.xml.rels><?xml version="1.0" encoding="UTF-8" standalone="yes"?>
<Relationships xmlns="http://schemas.openxmlformats.org/package/2006/relationships"><Relationship Id="rId1" Type="http://schemas.openxmlformats.org/officeDocument/2006/relationships/chart" Target="../charts/chart56.xml"/></Relationships>
</file>

<file path=xl/drawings/_rels/drawing59.xml.rels><?xml version="1.0" encoding="UTF-8" standalone="yes"?>
<Relationships xmlns="http://schemas.openxmlformats.org/package/2006/relationships"><Relationship Id="rId1" Type="http://schemas.openxmlformats.org/officeDocument/2006/relationships/chart" Target="../charts/chart57.xml"/></Relationships>
</file>

<file path=xl/drawings/_rels/drawing60.xml.rels><?xml version="1.0" encoding="UTF-8" standalone="yes"?>
<Relationships xmlns="http://schemas.openxmlformats.org/package/2006/relationships"><Relationship Id="rId1" Type="http://schemas.openxmlformats.org/officeDocument/2006/relationships/chart" Target="../charts/chart58.xml"/></Relationships>
</file>

<file path=xl/drawings/_rels/drawing61.xml.rels><?xml version="1.0" encoding="UTF-8" standalone="yes"?>
<Relationships xmlns="http://schemas.openxmlformats.org/package/2006/relationships"><Relationship Id="rId1" Type="http://schemas.openxmlformats.org/officeDocument/2006/relationships/chart" Target="../charts/chart59.xml"/></Relationships>
</file>

<file path=xl/drawings/_rels/drawing62.xml.rels><?xml version="1.0" encoding="UTF-8" standalone="yes"?>
<Relationships xmlns="http://schemas.openxmlformats.org/package/2006/relationships"><Relationship Id="rId1" Type="http://schemas.openxmlformats.org/officeDocument/2006/relationships/chart" Target="../charts/chart60.xml"/></Relationships>
</file>

<file path=xl/drawings/_rels/drawing63.xml.rels><?xml version="1.0" encoding="UTF-8" standalone="yes"?>
<Relationships xmlns="http://schemas.openxmlformats.org/package/2006/relationships"><Relationship Id="rId1" Type="http://schemas.openxmlformats.org/officeDocument/2006/relationships/chart" Target="../charts/chart61.xml"/></Relationships>
</file>

<file path=xl/drawings/_rels/drawing64.xml.rels><?xml version="1.0" encoding="UTF-8" standalone="yes"?>
<Relationships xmlns="http://schemas.openxmlformats.org/package/2006/relationships"><Relationship Id="rId1" Type="http://schemas.openxmlformats.org/officeDocument/2006/relationships/chart" Target="../charts/chart62.xml"/></Relationships>
</file>

<file path=xl/drawings/_rels/drawing65.xml.rels><?xml version="1.0" encoding="UTF-8" standalone="yes"?>
<Relationships xmlns="http://schemas.openxmlformats.org/package/2006/relationships"><Relationship Id="rId1" Type="http://schemas.openxmlformats.org/officeDocument/2006/relationships/chart" Target="../charts/chart63.xml"/></Relationships>
</file>

<file path=xl/drawings/_rels/drawing66.xml.rels><?xml version="1.0" encoding="UTF-8" standalone="yes"?>
<Relationships xmlns="http://schemas.openxmlformats.org/package/2006/relationships"><Relationship Id="rId1" Type="http://schemas.openxmlformats.org/officeDocument/2006/relationships/chart" Target="../charts/chart64.xml"/></Relationships>
</file>

<file path=xl/drawings/_rels/drawing67.xml.rels><?xml version="1.0" encoding="UTF-8" standalone="yes"?>
<Relationships xmlns="http://schemas.openxmlformats.org/package/2006/relationships"><Relationship Id="rId1" Type="http://schemas.openxmlformats.org/officeDocument/2006/relationships/chart" Target="../charts/chart65.xml"/></Relationships>
</file>

<file path=xl/drawings/_rels/drawing68.xml.rels><?xml version="1.0" encoding="UTF-8" standalone="yes"?>
<Relationships xmlns="http://schemas.openxmlformats.org/package/2006/relationships"><Relationship Id="rId1" Type="http://schemas.openxmlformats.org/officeDocument/2006/relationships/chart" Target="../charts/chart66.xml"/></Relationships>
</file>

<file path=xl/drawings/_rels/drawing69.xml.rels><?xml version="1.0" encoding="UTF-8" standalone="yes"?>
<Relationships xmlns="http://schemas.openxmlformats.org/package/2006/relationships"><Relationship Id="rId1" Type="http://schemas.openxmlformats.org/officeDocument/2006/relationships/chart" Target="../charts/chart67.xml"/></Relationships>
</file>

<file path=xl/drawings/_rels/vmlDrawing5.vml.rels><?xml version="1.0" encoding="UTF-8" standalone="yes"?>
<Relationships xmlns="http://schemas.openxmlformats.org/package/2006/relationships"><Relationship Id="rId1"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2</xdr:row>
      <xdr:rowOff>0</xdr:rowOff>
    </xdr:from>
    <xdr:to>
      <xdr:col>5</xdr:col>
      <xdr:colOff>590550</xdr:colOff>
      <xdr:row>8</xdr:row>
      <xdr:rowOff>95250</xdr:rowOff>
    </xdr:to>
    <xdr:pic>
      <xdr:nvPicPr>
        <xdr:cNvPr id="3" name="Picture 2">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9200" y="323850"/>
          <a:ext cx="2238375" cy="11715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0</xdr:colOff>
      <xdr:row>30</xdr:row>
      <xdr:rowOff>0</xdr:rowOff>
    </xdr:from>
    <xdr:to>
      <xdr:col>4</xdr:col>
      <xdr:colOff>9525</xdr:colOff>
      <xdr:row>30</xdr:row>
      <xdr:rowOff>9525</xdr:rowOff>
    </xdr:to>
    <xdr:pic>
      <xdr:nvPicPr>
        <xdr:cNvPr id="2" name="Picture 5" descr="ecblank">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2552700" y="3533775"/>
          <a:ext cx="9525" cy="9525"/>
        </a:xfrm>
        <a:prstGeom prst="rect">
          <a:avLst/>
        </a:prstGeom>
        <a:noFill/>
      </xdr:spPr>
    </xdr:pic>
    <xdr:clientData/>
  </xdr:twoCellAnchor>
  <xdr:twoCellAnchor>
    <xdr:from>
      <xdr:col>6</xdr:col>
      <xdr:colOff>457200</xdr:colOff>
      <xdr:row>23</xdr:row>
      <xdr:rowOff>9525</xdr:rowOff>
    </xdr:from>
    <xdr:to>
      <xdr:col>7</xdr:col>
      <xdr:colOff>276225</xdr:colOff>
      <xdr:row>28</xdr:row>
      <xdr:rowOff>85725</xdr:rowOff>
    </xdr:to>
    <xdr:cxnSp macro="">
      <xdr:nvCxnSpPr>
        <xdr:cNvPr id="4" name="Straight Arrow Connector 3">
          <a:extLst>
            <a:ext uri="{FF2B5EF4-FFF2-40B4-BE49-F238E27FC236}">
              <a16:creationId xmlns:a16="http://schemas.microsoft.com/office/drawing/2014/main" id="{00000000-0008-0000-0400-000004000000}"/>
            </a:ext>
          </a:extLst>
        </xdr:cNvPr>
        <xdr:cNvCxnSpPr/>
      </xdr:nvCxnSpPr>
      <xdr:spPr>
        <a:xfrm>
          <a:off x="4229100" y="3067050"/>
          <a:ext cx="428625" cy="895350"/>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361951</xdr:colOff>
      <xdr:row>16</xdr:row>
      <xdr:rowOff>19050</xdr:rowOff>
    </xdr:from>
    <xdr:to>
      <xdr:col>9</xdr:col>
      <xdr:colOff>323850</xdr:colOff>
      <xdr:row>28</xdr:row>
      <xdr:rowOff>114300</xdr:rowOff>
    </xdr:to>
    <xdr:cxnSp macro="">
      <xdr:nvCxnSpPr>
        <xdr:cNvPr id="5" name="Straight Arrow Connector 4">
          <a:extLst>
            <a:ext uri="{FF2B5EF4-FFF2-40B4-BE49-F238E27FC236}">
              <a16:creationId xmlns:a16="http://schemas.microsoft.com/office/drawing/2014/main" id="{00000000-0008-0000-0400-000005000000}"/>
            </a:ext>
          </a:extLst>
        </xdr:cNvPr>
        <xdr:cNvCxnSpPr/>
      </xdr:nvCxnSpPr>
      <xdr:spPr>
        <a:xfrm flipH="1">
          <a:off x="4743451" y="2238375"/>
          <a:ext cx="1209674" cy="1752600"/>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0</xdr:colOff>
      <xdr:row>47</xdr:row>
      <xdr:rowOff>0</xdr:rowOff>
    </xdr:from>
    <xdr:to>
      <xdr:col>17</xdr:col>
      <xdr:colOff>285104</xdr:colOff>
      <xdr:row>56</xdr:row>
      <xdr:rowOff>104580</xdr:rowOff>
    </xdr:to>
    <xdr:pic>
      <xdr:nvPicPr>
        <xdr:cNvPr id="6" name="Picture 5">
          <a:extLst>
            <a:ext uri="{FF2B5EF4-FFF2-40B4-BE49-F238E27FC236}">
              <a16:creationId xmlns:a16="http://schemas.microsoft.com/office/drawing/2014/main" id="{00000000-0008-0000-0400-000006000000}"/>
            </a:ext>
          </a:extLst>
        </xdr:cNvPr>
        <xdr:cNvPicPr>
          <a:picLocks noChangeAspect="1"/>
        </xdr:cNvPicPr>
      </xdr:nvPicPr>
      <xdr:blipFill>
        <a:blip xmlns:r="http://schemas.openxmlformats.org/officeDocument/2006/relationships" r:embed="rId2"/>
        <a:stretch>
          <a:fillRect/>
        </a:stretch>
      </xdr:blipFill>
      <xdr:spPr>
        <a:xfrm>
          <a:off x="5581650" y="7848600"/>
          <a:ext cx="5171429" cy="156190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352425</xdr:colOff>
      <xdr:row>209</xdr:row>
      <xdr:rowOff>95250</xdr:rowOff>
    </xdr:from>
    <xdr:to>
      <xdr:col>8</xdr:col>
      <xdr:colOff>485775</xdr:colOff>
      <xdr:row>239</xdr:row>
      <xdr:rowOff>47625</xdr:rowOff>
    </xdr:to>
    <xdr:graphicFrame macro="">
      <xdr:nvGraphicFramePr>
        <xdr:cNvPr id="43010" name="Chart 2">
          <a:extLst>
            <a:ext uri="{FF2B5EF4-FFF2-40B4-BE49-F238E27FC236}">
              <a16:creationId xmlns:a16="http://schemas.microsoft.com/office/drawing/2014/main" id="{00000000-0008-0000-0E00-000002A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43009" name="Button 1" hidden="1">
              <a:extLst>
                <a:ext uri="{63B3BB69-23CF-44E3-9099-C40C66FF867C}">
                  <a14:compatExt spid="_x0000_s43009"/>
                </a:ext>
                <a:ext uri="{FF2B5EF4-FFF2-40B4-BE49-F238E27FC236}">
                  <a16:creationId xmlns:a16="http://schemas.microsoft.com/office/drawing/2014/main" id="{00000000-0008-0000-0E00-000001A8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0</xdr:col>
      <xdr:colOff>314325</xdr:colOff>
      <xdr:row>209</xdr:row>
      <xdr:rowOff>9525</xdr:rowOff>
    </xdr:from>
    <xdr:to>
      <xdr:col>8</xdr:col>
      <xdr:colOff>447675</xdr:colOff>
      <xdr:row>238</xdr:row>
      <xdr:rowOff>133350</xdr:rowOff>
    </xdr:to>
    <xdr:graphicFrame macro="">
      <xdr:nvGraphicFramePr>
        <xdr:cNvPr id="44034" name="Chart 2">
          <a:extLst>
            <a:ext uri="{FF2B5EF4-FFF2-40B4-BE49-F238E27FC236}">
              <a16:creationId xmlns:a16="http://schemas.microsoft.com/office/drawing/2014/main" id="{00000000-0008-0000-0F00-000002A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44033" name="Button 1" hidden="1">
              <a:extLst>
                <a:ext uri="{63B3BB69-23CF-44E3-9099-C40C66FF867C}">
                  <a14:compatExt spid="_x0000_s44033"/>
                </a:ext>
                <a:ext uri="{FF2B5EF4-FFF2-40B4-BE49-F238E27FC236}">
                  <a16:creationId xmlns:a16="http://schemas.microsoft.com/office/drawing/2014/main" id="{00000000-0008-0000-0F00-000001AC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xdr:twoCellAnchor>
    <xdr:from>
      <xdr:col>0</xdr:col>
      <xdr:colOff>323850</xdr:colOff>
      <xdr:row>209</xdr:row>
      <xdr:rowOff>104775</xdr:rowOff>
    </xdr:from>
    <xdr:to>
      <xdr:col>8</xdr:col>
      <xdr:colOff>457200</xdr:colOff>
      <xdr:row>240</xdr:row>
      <xdr:rowOff>0</xdr:rowOff>
    </xdr:to>
    <xdr:graphicFrame macro="">
      <xdr:nvGraphicFramePr>
        <xdr:cNvPr id="45058" name="Chart 2">
          <a:extLst>
            <a:ext uri="{FF2B5EF4-FFF2-40B4-BE49-F238E27FC236}">
              <a16:creationId xmlns:a16="http://schemas.microsoft.com/office/drawing/2014/main" id="{00000000-0008-0000-1000-000002B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45057" name="Button 1" hidden="1">
              <a:extLst>
                <a:ext uri="{63B3BB69-23CF-44E3-9099-C40C66FF867C}">
                  <a14:compatExt spid="_x0000_s45057"/>
                </a:ext>
                <a:ext uri="{FF2B5EF4-FFF2-40B4-BE49-F238E27FC236}">
                  <a16:creationId xmlns:a16="http://schemas.microsoft.com/office/drawing/2014/main" id="{00000000-0008-0000-1000-000001B0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xdr:twoCellAnchor>
    <xdr:from>
      <xdr:col>0</xdr:col>
      <xdr:colOff>209550</xdr:colOff>
      <xdr:row>208</xdr:row>
      <xdr:rowOff>123825</xdr:rowOff>
    </xdr:from>
    <xdr:to>
      <xdr:col>8</xdr:col>
      <xdr:colOff>342900</xdr:colOff>
      <xdr:row>238</xdr:row>
      <xdr:rowOff>85725</xdr:rowOff>
    </xdr:to>
    <xdr:graphicFrame macro="">
      <xdr:nvGraphicFramePr>
        <xdr:cNvPr id="46082" name="Chart 2">
          <a:extLst>
            <a:ext uri="{FF2B5EF4-FFF2-40B4-BE49-F238E27FC236}">
              <a16:creationId xmlns:a16="http://schemas.microsoft.com/office/drawing/2014/main" id="{00000000-0008-0000-1100-000002B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46081" name="Button 1" hidden="1">
              <a:extLst>
                <a:ext uri="{63B3BB69-23CF-44E3-9099-C40C66FF867C}">
                  <a14:compatExt spid="_x0000_s46081"/>
                </a:ext>
                <a:ext uri="{FF2B5EF4-FFF2-40B4-BE49-F238E27FC236}">
                  <a16:creationId xmlns:a16="http://schemas.microsoft.com/office/drawing/2014/main" id="{00000000-0008-0000-1100-000001B4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xdr:twoCellAnchor>
    <xdr:from>
      <xdr:col>0</xdr:col>
      <xdr:colOff>257175</xdr:colOff>
      <xdr:row>209</xdr:row>
      <xdr:rowOff>9525</xdr:rowOff>
    </xdr:from>
    <xdr:to>
      <xdr:col>8</xdr:col>
      <xdr:colOff>390525</xdr:colOff>
      <xdr:row>238</xdr:row>
      <xdr:rowOff>133350</xdr:rowOff>
    </xdr:to>
    <xdr:graphicFrame macro="">
      <xdr:nvGraphicFramePr>
        <xdr:cNvPr id="47106" name="Chart 2">
          <a:extLst>
            <a:ext uri="{FF2B5EF4-FFF2-40B4-BE49-F238E27FC236}">
              <a16:creationId xmlns:a16="http://schemas.microsoft.com/office/drawing/2014/main" id="{00000000-0008-0000-1200-000002B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47105" name="Button 1" hidden="1">
              <a:extLst>
                <a:ext uri="{63B3BB69-23CF-44E3-9099-C40C66FF867C}">
                  <a14:compatExt spid="_x0000_s47105"/>
                </a:ext>
                <a:ext uri="{FF2B5EF4-FFF2-40B4-BE49-F238E27FC236}">
                  <a16:creationId xmlns:a16="http://schemas.microsoft.com/office/drawing/2014/main" id="{00000000-0008-0000-1200-000001B8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xdr:twoCellAnchor>
    <xdr:from>
      <xdr:col>0</xdr:col>
      <xdr:colOff>219075</xdr:colOff>
      <xdr:row>208</xdr:row>
      <xdr:rowOff>123825</xdr:rowOff>
    </xdr:from>
    <xdr:to>
      <xdr:col>8</xdr:col>
      <xdr:colOff>352425</xdr:colOff>
      <xdr:row>238</xdr:row>
      <xdr:rowOff>85725</xdr:rowOff>
    </xdr:to>
    <xdr:graphicFrame macro="">
      <xdr:nvGraphicFramePr>
        <xdr:cNvPr id="48130" name="Chart 2">
          <a:extLst>
            <a:ext uri="{FF2B5EF4-FFF2-40B4-BE49-F238E27FC236}">
              <a16:creationId xmlns:a16="http://schemas.microsoft.com/office/drawing/2014/main" id="{00000000-0008-0000-1300-000002B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48129" name="Button 1" hidden="1">
              <a:extLst>
                <a:ext uri="{63B3BB69-23CF-44E3-9099-C40C66FF867C}">
                  <a14:compatExt spid="_x0000_s48129"/>
                </a:ext>
                <a:ext uri="{FF2B5EF4-FFF2-40B4-BE49-F238E27FC236}">
                  <a16:creationId xmlns:a16="http://schemas.microsoft.com/office/drawing/2014/main" id="{00000000-0008-0000-1300-000001BC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xdr:twoCellAnchor>
    <xdr:from>
      <xdr:col>0</xdr:col>
      <xdr:colOff>247650</xdr:colOff>
      <xdr:row>209</xdr:row>
      <xdr:rowOff>38100</xdr:rowOff>
    </xdr:from>
    <xdr:to>
      <xdr:col>8</xdr:col>
      <xdr:colOff>381000</xdr:colOff>
      <xdr:row>239</xdr:row>
      <xdr:rowOff>0</xdr:rowOff>
    </xdr:to>
    <xdr:graphicFrame macro="">
      <xdr:nvGraphicFramePr>
        <xdr:cNvPr id="49154" name="Chart 2">
          <a:extLst>
            <a:ext uri="{FF2B5EF4-FFF2-40B4-BE49-F238E27FC236}">
              <a16:creationId xmlns:a16="http://schemas.microsoft.com/office/drawing/2014/main" id="{00000000-0008-0000-1400-000002C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49153" name="Button 1" hidden="1">
              <a:extLst>
                <a:ext uri="{63B3BB69-23CF-44E3-9099-C40C66FF867C}">
                  <a14:compatExt spid="_x0000_s49153"/>
                </a:ext>
                <a:ext uri="{FF2B5EF4-FFF2-40B4-BE49-F238E27FC236}">
                  <a16:creationId xmlns:a16="http://schemas.microsoft.com/office/drawing/2014/main" id="{00000000-0008-0000-1400-000001C0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10.xml><?xml version="1.0" encoding="utf-8"?>
<xdr:wsDr xmlns:xdr="http://schemas.openxmlformats.org/drawingml/2006/spreadsheetDrawing" xmlns:a="http://schemas.openxmlformats.org/drawingml/2006/main">
  <xdr:twoCellAnchor>
    <xdr:from>
      <xdr:col>0</xdr:col>
      <xdr:colOff>314325</xdr:colOff>
      <xdr:row>209</xdr:row>
      <xdr:rowOff>19050</xdr:rowOff>
    </xdr:from>
    <xdr:to>
      <xdr:col>8</xdr:col>
      <xdr:colOff>447675</xdr:colOff>
      <xdr:row>238</xdr:row>
      <xdr:rowOff>142875</xdr:rowOff>
    </xdr:to>
    <xdr:graphicFrame macro="">
      <xdr:nvGraphicFramePr>
        <xdr:cNvPr id="50178" name="Chart 2">
          <a:extLst>
            <a:ext uri="{FF2B5EF4-FFF2-40B4-BE49-F238E27FC236}">
              <a16:creationId xmlns:a16="http://schemas.microsoft.com/office/drawing/2014/main" id="{00000000-0008-0000-1500-000002C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50177" name="Button 1" hidden="1">
              <a:extLst>
                <a:ext uri="{63B3BB69-23CF-44E3-9099-C40C66FF867C}">
                  <a14:compatExt spid="_x0000_s50177"/>
                </a:ext>
                <a:ext uri="{FF2B5EF4-FFF2-40B4-BE49-F238E27FC236}">
                  <a16:creationId xmlns:a16="http://schemas.microsoft.com/office/drawing/2014/main" id="{00000000-0008-0000-1500-000001C4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11.xml><?xml version="1.0" encoding="utf-8"?>
<xdr:wsDr xmlns:xdr="http://schemas.openxmlformats.org/drawingml/2006/spreadsheetDrawing" xmlns:a="http://schemas.openxmlformats.org/drawingml/2006/main">
  <xdr:twoCellAnchor>
    <xdr:from>
      <xdr:col>0</xdr:col>
      <xdr:colOff>219075</xdr:colOff>
      <xdr:row>208</xdr:row>
      <xdr:rowOff>152400</xdr:rowOff>
    </xdr:from>
    <xdr:to>
      <xdr:col>8</xdr:col>
      <xdr:colOff>352425</xdr:colOff>
      <xdr:row>238</xdr:row>
      <xdr:rowOff>114300</xdr:rowOff>
    </xdr:to>
    <xdr:graphicFrame macro="">
      <xdr:nvGraphicFramePr>
        <xdr:cNvPr id="51202" name="Chart 2">
          <a:extLst>
            <a:ext uri="{FF2B5EF4-FFF2-40B4-BE49-F238E27FC236}">
              <a16:creationId xmlns:a16="http://schemas.microsoft.com/office/drawing/2014/main" id="{00000000-0008-0000-1600-000002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51201" name="Button 1" hidden="1">
              <a:extLst>
                <a:ext uri="{63B3BB69-23CF-44E3-9099-C40C66FF867C}">
                  <a14:compatExt spid="_x0000_s51201"/>
                </a:ext>
                <a:ext uri="{FF2B5EF4-FFF2-40B4-BE49-F238E27FC236}">
                  <a16:creationId xmlns:a16="http://schemas.microsoft.com/office/drawing/2014/main" id="{00000000-0008-0000-1600-000001C8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12.xml><?xml version="1.0" encoding="utf-8"?>
<xdr:wsDr xmlns:xdr="http://schemas.openxmlformats.org/drawingml/2006/spreadsheetDrawing" xmlns:a="http://schemas.openxmlformats.org/drawingml/2006/main">
  <xdr:twoCellAnchor>
    <xdr:from>
      <xdr:col>0</xdr:col>
      <xdr:colOff>361950</xdr:colOff>
      <xdr:row>209</xdr:row>
      <xdr:rowOff>28575</xdr:rowOff>
    </xdr:from>
    <xdr:to>
      <xdr:col>8</xdr:col>
      <xdr:colOff>495300</xdr:colOff>
      <xdr:row>238</xdr:row>
      <xdr:rowOff>152400</xdr:rowOff>
    </xdr:to>
    <xdr:graphicFrame macro="">
      <xdr:nvGraphicFramePr>
        <xdr:cNvPr id="52226" name="Chart 2">
          <a:extLst>
            <a:ext uri="{FF2B5EF4-FFF2-40B4-BE49-F238E27FC236}">
              <a16:creationId xmlns:a16="http://schemas.microsoft.com/office/drawing/2014/main" id="{00000000-0008-0000-1700-000002C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52225" name="Button 1" hidden="1">
              <a:extLst>
                <a:ext uri="{63B3BB69-23CF-44E3-9099-C40C66FF867C}">
                  <a14:compatExt spid="_x0000_s52225"/>
                </a:ext>
                <a:ext uri="{FF2B5EF4-FFF2-40B4-BE49-F238E27FC236}">
                  <a16:creationId xmlns:a16="http://schemas.microsoft.com/office/drawing/2014/main" id="{00000000-0008-0000-1700-000001CC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13.xml><?xml version="1.0" encoding="utf-8"?>
<xdr:wsDr xmlns:xdr="http://schemas.openxmlformats.org/drawingml/2006/spreadsheetDrawing" xmlns:a="http://schemas.openxmlformats.org/drawingml/2006/main">
  <xdr:twoCellAnchor>
    <xdr:from>
      <xdr:col>0</xdr:col>
      <xdr:colOff>361950</xdr:colOff>
      <xdr:row>209</xdr:row>
      <xdr:rowOff>76200</xdr:rowOff>
    </xdr:from>
    <xdr:to>
      <xdr:col>8</xdr:col>
      <xdr:colOff>495300</xdr:colOff>
      <xdr:row>239</xdr:row>
      <xdr:rowOff>38100</xdr:rowOff>
    </xdr:to>
    <xdr:graphicFrame macro="">
      <xdr:nvGraphicFramePr>
        <xdr:cNvPr id="53250" name="Chart 2">
          <a:extLst>
            <a:ext uri="{FF2B5EF4-FFF2-40B4-BE49-F238E27FC236}">
              <a16:creationId xmlns:a16="http://schemas.microsoft.com/office/drawing/2014/main" id="{00000000-0008-0000-1800-000002D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53249" name="Button 1" hidden="1">
              <a:extLst>
                <a:ext uri="{63B3BB69-23CF-44E3-9099-C40C66FF867C}">
                  <a14:compatExt spid="_x0000_s53249"/>
                </a:ext>
                <a:ext uri="{FF2B5EF4-FFF2-40B4-BE49-F238E27FC236}">
                  <a16:creationId xmlns:a16="http://schemas.microsoft.com/office/drawing/2014/main" id="{00000000-0008-0000-1800-000001D0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14.xml><?xml version="1.0" encoding="utf-8"?>
<xdr:wsDr xmlns:xdr="http://schemas.openxmlformats.org/drawingml/2006/spreadsheetDrawing" xmlns:a="http://schemas.openxmlformats.org/drawingml/2006/main">
  <xdr:twoCellAnchor>
    <xdr:from>
      <xdr:col>0</xdr:col>
      <xdr:colOff>371475</xdr:colOff>
      <xdr:row>209</xdr:row>
      <xdr:rowOff>28575</xdr:rowOff>
    </xdr:from>
    <xdr:to>
      <xdr:col>8</xdr:col>
      <xdr:colOff>504825</xdr:colOff>
      <xdr:row>238</xdr:row>
      <xdr:rowOff>152400</xdr:rowOff>
    </xdr:to>
    <xdr:graphicFrame macro="">
      <xdr:nvGraphicFramePr>
        <xdr:cNvPr id="54274" name="Chart 2">
          <a:extLst>
            <a:ext uri="{FF2B5EF4-FFF2-40B4-BE49-F238E27FC236}">
              <a16:creationId xmlns:a16="http://schemas.microsoft.com/office/drawing/2014/main" id="{00000000-0008-0000-1900-000002D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54273" name="Button 1" hidden="1">
              <a:extLst>
                <a:ext uri="{63B3BB69-23CF-44E3-9099-C40C66FF867C}">
                  <a14:compatExt spid="_x0000_s54273"/>
                </a:ext>
                <a:ext uri="{FF2B5EF4-FFF2-40B4-BE49-F238E27FC236}">
                  <a16:creationId xmlns:a16="http://schemas.microsoft.com/office/drawing/2014/main" id="{00000000-0008-0000-1900-000001D4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15.xml><?xml version="1.0" encoding="utf-8"?>
<xdr:wsDr xmlns:xdr="http://schemas.openxmlformats.org/drawingml/2006/spreadsheetDrawing" xmlns:a="http://schemas.openxmlformats.org/drawingml/2006/main">
  <xdr:twoCellAnchor>
    <xdr:from>
      <xdr:col>0</xdr:col>
      <xdr:colOff>314325</xdr:colOff>
      <xdr:row>209</xdr:row>
      <xdr:rowOff>47625</xdr:rowOff>
    </xdr:from>
    <xdr:to>
      <xdr:col>8</xdr:col>
      <xdr:colOff>447675</xdr:colOff>
      <xdr:row>239</xdr:row>
      <xdr:rowOff>9525</xdr:rowOff>
    </xdr:to>
    <xdr:graphicFrame macro="">
      <xdr:nvGraphicFramePr>
        <xdr:cNvPr id="57346" name="Chart 2">
          <a:extLst>
            <a:ext uri="{FF2B5EF4-FFF2-40B4-BE49-F238E27FC236}">
              <a16:creationId xmlns:a16="http://schemas.microsoft.com/office/drawing/2014/main" id="{00000000-0008-0000-1A00-000002E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57345" name="Button 1" hidden="1">
              <a:extLst>
                <a:ext uri="{63B3BB69-23CF-44E3-9099-C40C66FF867C}">
                  <a14:compatExt spid="_x0000_s57345"/>
                </a:ext>
                <a:ext uri="{FF2B5EF4-FFF2-40B4-BE49-F238E27FC236}">
                  <a16:creationId xmlns:a16="http://schemas.microsoft.com/office/drawing/2014/main" id="{00000000-0008-0000-1A00-000001E0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16.xml><?xml version="1.0" encoding="utf-8"?>
<xdr:wsDr xmlns:xdr="http://schemas.openxmlformats.org/drawingml/2006/spreadsheetDrawing" xmlns:a="http://schemas.openxmlformats.org/drawingml/2006/main">
  <xdr:twoCellAnchor>
    <xdr:from>
      <xdr:col>0</xdr:col>
      <xdr:colOff>285750</xdr:colOff>
      <xdr:row>209</xdr:row>
      <xdr:rowOff>0</xdr:rowOff>
    </xdr:from>
    <xdr:to>
      <xdr:col>8</xdr:col>
      <xdr:colOff>419100</xdr:colOff>
      <xdr:row>238</xdr:row>
      <xdr:rowOff>123825</xdr:rowOff>
    </xdr:to>
    <xdr:graphicFrame macro="">
      <xdr:nvGraphicFramePr>
        <xdr:cNvPr id="58370" name="Chart 2">
          <a:extLst>
            <a:ext uri="{FF2B5EF4-FFF2-40B4-BE49-F238E27FC236}">
              <a16:creationId xmlns:a16="http://schemas.microsoft.com/office/drawing/2014/main" id="{00000000-0008-0000-1B00-000002E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58369" name="Button 1" hidden="1">
              <a:extLst>
                <a:ext uri="{63B3BB69-23CF-44E3-9099-C40C66FF867C}">
                  <a14:compatExt spid="_x0000_s58369"/>
                </a:ext>
                <a:ext uri="{FF2B5EF4-FFF2-40B4-BE49-F238E27FC236}">
                  <a16:creationId xmlns:a16="http://schemas.microsoft.com/office/drawing/2014/main" id="{00000000-0008-0000-1B00-000001E4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17.xml><?xml version="1.0" encoding="utf-8"?>
<xdr:wsDr xmlns:xdr="http://schemas.openxmlformats.org/drawingml/2006/spreadsheetDrawing" xmlns:a="http://schemas.openxmlformats.org/drawingml/2006/main">
  <xdr:twoCellAnchor>
    <xdr:from>
      <xdr:col>0</xdr:col>
      <xdr:colOff>276225</xdr:colOff>
      <xdr:row>208</xdr:row>
      <xdr:rowOff>142875</xdr:rowOff>
    </xdr:from>
    <xdr:to>
      <xdr:col>8</xdr:col>
      <xdr:colOff>409575</xdr:colOff>
      <xdr:row>238</xdr:row>
      <xdr:rowOff>104775</xdr:rowOff>
    </xdr:to>
    <xdr:graphicFrame macro="">
      <xdr:nvGraphicFramePr>
        <xdr:cNvPr id="59394" name="Chart 2">
          <a:extLst>
            <a:ext uri="{FF2B5EF4-FFF2-40B4-BE49-F238E27FC236}">
              <a16:creationId xmlns:a16="http://schemas.microsoft.com/office/drawing/2014/main" id="{00000000-0008-0000-1C00-00000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59393" name="Button 1" hidden="1">
              <a:extLst>
                <a:ext uri="{63B3BB69-23CF-44E3-9099-C40C66FF867C}">
                  <a14:compatExt spid="_x0000_s59393"/>
                </a:ext>
                <a:ext uri="{FF2B5EF4-FFF2-40B4-BE49-F238E27FC236}">
                  <a16:creationId xmlns:a16="http://schemas.microsoft.com/office/drawing/2014/main" id="{00000000-0008-0000-1C00-000001E8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18.xml><?xml version="1.0" encoding="utf-8"?>
<xdr:wsDr xmlns:xdr="http://schemas.openxmlformats.org/drawingml/2006/spreadsheetDrawing" xmlns:a="http://schemas.openxmlformats.org/drawingml/2006/main">
  <xdr:twoCellAnchor>
    <xdr:from>
      <xdr:col>0</xdr:col>
      <xdr:colOff>352425</xdr:colOff>
      <xdr:row>209</xdr:row>
      <xdr:rowOff>133350</xdr:rowOff>
    </xdr:from>
    <xdr:to>
      <xdr:col>8</xdr:col>
      <xdr:colOff>485775</xdr:colOff>
      <xdr:row>239</xdr:row>
      <xdr:rowOff>95250</xdr:rowOff>
    </xdr:to>
    <xdr:graphicFrame macro="">
      <xdr:nvGraphicFramePr>
        <xdr:cNvPr id="60418" name="Chart 2">
          <a:extLst>
            <a:ext uri="{FF2B5EF4-FFF2-40B4-BE49-F238E27FC236}">
              <a16:creationId xmlns:a16="http://schemas.microsoft.com/office/drawing/2014/main" id="{00000000-0008-0000-1D00-000002E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60417" name="Button 1" hidden="1">
              <a:extLst>
                <a:ext uri="{63B3BB69-23CF-44E3-9099-C40C66FF867C}">
                  <a14:compatExt spid="_x0000_s60417"/>
                </a:ext>
                <a:ext uri="{FF2B5EF4-FFF2-40B4-BE49-F238E27FC236}">
                  <a16:creationId xmlns:a16="http://schemas.microsoft.com/office/drawing/2014/main" id="{00000000-0008-0000-1D00-000001EC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19.xml><?xml version="1.0" encoding="utf-8"?>
<xdr:wsDr xmlns:xdr="http://schemas.openxmlformats.org/drawingml/2006/spreadsheetDrawing" xmlns:a="http://schemas.openxmlformats.org/drawingml/2006/main">
  <xdr:twoCellAnchor>
    <xdr:from>
      <xdr:col>0</xdr:col>
      <xdr:colOff>304800</xdr:colOff>
      <xdr:row>240</xdr:row>
      <xdr:rowOff>142875</xdr:rowOff>
    </xdr:from>
    <xdr:to>
      <xdr:col>8</xdr:col>
      <xdr:colOff>438150</xdr:colOff>
      <xdr:row>270</xdr:row>
      <xdr:rowOff>104775</xdr:rowOff>
    </xdr:to>
    <xdr:graphicFrame macro="">
      <xdr:nvGraphicFramePr>
        <xdr:cNvPr id="61442" name="Chart 2">
          <a:extLst>
            <a:ext uri="{FF2B5EF4-FFF2-40B4-BE49-F238E27FC236}">
              <a16:creationId xmlns:a16="http://schemas.microsoft.com/office/drawing/2014/main" id="{00000000-0008-0000-1E00-000002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61441" name="Button 1" hidden="1">
              <a:extLst>
                <a:ext uri="{63B3BB69-23CF-44E3-9099-C40C66FF867C}">
                  <a14:compatExt spid="_x0000_s61441"/>
                </a:ext>
                <a:ext uri="{FF2B5EF4-FFF2-40B4-BE49-F238E27FC236}">
                  <a16:creationId xmlns:a16="http://schemas.microsoft.com/office/drawing/2014/main" id="{00000000-0008-0000-1E00-000001F0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20.xml><?xml version="1.0" encoding="utf-8"?>
<xdr:wsDr xmlns:xdr="http://schemas.openxmlformats.org/drawingml/2006/spreadsheetDrawing" xmlns:a="http://schemas.openxmlformats.org/drawingml/2006/main">
  <xdr:twoCellAnchor>
    <xdr:from>
      <xdr:col>0</xdr:col>
      <xdr:colOff>514350</xdr:colOff>
      <xdr:row>208</xdr:row>
      <xdr:rowOff>114300</xdr:rowOff>
    </xdr:from>
    <xdr:to>
      <xdr:col>8</xdr:col>
      <xdr:colOff>647700</xdr:colOff>
      <xdr:row>238</xdr:row>
      <xdr:rowOff>76200</xdr:rowOff>
    </xdr:to>
    <xdr:graphicFrame macro="">
      <xdr:nvGraphicFramePr>
        <xdr:cNvPr id="62466" name="Chart 2">
          <a:extLst>
            <a:ext uri="{FF2B5EF4-FFF2-40B4-BE49-F238E27FC236}">
              <a16:creationId xmlns:a16="http://schemas.microsoft.com/office/drawing/2014/main" id="{00000000-0008-0000-1F00-000002F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62465" name="Button 1" hidden="1">
              <a:extLst>
                <a:ext uri="{63B3BB69-23CF-44E3-9099-C40C66FF867C}">
                  <a14:compatExt spid="_x0000_s62465"/>
                </a:ext>
                <a:ext uri="{FF2B5EF4-FFF2-40B4-BE49-F238E27FC236}">
                  <a16:creationId xmlns:a16="http://schemas.microsoft.com/office/drawing/2014/main" id="{00000000-0008-0000-1F00-000001F4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21.xml><?xml version="1.0" encoding="utf-8"?>
<xdr:wsDr xmlns:xdr="http://schemas.openxmlformats.org/drawingml/2006/spreadsheetDrawing" xmlns:a="http://schemas.openxmlformats.org/drawingml/2006/main">
  <xdr:twoCellAnchor>
    <xdr:from>
      <xdr:col>0</xdr:col>
      <xdr:colOff>276225</xdr:colOff>
      <xdr:row>208</xdr:row>
      <xdr:rowOff>123825</xdr:rowOff>
    </xdr:from>
    <xdr:to>
      <xdr:col>8</xdr:col>
      <xdr:colOff>409575</xdr:colOff>
      <xdr:row>238</xdr:row>
      <xdr:rowOff>85725</xdr:rowOff>
    </xdr:to>
    <xdr:graphicFrame macro="">
      <xdr:nvGraphicFramePr>
        <xdr:cNvPr id="63490" name="Chart 2">
          <a:extLst>
            <a:ext uri="{FF2B5EF4-FFF2-40B4-BE49-F238E27FC236}">
              <a16:creationId xmlns:a16="http://schemas.microsoft.com/office/drawing/2014/main" id="{00000000-0008-0000-2000-000002F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63489" name="Button 1" hidden="1">
              <a:extLst>
                <a:ext uri="{63B3BB69-23CF-44E3-9099-C40C66FF867C}">
                  <a14:compatExt spid="_x0000_s63489"/>
                </a:ext>
                <a:ext uri="{FF2B5EF4-FFF2-40B4-BE49-F238E27FC236}">
                  <a16:creationId xmlns:a16="http://schemas.microsoft.com/office/drawing/2014/main" id="{00000000-0008-0000-2000-000001F8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22.xml><?xml version="1.0" encoding="utf-8"?>
<xdr:wsDr xmlns:xdr="http://schemas.openxmlformats.org/drawingml/2006/spreadsheetDrawing" xmlns:a="http://schemas.openxmlformats.org/drawingml/2006/main">
  <xdr:twoCellAnchor>
    <xdr:from>
      <xdr:col>0</xdr:col>
      <xdr:colOff>381000</xdr:colOff>
      <xdr:row>208</xdr:row>
      <xdr:rowOff>85725</xdr:rowOff>
    </xdr:from>
    <xdr:to>
      <xdr:col>8</xdr:col>
      <xdr:colOff>514350</xdr:colOff>
      <xdr:row>238</xdr:row>
      <xdr:rowOff>47625</xdr:rowOff>
    </xdr:to>
    <xdr:graphicFrame macro="">
      <xdr:nvGraphicFramePr>
        <xdr:cNvPr id="64514" name="Chart 2">
          <a:extLst>
            <a:ext uri="{FF2B5EF4-FFF2-40B4-BE49-F238E27FC236}">
              <a16:creationId xmlns:a16="http://schemas.microsoft.com/office/drawing/2014/main" id="{00000000-0008-0000-2100-000002F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64513" name="Button 1" hidden="1">
              <a:extLst>
                <a:ext uri="{63B3BB69-23CF-44E3-9099-C40C66FF867C}">
                  <a14:compatExt spid="_x0000_s64513"/>
                </a:ext>
                <a:ext uri="{FF2B5EF4-FFF2-40B4-BE49-F238E27FC236}">
                  <a16:creationId xmlns:a16="http://schemas.microsoft.com/office/drawing/2014/main" id="{00000000-0008-0000-2100-000001FC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23.xml><?xml version="1.0" encoding="utf-8"?>
<xdr:wsDr xmlns:xdr="http://schemas.openxmlformats.org/drawingml/2006/spreadsheetDrawing" xmlns:a="http://schemas.openxmlformats.org/drawingml/2006/main">
  <xdr:twoCellAnchor>
    <xdr:from>
      <xdr:col>0</xdr:col>
      <xdr:colOff>352425</xdr:colOff>
      <xdr:row>208</xdr:row>
      <xdr:rowOff>123825</xdr:rowOff>
    </xdr:from>
    <xdr:to>
      <xdr:col>8</xdr:col>
      <xdr:colOff>485775</xdr:colOff>
      <xdr:row>238</xdr:row>
      <xdr:rowOff>85725</xdr:rowOff>
    </xdr:to>
    <xdr:graphicFrame macro="">
      <xdr:nvGraphicFramePr>
        <xdr:cNvPr id="55298" name="Chart 2">
          <a:extLst>
            <a:ext uri="{FF2B5EF4-FFF2-40B4-BE49-F238E27FC236}">
              <a16:creationId xmlns:a16="http://schemas.microsoft.com/office/drawing/2014/main" id="{00000000-0008-0000-2200-000002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55297" name="Button 1" hidden="1">
              <a:extLst>
                <a:ext uri="{63B3BB69-23CF-44E3-9099-C40C66FF867C}">
                  <a14:compatExt spid="_x0000_s55297"/>
                </a:ext>
                <a:ext uri="{FF2B5EF4-FFF2-40B4-BE49-F238E27FC236}">
                  <a16:creationId xmlns:a16="http://schemas.microsoft.com/office/drawing/2014/main" id="{00000000-0008-0000-2200-000001D8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24.xml><?xml version="1.0" encoding="utf-8"?>
<xdr:wsDr xmlns:xdr="http://schemas.openxmlformats.org/drawingml/2006/spreadsheetDrawing" xmlns:a="http://schemas.openxmlformats.org/drawingml/2006/main">
  <xdr:twoCellAnchor>
    <xdr:from>
      <xdr:col>0</xdr:col>
      <xdr:colOff>314325</xdr:colOff>
      <xdr:row>208</xdr:row>
      <xdr:rowOff>76200</xdr:rowOff>
    </xdr:from>
    <xdr:to>
      <xdr:col>8</xdr:col>
      <xdr:colOff>447675</xdr:colOff>
      <xdr:row>238</xdr:row>
      <xdr:rowOff>38100</xdr:rowOff>
    </xdr:to>
    <xdr:graphicFrame macro="">
      <xdr:nvGraphicFramePr>
        <xdr:cNvPr id="56322" name="Chart 2">
          <a:extLst>
            <a:ext uri="{FF2B5EF4-FFF2-40B4-BE49-F238E27FC236}">
              <a16:creationId xmlns:a16="http://schemas.microsoft.com/office/drawing/2014/main" id="{00000000-0008-0000-2300-000002D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56321" name="Button 1" hidden="1">
              <a:extLst>
                <a:ext uri="{63B3BB69-23CF-44E3-9099-C40C66FF867C}">
                  <a14:compatExt spid="_x0000_s56321"/>
                </a:ext>
                <a:ext uri="{FF2B5EF4-FFF2-40B4-BE49-F238E27FC236}">
                  <a16:creationId xmlns:a16="http://schemas.microsoft.com/office/drawing/2014/main" id="{00000000-0008-0000-2300-000001DC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25.xml><?xml version="1.0" encoding="utf-8"?>
<xdr:wsDr xmlns:xdr="http://schemas.openxmlformats.org/drawingml/2006/spreadsheetDrawing" xmlns:a="http://schemas.openxmlformats.org/drawingml/2006/main">
  <xdr:twoCellAnchor>
    <xdr:from>
      <xdr:col>0</xdr:col>
      <xdr:colOff>314325</xdr:colOff>
      <xdr:row>208</xdr:row>
      <xdr:rowOff>57150</xdr:rowOff>
    </xdr:from>
    <xdr:to>
      <xdr:col>8</xdr:col>
      <xdr:colOff>447675</xdr:colOff>
      <xdr:row>238</xdr:row>
      <xdr:rowOff>19050</xdr:rowOff>
    </xdr:to>
    <xdr:graphicFrame macro="">
      <xdr:nvGraphicFramePr>
        <xdr:cNvPr id="65538" name="Chart 2">
          <a:extLst>
            <a:ext uri="{FF2B5EF4-FFF2-40B4-BE49-F238E27FC236}">
              <a16:creationId xmlns:a16="http://schemas.microsoft.com/office/drawing/2014/main" id="{00000000-0008-0000-2400-00000200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65537" name="Button 1" hidden="1">
              <a:extLst>
                <a:ext uri="{63B3BB69-23CF-44E3-9099-C40C66FF867C}">
                  <a14:compatExt spid="_x0000_s65537"/>
                </a:ext>
                <a:ext uri="{FF2B5EF4-FFF2-40B4-BE49-F238E27FC236}">
                  <a16:creationId xmlns:a16="http://schemas.microsoft.com/office/drawing/2014/main" id="{00000000-0008-0000-2400-0000010001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26.xml><?xml version="1.0" encoding="utf-8"?>
<xdr:wsDr xmlns:xdr="http://schemas.openxmlformats.org/drawingml/2006/spreadsheetDrawing" xmlns:a="http://schemas.openxmlformats.org/drawingml/2006/main">
  <xdr:twoCellAnchor>
    <xdr:from>
      <xdr:col>0</xdr:col>
      <xdr:colOff>485775</xdr:colOff>
      <xdr:row>209</xdr:row>
      <xdr:rowOff>66675</xdr:rowOff>
    </xdr:from>
    <xdr:to>
      <xdr:col>8</xdr:col>
      <xdr:colOff>619125</xdr:colOff>
      <xdr:row>239</xdr:row>
      <xdr:rowOff>28575</xdr:rowOff>
    </xdr:to>
    <xdr:graphicFrame macro="">
      <xdr:nvGraphicFramePr>
        <xdr:cNvPr id="66562" name="Chart 2">
          <a:extLst>
            <a:ext uri="{FF2B5EF4-FFF2-40B4-BE49-F238E27FC236}">
              <a16:creationId xmlns:a16="http://schemas.microsoft.com/office/drawing/2014/main" id="{00000000-0008-0000-2500-00000204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66561" name="Button 1" hidden="1">
              <a:extLst>
                <a:ext uri="{63B3BB69-23CF-44E3-9099-C40C66FF867C}">
                  <a14:compatExt spid="_x0000_s66561"/>
                </a:ext>
                <a:ext uri="{FF2B5EF4-FFF2-40B4-BE49-F238E27FC236}">
                  <a16:creationId xmlns:a16="http://schemas.microsoft.com/office/drawing/2014/main" id="{00000000-0008-0000-2500-0000010401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27.xml><?xml version="1.0" encoding="utf-8"?>
<xdr:wsDr xmlns:xdr="http://schemas.openxmlformats.org/drawingml/2006/spreadsheetDrawing" xmlns:a="http://schemas.openxmlformats.org/drawingml/2006/main">
  <xdr:twoCellAnchor>
    <xdr:from>
      <xdr:col>0</xdr:col>
      <xdr:colOff>285750</xdr:colOff>
      <xdr:row>208</xdr:row>
      <xdr:rowOff>123825</xdr:rowOff>
    </xdr:from>
    <xdr:to>
      <xdr:col>8</xdr:col>
      <xdr:colOff>419100</xdr:colOff>
      <xdr:row>238</xdr:row>
      <xdr:rowOff>85725</xdr:rowOff>
    </xdr:to>
    <xdr:graphicFrame macro="">
      <xdr:nvGraphicFramePr>
        <xdr:cNvPr id="67586" name="Chart 2">
          <a:extLst>
            <a:ext uri="{FF2B5EF4-FFF2-40B4-BE49-F238E27FC236}">
              <a16:creationId xmlns:a16="http://schemas.microsoft.com/office/drawing/2014/main" id="{00000000-0008-0000-2600-00000208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67585" name="Button 1" hidden="1">
              <a:extLst>
                <a:ext uri="{63B3BB69-23CF-44E3-9099-C40C66FF867C}">
                  <a14:compatExt spid="_x0000_s67585"/>
                </a:ext>
                <a:ext uri="{FF2B5EF4-FFF2-40B4-BE49-F238E27FC236}">
                  <a16:creationId xmlns:a16="http://schemas.microsoft.com/office/drawing/2014/main" id="{00000000-0008-0000-2600-0000010801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28.xml><?xml version="1.0" encoding="utf-8"?>
<xdr:wsDr xmlns:xdr="http://schemas.openxmlformats.org/drawingml/2006/spreadsheetDrawing" xmlns:a="http://schemas.openxmlformats.org/drawingml/2006/main">
  <xdr:twoCellAnchor>
    <xdr:from>
      <xdr:col>0</xdr:col>
      <xdr:colOff>295275</xdr:colOff>
      <xdr:row>210</xdr:row>
      <xdr:rowOff>95250</xdr:rowOff>
    </xdr:from>
    <xdr:to>
      <xdr:col>8</xdr:col>
      <xdr:colOff>428625</xdr:colOff>
      <xdr:row>240</xdr:row>
      <xdr:rowOff>57150</xdr:rowOff>
    </xdr:to>
    <xdr:graphicFrame macro="">
      <xdr:nvGraphicFramePr>
        <xdr:cNvPr id="68610" name="Chart 2">
          <a:extLst>
            <a:ext uri="{FF2B5EF4-FFF2-40B4-BE49-F238E27FC236}">
              <a16:creationId xmlns:a16="http://schemas.microsoft.com/office/drawing/2014/main" id="{00000000-0008-0000-2700-0000020C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68609" name="Button 1" hidden="1">
              <a:extLst>
                <a:ext uri="{63B3BB69-23CF-44E3-9099-C40C66FF867C}">
                  <a14:compatExt spid="_x0000_s68609"/>
                </a:ext>
                <a:ext uri="{FF2B5EF4-FFF2-40B4-BE49-F238E27FC236}">
                  <a16:creationId xmlns:a16="http://schemas.microsoft.com/office/drawing/2014/main" id="{00000000-0008-0000-2700-0000010C01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29.xml><?xml version="1.0" encoding="utf-8"?>
<xdr:wsDr xmlns:xdr="http://schemas.openxmlformats.org/drawingml/2006/spreadsheetDrawing" xmlns:a="http://schemas.openxmlformats.org/drawingml/2006/main">
  <xdr:twoCellAnchor>
    <xdr:from>
      <xdr:col>0</xdr:col>
      <xdr:colOff>323850</xdr:colOff>
      <xdr:row>209</xdr:row>
      <xdr:rowOff>19050</xdr:rowOff>
    </xdr:from>
    <xdr:to>
      <xdr:col>8</xdr:col>
      <xdr:colOff>457200</xdr:colOff>
      <xdr:row>238</xdr:row>
      <xdr:rowOff>142875</xdr:rowOff>
    </xdr:to>
    <xdr:graphicFrame macro="">
      <xdr:nvGraphicFramePr>
        <xdr:cNvPr id="69634" name="Chart 2">
          <a:extLst>
            <a:ext uri="{FF2B5EF4-FFF2-40B4-BE49-F238E27FC236}">
              <a16:creationId xmlns:a16="http://schemas.microsoft.com/office/drawing/2014/main" id="{00000000-0008-0000-2800-00000210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69633" name="Button 1" hidden="1">
              <a:extLst>
                <a:ext uri="{63B3BB69-23CF-44E3-9099-C40C66FF867C}">
                  <a14:compatExt spid="_x0000_s69633"/>
                </a:ext>
                <a:ext uri="{FF2B5EF4-FFF2-40B4-BE49-F238E27FC236}">
                  <a16:creationId xmlns:a16="http://schemas.microsoft.com/office/drawing/2014/main" id="{00000000-0008-0000-2800-0000011001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30.xml><?xml version="1.0" encoding="utf-8"?>
<xdr:wsDr xmlns:xdr="http://schemas.openxmlformats.org/drawingml/2006/spreadsheetDrawing" xmlns:a="http://schemas.openxmlformats.org/drawingml/2006/main">
  <xdr:twoCellAnchor>
    <xdr:from>
      <xdr:col>0</xdr:col>
      <xdr:colOff>200025</xdr:colOff>
      <xdr:row>208</xdr:row>
      <xdr:rowOff>123825</xdr:rowOff>
    </xdr:from>
    <xdr:to>
      <xdr:col>8</xdr:col>
      <xdr:colOff>333375</xdr:colOff>
      <xdr:row>238</xdr:row>
      <xdr:rowOff>85725</xdr:rowOff>
    </xdr:to>
    <xdr:graphicFrame macro="">
      <xdr:nvGraphicFramePr>
        <xdr:cNvPr id="70658" name="Chart 2">
          <a:extLst>
            <a:ext uri="{FF2B5EF4-FFF2-40B4-BE49-F238E27FC236}">
              <a16:creationId xmlns:a16="http://schemas.microsoft.com/office/drawing/2014/main" id="{00000000-0008-0000-2900-00000214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70657" name="Button 1" hidden="1">
              <a:extLst>
                <a:ext uri="{63B3BB69-23CF-44E3-9099-C40C66FF867C}">
                  <a14:compatExt spid="_x0000_s70657"/>
                </a:ext>
                <a:ext uri="{FF2B5EF4-FFF2-40B4-BE49-F238E27FC236}">
                  <a16:creationId xmlns:a16="http://schemas.microsoft.com/office/drawing/2014/main" id="{00000000-0008-0000-2900-0000011401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31.xml><?xml version="1.0" encoding="utf-8"?>
<xdr:wsDr xmlns:xdr="http://schemas.openxmlformats.org/drawingml/2006/spreadsheetDrawing" xmlns:a="http://schemas.openxmlformats.org/drawingml/2006/main">
  <xdr:twoCellAnchor>
    <xdr:from>
      <xdr:col>0</xdr:col>
      <xdr:colOff>161925</xdr:colOff>
      <xdr:row>209</xdr:row>
      <xdr:rowOff>19050</xdr:rowOff>
    </xdr:from>
    <xdr:to>
      <xdr:col>8</xdr:col>
      <xdr:colOff>295275</xdr:colOff>
      <xdr:row>238</xdr:row>
      <xdr:rowOff>142875</xdr:rowOff>
    </xdr:to>
    <xdr:graphicFrame macro="">
      <xdr:nvGraphicFramePr>
        <xdr:cNvPr id="71682" name="Chart 2">
          <a:extLst>
            <a:ext uri="{FF2B5EF4-FFF2-40B4-BE49-F238E27FC236}">
              <a16:creationId xmlns:a16="http://schemas.microsoft.com/office/drawing/2014/main" id="{00000000-0008-0000-2A00-00000218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71681" name="Button 1" hidden="1">
              <a:extLst>
                <a:ext uri="{63B3BB69-23CF-44E3-9099-C40C66FF867C}">
                  <a14:compatExt spid="_x0000_s71681"/>
                </a:ext>
                <a:ext uri="{FF2B5EF4-FFF2-40B4-BE49-F238E27FC236}">
                  <a16:creationId xmlns:a16="http://schemas.microsoft.com/office/drawing/2014/main" id="{00000000-0008-0000-2A00-0000011801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32.xml><?xml version="1.0" encoding="utf-8"?>
<xdr:wsDr xmlns:xdr="http://schemas.openxmlformats.org/drawingml/2006/spreadsheetDrawing" xmlns:a="http://schemas.openxmlformats.org/drawingml/2006/main">
  <xdr:twoCellAnchor>
    <xdr:from>
      <xdr:col>0</xdr:col>
      <xdr:colOff>152400</xdr:colOff>
      <xdr:row>208</xdr:row>
      <xdr:rowOff>95250</xdr:rowOff>
    </xdr:from>
    <xdr:to>
      <xdr:col>8</xdr:col>
      <xdr:colOff>285750</xdr:colOff>
      <xdr:row>238</xdr:row>
      <xdr:rowOff>57150</xdr:rowOff>
    </xdr:to>
    <xdr:graphicFrame macro="">
      <xdr:nvGraphicFramePr>
        <xdr:cNvPr id="72706" name="Chart 2">
          <a:extLst>
            <a:ext uri="{FF2B5EF4-FFF2-40B4-BE49-F238E27FC236}">
              <a16:creationId xmlns:a16="http://schemas.microsoft.com/office/drawing/2014/main" id="{00000000-0008-0000-2B00-0000021C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72705" name="Button 1" hidden="1">
              <a:extLst>
                <a:ext uri="{63B3BB69-23CF-44E3-9099-C40C66FF867C}">
                  <a14:compatExt spid="_x0000_s72705"/>
                </a:ext>
                <a:ext uri="{FF2B5EF4-FFF2-40B4-BE49-F238E27FC236}">
                  <a16:creationId xmlns:a16="http://schemas.microsoft.com/office/drawing/2014/main" id="{00000000-0008-0000-2B00-0000011C01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33.xml><?xml version="1.0" encoding="utf-8"?>
<xdr:wsDr xmlns:xdr="http://schemas.openxmlformats.org/drawingml/2006/spreadsheetDrawing" xmlns:a="http://schemas.openxmlformats.org/drawingml/2006/main">
  <xdr:twoCellAnchor>
    <xdr:from>
      <xdr:col>0</xdr:col>
      <xdr:colOff>209550</xdr:colOff>
      <xdr:row>208</xdr:row>
      <xdr:rowOff>95250</xdr:rowOff>
    </xdr:from>
    <xdr:to>
      <xdr:col>8</xdr:col>
      <xdr:colOff>342900</xdr:colOff>
      <xdr:row>238</xdr:row>
      <xdr:rowOff>57150</xdr:rowOff>
    </xdr:to>
    <xdr:graphicFrame macro="">
      <xdr:nvGraphicFramePr>
        <xdr:cNvPr id="73730" name="Chart 2">
          <a:extLst>
            <a:ext uri="{FF2B5EF4-FFF2-40B4-BE49-F238E27FC236}">
              <a16:creationId xmlns:a16="http://schemas.microsoft.com/office/drawing/2014/main" id="{00000000-0008-0000-2C00-00000220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73729" name="Button 1" hidden="1">
              <a:extLst>
                <a:ext uri="{63B3BB69-23CF-44E3-9099-C40C66FF867C}">
                  <a14:compatExt spid="_x0000_s73729"/>
                </a:ext>
                <a:ext uri="{FF2B5EF4-FFF2-40B4-BE49-F238E27FC236}">
                  <a16:creationId xmlns:a16="http://schemas.microsoft.com/office/drawing/2014/main" id="{00000000-0008-0000-2C00-0000012001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34.xml><?xml version="1.0" encoding="utf-8"?>
<xdr:wsDr xmlns:xdr="http://schemas.openxmlformats.org/drawingml/2006/spreadsheetDrawing" xmlns:a="http://schemas.openxmlformats.org/drawingml/2006/main">
  <xdr:twoCellAnchor>
    <xdr:from>
      <xdr:col>0</xdr:col>
      <xdr:colOff>266700</xdr:colOff>
      <xdr:row>209</xdr:row>
      <xdr:rowOff>9525</xdr:rowOff>
    </xdr:from>
    <xdr:to>
      <xdr:col>8</xdr:col>
      <xdr:colOff>400050</xdr:colOff>
      <xdr:row>238</xdr:row>
      <xdr:rowOff>133350</xdr:rowOff>
    </xdr:to>
    <xdr:graphicFrame macro="">
      <xdr:nvGraphicFramePr>
        <xdr:cNvPr id="74754" name="Chart 2">
          <a:extLst>
            <a:ext uri="{FF2B5EF4-FFF2-40B4-BE49-F238E27FC236}">
              <a16:creationId xmlns:a16="http://schemas.microsoft.com/office/drawing/2014/main" id="{00000000-0008-0000-2D00-00000224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74753" name="Button 1" hidden="1">
              <a:extLst>
                <a:ext uri="{63B3BB69-23CF-44E3-9099-C40C66FF867C}">
                  <a14:compatExt spid="_x0000_s74753"/>
                </a:ext>
                <a:ext uri="{FF2B5EF4-FFF2-40B4-BE49-F238E27FC236}">
                  <a16:creationId xmlns:a16="http://schemas.microsoft.com/office/drawing/2014/main" id="{00000000-0008-0000-2D00-0000012401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35.xml><?xml version="1.0" encoding="utf-8"?>
<xdr:wsDr xmlns:xdr="http://schemas.openxmlformats.org/drawingml/2006/spreadsheetDrawing" xmlns:a="http://schemas.openxmlformats.org/drawingml/2006/main">
  <xdr:twoCellAnchor>
    <xdr:from>
      <xdr:col>0</xdr:col>
      <xdr:colOff>190500</xdr:colOff>
      <xdr:row>208</xdr:row>
      <xdr:rowOff>142875</xdr:rowOff>
    </xdr:from>
    <xdr:to>
      <xdr:col>8</xdr:col>
      <xdr:colOff>323850</xdr:colOff>
      <xdr:row>238</xdr:row>
      <xdr:rowOff>104775</xdr:rowOff>
    </xdr:to>
    <xdr:graphicFrame macro="">
      <xdr:nvGraphicFramePr>
        <xdr:cNvPr id="75778" name="Chart 2">
          <a:extLst>
            <a:ext uri="{FF2B5EF4-FFF2-40B4-BE49-F238E27FC236}">
              <a16:creationId xmlns:a16="http://schemas.microsoft.com/office/drawing/2014/main" id="{00000000-0008-0000-2E00-00000228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75777" name="Button 1" hidden="1">
              <a:extLst>
                <a:ext uri="{63B3BB69-23CF-44E3-9099-C40C66FF867C}">
                  <a14:compatExt spid="_x0000_s75777"/>
                </a:ext>
                <a:ext uri="{FF2B5EF4-FFF2-40B4-BE49-F238E27FC236}">
                  <a16:creationId xmlns:a16="http://schemas.microsoft.com/office/drawing/2014/main" id="{00000000-0008-0000-2E00-0000012801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36.xml><?xml version="1.0" encoding="utf-8"?>
<xdr:wsDr xmlns:xdr="http://schemas.openxmlformats.org/drawingml/2006/spreadsheetDrawing" xmlns:a="http://schemas.openxmlformats.org/drawingml/2006/main">
  <xdr:twoCellAnchor>
    <xdr:from>
      <xdr:col>0</xdr:col>
      <xdr:colOff>247650</xdr:colOff>
      <xdr:row>209</xdr:row>
      <xdr:rowOff>28575</xdr:rowOff>
    </xdr:from>
    <xdr:to>
      <xdr:col>8</xdr:col>
      <xdr:colOff>381000</xdr:colOff>
      <xdr:row>238</xdr:row>
      <xdr:rowOff>152400</xdr:rowOff>
    </xdr:to>
    <xdr:graphicFrame macro="">
      <xdr:nvGraphicFramePr>
        <xdr:cNvPr id="76802" name="Chart 2">
          <a:extLst>
            <a:ext uri="{FF2B5EF4-FFF2-40B4-BE49-F238E27FC236}">
              <a16:creationId xmlns:a16="http://schemas.microsoft.com/office/drawing/2014/main" id="{00000000-0008-0000-2F00-0000022C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76801" name="Button 1" hidden="1">
              <a:extLst>
                <a:ext uri="{63B3BB69-23CF-44E3-9099-C40C66FF867C}">
                  <a14:compatExt spid="_x0000_s76801"/>
                </a:ext>
                <a:ext uri="{FF2B5EF4-FFF2-40B4-BE49-F238E27FC236}">
                  <a16:creationId xmlns:a16="http://schemas.microsoft.com/office/drawing/2014/main" id="{00000000-0008-0000-2F00-0000012C01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37.xml><?xml version="1.0" encoding="utf-8"?>
<xdr:wsDr xmlns:xdr="http://schemas.openxmlformats.org/drawingml/2006/spreadsheetDrawing" xmlns:a="http://schemas.openxmlformats.org/drawingml/2006/main">
  <xdr:twoCellAnchor>
    <xdr:from>
      <xdr:col>0</xdr:col>
      <xdr:colOff>209550</xdr:colOff>
      <xdr:row>208</xdr:row>
      <xdr:rowOff>66675</xdr:rowOff>
    </xdr:from>
    <xdr:to>
      <xdr:col>8</xdr:col>
      <xdr:colOff>342900</xdr:colOff>
      <xdr:row>238</xdr:row>
      <xdr:rowOff>28575</xdr:rowOff>
    </xdr:to>
    <xdr:graphicFrame macro="">
      <xdr:nvGraphicFramePr>
        <xdr:cNvPr id="77826" name="Chart 2">
          <a:extLst>
            <a:ext uri="{FF2B5EF4-FFF2-40B4-BE49-F238E27FC236}">
              <a16:creationId xmlns:a16="http://schemas.microsoft.com/office/drawing/2014/main" id="{00000000-0008-0000-3000-00000230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77825" name="Button 1" hidden="1">
              <a:extLst>
                <a:ext uri="{63B3BB69-23CF-44E3-9099-C40C66FF867C}">
                  <a14:compatExt spid="_x0000_s77825"/>
                </a:ext>
                <a:ext uri="{FF2B5EF4-FFF2-40B4-BE49-F238E27FC236}">
                  <a16:creationId xmlns:a16="http://schemas.microsoft.com/office/drawing/2014/main" id="{00000000-0008-0000-3000-0000013001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38.xml><?xml version="1.0" encoding="utf-8"?>
<xdr:wsDr xmlns:xdr="http://schemas.openxmlformats.org/drawingml/2006/spreadsheetDrawing" xmlns:a="http://schemas.openxmlformats.org/drawingml/2006/main">
  <xdr:twoCellAnchor>
    <xdr:from>
      <xdr:col>0</xdr:col>
      <xdr:colOff>180975</xdr:colOff>
      <xdr:row>208</xdr:row>
      <xdr:rowOff>85725</xdr:rowOff>
    </xdr:from>
    <xdr:to>
      <xdr:col>8</xdr:col>
      <xdr:colOff>314325</xdr:colOff>
      <xdr:row>238</xdr:row>
      <xdr:rowOff>47625</xdr:rowOff>
    </xdr:to>
    <xdr:graphicFrame macro="">
      <xdr:nvGraphicFramePr>
        <xdr:cNvPr id="78850" name="Chart 2">
          <a:extLst>
            <a:ext uri="{FF2B5EF4-FFF2-40B4-BE49-F238E27FC236}">
              <a16:creationId xmlns:a16="http://schemas.microsoft.com/office/drawing/2014/main" id="{00000000-0008-0000-3100-00000234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78849" name="Button 1" hidden="1">
              <a:extLst>
                <a:ext uri="{63B3BB69-23CF-44E3-9099-C40C66FF867C}">
                  <a14:compatExt spid="_x0000_s78849"/>
                </a:ext>
                <a:ext uri="{FF2B5EF4-FFF2-40B4-BE49-F238E27FC236}">
                  <a16:creationId xmlns:a16="http://schemas.microsoft.com/office/drawing/2014/main" id="{00000000-0008-0000-3100-0000013401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39.xml><?xml version="1.0" encoding="utf-8"?>
<xdr:wsDr xmlns:xdr="http://schemas.openxmlformats.org/drawingml/2006/spreadsheetDrawing" xmlns:a="http://schemas.openxmlformats.org/drawingml/2006/main">
  <xdr:twoCellAnchor>
    <xdr:from>
      <xdr:col>0</xdr:col>
      <xdr:colOff>228600</xdr:colOff>
      <xdr:row>208</xdr:row>
      <xdr:rowOff>66675</xdr:rowOff>
    </xdr:from>
    <xdr:to>
      <xdr:col>8</xdr:col>
      <xdr:colOff>361950</xdr:colOff>
      <xdr:row>238</xdr:row>
      <xdr:rowOff>28575</xdr:rowOff>
    </xdr:to>
    <xdr:graphicFrame macro="">
      <xdr:nvGraphicFramePr>
        <xdr:cNvPr id="101378" name="Chart 2">
          <a:extLst>
            <a:ext uri="{FF2B5EF4-FFF2-40B4-BE49-F238E27FC236}">
              <a16:creationId xmlns:a16="http://schemas.microsoft.com/office/drawing/2014/main" id="{00000000-0008-0000-3200-0000028C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101377" name="Button 1" hidden="1">
              <a:extLst>
                <a:ext uri="{63B3BB69-23CF-44E3-9099-C40C66FF867C}">
                  <a14:compatExt spid="_x0000_s101377"/>
                </a:ext>
                <a:ext uri="{FF2B5EF4-FFF2-40B4-BE49-F238E27FC236}">
                  <a16:creationId xmlns:a16="http://schemas.microsoft.com/office/drawing/2014/main" id="{00000000-0008-0000-3200-0000018C01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40.xml><?xml version="1.0" encoding="utf-8"?>
<xdr:wsDr xmlns:xdr="http://schemas.openxmlformats.org/drawingml/2006/spreadsheetDrawing" xmlns:a="http://schemas.openxmlformats.org/drawingml/2006/main">
  <xdr:twoCellAnchor>
    <xdr:from>
      <xdr:col>0</xdr:col>
      <xdr:colOff>171450</xdr:colOff>
      <xdr:row>208</xdr:row>
      <xdr:rowOff>76200</xdr:rowOff>
    </xdr:from>
    <xdr:to>
      <xdr:col>8</xdr:col>
      <xdr:colOff>304800</xdr:colOff>
      <xdr:row>238</xdr:row>
      <xdr:rowOff>38100</xdr:rowOff>
    </xdr:to>
    <xdr:graphicFrame macro="">
      <xdr:nvGraphicFramePr>
        <xdr:cNvPr id="102402" name="Chart 2">
          <a:extLst>
            <a:ext uri="{FF2B5EF4-FFF2-40B4-BE49-F238E27FC236}">
              <a16:creationId xmlns:a16="http://schemas.microsoft.com/office/drawing/2014/main" id="{00000000-0008-0000-3300-00000290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102401" name="Button 1" hidden="1">
              <a:extLst>
                <a:ext uri="{63B3BB69-23CF-44E3-9099-C40C66FF867C}">
                  <a14:compatExt spid="_x0000_s102401"/>
                </a:ext>
                <a:ext uri="{FF2B5EF4-FFF2-40B4-BE49-F238E27FC236}">
                  <a16:creationId xmlns:a16="http://schemas.microsoft.com/office/drawing/2014/main" id="{00000000-0008-0000-3300-0000019001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41.xml><?xml version="1.0" encoding="utf-8"?>
<xdr:wsDr xmlns:xdr="http://schemas.openxmlformats.org/drawingml/2006/spreadsheetDrawing" xmlns:a="http://schemas.openxmlformats.org/drawingml/2006/main">
  <xdr:twoCellAnchor>
    <xdr:from>
      <xdr:col>0</xdr:col>
      <xdr:colOff>142875</xdr:colOff>
      <xdr:row>208</xdr:row>
      <xdr:rowOff>76200</xdr:rowOff>
    </xdr:from>
    <xdr:to>
      <xdr:col>8</xdr:col>
      <xdr:colOff>276225</xdr:colOff>
      <xdr:row>238</xdr:row>
      <xdr:rowOff>38100</xdr:rowOff>
    </xdr:to>
    <xdr:graphicFrame macro="">
      <xdr:nvGraphicFramePr>
        <xdr:cNvPr id="117762" name="Chart 2">
          <a:extLst>
            <a:ext uri="{FF2B5EF4-FFF2-40B4-BE49-F238E27FC236}">
              <a16:creationId xmlns:a16="http://schemas.microsoft.com/office/drawing/2014/main" id="{00000000-0008-0000-3400-000002CC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117761" name="Button 1" hidden="1">
              <a:extLst>
                <a:ext uri="{63B3BB69-23CF-44E3-9099-C40C66FF867C}">
                  <a14:compatExt spid="_x0000_s117761"/>
                </a:ext>
                <a:ext uri="{FF2B5EF4-FFF2-40B4-BE49-F238E27FC236}">
                  <a16:creationId xmlns:a16="http://schemas.microsoft.com/office/drawing/2014/main" id="{00000000-0008-0000-3400-000001CC01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42.xml><?xml version="1.0" encoding="utf-8"?>
<xdr:wsDr xmlns:xdr="http://schemas.openxmlformats.org/drawingml/2006/spreadsheetDrawing" xmlns:a="http://schemas.openxmlformats.org/drawingml/2006/main">
  <xdr:twoCellAnchor>
    <xdr:from>
      <xdr:col>0</xdr:col>
      <xdr:colOff>247650</xdr:colOff>
      <xdr:row>208</xdr:row>
      <xdr:rowOff>95250</xdr:rowOff>
    </xdr:from>
    <xdr:to>
      <xdr:col>8</xdr:col>
      <xdr:colOff>381000</xdr:colOff>
      <xdr:row>238</xdr:row>
      <xdr:rowOff>57150</xdr:rowOff>
    </xdr:to>
    <xdr:graphicFrame macro="">
      <xdr:nvGraphicFramePr>
        <xdr:cNvPr id="118786" name="Chart 2">
          <a:extLst>
            <a:ext uri="{FF2B5EF4-FFF2-40B4-BE49-F238E27FC236}">
              <a16:creationId xmlns:a16="http://schemas.microsoft.com/office/drawing/2014/main" id="{00000000-0008-0000-3500-000002D0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118785" name="Button 1" hidden="1">
              <a:extLst>
                <a:ext uri="{63B3BB69-23CF-44E3-9099-C40C66FF867C}">
                  <a14:compatExt spid="_x0000_s118785"/>
                </a:ext>
                <a:ext uri="{FF2B5EF4-FFF2-40B4-BE49-F238E27FC236}">
                  <a16:creationId xmlns:a16="http://schemas.microsoft.com/office/drawing/2014/main" id="{00000000-0008-0000-3500-000001D001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43.xml><?xml version="1.0" encoding="utf-8"?>
<xdr:wsDr xmlns:xdr="http://schemas.openxmlformats.org/drawingml/2006/spreadsheetDrawing" xmlns:a="http://schemas.openxmlformats.org/drawingml/2006/main">
  <xdr:twoCellAnchor>
    <xdr:from>
      <xdr:col>0</xdr:col>
      <xdr:colOff>257175</xdr:colOff>
      <xdr:row>208</xdr:row>
      <xdr:rowOff>95250</xdr:rowOff>
    </xdr:from>
    <xdr:to>
      <xdr:col>8</xdr:col>
      <xdr:colOff>390525</xdr:colOff>
      <xdr:row>238</xdr:row>
      <xdr:rowOff>57150</xdr:rowOff>
    </xdr:to>
    <xdr:graphicFrame macro="">
      <xdr:nvGraphicFramePr>
        <xdr:cNvPr id="119810" name="Chart 2">
          <a:extLst>
            <a:ext uri="{FF2B5EF4-FFF2-40B4-BE49-F238E27FC236}">
              <a16:creationId xmlns:a16="http://schemas.microsoft.com/office/drawing/2014/main" id="{00000000-0008-0000-3600-000002D4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119809" name="Button 1" hidden="1">
              <a:extLst>
                <a:ext uri="{63B3BB69-23CF-44E3-9099-C40C66FF867C}">
                  <a14:compatExt spid="_x0000_s119809"/>
                </a:ext>
                <a:ext uri="{FF2B5EF4-FFF2-40B4-BE49-F238E27FC236}">
                  <a16:creationId xmlns:a16="http://schemas.microsoft.com/office/drawing/2014/main" id="{00000000-0008-0000-3600-000001D401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44.xml><?xml version="1.0" encoding="utf-8"?>
<xdr:wsDr xmlns:xdr="http://schemas.openxmlformats.org/drawingml/2006/spreadsheetDrawing" xmlns:a="http://schemas.openxmlformats.org/drawingml/2006/main">
  <xdr:twoCellAnchor>
    <xdr:from>
      <xdr:col>0</xdr:col>
      <xdr:colOff>257175</xdr:colOff>
      <xdr:row>208</xdr:row>
      <xdr:rowOff>66675</xdr:rowOff>
    </xdr:from>
    <xdr:to>
      <xdr:col>8</xdr:col>
      <xdr:colOff>390525</xdr:colOff>
      <xdr:row>238</xdr:row>
      <xdr:rowOff>28575</xdr:rowOff>
    </xdr:to>
    <xdr:graphicFrame macro="">
      <xdr:nvGraphicFramePr>
        <xdr:cNvPr id="11266" name="Chart 2">
          <a:extLst>
            <a:ext uri="{FF2B5EF4-FFF2-40B4-BE49-F238E27FC236}">
              <a16:creationId xmlns:a16="http://schemas.microsoft.com/office/drawing/2014/main" id="{00000000-0008-0000-3700-0000022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11265" name="Button 1" hidden="1">
              <a:extLst>
                <a:ext uri="{63B3BB69-23CF-44E3-9099-C40C66FF867C}">
                  <a14:compatExt spid="_x0000_s11265"/>
                </a:ext>
                <a:ext uri="{FF2B5EF4-FFF2-40B4-BE49-F238E27FC236}">
                  <a16:creationId xmlns:a16="http://schemas.microsoft.com/office/drawing/2014/main" id="{00000000-0008-0000-3700-0000012C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45.xml><?xml version="1.0" encoding="utf-8"?>
<xdr:wsDr xmlns:xdr="http://schemas.openxmlformats.org/drawingml/2006/spreadsheetDrawing" xmlns:a="http://schemas.openxmlformats.org/drawingml/2006/main">
  <xdr:twoCellAnchor>
    <xdr:from>
      <xdr:col>0</xdr:col>
      <xdr:colOff>257175</xdr:colOff>
      <xdr:row>208</xdr:row>
      <xdr:rowOff>133350</xdr:rowOff>
    </xdr:from>
    <xdr:to>
      <xdr:col>8</xdr:col>
      <xdr:colOff>390525</xdr:colOff>
      <xdr:row>238</xdr:row>
      <xdr:rowOff>95250</xdr:rowOff>
    </xdr:to>
    <xdr:graphicFrame macro="">
      <xdr:nvGraphicFramePr>
        <xdr:cNvPr id="16386" name="Chart 2">
          <a:extLst>
            <a:ext uri="{FF2B5EF4-FFF2-40B4-BE49-F238E27FC236}">
              <a16:creationId xmlns:a16="http://schemas.microsoft.com/office/drawing/2014/main" id="{00000000-0008-0000-3800-0000024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16385" name="Button 1" hidden="1">
              <a:extLst>
                <a:ext uri="{63B3BB69-23CF-44E3-9099-C40C66FF867C}">
                  <a14:compatExt spid="_x0000_s16385"/>
                </a:ext>
                <a:ext uri="{FF2B5EF4-FFF2-40B4-BE49-F238E27FC236}">
                  <a16:creationId xmlns:a16="http://schemas.microsoft.com/office/drawing/2014/main" id="{00000000-0008-0000-3800-00000140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46.xml><?xml version="1.0" encoding="utf-8"?>
<xdr:wsDr xmlns:xdr="http://schemas.openxmlformats.org/drawingml/2006/spreadsheetDrawing" xmlns:a="http://schemas.openxmlformats.org/drawingml/2006/main">
  <xdr:twoCellAnchor>
    <xdr:from>
      <xdr:col>0</xdr:col>
      <xdr:colOff>200025</xdr:colOff>
      <xdr:row>208</xdr:row>
      <xdr:rowOff>95250</xdr:rowOff>
    </xdr:from>
    <xdr:to>
      <xdr:col>8</xdr:col>
      <xdr:colOff>333375</xdr:colOff>
      <xdr:row>238</xdr:row>
      <xdr:rowOff>57150</xdr:rowOff>
    </xdr:to>
    <xdr:graphicFrame macro="">
      <xdr:nvGraphicFramePr>
        <xdr:cNvPr id="17410" name="Chart 2">
          <a:extLst>
            <a:ext uri="{FF2B5EF4-FFF2-40B4-BE49-F238E27FC236}">
              <a16:creationId xmlns:a16="http://schemas.microsoft.com/office/drawing/2014/main" id="{00000000-0008-0000-3900-0000024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17409" name="Button 1" hidden="1">
              <a:extLst>
                <a:ext uri="{63B3BB69-23CF-44E3-9099-C40C66FF867C}">
                  <a14:compatExt spid="_x0000_s17409"/>
                </a:ext>
                <a:ext uri="{FF2B5EF4-FFF2-40B4-BE49-F238E27FC236}">
                  <a16:creationId xmlns:a16="http://schemas.microsoft.com/office/drawing/2014/main" id="{00000000-0008-0000-3900-00000144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47.xml><?xml version="1.0" encoding="utf-8"?>
<xdr:wsDr xmlns:xdr="http://schemas.openxmlformats.org/drawingml/2006/spreadsheetDrawing" xmlns:a="http://schemas.openxmlformats.org/drawingml/2006/main">
  <xdr:twoCellAnchor>
    <xdr:from>
      <xdr:col>0</xdr:col>
      <xdr:colOff>209550</xdr:colOff>
      <xdr:row>208</xdr:row>
      <xdr:rowOff>66675</xdr:rowOff>
    </xdr:from>
    <xdr:to>
      <xdr:col>8</xdr:col>
      <xdr:colOff>342900</xdr:colOff>
      <xdr:row>238</xdr:row>
      <xdr:rowOff>28575</xdr:rowOff>
    </xdr:to>
    <xdr:graphicFrame macro="">
      <xdr:nvGraphicFramePr>
        <xdr:cNvPr id="18434" name="Chart 2">
          <a:extLst>
            <a:ext uri="{FF2B5EF4-FFF2-40B4-BE49-F238E27FC236}">
              <a16:creationId xmlns:a16="http://schemas.microsoft.com/office/drawing/2014/main" id="{00000000-0008-0000-3A00-0000024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18433" name="Button 1" hidden="1">
              <a:extLst>
                <a:ext uri="{63B3BB69-23CF-44E3-9099-C40C66FF867C}">
                  <a14:compatExt spid="_x0000_s18433"/>
                </a:ext>
                <a:ext uri="{FF2B5EF4-FFF2-40B4-BE49-F238E27FC236}">
                  <a16:creationId xmlns:a16="http://schemas.microsoft.com/office/drawing/2014/main" id="{00000000-0008-0000-3A00-00000148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48.xml><?xml version="1.0" encoding="utf-8"?>
<xdr:wsDr xmlns:xdr="http://schemas.openxmlformats.org/drawingml/2006/spreadsheetDrawing" xmlns:a="http://schemas.openxmlformats.org/drawingml/2006/main">
  <xdr:twoCellAnchor>
    <xdr:from>
      <xdr:col>0</xdr:col>
      <xdr:colOff>180975</xdr:colOff>
      <xdr:row>208</xdr:row>
      <xdr:rowOff>104775</xdr:rowOff>
    </xdr:from>
    <xdr:to>
      <xdr:col>8</xdr:col>
      <xdr:colOff>314325</xdr:colOff>
      <xdr:row>238</xdr:row>
      <xdr:rowOff>66675</xdr:rowOff>
    </xdr:to>
    <xdr:graphicFrame macro="">
      <xdr:nvGraphicFramePr>
        <xdr:cNvPr id="19458" name="Chart 2">
          <a:extLst>
            <a:ext uri="{FF2B5EF4-FFF2-40B4-BE49-F238E27FC236}">
              <a16:creationId xmlns:a16="http://schemas.microsoft.com/office/drawing/2014/main" id="{00000000-0008-0000-3B00-0000024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19457" name="Button 1" hidden="1">
              <a:extLst>
                <a:ext uri="{63B3BB69-23CF-44E3-9099-C40C66FF867C}">
                  <a14:compatExt spid="_x0000_s19457"/>
                </a:ext>
                <a:ext uri="{FF2B5EF4-FFF2-40B4-BE49-F238E27FC236}">
                  <a16:creationId xmlns:a16="http://schemas.microsoft.com/office/drawing/2014/main" id="{00000000-0008-0000-3B00-0000014C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49.xml><?xml version="1.0" encoding="utf-8"?>
<xdr:wsDr xmlns:xdr="http://schemas.openxmlformats.org/drawingml/2006/spreadsheetDrawing" xmlns:a="http://schemas.openxmlformats.org/drawingml/2006/main">
  <xdr:twoCellAnchor>
    <xdr:from>
      <xdr:col>0</xdr:col>
      <xdr:colOff>209550</xdr:colOff>
      <xdr:row>209</xdr:row>
      <xdr:rowOff>57150</xdr:rowOff>
    </xdr:from>
    <xdr:to>
      <xdr:col>8</xdr:col>
      <xdr:colOff>342900</xdr:colOff>
      <xdr:row>239</xdr:row>
      <xdr:rowOff>19050</xdr:rowOff>
    </xdr:to>
    <xdr:graphicFrame macro="">
      <xdr:nvGraphicFramePr>
        <xdr:cNvPr id="20482" name="Chart 2">
          <a:extLst>
            <a:ext uri="{FF2B5EF4-FFF2-40B4-BE49-F238E27FC236}">
              <a16:creationId xmlns:a16="http://schemas.microsoft.com/office/drawing/2014/main" id="{00000000-0008-0000-3C00-0000025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20481" name="Button 1" hidden="1">
              <a:extLst>
                <a:ext uri="{63B3BB69-23CF-44E3-9099-C40C66FF867C}">
                  <a14:compatExt spid="_x0000_s20481"/>
                </a:ext>
                <a:ext uri="{FF2B5EF4-FFF2-40B4-BE49-F238E27FC236}">
                  <a16:creationId xmlns:a16="http://schemas.microsoft.com/office/drawing/2014/main" id="{00000000-0008-0000-3C00-00000150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50.xml><?xml version="1.0" encoding="utf-8"?>
<xdr:wsDr xmlns:xdr="http://schemas.openxmlformats.org/drawingml/2006/spreadsheetDrawing" xmlns:a="http://schemas.openxmlformats.org/drawingml/2006/main">
  <xdr:twoCellAnchor>
    <xdr:from>
      <xdr:col>0</xdr:col>
      <xdr:colOff>266700</xdr:colOff>
      <xdr:row>208</xdr:row>
      <xdr:rowOff>133350</xdr:rowOff>
    </xdr:from>
    <xdr:to>
      <xdr:col>8</xdr:col>
      <xdr:colOff>400050</xdr:colOff>
      <xdr:row>238</xdr:row>
      <xdr:rowOff>95250</xdr:rowOff>
    </xdr:to>
    <xdr:graphicFrame macro="">
      <xdr:nvGraphicFramePr>
        <xdr:cNvPr id="21506" name="Chart 2">
          <a:extLst>
            <a:ext uri="{FF2B5EF4-FFF2-40B4-BE49-F238E27FC236}">
              <a16:creationId xmlns:a16="http://schemas.microsoft.com/office/drawing/2014/main" id="{00000000-0008-0000-3D00-0000025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21505" name="Button 1" hidden="1">
              <a:extLst>
                <a:ext uri="{63B3BB69-23CF-44E3-9099-C40C66FF867C}">
                  <a14:compatExt spid="_x0000_s21505"/>
                </a:ext>
                <a:ext uri="{FF2B5EF4-FFF2-40B4-BE49-F238E27FC236}">
                  <a16:creationId xmlns:a16="http://schemas.microsoft.com/office/drawing/2014/main" id="{00000000-0008-0000-3D00-00000154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51.xml><?xml version="1.0" encoding="utf-8"?>
<xdr:wsDr xmlns:xdr="http://schemas.openxmlformats.org/drawingml/2006/spreadsheetDrawing" xmlns:a="http://schemas.openxmlformats.org/drawingml/2006/main">
  <xdr:twoCellAnchor>
    <xdr:from>
      <xdr:col>0</xdr:col>
      <xdr:colOff>209550</xdr:colOff>
      <xdr:row>208</xdr:row>
      <xdr:rowOff>114300</xdr:rowOff>
    </xdr:from>
    <xdr:to>
      <xdr:col>8</xdr:col>
      <xdr:colOff>342900</xdr:colOff>
      <xdr:row>238</xdr:row>
      <xdr:rowOff>76200</xdr:rowOff>
    </xdr:to>
    <xdr:graphicFrame macro="">
      <xdr:nvGraphicFramePr>
        <xdr:cNvPr id="22530" name="Chart 2">
          <a:extLst>
            <a:ext uri="{FF2B5EF4-FFF2-40B4-BE49-F238E27FC236}">
              <a16:creationId xmlns:a16="http://schemas.microsoft.com/office/drawing/2014/main" id="{00000000-0008-0000-3E00-0000025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22529" name="Button 1" hidden="1">
              <a:extLst>
                <a:ext uri="{63B3BB69-23CF-44E3-9099-C40C66FF867C}">
                  <a14:compatExt spid="_x0000_s22529"/>
                </a:ext>
                <a:ext uri="{FF2B5EF4-FFF2-40B4-BE49-F238E27FC236}">
                  <a16:creationId xmlns:a16="http://schemas.microsoft.com/office/drawing/2014/main" id="{00000000-0008-0000-3E00-00000158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52.xml><?xml version="1.0" encoding="utf-8"?>
<xdr:wsDr xmlns:xdr="http://schemas.openxmlformats.org/drawingml/2006/spreadsheetDrawing" xmlns:a="http://schemas.openxmlformats.org/drawingml/2006/main">
  <xdr:twoCellAnchor>
    <xdr:from>
      <xdr:col>0</xdr:col>
      <xdr:colOff>219075</xdr:colOff>
      <xdr:row>208</xdr:row>
      <xdr:rowOff>57150</xdr:rowOff>
    </xdr:from>
    <xdr:to>
      <xdr:col>8</xdr:col>
      <xdr:colOff>352425</xdr:colOff>
      <xdr:row>238</xdr:row>
      <xdr:rowOff>19050</xdr:rowOff>
    </xdr:to>
    <xdr:graphicFrame macro="">
      <xdr:nvGraphicFramePr>
        <xdr:cNvPr id="23554" name="Chart 2">
          <a:extLst>
            <a:ext uri="{FF2B5EF4-FFF2-40B4-BE49-F238E27FC236}">
              <a16:creationId xmlns:a16="http://schemas.microsoft.com/office/drawing/2014/main" id="{00000000-0008-0000-3F00-0000025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23553" name="Button 1" hidden="1">
              <a:extLst>
                <a:ext uri="{63B3BB69-23CF-44E3-9099-C40C66FF867C}">
                  <a14:compatExt spid="_x0000_s23553"/>
                </a:ext>
                <a:ext uri="{FF2B5EF4-FFF2-40B4-BE49-F238E27FC236}">
                  <a16:creationId xmlns:a16="http://schemas.microsoft.com/office/drawing/2014/main" id="{00000000-0008-0000-3F00-0000015C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53.xml><?xml version="1.0" encoding="utf-8"?>
<xdr:wsDr xmlns:xdr="http://schemas.openxmlformats.org/drawingml/2006/spreadsheetDrawing" xmlns:a="http://schemas.openxmlformats.org/drawingml/2006/main">
  <xdr:twoCellAnchor>
    <xdr:from>
      <xdr:col>0</xdr:col>
      <xdr:colOff>247650</xdr:colOff>
      <xdr:row>208</xdr:row>
      <xdr:rowOff>104775</xdr:rowOff>
    </xdr:from>
    <xdr:to>
      <xdr:col>8</xdr:col>
      <xdr:colOff>381000</xdr:colOff>
      <xdr:row>238</xdr:row>
      <xdr:rowOff>66675</xdr:rowOff>
    </xdr:to>
    <xdr:graphicFrame macro="">
      <xdr:nvGraphicFramePr>
        <xdr:cNvPr id="24578" name="Chart 2">
          <a:extLst>
            <a:ext uri="{FF2B5EF4-FFF2-40B4-BE49-F238E27FC236}">
              <a16:creationId xmlns:a16="http://schemas.microsoft.com/office/drawing/2014/main" id="{00000000-0008-0000-4000-0000026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24577" name="Button 1" hidden="1">
              <a:extLst>
                <a:ext uri="{63B3BB69-23CF-44E3-9099-C40C66FF867C}">
                  <a14:compatExt spid="_x0000_s24577"/>
                </a:ext>
                <a:ext uri="{FF2B5EF4-FFF2-40B4-BE49-F238E27FC236}">
                  <a16:creationId xmlns:a16="http://schemas.microsoft.com/office/drawing/2014/main" id="{00000000-0008-0000-4000-00000160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54.xml><?xml version="1.0" encoding="utf-8"?>
<xdr:wsDr xmlns:xdr="http://schemas.openxmlformats.org/drawingml/2006/spreadsheetDrawing" xmlns:a="http://schemas.openxmlformats.org/drawingml/2006/main">
  <xdr:twoCellAnchor>
    <xdr:from>
      <xdr:col>0</xdr:col>
      <xdr:colOff>171450</xdr:colOff>
      <xdr:row>208</xdr:row>
      <xdr:rowOff>57150</xdr:rowOff>
    </xdr:from>
    <xdr:to>
      <xdr:col>8</xdr:col>
      <xdr:colOff>304800</xdr:colOff>
      <xdr:row>238</xdr:row>
      <xdr:rowOff>19050</xdr:rowOff>
    </xdr:to>
    <xdr:graphicFrame macro="">
      <xdr:nvGraphicFramePr>
        <xdr:cNvPr id="25602" name="Chart 2">
          <a:extLst>
            <a:ext uri="{FF2B5EF4-FFF2-40B4-BE49-F238E27FC236}">
              <a16:creationId xmlns:a16="http://schemas.microsoft.com/office/drawing/2014/main" id="{00000000-0008-0000-4100-0000026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25601" name="Button 1" hidden="1">
              <a:extLst>
                <a:ext uri="{63B3BB69-23CF-44E3-9099-C40C66FF867C}">
                  <a14:compatExt spid="_x0000_s25601"/>
                </a:ext>
                <a:ext uri="{FF2B5EF4-FFF2-40B4-BE49-F238E27FC236}">
                  <a16:creationId xmlns:a16="http://schemas.microsoft.com/office/drawing/2014/main" id="{00000000-0008-0000-4100-00000164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55.xml><?xml version="1.0" encoding="utf-8"?>
<xdr:wsDr xmlns:xdr="http://schemas.openxmlformats.org/drawingml/2006/spreadsheetDrawing" xmlns:a="http://schemas.openxmlformats.org/drawingml/2006/main">
  <xdr:twoCellAnchor>
    <xdr:from>
      <xdr:col>0</xdr:col>
      <xdr:colOff>219075</xdr:colOff>
      <xdr:row>208</xdr:row>
      <xdr:rowOff>19050</xdr:rowOff>
    </xdr:from>
    <xdr:to>
      <xdr:col>8</xdr:col>
      <xdr:colOff>352425</xdr:colOff>
      <xdr:row>237</xdr:row>
      <xdr:rowOff>142875</xdr:rowOff>
    </xdr:to>
    <xdr:graphicFrame macro="">
      <xdr:nvGraphicFramePr>
        <xdr:cNvPr id="26626" name="Chart 2">
          <a:extLst>
            <a:ext uri="{FF2B5EF4-FFF2-40B4-BE49-F238E27FC236}">
              <a16:creationId xmlns:a16="http://schemas.microsoft.com/office/drawing/2014/main" id="{00000000-0008-0000-4200-0000026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26625" name="Button 1" hidden="1">
              <a:extLst>
                <a:ext uri="{63B3BB69-23CF-44E3-9099-C40C66FF867C}">
                  <a14:compatExt spid="_x0000_s26625"/>
                </a:ext>
                <a:ext uri="{FF2B5EF4-FFF2-40B4-BE49-F238E27FC236}">
                  <a16:creationId xmlns:a16="http://schemas.microsoft.com/office/drawing/2014/main" id="{00000000-0008-0000-4200-00000168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56.xml><?xml version="1.0" encoding="utf-8"?>
<xdr:wsDr xmlns:xdr="http://schemas.openxmlformats.org/drawingml/2006/spreadsheetDrawing" xmlns:a="http://schemas.openxmlformats.org/drawingml/2006/main">
  <xdr:twoCellAnchor>
    <xdr:from>
      <xdr:col>0</xdr:col>
      <xdr:colOff>171450</xdr:colOff>
      <xdr:row>208</xdr:row>
      <xdr:rowOff>76200</xdr:rowOff>
    </xdr:from>
    <xdr:to>
      <xdr:col>8</xdr:col>
      <xdr:colOff>304800</xdr:colOff>
      <xdr:row>238</xdr:row>
      <xdr:rowOff>38100</xdr:rowOff>
    </xdr:to>
    <xdr:graphicFrame macro="">
      <xdr:nvGraphicFramePr>
        <xdr:cNvPr id="27650" name="Chart 2">
          <a:extLst>
            <a:ext uri="{FF2B5EF4-FFF2-40B4-BE49-F238E27FC236}">
              <a16:creationId xmlns:a16="http://schemas.microsoft.com/office/drawing/2014/main" id="{00000000-0008-0000-4300-0000026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27649" name="Button 1" hidden="1">
              <a:extLst>
                <a:ext uri="{63B3BB69-23CF-44E3-9099-C40C66FF867C}">
                  <a14:compatExt spid="_x0000_s27649"/>
                </a:ext>
                <a:ext uri="{FF2B5EF4-FFF2-40B4-BE49-F238E27FC236}">
                  <a16:creationId xmlns:a16="http://schemas.microsoft.com/office/drawing/2014/main" id="{00000000-0008-0000-4300-0000016C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57.xml><?xml version="1.0" encoding="utf-8"?>
<xdr:wsDr xmlns:xdr="http://schemas.openxmlformats.org/drawingml/2006/spreadsheetDrawing" xmlns:a="http://schemas.openxmlformats.org/drawingml/2006/main">
  <xdr:twoCellAnchor>
    <xdr:from>
      <xdr:col>0</xdr:col>
      <xdr:colOff>66675</xdr:colOff>
      <xdr:row>208</xdr:row>
      <xdr:rowOff>114300</xdr:rowOff>
    </xdr:from>
    <xdr:to>
      <xdr:col>8</xdr:col>
      <xdr:colOff>200025</xdr:colOff>
      <xdr:row>238</xdr:row>
      <xdr:rowOff>76200</xdr:rowOff>
    </xdr:to>
    <xdr:graphicFrame macro="">
      <xdr:nvGraphicFramePr>
        <xdr:cNvPr id="28674" name="Chart 2">
          <a:extLst>
            <a:ext uri="{FF2B5EF4-FFF2-40B4-BE49-F238E27FC236}">
              <a16:creationId xmlns:a16="http://schemas.microsoft.com/office/drawing/2014/main" id="{00000000-0008-0000-4400-0000027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28673" name="Button 1" hidden="1">
              <a:extLst>
                <a:ext uri="{63B3BB69-23CF-44E3-9099-C40C66FF867C}">
                  <a14:compatExt spid="_x0000_s28673"/>
                </a:ext>
                <a:ext uri="{FF2B5EF4-FFF2-40B4-BE49-F238E27FC236}">
                  <a16:creationId xmlns:a16="http://schemas.microsoft.com/office/drawing/2014/main" id="{00000000-0008-0000-4400-00000170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58.xml><?xml version="1.0" encoding="utf-8"?>
<xdr:wsDr xmlns:xdr="http://schemas.openxmlformats.org/drawingml/2006/spreadsheetDrawing" xmlns:a="http://schemas.openxmlformats.org/drawingml/2006/main">
  <xdr:twoCellAnchor>
    <xdr:from>
      <xdr:col>0</xdr:col>
      <xdr:colOff>152400</xdr:colOff>
      <xdr:row>208</xdr:row>
      <xdr:rowOff>57150</xdr:rowOff>
    </xdr:from>
    <xdr:to>
      <xdr:col>8</xdr:col>
      <xdr:colOff>285750</xdr:colOff>
      <xdr:row>238</xdr:row>
      <xdr:rowOff>19050</xdr:rowOff>
    </xdr:to>
    <xdr:graphicFrame macro="">
      <xdr:nvGraphicFramePr>
        <xdr:cNvPr id="29698" name="Chart 2">
          <a:extLst>
            <a:ext uri="{FF2B5EF4-FFF2-40B4-BE49-F238E27FC236}">
              <a16:creationId xmlns:a16="http://schemas.microsoft.com/office/drawing/2014/main" id="{00000000-0008-0000-4500-0000027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29697" name="Button 1" hidden="1">
              <a:extLst>
                <a:ext uri="{63B3BB69-23CF-44E3-9099-C40C66FF867C}">
                  <a14:compatExt spid="_x0000_s29697"/>
                </a:ext>
                <a:ext uri="{FF2B5EF4-FFF2-40B4-BE49-F238E27FC236}">
                  <a16:creationId xmlns:a16="http://schemas.microsoft.com/office/drawing/2014/main" id="{00000000-0008-0000-4500-00000174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59.xml><?xml version="1.0" encoding="utf-8"?>
<xdr:wsDr xmlns:xdr="http://schemas.openxmlformats.org/drawingml/2006/spreadsheetDrawing" xmlns:a="http://schemas.openxmlformats.org/drawingml/2006/main">
  <xdr:twoCellAnchor>
    <xdr:from>
      <xdr:col>0</xdr:col>
      <xdr:colOff>142875</xdr:colOff>
      <xdr:row>208</xdr:row>
      <xdr:rowOff>85725</xdr:rowOff>
    </xdr:from>
    <xdr:to>
      <xdr:col>8</xdr:col>
      <xdr:colOff>276225</xdr:colOff>
      <xdr:row>238</xdr:row>
      <xdr:rowOff>47625</xdr:rowOff>
    </xdr:to>
    <xdr:graphicFrame macro="">
      <xdr:nvGraphicFramePr>
        <xdr:cNvPr id="30722" name="Chart 2">
          <a:extLst>
            <a:ext uri="{FF2B5EF4-FFF2-40B4-BE49-F238E27FC236}">
              <a16:creationId xmlns:a16="http://schemas.microsoft.com/office/drawing/2014/main" id="{00000000-0008-0000-4600-0000027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30721" name="Button 1" hidden="1">
              <a:extLst>
                <a:ext uri="{63B3BB69-23CF-44E3-9099-C40C66FF867C}">
                  <a14:compatExt spid="_x0000_s30721"/>
                </a:ext>
                <a:ext uri="{FF2B5EF4-FFF2-40B4-BE49-F238E27FC236}">
                  <a16:creationId xmlns:a16="http://schemas.microsoft.com/office/drawing/2014/main" id="{00000000-0008-0000-4600-00000178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60.xml><?xml version="1.0" encoding="utf-8"?>
<xdr:wsDr xmlns:xdr="http://schemas.openxmlformats.org/drawingml/2006/spreadsheetDrawing" xmlns:a="http://schemas.openxmlformats.org/drawingml/2006/main">
  <xdr:twoCellAnchor>
    <xdr:from>
      <xdr:col>0</xdr:col>
      <xdr:colOff>152400</xdr:colOff>
      <xdr:row>208</xdr:row>
      <xdr:rowOff>66675</xdr:rowOff>
    </xdr:from>
    <xdr:to>
      <xdr:col>8</xdr:col>
      <xdr:colOff>285750</xdr:colOff>
      <xdr:row>238</xdr:row>
      <xdr:rowOff>28575</xdr:rowOff>
    </xdr:to>
    <xdr:graphicFrame macro="">
      <xdr:nvGraphicFramePr>
        <xdr:cNvPr id="31746" name="Chart 2">
          <a:extLst>
            <a:ext uri="{FF2B5EF4-FFF2-40B4-BE49-F238E27FC236}">
              <a16:creationId xmlns:a16="http://schemas.microsoft.com/office/drawing/2014/main" id="{00000000-0008-0000-4700-0000027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31745" name="Button 1" hidden="1">
              <a:extLst>
                <a:ext uri="{63B3BB69-23CF-44E3-9099-C40C66FF867C}">
                  <a14:compatExt spid="_x0000_s31745"/>
                </a:ext>
                <a:ext uri="{FF2B5EF4-FFF2-40B4-BE49-F238E27FC236}">
                  <a16:creationId xmlns:a16="http://schemas.microsoft.com/office/drawing/2014/main" id="{00000000-0008-0000-4700-0000017C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61.xml><?xml version="1.0" encoding="utf-8"?>
<xdr:wsDr xmlns:xdr="http://schemas.openxmlformats.org/drawingml/2006/spreadsheetDrawing" xmlns:a="http://schemas.openxmlformats.org/drawingml/2006/main">
  <xdr:twoCellAnchor>
    <xdr:from>
      <xdr:col>0</xdr:col>
      <xdr:colOff>200025</xdr:colOff>
      <xdr:row>208</xdr:row>
      <xdr:rowOff>57150</xdr:rowOff>
    </xdr:from>
    <xdr:to>
      <xdr:col>8</xdr:col>
      <xdr:colOff>333375</xdr:colOff>
      <xdr:row>238</xdr:row>
      <xdr:rowOff>19050</xdr:rowOff>
    </xdr:to>
    <xdr:graphicFrame macro="">
      <xdr:nvGraphicFramePr>
        <xdr:cNvPr id="32770" name="Chart 2">
          <a:extLst>
            <a:ext uri="{FF2B5EF4-FFF2-40B4-BE49-F238E27FC236}">
              <a16:creationId xmlns:a16="http://schemas.microsoft.com/office/drawing/2014/main" id="{00000000-0008-0000-4800-0000028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32769" name="Button 1" hidden="1">
              <a:extLst>
                <a:ext uri="{63B3BB69-23CF-44E3-9099-C40C66FF867C}">
                  <a14:compatExt spid="_x0000_s32769"/>
                </a:ext>
                <a:ext uri="{FF2B5EF4-FFF2-40B4-BE49-F238E27FC236}">
                  <a16:creationId xmlns:a16="http://schemas.microsoft.com/office/drawing/2014/main" id="{00000000-0008-0000-4800-00000180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62.xml><?xml version="1.0" encoding="utf-8"?>
<xdr:wsDr xmlns:xdr="http://schemas.openxmlformats.org/drawingml/2006/spreadsheetDrawing" xmlns:a="http://schemas.openxmlformats.org/drawingml/2006/main">
  <xdr:twoCellAnchor>
    <xdr:from>
      <xdr:col>0</xdr:col>
      <xdr:colOff>190500</xdr:colOff>
      <xdr:row>208</xdr:row>
      <xdr:rowOff>47625</xdr:rowOff>
    </xdr:from>
    <xdr:to>
      <xdr:col>8</xdr:col>
      <xdr:colOff>323850</xdr:colOff>
      <xdr:row>238</xdr:row>
      <xdr:rowOff>9525</xdr:rowOff>
    </xdr:to>
    <xdr:graphicFrame macro="">
      <xdr:nvGraphicFramePr>
        <xdr:cNvPr id="33794" name="Chart 2">
          <a:extLst>
            <a:ext uri="{FF2B5EF4-FFF2-40B4-BE49-F238E27FC236}">
              <a16:creationId xmlns:a16="http://schemas.microsoft.com/office/drawing/2014/main" id="{00000000-0008-0000-4900-0000028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33793" name="Button 1" hidden="1">
              <a:extLst>
                <a:ext uri="{63B3BB69-23CF-44E3-9099-C40C66FF867C}">
                  <a14:compatExt spid="_x0000_s33793"/>
                </a:ext>
                <a:ext uri="{FF2B5EF4-FFF2-40B4-BE49-F238E27FC236}">
                  <a16:creationId xmlns:a16="http://schemas.microsoft.com/office/drawing/2014/main" id="{00000000-0008-0000-4900-00000184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63.xml><?xml version="1.0" encoding="utf-8"?>
<xdr:wsDr xmlns:xdr="http://schemas.openxmlformats.org/drawingml/2006/spreadsheetDrawing" xmlns:a="http://schemas.openxmlformats.org/drawingml/2006/main">
  <xdr:twoCellAnchor>
    <xdr:from>
      <xdr:col>0</xdr:col>
      <xdr:colOff>123825</xdr:colOff>
      <xdr:row>208</xdr:row>
      <xdr:rowOff>85725</xdr:rowOff>
    </xdr:from>
    <xdr:to>
      <xdr:col>8</xdr:col>
      <xdr:colOff>257175</xdr:colOff>
      <xdr:row>238</xdr:row>
      <xdr:rowOff>47625</xdr:rowOff>
    </xdr:to>
    <xdr:graphicFrame macro="">
      <xdr:nvGraphicFramePr>
        <xdr:cNvPr id="34818" name="Chart 2">
          <a:extLst>
            <a:ext uri="{FF2B5EF4-FFF2-40B4-BE49-F238E27FC236}">
              <a16:creationId xmlns:a16="http://schemas.microsoft.com/office/drawing/2014/main" id="{00000000-0008-0000-4A00-0000028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34817" name="Button 1" hidden="1">
              <a:extLst>
                <a:ext uri="{63B3BB69-23CF-44E3-9099-C40C66FF867C}">
                  <a14:compatExt spid="_x0000_s34817"/>
                </a:ext>
                <a:ext uri="{FF2B5EF4-FFF2-40B4-BE49-F238E27FC236}">
                  <a16:creationId xmlns:a16="http://schemas.microsoft.com/office/drawing/2014/main" id="{00000000-0008-0000-4A00-00000188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64.xml><?xml version="1.0" encoding="utf-8"?>
<xdr:wsDr xmlns:xdr="http://schemas.openxmlformats.org/drawingml/2006/spreadsheetDrawing" xmlns:a="http://schemas.openxmlformats.org/drawingml/2006/main">
  <xdr:twoCellAnchor>
    <xdr:from>
      <xdr:col>0</xdr:col>
      <xdr:colOff>114300</xdr:colOff>
      <xdr:row>208</xdr:row>
      <xdr:rowOff>104775</xdr:rowOff>
    </xdr:from>
    <xdr:to>
      <xdr:col>8</xdr:col>
      <xdr:colOff>247650</xdr:colOff>
      <xdr:row>238</xdr:row>
      <xdr:rowOff>66675</xdr:rowOff>
    </xdr:to>
    <xdr:graphicFrame macro="">
      <xdr:nvGraphicFramePr>
        <xdr:cNvPr id="35842" name="Chart 2">
          <a:extLst>
            <a:ext uri="{FF2B5EF4-FFF2-40B4-BE49-F238E27FC236}">
              <a16:creationId xmlns:a16="http://schemas.microsoft.com/office/drawing/2014/main" id="{00000000-0008-0000-4B00-0000028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35841" name="Button 1" hidden="1">
              <a:extLst>
                <a:ext uri="{63B3BB69-23CF-44E3-9099-C40C66FF867C}">
                  <a14:compatExt spid="_x0000_s35841"/>
                </a:ext>
                <a:ext uri="{FF2B5EF4-FFF2-40B4-BE49-F238E27FC236}">
                  <a16:creationId xmlns:a16="http://schemas.microsoft.com/office/drawing/2014/main" id="{00000000-0008-0000-4B00-0000018C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65.xml><?xml version="1.0" encoding="utf-8"?>
<xdr:wsDr xmlns:xdr="http://schemas.openxmlformats.org/drawingml/2006/spreadsheetDrawing" xmlns:a="http://schemas.openxmlformats.org/drawingml/2006/main">
  <xdr:twoCellAnchor>
    <xdr:from>
      <xdr:col>0</xdr:col>
      <xdr:colOff>171450</xdr:colOff>
      <xdr:row>208</xdr:row>
      <xdr:rowOff>76200</xdr:rowOff>
    </xdr:from>
    <xdr:to>
      <xdr:col>8</xdr:col>
      <xdr:colOff>304800</xdr:colOff>
      <xdr:row>238</xdr:row>
      <xdr:rowOff>38100</xdr:rowOff>
    </xdr:to>
    <xdr:graphicFrame macro="">
      <xdr:nvGraphicFramePr>
        <xdr:cNvPr id="36866" name="Chart 2">
          <a:extLst>
            <a:ext uri="{FF2B5EF4-FFF2-40B4-BE49-F238E27FC236}">
              <a16:creationId xmlns:a16="http://schemas.microsoft.com/office/drawing/2014/main" id="{00000000-0008-0000-4C00-0000029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36865" name="Button 1" hidden="1">
              <a:extLst>
                <a:ext uri="{63B3BB69-23CF-44E3-9099-C40C66FF867C}">
                  <a14:compatExt spid="_x0000_s36865"/>
                </a:ext>
                <a:ext uri="{FF2B5EF4-FFF2-40B4-BE49-F238E27FC236}">
                  <a16:creationId xmlns:a16="http://schemas.microsoft.com/office/drawing/2014/main" id="{00000000-0008-0000-4C00-00000190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66.xml><?xml version="1.0" encoding="utf-8"?>
<xdr:wsDr xmlns:xdr="http://schemas.openxmlformats.org/drawingml/2006/spreadsheetDrawing" xmlns:a="http://schemas.openxmlformats.org/drawingml/2006/main">
  <xdr:twoCellAnchor>
    <xdr:from>
      <xdr:col>0</xdr:col>
      <xdr:colOff>219075</xdr:colOff>
      <xdr:row>208</xdr:row>
      <xdr:rowOff>76200</xdr:rowOff>
    </xdr:from>
    <xdr:to>
      <xdr:col>8</xdr:col>
      <xdr:colOff>352425</xdr:colOff>
      <xdr:row>238</xdr:row>
      <xdr:rowOff>38100</xdr:rowOff>
    </xdr:to>
    <xdr:graphicFrame macro="">
      <xdr:nvGraphicFramePr>
        <xdr:cNvPr id="37890" name="Chart 2">
          <a:extLst>
            <a:ext uri="{FF2B5EF4-FFF2-40B4-BE49-F238E27FC236}">
              <a16:creationId xmlns:a16="http://schemas.microsoft.com/office/drawing/2014/main" id="{00000000-0008-0000-4D00-0000029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37889" name="Button 1" hidden="1">
              <a:extLst>
                <a:ext uri="{63B3BB69-23CF-44E3-9099-C40C66FF867C}">
                  <a14:compatExt spid="_x0000_s37889"/>
                </a:ext>
                <a:ext uri="{FF2B5EF4-FFF2-40B4-BE49-F238E27FC236}">
                  <a16:creationId xmlns:a16="http://schemas.microsoft.com/office/drawing/2014/main" id="{00000000-0008-0000-4D00-00000194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67.xml><?xml version="1.0" encoding="utf-8"?>
<xdr:wsDr xmlns:xdr="http://schemas.openxmlformats.org/drawingml/2006/spreadsheetDrawing" xmlns:a="http://schemas.openxmlformats.org/drawingml/2006/main">
  <xdr:twoCellAnchor>
    <xdr:from>
      <xdr:col>0</xdr:col>
      <xdr:colOff>171450</xdr:colOff>
      <xdr:row>208</xdr:row>
      <xdr:rowOff>66675</xdr:rowOff>
    </xdr:from>
    <xdr:to>
      <xdr:col>8</xdr:col>
      <xdr:colOff>304800</xdr:colOff>
      <xdr:row>238</xdr:row>
      <xdr:rowOff>28575</xdr:rowOff>
    </xdr:to>
    <xdr:graphicFrame macro="">
      <xdr:nvGraphicFramePr>
        <xdr:cNvPr id="38914" name="Chart 2">
          <a:extLst>
            <a:ext uri="{FF2B5EF4-FFF2-40B4-BE49-F238E27FC236}">
              <a16:creationId xmlns:a16="http://schemas.microsoft.com/office/drawing/2014/main" id="{00000000-0008-0000-4E00-0000029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xdr:from>
          <xdr:col>7</xdr:col>
          <xdr:colOff>238125</xdr:colOff>
          <xdr:row>171</xdr:row>
          <xdr:rowOff>180975</xdr:rowOff>
        </xdr:from>
        <xdr:to>
          <xdr:col>8</xdr:col>
          <xdr:colOff>409575</xdr:colOff>
          <xdr:row>174</xdr:row>
          <xdr:rowOff>9525</xdr:rowOff>
        </xdr:to>
        <xdr:sp macro="" textlink="">
          <xdr:nvSpPr>
            <xdr:cNvPr id="38913" name="Button 1" hidden="1">
              <a:extLst>
                <a:ext uri="{63B3BB69-23CF-44E3-9099-C40C66FF867C}">
                  <a14:compatExt spid="_x0000_s38913"/>
                </a:ext>
                <a:ext uri="{FF2B5EF4-FFF2-40B4-BE49-F238E27FC236}">
                  <a16:creationId xmlns:a16="http://schemas.microsoft.com/office/drawing/2014/main" id="{00000000-0008-0000-4E00-000001980000}"/>
                </a:ext>
              </a:extLst>
            </xdr:cNvPr>
            <xdr:cNvSpPr/>
          </xdr:nvSpPr>
          <xdr:spPr bwMode="auto">
            <a:xfrm>
              <a:off x="0" y="0"/>
              <a:ext cx="0" cy="0"/>
            </a:xfrm>
            <a:prstGeom prst="rect">
              <a:avLst/>
            </a:prstGeom>
            <a:noFill/>
            <a:ln w="9525">
              <a:miter lim="800000"/>
              <a:headEnd/>
              <a:tailEnd/>
            </a:ln>
            <a:effectLst/>
            <a:extLst>
              <a:ext uri="{53640926-AAD7-44D8-BBD7-CCE9431645EC}">
                <a14:shadowObscured val="1"/>
              </a:ext>
            </a:extLst>
          </xdr:spPr>
          <xdr:txBody>
            <a:bodyPr vertOverflow="clip" wrap="square" lIns="27432" tIns="22860" rIns="27432" bIns="22860" anchor="ctr" upright="1"/>
            <a:lstStyle/>
            <a:p>
              <a:pPr algn="ctr" rtl="0">
                <a:defRPr sz="1000"/>
              </a:pPr>
              <a:r>
                <a:rPr lang="en-AU" sz="1000" b="1" i="0" u="none" strike="noStrike" baseline="0">
                  <a:solidFill>
                    <a:srgbClr val="000000"/>
                  </a:solidFill>
                  <a:latin typeface="Arial"/>
                  <a:cs typeface="Arial"/>
                </a:rPr>
                <a:t>Insert New Variation</a:t>
              </a:r>
            </a:p>
          </xdr:txBody>
        </xdr:sp>
        <xdr:clientData fPrintsWithSheet="0"/>
      </xdr:twoCellAnchor>
    </mc:Choice>
    <mc:Fallback/>
  </mc:AlternateContent>
</xdr:wsDr>
</file>

<file path=xl/drawings/drawing68.xml><?xml version="1.0" encoding="utf-8"?>
<xdr:wsDr xmlns:xdr="http://schemas.openxmlformats.org/drawingml/2006/spreadsheetDrawing" xmlns:a="http://schemas.openxmlformats.org/drawingml/2006/main">
  <xdr:twoCellAnchor>
    <xdr:from>
      <xdr:col>0</xdr:col>
      <xdr:colOff>352425</xdr:colOff>
      <xdr:row>88</xdr:row>
      <xdr:rowOff>95250</xdr:rowOff>
    </xdr:from>
    <xdr:to>
      <xdr:col>8</xdr:col>
      <xdr:colOff>485775</xdr:colOff>
      <xdr:row>118</xdr:row>
      <xdr:rowOff>47625</xdr:rowOff>
    </xdr:to>
    <xdr:graphicFrame macro="">
      <xdr:nvGraphicFramePr>
        <xdr:cNvPr id="41986" name="Chart 2">
          <a:extLst>
            <a:ext uri="{FF2B5EF4-FFF2-40B4-BE49-F238E27FC236}">
              <a16:creationId xmlns:a16="http://schemas.microsoft.com/office/drawing/2014/main" id="{00000000-0008-0000-5100-000002A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9.xml><?xml version="1.0" encoding="utf-8"?>
<xdr:wsDr xmlns:xdr="http://schemas.openxmlformats.org/drawingml/2006/spreadsheetDrawing" xmlns:a="http://schemas.openxmlformats.org/drawingml/2006/main">
  <xdr:twoCellAnchor>
    <xdr:from>
      <xdr:col>0</xdr:col>
      <xdr:colOff>352425</xdr:colOff>
      <xdr:row>90</xdr:row>
      <xdr:rowOff>95250</xdr:rowOff>
    </xdr:from>
    <xdr:to>
      <xdr:col>8</xdr:col>
      <xdr:colOff>485775</xdr:colOff>
      <xdr:row>124</xdr:row>
      <xdr:rowOff>47625</xdr:rowOff>
    </xdr:to>
    <xdr:graphicFrame macro="">
      <xdr:nvGraphicFramePr>
        <xdr:cNvPr id="80897" name="Chart 1">
          <a:extLst>
            <a:ext uri="{FF2B5EF4-FFF2-40B4-BE49-F238E27FC236}">
              <a16:creationId xmlns:a16="http://schemas.microsoft.com/office/drawing/2014/main" id="{00000000-0008-0000-5200-0000013C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02_SEM%20Opex%20Inputs%20&amp;%20Outputs%20-%20RP2020-25%20FIN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1"/>
      <sheetName val="Assumptions"/>
      <sheetName val="S2"/>
      <sheetName val="SEM Input"/>
      <sheetName val="BASE"/>
      <sheetName val="STEP"/>
      <sheetName val="ROC"/>
      <sheetName val="S3"/>
      <sheetName val="AER 2010-15"/>
      <sheetName val="AER 2015-20"/>
      <sheetName val="S4"/>
      <sheetName val="Hist. Opex"/>
      <sheetName val="SEM Output $2020"/>
      <sheetName val="S5"/>
      <sheetName val="Chart Data $2020"/>
      <sheetName val="C1"/>
      <sheetName val="C2"/>
      <sheetName val="C3"/>
      <sheetName val="C4-DP"/>
      <sheetName val="S6"/>
    </sheetNames>
    <sheetDataSet>
      <sheetData sheetId="0"/>
      <sheetData sheetId="1"/>
      <sheetData sheetId="2"/>
      <sheetData sheetId="3">
        <row r="10">
          <cell r="H10">
            <v>2.3746031859000576</v>
          </cell>
        </row>
        <row r="11">
          <cell r="H11">
            <v>10.880573740273682</v>
          </cell>
        </row>
        <row r="12">
          <cell r="H12">
            <v>2.2511738358632316</v>
          </cell>
        </row>
        <row r="13">
          <cell r="H13">
            <v>0.64376545846330191</v>
          </cell>
        </row>
        <row r="14">
          <cell r="H14">
            <v>5.0472446025733158</v>
          </cell>
        </row>
        <row r="15">
          <cell r="H15">
            <v>0.29927029861916887</v>
          </cell>
        </row>
        <row r="16">
          <cell r="H16">
            <v>1.7243085965302622</v>
          </cell>
        </row>
        <row r="17">
          <cell r="H17">
            <v>11.178985453793196</v>
          </cell>
        </row>
        <row r="18">
          <cell r="H18">
            <v>4.5461036472754826</v>
          </cell>
        </row>
        <row r="19">
          <cell r="H19">
            <v>0.24469602286134443</v>
          </cell>
        </row>
        <row r="22">
          <cell r="H22">
            <v>12.315709086422265</v>
          </cell>
        </row>
        <row r="23">
          <cell r="H23">
            <v>15.80929937859651</v>
          </cell>
        </row>
        <row r="24">
          <cell r="H24">
            <v>7.9834671234971522</v>
          </cell>
        </row>
        <row r="25">
          <cell r="H25">
            <v>39.194150775567124</v>
          </cell>
        </row>
        <row r="26">
          <cell r="H26">
            <v>36.703452161832011</v>
          </cell>
        </row>
        <row r="27">
          <cell r="H27">
            <v>9.1898043656975847</v>
          </cell>
        </row>
        <row r="28">
          <cell r="H28">
            <v>1.9494240685220947</v>
          </cell>
        </row>
        <row r="29">
          <cell r="H29">
            <v>3.6465297401909353</v>
          </cell>
        </row>
        <row r="30">
          <cell r="H30">
            <v>15.572209158857223</v>
          </cell>
        </row>
        <row r="40">
          <cell r="H40">
            <v>2.6091113480036525</v>
          </cell>
        </row>
        <row r="43">
          <cell r="H43">
            <v>1.3301029644682845</v>
          </cell>
        </row>
        <row r="44">
          <cell r="H44">
            <v>1.0585835710527047</v>
          </cell>
        </row>
        <row r="45">
          <cell r="H45">
            <v>2.7769240561705013</v>
          </cell>
        </row>
        <row r="46">
          <cell r="H46">
            <v>2.6886886862982453</v>
          </cell>
        </row>
        <row r="47">
          <cell r="H47">
            <v>1.3617061060925706</v>
          </cell>
        </row>
        <row r="48">
          <cell r="H48">
            <v>1.0759217864379214</v>
          </cell>
        </row>
        <row r="49">
          <cell r="H49">
            <v>1.324160111835786</v>
          </cell>
        </row>
        <row r="52">
          <cell r="H52">
            <v>2.4320812503193472</v>
          </cell>
        </row>
        <row r="53">
          <cell r="H53">
            <v>0.23493255257741283</v>
          </cell>
        </row>
        <row r="54">
          <cell r="H54">
            <v>0.55083117353247846</v>
          </cell>
        </row>
        <row r="55">
          <cell r="H55">
            <v>2.6308233814022528</v>
          </cell>
        </row>
        <row r="56">
          <cell r="H56">
            <v>1.5223418481583064</v>
          </cell>
        </row>
        <row r="57">
          <cell r="H57">
            <v>0.141757811564233</v>
          </cell>
        </row>
        <row r="58">
          <cell r="H58">
            <v>2.9105407007064521</v>
          </cell>
        </row>
        <row r="59">
          <cell r="H59">
            <v>0.51665996228149091</v>
          </cell>
        </row>
        <row r="62">
          <cell r="H62">
            <v>21.86664769013716</v>
          </cell>
        </row>
        <row r="65">
          <cell r="H65">
            <v>0.67584638512086181</v>
          </cell>
        </row>
        <row r="66">
          <cell r="H66">
            <v>3.7758295437772604</v>
          </cell>
        </row>
        <row r="67">
          <cell r="H67">
            <v>0.36076033462270762</v>
          </cell>
        </row>
        <row r="68">
          <cell r="H68">
            <v>2.1207450043628411</v>
          </cell>
        </row>
        <row r="71">
          <cell r="H71">
            <v>0.56143050343411227</v>
          </cell>
        </row>
        <row r="72">
          <cell r="H72">
            <v>3.8333165232893043</v>
          </cell>
        </row>
        <row r="73">
          <cell r="H73">
            <v>0</v>
          </cell>
        </row>
        <row r="74">
          <cell r="H74">
            <v>0</v>
          </cell>
        </row>
        <row r="75">
          <cell r="H75">
            <v>0.36035140233377366</v>
          </cell>
        </row>
        <row r="76">
          <cell r="H76">
            <v>1.1929786082250369</v>
          </cell>
        </row>
        <row r="77">
          <cell r="H77">
            <v>3.0875476231642165</v>
          </cell>
        </row>
        <row r="78">
          <cell r="H78">
            <v>2.9073456617920934</v>
          </cell>
        </row>
        <row r="79">
          <cell r="H79">
            <v>0.38211604200950622</v>
          </cell>
        </row>
        <row r="80">
          <cell r="H80">
            <v>1.7437526136906576</v>
          </cell>
        </row>
        <row r="83">
          <cell r="H83">
            <v>0.87443221372865021</v>
          </cell>
        </row>
        <row r="84">
          <cell r="H84">
            <v>4.4440817242082424</v>
          </cell>
        </row>
        <row r="85">
          <cell r="H85">
            <v>1.5563043072931368</v>
          </cell>
        </row>
        <row r="86">
          <cell r="H86">
            <v>2.3278502898138598</v>
          </cell>
        </row>
        <row r="87">
          <cell r="H87">
            <v>0.43434309435329904</v>
          </cell>
        </row>
        <row r="90">
          <cell r="H90">
            <v>7.5756872559912223</v>
          </cell>
        </row>
        <row r="91">
          <cell r="H91">
            <v>0.50385115115300927</v>
          </cell>
        </row>
        <row r="92">
          <cell r="H92">
            <v>-3.0021330765559968</v>
          </cell>
        </row>
        <row r="93">
          <cell r="H93">
            <v>0.61666457448503087</v>
          </cell>
        </row>
      </sheetData>
      <sheetData sheetId="4"/>
      <sheetData sheetId="5">
        <row r="8">
          <cell r="M8">
            <v>0</v>
          </cell>
          <cell r="N8">
            <v>0.38314799999999999</v>
          </cell>
          <cell r="O8">
            <v>0.88635599999999992</v>
          </cell>
          <cell r="P8">
            <v>1.0366919999999999</v>
          </cell>
          <cell r="Q8">
            <v>1.254888</v>
          </cell>
        </row>
        <row r="9">
          <cell r="M9">
            <v>2.2860754550000002</v>
          </cell>
          <cell r="N9">
            <v>2.2860754550000002</v>
          </cell>
          <cell r="O9">
            <v>2.2860754550000002</v>
          </cell>
          <cell r="P9">
            <v>2.2860754550000002</v>
          </cell>
          <cell r="Q9">
            <v>2.2860754550000002</v>
          </cell>
        </row>
        <row r="11">
          <cell r="M11">
            <v>-3.7662590196872938</v>
          </cell>
          <cell r="N11">
            <v>-3.7662590196872938</v>
          </cell>
          <cell r="O11">
            <v>-3.7662590196872938</v>
          </cell>
          <cell r="P11">
            <v>-3.7662590196872938</v>
          </cell>
          <cell r="Q11">
            <v>-3.7662590196872938</v>
          </cell>
        </row>
        <row r="23">
          <cell r="M23">
            <v>0.90409627434960871</v>
          </cell>
          <cell r="N23">
            <v>1.124739315044422</v>
          </cell>
          <cell r="O23">
            <v>1.5602566827328106</v>
          </cell>
          <cell r="P23">
            <v>1.6077891094124663</v>
          </cell>
          <cell r="Q23">
            <v>1.6629768967697156</v>
          </cell>
        </row>
        <row r="24">
          <cell r="M24">
            <v>0.71485614646904994</v>
          </cell>
          <cell r="N24">
            <v>0.71485614646904994</v>
          </cell>
          <cell r="O24">
            <v>0.71485614646904994</v>
          </cell>
          <cell r="P24">
            <v>0.71485614646904994</v>
          </cell>
          <cell r="Q24">
            <v>0.71485614646904994</v>
          </cell>
        </row>
        <row r="26">
          <cell r="M26">
            <v>13.444350487254241</v>
          </cell>
          <cell r="N26">
            <v>12.771660599294485</v>
          </cell>
          <cell r="O26">
            <v>12.771660599294485</v>
          </cell>
          <cell r="P26">
            <v>12.771660599294485</v>
          </cell>
          <cell r="Q26">
            <v>12.771660599294485</v>
          </cell>
        </row>
      </sheetData>
      <sheetData sheetId="6"/>
      <sheetData sheetId="7"/>
      <sheetData sheetId="8"/>
      <sheetData sheetId="9"/>
      <sheetData sheetId="10"/>
      <sheetData sheetId="11"/>
      <sheetData sheetId="12"/>
      <sheetData sheetId="13"/>
      <sheetData sheetId="14"/>
      <sheetData sheetId="18"/>
      <sheetData sheetId="1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ustomProperty" Target="../customProperty3.bin"/><Relationship Id="rId2" Type="http://schemas.openxmlformats.org/officeDocument/2006/relationships/customProperty" Target="../customProperty2.bin"/><Relationship Id="rId1" Type="http://schemas.openxmlformats.org/officeDocument/2006/relationships/customProperty" Target="../customProperty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4.bin"/><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customProperty" Target="../customProperty6.bin"/><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7.bin"/><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customProperty" Target="../customProperty8.bin"/><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customProperty" Target="../customProperty9.bin"/><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customProperty" Target="../customProperty10.bin"/><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customProperty" Target="../customProperty11.bin"/><Relationship Id="rId1" Type="http://schemas.openxmlformats.org/officeDocument/2006/relationships/printerSettings" Target="../printerSettings/printerSettings8.bin"/><Relationship Id="rId4" Type="http://schemas.openxmlformats.org/officeDocument/2006/relationships/comments" Target="../comments1.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customProperty" Target="../customProperty12.bin"/><Relationship Id="rId1" Type="http://schemas.openxmlformats.org/officeDocument/2006/relationships/printerSettings" Target="../printerSettings/printerSettings9.bin"/><Relationship Id="rId4" Type="http://schemas.openxmlformats.org/officeDocument/2006/relationships/comments" Target="../comments2.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customProperty" Target="../customProperty13.bin"/><Relationship Id="rId1" Type="http://schemas.openxmlformats.org/officeDocument/2006/relationships/printerSettings" Target="../printerSettings/printerSettings10.bin"/><Relationship Id="rId4" Type="http://schemas.openxmlformats.org/officeDocument/2006/relationships/comments" Target="../comments3.xml"/></Relationships>
</file>

<file path=xl/worksheets/_rels/sheet12.xml.rels><?xml version="1.0" encoding="UTF-8" standalone="yes"?>
<Relationships xmlns="http://schemas.openxmlformats.org/package/2006/relationships"><Relationship Id="rId2" Type="http://schemas.openxmlformats.org/officeDocument/2006/relationships/customProperty" Target="../customProperty14.bin"/><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customProperty" Target="../customProperty15.bin"/><Relationship Id="rId1" Type="http://schemas.openxmlformats.org/officeDocument/2006/relationships/printerSettings" Target="../printerSettings/printerSettings12.bin"/><Relationship Id="rId4" Type="http://schemas.openxmlformats.org/officeDocument/2006/relationships/comments" Target="../comments4.xml"/></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customProperty" Target="../customProperty16.bin"/><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8" Type="http://schemas.openxmlformats.org/officeDocument/2006/relationships/drawing" Target="../drawings/drawing3.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17.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14.bin"/><Relationship Id="rId11" Type="http://schemas.openxmlformats.org/officeDocument/2006/relationships/comments" Target="../comments5.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1.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6.vml"/></Relationships>
</file>

<file path=xl/worksheets/_rels/sheet16.xml.rels><?xml version="1.0" encoding="UTF-8" standalone="yes"?>
<Relationships xmlns="http://schemas.openxmlformats.org/package/2006/relationships"><Relationship Id="rId8" Type="http://schemas.openxmlformats.org/officeDocument/2006/relationships/drawing" Target="../drawings/drawing4.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18.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15.bin"/><Relationship Id="rId11" Type="http://schemas.openxmlformats.org/officeDocument/2006/relationships/comments" Target="../comments6.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2.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7.vml"/></Relationships>
</file>

<file path=xl/worksheets/_rels/sheet17.xml.rels><?xml version="1.0" encoding="UTF-8" standalone="yes"?>
<Relationships xmlns="http://schemas.openxmlformats.org/package/2006/relationships"><Relationship Id="rId8" Type="http://schemas.openxmlformats.org/officeDocument/2006/relationships/drawing" Target="../drawings/drawing5.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19.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16.bin"/><Relationship Id="rId11" Type="http://schemas.openxmlformats.org/officeDocument/2006/relationships/comments" Target="../comments7.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3.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8.vml"/></Relationships>
</file>

<file path=xl/worksheets/_rels/sheet18.xml.rels><?xml version="1.0" encoding="UTF-8" standalone="yes"?>
<Relationships xmlns="http://schemas.openxmlformats.org/package/2006/relationships"><Relationship Id="rId8" Type="http://schemas.openxmlformats.org/officeDocument/2006/relationships/drawing" Target="../drawings/drawing6.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20.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17.bin"/><Relationship Id="rId11" Type="http://schemas.openxmlformats.org/officeDocument/2006/relationships/comments" Target="../comments8.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4.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9.vml"/></Relationships>
</file>

<file path=xl/worksheets/_rels/sheet19.xml.rels><?xml version="1.0" encoding="UTF-8" standalone="yes"?>
<Relationships xmlns="http://schemas.openxmlformats.org/package/2006/relationships"><Relationship Id="rId8" Type="http://schemas.openxmlformats.org/officeDocument/2006/relationships/drawing" Target="../drawings/drawing7.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21.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18.bin"/><Relationship Id="rId11" Type="http://schemas.openxmlformats.org/officeDocument/2006/relationships/comments" Target="../comments9.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5.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10.vml"/></Relationships>
</file>

<file path=xl/worksheets/_rels/sheet20.xml.rels><?xml version="1.0" encoding="UTF-8" standalone="yes"?>
<Relationships xmlns="http://schemas.openxmlformats.org/package/2006/relationships"><Relationship Id="rId8" Type="http://schemas.openxmlformats.org/officeDocument/2006/relationships/drawing" Target="../drawings/drawing8.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22.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19.bin"/><Relationship Id="rId11" Type="http://schemas.openxmlformats.org/officeDocument/2006/relationships/comments" Target="../comments10.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6.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11.vml"/></Relationships>
</file>

<file path=xl/worksheets/_rels/sheet21.xml.rels><?xml version="1.0" encoding="UTF-8" standalone="yes"?>
<Relationships xmlns="http://schemas.openxmlformats.org/package/2006/relationships"><Relationship Id="rId8" Type="http://schemas.openxmlformats.org/officeDocument/2006/relationships/drawing" Target="../drawings/drawing9.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23.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20.bin"/><Relationship Id="rId11" Type="http://schemas.openxmlformats.org/officeDocument/2006/relationships/comments" Target="../comments11.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7.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12.vml"/></Relationships>
</file>

<file path=xl/worksheets/_rels/sheet22.xml.rels><?xml version="1.0" encoding="UTF-8" standalone="yes"?>
<Relationships xmlns="http://schemas.openxmlformats.org/package/2006/relationships"><Relationship Id="rId8" Type="http://schemas.openxmlformats.org/officeDocument/2006/relationships/drawing" Target="../drawings/drawing10.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24.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21.bin"/><Relationship Id="rId11" Type="http://schemas.openxmlformats.org/officeDocument/2006/relationships/comments" Target="../comments12.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8.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13.vml"/></Relationships>
</file>

<file path=xl/worksheets/_rels/sheet23.xml.rels><?xml version="1.0" encoding="UTF-8" standalone="yes"?>
<Relationships xmlns="http://schemas.openxmlformats.org/package/2006/relationships"><Relationship Id="rId8" Type="http://schemas.openxmlformats.org/officeDocument/2006/relationships/drawing" Target="../drawings/drawing11.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25.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22.bin"/><Relationship Id="rId11" Type="http://schemas.openxmlformats.org/officeDocument/2006/relationships/comments" Target="../comments13.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9.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14.vml"/></Relationships>
</file>

<file path=xl/worksheets/_rels/sheet24.xml.rels><?xml version="1.0" encoding="UTF-8" standalone="yes"?>
<Relationships xmlns="http://schemas.openxmlformats.org/package/2006/relationships"><Relationship Id="rId8" Type="http://schemas.openxmlformats.org/officeDocument/2006/relationships/drawing" Target="../drawings/drawing12.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26.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23.bin"/><Relationship Id="rId11" Type="http://schemas.openxmlformats.org/officeDocument/2006/relationships/comments" Target="../comments14.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10.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15.vml"/></Relationships>
</file>

<file path=xl/worksheets/_rels/sheet25.xml.rels><?xml version="1.0" encoding="UTF-8" standalone="yes"?>
<Relationships xmlns="http://schemas.openxmlformats.org/package/2006/relationships"><Relationship Id="rId8" Type="http://schemas.openxmlformats.org/officeDocument/2006/relationships/drawing" Target="../drawings/drawing13.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27.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24.bin"/><Relationship Id="rId11" Type="http://schemas.openxmlformats.org/officeDocument/2006/relationships/comments" Target="../comments15.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11.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16.vml"/></Relationships>
</file>

<file path=xl/worksheets/_rels/sheet26.xml.rels><?xml version="1.0" encoding="UTF-8" standalone="yes"?>
<Relationships xmlns="http://schemas.openxmlformats.org/package/2006/relationships"><Relationship Id="rId8" Type="http://schemas.openxmlformats.org/officeDocument/2006/relationships/drawing" Target="../drawings/drawing14.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28.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25.bin"/><Relationship Id="rId11" Type="http://schemas.openxmlformats.org/officeDocument/2006/relationships/comments" Target="../comments16.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12.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17.vml"/></Relationships>
</file>

<file path=xl/worksheets/_rels/sheet27.xml.rels><?xml version="1.0" encoding="UTF-8" standalone="yes"?>
<Relationships xmlns="http://schemas.openxmlformats.org/package/2006/relationships"><Relationship Id="rId8" Type="http://schemas.openxmlformats.org/officeDocument/2006/relationships/drawing" Target="../drawings/drawing15.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29.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26.bin"/><Relationship Id="rId11" Type="http://schemas.openxmlformats.org/officeDocument/2006/relationships/comments" Target="../comments17.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13.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18.vml"/></Relationships>
</file>

<file path=xl/worksheets/_rels/sheet28.xml.rels><?xml version="1.0" encoding="UTF-8" standalone="yes"?>
<Relationships xmlns="http://schemas.openxmlformats.org/package/2006/relationships"><Relationship Id="rId8" Type="http://schemas.openxmlformats.org/officeDocument/2006/relationships/drawing" Target="../drawings/drawing16.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30.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27.bin"/><Relationship Id="rId11" Type="http://schemas.openxmlformats.org/officeDocument/2006/relationships/comments" Target="../comments18.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14.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19.vml"/></Relationships>
</file>

<file path=xl/worksheets/_rels/sheet29.xml.rels><?xml version="1.0" encoding="UTF-8" standalone="yes"?>
<Relationships xmlns="http://schemas.openxmlformats.org/package/2006/relationships"><Relationship Id="rId8" Type="http://schemas.openxmlformats.org/officeDocument/2006/relationships/drawing" Target="../drawings/drawing17.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31.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28.bin"/><Relationship Id="rId11" Type="http://schemas.openxmlformats.org/officeDocument/2006/relationships/comments" Target="../comments19.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15.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20.vml"/></Relationships>
</file>

<file path=xl/worksheets/_rels/sheet30.xml.rels><?xml version="1.0" encoding="UTF-8" standalone="yes"?>
<Relationships xmlns="http://schemas.openxmlformats.org/package/2006/relationships"><Relationship Id="rId8" Type="http://schemas.openxmlformats.org/officeDocument/2006/relationships/drawing" Target="../drawings/drawing18.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32.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29.bin"/><Relationship Id="rId11" Type="http://schemas.openxmlformats.org/officeDocument/2006/relationships/comments" Target="../comments20.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16.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21.vml"/></Relationships>
</file>

<file path=xl/worksheets/_rels/sheet31.xml.rels><?xml version="1.0" encoding="UTF-8" standalone="yes"?>
<Relationships xmlns="http://schemas.openxmlformats.org/package/2006/relationships"><Relationship Id="rId8" Type="http://schemas.openxmlformats.org/officeDocument/2006/relationships/drawing" Target="../drawings/drawing19.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33.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30.bin"/><Relationship Id="rId11" Type="http://schemas.openxmlformats.org/officeDocument/2006/relationships/comments" Target="../comments21.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17.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22.vml"/></Relationships>
</file>

<file path=xl/worksheets/_rels/sheet32.xml.rels><?xml version="1.0" encoding="UTF-8" standalone="yes"?>
<Relationships xmlns="http://schemas.openxmlformats.org/package/2006/relationships"><Relationship Id="rId8" Type="http://schemas.openxmlformats.org/officeDocument/2006/relationships/drawing" Target="../drawings/drawing20.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34.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31.bin"/><Relationship Id="rId11" Type="http://schemas.openxmlformats.org/officeDocument/2006/relationships/comments" Target="../comments22.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18.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23.vml"/></Relationships>
</file>

<file path=xl/worksheets/_rels/sheet33.xml.rels><?xml version="1.0" encoding="UTF-8" standalone="yes"?>
<Relationships xmlns="http://schemas.openxmlformats.org/package/2006/relationships"><Relationship Id="rId8" Type="http://schemas.openxmlformats.org/officeDocument/2006/relationships/drawing" Target="../drawings/drawing21.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35.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32.bin"/><Relationship Id="rId11" Type="http://schemas.openxmlformats.org/officeDocument/2006/relationships/comments" Target="../comments23.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19.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24.vml"/></Relationships>
</file>

<file path=xl/worksheets/_rels/sheet34.xml.rels><?xml version="1.0" encoding="UTF-8" standalone="yes"?>
<Relationships xmlns="http://schemas.openxmlformats.org/package/2006/relationships"><Relationship Id="rId8" Type="http://schemas.openxmlformats.org/officeDocument/2006/relationships/drawing" Target="../drawings/drawing22.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36.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33.bin"/><Relationship Id="rId11" Type="http://schemas.openxmlformats.org/officeDocument/2006/relationships/comments" Target="../comments24.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20.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25.vml"/></Relationships>
</file>

<file path=xl/worksheets/_rels/sheet35.xml.rels><?xml version="1.0" encoding="UTF-8" standalone="yes"?>
<Relationships xmlns="http://schemas.openxmlformats.org/package/2006/relationships"><Relationship Id="rId8" Type="http://schemas.openxmlformats.org/officeDocument/2006/relationships/drawing" Target="../drawings/drawing23.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37.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34.bin"/><Relationship Id="rId11" Type="http://schemas.openxmlformats.org/officeDocument/2006/relationships/comments" Target="../comments25.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21.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26.vml"/></Relationships>
</file>

<file path=xl/worksheets/_rels/sheet36.xml.rels><?xml version="1.0" encoding="UTF-8" standalone="yes"?>
<Relationships xmlns="http://schemas.openxmlformats.org/package/2006/relationships"><Relationship Id="rId8" Type="http://schemas.openxmlformats.org/officeDocument/2006/relationships/drawing" Target="../drawings/drawing24.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38.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35.bin"/><Relationship Id="rId11" Type="http://schemas.openxmlformats.org/officeDocument/2006/relationships/comments" Target="../comments26.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22.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27.vml"/></Relationships>
</file>

<file path=xl/worksheets/_rels/sheet37.xml.rels><?xml version="1.0" encoding="UTF-8" standalone="yes"?>
<Relationships xmlns="http://schemas.openxmlformats.org/package/2006/relationships"><Relationship Id="rId8" Type="http://schemas.openxmlformats.org/officeDocument/2006/relationships/drawing" Target="../drawings/drawing25.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39.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36.bin"/><Relationship Id="rId11" Type="http://schemas.openxmlformats.org/officeDocument/2006/relationships/comments" Target="../comments27.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23.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28.vml"/></Relationships>
</file>

<file path=xl/worksheets/_rels/sheet38.xml.rels><?xml version="1.0" encoding="UTF-8" standalone="yes"?>
<Relationships xmlns="http://schemas.openxmlformats.org/package/2006/relationships"><Relationship Id="rId8" Type="http://schemas.openxmlformats.org/officeDocument/2006/relationships/drawing" Target="../drawings/drawing26.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40.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37.bin"/><Relationship Id="rId11" Type="http://schemas.openxmlformats.org/officeDocument/2006/relationships/comments" Target="../comments28.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24.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29.vml"/></Relationships>
</file>

<file path=xl/worksheets/_rels/sheet39.xml.rels><?xml version="1.0" encoding="UTF-8" standalone="yes"?>
<Relationships xmlns="http://schemas.openxmlformats.org/package/2006/relationships"><Relationship Id="rId8" Type="http://schemas.openxmlformats.org/officeDocument/2006/relationships/drawing" Target="../drawings/drawing27.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41.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38.bin"/><Relationship Id="rId11" Type="http://schemas.openxmlformats.org/officeDocument/2006/relationships/comments" Target="../comments29.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25.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30.vml"/></Relationships>
</file>

<file path=xl/worksheets/_rels/sheet40.xml.rels><?xml version="1.0" encoding="UTF-8" standalone="yes"?>
<Relationships xmlns="http://schemas.openxmlformats.org/package/2006/relationships"><Relationship Id="rId8" Type="http://schemas.openxmlformats.org/officeDocument/2006/relationships/drawing" Target="../drawings/drawing28.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42.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39.bin"/><Relationship Id="rId11" Type="http://schemas.openxmlformats.org/officeDocument/2006/relationships/comments" Target="../comments30.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26.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31.vml"/></Relationships>
</file>

<file path=xl/worksheets/_rels/sheet41.xml.rels><?xml version="1.0" encoding="UTF-8" standalone="yes"?>
<Relationships xmlns="http://schemas.openxmlformats.org/package/2006/relationships"><Relationship Id="rId8" Type="http://schemas.openxmlformats.org/officeDocument/2006/relationships/drawing" Target="../drawings/drawing29.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43.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40.bin"/><Relationship Id="rId11" Type="http://schemas.openxmlformats.org/officeDocument/2006/relationships/comments" Target="../comments31.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27.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32.vml"/></Relationships>
</file>

<file path=xl/worksheets/_rels/sheet42.xml.rels><?xml version="1.0" encoding="UTF-8" standalone="yes"?>
<Relationships xmlns="http://schemas.openxmlformats.org/package/2006/relationships"><Relationship Id="rId8" Type="http://schemas.openxmlformats.org/officeDocument/2006/relationships/drawing" Target="../drawings/drawing30.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44.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41.bin"/><Relationship Id="rId11" Type="http://schemas.openxmlformats.org/officeDocument/2006/relationships/comments" Target="../comments32.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28.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33.vml"/></Relationships>
</file>

<file path=xl/worksheets/_rels/sheet43.xml.rels><?xml version="1.0" encoding="UTF-8" standalone="yes"?>
<Relationships xmlns="http://schemas.openxmlformats.org/package/2006/relationships"><Relationship Id="rId8" Type="http://schemas.openxmlformats.org/officeDocument/2006/relationships/drawing" Target="../drawings/drawing31.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45.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42.bin"/><Relationship Id="rId11" Type="http://schemas.openxmlformats.org/officeDocument/2006/relationships/comments" Target="../comments33.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29.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34.vml"/></Relationships>
</file>

<file path=xl/worksheets/_rels/sheet44.xml.rels><?xml version="1.0" encoding="UTF-8" standalone="yes"?>
<Relationships xmlns="http://schemas.openxmlformats.org/package/2006/relationships"><Relationship Id="rId8" Type="http://schemas.openxmlformats.org/officeDocument/2006/relationships/drawing" Target="../drawings/drawing32.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46.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43.bin"/><Relationship Id="rId11" Type="http://schemas.openxmlformats.org/officeDocument/2006/relationships/comments" Target="../comments34.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30.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35.vml"/></Relationships>
</file>

<file path=xl/worksheets/_rels/sheet45.xml.rels><?xml version="1.0" encoding="UTF-8" standalone="yes"?>
<Relationships xmlns="http://schemas.openxmlformats.org/package/2006/relationships"><Relationship Id="rId8" Type="http://schemas.openxmlformats.org/officeDocument/2006/relationships/drawing" Target="../drawings/drawing33.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47.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44.bin"/><Relationship Id="rId11" Type="http://schemas.openxmlformats.org/officeDocument/2006/relationships/comments" Target="../comments35.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31.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36.vml"/></Relationships>
</file>

<file path=xl/worksheets/_rels/sheet46.xml.rels><?xml version="1.0" encoding="UTF-8" standalone="yes"?>
<Relationships xmlns="http://schemas.openxmlformats.org/package/2006/relationships"><Relationship Id="rId8" Type="http://schemas.openxmlformats.org/officeDocument/2006/relationships/drawing" Target="../drawings/drawing34.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48.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45.bin"/><Relationship Id="rId11" Type="http://schemas.openxmlformats.org/officeDocument/2006/relationships/comments" Target="../comments36.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32.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37.vml"/></Relationships>
</file>

<file path=xl/worksheets/_rels/sheet47.xml.rels><?xml version="1.0" encoding="UTF-8" standalone="yes"?>
<Relationships xmlns="http://schemas.openxmlformats.org/package/2006/relationships"><Relationship Id="rId8" Type="http://schemas.openxmlformats.org/officeDocument/2006/relationships/drawing" Target="../drawings/drawing35.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49.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46.bin"/><Relationship Id="rId11" Type="http://schemas.openxmlformats.org/officeDocument/2006/relationships/comments" Target="../comments37.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33.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38.vml"/></Relationships>
</file>

<file path=xl/worksheets/_rels/sheet48.xml.rels><?xml version="1.0" encoding="UTF-8" standalone="yes"?>
<Relationships xmlns="http://schemas.openxmlformats.org/package/2006/relationships"><Relationship Id="rId8" Type="http://schemas.openxmlformats.org/officeDocument/2006/relationships/drawing" Target="../drawings/drawing36.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50.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47.bin"/><Relationship Id="rId11" Type="http://schemas.openxmlformats.org/officeDocument/2006/relationships/comments" Target="../comments38.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34.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39.vml"/></Relationships>
</file>

<file path=xl/worksheets/_rels/sheet49.xml.rels><?xml version="1.0" encoding="UTF-8" standalone="yes"?>
<Relationships xmlns="http://schemas.openxmlformats.org/package/2006/relationships"><Relationship Id="rId8" Type="http://schemas.openxmlformats.org/officeDocument/2006/relationships/drawing" Target="../drawings/drawing37.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51.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48.bin"/><Relationship Id="rId11" Type="http://schemas.openxmlformats.org/officeDocument/2006/relationships/comments" Target="../comments39.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35.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40.vml"/></Relationships>
</file>

<file path=xl/worksheets/_rels/sheet50.xml.rels><?xml version="1.0" encoding="UTF-8" standalone="yes"?>
<Relationships xmlns="http://schemas.openxmlformats.org/package/2006/relationships"><Relationship Id="rId8" Type="http://schemas.openxmlformats.org/officeDocument/2006/relationships/drawing" Target="../drawings/drawing38.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52.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49.bin"/><Relationship Id="rId11" Type="http://schemas.openxmlformats.org/officeDocument/2006/relationships/comments" Target="../comments40.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36.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41.vml"/></Relationships>
</file>

<file path=xl/worksheets/_rels/sheet51.xml.rels><?xml version="1.0" encoding="UTF-8" standalone="yes"?>
<Relationships xmlns="http://schemas.openxmlformats.org/package/2006/relationships"><Relationship Id="rId8" Type="http://schemas.openxmlformats.org/officeDocument/2006/relationships/drawing" Target="../drawings/drawing39.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53.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50.bin"/><Relationship Id="rId11" Type="http://schemas.openxmlformats.org/officeDocument/2006/relationships/comments" Target="../comments41.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37.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42.vml"/></Relationships>
</file>

<file path=xl/worksheets/_rels/sheet52.xml.rels><?xml version="1.0" encoding="UTF-8" standalone="yes"?>
<Relationships xmlns="http://schemas.openxmlformats.org/package/2006/relationships"><Relationship Id="rId8" Type="http://schemas.openxmlformats.org/officeDocument/2006/relationships/drawing" Target="../drawings/drawing40.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54.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51.bin"/><Relationship Id="rId11" Type="http://schemas.openxmlformats.org/officeDocument/2006/relationships/comments" Target="../comments42.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38.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43.vml"/></Relationships>
</file>

<file path=xl/worksheets/_rels/sheet53.xml.rels><?xml version="1.0" encoding="UTF-8" standalone="yes"?>
<Relationships xmlns="http://schemas.openxmlformats.org/package/2006/relationships"><Relationship Id="rId8" Type="http://schemas.openxmlformats.org/officeDocument/2006/relationships/drawing" Target="../drawings/drawing41.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55.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52.bin"/><Relationship Id="rId11" Type="http://schemas.openxmlformats.org/officeDocument/2006/relationships/comments" Target="../comments43.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39.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44.vml"/></Relationships>
</file>

<file path=xl/worksheets/_rels/sheet54.xml.rels><?xml version="1.0" encoding="UTF-8" standalone="yes"?>
<Relationships xmlns="http://schemas.openxmlformats.org/package/2006/relationships"><Relationship Id="rId8" Type="http://schemas.openxmlformats.org/officeDocument/2006/relationships/drawing" Target="../drawings/drawing42.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56.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53.bin"/><Relationship Id="rId11" Type="http://schemas.openxmlformats.org/officeDocument/2006/relationships/comments" Target="../comments44.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40.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45.vml"/></Relationships>
</file>

<file path=xl/worksheets/_rels/sheet55.xml.rels><?xml version="1.0" encoding="UTF-8" standalone="yes"?>
<Relationships xmlns="http://schemas.openxmlformats.org/package/2006/relationships"><Relationship Id="rId8" Type="http://schemas.openxmlformats.org/officeDocument/2006/relationships/drawing" Target="../drawings/drawing43.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57.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54.bin"/><Relationship Id="rId11" Type="http://schemas.openxmlformats.org/officeDocument/2006/relationships/comments" Target="../comments45.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41.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46.vml"/></Relationships>
</file>

<file path=xl/worksheets/_rels/sheet56.xml.rels><?xml version="1.0" encoding="UTF-8" standalone="yes"?>
<Relationships xmlns="http://schemas.openxmlformats.org/package/2006/relationships"><Relationship Id="rId8" Type="http://schemas.openxmlformats.org/officeDocument/2006/relationships/drawing" Target="../drawings/drawing44.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58.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55.bin"/><Relationship Id="rId11" Type="http://schemas.openxmlformats.org/officeDocument/2006/relationships/comments" Target="../comments46.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42.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47.vml"/></Relationships>
</file>

<file path=xl/worksheets/_rels/sheet57.xml.rels><?xml version="1.0" encoding="UTF-8" standalone="yes"?>
<Relationships xmlns="http://schemas.openxmlformats.org/package/2006/relationships"><Relationship Id="rId8" Type="http://schemas.openxmlformats.org/officeDocument/2006/relationships/drawing" Target="../drawings/drawing45.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59.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56.bin"/><Relationship Id="rId11" Type="http://schemas.openxmlformats.org/officeDocument/2006/relationships/comments" Target="../comments47.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43.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48.vml"/></Relationships>
</file>

<file path=xl/worksheets/_rels/sheet58.xml.rels><?xml version="1.0" encoding="UTF-8" standalone="yes"?>
<Relationships xmlns="http://schemas.openxmlformats.org/package/2006/relationships"><Relationship Id="rId8" Type="http://schemas.openxmlformats.org/officeDocument/2006/relationships/drawing" Target="../drawings/drawing46.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60.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57.bin"/><Relationship Id="rId11" Type="http://schemas.openxmlformats.org/officeDocument/2006/relationships/comments" Target="../comments48.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44.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49.vml"/></Relationships>
</file>

<file path=xl/worksheets/_rels/sheet59.xml.rels><?xml version="1.0" encoding="UTF-8" standalone="yes"?>
<Relationships xmlns="http://schemas.openxmlformats.org/package/2006/relationships"><Relationship Id="rId8" Type="http://schemas.openxmlformats.org/officeDocument/2006/relationships/drawing" Target="../drawings/drawing47.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61.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58.bin"/><Relationship Id="rId11" Type="http://schemas.openxmlformats.org/officeDocument/2006/relationships/comments" Target="../comments49.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45.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50.vml"/></Relationships>
</file>

<file path=xl/worksheets/_rels/sheet60.xml.rels><?xml version="1.0" encoding="UTF-8" standalone="yes"?>
<Relationships xmlns="http://schemas.openxmlformats.org/package/2006/relationships"><Relationship Id="rId8" Type="http://schemas.openxmlformats.org/officeDocument/2006/relationships/drawing" Target="../drawings/drawing48.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62.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59.bin"/><Relationship Id="rId11" Type="http://schemas.openxmlformats.org/officeDocument/2006/relationships/comments" Target="../comments50.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46.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51.vml"/></Relationships>
</file>

<file path=xl/worksheets/_rels/sheet61.xml.rels><?xml version="1.0" encoding="UTF-8" standalone="yes"?>
<Relationships xmlns="http://schemas.openxmlformats.org/package/2006/relationships"><Relationship Id="rId8" Type="http://schemas.openxmlformats.org/officeDocument/2006/relationships/drawing" Target="../drawings/drawing49.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63.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60.bin"/><Relationship Id="rId11" Type="http://schemas.openxmlformats.org/officeDocument/2006/relationships/comments" Target="../comments51.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47.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52.vml"/></Relationships>
</file>

<file path=xl/worksheets/_rels/sheet62.xml.rels><?xml version="1.0" encoding="UTF-8" standalone="yes"?>
<Relationships xmlns="http://schemas.openxmlformats.org/package/2006/relationships"><Relationship Id="rId8" Type="http://schemas.openxmlformats.org/officeDocument/2006/relationships/drawing" Target="../drawings/drawing50.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64.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61.bin"/><Relationship Id="rId11" Type="http://schemas.openxmlformats.org/officeDocument/2006/relationships/comments" Target="../comments52.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48.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53.vml"/></Relationships>
</file>

<file path=xl/worksheets/_rels/sheet63.xml.rels><?xml version="1.0" encoding="UTF-8" standalone="yes"?>
<Relationships xmlns="http://schemas.openxmlformats.org/package/2006/relationships"><Relationship Id="rId8" Type="http://schemas.openxmlformats.org/officeDocument/2006/relationships/drawing" Target="../drawings/drawing51.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65.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62.bin"/><Relationship Id="rId11" Type="http://schemas.openxmlformats.org/officeDocument/2006/relationships/comments" Target="../comments53.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49.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54.vml"/></Relationships>
</file>

<file path=xl/worksheets/_rels/sheet64.xml.rels><?xml version="1.0" encoding="UTF-8" standalone="yes"?>
<Relationships xmlns="http://schemas.openxmlformats.org/package/2006/relationships"><Relationship Id="rId8" Type="http://schemas.openxmlformats.org/officeDocument/2006/relationships/drawing" Target="../drawings/drawing52.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66.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63.bin"/><Relationship Id="rId11" Type="http://schemas.openxmlformats.org/officeDocument/2006/relationships/comments" Target="../comments54.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50.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55.vml"/></Relationships>
</file>

<file path=xl/worksheets/_rels/sheet65.xml.rels><?xml version="1.0" encoding="UTF-8" standalone="yes"?>
<Relationships xmlns="http://schemas.openxmlformats.org/package/2006/relationships"><Relationship Id="rId8" Type="http://schemas.openxmlformats.org/officeDocument/2006/relationships/drawing" Target="../drawings/drawing53.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67.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64.bin"/><Relationship Id="rId11" Type="http://schemas.openxmlformats.org/officeDocument/2006/relationships/comments" Target="../comments55.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51.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56.vml"/></Relationships>
</file>

<file path=xl/worksheets/_rels/sheet66.xml.rels><?xml version="1.0" encoding="UTF-8" standalone="yes"?>
<Relationships xmlns="http://schemas.openxmlformats.org/package/2006/relationships"><Relationship Id="rId8" Type="http://schemas.openxmlformats.org/officeDocument/2006/relationships/drawing" Target="../drawings/drawing54.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68.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65.bin"/><Relationship Id="rId11" Type="http://schemas.openxmlformats.org/officeDocument/2006/relationships/comments" Target="../comments56.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52.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57.vml"/></Relationships>
</file>

<file path=xl/worksheets/_rels/sheet67.xml.rels><?xml version="1.0" encoding="UTF-8" standalone="yes"?>
<Relationships xmlns="http://schemas.openxmlformats.org/package/2006/relationships"><Relationship Id="rId8" Type="http://schemas.openxmlformats.org/officeDocument/2006/relationships/drawing" Target="../drawings/drawing55.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69.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66.bin"/><Relationship Id="rId11" Type="http://schemas.openxmlformats.org/officeDocument/2006/relationships/comments" Target="../comments57.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53.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58.vml"/></Relationships>
</file>

<file path=xl/worksheets/_rels/sheet68.xml.rels><?xml version="1.0" encoding="UTF-8" standalone="yes"?>
<Relationships xmlns="http://schemas.openxmlformats.org/package/2006/relationships"><Relationship Id="rId8" Type="http://schemas.openxmlformats.org/officeDocument/2006/relationships/drawing" Target="../drawings/drawing56.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70.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67.bin"/><Relationship Id="rId11" Type="http://schemas.openxmlformats.org/officeDocument/2006/relationships/comments" Target="../comments58.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54.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59.vml"/></Relationships>
</file>

<file path=xl/worksheets/_rels/sheet69.xml.rels><?xml version="1.0" encoding="UTF-8" standalone="yes"?>
<Relationships xmlns="http://schemas.openxmlformats.org/package/2006/relationships"><Relationship Id="rId8" Type="http://schemas.openxmlformats.org/officeDocument/2006/relationships/drawing" Target="../drawings/drawing57.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71.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68.bin"/><Relationship Id="rId11" Type="http://schemas.openxmlformats.org/officeDocument/2006/relationships/comments" Target="../comments59.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55.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60.vml"/></Relationships>
</file>

<file path=xl/worksheets/_rels/sheet70.xml.rels><?xml version="1.0" encoding="UTF-8" standalone="yes"?>
<Relationships xmlns="http://schemas.openxmlformats.org/package/2006/relationships"><Relationship Id="rId8" Type="http://schemas.openxmlformats.org/officeDocument/2006/relationships/drawing" Target="../drawings/drawing58.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72.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69.bin"/><Relationship Id="rId11" Type="http://schemas.openxmlformats.org/officeDocument/2006/relationships/comments" Target="../comments60.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56.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61.vml"/></Relationships>
</file>

<file path=xl/worksheets/_rels/sheet71.xml.rels><?xml version="1.0" encoding="UTF-8" standalone="yes"?>
<Relationships xmlns="http://schemas.openxmlformats.org/package/2006/relationships"><Relationship Id="rId8" Type="http://schemas.openxmlformats.org/officeDocument/2006/relationships/drawing" Target="../drawings/drawing59.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73.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70.bin"/><Relationship Id="rId11" Type="http://schemas.openxmlformats.org/officeDocument/2006/relationships/comments" Target="../comments61.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57.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62.vml"/></Relationships>
</file>

<file path=xl/worksheets/_rels/sheet72.xml.rels><?xml version="1.0" encoding="UTF-8" standalone="yes"?>
<Relationships xmlns="http://schemas.openxmlformats.org/package/2006/relationships"><Relationship Id="rId8" Type="http://schemas.openxmlformats.org/officeDocument/2006/relationships/drawing" Target="../drawings/drawing60.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74.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71.bin"/><Relationship Id="rId11" Type="http://schemas.openxmlformats.org/officeDocument/2006/relationships/comments" Target="../comments62.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58.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63.vml"/></Relationships>
</file>

<file path=xl/worksheets/_rels/sheet73.xml.rels><?xml version="1.0" encoding="UTF-8" standalone="yes"?>
<Relationships xmlns="http://schemas.openxmlformats.org/package/2006/relationships"><Relationship Id="rId8" Type="http://schemas.openxmlformats.org/officeDocument/2006/relationships/drawing" Target="../drawings/drawing61.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75.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72.bin"/><Relationship Id="rId11" Type="http://schemas.openxmlformats.org/officeDocument/2006/relationships/comments" Target="../comments63.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59.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64.vml"/></Relationships>
</file>

<file path=xl/worksheets/_rels/sheet74.xml.rels><?xml version="1.0" encoding="UTF-8" standalone="yes"?>
<Relationships xmlns="http://schemas.openxmlformats.org/package/2006/relationships"><Relationship Id="rId8" Type="http://schemas.openxmlformats.org/officeDocument/2006/relationships/drawing" Target="../drawings/drawing62.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76.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73.bin"/><Relationship Id="rId11" Type="http://schemas.openxmlformats.org/officeDocument/2006/relationships/comments" Target="../comments64.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60.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65.vml"/></Relationships>
</file>

<file path=xl/worksheets/_rels/sheet75.xml.rels><?xml version="1.0" encoding="UTF-8" standalone="yes"?>
<Relationships xmlns="http://schemas.openxmlformats.org/package/2006/relationships"><Relationship Id="rId8" Type="http://schemas.openxmlformats.org/officeDocument/2006/relationships/drawing" Target="../drawings/drawing63.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77.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74.bin"/><Relationship Id="rId11" Type="http://schemas.openxmlformats.org/officeDocument/2006/relationships/comments" Target="../comments65.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61.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66.vml"/></Relationships>
</file>

<file path=xl/worksheets/_rels/sheet76.xml.rels><?xml version="1.0" encoding="UTF-8" standalone="yes"?>
<Relationships xmlns="http://schemas.openxmlformats.org/package/2006/relationships"><Relationship Id="rId8" Type="http://schemas.openxmlformats.org/officeDocument/2006/relationships/drawing" Target="../drawings/drawing64.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78.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75.bin"/><Relationship Id="rId11" Type="http://schemas.openxmlformats.org/officeDocument/2006/relationships/comments" Target="../comments66.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62.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67.vml"/></Relationships>
</file>

<file path=xl/worksheets/_rels/sheet77.xml.rels><?xml version="1.0" encoding="UTF-8" standalone="yes"?>
<Relationships xmlns="http://schemas.openxmlformats.org/package/2006/relationships"><Relationship Id="rId8" Type="http://schemas.openxmlformats.org/officeDocument/2006/relationships/drawing" Target="../drawings/drawing65.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79.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76.bin"/><Relationship Id="rId11" Type="http://schemas.openxmlformats.org/officeDocument/2006/relationships/comments" Target="../comments67.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63.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68.vml"/></Relationships>
</file>

<file path=xl/worksheets/_rels/sheet78.xml.rels><?xml version="1.0" encoding="UTF-8" standalone="yes"?>
<Relationships xmlns="http://schemas.openxmlformats.org/package/2006/relationships"><Relationship Id="rId8" Type="http://schemas.openxmlformats.org/officeDocument/2006/relationships/drawing" Target="../drawings/drawing66.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80.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77.bin"/><Relationship Id="rId11" Type="http://schemas.openxmlformats.org/officeDocument/2006/relationships/comments" Target="../comments68.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64.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69.vml"/></Relationships>
</file>

<file path=xl/worksheets/_rels/sheet79.xml.rels><?xml version="1.0" encoding="UTF-8" standalone="yes"?>
<Relationships xmlns="http://schemas.openxmlformats.org/package/2006/relationships"><Relationship Id="rId8" Type="http://schemas.openxmlformats.org/officeDocument/2006/relationships/drawing" Target="../drawings/drawing67.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81.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78.bin"/><Relationship Id="rId11" Type="http://schemas.openxmlformats.org/officeDocument/2006/relationships/comments" Target="../comments69.xml"/><Relationship Id="rId5" Type="http://schemas.openxmlformats.org/officeDocument/2006/relationships/externalLinkPath" Target="file:///D:\DC%20Folders\Expenditure%20Model\Expenditure%20Consolidation%20V1.xls" TargetMode="External"/><Relationship Id="rId10" Type="http://schemas.openxmlformats.org/officeDocument/2006/relationships/ctrlProp" Target="../ctrlProps/ctrlProp65.xml"/><Relationship Id="rId4" Type="http://schemas.openxmlformats.org/officeDocument/2006/relationships/externalLinkPath" Target="file:///D:\DC%20Folders\Expenditure%20Model\Expenditure%20Consolidation%20V1.xls" TargetMode="External"/><Relationship Id="rId9" Type="http://schemas.openxmlformats.org/officeDocument/2006/relationships/vmlDrawing" Target="../drawings/vmlDrawing70.vml"/></Relationships>
</file>

<file path=xl/worksheets/_rels/sheet80.xml.rels><?xml version="1.0" encoding="UTF-8" standalone="yes"?>
<Relationships xmlns="http://schemas.openxmlformats.org/package/2006/relationships"><Relationship Id="rId2" Type="http://schemas.openxmlformats.org/officeDocument/2006/relationships/customProperty" Target="../customProperty82.bin"/><Relationship Id="rId1" Type="http://schemas.openxmlformats.org/officeDocument/2006/relationships/printerSettings" Target="../printerSettings/printerSettings79.bin"/></Relationships>
</file>

<file path=xl/worksheets/_rels/sheet81.xml.rels><?xml version="1.0" encoding="UTF-8" standalone="yes"?>
<Relationships xmlns="http://schemas.openxmlformats.org/package/2006/relationships"><Relationship Id="rId2" Type="http://schemas.openxmlformats.org/officeDocument/2006/relationships/customProperty" Target="../customProperty83.bin"/><Relationship Id="rId1" Type="http://schemas.openxmlformats.org/officeDocument/2006/relationships/printerSettings" Target="../printerSettings/printerSettings80.bin"/></Relationships>
</file>

<file path=xl/worksheets/_rels/sheet82.xml.rels><?xml version="1.0" encoding="UTF-8" standalone="yes"?>
<Relationships xmlns="http://schemas.openxmlformats.org/package/2006/relationships"><Relationship Id="rId8" Type="http://schemas.openxmlformats.org/officeDocument/2006/relationships/drawing" Target="../drawings/drawing68.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84.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81.bin"/><Relationship Id="rId5" Type="http://schemas.openxmlformats.org/officeDocument/2006/relationships/externalLinkPath" Target="file:///D:\DC%20Folders\Expenditure%20Model\Expenditure%20Consolidation%20V1.xls" TargetMode="External"/><Relationship Id="rId4" Type="http://schemas.openxmlformats.org/officeDocument/2006/relationships/externalLinkPath" Target="file:///D:\DC%20Folders\Expenditure%20Model\Expenditure%20Consolidation%20V1.xls" TargetMode="External"/></Relationships>
</file>

<file path=xl/worksheets/_rels/sheet83.xml.rels><?xml version="1.0" encoding="UTF-8" standalone="yes"?>
<Relationships xmlns="http://schemas.openxmlformats.org/package/2006/relationships"><Relationship Id="rId8" Type="http://schemas.openxmlformats.org/officeDocument/2006/relationships/drawing" Target="../drawings/drawing69.xml"/><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85.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82.bin"/><Relationship Id="rId5" Type="http://schemas.openxmlformats.org/officeDocument/2006/relationships/externalLinkPath" Target="file:///D:\DC%20Folders\Expenditure%20Model\Expenditure%20Consolidation%20V1.xls" TargetMode="External"/><Relationship Id="rId4" Type="http://schemas.openxmlformats.org/officeDocument/2006/relationships/externalLinkPath" Target="file:///D:\DC%20Folders\Expenditure%20Model\Expenditure%20Consolidation%20V1.xls" TargetMode="External"/></Relationships>
</file>

<file path=xl/worksheets/_rels/sheet84.xml.rels><?xml version="1.0" encoding="UTF-8" standalone="yes"?>
<Relationships xmlns="http://schemas.openxmlformats.org/package/2006/relationships"><Relationship Id="rId2" Type="http://schemas.openxmlformats.org/officeDocument/2006/relationships/customProperty" Target="../customProperty86.bin"/><Relationship Id="rId1" Type="http://schemas.openxmlformats.org/officeDocument/2006/relationships/printerSettings" Target="../printerSettings/printerSettings83.bin"/></Relationships>
</file>

<file path=xl/worksheets/_rels/sheet85.xml.rels><?xml version="1.0" encoding="UTF-8" standalone="yes"?>
<Relationships xmlns="http://schemas.openxmlformats.org/package/2006/relationships"><Relationship Id="rId2" Type="http://schemas.openxmlformats.org/officeDocument/2006/relationships/customProperty" Target="../customProperty87.bin"/><Relationship Id="rId1" Type="http://schemas.openxmlformats.org/officeDocument/2006/relationships/printerSettings" Target="../printerSettings/printerSettings84.bin"/></Relationships>
</file>

<file path=xl/worksheets/_rels/sheet86.xml.rels><?xml version="1.0" encoding="UTF-8" standalone="yes"?>
<Relationships xmlns="http://schemas.openxmlformats.org/package/2006/relationships"><Relationship Id="rId3" Type="http://schemas.openxmlformats.org/officeDocument/2006/relationships/vmlDrawing" Target="../drawings/vmlDrawing71.vml"/><Relationship Id="rId2" Type="http://schemas.openxmlformats.org/officeDocument/2006/relationships/customProperty" Target="../customProperty88.bin"/><Relationship Id="rId1" Type="http://schemas.openxmlformats.org/officeDocument/2006/relationships/printerSettings" Target="../printerSettings/printerSettings85.bin"/><Relationship Id="rId4" Type="http://schemas.openxmlformats.org/officeDocument/2006/relationships/comments" Target="../comments70.xml"/></Relationships>
</file>

<file path=xl/worksheets/_rels/sheet87.xml.rels><?xml version="1.0" encoding="UTF-8" standalone="yes"?>
<Relationships xmlns="http://schemas.openxmlformats.org/package/2006/relationships"><Relationship Id="rId2" Type="http://schemas.openxmlformats.org/officeDocument/2006/relationships/customProperty" Target="../customProperty89.bin"/><Relationship Id="rId1" Type="http://schemas.openxmlformats.org/officeDocument/2006/relationships/printerSettings" Target="../printerSettings/printerSettings86.bin"/></Relationships>
</file>

<file path=xl/worksheets/_rels/sheet88.xml.rels><?xml version="1.0" encoding="UTF-8" standalone="yes"?>
<Relationships xmlns="http://schemas.openxmlformats.org/package/2006/relationships"><Relationship Id="rId2" Type="http://schemas.openxmlformats.org/officeDocument/2006/relationships/customProperty" Target="../customProperty90.bin"/><Relationship Id="rId1" Type="http://schemas.openxmlformats.org/officeDocument/2006/relationships/printerSettings" Target="../printerSettings/printerSettings87.bin"/></Relationships>
</file>

<file path=xl/worksheets/_rels/sheet89.xml.rels><?xml version="1.0" encoding="UTF-8" standalone="yes"?>
<Relationships xmlns="http://schemas.openxmlformats.org/package/2006/relationships"><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91.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88.bin"/><Relationship Id="rId5" Type="http://schemas.openxmlformats.org/officeDocument/2006/relationships/externalLinkPath" Target="file:///D:\DC%20Folders\Expenditure%20Model\Expenditure%20Consolidation%20V1.xls" TargetMode="External"/><Relationship Id="rId4" Type="http://schemas.openxmlformats.org/officeDocument/2006/relationships/externalLinkPath" Target="file:///D:\DC%20Folders\Expenditure%20Model\Expenditure%20Consolidation%20V1.xls" TargetMode="External"/></Relationships>
</file>

<file path=xl/worksheets/_rels/sheet90.xml.rels><?xml version="1.0" encoding="UTF-8" standalone="yes"?>
<Relationships xmlns="http://schemas.openxmlformats.org/package/2006/relationships"><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92.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89.bin"/><Relationship Id="rId5" Type="http://schemas.openxmlformats.org/officeDocument/2006/relationships/externalLinkPath" Target="file:///D:\DC%20Folders\Expenditure%20Model\Expenditure%20Consolidation%20V1.xls" TargetMode="External"/><Relationship Id="rId4" Type="http://schemas.openxmlformats.org/officeDocument/2006/relationships/externalLinkPath" Target="file:///D:\DC%20Folders\Expenditure%20Model\Expenditure%20Consolidation%20V1.xls" TargetMode="External"/></Relationships>
</file>

<file path=xl/worksheets/_rels/sheet91.xml.rels><?xml version="1.0" encoding="UTF-8" standalone="yes"?>
<Relationships xmlns="http://schemas.openxmlformats.org/package/2006/relationships"><Relationship Id="rId2" Type="http://schemas.openxmlformats.org/officeDocument/2006/relationships/customProperty" Target="../customProperty93.bin"/><Relationship Id="rId1" Type="http://schemas.openxmlformats.org/officeDocument/2006/relationships/printerSettings" Target="../printerSettings/printerSettings90.bin"/></Relationships>
</file>

<file path=xl/worksheets/_rels/sheet92.xml.rels><?xml version="1.0" encoding="UTF-8" standalone="yes"?>
<Relationships xmlns="http://schemas.openxmlformats.org/package/2006/relationships"><Relationship Id="rId2" Type="http://schemas.openxmlformats.org/officeDocument/2006/relationships/customProperty" Target="../customProperty94.bin"/><Relationship Id="rId1" Type="http://schemas.openxmlformats.org/officeDocument/2006/relationships/printerSettings" Target="../printerSettings/printerSettings91.bin"/></Relationships>
</file>

<file path=xl/worksheets/_rels/sheet93.xml.rels><?xml version="1.0" encoding="UTF-8" standalone="yes"?>
<Relationships xmlns="http://schemas.openxmlformats.org/package/2006/relationships"><Relationship Id="rId3" Type="http://schemas.openxmlformats.org/officeDocument/2006/relationships/externalLinkPath" Target="file:///D:\DC%20Folders\Expenditure%20Model\Expenditure%20Consolidation%20V1.xls" TargetMode="External"/><Relationship Id="rId7" Type="http://schemas.openxmlformats.org/officeDocument/2006/relationships/customProperty" Target="../customProperty95.bin"/><Relationship Id="rId2" Type="http://schemas.openxmlformats.org/officeDocument/2006/relationships/externalLinkPath" Target="file:///D:\DC%20Folders\Expenditure%20Model\Expenditure%20Consolidation%20V1.xls" TargetMode="External"/><Relationship Id="rId1" Type="http://schemas.openxmlformats.org/officeDocument/2006/relationships/externalLinkPath" Target="file:///D:\DC%20Folders\Expenditure%20Model\Expenditure%20Consolidation%20V1.xls" TargetMode="External"/><Relationship Id="rId6" Type="http://schemas.openxmlformats.org/officeDocument/2006/relationships/printerSettings" Target="../printerSettings/printerSettings92.bin"/><Relationship Id="rId5" Type="http://schemas.openxmlformats.org/officeDocument/2006/relationships/externalLinkPath" Target="file:///D:\DC%20Folders\Expenditure%20Model\Expenditure%20Consolidation%20V1.xls" TargetMode="External"/><Relationship Id="rId4" Type="http://schemas.openxmlformats.org/officeDocument/2006/relationships/externalLinkPath" Target="file:///D:\DC%20Folders\Expenditure%20Model\Expenditure%20Consolidation%20V1.xls" TargetMode="External"/></Relationships>
</file>

<file path=xl/worksheets/_rels/sheet94.xml.rels><?xml version="1.0" encoding="UTF-8" standalone="yes"?>
<Relationships xmlns="http://schemas.openxmlformats.org/package/2006/relationships"><Relationship Id="rId2" Type="http://schemas.openxmlformats.org/officeDocument/2006/relationships/customProperty" Target="../customProperty96.bin"/><Relationship Id="rId1" Type="http://schemas.openxmlformats.org/officeDocument/2006/relationships/printerSettings" Target="../printerSettings/printerSettings93.bin"/></Relationships>
</file>

<file path=xl/worksheets/_rels/sheet95.xml.rels><?xml version="1.0" encoding="UTF-8" standalone="yes"?>
<Relationships xmlns="http://schemas.openxmlformats.org/package/2006/relationships"><Relationship Id="rId2" Type="http://schemas.openxmlformats.org/officeDocument/2006/relationships/customProperty" Target="../customProperty97.bin"/><Relationship Id="rId1" Type="http://schemas.openxmlformats.org/officeDocument/2006/relationships/printerSettings" Target="../printerSettings/printerSettings94.bin"/></Relationships>
</file>

<file path=xl/worksheets/_rels/sheet96.xml.rels><?xml version="1.0" encoding="UTF-8" standalone="yes"?>
<Relationships xmlns="http://schemas.openxmlformats.org/package/2006/relationships"><Relationship Id="rId2" Type="http://schemas.openxmlformats.org/officeDocument/2006/relationships/customProperty" Target="../customProperty98.bin"/><Relationship Id="rId1" Type="http://schemas.openxmlformats.org/officeDocument/2006/relationships/printerSettings" Target="../printerSettings/printerSettings95.bin"/></Relationships>
</file>

<file path=xl/worksheets/_rels/sheet97.xml.rels><?xml version="1.0" encoding="UTF-8" standalone="yes"?>
<Relationships xmlns="http://schemas.openxmlformats.org/package/2006/relationships"><Relationship Id="rId2" Type="http://schemas.openxmlformats.org/officeDocument/2006/relationships/customProperty" Target="../customProperty99.bin"/><Relationship Id="rId1" Type="http://schemas.openxmlformats.org/officeDocument/2006/relationships/printerSettings" Target="../printerSettings/printerSettings96.bin"/></Relationships>
</file>

<file path=xl/worksheets/_rels/sheet98.xml.rels><?xml version="1.0" encoding="UTF-8" standalone="yes"?>
<Relationships xmlns="http://schemas.openxmlformats.org/package/2006/relationships"><Relationship Id="rId2" Type="http://schemas.openxmlformats.org/officeDocument/2006/relationships/customProperty" Target="../customProperty100.bin"/><Relationship Id="rId1" Type="http://schemas.openxmlformats.org/officeDocument/2006/relationships/printerSettings" Target="../printerSettings/printerSettings97.bin"/></Relationships>
</file>

<file path=xl/worksheets/_rels/sheet99.xml.rels><?xml version="1.0" encoding="UTF-8" standalone="yes"?>
<Relationships xmlns="http://schemas.openxmlformats.org/package/2006/relationships"><Relationship Id="rId2" Type="http://schemas.openxmlformats.org/officeDocument/2006/relationships/customProperty" Target="../customProperty101.bin"/><Relationship Id="rId1" Type="http://schemas.openxmlformats.org/officeDocument/2006/relationships/printerSettings" Target="../printerSettings/printerSettings98.bin"/></Relationships>
</file>

<file path=xl/worksheets/_rels/sheet100.xml.rels><?xml version="1.0" encoding="UTF-8" standalone="yes"?>
<Relationships xmlns="http://schemas.openxmlformats.org/package/2006/relationships"><Relationship Id="rId2" Type="http://schemas.openxmlformats.org/officeDocument/2006/relationships/customProperty" Target="../customProperty102.bin"/><Relationship Id="rId1" Type="http://schemas.openxmlformats.org/officeDocument/2006/relationships/printerSettings" Target="../printerSettings/printerSettings99.bin"/></Relationships>
</file>

<file path=xl/worksheets/_rels/sheet101.xml.rels><?xml version="1.0" encoding="UTF-8" standalone="yes"?>
<Relationships xmlns="http://schemas.openxmlformats.org/package/2006/relationships"><Relationship Id="rId2" Type="http://schemas.openxmlformats.org/officeDocument/2006/relationships/customProperty" Target="../customProperty103.bin"/><Relationship Id="rId1" Type="http://schemas.openxmlformats.org/officeDocument/2006/relationships/printerSettings" Target="../printerSettings/printerSettings100.bin"/></Relationships>
</file>

<file path=xl/worksheets/_rels/sheet102.xml.rels><?xml version="1.0" encoding="UTF-8" standalone="yes"?>
<Relationships xmlns="http://schemas.openxmlformats.org/package/2006/relationships"><Relationship Id="rId2" Type="http://schemas.openxmlformats.org/officeDocument/2006/relationships/customProperty" Target="../customProperty104.bin"/><Relationship Id="rId1" Type="http://schemas.openxmlformats.org/officeDocument/2006/relationships/printerSettings" Target="../printerSettings/printerSettings10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workbookViewId="0"/>
  </sheetViews>
  <sheetFormatPr defaultRowHeight="12.75" x14ac:dyDescent="0.2"/>
  <sheetData/>
  <pageMargins left="0.7" right="0.7" top="0.75" bottom="0.75" header="0.3" footer="0.3"/>
  <customProperties>
    <customPr name="_pios_id" r:id="rId1"/>
    <customPr name="CofWorksheetType" r:id="rId2"/>
    <customPr name="serializedData2" r:id="rId3"/>
  </customPropertie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indexed="58"/>
    <pageSetUpPr autoPageBreaks="0" fitToPage="1"/>
  </sheetPr>
  <dimension ref="A1:S71"/>
  <sheetViews>
    <sheetView showGridLines="0" tabSelected="1" workbookViewId="0">
      <selection activeCell="G23" sqref="G23"/>
    </sheetView>
  </sheetViews>
  <sheetFormatPr defaultRowHeight="12.75" outlineLevelRow="1" x14ac:dyDescent="0.2"/>
  <cols>
    <col min="3" max="3" width="9.42578125" customWidth="1"/>
    <col min="4" max="4" width="6.140625" customWidth="1"/>
  </cols>
  <sheetData>
    <row r="1" spans="1:17" x14ac:dyDescent="0.2">
      <c r="A1" s="143" t="s">
        <v>0</v>
      </c>
    </row>
    <row r="3" spans="1:17" ht="18" x14ac:dyDescent="0.25">
      <c r="C3" s="144"/>
    </row>
    <row r="5" spans="1:17" ht="15.75" x14ac:dyDescent="0.25">
      <c r="C5" s="146"/>
    </row>
    <row r="7" spans="1:17" x14ac:dyDescent="0.2">
      <c r="A7" s="21"/>
      <c r="B7" s="21"/>
      <c r="C7" s="21"/>
      <c r="D7" s="21"/>
      <c r="E7" s="21"/>
      <c r="F7" s="21"/>
      <c r="G7" s="21"/>
      <c r="H7" s="21"/>
      <c r="I7" s="21"/>
      <c r="J7" s="21"/>
      <c r="K7" s="21"/>
      <c r="L7" s="21"/>
      <c r="M7" s="21"/>
    </row>
    <row r="10" spans="1:17" ht="15.75" x14ac:dyDescent="0.25">
      <c r="C10" s="145" t="str">
        <f>Model_Name</f>
        <v>Submission Operating Expenditure Model</v>
      </c>
    </row>
    <row r="12" spans="1:17" ht="15.75" x14ac:dyDescent="0.25">
      <c r="C12" s="739" t="str">
        <f>+A45</f>
        <v>Data Version</v>
      </c>
      <c r="D12" s="640"/>
      <c r="E12" s="640"/>
      <c r="F12" s="740" t="str">
        <f>+_LU_DataVersion</f>
        <v>SCS OPEX SEM 2020-25</v>
      </c>
      <c r="N12" s="640"/>
      <c r="O12" s="640"/>
      <c r="P12" s="737" t="s">
        <v>542</v>
      </c>
      <c r="Q12" s="738" t="str">
        <f>+D42</f>
        <v>Public</v>
      </c>
    </row>
    <row r="13" spans="1:17" ht="15.75" x14ac:dyDescent="0.25">
      <c r="C13" s="739" t="s">
        <v>493</v>
      </c>
      <c r="D13" s="640"/>
      <c r="E13" s="640"/>
      <c r="F13" s="740" t="str">
        <f>+_LU_Version</f>
        <v>Version 5 November 2017</v>
      </c>
    </row>
    <row r="14" spans="1:17" x14ac:dyDescent="0.2">
      <c r="C14" s="640"/>
      <c r="D14" s="640"/>
      <c r="E14" s="640"/>
      <c r="F14" s="640"/>
    </row>
    <row r="15" spans="1:17" x14ac:dyDescent="0.2">
      <c r="C15" s="741" t="s">
        <v>543</v>
      </c>
      <c r="D15" s="742" t="s">
        <v>544</v>
      </c>
      <c r="E15" s="741" t="s">
        <v>545</v>
      </c>
      <c r="F15" s="640"/>
    </row>
    <row r="22" spans="1:16" x14ac:dyDescent="0.2">
      <c r="A22" s="21"/>
      <c r="B22" s="21"/>
      <c r="C22" s="21"/>
      <c r="D22" s="21"/>
      <c r="E22" s="21"/>
      <c r="F22" s="21"/>
      <c r="G22" s="21"/>
      <c r="H22" s="21"/>
      <c r="I22" s="21"/>
      <c r="J22" s="21"/>
      <c r="K22" s="21"/>
      <c r="L22" s="21"/>
      <c r="M22" s="21"/>
    </row>
    <row r="24" spans="1:16" ht="16.5" x14ac:dyDescent="0.25">
      <c r="A24" s="277"/>
      <c r="B24" s="278"/>
      <c r="C24" s="21"/>
      <c r="D24" s="276"/>
      <c r="E24" s="936"/>
      <c r="F24" s="936"/>
      <c r="G24" s="936"/>
      <c r="H24" s="936"/>
      <c r="I24" s="936"/>
      <c r="J24" s="936"/>
      <c r="K24" s="936"/>
      <c r="L24" s="936"/>
      <c r="M24" s="936"/>
    </row>
    <row r="25" spans="1:16" ht="16.5" customHeight="1" x14ac:dyDescent="0.25">
      <c r="A25" s="277"/>
      <c r="B25" s="278"/>
      <c r="C25" s="21"/>
      <c r="D25" s="279"/>
      <c r="E25" s="936"/>
      <c r="F25" s="936"/>
      <c r="G25" s="936"/>
      <c r="H25" s="936"/>
      <c r="I25" s="936"/>
      <c r="J25" s="936"/>
      <c r="K25" s="936"/>
      <c r="L25" s="936"/>
      <c r="M25" s="936"/>
      <c r="N25" s="936"/>
      <c r="O25" s="936"/>
      <c r="P25" s="936"/>
    </row>
    <row r="26" spans="1:16" x14ac:dyDescent="0.2">
      <c r="C26" s="148"/>
    </row>
    <row r="27" spans="1:16" x14ac:dyDescent="0.2">
      <c r="C27" s="148"/>
    </row>
    <row r="28" spans="1:16" x14ac:dyDescent="0.2">
      <c r="C28" s="148"/>
    </row>
    <row r="29" spans="1:16" x14ac:dyDescent="0.2">
      <c r="C29" s="147"/>
    </row>
    <row r="30" spans="1:16" x14ac:dyDescent="0.2">
      <c r="F30" s="147"/>
    </row>
    <row r="33" spans="1:19" s="640" customFormat="1" ht="13.5" thickBot="1" x14ac:dyDescent="0.25"/>
    <row r="34" spans="1:19" s="640" customFormat="1" ht="15" x14ac:dyDescent="0.25">
      <c r="A34" s="641" t="s">
        <v>482</v>
      </c>
      <c r="B34" s="642"/>
      <c r="C34" s="642" t="s">
        <v>483</v>
      </c>
      <c r="D34" s="642"/>
      <c r="E34" s="642"/>
      <c r="F34" s="643"/>
      <c r="G34" s="643"/>
      <c r="H34" s="643"/>
      <c r="I34" s="643"/>
      <c r="J34" s="643"/>
      <c r="K34" s="643"/>
      <c r="L34" s="643"/>
      <c r="M34" s="643"/>
      <c r="N34" s="643"/>
      <c r="O34" s="643"/>
      <c r="P34" s="643"/>
      <c r="Q34" s="643"/>
      <c r="R34" s="643"/>
      <c r="S34" s="644"/>
    </row>
    <row r="35" spans="1:19" s="640" customFormat="1" hidden="1" outlineLevel="1" x14ac:dyDescent="0.2">
      <c r="A35" s="645" t="str">
        <f>Model_Name</f>
        <v>Submission Operating Expenditure Model</v>
      </c>
      <c r="B35" s="646"/>
      <c r="C35" s="646"/>
      <c r="D35" s="646"/>
      <c r="E35" s="646"/>
      <c r="F35" s="647"/>
      <c r="G35" s="647"/>
      <c r="H35" s="647"/>
      <c r="I35" s="647"/>
      <c r="J35" s="647"/>
      <c r="K35" s="647"/>
      <c r="L35" s="647"/>
      <c r="M35" s="647"/>
      <c r="N35" s="647"/>
      <c r="O35" s="647"/>
      <c r="P35" s="647"/>
      <c r="Q35" s="647"/>
      <c r="R35" s="647"/>
      <c r="S35" s="648"/>
    </row>
    <row r="36" spans="1:19" s="640" customFormat="1" hidden="1" outlineLevel="1" x14ac:dyDescent="0.2">
      <c r="A36" s="645" t="str">
        <f>"Version " &amp; _LU_Version</f>
        <v>Version Version 5 November 2017</v>
      </c>
      <c r="B36" s="646"/>
      <c r="C36" s="646"/>
      <c r="D36" s="646"/>
      <c r="E36" s="646"/>
      <c r="F36" s="647"/>
      <c r="G36" s="647"/>
      <c r="H36" s="647"/>
      <c r="I36" s="647"/>
      <c r="J36" s="647"/>
      <c r="K36" s="647"/>
      <c r="L36" s="647"/>
      <c r="M36" s="647"/>
      <c r="N36" s="647"/>
      <c r="O36" s="647"/>
      <c r="P36" s="647"/>
      <c r="Q36" s="647"/>
      <c r="R36" s="647"/>
      <c r="S36" s="648"/>
    </row>
    <row r="37" spans="1:19" s="640" customFormat="1" hidden="1" outlineLevel="1" x14ac:dyDescent="0.2">
      <c r="A37" s="645"/>
      <c r="B37" s="646"/>
      <c r="C37" s="646"/>
      <c r="D37" s="646"/>
      <c r="E37" s="646"/>
      <c r="F37" s="647"/>
      <c r="G37" s="647"/>
      <c r="H37" s="647"/>
      <c r="I37" s="647"/>
      <c r="J37" s="647"/>
      <c r="K37" s="647"/>
      <c r="L37" s="647"/>
      <c r="M37" s="647"/>
      <c r="N37" s="647"/>
      <c r="O37" s="647"/>
      <c r="P37" s="647"/>
      <c r="Q37" s="647"/>
      <c r="R37" s="647"/>
      <c r="S37" s="648"/>
    </row>
    <row r="38" spans="1:19" s="640" customFormat="1" hidden="1" outlineLevel="1" x14ac:dyDescent="0.2">
      <c r="A38" s="649" t="s">
        <v>484</v>
      </c>
      <c r="B38" s="647"/>
      <c r="C38" s="647"/>
      <c r="D38" s="647"/>
      <c r="E38" s="647"/>
      <c r="F38" s="647"/>
      <c r="G38" s="647"/>
      <c r="H38" s="647"/>
      <c r="I38" s="647"/>
      <c r="J38" s="647"/>
      <c r="K38" s="647"/>
      <c r="L38" s="647"/>
      <c r="M38" s="647"/>
      <c r="N38" s="647"/>
      <c r="O38" s="647"/>
      <c r="P38" s="647"/>
      <c r="Q38" s="647"/>
      <c r="R38" s="647"/>
      <c r="S38" s="648"/>
    </row>
    <row r="39" spans="1:19" s="640" customFormat="1" hidden="1" outlineLevel="1" x14ac:dyDescent="0.2">
      <c r="A39" s="649" t="s">
        <v>485</v>
      </c>
      <c r="B39" s="647"/>
      <c r="C39" s="647"/>
      <c r="D39" s="935" t="s">
        <v>486</v>
      </c>
      <c r="E39" s="935"/>
      <c r="F39" s="935"/>
      <c r="G39" s="935"/>
      <c r="H39" s="935"/>
      <c r="I39" s="935"/>
      <c r="J39" s="935"/>
      <c r="K39" s="935"/>
      <c r="L39" s="647"/>
      <c r="M39" s="647"/>
      <c r="N39" s="647"/>
      <c r="O39" s="647"/>
      <c r="P39" s="647"/>
      <c r="Q39" s="647"/>
      <c r="R39" s="647"/>
      <c r="S39" s="648"/>
    </row>
    <row r="40" spans="1:19" s="640" customFormat="1" hidden="1" outlineLevel="1" x14ac:dyDescent="0.2">
      <c r="A40" s="649" t="s">
        <v>487</v>
      </c>
      <c r="B40" s="647"/>
      <c r="C40" s="647"/>
      <c r="D40" s="935" t="s">
        <v>436</v>
      </c>
      <c r="E40" s="935"/>
      <c r="F40" s="935"/>
      <c r="G40" s="935"/>
      <c r="H40" s="935"/>
      <c r="I40" s="935"/>
      <c r="J40" s="935"/>
      <c r="K40" s="935"/>
      <c r="L40" s="647"/>
      <c r="M40" s="647"/>
      <c r="N40" s="647"/>
      <c r="O40" s="647"/>
      <c r="P40" s="647"/>
      <c r="Q40" s="647"/>
      <c r="R40" s="647"/>
      <c r="S40" s="648"/>
    </row>
    <row r="41" spans="1:19" s="640" customFormat="1" hidden="1" outlineLevel="1" x14ac:dyDescent="0.2">
      <c r="A41" s="649" t="s">
        <v>488</v>
      </c>
      <c r="B41" s="647"/>
      <c r="C41" s="647"/>
      <c r="D41" s="935" t="s">
        <v>436</v>
      </c>
      <c r="E41" s="935"/>
      <c r="F41" s="935"/>
      <c r="G41" s="935"/>
      <c r="H41" s="935"/>
      <c r="I41" s="935"/>
      <c r="J41" s="935"/>
      <c r="K41" s="935"/>
      <c r="L41" s="647"/>
      <c r="M41" s="647"/>
      <c r="N41" s="647"/>
      <c r="O41" s="647"/>
      <c r="P41" s="647"/>
      <c r="Q41" s="647"/>
      <c r="R41" s="647"/>
      <c r="S41" s="648"/>
    </row>
    <row r="42" spans="1:19" s="640" customFormat="1" hidden="1" outlineLevel="1" x14ac:dyDescent="0.2">
      <c r="A42" s="649" t="s">
        <v>519</v>
      </c>
      <c r="B42" s="647"/>
      <c r="C42" s="647"/>
      <c r="D42" s="937" t="s">
        <v>569</v>
      </c>
      <c r="E42" s="937"/>
      <c r="F42" s="650"/>
      <c r="G42" s="650"/>
      <c r="H42" s="650"/>
      <c r="I42" s="650"/>
      <c r="J42" s="650"/>
      <c r="K42" s="650"/>
      <c r="L42" s="651" t="s">
        <v>520</v>
      </c>
      <c r="M42" s="647"/>
      <c r="N42" s="647"/>
      <c r="O42" s="647"/>
      <c r="P42" s="647"/>
      <c r="Q42" s="647"/>
      <c r="R42" s="647"/>
      <c r="S42" s="648"/>
    </row>
    <row r="43" spans="1:19" s="640" customFormat="1" hidden="1" outlineLevel="1" x14ac:dyDescent="0.2">
      <c r="A43" s="649" t="s">
        <v>489</v>
      </c>
      <c r="B43" s="647"/>
      <c r="C43" s="647"/>
      <c r="D43" s="652" t="str">
        <f t="shared" ref="D43" ca="1" si="0">MID(CELL("filename"),SEARCH("[",CELL("filename"))+1, SEARCH("]",CELL("filename"))-SEARCH("[",CELL("filename"))-1)</f>
        <v>WB1 - Opex (3.2) SCS opex 21.01.2019.xlsx</v>
      </c>
      <c r="E43" s="647"/>
      <c r="F43" s="647"/>
      <c r="G43" s="647"/>
      <c r="H43" s="647"/>
      <c r="I43" s="647"/>
      <c r="J43" s="647"/>
      <c r="K43" s="647"/>
      <c r="L43" s="647"/>
      <c r="M43" s="647"/>
      <c r="N43" s="647"/>
      <c r="O43" s="647"/>
      <c r="P43" s="647"/>
      <c r="Q43" s="647"/>
      <c r="R43" s="647"/>
      <c r="S43" s="648"/>
    </row>
    <row r="44" spans="1:19" s="640" customFormat="1" hidden="1" outlineLevel="1" x14ac:dyDescent="0.2">
      <c r="A44" s="649" t="s">
        <v>490</v>
      </c>
      <c r="B44" s="647"/>
      <c r="C44" s="647"/>
      <c r="D44" s="652" t="str">
        <f ca="1">MID(CELL("filename"),1, SEARCH("[",CELL("filename"))-1)</f>
        <v>R:\CorpStrategy\_RegNew\01_Reset 2020-25\09_Opex\07_RIN Inputs\</v>
      </c>
      <c r="E44" s="647"/>
      <c r="F44" s="647"/>
      <c r="G44" s="647"/>
      <c r="H44" s="647"/>
      <c r="I44" s="647"/>
      <c r="J44" s="647"/>
      <c r="K44" s="647"/>
      <c r="L44" s="647"/>
      <c r="M44" s="647"/>
      <c r="N44" s="647"/>
      <c r="O44" s="647"/>
      <c r="P44" s="647"/>
      <c r="Q44" s="647"/>
      <c r="R44" s="647"/>
      <c r="S44" s="648"/>
    </row>
    <row r="45" spans="1:19" s="640" customFormat="1" hidden="1" outlineLevel="1" x14ac:dyDescent="0.2">
      <c r="A45" s="649" t="s">
        <v>491</v>
      </c>
      <c r="B45" s="647"/>
      <c r="C45" s="647"/>
      <c r="D45" s="934" t="s">
        <v>593</v>
      </c>
      <c r="E45" s="934"/>
      <c r="F45" s="934"/>
      <c r="G45" s="934"/>
      <c r="H45" s="934"/>
      <c r="I45" s="934"/>
      <c r="J45" s="934"/>
      <c r="K45" s="934"/>
      <c r="L45" s="651" t="s">
        <v>492</v>
      </c>
      <c r="M45" s="647"/>
      <c r="N45" s="647"/>
      <c r="O45" s="647"/>
      <c r="P45" s="647"/>
      <c r="Q45" s="647"/>
      <c r="R45" s="647"/>
      <c r="S45" s="648"/>
    </row>
    <row r="46" spans="1:19" s="640" customFormat="1" hidden="1" outlineLevel="1" x14ac:dyDescent="0.2">
      <c r="A46" s="649" t="s">
        <v>493</v>
      </c>
      <c r="B46" s="647"/>
      <c r="C46" s="647"/>
      <c r="D46" s="934" t="s">
        <v>628</v>
      </c>
      <c r="E46" s="934"/>
      <c r="F46" s="934"/>
      <c r="G46" s="934"/>
      <c r="H46" s="934"/>
      <c r="I46" s="934"/>
      <c r="J46" s="934"/>
      <c r="K46" s="934"/>
      <c r="L46" s="651" t="s">
        <v>494</v>
      </c>
      <c r="M46" s="647"/>
      <c r="N46" s="647"/>
      <c r="O46" s="647"/>
      <c r="P46" s="647"/>
      <c r="Q46" s="647"/>
      <c r="R46" s="647"/>
      <c r="S46" s="648"/>
    </row>
    <row r="47" spans="1:19" s="640" customFormat="1" hidden="1" outlineLevel="1" x14ac:dyDescent="0.2">
      <c r="A47" s="649" t="s">
        <v>495</v>
      </c>
      <c r="B47" s="647"/>
      <c r="C47" s="647"/>
      <c r="D47" s="935" t="s">
        <v>496</v>
      </c>
      <c r="E47" s="935"/>
      <c r="F47" s="935"/>
      <c r="G47" s="935"/>
      <c r="H47" s="935"/>
      <c r="I47" s="935"/>
      <c r="J47" s="935"/>
      <c r="K47" s="935"/>
      <c r="L47" s="651" t="s">
        <v>497</v>
      </c>
      <c r="M47" s="647"/>
      <c r="N47" s="647"/>
      <c r="O47" s="647"/>
      <c r="P47" s="647"/>
      <c r="Q47" s="647"/>
      <c r="R47" s="647"/>
      <c r="S47" s="648"/>
    </row>
    <row r="48" spans="1:19" s="640" customFormat="1" ht="13.5" collapsed="1" thickBot="1" x14ac:dyDescent="0.25">
      <c r="A48" s="653"/>
      <c r="B48" s="654"/>
      <c r="C48" s="654"/>
      <c r="D48" s="654"/>
      <c r="E48" s="654"/>
      <c r="F48" s="654"/>
      <c r="G48" s="654"/>
      <c r="H48" s="654"/>
      <c r="I48" s="654"/>
      <c r="J48" s="654"/>
      <c r="K48" s="654"/>
      <c r="L48" s="654"/>
      <c r="M48" s="654"/>
      <c r="N48" s="654"/>
      <c r="O48" s="654"/>
      <c r="P48" s="654"/>
      <c r="Q48" s="654"/>
      <c r="R48" s="654"/>
      <c r="S48" s="655"/>
    </row>
    <row r="49" s="640" customFormat="1" x14ac:dyDescent="0.2"/>
    <row r="67" spans="6:7" x14ac:dyDescent="0.2">
      <c r="F67" s="150"/>
    </row>
    <row r="68" spans="6:7" x14ac:dyDescent="0.2">
      <c r="F68" s="149"/>
      <c r="G68" s="149"/>
    </row>
    <row r="69" spans="6:7" x14ac:dyDescent="0.2">
      <c r="G69" s="149"/>
    </row>
    <row r="70" spans="6:7" x14ac:dyDescent="0.2">
      <c r="G70" s="149"/>
    </row>
    <row r="71" spans="6:7" x14ac:dyDescent="0.2">
      <c r="G71" s="149"/>
    </row>
  </sheetData>
  <sheetProtection formatColumns="0" formatRows="0"/>
  <mergeCells count="9">
    <mergeCell ref="D45:K45"/>
    <mergeCell ref="D46:K46"/>
    <mergeCell ref="D47:K47"/>
    <mergeCell ref="E24:M24"/>
    <mergeCell ref="E25:P25"/>
    <mergeCell ref="D39:K39"/>
    <mergeCell ref="D40:K40"/>
    <mergeCell ref="D41:K41"/>
    <mergeCell ref="D42:E42"/>
  </mergeCells>
  <phoneticPr fontId="3" type="noConversion"/>
  <dataValidations count="1">
    <dataValidation type="list" allowBlank="1" showInputMessage="1" showErrorMessage="1" sqref="D42:E42" xr:uid="{00000000-0002-0000-0100-000000000000}">
      <formula1>"Public, Internal Use Only, Highly Confidential"</formula1>
    </dataValidation>
  </dataValidations>
  <hyperlinks>
    <hyperlink ref="D15" location="LU_Guide" display="Guide" xr:uid="{00000000-0004-0000-0100-000000000000}"/>
  </hyperlinks>
  <pageMargins left="0.39370078740157483" right="0.39370078740157483" top="0.59055118110236227" bottom="0.98425196850393704" header="0" footer="0.31496062992125984"/>
  <pageSetup paperSize="9" scale="69" orientation="landscape" copies="3" r:id="rId1"/>
  <headerFooter alignWithMargins="0"/>
  <customProperties>
    <customPr name="_pios_id" r:id="rId2"/>
  </customPropertie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indexed="22"/>
    <pageSetUpPr autoPageBreaks="0" fitToPage="1"/>
  </sheetPr>
  <dimension ref="A1:V56"/>
  <sheetViews>
    <sheetView showGridLines="0" workbookViewId="0">
      <selection activeCell="O22" sqref="O22"/>
    </sheetView>
  </sheetViews>
  <sheetFormatPr defaultRowHeight="12.75" x14ac:dyDescent="0.2"/>
  <cols>
    <col min="1" max="1" width="3.140625" customWidth="1"/>
    <col min="2" max="2" width="7" customWidth="1"/>
    <col min="3" max="3" width="4.5703125" customWidth="1"/>
    <col min="4" max="4" width="4.42578125" customWidth="1"/>
    <col min="9" max="9" width="19.28515625" customWidth="1"/>
    <col min="11" max="11" width="16.140625" customWidth="1"/>
    <col min="13" max="13" width="6.5703125" customWidth="1"/>
  </cols>
  <sheetData>
    <row r="1" spans="1:13" ht="18" x14ac:dyDescent="0.25">
      <c r="A1" s="143" t="s">
        <v>2</v>
      </c>
      <c r="B1" s="151" t="s">
        <v>3</v>
      </c>
      <c r="J1" s="152" t="str">
        <f>Model_Name</f>
        <v>Submission Operating Expenditure Model</v>
      </c>
    </row>
    <row r="2" spans="1:13" s="67" customFormat="1" ht="6" customHeight="1" x14ac:dyDescent="0.2">
      <c r="A2"/>
      <c r="B2" s="153"/>
      <c r="C2" s="154"/>
      <c r="D2" s="154"/>
      <c r="E2" s="154"/>
      <c r="F2" s="154"/>
      <c r="G2" s="154"/>
      <c r="H2" s="154"/>
      <c r="I2" s="154"/>
      <c r="J2" s="154"/>
      <c r="L2" s="154"/>
      <c r="M2" s="154"/>
    </row>
    <row r="3" spans="1:13" s="155" customFormat="1" ht="26.25" customHeight="1" thickBot="1" x14ac:dyDescent="0.25">
      <c r="B3" s="156" t="s">
        <v>4</v>
      </c>
      <c r="C3" s="942" t="s">
        <v>5</v>
      </c>
      <c r="D3" s="942"/>
      <c r="E3" s="157" t="s">
        <v>6</v>
      </c>
      <c r="F3" s="157"/>
      <c r="G3" s="157"/>
      <c r="H3" s="157"/>
      <c r="I3" s="157"/>
      <c r="J3" s="157"/>
      <c r="L3"/>
      <c r="M3"/>
    </row>
    <row r="4" spans="1:13" s="155" customFormat="1" x14ac:dyDescent="0.2">
      <c r="B4" s="158"/>
      <c r="C4" s="734" t="s">
        <v>7</v>
      </c>
      <c r="D4" s="735"/>
      <c r="E4" s="735"/>
      <c r="F4" s="735"/>
      <c r="G4" s="735"/>
      <c r="H4" s="160"/>
      <c r="I4" s="160"/>
      <c r="J4" s="161"/>
      <c r="L4"/>
    </row>
    <row r="5" spans="1:13" s="155" customFormat="1" x14ac:dyDescent="0.2">
      <c r="B5" s="158"/>
      <c r="C5" s="943" t="s">
        <v>8</v>
      </c>
      <c r="D5" s="940"/>
      <c r="E5" s="55" t="s">
        <v>9</v>
      </c>
      <c r="F5" s="159"/>
      <c r="G5" s="159"/>
      <c r="H5" s="160"/>
      <c r="I5" s="160"/>
      <c r="J5" s="161"/>
      <c r="L5"/>
    </row>
    <row r="6" spans="1:13" s="155" customFormat="1" ht="8.25" customHeight="1" x14ac:dyDescent="0.2">
      <c r="B6" s="158"/>
      <c r="C6" s="162"/>
      <c r="D6" s="163"/>
      <c r="E6" s="164"/>
      <c r="F6" s="165"/>
      <c r="G6" s="165"/>
      <c r="H6" s="160"/>
      <c r="I6" s="160"/>
      <c r="J6" s="161"/>
      <c r="L6"/>
    </row>
    <row r="7" spans="1:13" s="166" customFormat="1" ht="16.899999999999999" customHeight="1" x14ac:dyDescent="0.2">
      <c r="B7" s="167">
        <f>+Gen_Ass_SC!D10</f>
        <v>1</v>
      </c>
      <c r="C7" s="168" t="str">
        <f>+Gen_Ass_SC!C9</f>
        <v>Baseline - General Assumptions</v>
      </c>
      <c r="D7" s="168"/>
      <c r="E7" s="168"/>
      <c r="F7" s="168"/>
      <c r="G7" s="168"/>
      <c r="H7" s="169"/>
      <c r="I7" s="169"/>
      <c r="J7" s="161"/>
      <c r="L7"/>
      <c r="M7"/>
    </row>
    <row r="8" spans="1:13" s="155" customFormat="1" x14ac:dyDescent="0.2">
      <c r="B8" s="158"/>
      <c r="C8" s="940" t="s">
        <v>315</v>
      </c>
      <c r="D8" s="940"/>
      <c r="E8" s="944" t="str">
        <f>+'I-1'!B1</f>
        <v>CPI Inputs</v>
      </c>
      <c r="F8" s="944"/>
      <c r="G8" s="944"/>
      <c r="H8" s="944"/>
      <c r="I8" s="944"/>
      <c r="J8" s="161"/>
      <c r="L8"/>
      <c r="M8"/>
    </row>
    <row r="9" spans="1:13" s="155" customFormat="1" x14ac:dyDescent="0.2">
      <c r="B9" s="158"/>
      <c r="C9" s="940" t="s">
        <v>294</v>
      </c>
      <c r="D9" s="940"/>
      <c r="E9" s="172" t="str">
        <f>+'I-2 DA'!A1</f>
        <v>Directly Attributed Regulated Services - Master list of Services</v>
      </c>
      <c r="F9" s="172"/>
      <c r="G9" s="172"/>
      <c r="H9" s="172"/>
      <c r="I9" s="172"/>
      <c r="J9" s="161"/>
      <c r="L9"/>
      <c r="M9"/>
    </row>
    <row r="10" spans="1:13" s="155" customFormat="1" x14ac:dyDescent="0.2">
      <c r="B10" s="158"/>
      <c r="C10" s="940" t="s">
        <v>277</v>
      </c>
      <c r="D10" s="940"/>
      <c r="E10" s="172" t="str">
        <f>+'I-3 Allocated'!A1</f>
        <v>Allocated Costs - Master list</v>
      </c>
      <c r="F10" s="172"/>
      <c r="G10" s="172"/>
      <c r="H10" s="172"/>
      <c r="I10" s="172"/>
      <c r="J10" s="161"/>
      <c r="L10"/>
      <c r="M10"/>
    </row>
    <row r="11" spans="1:13" s="155" customFormat="1" x14ac:dyDescent="0.2">
      <c r="B11" s="158"/>
      <c r="C11" s="218"/>
      <c r="D11" s="218"/>
      <c r="E11" s="172"/>
      <c r="F11" s="172"/>
      <c r="G11" s="172"/>
      <c r="H11" s="172"/>
      <c r="I11" s="172"/>
      <c r="J11" s="161"/>
      <c r="L11"/>
      <c r="M11"/>
    </row>
    <row r="12" spans="1:13" s="155" customFormat="1" ht="20.25" customHeight="1" x14ac:dyDescent="0.2">
      <c r="B12" s="158">
        <f>+Data_SC!D10</f>
        <v>2</v>
      </c>
      <c r="C12" s="170" t="str">
        <f>+Data_SC!C9</f>
        <v>Expenditure Data Inputs</v>
      </c>
      <c r="D12" s="170"/>
      <c r="E12" s="170"/>
      <c r="F12" s="171"/>
      <c r="G12" s="170"/>
      <c r="H12" s="172"/>
      <c r="I12" s="172"/>
      <c r="J12" s="161"/>
      <c r="L12"/>
      <c r="M12"/>
    </row>
    <row r="13" spans="1:13" s="155" customFormat="1" ht="15.75" customHeight="1" x14ac:dyDescent="0.2">
      <c r="B13" s="388"/>
      <c r="C13" s="938" t="str">
        <f>+'I-4 History'!A1</f>
        <v>I-4</v>
      </c>
      <c r="D13" s="939"/>
      <c r="E13" s="941" t="str">
        <f>+'I-4 History'!B1</f>
        <v>Operating Expenditure History - Input sheet</v>
      </c>
      <c r="F13" s="941"/>
      <c r="G13" s="941"/>
      <c r="H13" s="941"/>
      <c r="I13" s="941"/>
      <c r="J13" s="161"/>
      <c r="L13"/>
      <c r="M13"/>
    </row>
    <row r="14" spans="1:13" s="155" customFormat="1" ht="15.75" customHeight="1" x14ac:dyDescent="0.2">
      <c r="B14" s="388"/>
      <c r="C14" s="938" t="str">
        <f>+'I-5 Future DA'!A1</f>
        <v>I-5</v>
      </c>
      <c r="D14" s="939"/>
      <c r="E14" s="391" t="str">
        <f>+'I-5 Future DA'!B1</f>
        <v>Directly Attributed Expenditure - Baseline Submission Input sheet</v>
      </c>
      <c r="F14" s="391"/>
      <c r="G14" s="391"/>
      <c r="H14" s="391"/>
      <c r="I14" s="391"/>
      <c r="J14" s="161"/>
      <c r="L14"/>
      <c r="M14"/>
    </row>
    <row r="15" spans="1:13" s="155" customFormat="1" ht="15.75" customHeight="1" x14ac:dyDescent="0.2">
      <c r="B15" s="388"/>
      <c r="C15" s="938" t="str">
        <f>+'I-6 Future A'!A1</f>
        <v>I-6</v>
      </c>
      <c r="D15" s="939"/>
      <c r="E15" s="391" t="str">
        <f>+'I-6 Future A'!B1</f>
        <v>Allocated Expenditure - Baseline Submission Input sheet</v>
      </c>
      <c r="F15" s="391"/>
      <c r="G15" s="391"/>
      <c r="H15" s="391"/>
      <c r="I15" s="391"/>
      <c r="J15" s="161"/>
      <c r="L15"/>
      <c r="M15"/>
    </row>
    <row r="16" spans="1:13" s="155" customFormat="1" x14ac:dyDescent="0.2">
      <c r="B16" s="388"/>
      <c r="C16" s="392"/>
      <c r="D16" s="392"/>
      <c r="E16" s="393"/>
      <c r="F16" s="394"/>
      <c r="G16" s="394"/>
      <c r="H16" s="394"/>
      <c r="I16" s="394"/>
      <c r="J16" s="161"/>
      <c r="L16"/>
    </row>
    <row r="17" spans="2:22" s="166" customFormat="1" ht="16.899999999999999" customHeight="1" x14ac:dyDescent="0.2">
      <c r="B17" s="395">
        <f>+Scen_Ass_SC!D10</f>
        <v>3</v>
      </c>
      <c r="C17" s="396" t="str">
        <f>+Scen_Ass_SC!C9</f>
        <v>Specific Assumptions</v>
      </c>
      <c r="D17" s="396"/>
      <c r="E17" s="396"/>
      <c r="F17" s="396"/>
      <c r="G17" s="396"/>
      <c r="H17" s="397"/>
      <c r="I17" s="397"/>
      <c r="J17" s="161"/>
      <c r="L17"/>
      <c r="M17"/>
    </row>
    <row r="18" spans="2:22" s="155" customFormat="1" x14ac:dyDescent="0.2">
      <c r="B18" s="388"/>
      <c r="C18" s="939" t="str">
        <f>+'I-7 Escalations'!A1</f>
        <v>I-7</v>
      </c>
      <c r="D18" s="939"/>
      <c r="E18" s="941" t="str">
        <f>+'I-7 Escalations'!B1</f>
        <v>Escalation Factors Summary</v>
      </c>
      <c r="F18" s="941"/>
      <c r="G18" s="941"/>
      <c r="H18" s="941"/>
      <c r="I18" s="941"/>
      <c r="J18" s="161"/>
      <c r="L18"/>
      <c r="M18"/>
    </row>
    <row r="19" spans="2:22" s="155" customFormat="1" x14ac:dyDescent="0.2">
      <c r="B19" s="388"/>
      <c r="C19" s="390"/>
      <c r="D19" s="390"/>
      <c r="E19" s="391"/>
      <c r="F19" s="391"/>
      <c r="G19" s="391"/>
      <c r="H19" s="391"/>
      <c r="I19" s="391"/>
      <c r="J19" s="161"/>
      <c r="L19"/>
    </row>
    <row r="20" spans="2:22" s="155" customFormat="1" x14ac:dyDescent="0.2">
      <c r="B20" s="388">
        <f>+Workings_SC!D10</f>
        <v>4</v>
      </c>
      <c r="C20" s="398" t="str">
        <f>+Workings_SC!C9</f>
        <v>Detailed Workings</v>
      </c>
      <c r="D20" s="396"/>
      <c r="E20" s="396"/>
      <c r="F20" s="399"/>
      <c r="G20" s="396"/>
      <c r="H20" s="394"/>
      <c r="I20" s="394"/>
      <c r="J20" s="161"/>
      <c r="L20"/>
    </row>
    <row r="21" spans="2:22" s="155" customFormat="1" x14ac:dyDescent="0.2">
      <c r="B21" s="388"/>
      <c r="C21" s="938" t="s">
        <v>195</v>
      </c>
      <c r="D21" s="939"/>
      <c r="E21" s="941" t="s">
        <v>317</v>
      </c>
      <c r="F21" s="941"/>
      <c r="G21" s="941"/>
      <c r="H21" s="941"/>
      <c r="I21" s="941"/>
      <c r="J21" s="161"/>
      <c r="L21"/>
    </row>
    <row r="22" spans="2:22" s="155" customFormat="1" x14ac:dyDescent="0.2">
      <c r="B22" s="388"/>
      <c r="C22" s="938" t="s">
        <v>478</v>
      </c>
      <c r="D22" s="939"/>
      <c r="J22" s="161"/>
      <c r="L22"/>
    </row>
    <row r="23" spans="2:22" s="155" customFormat="1" x14ac:dyDescent="0.2">
      <c r="B23" s="388"/>
      <c r="C23" s="938"/>
      <c r="D23" s="939"/>
      <c r="E23" s="391"/>
      <c r="F23" s="391"/>
      <c r="G23" s="391"/>
      <c r="H23" s="391"/>
      <c r="I23" s="391"/>
      <c r="J23" s="161"/>
      <c r="L23"/>
    </row>
    <row r="24" spans="2:22" s="155" customFormat="1" x14ac:dyDescent="0.2">
      <c r="B24" s="388"/>
      <c r="C24" s="938" t="s">
        <v>47</v>
      </c>
      <c r="D24" s="939"/>
      <c r="E24" s="941" t="s">
        <v>318</v>
      </c>
      <c r="F24" s="941"/>
      <c r="G24" s="941"/>
      <c r="H24" s="941"/>
      <c r="I24" s="941"/>
      <c r="J24" s="161"/>
      <c r="L24"/>
    </row>
    <row r="25" spans="2:22" s="155" customFormat="1" x14ac:dyDescent="0.2">
      <c r="B25" s="388"/>
      <c r="C25" s="938" t="s">
        <v>322</v>
      </c>
      <c r="D25" s="939"/>
      <c r="E25" s="941"/>
      <c r="F25" s="941"/>
      <c r="G25" s="941"/>
      <c r="H25" s="941"/>
      <c r="I25" s="941"/>
      <c r="J25" s="161"/>
      <c r="L25"/>
    </row>
    <row r="26" spans="2:22" s="155" customFormat="1" x14ac:dyDescent="0.2">
      <c r="B26" s="388"/>
      <c r="C26" s="514" t="s">
        <v>395</v>
      </c>
      <c r="D26" s="513"/>
      <c r="E26"/>
      <c r="F26"/>
      <c r="G26"/>
      <c r="H26"/>
      <c r="I26"/>
      <c r="J26" s="161"/>
      <c r="L26"/>
    </row>
    <row r="27" spans="2:22" s="155" customFormat="1" x14ac:dyDescent="0.2">
      <c r="B27" s="388"/>
      <c r="C27" s="389"/>
      <c r="D27" s="390"/>
      <c r="E27" s="391"/>
      <c r="F27" s="391"/>
      <c r="G27" s="391"/>
      <c r="H27" s="391"/>
      <c r="I27" s="391"/>
      <c r="J27" s="161"/>
      <c r="L27"/>
    </row>
    <row r="28" spans="2:22" s="155" customFormat="1" x14ac:dyDescent="0.2">
      <c r="B28" s="388">
        <f>+Reports_SC!D10</f>
        <v>5</v>
      </c>
      <c r="C28" s="398" t="str">
        <f>+Reports_SC!C9</f>
        <v>Reports</v>
      </c>
      <c r="D28" s="396"/>
      <c r="E28" s="396"/>
      <c r="F28" s="396"/>
      <c r="G28" s="396"/>
      <c r="H28" s="402"/>
      <c r="I28" s="402"/>
      <c r="J28" s="161"/>
      <c r="L28"/>
      <c r="M28"/>
    </row>
    <row r="29" spans="2:22" s="155" customFormat="1" x14ac:dyDescent="0.2">
      <c r="B29" s="403"/>
      <c r="C29" s="939" t="s">
        <v>11</v>
      </c>
      <c r="D29" s="939"/>
      <c r="E29" s="21" t="str">
        <f>+'R1 Opex Detail'!B1</f>
        <v>Operating Expenditure Detail</v>
      </c>
      <c r="F29" s="21"/>
      <c r="G29" s="21"/>
      <c r="H29" s="21"/>
      <c r="I29" s="21"/>
      <c r="J29" s="161"/>
      <c r="L29"/>
      <c r="M29"/>
      <c r="N29" s="173"/>
      <c r="O29" s="173"/>
      <c r="P29" s="173"/>
      <c r="Q29" s="173"/>
      <c r="R29" s="173"/>
      <c r="S29" s="173"/>
      <c r="T29" s="173"/>
      <c r="U29" s="173"/>
      <c r="V29" s="173"/>
    </row>
    <row r="30" spans="2:22" s="155" customFormat="1" x14ac:dyDescent="0.2">
      <c r="B30" s="403"/>
      <c r="C30" s="939" t="s">
        <v>12</v>
      </c>
      <c r="D30" s="939"/>
      <c r="E30" s="391" t="str">
        <f>+'R2'!A1</f>
        <v>Operating Expenditure (Directly Attributed Regulated Services)</v>
      </c>
      <c r="F30" s="21"/>
      <c r="G30" s="21"/>
      <c r="H30" s="21"/>
      <c r="I30" s="21"/>
      <c r="J30" s="161"/>
      <c r="L30"/>
      <c r="M30"/>
      <c r="N30" s="173"/>
      <c r="O30" s="173"/>
      <c r="P30" s="173"/>
      <c r="Q30" s="173"/>
      <c r="R30" s="173"/>
      <c r="S30" s="173"/>
      <c r="T30" s="173"/>
      <c r="U30" s="173"/>
      <c r="V30" s="173"/>
    </row>
    <row r="31" spans="2:22" s="155" customFormat="1" x14ac:dyDescent="0.2">
      <c r="B31" s="388"/>
      <c r="C31" s="939" t="s">
        <v>13</v>
      </c>
      <c r="D31" s="939"/>
      <c r="E31" s="391" t="str">
        <f>+'R3'!A1</f>
        <v>Operating Expenditure (Allocated costs)</v>
      </c>
      <c r="F31" s="404"/>
      <c r="G31" s="404"/>
      <c r="H31" s="404"/>
      <c r="I31" s="404"/>
      <c r="J31" s="161"/>
      <c r="N31" s="173"/>
      <c r="O31" s="173"/>
      <c r="P31" s="173"/>
      <c r="Q31" s="173"/>
      <c r="R31" s="173"/>
      <c r="S31" s="173"/>
      <c r="T31" s="173"/>
      <c r="U31" s="173"/>
      <c r="V31" s="173"/>
    </row>
    <row r="32" spans="2:22" s="166" customFormat="1" x14ac:dyDescent="0.2">
      <c r="B32" s="403"/>
      <c r="C32" s="939" t="s">
        <v>14</v>
      </c>
      <c r="D32" s="939"/>
      <c r="E32" s="391" t="str">
        <f>+'R4 Variations'!B1</f>
        <v>Operating Expenditure Variations</v>
      </c>
      <c r="F32" s="185"/>
      <c r="G32" s="185"/>
      <c r="H32" s="185"/>
      <c r="I32" s="185"/>
      <c r="J32" s="161"/>
      <c r="L32"/>
      <c r="M32"/>
      <c r="N32" s="173"/>
      <c r="O32" s="173"/>
      <c r="P32" s="173"/>
      <c r="Q32" s="173"/>
      <c r="R32" s="173"/>
      <c r="S32" s="173"/>
      <c r="T32" s="173"/>
      <c r="U32" s="173"/>
      <c r="V32" s="173"/>
    </row>
    <row r="33" spans="2:22" s="166" customFormat="1" x14ac:dyDescent="0.2">
      <c r="B33" s="403"/>
      <c r="C33" s="939" t="s">
        <v>332</v>
      </c>
      <c r="D33" s="939"/>
      <c r="E33" s="391" t="str">
        <f>+'R5 Escalations'!B1</f>
        <v>Operating Expenditure Escalations</v>
      </c>
      <c r="F33" s="185"/>
      <c r="G33" s="185"/>
      <c r="H33" s="185"/>
      <c r="I33" s="185"/>
      <c r="J33" s="161"/>
      <c r="L33"/>
      <c r="M33"/>
      <c r="N33" s="173"/>
      <c r="O33" s="173"/>
      <c r="P33" s="173"/>
      <c r="Q33" s="173"/>
      <c r="R33" s="173"/>
      <c r="S33" s="173"/>
      <c r="T33" s="173"/>
      <c r="U33" s="173"/>
      <c r="V33" s="173"/>
    </row>
    <row r="34" spans="2:22" s="166" customFormat="1" x14ac:dyDescent="0.2">
      <c r="B34" s="403"/>
      <c r="C34" s="939" t="s">
        <v>338</v>
      </c>
      <c r="D34" s="939"/>
      <c r="E34" s="391" t="str">
        <f>+'R6 Escalations'!B1</f>
        <v>Impact of Operating Expenditure Escalations</v>
      </c>
      <c r="F34" s="185"/>
      <c r="G34" s="185"/>
      <c r="H34" s="185"/>
      <c r="I34" s="185"/>
      <c r="J34" s="161"/>
      <c r="L34"/>
      <c r="M34"/>
      <c r="N34" s="173"/>
      <c r="O34" s="173"/>
      <c r="P34" s="173"/>
      <c r="Q34" s="173"/>
      <c r="R34" s="173"/>
      <c r="S34" s="173"/>
      <c r="T34" s="173"/>
      <c r="U34" s="173"/>
      <c r="V34" s="173"/>
    </row>
    <row r="35" spans="2:22" s="166" customFormat="1" x14ac:dyDescent="0.2">
      <c r="B35" s="403"/>
      <c r="C35" s="939" t="s">
        <v>392</v>
      </c>
      <c r="D35" s="939"/>
      <c r="E35" s="391" t="str">
        <f>+'R7'!B1</f>
        <v>Operating Expenditure Escalations &amp; Variations Summary</v>
      </c>
      <c r="F35" s="185"/>
      <c r="G35" s="185"/>
      <c r="H35" s="185"/>
      <c r="I35" s="185"/>
      <c r="J35" s="161"/>
      <c r="L35"/>
      <c r="M35"/>
      <c r="N35" s="173"/>
      <c r="O35" s="173"/>
      <c r="P35" s="173"/>
      <c r="Q35" s="173"/>
      <c r="R35" s="173"/>
      <c r="S35" s="173"/>
      <c r="T35" s="173"/>
      <c r="U35" s="173"/>
      <c r="V35" s="173"/>
    </row>
    <row r="36" spans="2:22" s="166" customFormat="1" ht="16.899999999999999" customHeight="1" x14ac:dyDescent="0.2">
      <c r="B36" s="403"/>
      <c r="C36" s="939"/>
      <c r="D36" s="939"/>
      <c r="E36" s="391"/>
      <c r="F36" s="185"/>
      <c r="G36" s="185"/>
      <c r="H36" s="185"/>
      <c r="I36" s="185"/>
      <c r="J36" s="161"/>
      <c r="L36"/>
      <c r="M36"/>
      <c r="N36" s="173"/>
      <c r="O36" s="173"/>
      <c r="P36" s="173"/>
      <c r="Q36" s="173"/>
      <c r="R36" s="173"/>
      <c r="S36" s="173"/>
      <c r="T36" s="173"/>
      <c r="U36" s="173"/>
      <c r="V36" s="173"/>
    </row>
    <row r="37" spans="2:22" s="155" customFormat="1" x14ac:dyDescent="0.2">
      <c r="B37" s="388">
        <f>+'Reports $2020_SC'!D10</f>
        <v>6</v>
      </c>
      <c r="C37" s="398" t="str">
        <f>+'Reports $2020_SC'!C9</f>
        <v>Reports $2015</v>
      </c>
      <c r="D37" s="396"/>
      <c r="E37" s="396"/>
      <c r="F37" s="396"/>
      <c r="G37" s="396"/>
      <c r="H37" s="402"/>
      <c r="I37" s="402"/>
      <c r="J37" s="161"/>
      <c r="L37"/>
      <c r="M37"/>
    </row>
    <row r="38" spans="2:22" s="155" customFormat="1" x14ac:dyDescent="0.2">
      <c r="B38" s="403"/>
      <c r="C38" s="939"/>
      <c r="D38" s="939"/>
      <c r="E38" s="21"/>
      <c r="F38" s="21"/>
      <c r="G38" s="21"/>
      <c r="H38" s="21"/>
      <c r="I38" s="21"/>
      <c r="J38" s="161"/>
      <c r="L38"/>
      <c r="M38"/>
      <c r="N38" s="173"/>
      <c r="O38" s="173"/>
      <c r="P38" s="173"/>
      <c r="Q38" s="173"/>
      <c r="R38" s="173"/>
      <c r="S38" s="173"/>
      <c r="T38" s="173"/>
      <c r="U38" s="173"/>
      <c r="V38" s="173"/>
    </row>
    <row r="39" spans="2:22" s="155" customFormat="1" x14ac:dyDescent="0.2">
      <c r="B39" s="403"/>
      <c r="C39" s="802" t="s">
        <v>559</v>
      </c>
      <c r="D39" s="802"/>
      <c r="E39" s="712" t="str">
        <f>'R2 ($2020)'!B2</f>
        <v>Total Directly Attributed Costs</v>
      </c>
      <c r="F39" s="712"/>
      <c r="G39" s="712"/>
      <c r="H39" s="712"/>
      <c r="I39" s="712"/>
      <c r="J39" s="161"/>
      <c r="L39" s="804"/>
      <c r="M39" s="804"/>
      <c r="N39" s="173"/>
      <c r="O39" s="173"/>
      <c r="P39" s="173"/>
      <c r="Q39" s="173"/>
      <c r="R39" s="173"/>
      <c r="S39" s="173"/>
      <c r="T39" s="173"/>
      <c r="U39" s="173"/>
      <c r="V39" s="173"/>
    </row>
    <row r="40" spans="2:22" s="155" customFormat="1" x14ac:dyDescent="0.2">
      <c r="B40" s="403"/>
      <c r="C40" s="802" t="s">
        <v>560</v>
      </c>
      <c r="D40" s="802"/>
      <c r="E40" s="712" t="str">
        <f>'R3 ($2020)'!B2</f>
        <v>Total Allocated Costs</v>
      </c>
      <c r="F40" s="712"/>
      <c r="G40" s="712"/>
      <c r="H40" s="712"/>
      <c r="I40" s="712"/>
      <c r="J40" s="161"/>
      <c r="L40" s="804"/>
      <c r="M40" s="804"/>
      <c r="N40" s="173"/>
      <c r="O40" s="173"/>
      <c r="P40" s="173"/>
      <c r="Q40" s="173"/>
      <c r="R40" s="173"/>
      <c r="S40" s="173"/>
      <c r="T40" s="173"/>
      <c r="U40" s="173"/>
      <c r="V40" s="173"/>
    </row>
    <row r="41" spans="2:22" s="166" customFormat="1" x14ac:dyDescent="0.2">
      <c r="B41" s="403"/>
      <c r="C41" s="939" t="str">
        <f>+'R4 Variations ($2020)'!A1</f>
        <v>R-4 ($2015)</v>
      </c>
      <c r="D41" s="939"/>
      <c r="E41" s="391" t="str">
        <f>+'R4 Variations ($2020)'!B1</f>
        <v>Operating Expenditure Variations</v>
      </c>
      <c r="F41" s="185"/>
      <c r="G41" s="185"/>
      <c r="H41" s="185"/>
      <c r="I41" s="185"/>
      <c r="J41" s="161"/>
      <c r="L41"/>
      <c r="M41"/>
      <c r="N41" s="173"/>
      <c r="O41" s="173"/>
      <c r="P41" s="173"/>
      <c r="Q41" s="173"/>
      <c r="R41" s="173"/>
      <c r="S41" s="173"/>
      <c r="T41" s="173"/>
      <c r="U41" s="173"/>
      <c r="V41" s="173"/>
    </row>
    <row r="42" spans="2:22" s="166" customFormat="1" x14ac:dyDescent="0.2">
      <c r="B42" s="403"/>
      <c r="C42" s="939" t="str">
        <f>+'R6 Escalations ($2020)'!A1</f>
        <v>R-6 ($2015)</v>
      </c>
      <c r="D42" s="939"/>
      <c r="E42" s="391" t="str">
        <f>+'R6 Escalations ($2020)'!B1</f>
        <v>Impact of Operating Expenditure Escalations</v>
      </c>
      <c r="F42" s="185"/>
      <c r="G42" s="185"/>
      <c r="H42" s="185"/>
      <c r="I42" s="185"/>
      <c r="J42" s="161"/>
      <c r="L42"/>
      <c r="M42"/>
      <c r="N42" s="173"/>
      <c r="O42" s="173"/>
      <c r="P42" s="173"/>
      <c r="Q42" s="173"/>
      <c r="R42" s="173"/>
      <c r="S42" s="173"/>
      <c r="T42" s="173"/>
      <c r="U42" s="173"/>
      <c r="V42" s="173"/>
    </row>
    <row r="43" spans="2:22" s="166" customFormat="1" x14ac:dyDescent="0.2">
      <c r="B43" s="403"/>
      <c r="C43" s="802" t="s">
        <v>567</v>
      </c>
      <c r="D43" s="390"/>
      <c r="E43" s="391" t="str">
        <f>'R7 ($2020)'!B2</f>
        <v>Total Costs</v>
      </c>
      <c r="F43" s="185"/>
      <c r="G43" s="185"/>
      <c r="H43" s="185"/>
      <c r="I43" s="185"/>
      <c r="J43" s="161"/>
      <c r="L43"/>
      <c r="M43"/>
      <c r="N43" s="173"/>
      <c r="O43" s="173"/>
      <c r="P43" s="173"/>
      <c r="Q43" s="173"/>
      <c r="R43" s="173"/>
      <c r="S43" s="173"/>
      <c r="T43" s="173"/>
      <c r="U43" s="173"/>
      <c r="V43" s="173"/>
    </row>
    <row r="44" spans="2:22" s="166" customFormat="1" x14ac:dyDescent="0.2">
      <c r="B44" s="403"/>
      <c r="C44" s="802"/>
      <c r="D44" s="802"/>
      <c r="E44" s="803"/>
      <c r="F44" s="185"/>
      <c r="G44" s="185"/>
      <c r="H44" s="185"/>
      <c r="I44" s="185"/>
      <c r="J44" s="161"/>
      <c r="L44" s="804"/>
      <c r="M44" s="804"/>
      <c r="N44" s="173"/>
      <c r="O44" s="173"/>
      <c r="P44" s="173"/>
      <c r="Q44" s="173"/>
      <c r="R44" s="173"/>
      <c r="S44" s="173"/>
      <c r="T44" s="173"/>
      <c r="U44" s="173"/>
      <c r="V44" s="173"/>
    </row>
    <row r="45" spans="2:22" s="155" customFormat="1" x14ac:dyDescent="0.2">
      <c r="B45" s="388">
        <f>+Export!D12</f>
        <v>7</v>
      </c>
      <c r="C45" s="398" t="str">
        <f>+Export!C11</f>
        <v>Scenario Reports - data for Export</v>
      </c>
      <c r="D45" s="396"/>
      <c r="E45" s="396"/>
      <c r="F45" s="396"/>
      <c r="G45" s="396"/>
      <c r="H45" s="185"/>
      <c r="I45" s="185"/>
      <c r="J45" s="161"/>
      <c r="L45"/>
    </row>
    <row r="46" spans="2:22" s="166" customFormat="1" x14ac:dyDescent="0.2">
      <c r="B46" s="403"/>
      <c r="C46" s="939" t="s">
        <v>15</v>
      </c>
      <c r="D46" s="939"/>
      <c r="E46" s="391" t="str">
        <f>+'E1'!B1</f>
        <v>Data for Export to RIN</v>
      </c>
      <c r="F46" s="185"/>
      <c r="G46" s="185"/>
      <c r="H46" s="185"/>
      <c r="I46" s="278"/>
      <c r="J46" s="161"/>
      <c r="L46"/>
      <c r="M46"/>
      <c r="N46" s="173"/>
      <c r="O46" s="173"/>
      <c r="P46" s="173"/>
      <c r="Q46" s="173"/>
      <c r="R46" s="173"/>
      <c r="S46" s="173"/>
      <c r="T46" s="173"/>
      <c r="U46" s="173"/>
      <c r="V46" s="173"/>
    </row>
    <row r="47" spans="2:22" s="166" customFormat="1" x14ac:dyDescent="0.2">
      <c r="B47" s="403"/>
      <c r="C47" s="939" t="s">
        <v>435</v>
      </c>
      <c r="D47" s="939"/>
      <c r="E47" s="391" t="str">
        <f>+'E2'!B1</f>
        <v>Summary Report - Standard Control Services</v>
      </c>
      <c r="F47" s="185"/>
      <c r="G47" s="185"/>
      <c r="H47" s="185"/>
      <c r="I47" s="278"/>
      <c r="J47" s="161"/>
      <c r="L47"/>
      <c r="M47"/>
      <c r="N47" s="173"/>
      <c r="O47" s="173"/>
      <c r="P47" s="173"/>
      <c r="Q47" s="173"/>
      <c r="R47" s="173"/>
      <c r="S47" s="173"/>
      <c r="T47" s="173"/>
      <c r="U47" s="173"/>
      <c r="V47" s="173"/>
    </row>
    <row r="48" spans="2:22" s="155" customFormat="1" x14ac:dyDescent="0.2">
      <c r="B48" s="403"/>
      <c r="C48" s="513"/>
      <c r="D48" s="513"/>
      <c r="E48" s="391"/>
      <c r="F48" s="185"/>
      <c r="G48" s="185"/>
      <c r="H48" s="185"/>
      <c r="I48" s="185"/>
      <c r="J48" s="161"/>
      <c r="L48"/>
    </row>
    <row r="49" spans="2:13" x14ac:dyDescent="0.2">
      <c r="B49" s="401"/>
      <c r="C49" s="390"/>
      <c r="D49" s="21"/>
      <c r="E49" s="391"/>
      <c r="F49" s="21"/>
      <c r="G49" s="21"/>
      <c r="H49" s="21"/>
      <c r="I49" s="21"/>
      <c r="J49" s="161"/>
    </row>
    <row r="50" spans="2:13" s="155" customFormat="1" x14ac:dyDescent="0.2">
      <c r="B50" s="388">
        <f>+Reference!D10</f>
        <v>8</v>
      </c>
      <c r="C50" s="398" t="str">
        <f>+Reference!C9</f>
        <v>Reference</v>
      </c>
      <c r="D50" s="396"/>
      <c r="E50" s="396"/>
      <c r="F50" s="396"/>
      <c r="G50" s="396"/>
      <c r="H50" s="402"/>
      <c r="I50" s="402"/>
      <c r="J50" s="161"/>
      <c r="L50"/>
      <c r="M50"/>
    </row>
    <row r="51" spans="2:13" s="155" customFormat="1" x14ac:dyDescent="0.2">
      <c r="B51" s="400"/>
      <c r="C51" s="939" t="str">
        <f>+'Ref-1'!A1</f>
        <v>Ref-1</v>
      </c>
      <c r="D51" s="939"/>
      <c r="E51" s="155" t="str">
        <f>+'Ref-1'!B1</f>
        <v>General Lookup References used by this model</v>
      </c>
      <c r="F51" s="379"/>
      <c r="G51" s="379"/>
      <c r="H51" s="402"/>
      <c r="I51" s="402"/>
      <c r="J51" s="161"/>
      <c r="L51"/>
      <c r="M51"/>
    </row>
    <row r="52" spans="2:13" s="155" customFormat="1" x14ac:dyDescent="0.2">
      <c r="B52" s="400"/>
      <c r="C52" s="939" t="str">
        <f>+'Ref-2'!A1</f>
        <v>Ref-2</v>
      </c>
      <c r="D52" s="939"/>
      <c r="E52" s="155" t="str">
        <f>+'Ref-2'!B1</f>
        <v>Description of Names used in this model</v>
      </c>
      <c r="F52" s="379"/>
      <c r="G52" s="379"/>
      <c r="H52" s="402"/>
      <c r="I52" s="402"/>
      <c r="J52" s="161"/>
      <c r="L52"/>
      <c r="M52"/>
    </row>
    <row r="53" spans="2:13" x14ac:dyDescent="0.2">
      <c r="B53" s="21"/>
      <c r="C53" s="939" t="str">
        <f ca="1">+HelpText!A1</f>
        <v>HelpText</v>
      </c>
      <c r="D53" s="939"/>
      <c r="E53" s="21" t="str">
        <f>+scrHelpMain</f>
        <v>Help Text</v>
      </c>
      <c r="F53" s="21"/>
      <c r="G53" s="21"/>
      <c r="H53" s="21"/>
      <c r="I53" s="21"/>
      <c r="J53" s="21"/>
    </row>
    <row r="54" spans="2:13" s="713" customFormat="1" x14ac:dyDescent="0.2">
      <c r="B54" s="712"/>
      <c r="C54" s="711"/>
      <c r="D54" s="711"/>
      <c r="E54" s="712"/>
      <c r="F54" s="712"/>
      <c r="G54" s="712"/>
      <c r="H54" s="712"/>
      <c r="I54" s="712"/>
      <c r="J54" s="712"/>
    </row>
    <row r="55" spans="2:13" x14ac:dyDescent="0.2">
      <c r="B55" s="388">
        <f>+Crosschecks!D10</f>
        <v>9</v>
      </c>
      <c r="C55" s="398" t="str">
        <f>+Crosschecks!C9</f>
        <v>Cross-checks</v>
      </c>
      <c r="D55" s="396"/>
      <c r="E55" s="396"/>
      <c r="F55" s="396"/>
      <c r="G55" s="396"/>
      <c r="H55" s="21"/>
      <c r="I55" s="21"/>
      <c r="J55" s="161"/>
    </row>
    <row r="56" spans="2:13" x14ac:dyDescent="0.2">
      <c r="B56" s="21"/>
      <c r="C56" s="938" t="s">
        <v>17</v>
      </c>
      <c r="D56" s="939"/>
      <c r="E56" s="21" t="s">
        <v>16</v>
      </c>
      <c r="F56" s="21"/>
      <c r="G56" s="21"/>
      <c r="H56" s="21"/>
      <c r="I56" s="21"/>
      <c r="J56" s="161"/>
    </row>
  </sheetData>
  <sheetProtection formatColumns="0" formatRows="0"/>
  <mergeCells count="37">
    <mergeCell ref="C56:D56"/>
    <mergeCell ref="C53:D53"/>
    <mergeCell ref="C46:D46"/>
    <mergeCell ref="C52:D52"/>
    <mergeCell ref="C47:D47"/>
    <mergeCell ref="C51:D51"/>
    <mergeCell ref="C3:D3"/>
    <mergeCell ref="C5:D5"/>
    <mergeCell ref="C8:D8"/>
    <mergeCell ref="E8:I8"/>
    <mergeCell ref="C22:D22"/>
    <mergeCell ref="E13:I13"/>
    <mergeCell ref="E21:I21"/>
    <mergeCell ref="E18:I18"/>
    <mergeCell ref="E25:I25"/>
    <mergeCell ref="E24:I24"/>
    <mergeCell ref="C29:D29"/>
    <mergeCell ref="C31:D31"/>
    <mergeCell ref="C33:D33"/>
    <mergeCell ref="C30:D30"/>
    <mergeCell ref="C25:D25"/>
    <mergeCell ref="C24:D24"/>
    <mergeCell ref="C32:D32"/>
    <mergeCell ref="C23:D23"/>
    <mergeCell ref="C38:D38"/>
    <mergeCell ref="C41:D41"/>
    <mergeCell ref="C42:D42"/>
    <mergeCell ref="C9:D9"/>
    <mergeCell ref="C10:D10"/>
    <mergeCell ref="C35:D35"/>
    <mergeCell ref="C21:D21"/>
    <mergeCell ref="C18:D18"/>
    <mergeCell ref="C13:D13"/>
    <mergeCell ref="C14:D14"/>
    <mergeCell ref="C15:D15"/>
    <mergeCell ref="C36:D36"/>
    <mergeCell ref="C34:D34"/>
  </mergeCells>
  <phoneticPr fontId="3" type="noConversion"/>
  <pageMargins left="0.39370078740157483" right="0.23" top="0.49" bottom="0.9" header="0" footer="0.31496062992125984"/>
  <pageSetup paperSize="9" scale="65" orientation="landscape" r:id="rId1"/>
  <headerFooter alignWithMargins="0">
    <oddFooter>&amp;L&amp;F
&amp;A
Printed: &amp;T on &amp;D&amp;C&amp;"Arial,Bold"&amp;P of &amp;N</oddFooter>
  </headerFooter>
  <rowBreaks count="1" manualBreakCount="1">
    <brk id="49" max="9" man="1"/>
  </rowBreaks>
  <customProperties>
    <customPr name="_pios_id" r:id="rId2"/>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1">
    <tabColor indexed="58"/>
    <pageSetUpPr autoPageBreaks="0"/>
  </sheetPr>
  <dimension ref="A1:F20"/>
  <sheetViews>
    <sheetView showGridLines="0" workbookViewId="0">
      <selection activeCell="O22" sqref="O22"/>
    </sheetView>
  </sheetViews>
  <sheetFormatPr defaultColWidth="9.28515625" defaultRowHeight="12.75" x14ac:dyDescent="0.2"/>
  <cols>
    <col min="1" max="2" width="9.28515625" customWidth="1"/>
    <col min="3" max="3" width="9.85546875" customWidth="1"/>
    <col min="4" max="4" width="6.140625" customWidth="1"/>
  </cols>
  <sheetData>
    <row r="1" spans="1:6" x14ac:dyDescent="0.2">
      <c r="A1" s="174" t="s">
        <v>18</v>
      </c>
    </row>
    <row r="9" spans="1:6" ht="18" x14ac:dyDescent="0.25">
      <c r="C9" s="175" t="s">
        <v>19</v>
      </c>
    </row>
    <row r="10" spans="1:6" ht="16.5" x14ac:dyDescent="0.25">
      <c r="C10" s="176" t="s">
        <v>4</v>
      </c>
      <c r="D10" s="710">
        <v>1</v>
      </c>
    </row>
    <row r="11" spans="1:6" ht="15.75" x14ac:dyDescent="0.25">
      <c r="C11" s="177" t="s">
        <v>436</v>
      </c>
    </row>
    <row r="12" spans="1:6" x14ac:dyDescent="0.2">
      <c r="C12" s="945"/>
      <c r="D12" s="945"/>
      <c r="E12" s="945"/>
      <c r="F12" s="945"/>
    </row>
    <row r="13" spans="1:6" x14ac:dyDescent="0.2">
      <c r="C13" s="178"/>
      <c r="D13" s="178"/>
    </row>
    <row r="17" spans="3:3" x14ac:dyDescent="0.2">
      <c r="C17" s="179" t="s">
        <v>22</v>
      </c>
    </row>
    <row r="18" spans="3:3" x14ac:dyDescent="0.2">
      <c r="C18" s="180" t="s">
        <v>20</v>
      </c>
    </row>
    <row r="19" spans="3:3" x14ac:dyDescent="0.2">
      <c r="C19" s="180"/>
    </row>
    <row r="20" spans="3:3" x14ac:dyDescent="0.2">
      <c r="C20" s="180"/>
    </row>
  </sheetData>
  <sheetProtection formatColumns="0" formatRows="0"/>
  <mergeCells count="1">
    <mergeCell ref="C12:F12"/>
  </mergeCells>
  <phoneticPr fontId="10" type="noConversion"/>
  <pageMargins left="0.39370078740157483" right="0.39370078740157483" top="0.59055118110236227" bottom="0.98425196850393704" header="0" footer="0.31496062992125984"/>
  <pageSetup paperSize="9" orientation="landscape" r:id="rId1"/>
  <headerFooter alignWithMargins="0">
    <oddFooter>&amp;L&amp;"Arial,Bold"&amp;7&amp;F
&amp;A
Printed: &amp;T on &amp;D&amp;C&amp;"Arial,Bold"&amp;10Page &amp;P of &amp;N</oddFooter>
  </headerFooter>
  <customProperties>
    <customPr name="_pios_id" r:id="rId2"/>
  </customPropertie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9">
    <pageSetUpPr fitToPage="1"/>
  </sheetPr>
  <dimension ref="A1:Z48"/>
  <sheetViews>
    <sheetView showGridLines="0" workbookViewId="0">
      <selection activeCell="L33" sqref="L33"/>
    </sheetView>
  </sheetViews>
  <sheetFormatPr defaultRowHeight="12.75" x14ac:dyDescent="0.2"/>
  <cols>
    <col min="1" max="1" width="6.42578125" style="661" customWidth="1"/>
    <col min="2" max="2" width="13.5703125" style="661" customWidth="1"/>
    <col min="3" max="7" width="9.140625" style="661"/>
    <col min="8" max="8" width="8.42578125" style="661" bestFit="1" customWidth="1"/>
    <col min="9" max="9" width="9.5703125" style="661" bestFit="1" customWidth="1"/>
    <col min="10" max="10" width="9.28515625" style="661" bestFit="1" customWidth="1"/>
    <col min="11" max="19" width="9.140625" style="661"/>
    <col min="20" max="20" width="8.140625" style="661" bestFit="1" customWidth="1"/>
    <col min="21" max="21" width="8.140625" style="661" customWidth="1"/>
    <col min="22" max="16384" width="9.140625" style="661"/>
  </cols>
  <sheetData>
    <row r="1" spans="1:25" ht="15.75" x14ac:dyDescent="0.25">
      <c r="A1" s="660" t="s">
        <v>315</v>
      </c>
      <c r="B1" s="660" t="s">
        <v>309</v>
      </c>
    </row>
    <row r="4" spans="1:25" ht="15" x14ac:dyDescent="0.25">
      <c r="A4" s="678" t="s">
        <v>310</v>
      </c>
      <c r="B4" s="678"/>
      <c r="C4" s="678"/>
      <c r="D4" s="678"/>
      <c r="E4" s="678"/>
      <c r="F4" s="678"/>
      <c r="G4" s="678"/>
      <c r="H4" s="678"/>
      <c r="I4" s="678"/>
      <c r="J4" s="678"/>
      <c r="K4" s="678"/>
      <c r="L4" s="678"/>
      <c r="M4" s="678"/>
      <c r="N4" s="678"/>
      <c r="O4" s="678"/>
      <c r="P4" s="678"/>
      <c r="Y4" s="663"/>
    </row>
    <row r="5" spans="1:25" ht="15" x14ac:dyDescent="0.25">
      <c r="A5" s="683" t="s">
        <v>312</v>
      </c>
      <c r="B5" s="681"/>
      <c r="C5" s="681"/>
      <c r="D5" s="681"/>
      <c r="E5" s="682">
        <v>2015</v>
      </c>
      <c r="F5" s="682">
        <v>2016</v>
      </c>
      <c r="G5" s="682">
        <v>2017</v>
      </c>
      <c r="H5" s="682">
        <v>2018</v>
      </c>
      <c r="I5" s="682">
        <v>2019</v>
      </c>
      <c r="J5" s="682">
        <v>2020</v>
      </c>
      <c r="K5" s="682">
        <v>2021</v>
      </c>
      <c r="L5" s="682">
        <v>2022</v>
      </c>
      <c r="M5" s="682">
        <v>2023</v>
      </c>
      <c r="N5" s="682">
        <v>2024</v>
      </c>
      <c r="O5" s="682">
        <v>2025</v>
      </c>
      <c r="P5" s="682">
        <v>2026</v>
      </c>
    </row>
    <row r="6" spans="1:25" x14ac:dyDescent="0.2">
      <c r="A6" s="662"/>
      <c r="E6" s="664"/>
      <c r="F6" s="664"/>
      <c r="G6" s="664"/>
      <c r="H6" s="664"/>
      <c r="I6" s="664"/>
      <c r="J6" s="664"/>
      <c r="K6" s="664"/>
      <c r="L6" s="664"/>
      <c r="M6" s="664"/>
      <c r="N6" s="664"/>
      <c r="O6" s="664"/>
      <c r="P6" s="664"/>
    </row>
    <row r="7" spans="1:25" x14ac:dyDescent="0.2">
      <c r="A7" s="662" t="s">
        <v>311</v>
      </c>
      <c r="D7" s="661" t="s">
        <v>629</v>
      </c>
      <c r="G7" s="841"/>
      <c r="H7" s="841">
        <v>0.02</v>
      </c>
      <c r="I7" s="841">
        <v>2.2499999999999999E-2</v>
      </c>
      <c r="J7" s="841">
        <v>2.2499999999999999E-2</v>
      </c>
      <c r="K7" s="841">
        <v>2.5000000000000001E-2</v>
      </c>
      <c r="L7" s="841">
        <v>2.5000000000000001E-2</v>
      </c>
      <c r="M7" s="841">
        <v>2.5000000000000001E-2</v>
      </c>
      <c r="N7" s="841">
        <v>2.5000000000000001E-2</v>
      </c>
      <c r="O7" s="841">
        <v>2.5000000000000001E-2</v>
      </c>
      <c r="P7" s="841">
        <v>2.5000000000000001E-2</v>
      </c>
      <c r="Y7" s="663"/>
    </row>
    <row r="8" spans="1:25" x14ac:dyDescent="0.2">
      <c r="A8" s="662"/>
      <c r="D8" s="661" t="s">
        <v>630</v>
      </c>
      <c r="G8" s="841"/>
      <c r="H8" s="841">
        <v>0.02</v>
      </c>
      <c r="I8" s="841">
        <v>2.2499999999999999E-2</v>
      </c>
      <c r="J8" s="841">
        <v>2.2499999999999999E-2</v>
      </c>
      <c r="K8" s="841">
        <v>2.5000000000000001E-2</v>
      </c>
      <c r="L8" s="841">
        <v>2.5000000000000001E-2</v>
      </c>
      <c r="M8" s="841">
        <v>2.5000000000000001E-2</v>
      </c>
      <c r="N8" s="841">
        <v>2.5000000000000001E-2</v>
      </c>
      <c r="O8" s="841">
        <v>2.5000000000000001E-2</v>
      </c>
      <c r="P8" s="841">
        <v>2.5000000000000001E-2</v>
      </c>
      <c r="Y8" s="663"/>
    </row>
    <row r="9" spans="1:25" x14ac:dyDescent="0.2">
      <c r="A9" s="668" t="s">
        <v>501</v>
      </c>
      <c r="E9" s="664"/>
      <c r="F9" s="664"/>
      <c r="G9" s="664"/>
      <c r="H9" s="664"/>
      <c r="I9" s="756"/>
      <c r="J9" s="756" t="s">
        <v>553</v>
      </c>
      <c r="K9" s="664"/>
      <c r="L9" s="664"/>
      <c r="M9" s="664"/>
      <c r="N9" s="664"/>
      <c r="O9" s="664"/>
      <c r="P9" s="664"/>
    </row>
    <row r="10" spans="1:25" x14ac:dyDescent="0.2">
      <c r="A10" s="662"/>
      <c r="E10" s="664"/>
      <c r="F10" s="664"/>
      <c r="G10" s="664"/>
      <c r="H10" s="664"/>
      <c r="I10" s="664"/>
      <c r="J10" s="664"/>
      <c r="K10" s="664"/>
      <c r="L10" s="664"/>
      <c r="M10" s="664"/>
      <c r="N10" s="664"/>
      <c r="O10" s="664"/>
      <c r="P10" s="664"/>
    </row>
    <row r="11" spans="1:25" ht="15" x14ac:dyDescent="0.25">
      <c r="A11" s="679" t="s">
        <v>499</v>
      </c>
      <c r="B11" s="679"/>
      <c r="C11" s="679"/>
      <c r="D11" s="679"/>
      <c r="E11" s="680" t="str">
        <f t="shared" ref="E11:G11" si="0">IF(E14&gt;0,"Actual", "Forecast")</f>
        <v>Actual</v>
      </c>
      <c r="F11" s="680" t="str">
        <f t="shared" si="0"/>
        <v>Actual</v>
      </c>
      <c r="G11" s="680" t="str">
        <f t="shared" si="0"/>
        <v>Actual</v>
      </c>
      <c r="H11" s="680" t="str">
        <f>IF(H14&gt;0,"Actual", "Forecast")</f>
        <v>Actual</v>
      </c>
      <c r="I11" s="680" t="str">
        <f t="shared" ref="I11:P11" si="1">IF(I14&gt;0,"Actual", "Forecast")</f>
        <v>Forecast</v>
      </c>
      <c r="J11" s="680" t="str">
        <f t="shared" si="1"/>
        <v>Forecast</v>
      </c>
      <c r="K11" s="680" t="str">
        <f t="shared" si="1"/>
        <v>Forecast</v>
      </c>
      <c r="L11" s="680" t="str">
        <f t="shared" si="1"/>
        <v>Forecast</v>
      </c>
      <c r="M11" s="680" t="str">
        <f t="shared" si="1"/>
        <v>Forecast</v>
      </c>
      <c r="N11" s="680" t="str">
        <f t="shared" si="1"/>
        <v>Forecast</v>
      </c>
      <c r="O11" s="680" t="str">
        <f t="shared" si="1"/>
        <v>Forecast</v>
      </c>
      <c r="P11" s="680" t="str">
        <f t="shared" si="1"/>
        <v>Forecast</v>
      </c>
      <c r="Q11" s="668" t="s">
        <v>599</v>
      </c>
    </row>
    <row r="12" spans="1:25" x14ac:dyDescent="0.2">
      <c r="A12" s="886"/>
      <c r="B12" s="886"/>
      <c r="C12" s="887" t="s">
        <v>631</v>
      </c>
      <c r="D12" s="888"/>
      <c r="E12" s="889">
        <v>42004</v>
      </c>
      <c r="F12" s="889">
        <f>EOMONTH(E12,12)</f>
        <v>42369</v>
      </c>
      <c r="G12" s="889">
        <f t="shared" ref="G12:J13" si="2">EOMONTH(F12,12)</f>
        <v>42735</v>
      </c>
      <c r="H12" s="889">
        <f t="shared" si="2"/>
        <v>43100</v>
      </c>
      <c r="I12" s="889">
        <f t="shared" si="2"/>
        <v>43465</v>
      </c>
      <c r="J12" s="889">
        <f t="shared" si="2"/>
        <v>43830</v>
      </c>
      <c r="K12" s="890"/>
      <c r="L12" s="890"/>
      <c r="M12" s="890"/>
      <c r="N12" s="890"/>
      <c r="O12" s="890"/>
      <c r="P12" s="890"/>
      <c r="Q12" s="668"/>
    </row>
    <row r="13" spans="1:25" x14ac:dyDescent="0.2">
      <c r="A13" s="886"/>
      <c r="B13" s="886"/>
      <c r="C13" s="887" t="s">
        <v>632</v>
      </c>
      <c r="D13" s="888"/>
      <c r="E13" s="889">
        <v>42185</v>
      </c>
      <c r="F13" s="889">
        <f>EOMONTH(E13,12)</f>
        <v>42551</v>
      </c>
      <c r="G13" s="889">
        <f t="shared" si="2"/>
        <v>42916</v>
      </c>
      <c r="H13" s="889">
        <f t="shared" si="2"/>
        <v>43281</v>
      </c>
      <c r="I13" s="889">
        <f t="shared" si="2"/>
        <v>43646</v>
      </c>
      <c r="J13" s="889">
        <f t="shared" si="2"/>
        <v>44012</v>
      </c>
      <c r="K13" s="890"/>
      <c r="L13" s="890"/>
      <c r="M13" s="890"/>
      <c r="N13" s="890"/>
      <c r="O13" s="890"/>
      <c r="P13" s="890"/>
      <c r="Q13" s="668"/>
    </row>
    <row r="14" spans="1:25" x14ac:dyDescent="0.2">
      <c r="A14" s="659" t="s">
        <v>504</v>
      </c>
      <c r="E14" s="839">
        <v>106.6</v>
      </c>
      <c r="F14" s="839">
        <v>108.4</v>
      </c>
      <c r="G14" s="839">
        <v>110</v>
      </c>
      <c r="H14" s="839">
        <v>112.1</v>
      </c>
      <c r="I14" s="839"/>
      <c r="J14" s="839"/>
      <c r="K14" s="839"/>
      <c r="L14" s="839"/>
      <c r="M14" s="839"/>
      <c r="N14" s="839"/>
      <c r="O14" s="839"/>
      <c r="P14" s="839"/>
      <c r="Q14" s="668" t="s">
        <v>506</v>
      </c>
    </row>
    <row r="15" spans="1:25" x14ac:dyDescent="0.2">
      <c r="A15" s="659" t="s">
        <v>502</v>
      </c>
      <c r="E15" s="665"/>
      <c r="F15" s="684">
        <f t="shared" ref="F15:G15" si="3">IF(F14&gt;0,+F14/E14-1,+F$7)</f>
        <v>1.6885553470919357E-2</v>
      </c>
      <c r="G15" s="684">
        <f t="shared" si="3"/>
        <v>1.4760147601476037E-2</v>
      </c>
      <c r="H15" s="684">
        <f>IF(H14&gt;0,+H14/G14-1,+G$7)</f>
        <v>1.9090909090909047E-2</v>
      </c>
      <c r="I15" s="684">
        <f>IF(I14&gt;0,+I14/H14-1,+H$7)</f>
        <v>0.02</v>
      </c>
      <c r="J15" s="684">
        <f t="shared" ref="J15:P15" si="4">IF(J14&gt;0,+J14/I14-1,+I$7)</f>
        <v>2.2499999999999999E-2</v>
      </c>
      <c r="K15" s="684">
        <f t="shared" si="4"/>
        <v>2.2499999999999999E-2</v>
      </c>
      <c r="L15" s="684">
        <f t="shared" si="4"/>
        <v>2.5000000000000001E-2</v>
      </c>
      <c r="M15" s="684">
        <f t="shared" si="4"/>
        <v>2.5000000000000001E-2</v>
      </c>
      <c r="N15" s="684">
        <f t="shared" si="4"/>
        <v>2.5000000000000001E-2</v>
      </c>
      <c r="O15" s="684">
        <f t="shared" si="4"/>
        <v>2.5000000000000001E-2</v>
      </c>
      <c r="P15" s="684">
        <f t="shared" si="4"/>
        <v>2.5000000000000001E-2</v>
      </c>
    </row>
    <row r="16" spans="1:25" ht="12" customHeight="1" x14ac:dyDescent="0.2">
      <c r="A16" s="666" t="s">
        <v>503</v>
      </c>
      <c r="E16" s="667">
        <f t="shared" ref="E16:F16" si="5">+E14</f>
        <v>106.6</v>
      </c>
      <c r="F16" s="667">
        <f t="shared" si="5"/>
        <v>108.4</v>
      </c>
      <c r="G16" s="667">
        <f>+G14</f>
        <v>110</v>
      </c>
      <c r="H16" s="667">
        <f>IF(H14&gt;0,H14,G16*(1+G$7))</f>
        <v>112.1</v>
      </c>
      <c r="I16" s="667">
        <f>IF(I14&gt;0,I14,H16*(1+H$7))</f>
        <v>114.342</v>
      </c>
      <c r="J16" s="667">
        <f t="shared" ref="J16:P16" si="6">IF(J14&gt;0,J14,I16*(1+I$7))</f>
        <v>116.91469499999999</v>
      </c>
      <c r="K16" s="667">
        <f t="shared" si="6"/>
        <v>119.54527563749998</v>
      </c>
      <c r="L16" s="667">
        <f t="shared" si="6"/>
        <v>122.53390752843747</v>
      </c>
      <c r="M16" s="667">
        <f t="shared" si="6"/>
        <v>125.59725521664839</v>
      </c>
      <c r="N16" s="667">
        <f t="shared" si="6"/>
        <v>128.73718659706458</v>
      </c>
      <c r="O16" s="667">
        <f t="shared" si="6"/>
        <v>131.95561626199117</v>
      </c>
      <c r="P16" s="667">
        <f t="shared" si="6"/>
        <v>135.25450666854093</v>
      </c>
    </row>
    <row r="17" spans="1:26" x14ac:dyDescent="0.2">
      <c r="E17" s="667"/>
      <c r="F17" s="667"/>
      <c r="G17" s="667"/>
      <c r="H17" s="667"/>
      <c r="I17" s="667"/>
      <c r="J17" s="667"/>
      <c r="K17" s="667"/>
      <c r="L17" s="667"/>
      <c r="M17" s="667"/>
      <c r="N17" s="667"/>
      <c r="O17" s="667"/>
      <c r="P17" s="667"/>
    </row>
    <row r="18" spans="1:26" ht="15" x14ac:dyDescent="0.25">
      <c r="A18" s="679" t="s">
        <v>500</v>
      </c>
      <c r="B18" s="679"/>
      <c r="C18" s="679"/>
      <c r="D18" s="679"/>
      <c r="E18" s="680" t="str">
        <f t="shared" ref="E18" si="7">IF(E21&gt;0,"Actual", "Forecast")</f>
        <v>Actual</v>
      </c>
      <c r="F18" s="680" t="str">
        <f t="shared" ref="F18" si="8">IF(F21&gt;0,"Actual", "Forecast")</f>
        <v>Actual</v>
      </c>
      <c r="G18" s="680" t="str">
        <f t="shared" ref="G18" si="9">IF(G21&gt;0,"Actual", "Forecast")</f>
        <v>Actual</v>
      </c>
      <c r="H18" s="680" t="str">
        <f>IF(H21&gt;0,"Actual", "Forecast")</f>
        <v>Actual</v>
      </c>
      <c r="I18" s="680" t="str">
        <f t="shared" ref="I18" si="10">IF(I21&gt;0,"Actual", "Forecast")</f>
        <v>Forecast</v>
      </c>
      <c r="J18" s="680" t="str">
        <f t="shared" ref="J18" si="11">IF(J21&gt;0,"Actual", "Forecast")</f>
        <v>Forecast</v>
      </c>
      <c r="K18" s="680" t="str">
        <f t="shared" ref="K18" si="12">IF(K21&gt;0,"Actual", "Forecast")</f>
        <v>Forecast</v>
      </c>
      <c r="L18" s="680" t="str">
        <f t="shared" ref="L18" si="13">IF(L21&gt;0,"Actual", "Forecast")</f>
        <v>Forecast</v>
      </c>
      <c r="M18" s="680" t="str">
        <f t="shared" ref="M18" si="14">IF(M21&gt;0,"Actual", "Forecast")</f>
        <v>Forecast</v>
      </c>
      <c r="N18" s="680" t="str">
        <f t="shared" ref="N18" si="15">IF(N21&gt;0,"Actual", "Forecast")</f>
        <v>Forecast</v>
      </c>
      <c r="O18" s="680" t="str">
        <f t="shared" ref="O18" si="16">IF(O21&gt;0,"Actual", "Forecast")</f>
        <v>Forecast</v>
      </c>
      <c r="P18" s="680" t="str">
        <f t="shared" ref="P18" si="17">IF(P21&gt;0,"Actual", "Forecast")</f>
        <v>Forecast</v>
      </c>
      <c r="Q18" s="668" t="s">
        <v>505</v>
      </c>
    </row>
    <row r="19" spans="1:26" x14ac:dyDescent="0.2">
      <c r="A19" s="886"/>
      <c r="B19" s="886"/>
      <c r="C19" s="887" t="s">
        <v>631</v>
      </c>
      <c r="D19" s="888"/>
      <c r="E19" s="889">
        <v>42185</v>
      </c>
      <c r="F19" s="889">
        <f>EOMONTH(E19,12)</f>
        <v>42551</v>
      </c>
      <c r="G19" s="889">
        <f t="shared" ref="G19:J20" si="18">EOMONTH(F19,12)</f>
        <v>42916</v>
      </c>
      <c r="H19" s="889">
        <f t="shared" si="18"/>
        <v>43281</v>
      </c>
      <c r="I19" s="889">
        <f t="shared" si="18"/>
        <v>43646</v>
      </c>
      <c r="J19" s="889">
        <f t="shared" si="18"/>
        <v>44012</v>
      </c>
      <c r="K19" s="890"/>
      <c r="L19" s="890"/>
      <c r="M19" s="890"/>
      <c r="N19" s="890"/>
      <c r="O19" s="890"/>
      <c r="P19" s="890"/>
      <c r="Q19" s="668"/>
    </row>
    <row r="20" spans="1:26" x14ac:dyDescent="0.2">
      <c r="A20" s="886"/>
      <c r="B20" s="886"/>
      <c r="C20" s="887" t="s">
        <v>632</v>
      </c>
      <c r="D20" s="888"/>
      <c r="E20" s="889">
        <v>42369</v>
      </c>
      <c r="F20" s="889">
        <f>EOMONTH(E20,12)</f>
        <v>42735</v>
      </c>
      <c r="G20" s="889">
        <f t="shared" si="18"/>
        <v>43100</v>
      </c>
      <c r="H20" s="889">
        <f t="shared" si="18"/>
        <v>43465</v>
      </c>
      <c r="I20" s="889">
        <f t="shared" si="18"/>
        <v>43830</v>
      </c>
      <c r="J20" s="889">
        <f t="shared" si="18"/>
        <v>44196</v>
      </c>
      <c r="K20" s="890"/>
      <c r="L20" s="890"/>
      <c r="M20" s="890"/>
      <c r="N20" s="890"/>
      <c r="O20" s="890"/>
      <c r="P20" s="890"/>
      <c r="Q20" s="668"/>
    </row>
    <row r="21" spans="1:26" x14ac:dyDescent="0.2">
      <c r="A21" s="659" t="s">
        <v>614</v>
      </c>
      <c r="E21" s="839">
        <v>107.5</v>
      </c>
      <c r="F21" s="839">
        <v>108.6</v>
      </c>
      <c r="G21" s="839">
        <v>110.7</v>
      </c>
      <c r="H21" s="840">
        <v>113</v>
      </c>
      <c r="I21" s="839"/>
      <c r="J21" s="839"/>
      <c r="K21" s="839"/>
      <c r="L21" s="839"/>
      <c r="M21" s="839"/>
      <c r="N21" s="839"/>
      <c r="O21" s="839"/>
      <c r="P21" s="839"/>
      <c r="Q21" s="668" t="s">
        <v>613</v>
      </c>
    </row>
    <row r="22" spans="1:26" x14ac:dyDescent="0.2">
      <c r="A22" s="659" t="s">
        <v>502</v>
      </c>
      <c r="E22" s="665"/>
      <c r="F22" s="684">
        <f>IF(F21&gt;0,+F21/E21-1,+F$8)</f>
        <v>1.0232558139534831E-2</v>
      </c>
      <c r="G22" s="684">
        <f>IF(G21&gt;0,+G21/F21-1,+G$8)</f>
        <v>1.9337016574585641E-2</v>
      </c>
      <c r="H22" s="684">
        <f t="shared" ref="H22:P22" si="19">IF(H21&gt;0,+H21/G21-1,+H$8)</f>
        <v>2.0776874435411097E-2</v>
      </c>
      <c r="I22" s="684">
        <f t="shared" si="19"/>
        <v>2.2499999999999999E-2</v>
      </c>
      <c r="J22" s="684">
        <f t="shared" si="19"/>
        <v>2.2499999999999999E-2</v>
      </c>
      <c r="K22" s="684">
        <f t="shared" si="19"/>
        <v>2.5000000000000001E-2</v>
      </c>
      <c r="L22" s="684">
        <f t="shared" si="19"/>
        <v>2.5000000000000001E-2</v>
      </c>
      <c r="M22" s="684">
        <f t="shared" si="19"/>
        <v>2.5000000000000001E-2</v>
      </c>
      <c r="N22" s="684">
        <f t="shared" si="19"/>
        <v>2.5000000000000001E-2</v>
      </c>
      <c r="O22" s="684">
        <f t="shared" si="19"/>
        <v>2.5000000000000001E-2</v>
      </c>
      <c r="P22" s="684">
        <f t="shared" si="19"/>
        <v>2.5000000000000001E-2</v>
      </c>
    </row>
    <row r="23" spans="1:26" x14ac:dyDescent="0.2">
      <c r="A23" s="666" t="s">
        <v>503</v>
      </c>
      <c r="E23" s="667">
        <f t="shared" ref="E23:F23" si="20">+E21</f>
        <v>107.5</v>
      </c>
      <c r="F23" s="667">
        <f t="shared" si="20"/>
        <v>108.6</v>
      </c>
      <c r="G23" s="667">
        <f>IF(G21&gt;0,G21,F23*(1+G$7))</f>
        <v>110.7</v>
      </c>
      <c r="H23" s="667">
        <f>IF(H21&gt;0,H21,G23*(1+H$7))</f>
        <v>113</v>
      </c>
      <c r="I23" s="667">
        <f t="shared" ref="I23:O23" si="21">IF(I21&gt;0,I21,H23*(1+I$7))</f>
        <v>115.54249999999999</v>
      </c>
      <c r="J23" s="667">
        <f t="shared" si="21"/>
        <v>118.14220624999999</v>
      </c>
      <c r="K23" s="667">
        <f t="shared" si="21"/>
        <v>121.09576140624998</v>
      </c>
      <c r="L23" s="667">
        <f t="shared" si="21"/>
        <v>124.12315544140621</v>
      </c>
      <c r="M23" s="667">
        <f t="shared" si="21"/>
        <v>127.22623432744136</v>
      </c>
      <c r="N23" s="667">
        <f t="shared" si="21"/>
        <v>130.40689018562739</v>
      </c>
      <c r="O23" s="667">
        <f t="shared" si="21"/>
        <v>133.66706244026807</v>
      </c>
      <c r="P23" s="667"/>
    </row>
    <row r="24" spans="1:26" x14ac:dyDescent="0.2">
      <c r="A24" s="668" t="s">
        <v>600</v>
      </c>
      <c r="V24" s="663"/>
    </row>
    <row r="25" spans="1:26" x14ac:dyDescent="0.2">
      <c r="V25" s="663"/>
    </row>
    <row r="26" spans="1:26" x14ac:dyDescent="0.2">
      <c r="V26" s="663"/>
    </row>
    <row r="27" spans="1:26" ht="13.5" thickBot="1" x14ac:dyDescent="0.25">
      <c r="C27" s="669"/>
      <c r="D27" s="669"/>
      <c r="E27" s="670">
        <v>42185</v>
      </c>
      <c r="F27" s="670">
        <f t="shared" ref="F27:M27" si="22">+E27+365</f>
        <v>42550</v>
      </c>
      <c r="G27" s="670">
        <f t="shared" si="22"/>
        <v>42915</v>
      </c>
      <c r="H27" s="670">
        <f t="shared" si="22"/>
        <v>43280</v>
      </c>
      <c r="I27" s="670">
        <f t="shared" si="22"/>
        <v>43645</v>
      </c>
      <c r="J27" s="670">
        <f t="shared" si="22"/>
        <v>44010</v>
      </c>
      <c r="K27" s="670">
        <f t="shared" si="22"/>
        <v>44375</v>
      </c>
      <c r="L27" s="670">
        <f t="shared" si="22"/>
        <v>44740</v>
      </c>
      <c r="M27" s="670">
        <f t="shared" si="22"/>
        <v>45105</v>
      </c>
      <c r="N27" s="670">
        <f t="shared" ref="N27:P27" si="23">+M27+365</f>
        <v>45470</v>
      </c>
      <c r="O27" s="670">
        <f t="shared" si="23"/>
        <v>45835</v>
      </c>
      <c r="P27" s="670">
        <f t="shared" si="23"/>
        <v>46200</v>
      </c>
      <c r="V27" s="663"/>
    </row>
    <row r="28" spans="1:26" x14ac:dyDescent="0.2">
      <c r="A28" s="666" t="s">
        <v>313</v>
      </c>
      <c r="C28" s="666"/>
      <c r="D28" s="671"/>
      <c r="E28" s="672">
        <v>1</v>
      </c>
      <c r="F28" s="671">
        <f t="shared" ref="F28:P28" si="24">ROUND((+F16/$E$16),4)</f>
        <v>1.0168999999999999</v>
      </c>
      <c r="G28" s="671">
        <f t="shared" si="24"/>
        <v>1.0319</v>
      </c>
      <c r="H28" s="671">
        <f t="shared" si="24"/>
        <v>1.0516000000000001</v>
      </c>
      <c r="I28" s="671">
        <f t="shared" si="24"/>
        <v>1.0726</v>
      </c>
      <c r="J28" s="671">
        <f t="shared" si="24"/>
        <v>1.0968</v>
      </c>
      <c r="K28" s="671">
        <f t="shared" si="24"/>
        <v>1.1214</v>
      </c>
      <c r="L28" s="671">
        <f t="shared" si="24"/>
        <v>1.1495</v>
      </c>
      <c r="M28" s="671">
        <f t="shared" si="24"/>
        <v>1.1781999999999999</v>
      </c>
      <c r="N28" s="671">
        <f t="shared" si="24"/>
        <v>1.2077</v>
      </c>
      <c r="O28" s="671">
        <f t="shared" si="24"/>
        <v>1.2379</v>
      </c>
      <c r="P28" s="671">
        <f t="shared" si="24"/>
        <v>1.2687999999999999</v>
      </c>
      <c r="Z28" s="663"/>
    </row>
    <row r="29" spans="1:26" x14ac:dyDescent="0.2">
      <c r="A29" s="673" t="s">
        <v>535</v>
      </c>
      <c r="B29" s="666"/>
      <c r="C29" s="674"/>
      <c r="D29" s="674"/>
      <c r="E29" s="671"/>
      <c r="F29" s="671"/>
      <c r="G29" s="671"/>
      <c r="I29" s="671"/>
      <c r="J29" s="671"/>
      <c r="K29" s="667"/>
      <c r="L29" s="667"/>
      <c r="M29" s="667"/>
      <c r="N29" s="667"/>
      <c r="Z29" s="663"/>
    </row>
    <row r="30" spans="1:26" x14ac:dyDescent="0.2">
      <c r="A30" s="673" t="s">
        <v>601</v>
      </c>
      <c r="B30" s="666"/>
      <c r="C30" s="674"/>
      <c r="D30" s="674"/>
      <c r="E30" s="674"/>
      <c r="F30" s="675"/>
      <c r="G30" s="675"/>
      <c r="H30" s="823">
        <f>$J$16/G23</f>
        <v>1.0561399728997289</v>
      </c>
      <c r="I30" s="675"/>
      <c r="J30" s="667"/>
      <c r="K30" s="667"/>
      <c r="L30" s="667"/>
      <c r="M30" s="667"/>
      <c r="N30" s="667"/>
      <c r="O30" s="667"/>
      <c r="P30" s="667"/>
      <c r="Q30" s="667"/>
      <c r="R30" s="667"/>
      <c r="S30" s="667"/>
      <c r="Z30" s="663"/>
    </row>
    <row r="31" spans="1:26" x14ac:dyDescent="0.2">
      <c r="B31" s="676"/>
      <c r="C31" s="676"/>
      <c r="D31" s="677"/>
      <c r="E31" s="677"/>
      <c r="F31" s="668"/>
      <c r="J31" s="668"/>
    </row>
    <row r="32" spans="1:26" x14ac:dyDescent="0.2">
      <c r="D32" s="700" t="s">
        <v>536</v>
      </c>
      <c r="E32" s="701"/>
      <c r="F32" s="701"/>
      <c r="G32" s="701"/>
      <c r="H32" s="702"/>
      <c r="J32" s="860" t="s">
        <v>561</v>
      </c>
    </row>
    <row r="33" spans="1:13" x14ac:dyDescent="0.2">
      <c r="D33" s="703" t="s">
        <v>604</v>
      </c>
      <c r="E33" s="704"/>
      <c r="F33" s="67"/>
      <c r="G33" s="67"/>
      <c r="H33" s="473"/>
      <c r="J33" s="751" t="s">
        <v>606</v>
      </c>
    </row>
    <row r="34" spans="1:13" x14ac:dyDescent="0.2">
      <c r="D34" s="703" t="s">
        <v>602</v>
      </c>
      <c r="E34" s="67"/>
      <c r="F34" s="704"/>
      <c r="G34" s="67"/>
      <c r="H34" s="705">
        <f>G23</f>
        <v>110.7</v>
      </c>
      <c r="J34" s="751" t="s">
        <v>607</v>
      </c>
    </row>
    <row r="35" spans="1:13" x14ac:dyDescent="0.2">
      <c r="D35" s="703" t="s">
        <v>603</v>
      </c>
      <c r="E35" s="67"/>
      <c r="F35" s="704"/>
      <c r="G35" s="67"/>
      <c r="H35" s="705">
        <f>+J16</f>
        <v>116.91469499999999</v>
      </c>
      <c r="J35" s="788" t="s">
        <v>608</v>
      </c>
    </row>
    <row r="36" spans="1:13" x14ac:dyDescent="0.2">
      <c r="D36" s="706"/>
      <c r="E36" s="67"/>
      <c r="F36" s="67"/>
      <c r="G36" s="67"/>
      <c r="H36" s="822">
        <f>+H35/H34</f>
        <v>1.0561399728997289</v>
      </c>
      <c r="J36" s="788" t="s">
        <v>609</v>
      </c>
    </row>
    <row r="37" spans="1:13" x14ac:dyDescent="0.2">
      <c r="D37" s="709" t="s">
        <v>605</v>
      </c>
      <c r="E37" s="707"/>
      <c r="F37" s="707"/>
      <c r="G37" s="707"/>
      <c r="H37" s="708"/>
      <c r="J37" s="788" t="s">
        <v>610</v>
      </c>
      <c r="K37" s="751"/>
      <c r="L37" s="752"/>
      <c r="M37" s="753"/>
    </row>
    <row r="38" spans="1:13" ht="16.5" customHeight="1" x14ac:dyDescent="0.2">
      <c r="J38" s="788" t="s">
        <v>611</v>
      </c>
      <c r="K38" s="754"/>
      <c r="L38" s="752"/>
      <c r="M38" s="751"/>
    </row>
    <row r="39" spans="1:13" x14ac:dyDescent="0.2">
      <c r="A39" s="668"/>
      <c r="J39" s="788" t="s">
        <v>612</v>
      </c>
      <c r="K39" s="751"/>
      <c r="L39" s="752"/>
      <c r="M39" s="751"/>
    </row>
    <row r="40" spans="1:13" x14ac:dyDescent="0.2">
      <c r="A40" s="662" t="s">
        <v>507</v>
      </c>
      <c r="L40" s="752"/>
    </row>
    <row r="41" spans="1:13" x14ac:dyDescent="0.2">
      <c r="L41" s="752"/>
    </row>
    <row r="42" spans="1:13" x14ac:dyDescent="0.2">
      <c r="A42" s="661" t="s">
        <v>615</v>
      </c>
    </row>
    <row r="43" spans="1:13" x14ac:dyDescent="0.2">
      <c r="A43" s="668" t="s">
        <v>508</v>
      </c>
    </row>
    <row r="44" spans="1:13" x14ac:dyDescent="0.2">
      <c r="A44" s="668" t="s">
        <v>314</v>
      </c>
    </row>
    <row r="45" spans="1:13" x14ac:dyDescent="0.2">
      <c r="J45" s="757" t="s">
        <v>554</v>
      </c>
    </row>
    <row r="46" spans="1:13" x14ac:dyDescent="0.2">
      <c r="G46"/>
      <c r="H46"/>
      <c r="I46"/>
      <c r="J46" s="751" t="s">
        <v>633</v>
      </c>
    </row>
    <row r="47" spans="1:13" x14ac:dyDescent="0.2">
      <c r="J47" s="751"/>
    </row>
    <row r="48" spans="1:13" x14ac:dyDescent="0.2">
      <c r="J48" s="751"/>
    </row>
  </sheetData>
  <sheetProtection formatColumns="0" formatRows="0"/>
  <phoneticPr fontId="10" type="noConversion"/>
  <pageMargins left="0.37" right="0.26" top="1" bottom="1" header="0.5" footer="0.5"/>
  <pageSetup paperSize="9" scale="65" orientation="landscape" r:id="rId1"/>
  <headerFooter alignWithMargins="0">
    <oddFooter>&amp;L&amp;8File: &amp;F
&amp;D&amp;C&amp;8Worksheet: &amp;A&amp;R&amp;8Page &amp;P of &amp;N</oddFooter>
  </headerFooter>
  <customProperties>
    <customPr name="_pios_id" r:id="rId2"/>
  </customPropertie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dimension ref="A1:E36"/>
  <sheetViews>
    <sheetView showGridLines="0" workbookViewId="0">
      <selection activeCell="O22" sqref="O22"/>
    </sheetView>
  </sheetViews>
  <sheetFormatPr defaultRowHeight="12.75" x14ac:dyDescent="0.2"/>
  <cols>
    <col min="1" max="1" width="26.5703125" bestFit="1" customWidth="1"/>
    <col min="3" max="3" width="41.42578125" customWidth="1"/>
    <col min="4" max="4" width="15.5703125" customWidth="1"/>
  </cols>
  <sheetData>
    <row r="1" spans="1:4" ht="15.75" x14ac:dyDescent="0.25">
      <c r="A1" s="184" t="s">
        <v>171</v>
      </c>
    </row>
    <row r="2" spans="1:4" x14ac:dyDescent="0.2">
      <c r="A2" s="223" t="s">
        <v>172</v>
      </c>
    </row>
    <row r="4" spans="1:4" ht="23.25" thickBot="1" x14ac:dyDescent="0.25">
      <c r="A4" s="226" t="s">
        <v>280</v>
      </c>
      <c r="B4" s="224" t="s">
        <v>67</v>
      </c>
      <c r="C4" s="226" t="s">
        <v>170</v>
      </c>
      <c r="D4" s="226" t="s">
        <v>328</v>
      </c>
    </row>
    <row r="5" spans="1:4" x14ac:dyDescent="0.2">
      <c r="B5" s="225"/>
      <c r="C5" s="225"/>
    </row>
    <row r="6" spans="1:4" ht="15.75" x14ac:dyDescent="0.25">
      <c r="B6" s="184" t="s">
        <v>44</v>
      </c>
      <c r="C6" s="225"/>
      <c r="D6" s="55"/>
    </row>
    <row r="7" spans="1:4" x14ac:dyDescent="0.2">
      <c r="A7" s="616" t="s">
        <v>90</v>
      </c>
      <c r="B7" s="42" t="s">
        <v>47</v>
      </c>
      <c r="C7" s="42" t="s">
        <v>155</v>
      </c>
      <c r="D7" s="760"/>
    </row>
    <row r="8" spans="1:4" x14ac:dyDescent="0.2">
      <c r="A8" s="616"/>
      <c r="B8" s="42" t="s">
        <v>48</v>
      </c>
      <c r="C8" s="42" t="s">
        <v>156</v>
      </c>
      <c r="D8" s="42"/>
    </row>
    <row r="9" spans="1:4" x14ac:dyDescent="0.2">
      <c r="A9" s="616"/>
      <c r="B9" s="42" t="s">
        <v>49</v>
      </c>
      <c r="C9" s="42" t="s">
        <v>157</v>
      </c>
      <c r="D9" s="42"/>
    </row>
    <row r="10" spans="1:4" x14ac:dyDescent="0.2">
      <c r="A10" s="616"/>
      <c r="B10" s="42" t="s">
        <v>50</v>
      </c>
      <c r="C10" s="42" t="s">
        <v>158</v>
      </c>
      <c r="D10" s="42"/>
    </row>
    <row r="11" spans="1:4" x14ac:dyDescent="0.2">
      <c r="A11" s="616"/>
      <c r="B11" s="42" t="s">
        <v>51</v>
      </c>
      <c r="C11" s="760" t="s">
        <v>550</v>
      </c>
      <c r="D11" s="760"/>
    </row>
    <row r="12" spans="1:4" x14ac:dyDescent="0.2">
      <c r="A12" s="616"/>
      <c r="B12" s="42" t="s">
        <v>52</v>
      </c>
      <c r="C12" s="760" t="s">
        <v>551</v>
      </c>
      <c r="D12" s="760"/>
    </row>
    <row r="13" spans="1:4" x14ac:dyDescent="0.2">
      <c r="A13" s="616"/>
      <c r="B13" s="42" t="s">
        <v>53</v>
      </c>
      <c r="C13" s="42" t="s">
        <v>91</v>
      </c>
      <c r="D13" s="760"/>
    </row>
    <row r="14" spans="1:4" x14ac:dyDescent="0.2">
      <c r="A14" s="616"/>
      <c r="B14" s="42" t="s">
        <v>54</v>
      </c>
      <c r="C14" s="42" t="s">
        <v>92</v>
      </c>
      <c r="D14" s="712"/>
    </row>
    <row r="15" spans="1:4" x14ac:dyDescent="0.2">
      <c r="A15" s="616"/>
      <c r="B15" s="42" t="s">
        <v>55</v>
      </c>
      <c r="C15" s="42" t="s">
        <v>159</v>
      </c>
      <c r="D15" s="760"/>
    </row>
    <row r="16" spans="1:4" x14ac:dyDescent="0.2">
      <c r="A16" s="616"/>
      <c r="B16" s="42" t="s">
        <v>56</v>
      </c>
      <c r="C16" s="42" t="s">
        <v>160</v>
      </c>
      <c r="D16" s="760"/>
    </row>
    <row r="17" spans="1:5" x14ac:dyDescent="0.2">
      <c r="A17" s="616" t="s">
        <v>161</v>
      </c>
      <c r="B17" s="42" t="s">
        <v>57</v>
      </c>
      <c r="C17" s="42" t="s">
        <v>572</v>
      </c>
      <c r="D17" s="42"/>
    </row>
    <row r="18" spans="1:5" x14ac:dyDescent="0.2">
      <c r="A18" s="616"/>
      <c r="B18" s="42" t="s">
        <v>58</v>
      </c>
      <c r="C18" s="760" t="s">
        <v>552</v>
      </c>
      <c r="D18" s="760"/>
    </row>
    <row r="19" spans="1:5" x14ac:dyDescent="0.2">
      <c r="A19" s="616"/>
      <c r="B19" s="42" t="s">
        <v>59</v>
      </c>
      <c r="C19" s="760" t="s">
        <v>594</v>
      </c>
      <c r="D19" s="760"/>
    </row>
    <row r="20" spans="1:5" x14ac:dyDescent="0.2">
      <c r="A20" s="616"/>
      <c r="B20" s="42" t="s">
        <v>60</v>
      </c>
      <c r="C20" s="42" t="s">
        <v>88</v>
      </c>
      <c r="D20" s="760"/>
    </row>
    <row r="21" spans="1:5" x14ac:dyDescent="0.2">
      <c r="A21" s="616"/>
      <c r="B21" s="42" t="s">
        <v>61</v>
      </c>
      <c r="C21" s="42" t="s">
        <v>89</v>
      </c>
      <c r="D21" s="760"/>
    </row>
    <row r="22" spans="1:5" x14ac:dyDescent="0.2">
      <c r="A22" s="616"/>
      <c r="B22" s="42" t="s">
        <v>62</v>
      </c>
      <c r="C22" s="42" t="s">
        <v>164</v>
      </c>
      <c r="D22" s="760"/>
    </row>
    <row r="23" spans="1:5" x14ac:dyDescent="0.2">
      <c r="A23" s="616"/>
      <c r="B23" s="42" t="s">
        <v>63</v>
      </c>
      <c r="C23" s="42" t="s">
        <v>165</v>
      </c>
      <c r="D23" s="712"/>
    </row>
    <row r="24" spans="1:5" x14ac:dyDescent="0.2">
      <c r="A24" s="616" t="s">
        <v>573</v>
      </c>
      <c r="B24" s="42" t="s">
        <v>64</v>
      </c>
      <c r="C24" s="42" t="s">
        <v>163</v>
      </c>
      <c r="D24" s="760"/>
    </row>
    <row r="25" spans="1:5" x14ac:dyDescent="0.2">
      <c r="A25" s="616"/>
      <c r="B25" s="42" t="s">
        <v>65</v>
      </c>
      <c r="C25" s="42" t="s">
        <v>636</v>
      </c>
      <c r="D25" s="760"/>
    </row>
    <row r="26" spans="1:5" s="836" customFormat="1" x14ac:dyDescent="0.2">
      <c r="A26" s="616"/>
      <c r="B26" s="42" t="s">
        <v>66</v>
      </c>
      <c r="C26" s="760" t="s">
        <v>583</v>
      </c>
      <c r="D26" s="760"/>
    </row>
    <row r="27" spans="1:5" s="836" customFormat="1" x14ac:dyDescent="0.2">
      <c r="A27" s="616"/>
      <c r="B27" s="42" t="s">
        <v>166</v>
      </c>
      <c r="C27" s="760" t="s">
        <v>583</v>
      </c>
      <c r="D27" s="760"/>
    </row>
    <row r="28" spans="1:5" s="836" customFormat="1" x14ac:dyDescent="0.2">
      <c r="A28" s="616"/>
      <c r="B28" s="42" t="s">
        <v>167</v>
      </c>
      <c r="C28" s="760" t="s">
        <v>583</v>
      </c>
      <c r="D28" s="760"/>
    </row>
    <row r="29" spans="1:5" s="836" customFormat="1" x14ac:dyDescent="0.2">
      <c r="A29" s="616"/>
      <c r="B29" s="42" t="s">
        <v>168</v>
      </c>
      <c r="C29" s="760" t="s">
        <v>583</v>
      </c>
      <c r="D29" s="760"/>
    </row>
    <row r="30" spans="1:5" x14ac:dyDescent="0.2">
      <c r="A30" s="616" t="s">
        <v>70</v>
      </c>
      <c r="B30" s="42" t="s">
        <v>169</v>
      </c>
      <c r="C30" s="760" t="s">
        <v>583</v>
      </c>
      <c r="D30" s="760"/>
    </row>
    <row r="31" spans="1:5" x14ac:dyDescent="0.2">
      <c r="B31" s="42"/>
      <c r="C31" s="42"/>
      <c r="D31" s="760"/>
      <c r="E31" s="55"/>
    </row>
    <row r="32" spans="1:5" x14ac:dyDescent="0.2">
      <c r="B32" s="42"/>
      <c r="C32" s="42"/>
      <c r="D32" s="760"/>
    </row>
    <row r="33" spans="1:4" x14ac:dyDescent="0.2">
      <c r="B33" s="42"/>
      <c r="C33" s="760"/>
      <c r="D33" s="712"/>
    </row>
    <row r="34" spans="1:4" x14ac:dyDescent="0.2">
      <c r="A34" s="2"/>
      <c r="B34" s="42"/>
      <c r="C34" s="760"/>
      <c r="D34" s="760"/>
    </row>
    <row r="35" spans="1:4" x14ac:dyDescent="0.2">
      <c r="B35" s="55"/>
      <c r="C35" s="55"/>
      <c r="D35" s="55"/>
    </row>
    <row r="36" spans="1:4" x14ac:dyDescent="0.2">
      <c r="B36" s="55"/>
      <c r="C36" s="227"/>
    </row>
  </sheetData>
  <sheetProtection formatColumns="0" formatRows="0"/>
  <phoneticPr fontId="10" type="noConversion"/>
  <pageMargins left="0.74" right="0.87" top="0.65" bottom="0.98" header="0.24" footer="0.43"/>
  <pageSetup paperSize="9" fitToHeight="0" orientation="landscape" r:id="rId1"/>
  <headerFooter alignWithMargins="0">
    <oddFooter>&amp;L&amp;8&amp;F
&amp;A
Printed: &amp;T on &amp;D&amp;C&amp;8Page &amp;P of &amp;N</oddFooter>
  </headerFooter>
  <customProperties>
    <customPr name="_pios_id" r:id="rId2"/>
  </customProperti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pageSetUpPr fitToPage="1"/>
  </sheetPr>
  <dimension ref="A1:F55"/>
  <sheetViews>
    <sheetView showGridLines="0" workbookViewId="0">
      <selection activeCell="D30" sqref="D30"/>
    </sheetView>
  </sheetViews>
  <sheetFormatPr defaultRowHeight="12.75" x14ac:dyDescent="0.2"/>
  <cols>
    <col min="1" max="1" width="34.7109375" style="55" customWidth="1"/>
    <col min="2" max="2" width="9.140625" style="55"/>
    <col min="3" max="3" width="51.85546875" style="55" customWidth="1"/>
    <col min="4" max="4" width="18" style="55" customWidth="1"/>
    <col min="5" max="16384" width="9.140625" style="55"/>
  </cols>
  <sheetData>
    <row r="1" spans="1:6" ht="15.75" x14ac:dyDescent="0.25">
      <c r="A1" s="184" t="s">
        <v>173</v>
      </c>
    </row>
    <row r="2" spans="1:6" x14ac:dyDescent="0.2">
      <c r="A2" s="223" t="s">
        <v>174</v>
      </c>
    </row>
    <row r="3" spans="1:6" ht="5.25" customHeight="1" x14ac:dyDescent="0.2"/>
    <row r="4" spans="1:6" ht="23.25" thickBot="1" x14ac:dyDescent="0.25">
      <c r="A4" s="226" t="s">
        <v>194</v>
      </c>
      <c r="B4" s="224" t="s">
        <v>67</v>
      </c>
      <c r="C4" s="226" t="s">
        <v>175</v>
      </c>
      <c r="D4" s="226"/>
      <c r="F4"/>
    </row>
    <row r="5" spans="1:6" x14ac:dyDescent="0.2">
      <c r="A5" s="228" t="s">
        <v>176</v>
      </c>
      <c r="B5" s="42" t="s">
        <v>195</v>
      </c>
      <c r="C5" s="759" t="s">
        <v>177</v>
      </c>
      <c r="D5" s="42"/>
    </row>
    <row r="6" spans="1:6" x14ac:dyDescent="0.2">
      <c r="A6" s="228" t="s">
        <v>574</v>
      </c>
      <c r="B6" s="42" t="s">
        <v>196</v>
      </c>
      <c r="C6" s="759" t="s">
        <v>574</v>
      </c>
      <c r="D6" s="42"/>
    </row>
    <row r="7" spans="1:6" x14ac:dyDescent="0.2">
      <c r="A7" s="837"/>
      <c r="B7" s="42" t="s">
        <v>197</v>
      </c>
      <c r="C7" s="759" t="s">
        <v>191</v>
      </c>
      <c r="D7" s="42"/>
    </row>
    <row r="8" spans="1:6" x14ac:dyDescent="0.2">
      <c r="A8" s="837"/>
      <c r="B8" s="42" t="s">
        <v>198</v>
      </c>
      <c r="C8" s="759" t="s">
        <v>575</v>
      </c>
      <c r="D8" s="42"/>
    </row>
    <row r="9" spans="1:6" x14ac:dyDescent="0.2">
      <c r="A9" s="228"/>
      <c r="B9" s="42" t="s">
        <v>199</v>
      </c>
      <c r="C9" s="759" t="s">
        <v>576</v>
      </c>
      <c r="D9" s="760"/>
    </row>
    <row r="10" spans="1:6" x14ac:dyDescent="0.2">
      <c r="A10" s="838"/>
      <c r="B10" s="42" t="s">
        <v>200</v>
      </c>
      <c r="C10" s="759" t="s">
        <v>179</v>
      </c>
      <c r="D10" s="42"/>
    </row>
    <row r="11" spans="1:6" x14ac:dyDescent="0.2">
      <c r="B11" s="42" t="s">
        <v>201</v>
      </c>
      <c r="C11" s="759" t="s">
        <v>189</v>
      </c>
      <c r="D11" s="760"/>
    </row>
    <row r="12" spans="1:6" x14ac:dyDescent="0.2">
      <c r="B12" s="42" t="s">
        <v>202</v>
      </c>
      <c r="C12" s="759" t="s">
        <v>190</v>
      </c>
      <c r="D12" s="760"/>
    </row>
    <row r="13" spans="1:6" x14ac:dyDescent="0.2">
      <c r="A13" s="838" t="s">
        <v>93</v>
      </c>
      <c r="B13" s="42" t="s">
        <v>203</v>
      </c>
      <c r="C13" s="759" t="s">
        <v>180</v>
      </c>
      <c r="D13" s="760"/>
    </row>
    <row r="14" spans="1:6" x14ac:dyDescent="0.2">
      <c r="A14" s="838"/>
      <c r="B14" s="42" t="s">
        <v>204</v>
      </c>
      <c r="C14" s="759" t="s">
        <v>181</v>
      </c>
      <c r="D14" s="760"/>
    </row>
    <row r="15" spans="1:6" x14ac:dyDescent="0.2">
      <c r="A15" s="838"/>
      <c r="B15" s="42" t="s">
        <v>205</v>
      </c>
      <c r="C15" s="759" t="s">
        <v>182</v>
      </c>
      <c r="D15" s="760"/>
    </row>
    <row r="16" spans="1:6" x14ac:dyDescent="0.2">
      <c r="A16" s="838"/>
      <c r="B16" s="42" t="s">
        <v>206</v>
      </c>
      <c r="C16" s="759" t="s">
        <v>183</v>
      </c>
      <c r="D16" s="760"/>
    </row>
    <row r="17" spans="1:4" x14ac:dyDescent="0.2">
      <c r="A17" s="838"/>
      <c r="B17" s="42" t="s">
        <v>207</v>
      </c>
      <c r="C17" s="759" t="s">
        <v>184</v>
      </c>
      <c r="D17" s="760"/>
    </row>
    <row r="18" spans="1:4" x14ac:dyDescent="0.2">
      <c r="A18" s="838"/>
      <c r="B18" s="42" t="s">
        <v>208</v>
      </c>
      <c r="C18" s="759" t="s">
        <v>185</v>
      </c>
      <c r="D18" s="760"/>
    </row>
    <row r="19" spans="1:4" x14ac:dyDescent="0.2">
      <c r="A19" s="838"/>
      <c r="B19" s="42" t="s">
        <v>209</v>
      </c>
      <c r="C19" s="759" t="s">
        <v>94</v>
      </c>
      <c r="D19" s="760"/>
    </row>
    <row r="20" spans="1:4" x14ac:dyDescent="0.2">
      <c r="B20" s="42" t="s">
        <v>210</v>
      </c>
      <c r="C20" s="759" t="s">
        <v>353</v>
      </c>
      <c r="D20" s="760"/>
    </row>
    <row r="21" spans="1:4" x14ac:dyDescent="0.2">
      <c r="A21" s="616" t="s">
        <v>186</v>
      </c>
      <c r="B21" s="42" t="s">
        <v>211</v>
      </c>
      <c r="C21" s="759" t="s">
        <v>186</v>
      </c>
      <c r="D21" s="760"/>
    </row>
    <row r="22" spans="1:4" x14ac:dyDescent="0.2">
      <c r="A22" s="838" t="s">
        <v>637</v>
      </c>
      <c r="B22" s="42" t="s">
        <v>212</v>
      </c>
      <c r="C22" s="759" t="s">
        <v>638</v>
      </c>
      <c r="D22" s="760"/>
    </row>
    <row r="23" spans="1:4" x14ac:dyDescent="0.2">
      <c r="B23" s="42" t="s">
        <v>213</v>
      </c>
      <c r="C23" s="759" t="s">
        <v>95</v>
      </c>
      <c r="D23" s="760"/>
    </row>
    <row r="24" spans="1:4" x14ac:dyDescent="0.2">
      <c r="A24" s="838"/>
      <c r="B24" s="42" t="s">
        <v>214</v>
      </c>
      <c r="C24" s="759" t="s">
        <v>641</v>
      </c>
      <c r="D24" s="760"/>
    </row>
    <row r="25" spans="1:4" x14ac:dyDescent="0.2">
      <c r="A25" s="838"/>
      <c r="B25" s="42" t="s">
        <v>215</v>
      </c>
      <c r="C25" s="759" t="s">
        <v>178</v>
      </c>
      <c r="D25" s="760"/>
    </row>
    <row r="26" spans="1:4" x14ac:dyDescent="0.2">
      <c r="A26" s="838" t="s">
        <v>596</v>
      </c>
      <c r="B26" s="42" t="s">
        <v>216</v>
      </c>
      <c r="C26" s="759" t="s">
        <v>577</v>
      </c>
      <c r="D26" s="760"/>
    </row>
    <row r="27" spans="1:4" x14ac:dyDescent="0.2">
      <c r="A27" s="838"/>
      <c r="B27" s="42" t="s">
        <v>217</v>
      </c>
      <c r="C27" s="759" t="s">
        <v>642</v>
      </c>
      <c r="D27" s="760"/>
    </row>
    <row r="28" spans="1:4" x14ac:dyDescent="0.2">
      <c r="B28" s="42" t="s">
        <v>218</v>
      </c>
      <c r="C28" s="759" t="s">
        <v>583</v>
      </c>
      <c r="D28" s="760"/>
    </row>
    <row r="29" spans="1:4" x14ac:dyDescent="0.2">
      <c r="A29" s="838"/>
      <c r="B29" s="42" t="s">
        <v>219</v>
      </c>
      <c r="C29" s="759" t="s">
        <v>583</v>
      </c>
      <c r="D29" s="760"/>
    </row>
    <row r="30" spans="1:4" x14ac:dyDescent="0.2">
      <c r="A30" s="838"/>
      <c r="B30" s="42" t="s">
        <v>220</v>
      </c>
      <c r="C30" s="759" t="s">
        <v>578</v>
      </c>
      <c r="D30" s="760"/>
    </row>
    <row r="31" spans="1:4" x14ac:dyDescent="0.2">
      <c r="A31" s="838"/>
      <c r="B31" s="42" t="s">
        <v>221</v>
      </c>
      <c r="C31" s="759" t="s">
        <v>579</v>
      </c>
      <c r="D31" s="760"/>
    </row>
    <row r="32" spans="1:4" x14ac:dyDescent="0.2">
      <c r="A32" s="838"/>
      <c r="B32" s="42" t="s">
        <v>222</v>
      </c>
      <c r="C32" s="759" t="s">
        <v>580</v>
      </c>
      <c r="D32" s="760"/>
    </row>
    <row r="33" spans="1:4" x14ac:dyDescent="0.2">
      <c r="A33" s="838"/>
      <c r="B33" s="42" t="s">
        <v>223</v>
      </c>
      <c r="C33" s="759" t="s">
        <v>643</v>
      </c>
      <c r="D33" s="760"/>
    </row>
    <row r="34" spans="1:4" x14ac:dyDescent="0.2">
      <c r="A34" s="838"/>
      <c r="B34" s="42" t="s">
        <v>224</v>
      </c>
      <c r="C34" s="759" t="s">
        <v>188</v>
      </c>
      <c r="D34" s="760"/>
    </row>
    <row r="35" spans="1:4" x14ac:dyDescent="0.2">
      <c r="A35" s="838"/>
      <c r="B35" s="42" t="s">
        <v>225</v>
      </c>
      <c r="C35" s="759" t="s">
        <v>187</v>
      </c>
      <c r="D35" s="760"/>
    </row>
    <row r="36" spans="1:4" x14ac:dyDescent="0.2">
      <c r="A36" s="838" t="s">
        <v>581</v>
      </c>
      <c r="B36" s="42" t="s">
        <v>226</v>
      </c>
      <c r="C36" s="759" t="s">
        <v>582</v>
      </c>
      <c r="D36" s="760"/>
    </row>
    <row r="37" spans="1:4" x14ac:dyDescent="0.2">
      <c r="A37" s="838"/>
      <c r="B37" s="42" t="s">
        <v>227</v>
      </c>
      <c r="C37" s="759" t="s">
        <v>644</v>
      </c>
      <c r="D37" s="42"/>
    </row>
    <row r="38" spans="1:4" x14ac:dyDescent="0.2">
      <c r="B38" s="42" t="s">
        <v>228</v>
      </c>
      <c r="C38" s="759" t="s">
        <v>645</v>
      </c>
      <c r="D38" s="760"/>
    </row>
    <row r="39" spans="1:4" x14ac:dyDescent="0.2">
      <c r="A39" s="616"/>
      <c r="B39" s="42" t="s">
        <v>229</v>
      </c>
      <c r="C39" s="759" t="s">
        <v>646</v>
      </c>
      <c r="D39" s="42"/>
    </row>
    <row r="40" spans="1:4" x14ac:dyDescent="0.2">
      <c r="A40" s="228"/>
      <c r="B40" s="42" t="s">
        <v>230</v>
      </c>
      <c r="C40" s="759" t="s">
        <v>647</v>
      </c>
      <c r="D40" s="42"/>
    </row>
    <row r="41" spans="1:4" x14ac:dyDescent="0.2">
      <c r="A41" s="838" t="s">
        <v>192</v>
      </c>
      <c r="B41" s="42" t="s">
        <v>231</v>
      </c>
      <c r="C41" s="759" t="s">
        <v>96</v>
      </c>
      <c r="D41" s="42"/>
    </row>
    <row r="42" spans="1:4" x14ac:dyDescent="0.2">
      <c r="B42" s="42" t="s">
        <v>326</v>
      </c>
      <c r="C42" s="759" t="s">
        <v>193</v>
      </c>
      <c r="D42" s="42"/>
    </row>
    <row r="43" spans="1:4" x14ac:dyDescent="0.2">
      <c r="A43" s="616"/>
      <c r="B43" s="42" t="s">
        <v>354</v>
      </c>
      <c r="C43" s="759" t="s">
        <v>327</v>
      </c>
      <c r="D43" s="42"/>
    </row>
    <row r="44" spans="1:4" x14ac:dyDescent="0.2">
      <c r="A44" s="838"/>
      <c r="B44" s="42" t="s">
        <v>363</v>
      </c>
      <c r="C44" s="759" t="s">
        <v>355</v>
      </c>
      <c r="D44" s="42"/>
    </row>
    <row r="45" spans="1:4" x14ac:dyDescent="0.2">
      <c r="A45" s="837"/>
      <c r="B45" s="42"/>
      <c r="C45" s="759"/>
      <c r="D45" s="42"/>
    </row>
    <row r="46" spans="1:4" x14ac:dyDescent="0.2">
      <c r="A46" s="229"/>
      <c r="B46" s="42"/>
      <c r="C46" s="761"/>
      <c r="D46" s="42"/>
    </row>
    <row r="47" spans="1:4" x14ac:dyDescent="0.2">
      <c r="A47" s="229"/>
      <c r="C47" s="229"/>
    </row>
    <row r="48" spans="1:4" x14ac:dyDescent="0.2">
      <c r="A48" s="229"/>
      <c r="C48" s="229"/>
    </row>
    <row r="49" spans="3:4" x14ac:dyDescent="0.2">
      <c r="C49" s="229"/>
    </row>
    <row r="50" spans="3:4" x14ac:dyDescent="0.2">
      <c r="C50" s="229"/>
    </row>
    <row r="51" spans="3:4" x14ac:dyDescent="0.2">
      <c r="C51" s="229"/>
    </row>
    <row r="53" spans="3:4" x14ac:dyDescent="0.2">
      <c r="C53" s="230"/>
      <c r="D53" s="631"/>
    </row>
    <row r="54" spans="3:4" x14ac:dyDescent="0.2">
      <c r="C54" s="230"/>
      <c r="D54" s="631"/>
    </row>
    <row r="55" spans="3:4" x14ac:dyDescent="0.2">
      <c r="C55" s="230"/>
      <c r="D55" s="631"/>
    </row>
  </sheetData>
  <sheetProtection formatColumns="0" formatRows="0"/>
  <phoneticPr fontId="17" type="noConversion"/>
  <pageMargins left="0.74" right="0.28999999999999998" top="0.67" bottom="0.83" header="0.24" footer="0.35"/>
  <pageSetup paperSize="9" scale="86" orientation="landscape" r:id="rId1"/>
  <headerFooter alignWithMargins="0">
    <oddFooter>&amp;L&amp;8&amp;F
&amp;A
Printed: &amp;T on &amp;D&amp;C&amp;8Page &amp;P of &amp;N</oddFooter>
  </headerFooter>
  <customProperties>
    <customPr name="_pios_id" r:id="rId2"/>
  </customPropertie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4">
    <tabColor indexed="58"/>
    <pageSetUpPr autoPageBreaks="0"/>
  </sheetPr>
  <dimension ref="A1:F19"/>
  <sheetViews>
    <sheetView showGridLines="0" workbookViewId="0">
      <selection activeCell="O22" sqref="O22"/>
    </sheetView>
  </sheetViews>
  <sheetFormatPr defaultColWidth="9.28515625" defaultRowHeight="12.75" x14ac:dyDescent="0.2"/>
  <cols>
    <col min="1" max="2" width="9.28515625" customWidth="1"/>
    <col min="3" max="3" width="10" customWidth="1"/>
    <col min="4" max="4" width="5.140625" customWidth="1"/>
  </cols>
  <sheetData>
    <row r="1" spans="1:6" x14ac:dyDescent="0.2">
      <c r="A1" s="174" t="s">
        <v>18</v>
      </c>
    </row>
    <row r="9" spans="1:6" ht="18" x14ac:dyDescent="0.25">
      <c r="C9" s="175" t="s">
        <v>345</v>
      </c>
    </row>
    <row r="10" spans="1:6" ht="16.5" x14ac:dyDescent="0.25">
      <c r="C10" s="176" t="s">
        <v>4</v>
      </c>
      <c r="D10" s="710">
        <v>2</v>
      </c>
    </row>
    <row r="11" spans="1:6" ht="15.75" x14ac:dyDescent="0.25">
      <c r="C11" s="177" t="s">
        <v>436</v>
      </c>
    </row>
    <row r="12" spans="1:6" x14ac:dyDescent="0.2">
      <c r="C12" s="945"/>
      <c r="D12" s="945"/>
      <c r="E12" s="945"/>
      <c r="F12" s="945"/>
    </row>
    <row r="16" spans="1:6" x14ac:dyDescent="0.2">
      <c r="C16" s="179" t="s">
        <v>22</v>
      </c>
    </row>
    <row r="17" spans="3:3" x14ac:dyDescent="0.2">
      <c r="C17" s="180" t="s">
        <v>21</v>
      </c>
    </row>
    <row r="18" spans="3:3" x14ac:dyDescent="0.2">
      <c r="C18" s="180"/>
    </row>
    <row r="19" spans="3:3" x14ac:dyDescent="0.2">
      <c r="C19" s="180"/>
    </row>
  </sheetData>
  <sheetProtection formatColumns="0" formatRows="0"/>
  <mergeCells count="1">
    <mergeCell ref="C12:F12"/>
  </mergeCells>
  <phoneticPr fontId="10" type="noConversion"/>
  <pageMargins left="0.39370078740157483" right="0.39370078740157483" top="0.59055118110236227" bottom="0.98425196850393704" header="0" footer="0.31496062992125984"/>
  <pageSetup paperSize="9" orientation="landscape" r:id="rId1"/>
  <headerFooter alignWithMargins="0">
    <oddFooter>&amp;L&amp;"Arial,Bold"&amp;7&amp;F
&amp;A
Printed: &amp;T on &amp;D&amp;C&amp;"Arial,Bold"&amp;10Page &amp;P of &amp;N</oddFooter>
  </headerFooter>
  <customProperties>
    <customPr name="_pios_id" r:id="rId2"/>
  </customPropertie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23">
    <pageSetUpPr fitToPage="1"/>
  </sheetPr>
  <dimension ref="A1:P626"/>
  <sheetViews>
    <sheetView topLeftCell="A84" workbookViewId="0">
      <selection activeCell="A84" sqref="A84"/>
    </sheetView>
  </sheetViews>
  <sheetFormatPr defaultRowHeight="12.75" x14ac:dyDescent="0.2"/>
  <cols>
    <col min="2" max="2" width="9.85546875" customWidth="1"/>
    <col min="3" max="3" width="45.7109375" customWidth="1"/>
    <col min="4" max="4" width="12" customWidth="1"/>
    <col min="5" max="5" width="11.7109375" customWidth="1"/>
    <col min="6" max="6" width="12.7109375" customWidth="1"/>
    <col min="7" max="7" width="13.140625" bestFit="1" customWidth="1"/>
    <col min="8" max="8" width="13.42578125" bestFit="1" customWidth="1"/>
    <col min="9" max="10" width="13.28515625" bestFit="1" customWidth="1"/>
    <col min="11" max="11" width="13.140625" bestFit="1" customWidth="1"/>
    <col min="12" max="12" width="15.28515625" customWidth="1"/>
    <col min="13" max="13" width="15.7109375" customWidth="1"/>
    <col min="14" max="14" width="13.85546875" customWidth="1"/>
  </cols>
  <sheetData>
    <row r="1" spans="1:16" ht="20.25" x14ac:dyDescent="0.3">
      <c r="A1" s="405" t="s">
        <v>316</v>
      </c>
      <c r="B1" s="334" t="s">
        <v>289</v>
      </c>
      <c r="C1" s="3"/>
      <c r="D1" s="3"/>
      <c r="E1" s="350"/>
      <c r="F1" s="350"/>
      <c r="G1" s="350"/>
      <c r="H1" s="350"/>
      <c r="I1" s="350"/>
      <c r="J1" s="350"/>
      <c r="K1" s="350"/>
      <c r="L1" s="350"/>
      <c r="M1" s="3"/>
      <c r="N1" s="3"/>
    </row>
    <row r="2" spans="1:16" ht="13.5" thickBot="1" x14ac:dyDescent="0.25">
      <c r="A2" s="3"/>
      <c r="B2" s="3"/>
      <c r="C2" s="3"/>
      <c r="D2" s="3"/>
      <c r="E2" s="350"/>
      <c r="F2" s="3"/>
      <c r="G2" s="3"/>
      <c r="H2" s="3"/>
      <c r="I2" s="3"/>
      <c r="J2" s="3"/>
      <c r="K2" s="3"/>
      <c r="L2" s="540"/>
      <c r="M2" s="3"/>
      <c r="N2" s="3"/>
    </row>
    <row r="3" spans="1:16" ht="13.5" thickBot="1" x14ac:dyDescent="0.25">
      <c r="A3" s="3"/>
      <c r="B3" s="3"/>
      <c r="C3" s="3"/>
      <c r="D3" s="335" t="s">
        <v>242</v>
      </c>
      <c r="E3" s="336"/>
      <c r="F3" s="336"/>
      <c r="G3" s="336"/>
      <c r="H3" s="336"/>
      <c r="I3" s="336"/>
      <c r="J3" s="336"/>
      <c r="K3" s="336"/>
      <c r="L3" s="336"/>
      <c r="M3" s="336"/>
      <c r="N3" s="337"/>
    </row>
    <row r="4" spans="1:16" ht="13.5" thickBot="1" x14ac:dyDescent="0.25">
      <c r="A4" s="253" t="s">
        <v>249</v>
      </c>
      <c r="B4" s="253" t="s">
        <v>238</v>
      </c>
      <c r="C4" s="10"/>
      <c r="D4" s="246"/>
      <c r="E4" s="246" t="str">
        <f>+'Ref-1'!G39</f>
        <v>2010/11</v>
      </c>
      <c r="F4" s="246" t="str">
        <f>+'Ref-1'!H39</f>
        <v>2011/12</v>
      </c>
      <c r="G4" s="246" t="str">
        <f>+'Ref-1'!I39</f>
        <v>2012/13</v>
      </c>
      <c r="H4" s="246" t="str">
        <f>+'Ref-1'!J39</f>
        <v>2013/14</v>
      </c>
      <c r="I4" s="246" t="str">
        <f>+'Ref-1'!K39</f>
        <v>2014/15</v>
      </c>
      <c r="J4" s="246" t="str">
        <f>+'Ref-1'!L39</f>
        <v>2015/16</v>
      </c>
      <c r="K4" s="246" t="str">
        <f>+'Ref-1'!M39</f>
        <v>2016/17</v>
      </c>
      <c r="L4" s="246" t="str">
        <f>+'Ref-1'!N39</f>
        <v>2017/18</v>
      </c>
      <c r="M4" s="246"/>
      <c r="N4" s="246"/>
    </row>
    <row r="5" spans="1:16" ht="18" x14ac:dyDescent="0.2">
      <c r="A5" s="188"/>
      <c r="B5" s="258"/>
      <c r="C5" s="259" t="s">
        <v>239</v>
      </c>
      <c r="D5" s="260"/>
      <c r="E5" s="301" t="str">
        <f t="array" ref="E5:L5">Array_ColOffset_Header</f>
        <v>-7</v>
      </c>
      <c r="F5" s="301" t="str">
        <v>-6</v>
      </c>
      <c r="G5" s="301" t="str">
        <v>-5</v>
      </c>
      <c r="H5" s="301" t="str">
        <v>-4</v>
      </c>
      <c r="I5" s="301" t="str">
        <v>-3</v>
      </c>
      <c r="J5" s="301" t="str">
        <v>-2</v>
      </c>
      <c r="K5" s="301" t="str">
        <v>-1</v>
      </c>
      <c r="L5" s="301" t="str">
        <v>0</v>
      </c>
      <c r="M5" s="245"/>
      <c r="N5" s="245"/>
    </row>
    <row r="6" spans="1:16" ht="18" x14ac:dyDescent="0.2">
      <c r="A6" s="188"/>
      <c r="B6" s="252"/>
      <c r="C6" s="248" t="s">
        <v>90</v>
      </c>
      <c r="D6" s="244"/>
      <c r="E6" s="244"/>
      <c r="F6" s="244"/>
      <c r="G6" s="244"/>
      <c r="H6" s="244"/>
      <c r="I6" s="244"/>
      <c r="J6" s="244"/>
      <c r="K6" s="244"/>
      <c r="L6" s="244"/>
    </row>
    <row r="7" spans="1:16" x14ac:dyDescent="0.2">
      <c r="A7" s="338">
        <v>1</v>
      </c>
      <c r="B7" s="252" t="str">
        <f ca="1">OFFSET(List_DAOpexStart,A7,0)</f>
        <v>DA-1</v>
      </c>
      <c r="C7" s="339" t="str">
        <f ca="1">VLOOKUP(B7,List_DirectlyAttributedServices,2,FALSE)</f>
        <v>Distribution Licence Fee</v>
      </c>
      <c r="D7" s="360"/>
      <c r="E7" s="360"/>
      <c r="F7" s="360"/>
      <c r="G7" s="360"/>
      <c r="H7" s="360"/>
      <c r="I7" s="360"/>
      <c r="J7" s="360"/>
      <c r="K7" s="360"/>
      <c r="L7" s="360"/>
    </row>
    <row r="8" spans="1:16" x14ac:dyDescent="0.2">
      <c r="A8" s="338"/>
      <c r="B8" s="252"/>
      <c r="C8" s="340" t="s">
        <v>68</v>
      </c>
      <c r="D8" s="332"/>
      <c r="E8" s="333"/>
      <c r="F8" s="333"/>
      <c r="G8" s="333"/>
      <c r="H8" s="333"/>
      <c r="I8" s="333"/>
      <c r="J8" s="333"/>
      <c r="K8" s="333"/>
      <c r="L8" s="333"/>
      <c r="M8" s="243"/>
      <c r="O8" s="21"/>
      <c r="P8" s="21"/>
    </row>
    <row r="9" spans="1:16" x14ac:dyDescent="0.2">
      <c r="A9" s="338"/>
      <c r="B9" s="252"/>
      <c r="C9" s="340" t="s">
        <v>69</v>
      </c>
      <c r="D9" s="332"/>
      <c r="E9" s="333"/>
      <c r="F9" s="333"/>
      <c r="G9" s="333"/>
      <c r="H9" s="333"/>
      <c r="I9" s="333"/>
      <c r="J9" s="333"/>
      <c r="K9" s="333"/>
      <c r="L9" s="333"/>
      <c r="M9" s="243"/>
      <c r="N9" s="21"/>
      <c r="O9" s="21"/>
      <c r="P9" s="21"/>
    </row>
    <row r="10" spans="1:16" s="736" customFormat="1" x14ac:dyDescent="0.2">
      <c r="A10" s="338"/>
      <c r="B10" s="252"/>
      <c r="C10" s="340" t="s">
        <v>546</v>
      </c>
      <c r="D10" s="332"/>
      <c r="E10" s="333"/>
      <c r="F10" s="333"/>
      <c r="G10" s="333"/>
      <c r="H10" s="333"/>
      <c r="I10" s="333"/>
      <c r="J10" s="333"/>
      <c r="K10" s="333"/>
      <c r="L10" s="333"/>
      <c r="M10" s="243"/>
      <c r="N10" s="712"/>
      <c r="O10" s="712"/>
      <c r="P10" s="712"/>
    </row>
    <row r="11" spans="1:16" x14ac:dyDescent="0.2">
      <c r="A11" s="338"/>
      <c r="B11" s="252"/>
      <c r="C11" s="340" t="s">
        <v>547</v>
      </c>
      <c r="D11" s="332"/>
      <c r="E11" s="333"/>
      <c r="F11" s="333"/>
      <c r="G11" s="333"/>
      <c r="H11" s="333"/>
      <c r="I11" s="333"/>
      <c r="J11" s="333"/>
      <c r="K11" s="333"/>
      <c r="L11" s="333"/>
    </row>
    <row r="12" spans="1:16" s="736" customFormat="1" x14ac:dyDescent="0.2">
      <c r="A12" s="338"/>
      <c r="B12" s="252"/>
      <c r="C12" s="340" t="s">
        <v>498</v>
      </c>
      <c r="D12" s="332"/>
      <c r="E12" s="333"/>
      <c r="F12" s="333"/>
      <c r="G12" s="333"/>
      <c r="H12" s="333"/>
      <c r="I12" s="333"/>
      <c r="J12" s="333"/>
      <c r="K12" s="333"/>
      <c r="L12" s="333"/>
    </row>
    <row r="13" spans="1:16" x14ac:dyDescent="0.2">
      <c r="A13" s="338"/>
      <c r="B13" s="252"/>
      <c r="C13" s="340" t="s">
        <v>70</v>
      </c>
      <c r="D13" s="332"/>
      <c r="E13" s="333"/>
      <c r="F13" s="333"/>
      <c r="G13" s="333"/>
      <c r="H13" s="333"/>
      <c r="I13" s="333"/>
      <c r="J13" s="333"/>
      <c r="K13" s="333"/>
      <c r="L13" s="333"/>
    </row>
    <row r="14" spans="1:16" x14ac:dyDescent="0.2">
      <c r="A14" s="338"/>
      <c r="B14" s="252"/>
      <c r="C14" s="341" t="s">
        <v>75</v>
      </c>
      <c r="D14" s="356">
        <f t="shared" ref="D14:K14" si="0">SUBTOTAL(9,D8:D13)</f>
        <v>0</v>
      </c>
      <c r="E14" s="356">
        <f t="shared" si="0"/>
        <v>0</v>
      </c>
      <c r="F14" s="356">
        <f t="shared" si="0"/>
        <v>0</v>
      </c>
      <c r="G14" s="356">
        <f t="shared" si="0"/>
        <v>0</v>
      </c>
      <c r="H14" s="356">
        <f t="shared" si="0"/>
        <v>0</v>
      </c>
      <c r="I14" s="356">
        <f t="shared" si="0"/>
        <v>0</v>
      </c>
      <c r="J14" s="356">
        <f t="shared" si="0"/>
        <v>0</v>
      </c>
      <c r="K14" s="356">
        <f t="shared" si="0"/>
        <v>0</v>
      </c>
      <c r="L14" s="356">
        <f t="shared" ref="L14" si="1">SUBTOTAL(9,L8:L13)</f>
        <v>0</v>
      </c>
      <c r="M14" s="55"/>
    </row>
    <row r="15" spans="1:16" x14ac:dyDescent="0.2">
      <c r="A15" s="338"/>
      <c r="B15" s="252"/>
      <c r="C15" s="341"/>
      <c r="D15" s="328"/>
      <c r="E15" s="328"/>
      <c r="F15" s="328"/>
      <c r="G15" s="328"/>
      <c r="H15" s="328"/>
      <c r="I15" s="328"/>
      <c r="J15" s="328"/>
      <c r="K15" s="328"/>
      <c r="L15" s="328"/>
    </row>
    <row r="16" spans="1:16" x14ac:dyDescent="0.2">
      <c r="A16" s="338">
        <f>+A7+1</f>
        <v>2</v>
      </c>
      <c r="B16" s="252" t="str">
        <f ca="1">OFFSET(List_DAOpexStart,A16,0)</f>
        <v>DA-2</v>
      </c>
      <c r="C16" s="342" t="str">
        <f ca="1">VLOOKUP(B16,List_DirectlyAttributedServices,2,FALSE)</f>
        <v>Network Access, Monitoring and Control</v>
      </c>
      <c r="D16" s="328"/>
      <c r="E16" s="328"/>
      <c r="F16" s="328"/>
      <c r="G16" s="328"/>
      <c r="H16" s="328"/>
      <c r="I16" s="328"/>
      <c r="J16" s="328"/>
      <c r="K16" s="328"/>
      <c r="L16" s="328"/>
    </row>
    <row r="17" spans="1:12" x14ac:dyDescent="0.2">
      <c r="A17" s="338"/>
      <c r="B17" s="252"/>
      <c r="C17" s="340" t="s">
        <v>68</v>
      </c>
      <c r="D17" s="332"/>
      <c r="E17" s="333"/>
      <c r="F17" s="333"/>
      <c r="G17" s="333"/>
      <c r="H17" s="333"/>
      <c r="I17" s="333"/>
      <c r="J17" s="333"/>
      <c r="K17" s="333"/>
      <c r="L17" s="333"/>
    </row>
    <row r="18" spans="1:12" x14ac:dyDescent="0.2">
      <c r="A18" s="338"/>
      <c r="B18" s="252"/>
      <c r="C18" s="340" t="s">
        <v>69</v>
      </c>
      <c r="D18" s="332"/>
      <c r="E18" s="333"/>
      <c r="F18" s="333"/>
      <c r="G18" s="333"/>
      <c r="H18" s="333"/>
      <c r="I18" s="333"/>
      <c r="J18" s="333"/>
      <c r="K18" s="333"/>
      <c r="L18" s="333"/>
    </row>
    <row r="19" spans="1:12" s="736" customFormat="1" x14ac:dyDescent="0.2">
      <c r="A19" s="338"/>
      <c r="B19" s="252"/>
      <c r="C19" s="340" t="s">
        <v>546</v>
      </c>
      <c r="D19" s="332"/>
      <c r="E19" s="333"/>
      <c r="F19" s="333"/>
      <c r="G19" s="333"/>
      <c r="H19" s="333"/>
      <c r="I19" s="333"/>
      <c r="J19" s="333"/>
      <c r="K19" s="333"/>
      <c r="L19" s="333"/>
    </row>
    <row r="20" spans="1:12" x14ac:dyDescent="0.2">
      <c r="A20" s="338"/>
      <c r="B20" s="252"/>
      <c r="C20" s="340" t="s">
        <v>547</v>
      </c>
      <c r="D20" s="332"/>
      <c r="E20" s="333"/>
      <c r="F20" s="333"/>
      <c r="G20" s="333"/>
      <c r="H20" s="333"/>
      <c r="I20" s="333"/>
      <c r="J20" s="333"/>
      <c r="K20" s="333"/>
      <c r="L20" s="333"/>
    </row>
    <row r="21" spans="1:12" s="736" customFormat="1" x14ac:dyDescent="0.2">
      <c r="A21" s="338"/>
      <c r="B21" s="252"/>
      <c r="C21" s="340" t="s">
        <v>498</v>
      </c>
      <c r="D21" s="332"/>
      <c r="E21" s="333"/>
      <c r="F21" s="333"/>
      <c r="G21" s="333"/>
      <c r="H21" s="333"/>
      <c r="I21" s="333"/>
      <c r="J21" s="333"/>
      <c r="K21" s="333"/>
      <c r="L21" s="333"/>
    </row>
    <row r="22" spans="1:12" x14ac:dyDescent="0.2">
      <c r="A22" s="338"/>
      <c r="B22" s="252"/>
      <c r="C22" s="340" t="s">
        <v>70</v>
      </c>
      <c r="D22" s="332"/>
      <c r="E22" s="333"/>
      <c r="F22" s="333"/>
      <c r="G22" s="333"/>
      <c r="H22" s="333"/>
      <c r="I22" s="333"/>
      <c r="J22" s="333"/>
      <c r="K22" s="333"/>
      <c r="L22" s="333"/>
    </row>
    <row r="23" spans="1:12" x14ac:dyDescent="0.2">
      <c r="A23" s="338"/>
      <c r="B23" s="252"/>
      <c r="C23" s="341" t="s">
        <v>75</v>
      </c>
      <c r="D23" s="356">
        <f t="shared" ref="D23:K23" si="2">SUBTOTAL(9,D17:D22)</f>
        <v>0</v>
      </c>
      <c r="E23" s="356">
        <f t="shared" si="2"/>
        <v>0</v>
      </c>
      <c r="F23" s="356">
        <f t="shared" si="2"/>
        <v>0</v>
      </c>
      <c r="G23" s="356">
        <f t="shared" si="2"/>
        <v>0</v>
      </c>
      <c r="H23" s="356">
        <f t="shared" si="2"/>
        <v>0</v>
      </c>
      <c r="I23" s="356">
        <f t="shared" si="2"/>
        <v>0</v>
      </c>
      <c r="J23" s="356">
        <f t="shared" si="2"/>
        <v>0</v>
      </c>
      <c r="K23" s="356">
        <f t="shared" si="2"/>
        <v>0</v>
      </c>
      <c r="L23" s="356">
        <f t="shared" ref="L23" si="3">SUBTOTAL(9,L17:L22)</f>
        <v>0</v>
      </c>
    </row>
    <row r="24" spans="1:12" x14ac:dyDescent="0.2">
      <c r="A24" s="338"/>
      <c r="B24" s="252"/>
      <c r="C24" s="341"/>
      <c r="D24" s="328"/>
      <c r="E24" s="328"/>
      <c r="F24" s="328"/>
      <c r="G24" s="328"/>
      <c r="H24" s="328"/>
      <c r="I24" s="328"/>
      <c r="J24" s="328"/>
      <c r="K24" s="328"/>
      <c r="L24" s="328"/>
    </row>
    <row r="25" spans="1:12" x14ac:dyDescent="0.2">
      <c r="A25" s="338">
        <f>+A16+1</f>
        <v>3</v>
      </c>
      <c r="B25" s="252" t="str">
        <f ca="1">OFFSET(List_DAOpexStart,A25,0)</f>
        <v>DA-3</v>
      </c>
      <c r="C25" s="339" t="str">
        <f ca="1">VLOOKUP(B25,List_DirectlyAttributedServices,2,FALSE)</f>
        <v>Customer Service</v>
      </c>
      <c r="D25" s="328"/>
      <c r="E25" s="328"/>
      <c r="F25" s="328"/>
      <c r="G25" s="328"/>
      <c r="H25" s="328"/>
      <c r="I25" s="328"/>
      <c r="J25" s="328"/>
      <c r="K25" s="328"/>
      <c r="L25" s="328"/>
    </row>
    <row r="26" spans="1:12" x14ac:dyDescent="0.2">
      <c r="A26" s="338"/>
      <c r="B26" s="252"/>
      <c r="C26" s="340" t="s">
        <v>68</v>
      </c>
      <c r="D26" s="332"/>
      <c r="E26" s="333"/>
      <c r="F26" s="333"/>
      <c r="G26" s="333"/>
      <c r="H26" s="333"/>
      <c r="I26" s="333"/>
      <c r="J26" s="333"/>
      <c r="K26" s="333"/>
      <c r="L26" s="333"/>
    </row>
    <row r="27" spans="1:12" x14ac:dyDescent="0.2">
      <c r="A27" s="338"/>
      <c r="B27" s="252"/>
      <c r="C27" s="340" t="s">
        <v>69</v>
      </c>
      <c r="D27" s="332"/>
      <c r="E27" s="333"/>
      <c r="F27" s="333"/>
      <c r="G27" s="333"/>
      <c r="H27" s="333"/>
      <c r="I27" s="333"/>
      <c r="J27" s="333"/>
      <c r="K27" s="333"/>
      <c r="L27" s="333"/>
    </row>
    <row r="28" spans="1:12" s="736" customFormat="1" x14ac:dyDescent="0.2">
      <c r="A28" s="338"/>
      <c r="B28" s="252"/>
      <c r="C28" s="340" t="s">
        <v>546</v>
      </c>
      <c r="D28" s="332"/>
      <c r="E28" s="333"/>
      <c r="F28" s="333"/>
      <c r="G28" s="333"/>
      <c r="H28" s="333"/>
      <c r="I28" s="333"/>
      <c r="J28" s="333"/>
      <c r="K28" s="333"/>
      <c r="L28" s="333"/>
    </row>
    <row r="29" spans="1:12" x14ac:dyDescent="0.2">
      <c r="A29" s="338"/>
      <c r="B29" s="252"/>
      <c r="C29" s="340" t="s">
        <v>547</v>
      </c>
      <c r="D29" s="332"/>
      <c r="E29" s="333"/>
      <c r="F29" s="333"/>
      <c r="G29" s="333"/>
      <c r="H29" s="333"/>
      <c r="I29" s="333"/>
      <c r="J29" s="333"/>
      <c r="K29" s="333"/>
      <c r="L29" s="333"/>
    </row>
    <row r="30" spans="1:12" s="736" customFormat="1" x14ac:dyDescent="0.2">
      <c r="A30" s="338"/>
      <c r="B30" s="252"/>
      <c r="C30" s="340" t="s">
        <v>498</v>
      </c>
      <c r="D30" s="332"/>
      <c r="E30" s="333"/>
      <c r="F30" s="333"/>
      <c r="G30" s="333"/>
      <c r="H30" s="333"/>
      <c r="I30" s="333"/>
      <c r="J30" s="333"/>
      <c r="K30" s="333"/>
      <c r="L30" s="333"/>
    </row>
    <row r="31" spans="1:12" x14ac:dyDescent="0.2">
      <c r="A31" s="338"/>
      <c r="B31" s="252"/>
      <c r="C31" s="340" t="s">
        <v>70</v>
      </c>
      <c r="D31" s="332"/>
      <c r="E31" s="333"/>
      <c r="F31" s="333"/>
      <c r="G31" s="333"/>
      <c r="H31" s="333"/>
      <c r="I31" s="333"/>
      <c r="J31" s="333"/>
      <c r="K31" s="333"/>
      <c r="L31" s="333"/>
    </row>
    <row r="32" spans="1:12" x14ac:dyDescent="0.2">
      <c r="A32" s="338"/>
      <c r="B32" s="252"/>
      <c r="C32" s="341" t="s">
        <v>75</v>
      </c>
      <c r="D32" s="356">
        <f t="shared" ref="D32:K32" si="4">SUBTOTAL(9,D26:D31)</f>
        <v>0</v>
      </c>
      <c r="E32" s="356">
        <f t="shared" si="4"/>
        <v>0</v>
      </c>
      <c r="F32" s="356">
        <f t="shared" si="4"/>
        <v>0</v>
      </c>
      <c r="G32" s="356">
        <f t="shared" si="4"/>
        <v>0</v>
      </c>
      <c r="H32" s="356">
        <f t="shared" si="4"/>
        <v>0</v>
      </c>
      <c r="I32" s="356">
        <f t="shared" si="4"/>
        <v>0</v>
      </c>
      <c r="J32" s="356">
        <f t="shared" si="4"/>
        <v>0</v>
      </c>
      <c r="K32" s="356">
        <f t="shared" si="4"/>
        <v>0</v>
      </c>
      <c r="L32" s="356">
        <f t="shared" ref="L32" si="5">SUBTOTAL(9,L26:L31)</f>
        <v>0</v>
      </c>
    </row>
    <row r="33" spans="1:12" x14ac:dyDescent="0.2">
      <c r="A33" s="338"/>
      <c r="B33" s="252"/>
      <c r="C33" s="341"/>
      <c r="D33" s="328"/>
      <c r="E33" s="328"/>
      <c r="F33" s="328"/>
      <c r="G33" s="328"/>
      <c r="H33" s="328"/>
      <c r="I33" s="328"/>
      <c r="J33" s="328"/>
      <c r="K33" s="328"/>
      <c r="L33" s="328"/>
    </row>
    <row r="34" spans="1:12" x14ac:dyDescent="0.2">
      <c r="A34" s="338">
        <f>+A25+1</f>
        <v>4</v>
      </c>
      <c r="B34" s="252" t="str">
        <f ca="1">OFFSET(List_DAOpexStart,A34,0)</f>
        <v>DA-4</v>
      </c>
      <c r="C34" s="342" t="str">
        <f ca="1">VLOOKUP(B34,List_DirectlyAttributedServices,2,FALSE)</f>
        <v>Standards Development and Maintenance</v>
      </c>
      <c r="D34" s="328"/>
      <c r="E34" s="328"/>
      <c r="F34" s="328"/>
      <c r="G34" s="328"/>
      <c r="H34" s="328"/>
      <c r="I34" s="328"/>
      <c r="J34" s="328"/>
      <c r="K34" s="328"/>
      <c r="L34" s="328"/>
    </row>
    <row r="35" spans="1:12" x14ac:dyDescent="0.2">
      <c r="A35" s="338"/>
      <c r="B35" s="252"/>
      <c r="C35" s="340" t="s">
        <v>68</v>
      </c>
      <c r="D35" s="332"/>
      <c r="E35" s="333"/>
      <c r="F35" s="333"/>
      <c r="G35" s="333"/>
      <c r="H35" s="333"/>
      <c r="I35" s="333"/>
      <c r="J35" s="333"/>
      <c r="K35" s="333"/>
      <c r="L35" s="333"/>
    </row>
    <row r="36" spans="1:12" x14ac:dyDescent="0.2">
      <c r="A36" s="338"/>
      <c r="B36" s="252"/>
      <c r="C36" s="340" t="s">
        <v>69</v>
      </c>
      <c r="D36" s="332"/>
      <c r="E36" s="333"/>
      <c r="F36" s="333"/>
      <c r="G36" s="333"/>
      <c r="H36" s="333"/>
      <c r="I36" s="333"/>
      <c r="J36" s="333"/>
      <c r="K36" s="333"/>
      <c r="L36" s="333"/>
    </row>
    <row r="37" spans="1:12" s="736" customFormat="1" x14ac:dyDescent="0.2">
      <c r="A37" s="338"/>
      <c r="B37" s="252"/>
      <c r="C37" s="340" t="s">
        <v>546</v>
      </c>
      <c r="D37" s="332"/>
      <c r="E37" s="333"/>
      <c r="F37" s="333"/>
      <c r="G37" s="333"/>
      <c r="H37" s="333"/>
      <c r="I37" s="333"/>
      <c r="J37" s="333"/>
      <c r="K37" s="333"/>
      <c r="L37" s="333"/>
    </row>
    <row r="38" spans="1:12" x14ac:dyDescent="0.2">
      <c r="A38" s="338"/>
      <c r="B38" s="252"/>
      <c r="C38" s="340" t="s">
        <v>547</v>
      </c>
      <c r="D38" s="332"/>
      <c r="E38" s="333"/>
      <c r="F38" s="333"/>
      <c r="G38" s="333"/>
      <c r="H38" s="333"/>
      <c r="I38" s="333"/>
      <c r="J38" s="333"/>
      <c r="K38" s="333"/>
      <c r="L38" s="333"/>
    </row>
    <row r="39" spans="1:12" s="736" customFormat="1" x14ac:dyDescent="0.2">
      <c r="A39" s="338"/>
      <c r="B39" s="252"/>
      <c r="C39" s="340" t="s">
        <v>498</v>
      </c>
      <c r="D39" s="332"/>
      <c r="E39" s="333"/>
      <c r="F39" s="333"/>
      <c r="G39" s="333"/>
      <c r="H39" s="333"/>
      <c r="I39" s="333"/>
      <c r="J39" s="333"/>
      <c r="K39" s="333"/>
      <c r="L39" s="333"/>
    </row>
    <row r="40" spans="1:12" x14ac:dyDescent="0.2">
      <c r="A40" s="338"/>
      <c r="B40" s="252"/>
      <c r="C40" s="340" t="s">
        <v>70</v>
      </c>
      <c r="D40" s="332"/>
      <c r="E40" s="333"/>
      <c r="F40" s="333"/>
      <c r="G40" s="333"/>
      <c r="H40" s="333"/>
      <c r="I40" s="333"/>
      <c r="J40" s="333"/>
      <c r="K40" s="333"/>
      <c r="L40" s="333"/>
    </row>
    <row r="41" spans="1:12" x14ac:dyDescent="0.2">
      <c r="A41" s="338"/>
      <c r="B41" s="252"/>
      <c r="C41" s="341" t="s">
        <v>75</v>
      </c>
      <c r="D41" s="356">
        <f t="shared" ref="D41:K41" si="6">SUBTOTAL(9,D35:D40)</f>
        <v>0</v>
      </c>
      <c r="E41" s="356">
        <f t="shared" si="6"/>
        <v>0</v>
      </c>
      <c r="F41" s="356">
        <f t="shared" si="6"/>
        <v>0</v>
      </c>
      <c r="G41" s="356">
        <f t="shared" si="6"/>
        <v>0</v>
      </c>
      <c r="H41" s="356">
        <f t="shared" si="6"/>
        <v>0</v>
      </c>
      <c r="I41" s="356">
        <f t="shared" si="6"/>
        <v>0</v>
      </c>
      <c r="J41" s="356">
        <f t="shared" si="6"/>
        <v>0</v>
      </c>
      <c r="K41" s="356">
        <f t="shared" si="6"/>
        <v>0</v>
      </c>
      <c r="L41" s="356">
        <f t="shared" ref="L41" si="7">SUBTOTAL(9,L35:L40)</f>
        <v>0</v>
      </c>
    </row>
    <row r="42" spans="1:12" x14ac:dyDescent="0.2">
      <c r="A42" s="338"/>
      <c r="B42" s="252"/>
      <c r="C42" s="341"/>
      <c r="D42" s="328"/>
      <c r="E42" s="328"/>
      <c r="F42" s="328"/>
      <c r="G42" s="328"/>
      <c r="H42" s="328"/>
      <c r="I42" s="328"/>
      <c r="J42" s="328"/>
      <c r="K42" s="328"/>
      <c r="L42" s="328"/>
    </row>
    <row r="43" spans="1:12" x14ac:dyDescent="0.2">
      <c r="A43" s="338">
        <f>+A34+1</f>
        <v>5</v>
      </c>
      <c r="B43" s="252" t="str">
        <f ca="1">OFFSET(List_DAOpexStart,A43,0)</f>
        <v>DA-5</v>
      </c>
      <c r="C43" s="339" t="str">
        <f ca="1">VLOOKUP(B43,List_DirectlyAttributedServices,2,FALSE)</f>
        <v>Strategic Asset Management</v>
      </c>
      <c r="D43" s="328"/>
      <c r="E43" s="328"/>
      <c r="F43" s="328"/>
      <c r="G43" s="328"/>
      <c r="H43" s="328"/>
      <c r="I43" s="328"/>
      <c r="J43" s="328"/>
      <c r="K43" s="328"/>
      <c r="L43" s="328"/>
    </row>
    <row r="44" spans="1:12" x14ac:dyDescent="0.2">
      <c r="A44" s="338"/>
      <c r="B44" s="252"/>
      <c r="C44" s="340" t="s">
        <v>68</v>
      </c>
      <c r="D44" s="332"/>
      <c r="E44" s="333"/>
      <c r="F44" s="333"/>
      <c r="G44" s="333"/>
      <c r="H44" s="333"/>
      <c r="I44" s="333"/>
      <c r="J44" s="333"/>
      <c r="K44" s="333"/>
      <c r="L44" s="333"/>
    </row>
    <row r="45" spans="1:12" x14ac:dyDescent="0.2">
      <c r="A45" s="338"/>
      <c r="B45" s="252"/>
      <c r="C45" s="340" t="s">
        <v>69</v>
      </c>
      <c r="D45" s="332"/>
      <c r="E45" s="333"/>
      <c r="F45" s="333"/>
      <c r="G45" s="333"/>
      <c r="H45" s="333"/>
      <c r="I45" s="333"/>
      <c r="J45" s="333"/>
      <c r="K45" s="333"/>
      <c r="L45" s="333"/>
    </row>
    <row r="46" spans="1:12" s="736" customFormat="1" x14ac:dyDescent="0.2">
      <c r="A46" s="338"/>
      <c r="B46" s="252"/>
      <c r="C46" s="340" t="s">
        <v>546</v>
      </c>
      <c r="D46" s="332"/>
      <c r="E46" s="333"/>
      <c r="F46" s="333"/>
      <c r="G46" s="333"/>
      <c r="H46" s="333"/>
      <c r="I46" s="333"/>
      <c r="J46" s="333"/>
      <c r="K46" s="333"/>
      <c r="L46" s="333"/>
    </row>
    <row r="47" spans="1:12" x14ac:dyDescent="0.2">
      <c r="A47" s="338"/>
      <c r="B47" s="252"/>
      <c r="C47" s="340" t="s">
        <v>547</v>
      </c>
      <c r="D47" s="332"/>
      <c r="E47" s="333"/>
      <c r="F47" s="333"/>
      <c r="G47" s="333"/>
      <c r="H47" s="333"/>
      <c r="I47" s="333"/>
      <c r="J47" s="333"/>
      <c r="K47" s="333"/>
      <c r="L47" s="333"/>
    </row>
    <row r="48" spans="1:12" s="736" customFormat="1" x14ac:dyDescent="0.2">
      <c r="A48" s="338"/>
      <c r="B48" s="252"/>
      <c r="C48" s="340" t="s">
        <v>498</v>
      </c>
      <c r="D48" s="332"/>
      <c r="E48" s="333"/>
      <c r="F48" s="333"/>
      <c r="G48" s="333"/>
      <c r="H48" s="333"/>
      <c r="I48" s="333"/>
      <c r="J48" s="333"/>
      <c r="K48" s="333"/>
      <c r="L48" s="333"/>
    </row>
    <row r="49" spans="1:12" x14ac:dyDescent="0.2">
      <c r="A49" s="338"/>
      <c r="B49" s="252"/>
      <c r="C49" s="340" t="s">
        <v>70</v>
      </c>
      <c r="D49" s="332"/>
      <c r="E49" s="333"/>
      <c r="F49" s="333"/>
      <c r="G49" s="333"/>
      <c r="H49" s="333"/>
      <c r="I49" s="333"/>
      <c r="J49" s="333"/>
      <c r="K49" s="333"/>
      <c r="L49" s="333"/>
    </row>
    <row r="50" spans="1:12" x14ac:dyDescent="0.2">
      <c r="A50" s="338"/>
      <c r="B50" s="252"/>
      <c r="C50" s="341" t="s">
        <v>75</v>
      </c>
      <c r="D50" s="356">
        <f t="shared" ref="D50:K50" si="8">SUBTOTAL(9,D44:D49)</f>
        <v>0</v>
      </c>
      <c r="E50" s="356">
        <f t="shared" si="8"/>
        <v>0</v>
      </c>
      <c r="F50" s="356">
        <f t="shared" si="8"/>
        <v>0</v>
      </c>
      <c r="G50" s="356">
        <f t="shared" si="8"/>
        <v>0</v>
      </c>
      <c r="H50" s="356">
        <f t="shared" si="8"/>
        <v>0</v>
      </c>
      <c r="I50" s="356">
        <f t="shared" si="8"/>
        <v>0</v>
      </c>
      <c r="J50" s="356">
        <f t="shared" si="8"/>
        <v>0</v>
      </c>
      <c r="K50" s="356">
        <f t="shared" si="8"/>
        <v>0</v>
      </c>
      <c r="L50" s="356">
        <f t="shared" ref="L50" si="9">SUBTOTAL(9,L44:L49)</f>
        <v>0</v>
      </c>
    </row>
    <row r="51" spans="1:12" x14ac:dyDescent="0.2">
      <c r="A51" s="338"/>
      <c r="B51" s="252"/>
      <c r="C51" s="341"/>
      <c r="D51" s="328"/>
      <c r="E51" s="328"/>
      <c r="F51" s="328"/>
      <c r="G51" s="328"/>
      <c r="H51" s="328"/>
      <c r="I51" s="328"/>
      <c r="J51" s="328"/>
      <c r="K51" s="328"/>
      <c r="L51" s="328"/>
    </row>
    <row r="52" spans="1:12" ht="14.25" customHeight="1" x14ac:dyDescent="0.2">
      <c r="A52" s="338">
        <f>+A43+1</f>
        <v>6</v>
      </c>
      <c r="B52" s="252" t="str">
        <f ca="1">OFFSET(List_DAOpexStart,A52,0)</f>
        <v>DA-6</v>
      </c>
      <c r="C52" s="339" t="str">
        <f ca="1">VLOOKUP(B52,List_DirectlyAttributedServices,2,FALSE)</f>
        <v>Operational Asset Management</v>
      </c>
      <c r="D52" s="328"/>
      <c r="E52" s="328"/>
      <c r="F52" s="328"/>
      <c r="G52" s="328"/>
      <c r="H52" s="328"/>
      <c r="I52" s="328"/>
      <c r="J52" s="328"/>
      <c r="K52" s="328"/>
      <c r="L52" s="328"/>
    </row>
    <row r="53" spans="1:12" x14ac:dyDescent="0.2">
      <c r="A53" s="338"/>
      <c r="B53" s="252"/>
      <c r="C53" s="340" t="s">
        <v>68</v>
      </c>
      <c r="D53" s="332"/>
      <c r="E53" s="333"/>
      <c r="F53" s="333"/>
      <c r="G53" s="333"/>
      <c r="H53" s="333"/>
      <c r="I53" s="333"/>
      <c r="J53" s="333"/>
      <c r="K53" s="333"/>
      <c r="L53" s="333"/>
    </row>
    <row r="54" spans="1:12" x14ac:dyDescent="0.2">
      <c r="A54" s="338"/>
      <c r="B54" s="252"/>
      <c r="C54" s="340" t="s">
        <v>69</v>
      </c>
      <c r="D54" s="332"/>
      <c r="E54" s="333"/>
      <c r="F54" s="333"/>
      <c r="G54" s="333"/>
      <c r="H54" s="333"/>
      <c r="I54" s="333"/>
      <c r="J54" s="333"/>
      <c r="K54" s="333"/>
      <c r="L54" s="333"/>
    </row>
    <row r="55" spans="1:12" s="736" customFormat="1" x14ac:dyDescent="0.2">
      <c r="A55" s="338"/>
      <c r="B55" s="252"/>
      <c r="C55" s="340" t="s">
        <v>546</v>
      </c>
      <c r="D55" s="332"/>
      <c r="E55" s="333"/>
      <c r="F55" s="333"/>
      <c r="G55" s="333"/>
      <c r="H55" s="333"/>
      <c r="I55" s="333"/>
      <c r="J55" s="333"/>
      <c r="K55" s="333"/>
      <c r="L55" s="333"/>
    </row>
    <row r="56" spans="1:12" x14ac:dyDescent="0.2">
      <c r="A56" s="338"/>
      <c r="B56" s="252"/>
      <c r="C56" s="340" t="s">
        <v>547</v>
      </c>
      <c r="D56" s="332"/>
      <c r="E56" s="333"/>
      <c r="F56" s="333"/>
      <c r="G56" s="333"/>
      <c r="H56" s="333"/>
      <c r="I56" s="333"/>
      <c r="J56" s="333"/>
      <c r="K56" s="333"/>
      <c r="L56" s="333"/>
    </row>
    <row r="57" spans="1:12" s="736" customFormat="1" x14ac:dyDescent="0.2">
      <c r="A57" s="338"/>
      <c r="B57" s="252"/>
      <c r="C57" s="340" t="s">
        <v>498</v>
      </c>
      <c r="D57" s="332"/>
      <c r="E57" s="333"/>
      <c r="F57" s="333"/>
      <c r="G57" s="333"/>
      <c r="H57" s="333"/>
      <c r="I57" s="333"/>
      <c r="J57" s="333"/>
      <c r="K57" s="333"/>
      <c r="L57" s="333"/>
    </row>
    <row r="58" spans="1:12" x14ac:dyDescent="0.2">
      <c r="A58" s="338"/>
      <c r="B58" s="252"/>
      <c r="C58" s="340" t="s">
        <v>70</v>
      </c>
      <c r="D58" s="332"/>
      <c r="E58" s="333"/>
      <c r="F58" s="333"/>
      <c r="G58" s="333"/>
      <c r="H58" s="333"/>
      <c r="I58" s="333"/>
      <c r="J58" s="333"/>
      <c r="K58" s="333"/>
      <c r="L58" s="333"/>
    </row>
    <row r="59" spans="1:12" x14ac:dyDescent="0.2">
      <c r="A59" s="338"/>
      <c r="B59" s="252"/>
      <c r="C59" s="341" t="s">
        <v>75</v>
      </c>
      <c r="D59" s="356">
        <f t="shared" ref="D59:K59" si="10">SUBTOTAL(9,D53:D58)</f>
        <v>0</v>
      </c>
      <c r="E59" s="356">
        <f t="shared" si="10"/>
        <v>0</v>
      </c>
      <c r="F59" s="356">
        <f t="shared" si="10"/>
        <v>0</v>
      </c>
      <c r="G59" s="356">
        <f t="shared" si="10"/>
        <v>0</v>
      </c>
      <c r="H59" s="356">
        <f t="shared" si="10"/>
        <v>0</v>
      </c>
      <c r="I59" s="356">
        <f t="shared" si="10"/>
        <v>0</v>
      </c>
      <c r="J59" s="356">
        <f t="shared" si="10"/>
        <v>0</v>
      </c>
      <c r="K59" s="356">
        <f t="shared" si="10"/>
        <v>0</v>
      </c>
      <c r="L59" s="356">
        <f t="shared" ref="L59" si="11">SUBTOTAL(9,L53:L58)</f>
        <v>0</v>
      </c>
    </row>
    <row r="60" spans="1:12" x14ac:dyDescent="0.2">
      <c r="A60" s="338"/>
      <c r="B60" s="252"/>
      <c r="C60" s="341"/>
      <c r="D60" s="328"/>
      <c r="E60" s="328"/>
      <c r="F60" s="328"/>
      <c r="G60" s="328"/>
      <c r="H60" s="328"/>
      <c r="I60" s="328"/>
      <c r="J60" s="328"/>
      <c r="K60" s="328"/>
      <c r="L60" s="328"/>
    </row>
    <row r="61" spans="1:12" x14ac:dyDescent="0.2">
      <c r="A61" s="338">
        <f>+A52+1</f>
        <v>7</v>
      </c>
      <c r="B61" s="252" t="str">
        <f ca="1">OFFSET(List_DAOpexStart,A61,0)</f>
        <v>DA-7</v>
      </c>
      <c r="C61" s="339" t="str">
        <f ca="1">VLOOKUP(B61,List_DirectlyAttributedServices,2,FALSE)</f>
        <v>Maintenance of Asset Information</v>
      </c>
      <c r="D61" s="328"/>
      <c r="E61" s="328"/>
      <c r="F61" s="328"/>
      <c r="G61" s="328"/>
      <c r="H61" s="328"/>
      <c r="I61" s="328"/>
      <c r="J61" s="328"/>
      <c r="K61" s="328"/>
      <c r="L61" s="328"/>
    </row>
    <row r="62" spans="1:12" x14ac:dyDescent="0.2">
      <c r="A62" s="338"/>
      <c r="B62" s="252"/>
      <c r="C62" s="340" t="s">
        <v>68</v>
      </c>
      <c r="D62" s="332"/>
      <c r="E62" s="333"/>
      <c r="F62" s="333"/>
      <c r="G62" s="333"/>
      <c r="H62" s="333"/>
      <c r="I62" s="333"/>
      <c r="J62" s="333"/>
      <c r="K62" s="333"/>
      <c r="L62" s="333"/>
    </row>
    <row r="63" spans="1:12" x14ac:dyDescent="0.2">
      <c r="A63" s="338"/>
      <c r="B63" s="252"/>
      <c r="C63" s="340" t="s">
        <v>69</v>
      </c>
      <c r="D63" s="332"/>
      <c r="E63" s="333"/>
      <c r="F63" s="333"/>
      <c r="G63" s="333"/>
      <c r="H63" s="333"/>
      <c r="I63" s="333"/>
      <c r="J63" s="333"/>
      <c r="K63" s="333"/>
      <c r="L63" s="333"/>
    </row>
    <row r="64" spans="1:12" s="736" customFormat="1" x14ac:dyDescent="0.2">
      <c r="A64" s="338"/>
      <c r="B64" s="252"/>
      <c r="C64" s="340" t="s">
        <v>546</v>
      </c>
      <c r="D64" s="332"/>
      <c r="E64" s="333"/>
      <c r="F64" s="333"/>
      <c r="G64" s="333"/>
      <c r="H64" s="333"/>
      <c r="I64" s="333"/>
      <c r="J64" s="333"/>
      <c r="K64" s="333"/>
      <c r="L64" s="333"/>
    </row>
    <row r="65" spans="1:12" x14ac:dyDescent="0.2">
      <c r="A65" s="338"/>
      <c r="B65" s="252"/>
      <c r="C65" s="340" t="s">
        <v>547</v>
      </c>
      <c r="D65" s="332"/>
      <c r="E65" s="333"/>
      <c r="F65" s="333"/>
      <c r="G65" s="333"/>
      <c r="H65" s="333"/>
      <c r="I65" s="333"/>
      <c r="J65" s="333"/>
      <c r="K65" s="333"/>
      <c r="L65" s="333"/>
    </row>
    <row r="66" spans="1:12" s="736" customFormat="1" x14ac:dyDescent="0.2">
      <c r="A66" s="338"/>
      <c r="B66" s="252"/>
      <c r="C66" s="340" t="s">
        <v>498</v>
      </c>
      <c r="D66" s="332"/>
      <c r="E66" s="333"/>
      <c r="F66" s="333"/>
      <c r="G66" s="333"/>
      <c r="H66" s="333"/>
      <c r="I66" s="333"/>
      <c r="J66" s="333"/>
      <c r="K66" s="333"/>
      <c r="L66" s="333"/>
    </row>
    <row r="67" spans="1:12" x14ac:dyDescent="0.2">
      <c r="A67" s="338"/>
      <c r="B67" s="252"/>
      <c r="C67" s="340" t="s">
        <v>70</v>
      </c>
      <c r="D67" s="332"/>
      <c r="E67" s="333"/>
      <c r="F67" s="333"/>
      <c r="G67" s="333"/>
      <c r="H67" s="333"/>
      <c r="I67" s="333"/>
      <c r="J67" s="333"/>
      <c r="K67" s="333"/>
      <c r="L67" s="333"/>
    </row>
    <row r="68" spans="1:12" x14ac:dyDescent="0.2">
      <c r="A68" s="338"/>
      <c r="B68" s="252"/>
      <c r="C68" s="341" t="s">
        <v>75</v>
      </c>
      <c r="D68" s="356">
        <f t="shared" ref="D68:K68" si="12">SUBTOTAL(9,D62:D67)</f>
        <v>0</v>
      </c>
      <c r="E68" s="356">
        <f t="shared" si="12"/>
        <v>0</v>
      </c>
      <c r="F68" s="356">
        <f t="shared" si="12"/>
        <v>0</v>
      </c>
      <c r="G68" s="356">
        <f t="shared" si="12"/>
        <v>0</v>
      </c>
      <c r="H68" s="356">
        <f t="shared" si="12"/>
        <v>0</v>
      </c>
      <c r="I68" s="356">
        <f t="shared" si="12"/>
        <v>0</v>
      </c>
      <c r="J68" s="356">
        <f t="shared" si="12"/>
        <v>0</v>
      </c>
      <c r="K68" s="356">
        <f t="shared" si="12"/>
        <v>0</v>
      </c>
      <c r="L68" s="356">
        <f t="shared" ref="L68" si="13">SUBTOTAL(9,L62:L67)</f>
        <v>0</v>
      </c>
    </row>
    <row r="69" spans="1:12" x14ac:dyDescent="0.2">
      <c r="A69" s="338"/>
      <c r="B69" s="252"/>
      <c r="C69" s="341"/>
      <c r="D69" s="328"/>
      <c r="E69" s="328"/>
      <c r="F69" s="328"/>
      <c r="G69" s="328"/>
      <c r="H69" s="328"/>
      <c r="I69" s="328"/>
      <c r="J69" s="328"/>
      <c r="K69" s="328"/>
      <c r="L69" s="328"/>
    </row>
    <row r="70" spans="1:12" x14ac:dyDescent="0.2">
      <c r="A70" s="338">
        <f>+A61+1</f>
        <v>8</v>
      </c>
      <c r="B70" s="252" t="str">
        <f ca="1">OFFSET(List_DAOpexStart,A70,0)</f>
        <v>DA-8</v>
      </c>
      <c r="C70" s="339" t="str">
        <f ca="1">VLOOKUP(B70,List_DirectlyAttributedServices,2,FALSE)</f>
        <v>Network Telephony</v>
      </c>
      <c r="D70" s="328"/>
      <c r="E70" s="328"/>
      <c r="F70" s="328"/>
      <c r="G70" s="328"/>
      <c r="H70" s="328"/>
      <c r="I70" s="328"/>
      <c r="J70" s="328"/>
      <c r="K70" s="328"/>
      <c r="L70" s="328"/>
    </row>
    <row r="71" spans="1:12" x14ac:dyDescent="0.2">
      <c r="A71" s="338"/>
      <c r="B71" s="252"/>
      <c r="C71" s="340" t="s">
        <v>68</v>
      </c>
      <c r="D71" s="332"/>
      <c r="E71" s="333"/>
      <c r="F71" s="333"/>
      <c r="G71" s="333"/>
      <c r="H71" s="333"/>
      <c r="I71" s="333"/>
      <c r="J71" s="333"/>
      <c r="K71" s="333"/>
      <c r="L71" s="333"/>
    </row>
    <row r="72" spans="1:12" x14ac:dyDescent="0.2">
      <c r="A72" s="338"/>
      <c r="B72" s="252"/>
      <c r="C72" s="340" t="s">
        <v>69</v>
      </c>
      <c r="D72" s="332"/>
      <c r="E72" s="333"/>
      <c r="F72" s="333"/>
      <c r="G72" s="333"/>
      <c r="H72" s="333"/>
      <c r="I72" s="333"/>
      <c r="J72" s="333"/>
      <c r="K72" s="333"/>
      <c r="L72" s="333"/>
    </row>
    <row r="73" spans="1:12" s="736" customFormat="1" x14ac:dyDescent="0.2">
      <c r="A73" s="338"/>
      <c r="B73" s="252"/>
      <c r="C73" s="340" t="s">
        <v>546</v>
      </c>
      <c r="D73" s="332"/>
      <c r="E73" s="333"/>
      <c r="F73" s="333"/>
      <c r="G73" s="333"/>
      <c r="H73" s="333"/>
      <c r="I73" s="333"/>
      <c r="J73" s="333"/>
      <c r="K73" s="333"/>
      <c r="L73" s="333"/>
    </row>
    <row r="74" spans="1:12" x14ac:dyDescent="0.2">
      <c r="A74" s="338"/>
      <c r="B74" s="252"/>
      <c r="C74" s="340" t="s">
        <v>547</v>
      </c>
      <c r="D74" s="332"/>
      <c r="E74" s="333"/>
      <c r="F74" s="333"/>
      <c r="G74" s="333"/>
      <c r="H74" s="333"/>
      <c r="I74" s="333"/>
      <c r="J74" s="333"/>
      <c r="K74" s="333"/>
      <c r="L74" s="333"/>
    </row>
    <row r="75" spans="1:12" s="736" customFormat="1" x14ac:dyDescent="0.2">
      <c r="A75" s="338"/>
      <c r="B75" s="252"/>
      <c r="C75" s="340" t="s">
        <v>498</v>
      </c>
      <c r="D75" s="332"/>
      <c r="E75" s="333"/>
      <c r="F75" s="333"/>
      <c r="G75" s="333"/>
      <c r="H75" s="333"/>
      <c r="I75" s="333"/>
      <c r="J75" s="333"/>
      <c r="K75" s="333"/>
      <c r="L75" s="333"/>
    </row>
    <row r="76" spans="1:12" x14ac:dyDescent="0.2">
      <c r="A76" s="338"/>
      <c r="B76" s="252"/>
      <c r="C76" s="340" t="s">
        <v>70</v>
      </c>
      <c r="D76" s="332"/>
      <c r="E76" s="333"/>
      <c r="F76" s="333"/>
      <c r="G76" s="333"/>
      <c r="H76" s="333"/>
      <c r="I76" s="333"/>
      <c r="J76" s="333"/>
      <c r="K76" s="333"/>
      <c r="L76" s="333"/>
    </row>
    <row r="77" spans="1:12" x14ac:dyDescent="0.2">
      <c r="A77" s="338"/>
      <c r="B77" s="252"/>
      <c r="C77" s="341" t="s">
        <v>75</v>
      </c>
      <c r="D77" s="356">
        <f t="shared" ref="D77:K77" si="14">SUBTOTAL(9,D71:D76)</f>
        <v>0</v>
      </c>
      <c r="E77" s="356">
        <f t="shared" si="14"/>
        <v>0</v>
      </c>
      <c r="F77" s="356">
        <f t="shared" si="14"/>
        <v>0</v>
      </c>
      <c r="G77" s="356">
        <f t="shared" si="14"/>
        <v>0</v>
      </c>
      <c r="H77" s="356">
        <f t="shared" si="14"/>
        <v>0</v>
      </c>
      <c r="I77" s="356">
        <f t="shared" si="14"/>
        <v>0</v>
      </c>
      <c r="J77" s="356">
        <f t="shared" si="14"/>
        <v>0</v>
      </c>
      <c r="K77" s="356">
        <f t="shared" si="14"/>
        <v>0</v>
      </c>
      <c r="L77" s="356">
        <f t="shared" ref="L77" si="15">SUBTOTAL(9,L71:L76)</f>
        <v>0</v>
      </c>
    </row>
    <row r="78" spans="1:12" x14ac:dyDescent="0.2">
      <c r="A78" s="338"/>
      <c r="B78" s="252"/>
      <c r="C78" s="341"/>
      <c r="D78" s="328"/>
      <c r="E78" s="328"/>
      <c r="F78" s="328"/>
      <c r="G78" s="328"/>
      <c r="H78" s="328"/>
      <c r="I78" s="328"/>
      <c r="J78" s="328"/>
      <c r="K78" s="328"/>
      <c r="L78" s="328"/>
    </row>
    <row r="79" spans="1:12" x14ac:dyDescent="0.2">
      <c r="A79" s="338">
        <f>+A70+1</f>
        <v>9</v>
      </c>
      <c r="B79" s="252" t="str">
        <f ca="1">OFFSET(List_DAOpexStart,A79,0)</f>
        <v>DA-9</v>
      </c>
      <c r="C79" s="339" t="str">
        <f ca="1">VLOOKUP(B79,List_DirectlyAttributedServices,2,FALSE)</f>
        <v>Regulatory Compliance</v>
      </c>
      <c r="D79" s="328"/>
      <c r="E79" s="328"/>
      <c r="F79" s="328"/>
      <c r="G79" s="328"/>
      <c r="H79" s="328"/>
      <c r="I79" s="328"/>
      <c r="J79" s="328"/>
      <c r="K79" s="328"/>
      <c r="L79" s="328"/>
    </row>
    <row r="80" spans="1:12" x14ac:dyDescent="0.2">
      <c r="A80" s="338"/>
      <c r="B80" s="252"/>
      <c r="C80" s="340" t="s">
        <v>68</v>
      </c>
      <c r="D80" s="332"/>
      <c r="E80" s="333"/>
      <c r="F80" s="333"/>
      <c r="G80" s="333"/>
      <c r="H80" s="333"/>
      <c r="I80" s="333"/>
      <c r="J80" s="333"/>
      <c r="K80" s="333"/>
      <c r="L80" s="333"/>
    </row>
    <row r="81" spans="1:15" x14ac:dyDescent="0.2">
      <c r="A81" s="338"/>
      <c r="B81" s="252"/>
      <c r="C81" s="340" t="s">
        <v>69</v>
      </c>
      <c r="D81" s="332"/>
      <c r="E81" s="333"/>
      <c r="F81" s="333"/>
      <c r="G81" s="333"/>
      <c r="H81" s="333"/>
      <c r="I81" s="333"/>
      <c r="J81" s="333"/>
      <c r="K81" s="333"/>
      <c r="L81" s="333"/>
    </row>
    <row r="82" spans="1:15" s="736" customFormat="1" x14ac:dyDescent="0.2">
      <c r="A82" s="338"/>
      <c r="B82" s="252"/>
      <c r="C82" s="340" t="s">
        <v>546</v>
      </c>
      <c r="D82" s="332"/>
      <c r="E82" s="333"/>
      <c r="F82" s="333"/>
      <c r="G82" s="333"/>
      <c r="H82" s="333"/>
      <c r="I82" s="333"/>
      <c r="J82" s="333"/>
      <c r="K82" s="333"/>
      <c r="L82" s="333"/>
    </row>
    <row r="83" spans="1:15" x14ac:dyDescent="0.2">
      <c r="A83" s="338"/>
      <c r="B83" s="252"/>
      <c r="C83" s="340" t="s">
        <v>547</v>
      </c>
      <c r="D83" s="332"/>
      <c r="E83" s="333"/>
      <c r="F83" s="333"/>
      <c r="G83" s="333"/>
      <c r="H83" s="333"/>
      <c r="I83" s="333"/>
      <c r="J83" s="333"/>
      <c r="K83" s="333"/>
      <c r="L83" s="333"/>
    </row>
    <row r="84" spans="1:15" s="736" customFormat="1" x14ac:dyDescent="0.2">
      <c r="A84" s="338"/>
      <c r="B84" s="252"/>
      <c r="C84" s="340" t="s">
        <v>498</v>
      </c>
      <c r="D84" s="332"/>
      <c r="E84" s="333"/>
      <c r="F84" s="333"/>
      <c r="G84" s="333"/>
      <c r="H84" s="333"/>
      <c r="I84" s="333"/>
      <c r="J84" s="333"/>
      <c r="K84" s="333"/>
      <c r="L84" s="333"/>
    </row>
    <row r="85" spans="1:15" x14ac:dyDescent="0.2">
      <c r="A85" s="338"/>
      <c r="B85" s="252"/>
      <c r="C85" s="340" t="s">
        <v>70</v>
      </c>
      <c r="D85" s="332"/>
      <c r="E85" s="333"/>
      <c r="F85" s="333"/>
      <c r="G85" s="333"/>
      <c r="H85" s="333"/>
      <c r="I85" s="333"/>
      <c r="J85" s="333"/>
      <c r="K85" s="333"/>
      <c r="L85" s="333"/>
    </row>
    <row r="86" spans="1:15" x14ac:dyDescent="0.2">
      <c r="A86" s="338"/>
      <c r="B86" s="252"/>
      <c r="C86" s="341" t="s">
        <v>75</v>
      </c>
      <c r="D86" s="356">
        <f t="shared" ref="D86:K86" si="16">SUBTOTAL(9,D80:D85)</f>
        <v>0</v>
      </c>
      <c r="E86" s="356">
        <f t="shared" si="16"/>
        <v>0</v>
      </c>
      <c r="F86" s="356">
        <f t="shared" si="16"/>
        <v>0</v>
      </c>
      <c r="G86" s="356">
        <f t="shared" si="16"/>
        <v>0</v>
      </c>
      <c r="H86" s="356">
        <f t="shared" si="16"/>
        <v>0</v>
      </c>
      <c r="I86" s="356">
        <f t="shared" si="16"/>
        <v>0</v>
      </c>
      <c r="J86" s="356">
        <f t="shared" si="16"/>
        <v>0</v>
      </c>
      <c r="K86" s="356">
        <f t="shared" si="16"/>
        <v>0</v>
      </c>
      <c r="L86" s="356">
        <f t="shared" ref="L86" si="17">SUBTOTAL(9,L80:L85)</f>
        <v>0</v>
      </c>
    </row>
    <row r="87" spans="1:15" x14ac:dyDescent="0.2">
      <c r="A87" s="338"/>
      <c r="B87" s="252"/>
      <c r="C87" s="341"/>
      <c r="D87" s="328"/>
      <c r="E87" s="328"/>
      <c r="F87" s="328"/>
      <c r="G87" s="328"/>
      <c r="H87" s="328"/>
      <c r="I87" s="328"/>
      <c r="J87" s="328"/>
      <c r="K87" s="328"/>
      <c r="L87" s="328"/>
    </row>
    <row r="88" spans="1:15" x14ac:dyDescent="0.2">
      <c r="A88" s="338">
        <f>+A79+1</f>
        <v>10</v>
      </c>
      <c r="B88" s="252" t="str">
        <f ca="1">OFFSET(List_DAOpexStart,A88,0)</f>
        <v>DA-10</v>
      </c>
      <c r="C88" s="339" t="str">
        <f ca="1">VLOOKUP(B88,List_DirectlyAttributedServices,2,FALSE)</f>
        <v>Outage Management System</v>
      </c>
      <c r="D88" s="328"/>
      <c r="E88" s="328"/>
      <c r="F88" s="328"/>
      <c r="G88" s="328"/>
      <c r="H88" s="328"/>
      <c r="I88" s="328"/>
      <c r="J88" s="328"/>
      <c r="K88" s="328"/>
      <c r="L88" s="328"/>
    </row>
    <row r="89" spans="1:15" x14ac:dyDescent="0.2">
      <c r="A89" s="338"/>
      <c r="B89" s="252"/>
      <c r="C89" s="340" t="s">
        <v>68</v>
      </c>
      <c r="D89" s="332"/>
      <c r="E89" s="333"/>
      <c r="F89" s="333"/>
      <c r="G89" s="333"/>
      <c r="H89" s="333"/>
      <c r="I89" s="333"/>
      <c r="J89" s="333"/>
      <c r="K89" s="333"/>
      <c r="L89" s="333"/>
    </row>
    <row r="90" spans="1:15" x14ac:dyDescent="0.2">
      <c r="A90" s="338"/>
      <c r="B90" s="252"/>
      <c r="C90" s="340" t="s">
        <v>69</v>
      </c>
      <c r="D90" s="332"/>
      <c r="E90" s="333"/>
      <c r="F90" s="333"/>
      <c r="G90" s="333"/>
      <c r="H90" s="333"/>
      <c r="I90" s="333"/>
      <c r="J90" s="333"/>
      <c r="K90" s="333"/>
      <c r="L90" s="333"/>
    </row>
    <row r="91" spans="1:15" s="736" customFormat="1" x14ac:dyDescent="0.2">
      <c r="A91" s="338"/>
      <c r="B91" s="252"/>
      <c r="C91" s="340" t="s">
        <v>546</v>
      </c>
      <c r="D91" s="332"/>
      <c r="E91" s="333"/>
      <c r="F91" s="333"/>
      <c r="G91" s="333"/>
      <c r="H91" s="333"/>
      <c r="I91" s="333"/>
      <c r="J91" s="333"/>
      <c r="K91" s="333"/>
      <c r="L91" s="333"/>
    </row>
    <row r="92" spans="1:15" x14ac:dyDescent="0.2">
      <c r="A92" s="338"/>
      <c r="B92" s="252"/>
      <c r="C92" s="340" t="s">
        <v>547</v>
      </c>
      <c r="D92" s="332"/>
      <c r="E92" s="333"/>
      <c r="F92" s="333"/>
      <c r="G92" s="333"/>
      <c r="H92" s="333"/>
      <c r="I92" s="333"/>
      <c r="J92" s="333"/>
      <c r="K92" s="333"/>
      <c r="L92" s="333"/>
    </row>
    <row r="93" spans="1:15" s="736" customFormat="1" x14ac:dyDescent="0.2">
      <c r="A93" s="338"/>
      <c r="B93" s="252"/>
      <c r="C93" s="340" t="s">
        <v>498</v>
      </c>
      <c r="D93" s="332"/>
      <c r="E93" s="333"/>
      <c r="F93" s="333"/>
      <c r="G93" s="333"/>
      <c r="H93" s="333"/>
      <c r="I93" s="333"/>
      <c r="J93" s="333"/>
      <c r="K93" s="333"/>
      <c r="L93" s="333"/>
    </row>
    <row r="94" spans="1:15" x14ac:dyDescent="0.2">
      <c r="A94" s="338"/>
      <c r="B94" s="252"/>
      <c r="C94" s="340" t="s">
        <v>70</v>
      </c>
      <c r="D94" s="332"/>
      <c r="E94" s="333"/>
      <c r="F94" s="333"/>
      <c r="G94" s="333"/>
      <c r="H94" s="333"/>
      <c r="I94" s="333"/>
      <c r="J94" s="333"/>
      <c r="K94" s="333"/>
      <c r="L94" s="333"/>
    </row>
    <row r="95" spans="1:15" x14ac:dyDescent="0.2">
      <c r="A95" s="338"/>
      <c r="B95" s="252"/>
      <c r="C95" s="341" t="s">
        <v>75</v>
      </c>
      <c r="D95" s="356">
        <f t="shared" ref="D95:K95" si="18">SUBTOTAL(9,D89:D94)</f>
        <v>0</v>
      </c>
      <c r="E95" s="356">
        <f t="shared" si="18"/>
        <v>0</v>
      </c>
      <c r="F95" s="356">
        <f t="shared" si="18"/>
        <v>0</v>
      </c>
      <c r="G95" s="356">
        <f t="shared" si="18"/>
        <v>0</v>
      </c>
      <c r="H95" s="356">
        <f t="shared" si="18"/>
        <v>0</v>
      </c>
      <c r="I95" s="356">
        <f t="shared" si="18"/>
        <v>0</v>
      </c>
      <c r="J95" s="356">
        <f t="shared" si="18"/>
        <v>0</v>
      </c>
      <c r="K95" s="356">
        <f t="shared" si="18"/>
        <v>0</v>
      </c>
      <c r="L95" s="356">
        <f t="shared" ref="L95" si="19">SUBTOTAL(9,L89:L94)</f>
        <v>0</v>
      </c>
    </row>
    <row r="96" spans="1:15" ht="18" x14ac:dyDescent="0.2">
      <c r="A96" s="338"/>
      <c r="B96" s="252"/>
      <c r="C96" s="296" t="s">
        <v>161</v>
      </c>
      <c r="D96" s="328"/>
      <c r="E96" s="328"/>
      <c r="F96" s="328"/>
      <c r="G96" s="328"/>
      <c r="H96" s="328"/>
      <c r="I96" s="328"/>
      <c r="J96" s="328"/>
      <c r="K96" s="328"/>
      <c r="L96" s="328"/>
      <c r="N96" s="67"/>
      <c r="O96" s="298"/>
    </row>
    <row r="97" spans="1:15" x14ac:dyDescent="0.2">
      <c r="A97" s="338">
        <f>+A88+1</f>
        <v>11</v>
      </c>
      <c r="B97" s="252" t="str">
        <f ca="1">OFFSET(List_DAOpexStart,A97,0)</f>
        <v>DA-11</v>
      </c>
      <c r="C97" s="339" t="str">
        <f ca="1">VLOOKUP(B97,List_DirectlyAttributedServices,2,FALSE)</f>
        <v>Asset Assessment (Inspections)</v>
      </c>
      <c r="D97" s="328"/>
      <c r="E97" s="328"/>
      <c r="F97" s="328"/>
      <c r="G97" s="328"/>
      <c r="H97" s="328"/>
      <c r="I97" s="328"/>
      <c r="J97" s="328"/>
      <c r="K97" s="328"/>
      <c r="L97" s="328"/>
      <c r="N97" s="67"/>
      <c r="O97" s="299"/>
    </row>
    <row r="98" spans="1:15" x14ac:dyDescent="0.2">
      <c r="A98" s="338"/>
      <c r="B98" s="252"/>
      <c r="C98" s="340" t="s">
        <v>68</v>
      </c>
      <c r="D98" s="332"/>
      <c r="E98" s="333"/>
      <c r="F98" s="333"/>
      <c r="G98" s="333"/>
      <c r="H98" s="333"/>
      <c r="I98" s="333"/>
      <c r="J98" s="333"/>
      <c r="K98" s="333"/>
      <c r="L98" s="333"/>
      <c r="N98" s="67"/>
      <c r="O98" s="67"/>
    </row>
    <row r="99" spans="1:15" x14ac:dyDescent="0.2">
      <c r="A99" s="3"/>
      <c r="B99" s="252"/>
      <c r="C99" s="340" t="s">
        <v>69</v>
      </c>
      <c r="D99" s="332"/>
      <c r="E99" s="333"/>
      <c r="F99" s="333"/>
      <c r="G99" s="333"/>
      <c r="H99" s="333"/>
      <c r="I99" s="333"/>
      <c r="J99" s="333"/>
      <c r="K99" s="333"/>
      <c r="L99" s="333"/>
    </row>
    <row r="100" spans="1:15" s="736" customFormat="1" x14ac:dyDescent="0.2">
      <c r="A100" s="540"/>
      <c r="B100" s="252"/>
      <c r="C100" s="340" t="s">
        <v>546</v>
      </c>
      <c r="D100" s="332"/>
      <c r="E100" s="333"/>
      <c r="F100" s="333"/>
      <c r="G100" s="333"/>
      <c r="H100" s="333"/>
      <c r="I100" s="333"/>
      <c r="J100" s="333"/>
      <c r="K100" s="333"/>
      <c r="L100" s="333"/>
    </row>
    <row r="101" spans="1:15" x14ac:dyDescent="0.2">
      <c r="A101" s="3"/>
      <c r="B101" s="252"/>
      <c r="C101" s="340" t="s">
        <v>547</v>
      </c>
      <c r="D101" s="332"/>
      <c r="E101" s="333"/>
      <c r="F101" s="333"/>
      <c r="G101" s="333"/>
      <c r="H101" s="333"/>
      <c r="I101" s="333"/>
      <c r="J101" s="333"/>
      <c r="K101" s="333"/>
      <c r="L101" s="333"/>
    </row>
    <row r="102" spans="1:15" s="736" customFormat="1" x14ac:dyDescent="0.2">
      <c r="A102" s="540"/>
      <c r="B102" s="252"/>
      <c r="C102" s="340" t="s">
        <v>498</v>
      </c>
      <c r="D102" s="332"/>
      <c r="E102" s="333"/>
      <c r="F102" s="333"/>
      <c r="G102" s="333"/>
      <c r="H102" s="333"/>
      <c r="I102" s="333"/>
      <c r="J102" s="333"/>
      <c r="K102" s="333"/>
      <c r="L102" s="333"/>
    </row>
    <row r="103" spans="1:15" x14ac:dyDescent="0.2">
      <c r="A103" s="3"/>
      <c r="B103" s="252"/>
      <c r="C103" s="340" t="s">
        <v>70</v>
      </c>
      <c r="D103" s="332"/>
      <c r="E103" s="333"/>
      <c r="F103" s="333"/>
      <c r="G103" s="333"/>
      <c r="H103" s="333"/>
      <c r="I103" s="333"/>
      <c r="J103" s="333"/>
      <c r="K103" s="333"/>
      <c r="L103" s="333"/>
    </row>
    <row r="104" spans="1:15" x14ac:dyDescent="0.2">
      <c r="A104" s="3"/>
      <c r="B104" s="252"/>
      <c r="C104" s="341" t="s">
        <v>75</v>
      </c>
      <c r="D104" s="356">
        <f t="shared" ref="D104:K104" si="20">SUBTOTAL(9,D98:D103)</f>
        <v>0</v>
      </c>
      <c r="E104" s="356">
        <f t="shared" si="20"/>
        <v>0</v>
      </c>
      <c r="F104" s="356">
        <f t="shared" si="20"/>
        <v>0</v>
      </c>
      <c r="G104" s="356">
        <f t="shared" si="20"/>
        <v>0</v>
      </c>
      <c r="H104" s="356">
        <f t="shared" si="20"/>
        <v>0</v>
      </c>
      <c r="I104" s="356">
        <f t="shared" si="20"/>
        <v>0</v>
      </c>
      <c r="J104" s="356">
        <f t="shared" si="20"/>
        <v>0</v>
      </c>
      <c r="K104" s="356">
        <f t="shared" si="20"/>
        <v>0</v>
      </c>
      <c r="L104" s="356">
        <f t="shared" ref="L104" si="21">SUBTOTAL(9,L98:L103)</f>
        <v>0</v>
      </c>
    </row>
    <row r="105" spans="1:15" x14ac:dyDescent="0.2">
      <c r="A105" s="3"/>
      <c r="B105" s="252"/>
      <c r="C105" s="341"/>
      <c r="D105" s="328"/>
      <c r="E105" s="328"/>
      <c r="F105" s="328"/>
      <c r="G105" s="328"/>
      <c r="H105" s="328"/>
      <c r="I105" s="328"/>
      <c r="J105" s="328"/>
      <c r="K105" s="328"/>
      <c r="L105" s="328"/>
    </row>
    <row r="106" spans="1:15" x14ac:dyDescent="0.2">
      <c r="A106" s="338">
        <f>+A97+1</f>
        <v>12</v>
      </c>
      <c r="B106" s="252" t="str">
        <f ca="1">OFFSET(List_DAOpexStart,A106,0)</f>
        <v>DA-12</v>
      </c>
      <c r="C106" s="339" t="str">
        <f ca="1">VLOOKUP(B106,List_DirectlyAttributedServices,2,FALSE)</f>
        <v>Asset Maintenance</v>
      </c>
      <c r="D106" s="328"/>
      <c r="E106" s="328"/>
      <c r="F106" s="328"/>
      <c r="G106" s="328"/>
      <c r="H106" s="328"/>
      <c r="I106" s="328"/>
      <c r="J106" s="328"/>
      <c r="K106" s="328"/>
      <c r="L106" s="328"/>
    </row>
    <row r="107" spans="1:15" x14ac:dyDescent="0.2">
      <c r="A107" s="3"/>
      <c r="B107" s="252"/>
      <c r="C107" s="340" t="s">
        <v>68</v>
      </c>
      <c r="D107" s="332"/>
      <c r="E107" s="333"/>
      <c r="F107" s="333"/>
      <c r="G107" s="333"/>
      <c r="H107" s="333"/>
      <c r="I107" s="333"/>
      <c r="J107" s="333"/>
      <c r="K107" s="333"/>
      <c r="L107" s="333"/>
    </row>
    <row r="108" spans="1:15" x14ac:dyDescent="0.2">
      <c r="A108" s="3"/>
      <c r="B108" s="252"/>
      <c r="C108" s="340" t="s">
        <v>69</v>
      </c>
      <c r="D108" s="332"/>
      <c r="E108" s="333"/>
      <c r="F108" s="333"/>
      <c r="G108" s="333"/>
      <c r="H108" s="333"/>
      <c r="I108" s="333"/>
      <c r="J108" s="333"/>
      <c r="K108" s="333"/>
      <c r="L108" s="333"/>
    </row>
    <row r="109" spans="1:15" s="736" customFormat="1" x14ac:dyDescent="0.2">
      <c r="A109" s="540"/>
      <c r="B109" s="252"/>
      <c r="C109" s="340" t="s">
        <v>546</v>
      </c>
      <c r="D109" s="332"/>
      <c r="E109" s="333"/>
      <c r="F109" s="333"/>
      <c r="G109" s="333"/>
      <c r="H109" s="333"/>
      <c r="I109" s="333"/>
      <c r="J109" s="333"/>
      <c r="K109" s="333"/>
      <c r="L109" s="333"/>
    </row>
    <row r="110" spans="1:15" x14ac:dyDescent="0.2">
      <c r="A110" s="3"/>
      <c r="B110" s="252"/>
      <c r="C110" s="340" t="s">
        <v>547</v>
      </c>
      <c r="D110" s="332"/>
      <c r="E110" s="333"/>
      <c r="F110" s="333"/>
      <c r="G110" s="333"/>
      <c r="H110" s="333"/>
      <c r="I110" s="333"/>
      <c r="J110" s="333"/>
      <c r="K110" s="333"/>
      <c r="L110" s="333"/>
    </row>
    <row r="111" spans="1:15" s="736" customFormat="1" x14ac:dyDescent="0.2">
      <c r="A111" s="540"/>
      <c r="B111" s="252"/>
      <c r="C111" s="340" t="s">
        <v>498</v>
      </c>
      <c r="D111" s="332"/>
      <c r="E111" s="333"/>
      <c r="F111" s="333"/>
      <c r="G111" s="333"/>
      <c r="H111" s="333"/>
      <c r="I111" s="333"/>
      <c r="J111" s="333"/>
      <c r="K111" s="333"/>
      <c r="L111" s="333"/>
    </row>
    <row r="112" spans="1:15" x14ac:dyDescent="0.2">
      <c r="A112" s="3"/>
      <c r="B112" s="252"/>
      <c r="C112" s="340" t="s">
        <v>70</v>
      </c>
      <c r="D112" s="332"/>
      <c r="E112" s="333"/>
      <c r="F112" s="333"/>
      <c r="G112" s="333"/>
      <c r="H112" s="333"/>
      <c r="I112" s="333"/>
      <c r="J112" s="333"/>
      <c r="K112" s="333"/>
      <c r="L112" s="333"/>
    </row>
    <row r="113" spans="1:12" x14ac:dyDescent="0.2">
      <c r="A113" s="3"/>
      <c r="B113" s="252"/>
      <c r="C113" s="341" t="s">
        <v>75</v>
      </c>
      <c r="D113" s="356">
        <f t="shared" ref="D113:K113" si="22">SUBTOTAL(9,D107:D112)</f>
        <v>0</v>
      </c>
      <c r="E113" s="356">
        <f t="shared" si="22"/>
        <v>0</v>
      </c>
      <c r="F113" s="356">
        <f t="shared" si="22"/>
        <v>0</v>
      </c>
      <c r="G113" s="356">
        <f t="shared" si="22"/>
        <v>0</v>
      </c>
      <c r="H113" s="356">
        <f t="shared" si="22"/>
        <v>0</v>
      </c>
      <c r="I113" s="356">
        <f t="shared" si="22"/>
        <v>0</v>
      </c>
      <c r="J113" s="356">
        <f t="shared" si="22"/>
        <v>0</v>
      </c>
      <c r="K113" s="356">
        <f t="shared" si="22"/>
        <v>0</v>
      </c>
      <c r="L113" s="356">
        <f t="shared" ref="L113" si="23">SUBTOTAL(9,L107:L112)</f>
        <v>0</v>
      </c>
    </row>
    <row r="114" spans="1:12" x14ac:dyDescent="0.2">
      <c r="A114" s="3"/>
      <c r="B114" s="252"/>
      <c r="C114" s="341"/>
      <c r="D114" s="328"/>
      <c r="E114" s="328"/>
      <c r="F114" s="328"/>
      <c r="G114" s="328"/>
      <c r="H114" s="328"/>
      <c r="I114" s="328"/>
      <c r="J114" s="328"/>
      <c r="K114" s="328"/>
      <c r="L114" s="328"/>
    </row>
    <row r="115" spans="1:12" x14ac:dyDescent="0.2">
      <c r="A115" s="338">
        <f>+A106+1</f>
        <v>13</v>
      </c>
      <c r="B115" s="252" t="str">
        <f ca="1">OFFSET(List_DAOpexStart,A115,0)</f>
        <v>DA-13</v>
      </c>
      <c r="C115" s="339" t="str">
        <f ca="1">VLOOKUP(B115,List_DirectlyAttributedServices,2,FALSE)</f>
        <v>Substation Property Maintenance</v>
      </c>
      <c r="D115" s="328"/>
      <c r="E115" s="328"/>
      <c r="F115" s="328"/>
      <c r="G115" s="328"/>
      <c r="H115" s="328"/>
      <c r="I115" s="328"/>
      <c r="J115" s="328"/>
      <c r="K115" s="328"/>
      <c r="L115" s="328"/>
    </row>
    <row r="116" spans="1:12" x14ac:dyDescent="0.2">
      <c r="A116" s="3"/>
      <c r="B116" s="252"/>
      <c r="C116" s="340" t="s">
        <v>68</v>
      </c>
      <c r="D116" s="332"/>
      <c r="E116" s="333"/>
      <c r="F116" s="333"/>
      <c r="G116" s="333"/>
      <c r="H116" s="333"/>
      <c r="I116" s="333"/>
      <c r="J116" s="333"/>
      <c r="K116" s="333"/>
      <c r="L116" s="333"/>
    </row>
    <row r="117" spans="1:12" x14ac:dyDescent="0.2">
      <c r="A117" s="3"/>
      <c r="B117" s="252"/>
      <c r="C117" s="340" t="s">
        <v>69</v>
      </c>
      <c r="D117" s="332"/>
      <c r="E117" s="333"/>
      <c r="F117" s="333"/>
      <c r="G117" s="333"/>
      <c r="H117" s="333"/>
      <c r="I117" s="333"/>
      <c r="J117" s="333"/>
      <c r="K117" s="333"/>
      <c r="L117" s="333"/>
    </row>
    <row r="118" spans="1:12" s="736" customFormat="1" x14ac:dyDescent="0.2">
      <c r="A118" s="540"/>
      <c r="B118" s="252"/>
      <c r="C118" s="340" t="s">
        <v>546</v>
      </c>
      <c r="D118" s="332"/>
      <c r="E118" s="333"/>
      <c r="F118" s="333"/>
      <c r="G118" s="333"/>
      <c r="H118" s="333"/>
      <c r="I118" s="333"/>
      <c r="J118" s="333"/>
      <c r="K118" s="333"/>
      <c r="L118" s="333"/>
    </row>
    <row r="119" spans="1:12" x14ac:dyDescent="0.2">
      <c r="A119" s="3"/>
      <c r="B119" s="252"/>
      <c r="C119" s="340" t="s">
        <v>547</v>
      </c>
      <c r="D119" s="332"/>
      <c r="E119" s="333"/>
      <c r="F119" s="333"/>
      <c r="G119" s="333"/>
      <c r="H119" s="333"/>
      <c r="I119" s="333"/>
      <c r="J119" s="333"/>
      <c r="K119" s="333"/>
      <c r="L119" s="333"/>
    </row>
    <row r="120" spans="1:12" s="736" customFormat="1" x14ac:dyDescent="0.2">
      <c r="A120" s="540"/>
      <c r="B120" s="252"/>
      <c r="C120" s="340" t="s">
        <v>498</v>
      </c>
      <c r="D120" s="332"/>
      <c r="E120" s="333"/>
      <c r="F120" s="333"/>
      <c r="G120" s="333"/>
      <c r="H120" s="333"/>
      <c r="I120" s="333"/>
      <c r="J120" s="333"/>
      <c r="K120" s="333"/>
      <c r="L120" s="333"/>
    </row>
    <row r="121" spans="1:12" x14ac:dyDescent="0.2">
      <c r="A121" s="3"/>
      <c r="B121" s="252"/>
      <c r="C121" s="340" t="s">
        <v>70</v>
      </c>
      <c r="D121" s="332"/>
      <c r="E121" s="333"/>
      <c r="F121" s="333"/>
      <c r="G121" s="333"/>
      <c r="H121" s="333"/>
      <c r="I121" s="333"/>
      <c r="J121" s="333"/>
      <c r="K121" s="333"/>
      <c r="L121" s="333"/>
    </row>
    <row r="122" spans="1:12" x14ac:dyDescent="0.2">
      <c r="A122" s="3"/>
      <c r="B122" s="252"/>
      <c r="C122" s="341" t="s">
        <v>75</v>
      </c>
      <c r="D122" s="356">
        <f t="shared" ref="D122:K122" si="24">SUBTOTAL(9,D116:D121)</f>
        <v>0</v>
      </c>
      <c r="E122" s="356">
        <f t="shared" si="24"/>
        <v>0</v>
      </c>
      <c r="F122" s="356">
        <f t="shared" si="24"/>
        <v>0</v>
      </c>
      <c r="G122" s="356">
        <f t="shared" si="24"/>
        <v>0</v>
      </c>
      <c r="H122" s="356">
        <f t="shared" si="24"/>
        <v>0</v>
      </c>
      <c r="I122" s="356">
        <f t="shared" si="24"/>
        <v>0</v>
      </c>
      <c r="J122" s="356">
        <f t="shared" si="24"/>
        <v>0</v>
      </c>
      <c r="K122" s="356">
        <f t="shared" si="24"/>
        <v>0</v>
      </c>
      <c r="L122" s="356">
        <f t="shared" ref="L122" si="25">SUBTOTAL(9,L116:L121)</f>
        <v>0</v>
      </c>
    </row>
    <row r="123" spans="1:12" x14ac:dyDescent="0.2">
      <c r="A123" s="3"/>
      <c r="B123" s="252"/>
      <c r="C123" s="341"/>
      <c r="D123" s="328"/>
      <c r="E123" s="328"/>
      <c r="F123" s="328"/>
      <c r="G123" s="328"/>
      <c r="H123" s="328"/>
      <c r="I123" s="328"/>
      <c r="J123" s="328"/>
      <c r="K123" s="328"/>
      <c r="L123" s="328"/>
    </row>
    <row r="124" spans="1:12" x14ac:dyDescent="0.2">
      <c r="A124" s="338">
        <f>+A115+1</f>
        <v>14</v>
      </c>
      <c r="B124" s="252" t="str">
        <f ca="1">OFFSET(List_DAOpexStart,A124,0)</f>
        <v>DA-14</v>
      </c>
      <c r="C124" s="339" t="str">
        <f ca="1">VLOOKUP(B124,List_DirectlyAttributedServices,2,FALSE)</f>
        <v>Vegetation Management</v>
      </c>
      <c r="D124" s="328"/>
      <c r="E124" s="328"/>
      <c r="F124" s="328"/>
      <c r="G124" s="328"/>
      <c r="H124" s="328"/>
      <c r="I124" s="328"/>
      <c r="J124" s="328"/>
      <c r="K124" s="328"/>
      <c r="L124" s="328"/>
    </row>
    <row r="125" spans="1:12" x14ac:dyDescent="0.2">
      <c r="A125" s="338"/>
      <c r="B125" s="252"/>
      <c r="C125" s="340" t="s">
        <v>68</v>
      </c>
      <c r="D125" s="332"/>
      <c r="E125" s="333"/>
      <c r="F125" s="333"/>
      <c r="G125" s="333"/>
      <c r="H125" s="333"/>
      <c r="I125" s="333"/>
      <c r="J125" s="333"/>
      <c r="K125" s="333"/>
      <c r="L125" s="333"/>
    </row>
    <row r="126" spans="1:12" x14ac:dyDescent="0.2">
      <c r="A126" s="338"/>
      <c r="B126" s="252"/>
      <c r="C126" s="340" t="s">
        <v>69</v>
      </c>
      <c r="D126" s="332"/>
      <c r="E126" s="333"/>
      <c r="F126" s="333"/>
      <c r="G126" s="333"/>
      <c r="H126" s="333"/>
      <c r="I126" s="333"/>
      <c r="J126" s="333"/>
      <c r="K126" s="333"/>
      <c r="L126" s="333"/>
    </row>
    <row r="127" spans="1:12" s="736" customFormat="1" x14ac:dyDescent="0.2">
      <c r="A127" s="338"/>
      <c r="B127" s="252"/>
      <c r="C127" s="340" t="s">
        <v>546</v>
      </c>
      <c r="D127" s="332"/>
      <c r="E127" s="333"/>
      <c r="F127" s="333"/>
      <c r="G127" s="333"/>
      <c r="H127" s="333"/>
      <c r="I127" s="333"/>
      <c r="J127" s="333"/>
      <c r="K127" s="333"/>
      <c r="L127" s="333"/>
    </row>
    <row r="128" spans="1:12" x14ac:dyDescent="0.2">
      <c r="A128" s="338"/>
      <c r="B128" s="252"/>
      <c r="C128" s="340" t="s">
        <v>547</v>
      </c>
      <c r="D128" s="332"/>
      <c r="E128" s="333"/>
      <c r="F128" s="333"/>
      <c r="G128" s="333"/>
      <c r="H128" s="333"/>
      <c r="I128" s="333"/>
      <c r="J128" s="333"/>
      <c r="K128" s="333"/>
      <c r="L128" s="333"/>
    </row>
    <row r="129" spans="1:12" s="736" customFormat="1" x14ac:dyDescent="0.2">
      <c r="A129" s="338"/>
      <c r="B129" s="252"/>
      <c r="C129" s="340" t="s">
        <v>498</v>
      </c>
      <c r="D129" s="332"/>
      <c r="E129" s="333"/>
      <c r="F129" s="333"/>
      <c r="G129" s="333"/>
      <c r="H129" s="333"/>
      <c r="I129" s="333"/>
      <c r="J129" s="333"/>
      <c r="K129" s="333"/>
      <c r="L129" s="333"/>
    </row>
    <row r="130" spans="1:12" x14ac:dyDescent="0.2">
      <c r="A130" s="338"/>
      <c r="B130" s="252"/>
      <c r="C130" s="340" t="s">
        <v>70</v>
      </c>
      <c r="D130" s="332"/>
      <c r="E130" s="333"/>
      <c r="F130" s="333"/>
      <c r="G130" s="333"/>
      <c r="H130" s="333"/>
      <c r="I130" s="333"/>
      <c r="J130" s="333"/>
      <c r="K130" s="333"/>
      <c r="L130" s="333"/>
    </row>
    <row r="131" spans="1:12" x14ac:dyDescent="0.2">
      <c r="A131" s="338"/>
      <c r="B131" s="252"/>
      <c r="C131" s="341" t="s">
        <v>75</v>
      </c>
      <c r="D131" s="356">
        <f t="shared" ref="D131:K131" si="26">SUBTOTAL(9,D125:D130)</f>
        <v>0</v>
      </c>
      <c r="E131" s="356">
        <f t="shared" si="26"/>
        <v>0</v>
      </c>
      <c r="F131" s="356">
        <f t="shared" si="26"/>
        <v>0</v>
      </c>
      <c r="G131" s="356">
        <f t="shared" si="26"/>
        <v>0</v>
      </c>
      <c r="H131" s="356">
        <f t="shared" si="26"/>
        <v>0</v>
      </c>
      <c r="I131" s="356">
        <f t="shared" si="26"/>
        <v>0</v>
      </c>
      <c r="J131" s="356">
        <f t="shared" si="26"/>
        <v>0</v>
      </c>
      <c r="K131" s="356">
        <f t="shared" si="26"/>
        <v>0</v>
      </c>
      <c r="L131" s="356">
        <f t="shared" ref="L131" si="27">SUBTOTAL(9,L125:L130)</f>
        <v>0</v>
      </c>
    </row>
    <row r="132" spans="1:12" x14ac:dyDescent="0.2">
      <c r="A132" s="338"/>
      <c r="B132" s="252"/>
      <c r="C132" s="341"/>
      <c r="D132" s="328"/>
      <c r="E132" s="328"/>
      <c r="F132" s="328"/>
      <c r="G132" s="328"/>
      <c r="H132" s="328"/>
      <c r="I132" s="328"/>
      <c r="J132" s="328"/>
      <c r="K132" s="328"/>
      <c r="L132" s="328"/>
    </row>
    <row r="133" spans="1:12" x14ac:dyDescent="0.2">
      <c r="A133" s="338">
        <f>+A124+1</f>
        <v>15</v>
      </c>
      <c r="B133" s="252" t="str">
        <f ca="1">OFFSET(List_DAOpexStart,A133,0)</f>
        <v>DA-15</v>
      </c>
      <c r="C133" s="339" t="str">
        <f ca="1">VLOOKUP(B133,List_DirectlyAttributedServices,2,FALSE)</f>
        <v>Emergency Response</v>
      </c>
      <c r="D133" s="328"/>
      <c r="E133" s="328"/>
      <c r="F133" s="328"/>
      <c r="G133" s="328"/>
      <c r="H133" s="328"/>
      <c r="I133" s="328"/>
      <c r="J133" s="328"/>
      <c r="K133" s="328"/>
      <c r="L133" s="328"/>
    </row>
    <row r="134" spans="1:12" x14ac:dyDescent="0.2">
      <c r="A134" s="338"/>
      <c r="B134" s="252"/>
      <c r="C134" s="340" t="s">
        <v>68</v>
      </c>
      <c r="D134" s="332"/>
      <c r="E134" s="333"/>
      <c r="F134" s="333"/>
      <c r="G134" s="333"/>
      <c r="H134" s="333"/>
      <c r="I134" s="333"/>
      <c r="J134" s="333"/>
      <c r="K134" s="333"/>
      <c r="L134" s="333"/>
    </row>
    <row r="135" spans="1:12" x14ac:dyDescent="0.2">
      <c r="A135" s="338"/>
      <c r="B135" s="252"/>
      <c r="C135" s="340" t="s">
        <v>69</v>
      </c>
      <c r="D135" s="332"/>
      <c r="E135" s="333"/>
      <c r="F135" s="333"/>
      <c r="G135" s="333"/>
      <c r="H135" s="333"/>
      <c r="I135" s="333"/>
      <c r="J135" s="333"/>
      <c r="K135" s="333"/>
      <c r="L135" s="333"/>
    </row>
    <row r="136" spans="1:12" s="736" customFormat="1" x14ac:dyDescent="0.2">
      <c r="A136" s="338"/>
      <c r="B136" s="252"/>
      <c r="C136" s="340" t="s">
        <v>546</v>
      </c>
      <c r="D136" s="332"/>
      <c r="E136" s="333"/>
      <c r="F136" s="333"/>
      <c r="G136" s="333"/>
      <c r="H136" s="333"/>
      <c r="I136" s="333"/>
      <c r="J136" s="333"/>
      <c r="K136" s="333"/>
      <c r="L136" s="333"/>
    </row>
    <row r="137" spans="1:12" x14ac:dyDescent="0.2">
      <c r="A137" s="338"/>
      <c r="B137" s="252"/>
      <c r="C137" s="340" t="s">
        <v>547</v>
      </c>
      <c r="D137" s="332"/>
      <c r="E137" s="333"/>
      <c r="F137" s="333"/>
      <c r="G137" s="333"/>
      <c r="H137" s="333"/>
      <c r="I137" s="333"/>
      <c r="J137" s="333"/>
      <c r="K137" s="333"/>
      <c r="L137" s="333"/>
    </row>
    <row r="138" spans="1:12" s="736" customFormat="1" x14ac:dyDescent="0.2">
      <c r="A138" s="338"/>
      <c r="B138" s="252"/>
      <c r="C138" s="340" t="s">
        <v>498</v>
      </c>
      <c r="D138" s="332"/>
      <c r="E138" s="333"/>
      <c r="F138" s="333"/>
      <c r="G138" s="333"/>
      <c r="H138" s="333"/>
      <c r="I138" s="333"/>
      <c r="J138" s="333"/>
      <c r="K138" s="333"/>
      <c r="L138" s="333"/>
    </row>
    <row r="139" spans="1:12" x14ac:dyDescent="0.2">
      <c r="A139" s="338"/>
      <c r="B139" s="252"/>
      <c r="C139" s="340" t="s">
        <v>70</v>
      </c>
      <c r="D139" s="332"/>
      <c r="E139" s="333"/>
      <c r="F139" s="333"/>
      <c r="G139" s="333"/>
      <c r="H139" s="333"/>
      <c r="I139" s="333"/>
      <c r="J139" s="333"/>
      <c r="K139" s="333"/>
      <c r="L139" s="333"/>
    </row>
    <row r="140" spans="1:12" x14ac:dyDescent="0.2">
      <c r="A140" s="338"/>
      <c r="B140" s="252"/>
      <c r="C140" s="341" t="s">
        <v>75</v>
      </c>
      <c r="D140" s="356">
        <f t="shared" ref="D140:K140" si="28">SUBTOTAL(9,D134:D139)</f>
        <v>0</v>
      </c>
      <c r="E140" s="356">
        <f t="shared" si="28"/>
        <v>0</v>
      </c>
      <c r="F140" s="356">
        <f t="shared" si="28"/>
        <v>0</v>
      </c>
      <c r="G140" s="356">
        <f t="shared" si="28"/>
        <v>0</v>
      </c>
      <c r="H140" s="356">
        <f t="shared" si="28"/>
        <v>0</v>
      </c>
      <c r="I140" s="356">
        <f t="shared" si="28"/>
        <v>0</v>
      </c>
      <c r="J140" s="356">
        <f t="shared" si="28"/>
        <v>0</v>
      </c>
      <c r="K140" s="356">
        <f t="shared" si="28"/>
        <v>0</v>
      </c>
      <c r="L140" s="356">
        <f t="shared" ref="L140" si="29">SUBTOTAL(9,L134:L139)</f>
        <v>0</v>
      </c>
    </row>
    <row r="141" spans="1:12" x14ac:dyDescent="0.2">
      <c r="A141" s="338"/>
      <c r="B141" s="252"/>
      <c r="C141" s="341"/>
      <c r="D141" s="328"/>
      <c r="E141" s="328"/>
      <c r="F141" s="328"/>
      <c r="G141" s="328"/>
      <c r="H141" s="328"/>
      <c r="I141" s="328"/>
      <c r="J141" s="328"/>
      <c r="K141" s="328"/>
      <c r="L141" s="328"/>
    </row>
    <row r="142" spans="1:12" x14ac:dyDescent="0.2">
      <c r="A142" s="338">
        <f>+A133+1</f>
        <v>16</v>
      </c>
      <c r="B142" s="252" t="str">
        <f ca="1">OFFSET(List_DAOpexStart,A142,0)</f>
        <v>DA-16</v>
      </c>
      <c r="C142" s="339" t="str">
        <f ca="1">VLOOKUP(B142,List_DirectlyAttributedServices,2,FALSE)</f>
        <v>Guaranteed Service Level Payments</v>
      </c>
      <c r="D142" s="328"/>
      <c r="E142" s="328"/>
      <c r="F142" s="328"/>
      <c r="G142" s="328"/>
      <c r="H142" s="328"/>
      <c r="I142" s="328"/>
      <c r="J142" s="328"/>
      <c r="K142" s="328"/>
      <c r="L142" s="328"/>
    </row>
    <row r="143" spans="1:12" x14ac:dyDescent="0.2">
      <c r="A143" s="338"/>
      <c r="B143" s="252"/>
      <c r="C143" s="340" t="s">
        <v>68</v>
      </c>
      <c r="D143" s="332"/>
      <c r="E143" s="333"/>
      <c r="F143" s="333"/>
      <c r="G143" s="333"/>
      <c r="H143" s="333"/>
      <c r="I143" s="333"/>
      <c r="J143" s="333"/>
      <c r="K143" s="333"/>
      <c r="L143" s="333"/>
    </row>
    <row r="144" spans="1:12" x14ac:dyDescent="0.2">
      <c r="A144" s="338"/>
      <c r="B144" s="252"/>
      <c r="C144" s="340" t="s">
        <v>69</v>
      </c>
      <c r="D144" s="332"/>
      <c r="E144" s="333"/>
      <c r="F144" s="333"/>
      <c r="G144" s="333"/>
      <c r="H144" s="333"/>
      <c r="I144" s="333"/>
      <c r="J144" s="333"/>
      <c r="K144" s="333"/>
      <c r="L144" s="333"/>
    </row>
    <row r="145" spans="1:12" s="736" customFormat="1" x14ac:dyDescent="0.2">
      <c r="A145" s="338"/>
      <c r="B145" s="252"/>
      <c r="C145" s="340" t="s">
        <v>546</v>
      </c>
      <c r="D145" s="332"/>
      <c r="E145" s="333"/>
      <c r="F145" s="333"/>
      <c r="G145" s="333"/>
      <c r="H145" s="333"/>
      <c r="I145" s="333"/>
      <c r="J145" s="333"/>
      <c r="K145" s="333"/>
      <c r="L145" s="333"/>
    </row>
    <row r="146" spans="1:12" x14ac:dyDescent="0.2">
      <c r="A146" s="338"/>
      <c r="B146" s="252"/>
      <c r="C146" s="340" t="s">
        <v>547</v>
      </c>
      <c r="D146" s="332"/>
      <c r="E146" s="333"/>
      <c r="F146" s="333"/>
      <c r="G146" s="333"/>
      <c r="H146" s="333"/>
      <c r="I146" s="333"/>
      <c r="J146" s="333"/>
      <c r="K146" s="333"/>
      <c r="L146" s="333"/>
    </row>
    <row r="147" spans="1:12" s="736" customFormat="1" x14ac:dyDescent="0.2">
      <c r="A147" s="338"/>
      <c r="B147" s="252"/>
      <c r="C147" s="340" t="s">
        <v>498</v>
      </c>
      <c r="D147" s="332"/>
      <c r="E147" s="333"/>
      <c r="F147" s="333"/>
      <c r="G147" s="333"/>
      <c r="H147" s="333"/>
      <c r="I147" s="333"/>
      <c r="J147" s="333"/>
      <c r="K147" s="333"/>
      <c r="L147" s="333"/>
    </row>
    <row r="148" spans="1:12" x14ac:dyDescent="0.2">
      <c r="A148" s="338"/>
      <c r="B148" s="252"/>
      <c r="C148" s="340" t="s">
        <v>70</v>
      </c>
      <c r="D148" s="332"/>
      <c r="E148" s="333"/>
      <c r="F148" s="333"/>
      <c r="G148" s="333"/>
      <c r="H148" s="333"/>
      <c r="I148" s="333"/>
      <c r="J148" s="333"/>
      <c r="K148" s="333"/>
      <c r="L148" s="333"/>
    </row>
    <row r="149" spans="1:12" x14ac:dyDescent="0.2">
      <c r="A149" s="338"/>
      <c r="B149" s="252"/>
      <c r="C149" s="341" t="s">
        <v>75</v>
      </c>
      <c r="D149" s="356">
        <f t="shared" ref="D149:K149" si="30">SUBTOTAL(9,D143:D148)</f>
        <v>0</v>
      </c>
      <c r="E149" s="356">
        <f t="shared" si="30"/>
        <v>0</v>
      </c>
      <c r="F149" s="356">
        <f t="shared" si="30"/>
        <v>0</v>
      </c>
      <c r="G149" s="356">
        <f t="shared" si="30"/>
        <v>0</v>
      </c>
      <c r="H149" s="356">
        <f t="shared" si="30"/>
        <v>0</v>
      </c>
      <c r="I149" s="356">
        <f t="shared" si="30"/>
        <v>0</v>
      </c>
      <c r="J149" s="356">
        <f t="shared" si="30"/>
        <v>0</v>
      </c>
      <c r="K149" s="356">
        <f t="shared" si="30"/>
        <v>0</v>
      </c>
      <c r="L149" s="356">
        <f t="shared" ref="L149" si="31">SUBTOTAL(9,L143:L148)</f>
        <v>0</v>
      </c>
    </row>
    <row r="150" spans="1:12" x14ac:dyDescent="0.2">
      <c r="A150" s="338"/>
      <c r="B150" s="252"/>
      <c r="C150" s="341"/>
      <c r="D150" s="328"/>
      <c r="E150" s="328"/>
      <c r="F150" s="328"/>
      <c r="G150" s="328"/>
      <c r="H150" s="328"/>
      <c r="I150" s="328"/>
      <c r="J150" s="328"/>
      <c r="K150" s="328"/>
      <c r="L150" s="328"/>
    </row>
    <row r="151" spans="1:12" x14ac:dyDescent="0.2">
      <c r="A151" s="338">
        <f>+A142+1</f>
        <v>17</v>
      </c>
      <c r="B151" s="252" t="str">
        <f ca="1">OFFSET(List_DAOpexStart,A151,0)</f>
        <v>DA-17</v>
      </c>
      <c r="C151" s="339" t="str">
        <f ca="1">VLOOKUP(B151,List_DirectlyAttributedServices,2,FALSE)</f>
        <v>Network Insurance</v>
      </c>
      <c r="D151" s="328"/>
      <c r="E151" s="328"/>
      <c r="F151" s="328"/>
      <c r="G151" s="328"/>
      <c r="H151" s="328"/>
      <c r="I151" s="328"/>
      <c r="J151" s="328"/>
      <c r="K151" s="328"/>
      <c r="L151" s="328"/>
    </row>
    <row r="152" spans="1:12" x14ac:dyDescent="0.2">
      <c r="A152" s="338"/>
      <c r="B152" s="252"/>
      <c r="C152" s="340" t="s">
        <v>68</v>
      </c>
      <c r="D152" s="332"/>
      <c r="E152" s="333"/>
      <c r="F152" s="333"/>
      <c r="G152" s="333"/>
      <c r="H152" s="333"/>
      <c r="I152" s="333"/>
      <c r="J152" s="333"/>
      <c r="K152" s="333"/>
      <c r="L152" s="333"/>
    </row>
    <row r="153" spans="1:12" x14ac:dyDescent="0.2">
      <c r="A153" s="338"/>
      <c r="B153" s="252"/>
      <c r="C153" s="340" t="s">
        <v>69</v>
      </c>
      <c r="D153" s="332"/>
      <c r="E153" s="333"/>
      <c r="F153" s="333"/>
      <c r="G153" s="333"/>
      <c r="H153" s="333"/>
      <c r="I153" s="333"/>
      <c r="J153" s="333"/>
      <c r="K153" s="333"/>
      <c r="L153" s="333"/>
    </row>
    <row r="154" spans="1:12" s="736" customFormat="1" x14ac:dyDescent="0.2">
      <c r="A154" s="338"/>
      <c r="B154" s="252"/>
      <c r="C154" s="340" t="s">
        <v>546</v>
      </c>
      <c r="D154" s="332"/>
      <c r="E154" s="333"/>
      <c r="F154" s="333"/>
      <c r="G154" s="333"/>
      <c r="H154" s="333"/>
      <c r="I154" s="333"/>
      <c r="J154" s="333"/>
      <c r="K154" s="333"/>
      <c r="L154" s="333"/>
    </row>
    <row r="155" spans="1:12" x14ac:dyDescent="0.2">
      <c r="A155" s="338"/>
      <c r="B155" s="252"/>
      <c r="C155" s="340" t="s">
        <v>547</v>
      </c>
      <c r="D155" s="332"/>
      <c r="E155" s="333"/>
      <c r="F155" s="333"/>
      <c r="G155" s="333"/>
      <c r="H155" s="333"/>
      <c r="I155" s="333"/>
      <c r="J155" s="333"/>
      <c r="K155" s="333"/>
      <c r="L155" s="333"/>
    </row>
    <row r="156" spans="1:12" s="736" customFormat="1" x14ac:dyDescent="0.2">
      <c r="A156" s="338"/>
      <c r="B156" s="252"/>
      <c r="C156" s="340" t="s">
        <v>498</v>
      </c>
      <c r="D156" s="332"/>
      <c r="E156" s="333"/>
      <c r="F156" s="333"/>
      <c r="G156" s="333"/>
      <c r="H156" s="333"/>
      <c r="I156" s="333"/>
      <c r="J156" s="333"/>
      <c r="K156" s="333"/>
      <c r="L156" s="333"/>
    </row>
    <row r="157" spans="1:12" x14ac:dyDescent="0.2">
      <c r="A157" s="338"/>
      <c r="B157" s="252"/>
      <c r="C157" s="340" t="s">
        <v>70</v>
      </c>
      <c r="D157" s="332"/>
      <c r="E157" s="333"/>
      <c r="F157" s="333"/>
      <c r="G157" s="333"/>
      <c r="H157" s="333"/>
      <c r="I157" s="333"/>
      <c r="J157" s="333"/>
      <c r="K157" s="333"/>
      <c r="L157" s="333"/>
    </row>
    <row r="158" spans="1:12" x14ac:dyDescent="0.2">
      <c r="A158" s="338"/>
      <c r="B158" s="252"/>
      <c r="C158" s="341" t="s">
        <v>75</v>
      </c>
      <c r="D158" s="356">
        <f t="shared" ref="D158:K158" si="32">SUBTOTAL(9,D152:D157)</f>
        <v>0</v>
      </c>
      <c r="E158" s="356">
        <f t="shared" si="32"/>
        <v>0</v>
      </c>
      <c r="F158" s="356">
        <f t="shared" si="32"/>
        <v>0</v>
      </c>
      <c r="G158" s="356">
        <f t="shared" si="32"/>
        <v>0</v>
      </c>
      <c r="H158" s="356">
        <f t="shared" si="32"/>
        <v>0</v>
      </c>
      <c r="I158" s="356">
        <f t="shared" si="32"/>
        <v>0</v>
      </c>
      <c r="J158" s="356">
        <f t="shared" si="32"/>
        <v>0</v>
      </c>
      <c r="K158" s="356">
        <f t="shared" si="32"/>
        <v>0</v>
      </c>
      <c r="L158" s="356">
        <f t="shared" ref="L158" si="33">SUBTOTAL(9,L152:L157)</f>
        <v>0</v>
      </c>
    </row>
    <row r="159" spans="1:12" x14ac:dyDescent="0.2">
      <c r="A159" s="338"/>
      <c r="B159" s="252"/>
      <c r="C159" s="341"/>
      <c r="D159" s="328"/>
      <c r="E159" s="328"/>
      <c r="F159" s="328"/>
      <c r="G159" s="328"/>
      <c r="H159" s="328"/>
      <c r="I159" s="328"/>
      <c r="J159" s="328"/>
      <c r="K159" s="328"/>
      <c r="L159" s="328"/>
    </row>
    <row r="160" spans="1:12" x14ac:dyDescent="0.2">
      <c r="A160" s="338">
        <f>+A151+1</f>
        <v>18</v>
      </c>
      <c r="B160" s="252" t="str">
        <f ca="1">OFFSET(List_DAOpexStart,A160,0)</f>
        <v>DA-18</v>
      </c>
      <c r="C160" s="339" t="str">
        <f ca="1">VLOOKUP(B160,List_DirectlyAttributedServices,2,FALSE)</f>
        <v>Call Centre Charges</v>
      </c>
      <c r="D160" s="328"/>
      <c r="E160" s="328"/>
      <c r="F160" s="328"/>
      <c r="G160" s="328"/>
      <c r="H160" s="328"/>
      <c r="I160" s="328"/>
      <c r="J160" s="328"/>
      <c r="K160" s="328"/>
      <c r="L160" s="328"/>
    </row>
    <row r="161" spans="1:12" x14ac:dyDescent="0.2">
      <c r="A161" s="3"/>
      <c r="B161" s="252"/>
      <c r="C161" s="340" t="s">
        <v>68</v>
      </c>
      <c r="D161" s="332"/>
      <c r="E161" s="333"/>
      <c r="F161" s="333"/>
      <c r="G161" s="333"/>
      <c r="H161" s="333"/>
      <c r="I161" s="333"/>
      <c r="J161" s="333"/>
      <c r="K161" s="333"/>
      <c r="L161" s="333"/>
    </row>
    <row r="162" spans="1:12" x14ac:dyDescent="0.2">
      <c r="A162" s="3"/>
      <c r="B162" s="252"/>
      <c r="C162" s="340" t="s">
        <v>69</v>
      </c>
      <c r="D162" s="332"/>
      <c r="E162" s="333"/>
      <c r="F162" s="333"/>
      <c r="G162" s="333"/>
      <c r="H162" s="333"/>
      <c r="I162" s="333"/>
      <c r="J162" s="333"/>
      <c r="K162" s="333"/>
      <c r="L162" s="333"/>
    </row>
    <row r="163" spans="1:12" s="736" customFormat="1" x14ac:dyDescent="0.2">
      <c r="A163" s="540"/>
      <c r="B163" s="252"/>
      <c r="C163" s="340" t="s">
        <v>546</v>
      </c>
      <c r="D163" s="332"/>
      <c r="E163" s="333"/>
      <c r="F163" s="333"/>
      <c r="G163" s="333"/>
      <c r="H163" s="333"/>
      <c r="I163" s="333"/>
      <c r="J163" s="333"/>
      <c r="K163" s="333"/>
      <c r="L163" s="333"/>
    </row>
    <row r="164" spans="1:12" x14ac:dyDescent="0.2">
      <c r="A164" s="3"/>
      <c r="B164" s="252"/>
      <c r="C164" s="340" t="s">
        <v>547</v>
      </c>
      <c r="D164" s="332"/>
      <c r="E164" s="333"/>
      <c r="F164" s="333"/>
      <c r="G164" s="333"/>
      <c r="H164" s="333"/>
      <c r="I164" s="333"/>
      <c r="J164" s="333"/>
      <c r="K164" s="333"/>
      <c r="L164" s="333"/>
    </row>
    <row r="165" spans="1:12" s="736" customFormat="1" x14ac:dyDescent="0.2">
      <c r="A165" s="540"/>
      <c r="B165" s="252"/>
      <c r="C165" s="340" t="s">
        <v>498</v>
      </c>
      <c r="D165" s="332"/>
      <c r="E165" s="333"/>
      <c r="F165" s="333"/>
      <c r="G165" s="333"/>
      <c r="H165" s="333"/>
      <c r="I165" s="333"/>
      <c r="J165" s="333"/>
      <c r="K165" s="333"/>
      <c r="L165" s="333"/>
    </row>
    <row r="166" spans="1:12" x14ac:dyDescent="0.2">
      <c r="A166" s="3"/>
      <c r="B166" s="252"/>
      <c r="C166" s="340" t="s">
        <v>70</v>
      </c>
      <c r="D166" s="332"/>
      <c r="E166" s="333"/>
      <c r="F166" s="333"/>
      <c r="G166" s="333"/>
      <c r="H166" s="333"/>
      <c r="I166" s="333"/>
      <c r="J166" s="333"/>
      <c r="K166" s="333"/>
      <c r="L166" s="333"/>
    </row>
    <row r="167" spans="1:12" x14ac:dyDescent="0.2">
      <c r="A167" s="3"/>
      <c r="B167" s="252"/>
      <c r="C167" s="341" t="s">
        <v>75</v>
      </c>
      <c r="D167" s="356">
        <f t="shared" ref="D167:K167" si="34">SUBTOTAL(9,D161:D166)</f>
        <v>0</v>
      </c>
      <c r="E167" s="356">
        <f t="shared" si="34"/>
        <v>0</v>
      </c>
      <c r="F167" s="356">
        <f t="shared" si="34"/>
        <v>0</v>
      </c>
      <c r="G167" s="356">
        <f t="shared" si="34"/>
        <v>0</v>
      </c>
      <c r="H167" s="356">
        <f t="shared" si="34"/>
        <v>0</v>
      </c>
      <c r="I167" s="356">
        <f t="shared" si="34"/>
        <v>0</v>
      </c>
      <c r="J167" s="356">
        <f t="shared" si="34"/>
        <v>0</v>
      </c>
      <c r="K167" s="356">
        <f t="shared" si="34"/>
        <v>0</v>
      </c>
      <c r="L167" s="356">
        <f t="shared" ref="L167" si="35">SUBTOTAL(9,L161:L166)</f>
        <v>0</v>
      </c>
    </row>
    <row r="168" spans="1:12" x14ac:dyDescent="0.2">
      <c r="A168" s="3"/>
      <c r="B168" s="252"/>
      <c r="C168" s="341"/>
      <c r="D168" s="328"/>
      <c r="E168" s="328"/>
      <c r="F168" s="328"/>
      <c r="G168" s="328"/>
      <c r="H168" s="328"/>
      <c r="I168" s="328"/>
      <c r="J168" s="328"/>
      <c r="K168" s="328"/>
      <c r="L168" s="328"/>
    </row>
    <row r="169" spans="1:12" x14ac:dyDescent="0.2">
      <c r="A169" s="338">
        <f>+A160+1</f>
        <v>19</v>
      </c>
      <c r="B169" s="252" t="str">
        <f ca="1">OFFSET(List_DAOpexStart,A169,0)</f>
        <v>DA-19</v>
      </c>
      <c r="C169" s="339" t="str">
        <f ca="1">VLOOKUP(B169,List_DirectlyAttributedServices,2,FALSE)</f>
        <v>Customer Billing (formerly FRC)</v>
      </c>
      <c r="D169" s="328"/>
      <c r="E169" s="328"/>
      <c r="F169" s="328"/>
      <c r="G169" s="328"/>
      <c r="H169" s="328"/>
      <c r="I169" s="328"/>
      <c r="J169" s="328"/>
      <c r="K169" s="328"/>
      <c r="L169" s="328"/>
    </row>
    <row r="170" spans="1:12" x14ac:dyDescent="0.2">
      <c r="A170" s="338"/>
      <c r="B170" s="252"/>
      <c r="C170" s="340" t="s">
        <v>68</v>
      </c>
      <c r="D170" s="332"/>
      <c r="E170" s="333"/>
      <c r="F170" s="333"/>
      <c r="G170" s="333"/>
      <c r="H170" s="333"/>
      <c r="I170" s="333"/>
      <c r="J170" s="333"/>
      <c r="K170" s="333"/>
      <c r="L170" s="333"/>
    </row>
    <row r="171" spans="1:12" x14ac:dyDescent="0.2">
      <c r="A171" s="338"/>
      <c r="B171" s="252"/>
      <c r="C171" s="340" t="s">
        <v>69</v>
      </c>
      <c r="D171" s="332"/>
      <c r="E171" s="333"/>
      <c r="F171" s="333"/>
      <c r="G171" s="333"/>
      <c r="H171" s="333"/>
      <c r="I171" s="333"/>
      <c r="J171" s="333"/>
      <c r="K171" s="333"/>
      <c r="L171" s="333"/>
    </row>
    <row r="172" spans="1:12" s="736" customFormat="1" x14ac:dyDescent="0.2">
      <c r="A172" s="338"/>
      <c r="B172" s="252"/>
      <c r="C172" s="340" t="s">
        <v>546</v>
      </c>
      <c r="D172" s="332"/>
      <c r="E172" s="333"/>
      <c r="F172" s="333"/>
      <c r="G172" s="333"/>
      <c r="H172" s="333"/>
      <c r="I172" s="333"/>
      <c r="J172" s="333"/>
      <c r="K172" s="333"/>
      <c r="L172" s="333"/>
    </row>
    <row r="173" spans="1:12" x14ac:dyDescent="0.2">
      <c r="A173" s="338"/>
      <c r="B173" s="252"/>
      <c r="C173" s="340" t="s">
        <v>547</v>
      </c>
      <c r="D173" s="332"/>
      <c r="E173" s="333"/>
      <c r="F173" s="333"/>
      <c r="G173" s="333"/>
      <c r="H173" s="333"/>
      <c r="I173" s="333"/>
      <c r="J173" s="333"/>
      <c r="K173" s="333"/>
      <c r="L173" s="333"/>
    </row>
    <row r="174" spans="1:12" s="736" customFormat="1" x14ac:dyDescent="0.2">
      <c r="A174" s="338"/>
      <c r="B174" s="252"/>
      <c r="C174" s="340" t="s">
        <v>498</v>
      </c>
      <c r="D174" s="332"/>
      <c r="E174" s="333"/>
      <c r="F174" s="333"/>
      <c r="G174" s="333"/>
      <c r="H174" s="333"/>
      <c r="I174" s="333"/>
      <c r="J174" s="333"/>
      <c r="K174" s="333"/>
      <c r="L174" s="333"/>
    </row>
    <row r="175" spans="1:12" x14ac:dyDescent="0.2">
      <c r="A175" s="338"/>
      <c r="B175" s="252"/>
      <c r="C175" s="340" t="s">
        <v>70</v>
      </c>
      <c r="D175" s="332"/>
      <c r="E175" s="333"/>
      <c r="F175" s="333"/>
      <c r="G175" s="333"/>
      <c r="H175" s="333"/>
      <c r="I175" s="333"/>
      <c r="J175" s="333"/>
      <c r="K175" s="333"/>
      <c r="L175" s="333"/>
    </row>
    <row r="176" spans="1:12" x14ac:dyDescent="0.2">
      <c r="A176" s="338"/>
      <c r="B176" s="252"/>
      <c r="C176" s="341" t="s">
        <v>75</v>
      </c>
      <c r="D176" s="356">
        <f t="shared" ref="D176:K176" si="36">SUBTOTAL(9,D170:D175)</f>
        <v>0</v>
      </c>
      <c r="E176" s="356">
        <f t="shared" si="36"/>
        <v>0</v>
      </c>
      <c r="F176" s="356">
        <f t="shared" si="36"/>
        <v>0</v>
      </c>
      <c r="G176" s="356">
        <f t="shared" si="36"/>
        <v>0</v>
      </c>
      <c r="H176" s="356">
        <f t="shared" si="36"/>
        <v>0</v>
      </c>
      <c r="I176" s="356">
        <f t="shared" si="36"/>
        <v>0</v>
      </c>
      <c r="J176" s="356">
        <f t="shared" si="36"/>
        <v>0</v>
      </c>
      <c r="K176" s="356">
        <f t="shared" si="36"/>
        <v>0</v>
      </c>
      <c r="L176" s="356">
        <f t="shared" ref="L176" si="37">SUBTOTAL(9,L170:L175)</f>
        <v>0</v>
      </c>
    </row>
    <row r="177" spans="1:12" x14ac:dyDescent="0.2">
      <c r="A177" s="338"/>
      <c r="B177" s="252"/>
      <c r="C177" s="341"/>
      <c r="D177" s="328"/>
      <c r="E177" s="328"/>
      <c r="F177" s="328"/>
      <c r="G177" s="328"/>
      <c r="H177" s="328"/>
      <c r="I177" s="328"/>
      <c r="J177" s="328"/>
      <c r="K177" s="328"/>
      <c r="L177" s="328"/>
    </row>
    <row r="178" spans="1:12" x14ac:dyDescent="0.2">
      <c r="A178" s="338">
        <f>+A169+1</f>
        <v>20</v>
      </c>
      <c r="B178" s="252" t="str">
        <f ca="1">OFFSET(List_DAOpexStart,A178,0)</f>
        <v>DA-20</v>
      </c>
      <c r="C178" s="339" t="str">
        <f ca="1">VLOOKUP(B178,List_DirectlyAttributedServices,2,FALSE)</f>
        <v>N/A</v>
      </c>
      <c r="D178" s="328"/>
      <c r="E178" s="328"/>
      <c r="F178" s="328"/>
      <c r="G178" s="328"/>
      <c r="H178" s="328"/>
      <c r="I178" s="328"/>
      <c r="J178" s="328"/>
      <c r="K178" s="328"/>
      <c r="L178" s="328"/>
    </row>
    <row r="179" spans="1:12" x14ac:dyDescent="0.2">
      <c r="A179" s="338"/>
      <c r="B179" s="252"/>
      <c r="C179" s="340" t="s">
        <v>68</v>
      </c>
      <c r="D179" s="332"/>
      <c r="E179" s="333"/>
      <c r="F179" s="333"/>
      <c r="G179" s="333"/>
      <c r="H179" s="333"/>
      <c r="I179" s="333"/>
      <c r="J179" s="333"/>
      <c r="K179" s="333"/>
      <c r="L179" s="333"/>
    </row>
    <row r="180" spans="1:12" x14ac:dyDescent="0.2">
      <c r="A180" s="338"/>
      <c r="B180" s="252"/>
      <c r="C180" s="340" t="s">
        <v>69</v>
      </c>
      <c r="D180" s="332"/>
      <c r="E180" s="333"/>
      <c r="F180" s="333"/>
      <c r="G180" s="333"/>
      <c r="H180" s="333"/>
      <c r="I180" s="333"/>
      <c r="J180" s="333"/>
      <c r="K180" s="333"/>
      <c r="L180" s="333"/>
    </row>
    <row r="181" spans="1:12" s="736" customFormat="1" x14ac:dyDescent="0.2">
      <c r="A181" s="338"/>
      <c r="B181" s="252"/>
      <c r="C181" s="340" t="s">
        <v>546</v>
      </c>
      <c r="D181" s="332"/>
      <c r="E181" s="333"/>
      <c r="F181" s="333"/>
      <c r="G181" s="333"/>
      <c r="H181" s="333"/>
      <c r="I181" s="333"/>
      <c r="J181" s="333"/>
      <c r="K181" s="333"/>
      <c r="L181" s="333"/>
    </row>
    <row r="182" spans="1:12" x14ac:dyDescent="0.2">
      <c r="A182" s="338"/>
      <c r="B182" s="252"/>
      <c r="C182" s="340" t="s">
        <v>547</v>
      </c>
      <c r="D182" s="332"/>
      <c r="E182" s="333"/>
      <c r="F182" s="333"/>
      <c r="G182" s="333"/>
      <c r="H182" s="333"/>
      <c r="I182" s="333"/>
      <c r="J182" s="333"/>
      <c r="K182" s="333"/>
      <c r="L182" s="333"/>
    </row>
    <row r="183" spans="1:12" s="736" customFormat="1" x14ac:dyDescent="0.2">
      <c r="A183" s="338"/>
      <c r="B183" s="252"/>
      <c r="C183" s="340" t="s">
        <v>498</v>
      </c>
      <c r="D183" s="332"/>
      <c r="E183" s="333"/>
      <c r="F183" s="333"/>
      <c r="G183" s="333"/>
      <c r="H183" s="333"/>
      <c r="I183" s="333"/>
      <c r="J183" s="333"/>
      <c r="K183" s="333"/>
      <c r="L183" s="333"/>
    </row>
    <row r="184" spans="1:12" x14ac:dyDescent="0.2">
      <c r="A184" s="338"/>
      <c r="B184" s="252"/>
      <c r="C184" s="340" t="s">
        <v>70</v>
      </c>
      <c r="D184" s="332"/>
      <c r="E184" s="333"/>
      <c r="F184" s="333"/>
      <c r="G184" s="333"/>
      <c r="H184" s="333"/>
      <c r="I184" s="333"/>
      <c r="J184" s="333"/>
      <c r="K184" s="333"/>
      <c r="L184" s="333"/>
    </row>
    <row r="185" spans="1:12" x14ac:dyDescent="0.2">
      <c r="A185" s="338"/>
      <c r="B185" s="252"/>
      <c r="C185" s="341" t="s">
        <v>75</v>
      </c>
      <c r="D185" s="356">
        <f t="shared" ref="D185:K185" si="38">SUBTOTAL(9,D179:D184)</f>
        <v>0</v>
      </c>
      <c r="E185" s="356">
        <f t="shared" si="38"/>
        <v>0</v>
      </c>
      <c r="F185" s="356">
        <f t="shared" si="38"/>
        <v>0</v>
      </c>
      <c r="G185" s="356">
        <f t="shared" si="38"/>
        <v>0</v>
      </c>
      <c r="H185" s="356">
        <f t="shared" si="38"/>
        <v>0</v>
      </c>
      <c r="I185" s="356">
        <f t="shared" si="38"/>
        <v>0</v>
      </c>
      <c r="J185" s="356">
        <f t="shared" si="38"/>
        <v>0</v>
      </c>
      <c r="K185" s="356">
        <f t="shared" si="38"/>
        <v>0</v>
      </c>
      <c r="L185" s="356">
        <f t="shared" ref="L185" si="39">SUBTOTAL(9,L179:L184)</f>
        <v>0</v>
      </c>
    </row>
    <row r="186" spans="1:12" x14ac:dyDescent="0.2">
      <c r="A186" s="338"/>
      <c r="B186" s="252"/>
      <c r="C186" s="341"/>
      <c r="D186" s="328"/>
      <c r="E186" s="328"/>
      <c r="F186" s="328"/>
      <c r="G186" s="328"/>
      <c r="H186" s="328"/>
      <c r="I186" s="328"/>
      <c r="J186" s="328"/>
      <c r="K186" s="328"/>
      <c r="L186" s="328"/>
    </row>
    <row r="187" spans="1:12" x14ac:dyDescent="0.2">
      <c r="A187" s="338">
        <f>+A178+1</f>
        <v>21</v>
      </c>
      <c r="B187" s="252" t="str">
        <f ca="1">OFFSET(List_DAOpexStart,A187,0)</f>
        <v>DA-21</v>
      </c>
      <c r="C187" s="339" t="str">
        <f ca="1">VLOOKUP(B187,List_DirectlyAttributedServices,2,FALSE)</f>
        <v>N/A</v>
      </c>
      <c r="D187" s="328"/>
      <c r="E187" s="328"/>
      <c r="F187" s="328"/>
      <c r="G187" s="328"/>
      <c r="H187" s="328"/>
      <c r="I187" s="328"/>
      <c r="J187" s="328"/>
      <c r="K187" s="328"/>
      <c r="L187" s="328"/>
    </row>
    <row r="188" spans="1:12" x14ac:dyDescent="0.2">
      <c r="A188" s="338"/>
      <c r="B188" s="252"/>
      <c r="C188" s="340" t="s">
        <v>68</v>
      </c>
      <c r="D188" s="332"/>
      <c r="E188" s="333"/>
      <c r="F188" s="333"/>
      <c r="G188" s="333"/>
      <c r="H188" s="333"/>
      <c r="I188" s="333"/>
      <c r="J188" s="333"/>
      <c r="K188" s="333"/>
      <c r="L188" s="333"/>
    </row>
    <row r="189" spans="1:12" s="736" customFormat="1" x14ac:dyDescent="0.2">
      <c r="A189" s="338"/>
      <c r="B189" s="252"/>
      <c r="C189" s="340" t="s">
        <v>69</v>
      </c>
      <c r="D189" s="332"/>
      <c r="E189" s="333"/>
      <c r="F189" s="333"/>
      <c r="G189" s="333"/>
      <c r="H189" s="333"/>
      <c r="I189" s="333"/>
      <c r="J189" s="333"/>
      <c r="K189" s="333"/>
      <c r="L189" s="333"/>
    </row>
    <row r="190" spans="1:12" x14ac:dyDescent="0.2">
      <c r="A190" s="338"/>
      <c r="B190" s="252"/>
      <c r="C190" s="340" t="s">
        <v>546</v>
      </c>
      <c r="D190" s="332"/>
      <c r="E190" s="333"/>
      <c r="F190" s="333"/>
      <c r="G190" s="333"/>
      <c r="H190" s="333"/>
      <c r="I190" s="333"/>
      <c r="J190" s="333"/>
      <c r="K190" s="333"/>
      <c r="L190" s="333"/>
    </row>
    <row r="191" spans="1:12" s="736" customFormat="1" x14ac:dyDescent="0.2">
      <c r="A191" s="338"/>
      <c r="B191" s="252"/>
      <c r="C191" s="340" t="s">
        <v>547</v>
      </c>
      <c r="D191" s="332"/>
      <c r="E191" s="333"/>
      <c r="F191" s="333"/>
      <c r="G191" s="333"/>
      <c r="H191" s="333"/>
      <c r="I191" s="333"/>
      <c r="J191" s="333"/>
      <c r="K191" s="333"/>
      <c r="L191" s="333"/>
    </row>
    <row r="192" spans="1:12" x14ac:dyDescent="0.2">
      <c r="A192" s="338"/>
      <c r="B192" s="252"/>
      <c r="C192" s="340" t="s">
        <v>498</v>
      </c>
      <c r="D192" s="332"/>
      <c r="E192" s="333"/>
      <c r="F192" s="333"/>
      <c r="G192" s="333"/>
      <c r="H192" s="333"/>
      <c r="I192" s="333"/>
      <c r="J192" s="333"/>
      <c r="K192" s="333"/>
      <c r="L192" s="333"/>
    </row>
    <row r="193" spans="1:12" x14ac:dyDescent="0.2">
      <c r="A193" s="338"/>
      <c r="B193" s="252"/>
      <c r="C193" s="340" t="s">
        <v>70</v>
      </c>
      <c r="D193" s="332"/>
      <c r="E193" s="333"/>
      <c r="F193" s="333"/>
      <c r="G193" s="333"/>
      <c r="H193" s="333"/>
      <c r="I193" s="333"/>
      <c r="J193" s="333"/>
      <c r="K193" s="333"/>
      <c r="L193" s="333"/>
    </row>
    <row r="194" spans="1:12" x14ac:dyDescent="0.2">
      <c r="A194" s="338"/>
      <c r="B194" s="252"/>
      <c r="C194" s="341" t="s">
        <v>75</v>
      </c>
      <c r="D194" s="356">
        <f t="shared" ref="D194:K194" si="40">SUBTOTAL(9,D188:D193)</f>
        <v>0</v>
      </c>
      <c r="E194" s="356">
        <f t="shared" si="40"/>
        <v>0</v>
      </c>
      <c r="F194" s="356">
        <f t="shared" si="40"/>
        <v>0</v>
      </c>
      <c r="G194" s="356">
        <f t="shared" si="40"/>
        <v>0</v>
      </c>
      <c r="H194" s="356">
        <f t="shared" si="40"/>
        <v>0</v>
      </c>
      <c r="I194" s="356">
        <f t="shared" si="40"/>
        <v>0</v>
      </c>
      <c r="J194" s="356">
        <f t="shared" si="40"/>
        <v>0</v>
      </c>
      <c r="K194" s="356">
        <f t="shared" si="40"/>
        <v>0</v>
      </c>
      <c r="L194" s="356">
        <f t="shared" ref="L194" si="41">SUBTOTAL(9,L188:L193)</f>
        <v>0</v>
      </c>
    </row>
    <row r="195" spans="1:12" x14ac:dyDescent="0.2">
      <c r="A195" s="338"/>
      <c r="B195" s="252"/>
      <c r="C195" s="341"/>
      <c r="D195" s="328"/>
      <c r="E195" s="328"/>
      <c r="F195" s="328"/>
      <c r="G195" s="328"/>
      <c r="H195" s="328"/>
      <c r="I195" s="328"/>
      <c r="J195" s="328"/>
      <c r="K195" s="328"/>
      <c r="L195" s="328"/>
    </row>
    <row r="196" spans="1:12" x14ac:dyDescent="0.2">
      <c r="A196" s="338">
        <f>+A187+1</f>
        <v>22</v>
      </c>
      <c r="B196" s="252" t="str">
        <f ca="1">OFFSET(List_DAOpexStart,A196,0)</f>
        <v>DA-22</v>
      </c>
      <c r="C196" s="339" t="str">
        <f ca="1">VLOOKUP(B196,List_DirectlyAttributedServices,2,FALSE)</f>
        <v>N/A</v>
      </c>
      <c r="D196" s="328"/>
      <c r="E196" s="328"/>
      <c r="F196" s="328"/>
      <c r="G196" s="328"/>
      <c r="H196" s="328"/>
      <c r="I196" s="328"/>
      <c r="J196" s="328"/>
      <c r="K196" s="328"/>
      <c r="L196" s="328"/>
    </row>
    <row r="197" spans="1:12" x14ac:dyDescent="0.2">
      <c r="A197" s="338"/>
      <c r="B197" s="252"/>
      <c r="C197" s="340" t="s">
        <v>68</v>
      </c>
      <c r="D197" s="332"/>
      <c r="E197" s="333"/>
      <c r="F197" s="333"/>
      <c r="G197" s="333"/>
      <c r="H197" s="333"/>
      <c r="I197" s="333"/>
      <c r="J197" s="333"/>
      <c r="K197" s="333"/>
      <c r="L197" s="333"/>
    </row>
    <row r="198" spans="1:12" x14ac:dyDescent="0.2">
      <c r="A198" s="338"/>
      <c r="B198" s="252"/>
      <c r="C198" s="340" t="s">
        <v>69</v>
      </c>
      <c r="D198" s="332"/>
      <c r="E198" s="333"/>
      <c r="F198" s="333"/>
      <c r="G198" s="333"/>
      <c r="H198" s="333"/>
      <c r="I198" s="333"/>
      <c r="J198" s="333"/>
      <c r="K198" s="333"/>
      <c r="L198" s="333"/>
    </row>
    <row r="199" spans="1:12" s="736" customFormat="1" x14ac:dyDescent="0.2">
      <c r="A199" s="338"/>
      <c r="B199" s="252"/>
      <c r="C199" s="340" t="s">
        <v>546</v>
      </c>
      <c r="D199" s="332"/>
      <c r="E199" s="333"/>
      <c r="F199" s="333"/>
      <c r="G199" s="333"/>
      <c r="H199" s="333"/>
      <c r="I199" s="333"/>
      <c r="J199" s="333"/>
      <c r="K199" s="333"/>
      <c r="L199" s="333"/>
    </row>
    <row r="200" spans="1:12" x14ac:dyDescent="0.2">
      <c r="A200" s="338"/>
      <c r="B200" s="252"/>
      <c r="C200" s="340" t="s">
        <v>547</v>
      </c>
      <c r="D200" s="332"/>
      <c r="E200" s="333"/>
      <c r="F200" s="333"/>
      <c r="G200" s="333"/>
      <c r="H200" s="333"/>
      <c r="I200" s="333"/>
      <c r="J200" s="333"/>
      <c r="K200" s="333"/>
      <c r="L200" s="333"/>
    </row>
    <row r="201" spans="1:12" s="736" customFormat="1" x14ac:dyDescent="0.2">
      <c r="A201" s="338"/>
      <c r="B201" s="252"/>
      <c r="C201" s="340" t="s">
        <v>498</v>
      </c>
      <c r="D201" s="332"/>
      <c r="E201" s="333"/>
      <c r="F201" s="333"/>
      <c r="G201" s="333"/>
      <c r="H201" s="333"/>
      <c r="I201" s="333"/>
      <c r="J201" s="333"/>
      <c r="K201" s="333"/>
      <c r="L201" s="333"/>
    </row>
    <row r="202" spans="1:12" x14ac:dyDescent="0.2">
      <c r="A202" s="338"/>
      <c r="B202" s="252"/>
      <c r="C202" s="340" t="s">
        <v>70</v>
      </c>
      <c r="D202" s="332"/>
      <c r="E202" s="333"/>
      <c r="F202" s="333"/>
      <c r="G202" s="333"/>
      <c r="H202" s="333"/>
      <c r="I202" s="333"/>
      <c r="J202" s="333"/>
      <c r="K202" s="333"/>
      <c r="L202" s="333"/>
    </row>
    <row r="203" spans="1:12" x14ac:dyDescent="0.2">
      <c r="A203" s="338"/>
      <c r="B203" s="252"/>
      <c r="C203" s="341" t="s">
        <v>75</v>
      </c>
      <c r="D203" s="356">
        <f t="shared" ref="D203:K203" si="42">SUBTOTAL(9,D197:D202)</f>
        <v>0</v>
      </c>
      <c r="E203" s="356">
        <f t="shared" si="42"/>
        <v>0</v>
      </c>
      <c r="F203" s="356">
        <f t="shared" si="42"/>
        <v>0</v>
      </c>
      <c r="G203" s="356">
        <f t="shared" si="42"/>
        <v>0</v>
      </c>
      <c r="H203" s="356">
        <f t="shared" si="42"/>
        <v>0</v>
      </c>
      <c r="I203" s="356">
        <f t="shared" si="42"/>
        <v>0</v>
      </c>
      <c r="J203" s="356">
        <f t="shared" si="42"/>
        <v>0</v>
      </c>
      <c r="K203" s="356">
        <f t="shared" si="42"/>
        <v>0</v>
      </c>
      <c r="L203" s="356">
        <f t="shared" ref="L203" si="43">SUBTOTAL(9,L197:L202)</f>
        <v>0</v>
      </c>
    </row>
    <row r="204" spans="1:12" x14ac:dyDescent="0.2">
      <c r="A204" s="338"/>
      <c r="B204" s="252"/>
      <c r="C204" s="341"/>
      <c r="D204" s="328"/>
      <c r="E204" s="328"/>
      <c r="F204" s="328"/>
      <c r="G204" s="328"/>
      <c r="H204" s="328"/>
      <c r="I204" s="328"/>
      <c r="J204" s="328"/>
      <c r="K204" s="328"/>
      <c r="L204" s="328"/>
    </row>
    <row r="205" spans="1:12" x14ac:dyDescent="0.2">
      <c r="A205" s="338">
        <f>+A196+1</f>
        <v>23</v>
      </c>
      <c r="B205" s="252" t="str">
        <f ca="1">OFFSET(List_DAOpexStart,A205,0)</f>
        <v>DA-23</v>
      </c>
      <c r="C205" s="339" t="str">
        <f ca="1">VLOOKUP(B205,List_DirectlyAttributedServices,2,FALSE)</f>
        <v>N/A</v>
      </c>
      <c r="D205" s="328"/>
      <c r="E205" s="328"/>
      <c r="F205" s="328"/>
      <c r="G205" s="328"/>
      <c r="H205" s="328"/>
      <c r="I205" s="328"/>
      <c r="J205" s="328"/>
      <c r="K205" s="328"/>
      <c r="L205" s="328"/>
    </row>
    <row r="206" spans="1:12" x14ac:dyDescent="0.2">
      <c r="A206" s="3"/>
      <c r="B206" s="252"/>
      <c r="C206" s="340" t="s">
        <v>68</v>
      </c>
      <c r="D206" s="332"/>
      <c r="E206" s="333"/>
      <c r="F206" s="333"/>
      <c r="G206" s="333"/>
      <c r="H206" s="333"/>
      <c r="I206" s="333"/>
      <c r="J206" s="333"/>
      <c r="K206" s="333"/>
      <c r="L206" s="333"/>
    </row>
    <row r="207" spans="1:12" x14ac:dyDescent="0.2">
      <c r="A207" s="3"/>
      <c r="B207" s="252"/>
      <c r="C207" s="340" t="s">
        <v>69</v>
      </c>
      <c r="D207" s="332"/>
      <c r="E207" s="333"/>
      <c r="F207" s="333"/>
      <c r="G207" s="333"/>
      <c r="H207" s="333"/>
      <c r="I207" s="333"/>
      <c r="J207" s="333"/>
      <c r="K207" s="333"/>
      <c r="L207" s="333"/>
    </row>
    <row r="208" spans="1:12" s="736" customFormat="1" x14ac:dyDescent="0.2">
      <c r="A208" s="540"/>
      <c r="B208" s="252"/>
      <c r="C208" s="340" t="s">
        <v>546</v>
      </c>
      <c r="D208" s="332"/>
      <c r="E208" s="333"/>
      <c r="F208" s="333"/>
      <c r="G208" s="333"/>
      <c r="H208" s="333"/>
      <c r="I208" s="333"/>
      <c r="J208" s="333"/>
      <c r="K208" s="333"/>
      <c r="L208" s="333"/>
    </row>
    <row r="209" spans="1:13" x14ac:dyDescent="0.2">
      <c r="A209" s="3"/>
      <c r="B209" s="252"/>
      <c r="C209" s="340" t="s">
        <v>547</v>
      </c>
      <c r="D209" s="332"/>
      <c r="E209" s="333"/>
      <c r="F209" s="333"/>
      <c r="G209" s="333"/>
      <c r="H209" s="333"/>
      <c r="I209" s="333"/>
      <c r="J209" s="333"/>
      <c r="K209" s="333"/>
      <c r="L209" s="333"/>
    </row>
    <row r="210" spans="1:13" s="736" customFormat="1" x14ac:dyDescent="0.2">
      <c r="A210" s="540"/>
      <c r="B210" s="252"/>
      <c r="C210" s="340" t="s">
        <v>498</v>
      </c>
      <c r="D210" s="332"/>
      <c r="E210" s="333"/>
      <c r="F210" s="333"/>
      <c r="G210" s="333"/>
      <c r="H210" s="333"/>
      <c r="I210" s="333"/>
      <c r="J210" s="333"/>
      <c r="K210" s="333"/>
      <c r="L210" s="333"/>
    </row>
    <row r="211" spans="1:13" x14ac:dyDescent="0.2">
      <c r="A211" s="3"/>
      <c r="B211" s="252"/>
      <c r="C211" s="340" t="s">
        <v>70</v>
      </c>
      <c r="D211" s="332"/>
      <c r="E211" s="333"/>
      <c r="F211" s="333"/>
      <c r="G211" s="333"/>
      <c r="H211" s="333"/>
      <c r="I211" s="333"/>
      <c r="J211" s="333"/>
      <c r="K211" s="333"/>
      <c r="L211" s="333"/>
    </row>
    <row r="212" spans="1:13" x14ac:dyDescent="0.2">
      <c r="A212" s="3"/>
      <c r="B212" s="252"/>
      <c r="C212" s="341" t="s">
        <v>75</v>
      </c>
      <c r="D212" s="356">
        <f t="shared" ref="D212:K212" si="44">SUBTOTAL(9,D206:D211)</f>
        <v>0</v>
      </c>
      <c r="E212" s="356">
        <f t="shared" si="44"/>
        <v>0</v>
      </c>
      <c r="F212" s="356">
        <f t="shared" si="44"/>
        <v>0</v>
      </c>
      <c r="G212" s="356">
        <f t="shared" si="44"/>
        <v>0</v>
      </c>
      <c r="H212" s="356">
        <f t="shared" si="44"/>
        <v>0</v>
      </c>
      <c r="I212" s="356">
        <f t="shared" si="44"/>
        <v>0</v>
      </c>
      <c r="J212" s="356">
        <f t="shared" si="44"/>
        <v>0</v>
      </c>
      <c r="K212" s="356">
        <f t="shared" si="44"/>
        <v>0</v>
      </c>
      <c r="L212" s="356">
        <f t="shared" ref="L212" si="45">SUBTOTAL(9,L206:L211)</f>
        <v>0</v>
      </c>
    </row>
    <row r="213" spans="1:13" ht="18" x14ac:dyDescent="0.2">
      <c r="A213" s="3"/>
      <c r="B213" s="252"/>
      <c r="C213" s="296" t="s">
        <v>70</v>
      </c>
      <c r="D213" s="328"/>
      <c r="E213" s="328"/>
      <c r="F213" s="328"/>
      <c r="G213" s="328"/>
      <c r="H213" s="328"/>
      <c r="I213" s="328"/>
      <c r="J213" s="328"/>
      <c r="K213" s="328"/>
      <c r="L213" s="328"/>
    </row>
    <row r="214" spans="1:13" x14ac:dyDescent="0.2">
      <c r="A214" s="338">
        <f>+A205+1</f>
        <v>24</v>
      </c>
      <c r="B214" s="252" t="str">
        <f ca="1">OFFSET(List_DAOpexStart,A214,0)</f>
        <v>DA-24</v>
      </c>
      <c r="C214" s="339" t="str">
        <f ca="1">VLOOKUP(B214,List_DirectlyAttributedServices,2,FALSE)</f>
        <v>N/A</v>
      </c>
      <c r="D214" s="328"/>
      <c r="E214" s="328"/>
      <c r="F214" s="328"/>
      <c r="G214" s="328"/>
      <c r="H214" s="328"/>
      <c r="I214" s="328"/>
      <c r="J214" s="328"/>
      <c r="K214" s="328"/>
      <c r="L214" s="328"/>
    </row>
    <row r="215" spans="1:13" x14ac:dyDescent="0.2">
      <c r="A215" s="3"/>
      <c r="B215" s="252"/>
      <c r="C215" s="340" t="s">
        <v>68</v>
      </c>
      <c r="D215" s="332"/>
      <c r="E215" s="333"/>
      <c r="F215" s="333"/>
      <c r="G215" s="333"/>
      <c r="H215" s="333"/>
      <c r="I215" s="333"/>
      <c r="J215" s="333"/>
      <c r="K215" s="333"/>
      <c r="L215" s="333"/>
    </row>
    <row r="216" spans="1:13" x14ac:dyDescent="0.2">
      <c r="A216" s="3"/>
      <c r="B216" s="252"/>
      <c r="C216" s="340" t="s">
        <v>69</v>
      </c>
      <c r="D216" s="332"/>
      <c r="E216" s="333"/>
      <c r="F216" s="333"/>
      <c r="G216" s="333"/>
      <c r="H216" s="333"/>
      <c r="I216" s="333"/>
      <c r="J216" s="333"/>
      <c r="K216" s="333"/>
      <c r="L216" s="333"/>
    </row>
    <row r="217" spans="1:13" s="736" customFormat="1" x14ac:dyDescent="0.2">
      <c r="A217" s="540"/>
      <c r="B217" s="252"/>
      <c r="C217" s="340" t="s">
        <v>546</v>
      </c>
      <c r="D217" s="332"/>
      <c r="E217" s="333"/>
      <c r="F217" s="333"/>
      <c r="G217" s="333"/>
      <c r="H217" s="333"/>
      <c r="I217" s="333"/>
      <c r="J217" s="333"/>
      <c r="K217" s="333"/>
      <c r="L217" s="333"/>
    </row>
    <row r="218" spans="1:13" x14ac:dyDescent="0.2">
      <c r="A218" s="3"/>
      <c r="B218" s="252"/>
      <c r="C218" s="340" t="s">
        <v>547</v>
      </c>
      <c r="D218" s="332"/>
      <c r="E218" s="333"/>
      <c r="F218" s="333"/>
      <c r="G218" s="333"/>
      <c r="H218" s="333"/>
      <c r="I218" s="333"/>
      <c r="J218" s="333"/>
      <c r="K218" s="333"/>
      <c r="L218" s="333"/>
    </row>
    <row r="219" spans="1:13" s="736" customFormat="1" x14ac:dyDescent="0.2">
      <c r="A219" s="540"/>
      <c r="B219" s="252"/>
      <c r="C219" s="340" t="s">
        <v>498</v>
      </c>
      <c r="D219" s="332"/>
      <c r="E219" s="333"/>
      <c r="F219" s="333"/>
      <c r="G219" s="333"/>
      <c r="H219" s="333"/>
      <c r="I219" s="333"/>
      <c r="J219" s="333"/>
      <c r="K219" s="333"/>
      <c r="L219" s="333"/>
    </row>
    <row r="220" spans="1:13" x14ac:dyDescent="0.2">
      <c r="A220" s="3"/>
      <c r="B220" s="252"/>
      <c r="C220" s="340" t="s">
        <v>70</v>
      </c>
      <c r="D220" s="332"/>
      <c r="E220" s="333"/>
      <c r="F220" s="333"/>
      <c r="G220" s="333"/>
      <c r="H220" s="333"/>
      <c r="I220" s="333"/>
      <c r="J220" s="333"/>
      <c r="K220" s="333"/>
      <c r="L220" s="333"/>
    </row>
    <row r="221" spans="1:13" x14ac:dyDescent="0.2">
      <c r="A221" s="3"/>
      <c r="B221" s="252"/>
      <c r="C221" s="341" t="s">
        <v>75</v>
      </c>
      <c r="D221" s="356">
        <f t="shared" ref="D221:K221" si="46">SUBTOTAL(9,D215:D220)</f>
        <v>0</v>
      </c>
      <c r="E221" s="356">
        <f t="shared" si="46"/>
        <v>0</v>
      </c>
      <c r="F221" s="356">
        <f t="shared" si="46"/>
        <v>0</v>
      </c>
      <c r="G221" s="356">
        <f t="shared" si="46"/>
        <v>0</v>
      </c>
      <c r="H221" s="356">
        <f t="shared" si="46"/>
        <v>0</v>
      </c>
      <c r="I221" s="356">
        <f t="shared" si="46"/>
        <v>0</v>
      </c>
      <c r="J221" s="356">
        <f t="shared" si="46"/>
        <v>0</v>
      </c>
      <c r="K221" s="356">
        <f t="shared" si="46"/>
        <v>0</v>
      </c>
      <c r="L221" s="356">
        <f t="shared" ref="L221" si="47">SUBTOTAL(9,L215:L220)</f>
        <v>0</v>
      </c>
    </row>
    <row r="222" spans="1:13" x14ac:dyDescent="0.2">
      <c r="A222" s="3"/>
      <c r="B222" s="252"/>
      <c r="C222" s="340"/>
      <c r="D222" s="326"/>
      <c r="E222" s="326"/>
      <c r="F222" s="326"/>
      <c r="G222" s="326"/>
      <c r="H222" s="326"/>
      <c r="I222" s="326"/>
      <c r="J222" s="326"/>
      <c r="K222" s="326"/>
      <c r="L222" s="326"/>
    </row>
    <row r="223" spans="1:13" ht="13.5" thickBot="1" x14ac:dyDescent="0.25">
      <c r="A223" s="3"/>
      <c r="B223" s="343"/>
      <c r="C223" s="438" t="s">
        <v>244</v>
      </c>
      <c r="D223" s="357">
        <f t="shared" ref="D223:K223" si="48">SUBTOTAL(9,D97:D222)</f>
        <v>0</v>
      </c>
      <c r="E223" s="357">
        <f t="shared" si="48"/>
        <v>0</v>
      </c>
      <c r="F223" s="357">
        <f t="shared" si="48"/>
        <v>0</v>
      </c>
      <c r="G223" s="357">
        <f t="shared" si="48"/>
        <v>0</v>
      </c>
      <c r="H223" s="357">
        <f t="shared" si="48"/>
        <v>0</v>
      </c>
      <c r="I223" s="357">
        <f t="shared" si="48"/>
        <v>0</v>
      </c>
      <c r="J223" s="357">
        <f t="shared" si="48"/>
        <v>0</v>
      </c>
      <c r="K223" s="357">
        <f t="shared" si="48"/>
        <v>0</v>
      </c>
      <c r="L223" s="357">
        <f t="shared" ref="L223" si="49">SUBTOTAL(9,L97:L222)</f>
        <v>0</v>
      </c>
      <c r="M223" s="267"/>
    </row>
    <row r="224" spans="1:13" ht="15.75" x14ac:dyDescent="0.2">
      <c r="A224" s="3"/>
      <c r="B224" s="269"/>
      <c r="C224" s="728" t="s">
        <v>245</v>
      </c>
      <c r="D224" s="329">
        <f t="shared" ref="D224:K224" si="50">SUBTOTAL(9,D8:D223)</f>
        <v>0</v>
      </c>
      <c r="E224" s="329">
        <f t="shared" si="50"/>
        <v>0</v>
      </c>
      <c r="F224" s="329">
        <f t="shared" si="50"/>
        <v>0</v>
      </c>
      <c r="G224" s="329">
        <f t="shared" si="50"/>
        <v>0</v>
      </c>
      <c r="H224" s="329">
        <f t="shared" si="50"/>
        <v>0</v>
      </c>
      <c r="I224" s="329">
        <f t="shared" si="50"/>
        <v>0</v>
      </c>
      <c r="J224" s="329">
        <f t="shared" si="50"/>
        <v>0</v>
      </c>
      <c r="K224" s="329">
        <f t="shared" si="50"/>
        <v>0</v>
      </c>
      <c r="L224" s="329">
        <f t="shared" ref="L224" si="51">SUBTOTAL(9,L8:L223)</f>
        <v>0</v>
      </c>
      <c r="M224" s="267"/>
    </row>
    <row r="225" spans="1:13" x14ac:dyDescent="0.2">
      <c r="A225" s="3"/>
      <c r="B225" s="346"/>
      <c r="C225" s="347"/>
      <c r="D225" s="730"/>
      <c r="E225" s="348"/>
      <c r="F225" s="348"/>
      <c r="G225" s="348"/>
      <c r="H225" s="348"/>
      <c r="I225" s="348"/>
      <c r="J225" s="348"/>
      <c r="K225" s="348"/>
      <c r="L225" s="348"/>
      <c r="M225" s="267"/>
    </row>
    <row r="226" spans="1:13" ht="18" x14ac:dyDescent="0.2">
      <c r="A226" s="3"/>
      <c r="B226" s="269"/>
      <c r="C226" s="729" t="s">
        <v>241</v>
      </c>
      <c r="D226" s="330"/>
      <c r="E226" s="330"/>
      <c r="F226" s="330"/>
      <c r="G226" s="330"/>
      <c r="H226" s="330"/>
      <c r="I226" s="330"/>
      <c r="J226" s="330"/>
      <c r="K226" s="330"/>
      <c r="L226" s="330"/>
    </row>
    <row r="227" spans="1:13" ht="18" x14ac:dyDescent="0.2">
      <c r="A227" s="3"/>
      <c r="B227" s="252"/>
      <c r="C227" s="296" t="str">
        <f>+'I-3 Allocated'!A5</f>
        <v>Office of the CEO</v>
      </c>
      <c r="D227" s="328"/>
      <c r="E227" s="328"/>
      <c r="F227" s="328"/>
      <c r="G227" s="328"/>
      <c r="H227" s="328"/>
      <c r="I227" s="328"/>
      <c r="J227" s="328"/>
      <c r="K227" s="328"/>
      <c r="L227" s="328"/>
    </row>
    <row r="228" spans="1:13" x14ac:dyDescent="0.2">
      <c r="A228" s="338">
        <v>1</v>
      </c>
      <c r="B228" s="252" t="str">
        <f ca="1">OFFSET(List_AllocOpexListStart,A228,0)</f>
        <v>A-1</v>
      </c>
      <c r="C228" s="339" t="str">
        <f ca="1">VLOOKUP(B228,List_AllocatedCosts,2,FALSE)</f>
        <v>CEO</v>
      </c>
      <c r="D228" s="328"/>
      <c r="E228" s="328"/>
      <c r="F228" s="328"/>
      <c r="G228" s="328"/>
      <c r="H228" s="328"/>
      <c r="I228" s="328"/>
      <c r="J228" s="328"/>
      <c r="K228" s="328"/>
      <c r="L228" s="328"/>
    </row>
    <row r="229" spans="1:13" x14ac:dyDescent="0.2">
      <c r="A229" s="338"/>
      <c r="B229" s="252"/>
      <c r="C229" s="340" t="s">
        <v>68</v>
      </c>
      <c r="D229" s="327"/>
      <c r="E229" s="327"/>
      <c r="F229" s="327"/>
      <c r="G229" s="327"/>
      <c r="H229" s="327"/>
      <c r="I229" s="327"/>
      <c r="J229" s="333"/>
      <c r="K229" s="333"/>
      <c r="L229" s="333"/>
    </row>
    <row r="230" spans="1:13" s="736" customFormat="1" x14ac:dyDescent="0.2">
      <c r="A230" s="338"/>
      <c r="B230" s="252"/>
      <c r="C230" s="340" t="s">
        <v>69</v>
      </c>
      <c r="D230" s="327"/>
      <c r="E230" s="327"/>
      <c r="F230" s="327"/>
      <c r="G230" s="327"/>
      <c r="H230" s="327"/>
      <c r="I230" s="327"/>
      <c r="J230" s="333"/>
      <c r="K230" s="333"/>
      <c r="L230" s="333"/>
    </row>
    <row r="231" spans="1:13" x14ac:dyDescent="0.2">
      <c r="A231" s="338"/>
      <c r="B231" s="252"/>
      <c r="C231" s="340" t="s">
        <v>546</v>
      </c>
      <c r="D231" s="327"/>
      <c r="E231" s="327"/>
      <c r="F231" s="327"/>
      <c r="G231" s="327"/>
      <c r="H231" s="327"/>
      <c r="I231" s="327"/>
      <c r="J231" s="333"/>
      <c r="K231" s="333"/>
      <c r="L231" s="333"/>
    </row>
    <row r="232" spans="1:13" s="736" customFormat="1" x14ac:dyDescent="0.2">
      <c r="A232" s="338"/>
      <c r="B232" s="252"/>
      <c r="C232" s="340" t="s">
        <v>547</v>
      </c>
      <c r="D232" s="327"/>
      <c r="E232" s="327"/>
      <c r="F232" s="327"/>
      <c r="G232" s="327"/>
      <c r="H232" s="327"/>
      <c r="I232" s="327"/>
      <c r="J232" s="333"/>
      <c r="K232" s="333"/>
      <c r="L232" s="333"/>
    </row>
    <row r="233" spans="1:13" x14ac:dyDescent="0.2">
      <c r="A233" s="338"/>
      <c r="B233" s="252"/>
      <c r="C233" s="340" t="s">
        <v>498</v>
      </c>
      <c r="D233" s="327"/>
      <c r="E233" s="327"/>
      <c r="F233" s="327"/>
      <c r="G233" s="327"/>
      <c r="H233" s="327"/>
      <c r="I233" s="327"/>
      <c r="J233" s="333"/>
      <c r="K233" s="333"/>
      <c r="L233" s="333"/>
    </row>
    <row r="234" spans="1:13" x14ac:dyDescent="0.2">
      <c r="A234" s="338"/>
      <c r="B234" s="252"/>
      <c r="C234" s="340" t="s">
        <v>70</v>
      </c>
      <c r="D234" s="327"/>
      <c r="E234" s="327"/>
      <c r="F234" s="327"/>
      <c r="G234" s="327"/>
      <c r="H234" s="327"/>
      <c r="I234" s="327"/>
      <c r="J234" s="333"/>
      <c r="K234" s="333"/>
      <c r="L234" s="333"/>
    </row>
    <row r="235" spans="1:13" x14ac:dyDescent="0.2">
      <c r="A235" s="338"/>
      <c r="B235" s="252"/>
      <c r="C235" s="341" t="s">
        <v>75</v>
      </c>
      <c r="D235" s="356">
        <f t="shared" ref="D235:K235" si="52">SUBTOTAL(9,D229:D234)</f>
        <v>0</v>
      </c>
      <c r="E235" s="356">
        <f t="shared" si="52"/>
        <v>0</v>
      </c>
      <c r="F235" s="356">
        <f t="shared" si="52"/>
        <v>0</v>
      </c>
      <c r="G235" s="356">
        <f t="shared" si="52"/>
        <v>0</v>
      </c>
      <c r="H235" s="356">
        <f t="shared" si="52"/>
        <v>0</v>
      </c>
      <c r="I235" s="356">
        <f t="shared" si="52"/>
        <v>0</v>
      </c>
      <c r="J235" s="356">
        <f t="shared" si="52"/>
        <v>0</v>
      </c>
      <c r="K235" s="356">
        <f t="shared" si="52"/>
        <v>0</v>
      </c>
      <c r="L235" s="356">
        <f t="shared" ref="L235" si="53">SUBTOTAL(9,L229:L234)</f>
        <v>0</v>
      </c>
    </row>
    <row r="236" spans="1:13" x14ac:dyDescent="0.2">
      <c r="A236" s="338"/>
      <c r="B236" s="252"/>
      <c r="C236" s="341"/>
      <c r="D236" s="328"/>
      <c r="E236" s="328"/>
      <c r="F236" s="328"/>
      <c r="G236" s="328"/>
      <c r="H236" s="328"/>
      <c r="I236" s="328"/>
      <c r="J236" s="328"/>
      <c r="K236" s="328"/>
      <c r="L236" s="328"/>
    </row>
    <row r="237" spans="1:13" x14ac:dyDescent="0.2">
      <c r="A237" s="338">
        <f>+A228+1</f>
        <v>2</v>
      </c>
      <c r="B237" s="252" t="str">
        <f ca="1">OFFSET(List_AllocOpexListStart,A237,0)</f>
        <v>A-2</v>
      </c>
      <c r="C237" s="339" t="str">
        <f ca="1">VLOOKUP(B237,List_AllocatedCosts,2,FALSE)</f>
        <v>Company Secretary</v>
      </c>
      <c r="D237" s="328"/>
      <c r="E237" s="328"/>
      <c r="F237" s="328"/>
      <c r="G237" s="328"/>
      <c r="H237" s="328"/>
      <c r="I237" s="328"/>
      <c r="J237" s="328"/>
      <c r="K237" s="328"/>
      <c r="L237" s="328"/>
    </row>
    <row r="238" spans="1:13" x14ac:dyDescent="0.2">
      <c r="A238" s="338"/>
      <c r="B238" s="252"/>
      <c r="C238" s="340" t="s">
        <v>68</v>
      </c>
      <c r="D238" s="327"/>
      <c r="E238" s="327"/>
      <c r="F238" s="327"/>
      <c r="G238" s="327"/>
      <c r="H238" s="327"/>
      <c r="I238" s="327"/>
      <c r="J238" s="333"/>
      <c r="K238" s="333"/>
      <c r="L238" s="333"/>
    </row>
    <row r="239" spans="1:13" x14ac:dyDescent="0.2">
      <c r="A239" s="338"/>
      <c r="B239" s="252"/>
      <c r="C239" s="340" t="s">
        <v>69</v>
      </c>
      <c r="D239" s="327"/>
      <c r="E239" s="327"/>
      <c r="F239" s="327"/>
      <c r="G239" s="327"/>
      <c r="H239" s="327"/>
      <c r="I239" s="327"/>
      <c r="J239" s="333"/>
      <c r="K239" s="333"/>
      <c r="L239" s="333"/>
    </row>
    <row r="240" spans="1:13" s="736" customFormat="1" x14ac:dyDescent="0.2">
      <c r="A240" s="338"/>
      <c r="B240" s="252"/>
      <c r="C240" s="340" t="s">
        <v>546</v>
      </c>
      <c r="D240" s="327"/>
      <c r="E240" s="327"/>
      <c r="F240" s="327"/>
      <c r="G240" s="327"/>
      <c r="H240" s="327"/>
      <c r="I240" s="327"/>
      <c r="J240" s="333"/>
      <c r="K240" s="333"/>
      <c r="L240" s="333"/>
    </row>
    <row r="241" spans="1:12" x14ac:dyDescent="0.2">
      <c r="A241" s="338"/>
      <c r="B241" s="252"/>
      <c r="C241" s="340" t="s">
        <v>547</v>
      </c>
      <c r="D241" s="327"/>
      <c r="E241" s="327"/>
      <c r="F241" s="327"/>
      <c r="G241" s="327"/>
      <c r="H241" s="327"/>
      <c r="I241" s="327"/>
      <c r="J241" s="333"/>
      <c r="K241" s="333"/>
      <c r="L241" s="333"/>
    </row>
    <row r="242" spans="1:12" s="736" customFormat="1" x14ac:dyDescent="0.2">
      <c r="A242" s="338"/>
      <c r="B242" s="252"/>
      <c r="C242" s="340" t="s">
        <v>498</v>
      </c>
      <c r="D242" s="327"/>
      <c r="E242" s="327"/>
      <c r="F242" s="327"/>
      <c r="G242" s="327"/>
      <c r="H242" s="327"/>
      <c r="I242" s="327"/>
      <c r="J242" s="333"/>
      <c r="K242" s="333"/>
      <c r="L242" s="333"/>
    </row>
    <row r="243" spans="1:12" x14ac:dyDescent="0.2">
      <c r="A243" s="338"/>
      <c r="B243" s="252"/>
      <c r="C243" s="340" t="s">
        <v>70</v>
      </c>
      <c r="D243" s="327"/>
      <c r="E243" s="327"/>
      <c r="F243" s="327"/>
      <c r="G243" s="327"/>
      <c r="H243" s="327"/>
      <c r="I243" s="327"/>
      <c r="J243" s="333"/>
      <c r="K243" s="333"/>
      <c r="L243" s="333"/>
    </row>
    <row r="244" spans="1:12" x14ac:dyDescent="0.2">
      <c r="A244" s="338"/>
      <c r="B244" s="252"/>
      <c r="C244" s="341" t="s">
        <v>75</v>
      </c>
      <c r="D244" s="356">
        <f t="shared" ref="D244:K244" si="54">SUBTOTAL(9,D238:D243)</f>
        <v>0</v>
      </c>
      <c r="E244" s="356">
        <f t="shared" si="54"/>
        <v>0</v>
      </c>
      <c r="F244" s="356">
        <f t="shared" si="54"/>
        <v>0</v>
      </c>
      <c r="G244" s="356">
        <f t="shared" si="54"/>
        <v>0</v>
      </c>
      <c r="H244" s="356">
        <f t="shared" si="54"/>
        <v>0</v>
      </c>
      <c r="I244" s="356">
        <f t="shared" si="54"/>
        <v>0</v>
      </c>
      <c r="J244" s="356">
        <f t="shared" si="54"/>
        <v>0</v>
      </c>
      <c r="K244" s="356">
        <f t="shared" si="54"/>
        <v>0</v>
      </c>
      <c r="L244" s="356">
        <f t="shared" ref="L244" si="55">SUBTOTAL(9,L238:L243)</f>
        <v>0</v>
      </c>
    </row>
    <row r="245" spans="1:12" x14ac:dyDescent="0.2">
      <c r="A245" s="338"/>
      <c r="B245" s="252"/>
      <c r="C245" s="341"/>
      <c r="D245" s="328"/>
      <c r="E245" s="328"/>
      <c r="F245" s="328"/>
      <c r="G245" s="328"/>
      <c r="H245" s="328"/>
      <c r="I245" s="328"/>
      <c r="J245" s="328"/>
      <c r="K245" s="328"/>
      <c r="L245" s="328"/>
    </row>
    <row r="246" spans="1:12" x14ac:dyDescent="0.2">
      <c r="A246" s="338">
        <f>+A237+1</f>
        <v>3</v>
      </c>
      <c r="B246" s="252" t="str">
        <f ca="1">OFFSET(List_AllocOpexListStart,A246,0)</f>
        <v>A-3</v>
      </c>
      <c r="C246" s="339" t="str">
        <f ca="1">VLOOKUP(B246,List_AllocatedCosts,2,FALSE)</f>
        <v>Legal Services</v>
      </c>
      <c r="D246" s="328"/>
      <c r="E246" s="328"/>
      <c r="F246" s="328"/>
      <c r="G246" s="328"/>
      <c r="H246" s="328"/>
      <c r="I246" s="328"/>
      <c r="J246" s="328"/>
      <c r="K246" s="328"/>
      <c r="L246" s="328"/>
    </row>
    <row r="247" spans="1:12" x14ac:dyDescent="0.2">
      <c r="A247" s="338"/>
      <c r="B247" s="252"/>
      <c r="C247" s="340" t="s">
        <v>68</v>
      </c>
      <c r="D247" s="327"/>
      <c r="E247" s="327"/>
      <c r="F247" s="327"/>
      <c r="G247" s="327"/>
      <c r="H247" s="327"/>
      <c r="I247" s="327"/>
      <c r="J247" s="333"/>
      <c r="K247" s="333"/>
      <c r="L247" s="333"/>
    </row>
    <row r="248" spans="1:12" x14ac:dyDescent="0.2">
      <c r="A248" s="338"/>
      <c r="B248" s="252"/>
      <c r="C248" s="340" t="s">
        <v>69</v>
      </c>
      <c r="D248" s="327"/>
      <c r="E248" s="327"/>
      <c r="F248" s="327"/>
      <c r="G248" s="327"/>
      <c r="H248" s="327"/>
      <c r="I248" s="327"/>
      <c r="J248" s="333"/>
      <c r="K248" s="333"/>
      <c r="L248" s="333"/>
    </row>
    <row r="249" spans="1:12" s="736" customFormat="1" x14ac:dyDescent="0.2">
      <c r="A249" s="338"/>
      <c r="B249" s="252"/>
      <c r="C249" s="340" t="s">
        <v>546</v>
      </c>
      <c r="D249" s="327"/>
      <c r="E249" s="327"/>
      <c r="F249" s="327"/>
      <c r="G249" s="327"/>
      <c r="H249" s="327"/>
      <c r="I249" s="327"/>
      <c r="J249" s="333"/>
      <c r="K249" s="333"/>
      <c r="L249" s="333"/>
    </row>
    <row r="250" spans="1:12" x14ac:dyDescent="0.2">
      <c r="A250" s="338"/>
      <c r="B250" s="252"/>
      <c r="C250" s="340" t="s">
        <v>547</v>
      </c>
      <c r="D250" s="327"/>
      <c r="E250" s="327"/>
      <c r="F250" s="327"/>
      <c r="G250" s="327"/>
      <c r="H250" s="327"/>
      <c r="I250" s="327"/>
      <c r="J250" s="333"/>
      <c r="K250" s="333"/>
      <c r="L250" s="333"/>
    </row>
    <row r="251" spans="1:12" s="736" customFormat="1" x14ac:dyDescent="0.2">
      <c r="A251" s="338"/>
      <c r="B251" s="252"/>
      <c r="C251" s="340" t="s">
        <v>498</v>
      </c>
      <c r="D251" s="327"/>
      <c r="E251" s="327"/>
      <c r="F251" s="327"/>
      <c r="G251" s="327"/>
      <c r="H251" s="327"/>
      <c r="I251" s="327"/>
      <c r="J251" s="333"/>
      <c r="K251" s="333"/>
      <c r="L251" s="333"/>
    </row>
    <row r="252" spans="1:12" x14ac:dyDescent="0.2">
      <c r="A252" s="338"/>
      <c r="B252" s="252"/>
      <c r="C252" s="340" t="s">
        <v>70</v>
      </c>
      <c r="D252" s="327"/>
      <c r="E252" s="327"/>
      <c r="F252" s="327"/>
      <c r="G252" s="327"/>
      <c r="H252" s="327"/>
      <c r="I252" s="327"/>
      <c r="J252" s="333"/>
      <c r="K252" s="333"/>
      <c r="L252" s="333"/>
    </row>
    <row r="253" spans="1:12" x14ac:dyDescent="0.2">
      <c r="A253" s="338"/>
      <c r="B253" s="252"/>
      <c r="C253" s="341" t="s">
        <v>75</v>
      </c>
      <c r="D253" s="356">
        <f t="shared" ref="D253:K253" si="56">SUBTOTAL(9,D247:D252)</f>
        <v>0</v>
      </c>
      <c r="E253" s="356">
        <f t="shared" si="56"/>
        <v>0</v>
      </c>
      <c r="F253" s="356">
        <f t="shared" si="56"/>
        <v>0</v>
      </c>
      <c r="G253" s="356">
        <f t="shared" si="56"/>
        <v>0</v>
      </c>
      <c r="H253" s="356">
        <f t="shared" si="56"/>
        <v>0</v>
      </c>
      <c r="I253" s="356">
        <f t="shared" si="56"/>
        <v>0</v>
      </c>
      <c r="J253" s="356">
        <f t="shared" si="56"/>
        <v>0</v>
      </c>
      <c r="K253" s="356">
        <f t="shared" si="56"/>
        <v>0</v>
      </c>
      <c r="L253" s="356">
        <f t="shared" ref="L253" si="57">SUBTOTAL(9,L247:L252)</f>
        <v>0</v>
      </c>
    </row>
    <row r="254" spans="1:12" x14ac:dyDescent="0.2">
      <c r="A254" s="338"/>
      <c r="B254" s="252"/>
      <c r="C254" s="341"/>
      <c r="D254" s="328"/>
      <c r="E254" s="328"/>
      <c r="F254" s="328"/>
      <c r="G254" s="328"/>
      <c r="H254" s="328"/>
      <c r="I254" s="328"/>
      <c r="J254" s="328"/>
      <c r="K254" s="328"/>
      <c r="L254" s="328"/>
    </row>
    <row r="255" spans="1:12" x14ac:dyDescent="0.2">
      <c r="A255" s="338">
        <f>+A246+1</f>
        <v>4</v>
      </c>
      <c r="B255" s="252" t="str">
        <f ca="1">OFFSET(List_AllocOpexListStart,A255,0)</f>
        <v>A-4</v>
      </c>
      <c r="C255" s="339" t="str">
        <f ca="1">VLOOKUP(B255,List_AllocatedCosts,2,FALSE)</f>
        <v>Real Estate &amp; Easements – DLC Land Tax</v>
      </c>
      <c r="D255" s="328"/>
      <c r="E255" s="328"/>
      <c r="F255" s="328"/>
      <c r="G255" s="328"/>
      <c r="H255" s="328"/>
      <c r="I255" s="328"/>
      <c r="J255" s="328"/>
      <c r="K255" s="328"/>
      <c r="L255" s="328"/>
    </row>
    <row r="256" spans="1:12" x14ac:dyDescent="0.2">
      <c r="A256" s="338"/>
      <c r="B256" s="252"/>
      <c r="C256" s="340" t="s">
        <v>68</v>
      </c>
      <c r="D256" s="327"/>
      <c r="E256" s="327"/>
      <c r="F256" s="327"/>
      <c r="G256" s="327"/>
      <c r="H256" s="327"/>
      <c r="I256" s="327"/>
      <c r="J256" s="333"/>
      <c r="K256" s="333"/>
      <c r="L256" s="333"/>
    </row>
    <row r="257" spans="1:12" x14ac:dyDescent="0.2">
      <c r="A257" s="338"/>
      <c r="B257" s="252"/>
      <c r="C257" s="340" t="s">
        <v>69</v>
      </c>
      <c r="D257" s="327"/>
      <c r="E257" s="327"/>
      <c r="F257" s="327"/>
      <c r="G257" s="327"/>
      <c r="H257" s="327"/>
      <c r="I257" s="327"/>
      <c r="J257" s="333"/>
      <c r="K257" s="333"/>
      <c r="L257" s="333"/>
    </row>
    <row r="258" spans="1:12" s="736" customFormat="1" x14ac:dyDescent="0.2">
      <c r="A258" s="338"/>
      <c r="B258" s="252"/>
      <c r="C258" s="340" t="s">
        <v>546</v>
      </c>
      <c r="D258" s="327"/>
      <c r="E258" s="327"/>
      <c r="F258" s="327"/>
      <c r="G258" s="327"/>
      <c r="H258" s="327"/>
      <c r="I258" s="327"/>
      <c r="J258" s="333"/>
      <c r="K258" s="333"/>
      <c r="L258" s="333"/>
    </row>
    <row r="259" spans="1:12" x14ac:dyDescent="0.2">
      <c r="A259" s="338"/>
      <c r="B259" s="252"/>
      <c r="C259" s="340" t="s">
        <v>547</v>
      </c>
      <c r="D259" s="327"/>
      <c r="E259" s="327"/>
      <c r="F259" s="327"/>
      <c r="G259" s="327"/>
      <c r="H259" s="327"/>
      <c r="I259" s="327"/>
      <c r="J259" s="333"/>
      <c r="K259" s="333"/>
      <c r="L259" s="333"/>
    </row>
    <row r="260" spans="1:12" s="736" customFormat="1" x14ac:dyDescent="0.2">
      <c r="A260" s="338"/>
      <c r="B260" s="252"/>
      <c r="C260" s="340" t="s">
        <v>498</v>
      </c>
      <c r="D260" s="327"/>
      <c r="E260" s="327"/>
      <c r="F260" s="327"/>
      <c r="G260" s="327"/>
      <c r="H260" s="327"/>
      <c r="I260" s="327"/>
      <c r="J260" s="333"/>
      <c r="K260" s="333"/>
      <c r="L260" s="333"/>
    </row>
    <row r="261" spans="1:12" x14ac:dyDescent="0.2">
      <c r="A261" s="338"/>
      <c r="B261" s="252"/>
      <c r="C261" s="340" t="s">
        <v>70</v>
      </c>
      <c r="D261" s="327"/>
      <c r="E261" s="327"/>
      <c r="F261" s="327"/>
      <c r="G261" s="327"/>
      <c r="H261" s="327"/>
      <c r="I261" s="327"/>
      <c r="J261" s="333"/>
      <c r="K261" s="333"/>
      <c r="L261" s="333"/>
    </row>
    <row r="262" spans="1:12" x14ac:dyDescent="0.2">
      <c r="A262" s="338"/>
      <c r="B262" s="252"/>
      <c r="C262" s="341" t="s">
        <v>75</v>
      </c>
      <c r="D262" s="356">
        <f t="shared" ref="D262:K262" si="58">SUBTOTAL(9,D256:D261)</f>
        <v>0</v>
      </c>
      <c r="E262" s="356">
        <f t="shared" si="58"/>
        <v>0</v>
      </c>
      <c r="F262" s="356">
        <f t="shared" si="58"/>
        <v>0</v>
      </c>
      <c r="G262" s="356">
        <f t="shared" si="58"/>
        <v>0</v>
      </c>
      <c r="H262" s="356">
        <f t="shared" si="58"/>
        <v>0</v>
      </c>
      <c r="I262" s="356">
        <f t="shared" si="58"/>
        <v>0</v>
      </c>
      <c r="J262" s="356">
        <f t="shared" si="58"/>
        <v>0</v>
      </c>
      <c r="K262" s="356">
        <f t="shared" si="58"/>
        <v>0</v>
      </c>
      <c r="L262" s="356">
        <f t="shared" ref="L262" si="59">SUBTOTAL(9,L256:L261)</f>
        <v>0</v>
      </c>
    </row>
    <row r="263" spans="1:12" s="842" customFormat="1" x14ac:dyDescent="0.2">
      <c r="A263" s="338"/>
      <c r="B263" s="252"/>
      <c r="C263" s="341"/>
      <c r="D263" s="356"/>
      <c r="E263" s="356"/>
      <c r="F263" s="356"/>
      <c r="G263" s="356"/>
      <c r="H263" s="356"/>
      <c r="I263" s="356"/>
      <c r="J263" s="356"/>
      <c r="K263" s="356"/>
      <c r="L263" s="356"/>
    </row>
    <row r="264" spans="1:12" x14ac:dyDescent="0.2">
      <c r="A264" s="338">
        <f>+A255+1</f>
        <v>5</v>
      </c>
      <c r="B264" s="252" t="str">
        <f ca="1">OFFSET(List_AllocOpexListStart,A264,0)</f>
        <v>A-5</v>
      </c>
      <c r="C264" s="339" t="str">
        <f ca="1">VLOOKUP(B264,List_AllocatedCosts,2,FALSE)</f>
        <v>Real Estate &amp; Easements – Office and Depots</v>
      </c>
      <c r="D264" s="328"/>
      <c r="E264" s="328"/>
      <c r="F264" s="328"/>
      <c r="G264" s="328"/>
      <c r="H264" s="328"/>
      <c r="I264" s="328"/>
      <c r="J264" s="328"/>
      <c r="K264" s="328"/>
      <c r="L264" s="328"/>
    </row>
    <row r="265" spans="1:12" x14ac:dyDescent="0.2">
      <c r="A265" s="338"/>
      <c r="B265" s="252"/>
      <c r="C265" s="340" t="s">
        <v>68</v>
      </c>
      <c r="D265" s="327"/>
      <c r="E265" s="327"/>
      <c r="F265" s="327"/>
      <c r="G265" s="327"/>
      <c r="H265" s="327"/>
      <c r="I265" s="327"/>
      <c r="J265" s="333"/>
      <c r="K265" s="333"/>
      <c r="L265" s="333"/>
    </row>
    <row r="266" spans="1:12" x14ac:dyDescent="0.2">
      <c r="A266" s="338"/>
      <c r="B266" s="252"/>
      <c r="C266" s="340" t="s">
        <v>69</v>
      </c>
      <c r="D266" s="327"/>
      <c r="E266" s="327"/>
      <c r="F266" s="327"/>
      <c r="G266" s="327"/>
      <c r="H266" s="327"/>
      <c r="I266" s="327"/>
      <c r="J266" s="333"/>
      <c r="K266" s="333"/>
      <c r="L266" s="333"/>
    </row>
    <row r="267" spans="1:12" s="736" customFormat="1" x14ac:dyDescent="0.2">
      <c r="A267" s="338"/>
      <c r="B267" s="252"/>
      <c r="C267" s="340" t="s">
        <v>546</v>
      </c>
      <c r="D267" s="327"/>
      <c r="E267" s="327"/>
      <c r="F267" s="327"/>
      <c r="G267" s="327"/>
      <c r="H267" s="327"/>
      <c r="I267" s="327"/>
      <c r="J267" s="333"/>
      <c r="K267" s="333"/>
      <c r="L267" s="333"/>
    </row>
    <row r="268" spans="1:12" x14ac:dyDescent="0.2">
      <c r="A268" s="338"/>
      <c r="B268" s="252"/>
      <c r="C268" s="340" t="s">
        <v>547</v>
      </c>
      <c r="D268" s="327"/>
      <c r="E268" s="327"/>
      <c r="F268" s="327"/>
      <c r="G268" s="327"/>
      <c r="H268" s="327"/>
      <c r="I268" s="327"/>
      <c r="J268" s="333"/>
      <c r="K268" s="333"/>
      <c r="L268" s="333"/>
    </row>
    <row r="269" spans="1:12" s="736" customFormat="1" x14ac:dyDescent="0.2">
      <c r="A269" s="338"/>
      <c r="B269" s="252"/>
      <c r="C269" s="340" t="s">
        <v>498</v>
      </c>
      <c r="D269" s="327"/>
      <c r="E269" s="327"/>
      <c r="F269" s="327"/>
      <c r="G269" s="327"/>
      <c r="H269" s="327"/>
      <c r="I269" s="327"/>
      <c r="J269" s="333"/>
      <c r="K269" s="333"/>
      <c r="L269" s="333"/>
    </row>
    <row r="270" spans="1:12" x14ac:dyDescent="0.2">
      <c r="A270" s="338"/>
      <c r="B270" s="252"/>
      <c r="C270" s="340" t="s">
        <v>70</v>
      </c>
      <c r="D270" s="327"/>
      <c r="E270" s="327"/>
      <c r="F270" s="327"/>
      <c r="G270" s="327"/>
      <c r="H270" s="327"/>
      <c r="I270" s="327"/>
      <c r="J270" s="333"/>
      <c r="K270" s="333"/>
      <c r="L270" s="333"/>
    </row>
    <row r="271" spans="1:12" x14ac:dyDescent="0.2">
      <c r="A271" s="338"/>
      <c r="B271" s="252"/>
      <c r="C271" s="341" t="s">
        <v>75</v>
      </c>
      <c r="D271" s="356">
        <f t="shared" ref="D271:K271" si="60">SUBTOTAL(9,D265:D270)</f>
        <v>0</v>
      </c>
      <c r="E271" s="356">
        <f t="shared" si="60"/>
        <v>0</v>
      </c>
      <c r="F271" s="356">
        <f t="shared" si="60"/>
        <v>0</v>
      </c>
      <c r="G271" s="356">
        <f t="shared" si="60"/>
        <v>0</v>
      </c>
      <c r="H271" s="356">
        <f t="shared" si="60"/>
        <v>0</v>
      </c>
      <c r="I271" s="356">
        <f t="shared" si="60"/>
        <v>0</v>
      </c>
      <c r="J271" s="356">
        <f t="shared" si="60"/>
        <v>0</v>
      </c>
      <c r="K271" s="356">
        <f t="shared" si="60"/>
        <v>0</v>
      </c>
      <c r="L271" s="356">
        <f t="shared" ref="L271" si="61">SUBTOTAL(9,L265:L270)</f>
        <v>0</v>
      </c>
    </row>
    <row r="272" spans="1:12" x14ac:dyDescent="0.2">
      <c r="A272" s="338"/>
      <c r="B272" s="252"/>
      <c r="C272" s="339"/>
      <c r="D272" s="328"/>
      <c r="E272" s="328"/>
      <c r="F272" s="328"/>
      <c r="G272" s="328"/>
      <c r="H272" s="328"/>
      <c r="I272" s="328"/>
      <c r="J272" s="328"/>
      <c r="K272" s="328"/>
      <c r="L272" s="328"/>
    </row>
    <row r="273" spans="1:12" x14ac:dyDescent="0.2">
      <c r="A273" s="338">
        <f>+A264+1</f>
        <v>6</v>
      </c>
      <c r="B273" s="252" t="str">
        <f ca="1">OFFSET(List_AllocOpexListStart,A273,0)</f>
        <v>A-6</v>
      </c>
      <c r="C273" s="339" t="str">
        <f ca="1">VLOOKUP(B273,List_AllocatedCosts,2,FALSE)</f>
        <v>Audit Services</v>
      </c>
      <c r="D273" s="328"/>
      <c r="E273" s="328"/>
      <c r="F273" s="328"/>
      <c r="G273" s="328"/>
      <c r="H273" s="328"/>
      <c r="I273" s="328"/>
      <c r="J273" s="328"/>
      <c r="K273" s="328"/>
      <c r="L273" s="328"/>
    </row>
    <row r="274" spans="1:12" x14ac:dyDescent="0.2">
      <c r="A274" s="338"/>
      <c r="B274" s="252"/>
      <c r="C274" s="340" t="s">
        <v>68</v>
      </c>
      <c r="D274" s="327"/>
      <c r="E274" s="327"/>
      <c r="F274" s="327"/>
      <c r="G274" s="327"/>
      <c r="H274" s="327"/>
      <c r="I274" s="327"/>
      <c r="J274" s="333"/>
      <c r="K274" s="333"/>
      <c r="L274" s="333"/>
    </row>
    <row r="275" spans="1:12" x14ac:dyDescent="0.2">
      <c r="A275" s="338"/>
      <c r="B275" s="252"/>
      <c r="C275" s="340" t="s">
        <v>69</v>
      </c>
      <c r="D275" s="327"/>
      <c r="E275" s="327"/>
      <c r="F275" s="327"/>
      <c r="G275" s="327"/>
      <c r="H275" s="327"/>
      <c r="I275" s="327"/>
      <c r="J275" s="333"/>
      <c r="K275" s="333"/>
      <c r="L275" s="333"/>
    </row>
    <row r="276" spans="1:12" s="736" customFormat="1" x14ac:dyDescent="0.2">
      <c r="A276" s="338"/>
      <c r="B276" s="252"/>
      <c r="C276" s="340" t="s">
        <v>546</v>
      </c>
      <c r="D276" s="327"/>
      <c r="E276" s="327"/>
      <c r="F276" s="327"/>
      <c r="G276" s="327"/>
      <c r="H276" s="327"/>
      <c r="I276" s="327"/>
      <c r="J276" s="333"/>
      <c r="K276" s="333"/>
      <c r="L276" s="333"/>
    </row>
    <row r="277" spans="1:12" x14ac:dyDescent="0.2">
      <c r="A277" s="338"/>
      <c r="B277" s="252"/>
      <c r="C277" s="340" t="s">
        <v>547</v>
      </c>
      <c r="D277" s="327"/>
      <c r="E277" s="327"/>
      <c r="F277" s="327"/>
      <c r="G277" s="327"/>
      <c r="H277" s="327"/>
      <c r="I277" s="327"/>
      <c r="J277" s="333"/>
      <c r="K277" s="333"/>
      <c r="L277" s="333"/>
    </row>
    <row r="278" spans="1:12" s="736" customFormat="1" x14ac:dyDescent="0.2">
      <c r="A278" s="338"/>
      <c r="B278" s="252"/>
      <c r="C278" s="340" t="s">
        <v>498</v>
      </c>
      <c r="D278" s="327"/>
      <c r="E278" s="327"/>
      <c r="F278" s="327"/>
      <c r="G278" s="327"/>
      <c r="H278" s="327"/>
      <c r="I278" s="327"/>
      <c r="J278" s="333"/>
      <c r="K278" s="333"/>
      <c r="L278" s="333"/>
    </row>
    <row r="279" spans="1:12" x14ac:dyDescent="0.2">
      <c r="A279" s="338"/>
      <c r="B279" s="252"/>
      <c r="C279" s="340" t="s">
        <v>70</v>
      </c>
      <c r="D279" s="327"/>
      <c r="E279" s="327"/>
      <c r="F279" s="327"/>
      <c r="G279" s="327"/>
      <c r="H279" s="327"/>
      <c r="I279" s="327"/>
      <c r="J279" s="333"/>
      <c r="K279" s="333"/>
      <c r="L279" s="333"/>
    </row>
    <row r="280" spans="1:12" ht="13.5" thickBot="1" x14ac:dyDescent="0.25">
      <c r="A280" s="338"/>
      <c r="B280" s="252"/>
      <c r="C280" s="341" t="s">
        <v>75</v>
      </c>
      <c r="D280" s="356">
        <f t="shared" ref="D280:K280" si="62">SUBTOTAL(9,D274:D279)</f>
        <v>0</v>
      </c>
      <c r="E280" s="356">
        <f t="shared" si="62"/>
        <v>0</v>
      </c>
      <c r="F280" s="356">
        <f t="shared" si="62"/>
        <v>0</v>
      </c>
      <c r="G280" s="356">
        <f t="shared" si="62"/>
        <v>0</v>
      </c>
      <c r="H280" s="356">
        <f t="shared" si="62"/>
        <v>0</v>
      </c>
      <c r="I280" s="356">
        <f t="shared" si="62"/>
        <v>0</v>
      </c>
      <c r="J280" s="356">
        <f t="shared" si="62"/>
        <v>0</v>
      </c>
      <c r="K280" s="356">
        <f t="shared" si="62"/>
        <v>0</v>
      </c>
      <c r="L280" s="356">
        <f t="shared" ref="L280" si="63">SUBTOTAL(9,L274:L279)</f>
        <v>0</v>
      </c>
    </row>
    <row r="281" spans="1:12" ht="18" x14ac:dyDescent="0.2">
      <c r="A281" s="3"/>
      <c r="B281" s="251"/>
      <c r="C281" s="436" t="str">
        <f>+'I-3 Allocated'!A6</f>
        <v>Company Secretary</v>
      </c>
      <c r="D281" s="331"/>
      <c r="E281" s="331"/>
      <c r="F281" s="331"/>
      <c r="G281" s="331"/>
      <c r="H281" s="331"/>
      <c r="I281" s="331"/>
      <c r="J281" s="331"/>
      <c r="K281" s="331"/>
      <c r="L281" s="331"/>
    </row>
    <row r="282" spans="1:12" ht="25.5" x14ac:dyDescent="0.2">
      <c r="A282" s="338">
        <f>+A273+1</f>
        <v>7</v>
      </c>
      <c r="B282" s="252" t="str">
        <f ca="1">OFFSET(List_AllocOpexListStart,A282,0)</f>
        <v>A-7</v>
      </c>
      <c r="C282" s="339" t="str">
        <f ca="1">VLOOKUP(B282,List_AllocatedCosts,2,FALSE)</f>
        <v xml:space="preserve">Risk &amp; Insurance – Shared Insurance Premiums </v>
      </c>
      <c r="D282" s="328"/>
      <c r="E282" s="328"/>
      <c r="F282" s="328"/>
      <c r="G282" s="328"/>
      <c r="H282" s="328"/>
      <c r="I282" s="328"/>
      <c r="J282" s="328"/>
      <c r="K282" s="328"/>
      <c r="L282" s="328"/>
    </row>
    <row r="283" spans="1:12" x14ac:dyDescent="0.2">
      <c r="A283" s="338"/>
      <c r="B283" s="252"/>
      <c r="C283" s="340" t="s">
        <v>68</v>
      </c>
      <c r="D283" s="327"/>
      <c r="E283" s="327"/>
      <c r="F283" s="327"/>
      <c r="G283" s="327"/>
      <c r="H283" s="327"/>
      <c r="I283" s="327"/>
      <c r="J283" s="333"/>
      <c r="K283" s="333"/>
      <c r="L283" s="333"/>
    </row>
    <row r="284" spans="1:12" x14ac:dyDescent="0.2">
      <c r="A284" s="338"/>
      <c r="B284" s="252"/>
      <c r="C284" s="340" t="s">
        <v>69</v>
      </c>
      <c r="D284" s="327"/>
      <c r="E284" s="327"/>
      <c r="F284" s="327"/>
      <c r="G284" s="327"/>
      <c r="H284" s="327"/>
      <c r="I284" s="327"/>
      <c r="J284" s="333"/>
      <c r="K284" s="333"/>
      <c r="L284" s="333"/>
    </row>
    <row r="285" spans="1:12" s="736" customFormat="1" x14ac:dyDescent="0.2">
      <c r="A285" s="338"/>
      <c r="B285" s="252"/>
      <c r="C285" s="340" t="s">
        <v>546</v>
      </c>
      <c r="D285" s="327"/>
      <c r="E285" s="327"/>
      <c r="F285" s="327"/>
      <c r="G285" s="327"/>
      <c r="H285" s="327"/>
      <c r="I285" s="327"/>
      <c r="J285" s="333"/>
      <c r="K285" s="333"/>
      <c r="L285" s="333"/>
    </row>
    <row r="286" spans="1:12" x14ac:dyDescent="0.2">
      <c r="A286" s="338"/>
      <c r="B286" s="252"/>
      <c r="C286" s="340" t="s">
        <v>547</v>
      </c>
      <c r="D286" s="327"/>
      <c r="E286" s="327"/>
      <c r="F286" s="327"/>
      <c r="G286" s="327"/>
      <c r="H286" s="327"/>
      <c r="I286" s="327"/>
      <c r="J286" s="333"/>
      <c r="K286" s="333"/>
      <c r="L286" s="333"/>
    </row>
    <row r="287" spans="1:12" s="736" customFormat="1" x14ac:dyDescent="0.2">
      <c r="A287" s="338"/>
      <c r="B287" s="252"/>
      <c r="C287" s="340" t="s">
        <v>498</v>
      </c>
      <c r="D287" s="327"/>
      <c r="E287" s="327"/>
      <c r="F287" s="327"/>
      <c r="G287" s="327"/>
      <c r="H287" s="327"/>
      <c r="I287" s="327"/>
      <c r="J287" s="333"/>
      <c r="K287" s="333"/>
      <c r="L287" s="333"/>
    </row>
    <row r="288" spans="1:12" x14ac:dyDescent="0.2">
      <c r="A288" s="338"/>
      <c r="B288" s="252"/>
      <c r="C288" s="340" t="s">
        <v>70</v>
      </c>
      <c r="D288" s="327"/>
      <c r="E288" s="327"/>
      <c r="F288" s="327"/>
      <c r="G288" s="327"/>
      <c r="H288" s="327"/>
      <c r="I288" s="327"/>
      <c r="J288" s="333"/>
      <c r="K288" s="333"/>
      <c r="L288" s="333"/>
    </row>
    <row r="289" spans="1:12" ht="13.5" thickBot="1" x14ac:dyDescent="0.25">
      <c r="A289" s="338"/>
      <c r="B289" s="252"/>
      <c r="C289" s="341" t="s">
        <v>75</v>
      </c>
      <c r="D289" s="356">
        <f t="shared" ref="D289:K289" si="64">SUBTOTAL(9,D283:D288)</f>
        <v>0</v>
      </c>
      <c r="E289" s="356">
        <f t="shared" si="64"/>
        <v>0</v>
      </c>
      <c r="F289" s="356">
        <f t="shared" si="64"/>
        <v>0</v>
      </c>
      <c r="G289" s="356">
        <f t="shared" si="64"/>
        <v>0</v>
      </c>
      <c r="H289" s="356">
        <f t="shared" si="64"/>
        <v>0</v>
      </c>
      <c r="I289" s="356">
        <f t="shared" si="64"/>
        <v>0</v>
      </c>
      <c r="J289" s="356">
        <f t="shared" si="64"/>
        <v>0</v>
      </c>
      <c r="K289" s="356">
        <f t="shared" si="64"/>
        <v>0</v>
      </c>
      <c r="L289" s="356">
        <f t="shared" ref="L289" si="65">SUBTOTAL(9,L283:L288)</f>
        <v>0</v>
      </c>
    </row>
    <row r="290" spans="1:12" ht="18" x14ac:dyDescent="0.2">
      <c r="A290" s="338"/>
      <c r="B290" s="251"/>
      <c r="C290" s="436" t="str">
        <f>'I-3 Allocated'!A13</f>
        <v>Finance</v>
      </c>
      <c r="D290" s="331"/>
      <c r="E290" s="331"/>
      <c r="F290" s="331"/>
      <c r="G290" s="331"/>
      <c r="H290" s="331"/>
      <c r="I290" s="331"/>
      <c r="J290" s="331"/>
      <c r="K290" s="331"/>
      <c r="L290" s="331"/>
    </row>
    <row r="291" spans="1:12" x14ac:dyDescent="0.2">
      <c r="A291" s="338">
        <f>+A282+1</f>
        <v>8</v>
      </c>
      <c r="B291" s="252" t="str">
        <f ca="1">OFFSET(List_AllocOpexListStart,A291,0)</f>
        <v>A-8</v>
      </c>
      <c r="C291" s="339" t="str">
        <f ca="1">VLOOKUP(B291,List_AllocatedCosts,2,FALSE)</f>
        <v>Risk &amp; Insurance – Support Costs</v>
      </c>
      <c r="D291" s="328"/>
      <c r="E291" s="328"/>
      <c r="F291" s="328"/>
      <c r="G291" s="328"/>
      <c r="H291" s="328"/>
      <c r="I291" s="328"/>
      <c r="J291" s="328"/>
      <c r="K291" s="328"/>
      <c r="L291" s="328"/>
    </row>
    <row r="292" spans="1:12" x14ac:dyDescent="0.2">
      <c r="A292" s="338"/>
      <c r="B292" s="252"/>
      <c r="C292" s="340" t="s">
        <v>68</v>
      </c>
      <c r="D292" s="327"/>
      <c r="E292" s="327"/>
      <c r="F292" s="327"/>
      <c r="G292" s="327"/>
      <c r="H292" s="327"/>
      <c r="I292" s="327"/>
      <c r="J292" s="333"/>
      <c r="K292" s="333"/>
      <c r="L292" s="333"/>
    </row>
    <row r="293" spans="1:12" x14ac:dyDescent="0.2">
      <c r="A293" s="338"/>
      <c r="B293" s="252"/>
      <c r="C293" s="340" t="s">
        <v>69</v>
      </c>
      <c r="D293" s="327"/>
      <c r="E293" s="327"/>
      <c r="F293" s="327"/>
      <c r="G293" s="327"/>
      <c r="H293" s="327"/>
      <c r="I293" s="327"/>
      <c r="J293" s="333"/>
      <c r="K293" s="333"/>
      <c r="L293" s="333"/>
    </row>
    <row r="294" spans="1:12" s="736" customFormat="1" x14ac:dyDescent="0.2">
      <c r="A294" s="338"/>
      <c r="B294" s="252"/>
      <c r="C294" s="340" t="s">
        <v>546</v>
      </c>
      <c r="D294" s="327"/>
      <c r="E294" s="327"/>
      <c r="F294" s="327"/>
      <c r="G294" s="327"/>
      <c r="H294" s="327"/>
      <c r="I294" s="327"/>
      <c r="J294" s="333"/>
      <c r="K294" s="333"/>
      <c r="L294" s="333"/>
    </row>
    <row r="295" spans="1:12" x14ac:dyDescent="0.2">
      <c r="A295" s="338"/>
      <c r="B295" s="252"/>
      <c r="C295" s="340" t="s">
        <v>547</v>
      </c>
      <c r="D295" s="327"/>
      <c r="E295" s="327"/>
      <c r="F295" s="327"/>
      <c r="G295" s="327"/>
      <c r="H295" s="327"/>
      <c r="I295" s="327"/>
      <c r="J295" s="333"/>
      <c r="K295" s="333"/>
      <c r="L295" s="333"/>
    </row>
    <row r="296" spans="1:12" s="736" customFormat="1" x14ac:dyDescent="0.2">
      <c r="A296" s="338"/>
      <c r="B296" s="252"/>
      <c r="C296" s="340" t="s">
        <v>498</v>
      </c>
      <c r="D296" s="327"/>
      <c r="E296" s="327"/>
      <c r="F296" s="327"/>
      <c r="G296" s="327"/>
      <c r="H296" s="327"/>
      <c r="I296" s="327"/>
      <c r="J296" s="333"/>
      <c r="K296" s="333"/>
      <c r="L296" s="333"/>
    </row>
    <row r="297" spans="1:12" x14ac:dyDescent="0.2">
      <c r="A297" s="338"/>
      <c r="B297" s="252"/>
      <c r="C297" s="340" t="s">
        <v>70</v>
      </c>
      <c r="D297" s="327"/>
      <c r="E297" s="327"/>
      <c r="F297" s="327"/>
      <c r="G297" s="327"/>
      <c r="H297" s="327"/>
      <c r="I297" s="327"/>
      <c r="J297" s="333"/>
      <c r="K297" s="333"/>
      <c r="L297" s="333"/>
    </row>
    <row r="298" spans="1:12" x14ac:dyDescent="0.2">
      <c r="A298" s="338"/>
      <c r="B298" s="252"/>
      <c r="C298" s="341" t="s">
        <v>75</v>
      </c>
      <c r="D298" s="356">
        <f t="shared" ref="D298:K298" si="66">SUBTOTAL(9,D292:D297)</f>
        <v>0</v>
      </c>
      <c r="E298" s="356">
        <f t="shared" si="66"/>
        <v>0</v>
      </c>
      <c r="F298" s="356">
        <f t="shared" si="66"/>
        <v>0</v>
      </c>
      <c r="G298" s="356">
        <f t="shared" si="66"/>
        <v>0</v>
      </c>
      <c r="H298" s="356">
        <f t="shared" si="66"/>
        <v>0</v>
      </c>
      <c r="I298" s="356">
        <f t="shared" si="66"/>
        <v>0</v>
      </c>
      <c r="J298" s="356">
        <f t="shared" si="66"/>
        <v>0</v>
      </c>
      <c r="K298" s="356">
        <f t="shared" si="66"/>
        <v>0</v>
      </c>
      <c r="L298" s="356">
        <f t="shared" ref="L298" si="67">SUBTOTAL(9,L292:L297)</f>
        <v>0</v>
      </c>
    </row>
    <row r="299" spans="1:12" x14ac:dyDescent="0.2">
      <c r="A299" s="338"/>
      <c r="B299" s="252"/>
      <c r="C299" s="341"/>
      <c r="D299" s="328"/>
      <c r="E299" s="328"/>
      <c r="F299" s="328"/>
      <c r="G299" s="328"/>
      <c r="H299" s="328"/>
      <c r="I299" s="328"/>
      <c r="J299" s="328"/>
      <c r="K299" s="328"/>
      <c r="L299" s="328"/>
    </row>
    <row r="300" spans="1:12" x14ac:dyDescent="0.2">
      <c r="A300" s="338">
        <f>+A291+1</f>
        <v>9</v>
      </c>
      <c r="B300" s="252" t="str">
        <f ca="1">OFFSET(List_AllocOpexListStart,A300,0)</f>
        <v>A-9</v>
      </c>
      <c r="C300" s="339" t="str">
        <f ca="1">VLOOKUP(B300,List_AllocatedCosts,2,FALSE)</f>
        <v>CFO</v>
      </c>
      <c r="D300" s="328"/>
      <c r="E300" s="328"/>
      <c r="F300" s="328"/>
      <c r="G300" s="328"/>
      <c r="H300" s="328"/>
      <c r="I300" s="328"/>
      <c r="J300" s="328"/>
      <c r="K300" s="328"/>
      <c r="L300" s="328"/>
    </row>
    <row r="301" spans="1:12" x14ac:dyDescent="0.2">
      <c r="A301" s="338"/>
      <c r="B301" s="252"/>
      <c r="C301" s="340" t="s">
        <v>68</v>
      </c>
      <c r="D301" s="327"/>
      <c r="E301" s="327"/>
      <c r="F301" s="327"/>
      <c r="G301" s="327"/>
      <c r="H301" s="327"/>
      <c r="I301" s="327"/>
      <c r="J301" s="333"/>
      <c r="K301" s="333"/>
      <c r="L301" s="333"/>
    </row>
    <row r="302" spans="1:12" x14ac:dyDescent="0.2">
      <c r="A302" s="338"/>
      <c r="B302" s="252"/>
      <c r="C302" s="340" t="s">
        <v>69</v>
      </c>
      <c r="D302" s="327"/>
      <c r="E302" s="327"/>
      <c r="F302" s="327"/>
      <c r="G302" s="327"/>
      <c r="H302" s="327"/>
      <c r="I302" s="327"/>
      <c r="J302" s="333"/>
      <c r="K302" s="333"/>
      <c r="L302" s="333"/>
    </row>
    <row r="303" spans="1:12" s="736" customFormat="1" x14ac:dyDescent="0.2">
      <c r="A303" s="338"/>
      <c r="B303" s="252"/>
      <c r="C303" s="340" t="s">
        <v>546</v>
      </c>
      <c r="D303" s="327"/>
      <c r="E303" s="327"/>
      <c r="F303" s="327"/>
      <c r="G303" s="327"/>
      <c r="H303" s="327"/>
      <c r="I303" s="327"/>
      <c r="J303" s="333"/>
      <c r="K303" s="333"/>
      <c r="L303" s="333"/>
    </row>
    <row r="304" spans="1:12" x14ac:dyDescent="0.2">
      <c r="A304" s="338"/>
      <c r="B304" s="252"/>
      <c r="C304" s="340" t="s">
        <v>547</v>
      </c>
      <c r="D304" s="327"/>
      <c r="E304" s="327"/>
      <c r="F304" s="327"/>
      <c r="G304" s="327"/>
      <c r="H304" s="327"/>
      <c r="I304" s="327"/>
      <c r="J304" s="333"/>
      <c r="K304" s="333"/>
      <c r="L304" s="333"/>
    </row>
    <row r="305" spans="1:12" s="736" customFormat="1" x14ac:dyDescent="0.2">
      <c r="A305" s="338"/>
      <c r="B305" s="252"/>
      <c r="C305" s="340" t="s">
        <v>498</v>
      </c>
      <c r="D305" s="327"/>
      <c r="E305" s="327"/>
      <c r="F305" s="327"/>
      <c r="G305" s="327"/>
      <c r="H305" s="327"/>
      <c r="I305" s="327"/>
      <c r="J305" s="333"/>
      <c r="K305" s="333"/>
      <c r="L305" s="333"/>
    </row>
    <row r="306" spans="1:12" x14ac:dyDescent="0.2">
      <c r="A306" s="338"/>
      <c r="B306" s="252"/>
      <c r="C306" s="340" t="s">
        <v>70</v>
      </c>
      <c r="D306" s="327"/>
      <c r="E306" s="327"/>
      <c r="F306" s="327"/>
      <c r="G306" s="327"/>
      <c r="H306" s="327"/>
      <c r="I306" s="327"/>
      <c r="J306" s="333"/>
      <c r="K306" s="333"/>
      <c r="L306" s="333"/>
    </row>
    <row r="307" spans="1:12" x14ac:dyDescent="0.2">
      <c r="A307" s="338"/>
      <c r="B307" s="252"/>
      <c r="C307" s="341" t="s">
        <v>75</v>
      </c>
      <c r="D307" s="356">
        <f t="shared" ref="D307:K307" si="68">SUBTOTAL(9,D301:D306)</f>
        <v>0</v>
      </c>
      <c r="E307" s="356">
        <f t="shared" si="68"/>
        <v>0</v>
      </c>
      <c r="F307" s="356">
        <f t="shared" si="68"/>
        <v>0</v>
      </c>
      <c r="G307" s="356">
        <f t="shared" si="68"/>
        <v>0</v>
      </c>
      <c r="H307" s="356">
        <f t="shared" si="68"/>
        <v>0</v>
      </c>
      <c r="I307" s="356">
        <f t="shared" si="68"/>
        <v>0</v>
      </c>
      <c r="J307" s="356">
        <f t="shared" si="68"/>
        <v>0</v>
      </c>
      <c r="K307" s="356">
        <f t="shared" si="68"/>
        <v>0</v>
      </c>
      <c r="L307" s="356">
        <f t="shared" ref="L307" si="69">SUBTOTAL(9,L301:L306)</f>
        <v>0</v>
      </c>
    </row>
    <row r="308" spans="1:12" x14ac:dyDescent="0.2">
      <c r="A308" s="338"/>
      <c r="B308" s="252"/>
      <c r="C308" s="341"/>
      <c r="D308" s="328"/>
      <c r="E308" s="328"/>
      <c r="F308" s="328"/>
      <c r="G308" s="328"/>
      <c r="H308" s="328"/>
      <c r="I308" s="328"/>
      <c r="J308" s="328"/>
      <c r="K308" s="328"/>
      <c r="L308" s="328"/>
    </row>
    <row r="309" spans="1:12" x14ac:dyDescent="0.2">
      <c r="A309" s="338">
        <f>+A300+1</f>
        <v>10</v>
      </c>
      <c r="B309" s="252" t="str">
        <f ca="1">OFFSET(List_AllocOpexListStart,A309,0)</f>
        <v>A-10</v>
      </c>
      <c r="C309" s="339" t="str">
        <f ca="1">VLOOKUP(B309,List_AllocatedCosts,2,FALSE)</f>
        <v>Accounts Receivable – Asset Damage</v>
      </c>
      <c r="D309" s="328"/>
      <c r="E309" s="328"/>
      <c r="F309" s="328"/>
      <c r="G309" s="328"/>
      <c r="H309" s="328"/>
      <c r="I309" s="328"/>
      <c r="J309" s="328"/>
      <c r="K309" s="328"/>
      <c r="L309" s="328"/>
    </row>
    <row r="310" spans="1:12" x14ac:dyDescent="0.2">
      <c r="A310" s="3"/>
      <c r="B310" s="252"/>
      <c r="C310" s="340" t="s">
        <v>68</v>
      </c>
      <c r="D310" s="327"/>
      <c r="E310" s="327"/>
      <c r="F310" s="327"/>
      <c r="G310" s="327"/>
      <c r="H310" s="327"/>
      <c r="I310" s="327"/>
      <c r="J310" s="333"/>
      <c r="K310" s="333"/>
      <c r="L310" s="333"/>
    </row>
    <row r="311" spans="1:12" x14ac:dyDescent="0.2">
      <c r="A311" s="3"/>
      <c r="B311" s="252"/>
      <c r="C311" s="340" t="s">
        <v>69</v>
      </c>
      <c r="D311" s="327"/>
      <c r="E311" s="327"/>
      <c r="F311" s="327"/>
      <c r="G311" s="327"/>
      <c r="H311" s="327"/>
      <c r="I311" s="327"/>
      <c r="J311" s="333"/>
      <c r="K311" s="333"/>
      <c r="L311" s="333"/>
    </row>
    <row r="312" spans="1:12" s="736" customFormat="1" x14ac:dyDescent="0.2">
      <c r="A312" s="540"/>
      <c r="B312" s="252"/>
      <c r="C312" s="340" t="s">
        <v>546</v>
      </c>
      <c r="D312" s="327"/>
      <c r="E312" s="327"/>
      <c r="F312" s="327"/>
      <c r="G312" s="327"/>
      <c r="H312" s="327"/>
      <c r="I312" s="327"/>
      <c r="J312" s="333"/>
      <c r="K312" s="333"/>
      <c r="L312" s="333"/>
    </row>
    <row r="313" spans="1:12" x14ac:dyDescent="0.2">
      <c r="A313" s="3"/>
      <c r="B313" s="252"/>
      <c r="C313" s="340" t="s">
        <v>547</v>
      </c>
      <c r="D313" s="327"/>
      <c r="E313" s="327"/>
      <c r="F313" s="327"/>
      <c r="G313" s="327"/>
      <c r="H313" s="327"/>
      <c r="I313" s="327"/>
      <c r="J313" s="333"/>
      <c r="K313" s="333"/>
      <c r="L313" s="333"/>
    </row>
    <row r="314" spans="1:12" s="736" customFormat="1" x14ac:dyDescent="0.2">
      <c r="A314" s="540"/>
      <c r="B314" s="252"/>
      <c r="C314" s="340" t="s">
        <v>498</v>
      </c>
      <c r="D314" s="327"/>
      <c r="E314" s="327"/>
      <c r="F314" s="327"/>
      <c r="G314" s="327"/>
      <c r="H314" s="327"/>
      <c r="I314" s="327"/>
      <c r="J314" s="333"/>
      <c r="K314" s="333"/>
      <c r="L314" s="333"/>
    </row>
    <row r="315" spans="1:12" x14ac:dyDescent="0.2">
      <c r="A315" s="3"/>
      <c r="B315" s="252"/>
      <c r="C315" s="340" t="s">
        <v>70</v>
      </c>
      <c r="D315" s="327"/>
      <c r="E315" s="327"/>
      <c r="F315" s="327"/>
      <c r="G315" s="327"/>
      <c r="H315" s="327"/>
      <c r="I315" s="327"/>
      <c r="J315" s="333"/>
      <c r="K315" s="333"/>
      <c r="L315" s="333"/>
    </row>
    <row r="316" spans="1:12" x14ac:dyDescent="0.2">
      <c r="A316" s="3"/>
      <c r="B316" s="252"/>
      <c r="C316" s="341" t="s">
        <v>75</v>
      </c>
      <c r="D316" s="356">
        <f t="shared" ref="D316:K316" si="70">SUBTOTAL(9,D310:D315)</f>
        <v>0</v>
      </c>
      <c r="E316" s="356">
        <f t="shared" si="70"/>
        <v>0</v>
      </c>
      <c r="F316" s="356">
        <f t="shared" si="70"/>
        <v>0</v>
      </c>
      <c r="G316" s="356">
        <f t="shared" si="70"/>
        <v>0</v>
      </c>
      <c r="H316" s="356">
        <f t="shared" si="70"/>
        <v>0</v>
      </c>
      <c r="I316" s="356">
        <f t="shared" si="70"/>
        <v>0</v>
      </c>
      <c r="J316" s="356">
        <f t="shared" si="70"/>
        <v>0</v>
      </c>
      <c r="K316" s="356">
        <f t="shared" si="70"/>
        <v>0</v>
      </c>
      <c r="L316" s="356">
        <f t="shared" ref="L316" si="71">SUBTOTAL(9,L310:L315)</f>
        <v>0</v>
      </c>
    </row>
    <row r="317" spans="1:12" x14ac:dyDescent="0.2">
      <c r="A317" s="3"/>
      <c r="B317" s="252"/>
      <c r="C317" s="349"/>
      <c r="D317" s="328"/>
      <c r="E317" s="328"/>
      <c r="F317" s="328"/>
      <c r="G317" s="328"/>
      <c r="H317" s="328"/>
      <c r="I317" s="328"/>
      <c r="J317" s="328"/>
      <c r="K317" s="328"/>
      <c r="L317" s="328"/>
    </row>
    <row r="318" spans="1:12" x14ac:dyDescent="0.2">
      <c r="A318" s="338">
        <f>+A309+1</f>
        <v>11</v>
      </c>
      <c r="B318" s="252" t="str">
        <f ca="1">OFFSET(List_AllocOpexListStart,A318,0)</f>
        <v>A-11</v>
      </c>
      <c r="C318" s="339" t="str">
        <f ca="1">VLOOKUP(B318,List_AllocatedCosts,2,FALSE)</f>
        <v>Taxation – Specific Allocation</v>
      </c>
      <c r="D318" s="328"/>
      <c r="E318" s="328"/>
      <c r="F318" s="328"/>
      <c r="G318" s="328"/>
      <c r="H318" s="328"/>
      <c r="I318" s="328"/>
      <c r="J318" s="328"/>
      <c r="K318" s="328"/>
      <c r="L318" s="328"/>
    </row>
    <row r="319" spans="1:12" x14ac:dyDescent="0.2">
      <c r="A319" s="338"/>
      <c r="B319" s="252"/>
      <c r="C319" s="340" t="s">
        <v>68</v>
      </c>
      <c r="D319" s="327"/>
      <c r="E319" s="327"/>
      <c r="F319" s="327"/>
      <c r="G319" s="327"/>
      <c r="H319" s="327"/>
      <c r="I319" s="327"/>
      <c r="J319" s="333"/>
      <c r="K319" s="333"/>
      <c r="L319" s="333"/>
    </row>
    <row r="320" spans="1:12" x14ac:dyDescent="0.2">
      <c r="A320" s="338"/>
      <c r="B320" s="252"/>
      <c r="C320" s="340" t="s">
        <v>69</v>
      </c>
      <c r="D320" s="327"/>
      <c r="E320" s="327"/>
      <c r="F320" s="327"/>
      <c r="G320" s="327"/>
      <c r="H320" s="327"/>
      <c r="I320" s="327"/>
      <c r="J320" s="333"/>
      <c r="K320" s="333"/>
      <c r="L320" s="333"/>
    </row>
    <row r="321" spans="1:12" s="736" customFormat="1" x14ac:dyDescent="0.2">
      <c r="A321" s="338"/>
      <c r="B321" s="252"/>
      <c r="C321" s="340" t="s">
        <v>546</v>
      </c>
      <c r="D321" s="327"/>
      <c r="E321" s="327"/>
      <c r="F321" s="327"/>
      <c r="G321" s="327"/>
      <c r="H321" s="327"/>
      <c r="I321" s="327"/>
      <c r="J321" s="333"/>
      <c r="K321" s="333"/>
      <c r="L321" s="333"/>
    </row>
    <row r="322" spans="1:12" x14ac:dyDescent="0.2">
      <c r="A322" s="338"/>
      <c r="B322" s="252"/>
      <c r="C322" s="340" t="s">
        <v>547</v>
      </c>
      <c r="D322" s="327"/>
      <c r="E322" s="327"/>
      <c r="F322" s="327"/>
      <c r="G322" s="327"/>
      <c r="H322" s="327"/>
      <c r="I322" s="327"/>
      <c r="J322" s="333"/>
      <c r="K322" s="333"/>
      <c r="L322" s="333"/>
    </row>
    <row r="323" spans="1:12" s="736" customFormat="1" x14ac:dyDescent="0.2">
      <c r="A323" s="338"/>
      <c r="B323" s="252"/>
      <c r="C323" s="340" t="s">
        <v>498</v>
      </c>
      <c r="D323" s="327"/>
      <c r="E323" s="327"/>
      <c r="F323" s="327"/>
      <c r="G323" s="327"/>
      <c r="H323" s="327"/>
      <c r="I323" s="327"/>
      <c r="J323" s="333"/>
      <c r="K323" s="333"/>
      <c r="L323" s="333"/>
    </row>
    <row r="324" spans="1:12" x14ac:dyDescent="0.2">
      <c r="A324" s="338"/>
      <c r="B324" s="252"/>
      <c r="C324" s="340" t="s">
        <v>70</v>
      </c>
      <c r="D324" s="327"/>
      <c r="E324" s="327"/>
      <c r="F324" s="327"/>
      <c r="G324" s="327"/>
      <c r="H324" s="327"/>
      <c r="I324" s="327"/>
      <c r="J324" s="333"/>
      <c r="K324" s="333"/>
      <c r="L324" s="333"/>
    </row>
    <row r="325" spans="1:12" x14ac:dyDescent="0.2">
      <c r="A325" s="338"/>
      <c r="B325" s="252"/>
      <c r="C325" s="341" t="s">
        <v>75</v>
      </c>
      <c r="D325" s="356">
        <f t="shared" ref="D325:K325" si="72">SUBTOTAL(9,D319:D324)</f>
        <v>0</v>
      </c>
      <c r="E325" s="356">
        <f t="shared" si="72"/>
        <v>0</v>
      </c>
      <c r="F325" s="356">
        <f t="shared" si="72"/>
        <v>0</v>
      </c>
      <c r="G325" s="356">
        <f t="shared" si="72"/>
        <v>0</v>
      </c>
      <c r="H325" s="356">
        <f t="shared" si="72"/>
        <v>0</v>
      </c>
      <c r="I325" s="356">
        <f t="shared" si="72"/>
        <v>0</v>
      </c>
      <c r="J325" s="356">
        <f t="shared" si="72"/>
        <v>0</v>
      </c>
      <c r="K325" s="356">
        <f t="shared" si="72"/>
        <v>0</v>
      </c>
      <c r="L325" s="356">
        <f t="shared" ref="L325" si="73">SUBTOTAL(9,L319:L324)</f>
        <v>0</v>
      </c>
    </row>
    <row r="326" spans="1:12" x14ac:dyDescent="0.2">
      <c r="A326" s="338"/>
      <c r="B326" s="252"/>
      <c r="C326" s="341"/>
      <c r="D326" s="328"/>
      <c r="E326" s="328"/>
      <c r="F326" s="328"/>
      <c r="G326" s="328"/>
      <c r="H326" s="328"/>
      <c r="I326" s="328"/>
      <c r="J326" s="328"/>
      <c r="K326" s="328"/>
      <c r="L326" s="328"/>
    </row>
    <row r="327" spans="1:12" x14ac:dyDescent="0.2">
      <c r="A327" s="338">
        <f>+A318+1</f>
        <v>12</v>
      </c>
      <c r="B327" s="252" t="str">
        <f ca="1">OFFSET(List_AllocOpexListStart,A327,0)</f>
        <v>A-12</v>
      </c>
      <c r="C327" s="339" t="str">
        <f ca="1">VLOOKUP(B327,List_AllocatedCosts,2,FALSE)</f>
        <v>Corporate Finance</v>
      </c>
      <c r="D327" s="328"/>
      <c r="E327" s="328"/>
      <c r="F327" s="328"/>
      <c r="G327" s="328"/>
      <c r="H327" s="328"/>
      <c r="I327" s="328"/>
      <c r="J327" s="328"/>
      <c r="K327" s="328"/>
      <c r="L327" s="328"/>
    </row>
    <row r="328" spans="1:12" x14ac:dyDescent="0.2">
      <c r="A328" s="338"/>
      <c r="B328" s="252"/>
      <c r="C328" s="340" t="s">
        <v>68</v>
      </c>
      <c r="D328" s="327"/>
      <c r="E328" s="327"/>
      <c r="F328" s="327"/>
      <c r="G328" s="327"/>
      <c r="H328" s="327"/>
      <c r="I328" s="327"/>
      <c r="J328" s="333"/>
      <c r="K328" s="333"/>
      <c r="L328" s="333"/>
    </row>
    <row r="329" spans="1:12" x14ac:dyDescent="0.2">
      <c r="A329" s="338"/>
      <c r="B329" s="252"/>
      <c r="C329" s="340" t="s">
        <v>69</v>
      </c>
      <c r="D329" s="327"/>
      <c r="E329" s="327"/>
      <c r="F329" s="327"/>
      <c r="G329" s="327"/>
      <c r="H329" s="327"/>
      <c r="I329" s="327"/>
      <c r="J329" s="333"/>
      <c r="K329" s="333"/>
      <c r="L329" s="333"/>
    </row>
    <row r="330" spans="1:12" s="736" customFormat="1" x14ac:dyDescent="0.2">
      <c r="A330" s="338"/>
      <c r="B330" s="252"/>
      <c r="C330" s="340" t="s">
        <v>546</v>
      </c>
      <c r="D330" s="327"/>
      <c r="E330" s="327"/>
      <c r="F330" s="327"/>
      <c r="G330" s="327"/>
      <c r="H330" s="327"/>
      <c r="I330" s="327"/>
      <c r="J330" s="333"/>
      <c r="K330" s="333"/>
      <c r="L330" s="333"/>
    </row>
    <row r="331" spans="1:12" x14ac:dyDescent="0.2">
      <c r="A331" s="338"/>
      <c r="B331" s="252"/>
      <c r="C331" s="340" t="s">
        <v>547</v>
      </c>
      <c r="D331" s="327"/>
      <c r="E331" s="327"/>
      <c r="F331" s="327"/>
      <c r="G331" s="327"/>
      <c r="H331" s="327"/>
      <c r="I331" s="327"/>
      <c r="J331" s="333"/>
      <c r="K331" s="333"/>
      <c r="L331" s="333"/>
    </row>
    <row r="332" spans="1:12" s="736" customFormat="1" x14ac:dyDescent="0.2">
      <c r="A332" s="338"/>
      <c r="B332" s="252"/>
      <c r="C332" s="340" t="s">
        <v>498</v>
      </c>
      <c r="D332" s="327"/>
      <c r="E332" s="327"/>
      <c r="F332" s="327"/>
      <c r="G332" s="327"/>
      <c r="H332" s="327"/>
      <c r="I332" s="327"/>
      <c r="J332" s="333"/>
      <c r="K332" s="333"/>
      <c r="L332" s="333"/>
    </row>
    <row r="333" spans="1:12" x14ac:dyDescent="0.2">
      <c r="A333" s="338"/>
      <c r="B333" s="252"/>
      <c r="C333" s="340" t="s">
        <v>70</v>
      </c>
      <c r="D333" s="327"/>
      <c r="E333" s="327"/>
      <c r="F333" s="327"/>
      <c r="G333" s="327"/>
      <c r="H333" s="327"/>
      <c r="I333" s="327"/>
      <c r="J333" s="333"/>
      <c r="K333" s="333"/>
      <c r="L333" s="333"/>
    </row>
    <row r="334" spans="1:12" x14ac:dyDescent="0.2">
      <c r="A334" s="338"/>
      <c r="B334" s="252"/>
      <c r="C334" s="341" t="s">
        <v>75</v>
      </c>
      <c r="D334" s="356">
        <f t="shared" ref="D334:K334" si="74">SUBTOTAL(9,D328:D333)</f>
        <v>0</v>
      </c>
      <c r="E334" s="356">
        <f t="shared" si="74"/>
        <v>0</v>
      </c>
      <c r="F334" s="356">
        <f t="shared" si="74"/>
        <v>0</v>
      </c>
      <c r="G334" s="356">
        <f t="shared" si="74"/>
        <v>0</v>
      </c>
      <c r="H334" s="356">
        <f t="shared" si="74"/>
        <v>0</v>
      </c>
      <c r="I334" s="356">
        <f t="shared" si="74"/>
        <v>0</v>
      </c>
      <c r="J334" s="356">
        <f t="shared" si="74"/>
        <v>0</v>
      </c>
      <c r="K334" s="356">
        <f t="shared" si="74"/>
        <v>0</v>
      </c>
      <c r="L334" s="356">
        <f t="shared" ref="L334" si="75">SUBTOTAL(9,L328:L333)</f>
        <v>0</v>
      </c>
    </row>
    <row r="335" spans="1:12" x14ac:dyDescent="0.2">
      <c r="A335" s="338"/>
      <c r="B335" s="252"/>
      <c r="C335" s="341"/>
      <c r="D335" s="328"/>
      <c r="E335" s="328"/>
      <c r="F335" s="328"/>
      <c r="G335" s="328"/>
      <c r="H335" s="328"/>
      <c r="I335" s="328"/>
      <c r="J335" s="328"/>
      <c r="K335" s="328"/>
      <c r="L335" s="328"/>
    </row>
    <row r="336" spans="1:12" x14ac:dyDescent="0.2">
      <c r="A336" s="338">
        <f>+A327+1</f>
        <v>13</v>
      </c>
      <c r="B336" s="252" t="str">
        <f ca="1">OFFSET(List_AllocOpexListStart,A336,0)</f>
        <v>A-13</v>
      </c>
      <c r="C336" s="339" t="str">
        <f ca="1">VLOOKUP(B336,List_AllocatedCosts,2,FALSE)</f>
        <v>Operational Finance</v>
      </c>
      <c r="D336" s="328"/>
      <c r="E336" s="328"/>
      <c r="F336" s="328"/>
      <c r="G336" s="328"/>
      <c r="H336" s="328"/>
      <c r="I336" s="328"/>
      <c r="J336" s="328"/>
      <c r="K336" s="328"/>
      <c r="L336" s="328"/>
    </row>
    <row r="337" spans="1:12" x14ac:dyDescent="0.2">
      <c r="A337" s="3"/>
      <c r="B337" s="252"/>
      <c r="C337" s="340" t="s">
        <v>68</v>
      </c>
      <c r="D337" s="327"/>
      <c r="E337" s="327"/>
      <c r="F337" s="327"/>
      <c r="G337" s="327"/>
      <c r="H337" s="327"/>
      <c r="I337" s="327"/>
      <c r="J337" s="333"/>
      <c r="K337" s="333"/>
      <c r="L337" s="333"/>
    </row>
    <row r="338" spans="1:12" x14ac:dyDescent="0.2">
      <c r="A338" s="3"/>
      <c r="B338" s="252"/>
      <c r="C338" s="340" t="s">
        <v>69</v>
      </c>
      <c r="D338" s="327"/>
      <c r="E338" s="327"/>
      <c r="F338" s="327"/>
      <c r="G338" s="327"/>
      <c r="H338" s="327"/>
      <c r="I338" s="327"/>
      <c r="J338" s="333"/>
      <c r="K338" s="333"/>
      <c r="L338" s="333"/>
    </row>
    <row r="339" spans="1:12" s="736" customFormat="1" x14ac:dyDescent="0.2">
      <c r="A339" s="540"/>
      <c r="B339" s="252"/>
      <c r="C339" s="340" t="s">
        <v>546</v>
      </c>
      <c r="D339" s="327"/>
      <c r="E339" s="327"/>
      <c r="F339" s="327"/>
      <c r="G339" s="327"/>
      <c r="H339" s="327"/>
      <c r="I339" s="327"/>
      <c r="J339" s="333"/>
      <c r="K339" s="333"/>
      <c r="L339" s="333"/>
    </row>
    <row r="340" spans="1:12" x14ac:dyDescent="0.2">
      <c r="A340" s="3"/>
      <c r="B340" s="252"/>
      <c r="C340" s="340" t="s">
        <v>547</v>
      </c>
      <c r="D340" s="327"/>
      <c r="E340" s="327"/>
      <c r="F340" s="327"/>
      <c r="G340" s="327"/>
      <c r="H340" s="327"/>
      <c r="I340" s="327"/>
      <c r="J340" s="333"/>
      <c r="K340" s="333"/>
      <c r="L340" s="333"/>
    </row>
    <row r="341" spans="1:12" s="736" customFormat="1" x14ac:dyDescent="0.2">
      <c r="A341" s="540"/>
      <c r="B341" s="252"/>
      <c r="C341" s="340" t="s">
        <v>498</v>
      </c>
      <c r="D341" s="327"/>
      <c r="E341" s="327"/>
      <c r="F341" s="327"/>
      <c r="G341" s="327"/>
      <c r="H341" s="327"/>
      <c r="I341" s="327"/>
      <c r="J341" s="333"/>
      <c r="K341" s="333"/>
      <c r="L341" s="333"/>
    </row>
    <row r="342" spans="1:12" x14ac:dyDescent="0.2">
      <c r="A342" s="3"/>
      <c r="B342" s="252"/>
      <c r="C342" s="340" t="s">
        <v>70</v>
      </c>
      <c r="D342" s="327"/>
      <c r="E342" s="327"/>
      <c r="F342" s="327"/>
      <c r="G342" s="327"/>
      <c r="H342" s="327"/>
      <c r="I342" s="327"/>
      <c r="J342" s="333"/>
      <c r="K342" s="333"/>
      <c r="L342" s="333"/>
    </row>
    <row r="343" spans="1:12" x14ac:dyDescent="0.2">
      <c r="A343" s="3"/>
      <c r="B343" s="252"/>
      <c r="C343" s="341" t="s">
        <v>75</v>
      </c>
      <c r="D343" s="356">
        <f t="shared" ref="D343:K343" si="76">SUBTOTAL(9,D337:D342)</f>
        <v>0</v>
      </c>
      <c r="E343" s="356">
        <f t="shared" si="76"/>
        <v>0</v>
      </c>
      <c r="F343" s="356">
        <f t="shared" si="76"/>
        <v>0</v>
      </c>
      <c r="G343" s="356">
        <f t="shared" si="76"/>
        <v>0</v>
      </c>
      <c r="H343" s="356">
        <f t="shared" si="76"/>
        <v>0</v>
      </c>
      <c r="I343" s="356">
        <f t="shared" si="76"/>
        <v>0</v>
      </c>
      <c r="J343" s="356">
        <f t="shared" si="76"/>
        <v>0</v>
      </c>
      <c r="K343" s="356">
        <f t="shared" si="76"/>
        <v>0</v>
      </c>
      <c r="L343" s="356">
        <f t="shared" ref="L343" si="77">SUBTOTAL(9,L337:L342)</f>
        <v>0</v>
      </c>
    </row>
    <row r="344" spans="1:12" x14ac:dyDescent="0.2">
      <c r="A344" s="3"/>
      <c r="B344" s="252"/>
      <c r="C344" s="341"/>
      <c r="D344" s="328"/>
      <c r="E344" s="328"/>
      <c r="F344" s="328"/>
      <c r="G344" s="328"/>
      <c r="H344" s="328"/>
      <c r="I344" s="328"/>
      <c r="J344" s="328"/>
      <c r="K344" s="328"/>
      <c r="L344" s="328"/>
    </row>
    <row r="345" spans="1:12" x14ac:dyDescent="0.2">
      <c r="A345" s="338">
        <f>+A336+1</f>
        <v>14</v>
      </c>
      <c r="B345" s="252" t="str">
        <f ca="1">OFFSET(List_AllocOpexListStart,A345,0)</f>
        <v>A-14</v>
      </c>
      <c r="C345" s="339" t="str">
        <f ca="1">VLOOKUP(B345,List_AllocatedCosts,2,FALSE)</f>
        <v>Regulatory Finance</v>
      </c>
      <c r="D345" s="328"/>
      <c r="E345" s="328"/>
      <c r="F345" s="328"/>
      <c r="G345" s="328"/>
      <c r="H345" s="328"/>
      <c r="I345" s="328"/>
      <c r="J345" s="328"/>
      <c r="K345" s="328"/>
      <c r="L345" s="328"/>
    </row>
    <row r="346" spans="1:12" x14ac:dyDescent="0.2">
      <c r="A346" s="338"/>
      <c r="B346" s="252"/>
      <c r="C346" s="340" t="s">
        <v>68</v>
      </c>
      <c r="D346" s="327"/>
      <c r="E346" s="327"/>
      <c r="F346" s="327"/>
      <c r="G346" s="327"/>
      <c r="H346" s="327"/>
      <c r="I346" s="327"/>
      <c r="J346" s="333"/>
      <c r="K346" s="333"/>
      <c r="L346" s="333"/>
    </row>
    <row r="347" spans="1:12" x14ac:dyDescent="0.2">
      <c r="A347" s="338"/>
      <c r="B347" s="252"/>
      <c r="C347" s="340" t="s">
        <v>69</v>
      </c>
      <c r="D347" s="327"/>
      <c r="E347" s="327"/>
      <c r="F347" s="327"/>
      <c r="G347" s="327"/>
      <c r="H347" s="327"/>
      <c r="I347" s="327"/>
      <c r="J347" s="333"/>
      <c r="K347" s="333"/>
      <c r="L347" s="333"/>
    </row>
    <row r="348" spans="1:12" s="736" customFormat="1" x14ac:dyDescent="0.2">
      <c r="A348" s="338"/>
      <c r="B348" s="252"/>
      <c r="C348" s="340" t="s">
        <v>546</v>
      </c>
      <c r="D348" s="327"/>
      <c r="E348" s="327"/>
      <c r="F348" s="327"/>
      <c r="G348" s="327"/>
      <c r="H348" s="327"/>
      <c r="I348" s="327"/>
      <c r="J348" s="333"/>
      <c r="K348" s="333"/>
      <c r="L348" s="333"/>
    </row>
    <row r="349" spans="1:12" x14ac:dyDescent="0.2">
      <c r="A349" s="338"/>
      <c r="B349" s="252"/>
      <c r="C349" s="340" t="s">
        <v>547</v>
      </c>
      <c r="D349" s="327"/>
      <c r="E349" s="327"/>
      <c r="F349" s="327"/>
      <c r="G349" s="327"/>
      <c r="H349" s="327"/>
      <c r="I349" s="327"/>
      <c r="J349" s="333"/>
      <c r="K349" s="333"/>
      <c r="L349" s="333"/>
    </row>
    <row r="350" spans="1:12" s="736" customFormat="1" x14ac:dyDescent="0.2">
      <c r="A350" s="338"/>
      <c r="B350" s="252"/>
      <c r="C350" s="340" t="s">
        <v>498</v>
      </c>
      <c r="D350" s="327"/>
      <c r="E350" s="327"/>
      <c r="F350" s="327"/>
      <c r="G350" s="327"/>
      <c r="H350" s="327"/>
      <c r="I350" s="327"/>
      <c r="J350" s="333"/>
      <c r="K350" s="333"/>
      <c r="L350" s="333"/>
    </row>
    <row r="351" spans="1:12" x14ac:dyDescent="0.2">
      <c r="A351" s="338"/>
      <c r="B351" s="252"/>
      <c r="C351" s="340" t="s">
        <v>70</v>
      </c>
      <c r="D351" s="327"/>
      <c r="E351" s="327"/>
      <c r="F351" s="327"/>
      <c r="G351" s="327"/>
      <c r="H351" s="327"/>
      <c r="I351" s="327"/>
      <c r="J351" s="333"/>
      <c r="K351" s="333"/>
      <c r="L351" s="333"/>
    </row>
    <row r="352" spans="1:12" x14ac:dyDescent="0.2">
      <c r="A352" s="338"/>
      <c r="B352" s="252"/>
      <c r="C352" s="341" t="s">
        <v>75</v>
      </c>
      <c r="D352" s="356">
        <f t="shared" ref="D352:K352" si="78">SUBTOTAL(9,D346:D351)</f>
        <v>0</v>
      </c>
      <c r="E352" s="356">
        <f t="shared" si="78"/>
        <v>0</v>
      </c>
      <c r="F352" s="356">
        <f t="shared" si="78"/>
        <v>0</v>
      </c>
      <c r="G352" s="356">
        <f t="shared" si="78"/>
        <v>0</v>
      </c>
      <c r="H352" s="356">
        <f t="shared" si="78"/>
        <v>0</v>
      </c>
      <c r="I352" s="356">
        <f t="shared" si="78"/>
        <v>0</v>
      </c>
      <c r="J352" s="356">
        <f t="shared" si="78"/>
        <v>0</v>
      </c>
      <c r="K352" s="356">
        <f t="shared" si="78"/>
        <v>0</v>
      </c>
      <c r="L352" s="356">
        <f t="shared" ref="L352" si="79">SUBTOTAL(9,L346:L351)</f>
        <v>0</v>
      </c>
    </row>
    <row r="353" spans="1:12" x14ac:dyDescent="0.2">
      <c r="A353" s="338"/>
      <c r="B353" s="252"/>
      <c r="C353" s="341"/>
      <c r="D353" s="328"/>
      <c r="E353" s="328"/>
      <c r="F353" s="328"/>
      <c r="G353" s="328"/>
      <c r="H353" s="328"/>
      <c r="I353" s="328"/>
      <c r="J353" s="328"/>
      <c r="K353" s="328"/>
      <c r="L353" s="328"/>
    </row>
    <row r="354" spans="1:12" x14ac:dyDescent="0.2">
      <c r="A354" s="338">
        <f>+A345+1</f>
        <v>15</v>
      </c>
      <c r="B354" s="252" t="str">
        <f ca="1">OFFSET(List_AllocOpexListStart,A354,0)</f>
        <v>A-15</v>
      </c>
      <c r="C354" s="339" t="str">
        <f ca="1">VLOOKUP(B354,List_AllocatedCosts,2,FALSE)</f>
        <v>Purchasing and Contracts</v>
      </c>
      <c r="D354" s="328"/>
      <c r="E354" s="328"/>
      <c r="F354" s="328"/>
      <c r="G354" s="328"/>
      <c r="H354" s="328"/>
      <c r="I354" s="328"/>
      <c r="J354" s="328"/>
      <c r="K354" s="328"/>
      <c r="L354" s="328"/>
    </row>
    <row r="355" spans="1:12" x14ac:dyDescent="0.2">
      <c r="A355" s="338"/>
      <c r="B355" s="252"/>
      <c r="C355" s="340" t="s">
        <v>68</v>
      </c>
      <c r="D355" s="327"/>
      <c r="E355" s="327"/>
      <c r="F355" s="327"/>
      <c r="G355" s="327"/>
      <c r="H355" s="327"/>
      <c r="I355" s="327"/>
      <c r="J355" s="333"/>
      <c r="K355" s="333"/>
      <c r="L355" s="333"/>
    </row>
    <row r="356" spans="1:12" x14ac:dyDescent="0.2">
      <c r="A356" s="338"/>
      <c r="B356" s="252"/>
      <c r="C356" s="340" t="s">
        <v>69</v>
      </c>
      <c r="D356" s="327"/>
      <c r="E356" s="327"/>
      <c r="F356" s="327"/>
      <c r="G356" s="327"/>
      <c r="H356" s="327"/>
      <c r="I356" s="327"/>
      <c r="J356" s="333"/>
      <c r="K356" s="333"/>
      <c r="L356" s="333"/>
    </row>
    <row r="357" spans="1:12" s="736" customFormat="1" x14ac:dyDescent="0.2">
      <c r="A357" s="338"/>
      <c r="B357" s="252"/>
      <c r="C357" s="340" t="s">
        <v>546</v>
      </c>
      <c r="D357" s="327"/>
      <c r="E357" s="327"/>
      <c r="F357" s="327"/>
      <c r="G357" s="327"/>
      <c r="H357" s="327"/>
      <c r="I357" s="327"/>
      <c r="J357" s="333"/>
      <c r="K357" s="333"/>
      <c r="L357" s="333"/>
    </row>
    <row r="358" spans="1:12" x14ac:dyDescent="0.2">
      <c r="A358" s="338"/>
      <c r="B358" s="252"/>
      <c r="C358" s="340" t="s">
        <v>547</v>
      </c>
      <c r="D358" s="327"/>
      <c r="E358" s="327"/>
      <c r="F358" s="327"/>
      <c r="G358" s="327"/>
      <c r="H358" s="327"/>
      <c r="I358" s="327"/>
      <c r="J358" s="333"/>
      <c r="K358" s="333"/>
      <c r="L358" s="333"/>
    </row>
    <row r="359" spans="1:12" s="736" customFormat="1" x14ac:dyDescent="0.2">
      <c r="A359" s="338"/>
      <c r="B359" s="252"/>
      <c r="C359" s="340" t="s">
        <v>498</v>
      </c>
      <c r="D359" s="327"/>
      <c r="E359" s="327"/>
      <c r="F359" s="327"/>
      <c r="G359" s="327"/>
      <c r="H359" s="327"/>
      <c r="I359" s="327"/>
      <c r="J359" s="333"/>
      <c r="K359" s="333"/>
      <c r="L359" s="333"/>
    </row>
    <row r="360" spans="1:12" x14ac:dyDescent="0.2">
      <c r="A360" s="338"/>
      <c r="B360" s="252"/>
      <c r="C360" s="340" t="s">
        <v>70</v>
      </c>
      <c r="D360" s="327"/>
      <c r="E360" s="327"/>
      <c r="F360" s="327"/>
      <c r="G360" s="327"/>
      <c r="H360" s="327"/>
      <c r="I360" s="327"/>
      <c r="J360" s="333"/>
      <c r="K360" s="333"/>
      <c r="L360" s="333"/>
    </row>
    <row r="361" spans="1:12" x14ac:dyDescent="0.2">
      <c r="A361" s="338"/>
      <c r="B361" s="252"/>
      <c r="C361" s="341" t="s">
        <v>75</v>
      </c>
      <c r="D361" s="356">
        <f t="shared" ref="D361:K361" si="80">SUBTOTAL(9,D355:D360)</f>
        <v>0</v>
      </c>
      <c r="E361" s="356">
        <f t="shared" si="80"/>
        <v>0</v>
      </c>
      <c r="F361" s="356">
        <f t="shared" si="80"/>
        <v>0</v>
      </c>
      <c r="G361" s="356">
        <f t="shared" si="80"/>
        <v>0</v>
      </c>
      <c r="H361" s="356">
        <f t="shared" si="80"/>
        <v>0</v>
      </c>
      <c r="I361" s="356">
        <f t="shared" si="80"/>
        <v>0</v>
      </c>
      <c r="J361" s="356">
        <f t="shared" si="80"/>
        <v>0</v>
      </c>
      <c r="K361" s="356">
        <f t="shared" si="80"/>
        <v>0</v>
      </c>
      <c r="L361" s="356">
        <f t="shared" ref="L361" si="81">SUBTOTAL(9,L355:L360)</f>
        <v>0</v>
      </c>
    </row>
    <row r="362" spans="1:12" x14ac:dyDescent="0.2">
      <c r="A362" s="338"/>
      <c r="B362" s="252"/>
      <c r="C362" s="341"/>
      <c r="D362" s="328"/>
      <c r="E362" s="328"/>
      <c r="F362" s="328"/>
      <c r="G362" s="328"/>
      <c r="H362" s="328"/>
      <c r="I362" s="328"/>
      <c r="J362" s="328"/>
      <c r="K362" s="328"/>
      <c r="L362" s="328"/>
    </row>
    <row r="363" spans="1:12" x14ac:dyDescent="0.2">
      <c r="A363" s="338">
        <f>+A354+1</f>
        <v>16</v>
      </c>
      <c r="B363" s="252" t="str">
        <f ca="1">OFFSET(List_AllocOpexListStart,A363,0)</f>
        <v>A-16</v>
      </c>
      <c r="C363" s="339" t="str">
        <f ca="1">VLOOKUP(B363,List_AllocatedCosts,2,FALSE)</f>
        <v>Finance - Adjustments</v>
      </c>
      <c r="D363" s="328"/>
      <c r="E363" s="328"/>
      <c r="F363" s="328"/>
      <c r="G363" s="328"/>
      <c r="H363" s="328"/>
      <c r="I363" s="328"/>
      <c r="J363" s="328"/>
      <c r="K363" s="328"/>
      <c r="L363" s="328"/>
    </row>
    <row r="364" spans="1:12" x14ac:dyDescent="0.2">
      <c r="A364" s="3"/>
      <c r="B364" s="252"/>
      <c r="C364" s="340" t="s">
        <v>68</v>
      </c>
      <c r="D364" s="327"/>
      <c r="E364" s="327"/>
      <c r="F364" s="327"/>
      <c r="G364" s="327"/>
      <c r="H364" s="327"/>
      <c r="I364" s="327"/>
      <c r="J364" s="333"/>
      <c r="K364" s="333"/>
      <c r="L364" s="333"/>
    </row>
    <row r="365" spans="1:12" x14ac:dyDescent="0.2">
      <c r="A365" s="3"/>
      <c r="B365" s="252"/>
      <c r="C365" s="340" t="s">
        <v>69</v>
      </c>
      <c r="D365" s="327"/>
      <c r="E365" s="327"/>
      <c r="F365" s="327"/>
      <c r="G365" s="327"/>
      <c r="H365" s="327"/>
      <c r="I365" s="327"/>
      <c r="J365" s="333"/>
      <c r="K365" s="333"/>
      <c r="L365" s="333"/>
    </row>
    <row r="366" spans="1:12" s="736" customFormat="1" x14ac:dyDescent="0.2">
      <c r="A366" s="540"/>
      <c r="B366" s="252"/>
      <c r="C366" s="340" t="s">
        <v>546</v>
      </c>
      <c r="D366" s="327"/>
      <c r="E366" s="327"/>
      <c r="F366" s="327"/>
      <c r="G366" s="327"/>
      <c r="H366" s="327"/>
      <c r="I366" s="327"/>
      <c r="J366" s="333"/>
      <c r="K366" s="333"/>
      <c r="L366" s="333"/>
    </row>
    <row r="367" spans="1:12" x14ac:dyDescent="0.2">
      <c r="A367" s="3"/>
      <c r="B367" s="252"/>
      <c r="C367" s="340" t="s">
        <v>547</v>
      </c>
      <c r="D367" s="327"/>
      <c r="E367" s="327"/>
      <c r="F367" s="327"/>
      <c r="G367" s="327"/>
      <c r="H367" s="327"/>
      <c r="I367" s="327"/>
      <c r="J367" s="333"/>
      <c r="K367" s="333"/>
      <c r="L367" s="333"/>
    </row>
    <row r="368" spans="1:12" s="736" customFormat="1" x14ac:dyDescent="0.2">
      <c r="A368" s="540"/>
      <c r="B368" s="252"/>
      <c r="C368" s="340" t="s">
        <v>498</v>
      </c>
      <c r="D368" s="327"/>
      <c r="E368" s="327"/>
      <c r="F368" s="327"/>
      <c r="G368" s="327"/>
      <c r="H368" s="327"/>
      <c r="I368" s="327"/>
      <c r="J368" s="333"/>
      <c r="K368" s="333"/>
      <c r="L368" s="333"/>
    </row>
    <row r="369" spans="1:12" x14ac:dyDescent="0.2">
      <c r="A369" s="3"/>
      <c r="B369" s="252"/>
      <c r="C369" s="340" t="s">
        <v>70</v>
      </c>
      <c r="D369" s="327"/>
      <c r="E369" s="327"/>
      <c r="F369" s="327"/>
      <c r="G369" s="327"/>
      <c r="H369" s="327"/>
      <c r="I369" s="327"/>
      <c r="J369" s="333"/>
      <c r="K369" s="333"/>
      <c r="L369" s="333"/>
    </row>
    <row r="370" spans="1:12" x14ac:dyDescent="0.2">
      <c r="A370" s="3"/>
      <c r="B370" s="252"/>
      <c r="C370" s="341" t="s">
        <v>75</v>
      </c>
      <c r="D370" s="356">
        <f t="shared" ref="D370:K370" si="82">SUBTOTAL(9,D364:D369)</f>
        <v>0</v>
      </c>
      <c r="E370" s="356">
        <f t="shared" si="82"/>
        <v>0</v>
      </c>
      <c r="F370" s="356">
        <f t="shared" si="82"/>
        <v>0</v>
      </c>
      <c r="G370" s="356">
        <f t="shared" si="82"/>
        <v>0</v>
      </c>
      <c r="H370" s="356">
        <f t="shared" si="82"/>
        <v>0</v>
      </c>
      <c r="I370" s="356">
        <f t="shared" si="82"/>
        <v>0</v>
      </c>
      <c r="J370" s="356">
        <f t="shared" si="82"/>
        <v>0</v>
      </c>
      <c r="K370" s="356">
        <f t="shared" si="82"/>
        <v>0</v>
      </c>
      <c r="L370" s="356">
        <f t="shared" ref="L370" si="83">SUBTOTAL(9,L364:L369)</f>
        <v>0</v>
      </c>
    </row>
    <row r="371" spans="1:12" s="842" customFormat="1" x14ac:dyDescent="0.2">
      <c r="A371" s="540"/>
      <c r="B371" s="252"/>
      <c r="C371" s="341"/>
      <c r="D371" s="356"/>
      <c r="E371" s="356"/>
      <c r="F371" s="356"/>
      <c r="G371" s="356"/>
      <c r="H371" s="356"/>
      <c r="I371" s="356"/>
      <c r="J371" s="356"/>
      <c r="K371" s="356"/>
      <c r="L371" s="356"/>
    </row>
    <row r="372" spans="1:12" x14ac:dyDescent="0.2">
      <c r="A372" s="338">
        <f>+A363+1</f>
        <v>17</v>
      </c>
      <c r="B372" s="252" t="str">
        <f ca="1">OFFSET(List_AllocOpexListStart,A372,0)</f>
        <v>A-17</v>
      </c>
      <c r="C372" s="339" t="str">
        <f ca="1">VLOOKUP(B372,List_AllocatedCosts,2,FALSE)</f>
        <v>Information Technology</v>
      </c>
      <c r="D372" s="328"/>
      <c r="E372" s="328"/>
      <c r="F372" s="328"/>
      <c r="G372" s="328"/>
      <c r="H372" s="328"/>
      <c r="I372" s="328"/>
      <c r="J372" s="328"/>
      <c r="K372" s="328"/>
      <c r="L372" s="328"/>
    </row>
    <row r="373" spans="1:12" x14ac:dyDescent="0.2">
      <c r="A373" s="338"/>
      <c r="B373" s="252"/>
      <c r="C373" s="340" t="s">
        <v>68</v>
      </c>
      <c r="D373" s="327"/>
      <c r="E373" s="327"/>
      <c r="F373" s="327"/>
      <c r="G373" s="327"/>
      <c r="H373" s="327"/>
      <c r="I373" s="327"/>
      <c r="J373" s="333"/>
      <c r="K373" s="333"/>
      <c r="L373" s="333"/>
    </row>
    <row r="374" spans="1:12" x14ac:dyDescent="0.2">
      <c r="A374" s="338"/>
      <c r="B374" s="252"/>
      <c r="C374" s="340" t="s">
        <v>69</v>
      </c>
      <c r="D374" s="327"/>
      <c r="E374" s="327"/>
      <c r="F374" s="327"/>
      <c r="G374" s="327"/>
      <c r="H374" s="327"/>
      <c r="I374" s="327"/>
      <c r="J374" s="333"/>
      <c r="K374" s="333"/>
      <c r="L374" s="333"/>
    </row>
    <row r="375" spans="1:12" s="736" customFormat="1" x14ac:dyDescent="0.2">
      <c r="A375" s="338"/>
      <c r="B375" s="252"/>
      <c r="C375" s="340" t="s">
        <v>546</v>
      </c>
      <c r="D375" s="327"/>
      <c r="E375" s="327"/>
      <c r="F375" s="327"/>
      <c r="G375" s="327"/>
      <c r="H375" s="327"/>
      <c r="I375" s="327"/>
      <c r="J375" s="333"/>
      <c r="K375" s="333"/>
      <c r="L375" s="333"/>
    </row>
    <row r="376" spans="1:12" x14ac:dyDescent="0.2">
      <c r="A376" s="338"/>
      <c r="B376" s="252"/>
      <c r="C376" s="340" t="s">
        <v>547</v>
      </c>
      <c r="D376" s="327"/>
      <c r="E376" s="327"/>
      <c r="F376" s="327"/>
      <c r="G376" s="327"/>
      <c r="H376" s="327"/>
      <c r="I376" s="327"/>
      <c r="J376" s="333"/>
      <c r="K376" s="333"/>
      <c r="L376" s="333"/>
    </row>
    <row r="377" spans="1:12" s="736" customFormat="1" x14ac:dyDescent="0.2">
      <c r="A377" s="338"/>
      <c r="B377" s="252"/>
      <c r="C377" s="340" t="s">
        <v>498</v>
      </c>
      <c r="D377" s="327"/>
      <c r="E377" s="327"/>
      <c r="F377" s="327"/>
      <c r="G377" s="327"/>
      <c r="H377" s="327"/>
      <c r="I377" s="327"/>
      <c r="J377" s="333"/>
      <c r="K377" s="333"/>
      <c r="L377" s="333"/>
    </row>
    <row r="378" spans="1:12" x14ac:dyDescent="0.2">
      <c r="A378" s="338"/>
      <c r="B378" s="252"/>
      <c r="C378" s="340" t="s">
        <v>70</v>
      </c>
      <c r="D378" s="327"/>
      <c r="E378" s="327"/>
      <c r="F378" s="327"/>
      <c r="G378" s="327"/>
      <c r="H378" s="327"/>
      <c r="I378" s="327"/>
      <c r="J378" s="333"/>
      <c r="K378" s="333"/>
      <c r="L378" s="333"/>
    </row>
    <row r="379" spans="1:12" x14ac:dyDescent="0.2">
      <c r="A379" s="338"/>
      <c r="B379" s="252"/>
      <c r="C379" s="341" t="s">
        <v>75</v>
      </c>
      <c r="D379" s="356">
        <f t="shared" ref="D379:K379" si="84">SUBTOTAL(9,D373:D378)</f>
        <v>0</v>
      </c>
      <c r="E379" s="356">
        <f t="shared" si="84"/>
        <v>0</v>
      </c>
      <c r="F379" s="356">
        <f t="shared" si="84"/>
        <v>0</v>
      </c>
      <c r="G379" s="356">
        <f t="shared" si="84"/>
        <v>0</v>
      </c>
      <c r="H379" s="356">
        <f t="shared" si="84"/>
        <v>0</v>
      </c>
      <c r="I379" s="356">
        <f t="shared" si="84"/>
        <v>0</v>
      </c>
      <c r="J379" s="356">
        <f t="shared" si="84"/>
        <v>0</v>
      </c>
      <c r="K379" s="356">
        <f t="shared" si="84"/>
        <v>0</v>
      </c>
      <c r="L379" s="356">
        <f t="shared" ref="L379" si="85">SUBTOTAL(9,L373:L378)</f>
        <v>0</v>
      </c>
    </row>
    <row r="380" spans="1:12" x14ac:dyDescent="0.2">
      <c r="A380" s="338"/>
      <c r="B380" s="252"/>
      <c r="C380" s="341"/>
      <c r="D380" s="328"/>
      <c r="E380" s="328"/>
      <c r="F380" s="328"/>
      <c r="G380" s="328"/>
      <c r="H380" s="328"/>
      <c r="I380" s="328"/>
      <c r="J380" s="328"/>
      <c r="K380" s="328"/>
      <c r="L380" s="328"/>
    </row>
    <row r="381" spans="1:12" x14ac:dyDescent="0.2">
      <c r="A381" s="338">
        <f>+A372+1</f>
        <v>18</v>
      </c>
      <c r="B381" s="252" t="str">
        <f ca="1">OFFSET(List_AllocOpexListStart,A381,0)</f>
        <v>A-18</v>
      </c>
      <c r="C381" s="339" t="str">
        <f ca="1">VLOOKUP(B381,List_AllocatedCosts,2,FALSE)</f>
        <v>General Manager - Corporate Strategy</v>
      </c>
      <c r="D381" s="328"/>
      <c r="E381" s="328"/>
      <c r="F381" s="328"/>
      <c r="G381" s="328"/>
      <c r="H381" s="328"/>
      <c r="I381" s="328"/>
      <c r="J381" s="328"/>
      <c r="K381" s="328"/>
      <c r="L381" s="328"/>
    </row>
    <row r="382" spans="1:12" x14ac:dyDescent="0.2">
      <c r="A382" s="338"/>
      <c r="B382" s="252"/>
      <c r="C382" s="340" t="s">
        <v>68</v>
      </c>
      <c r="D382" s="327"/>
      <c r="E382" s="327"/>
      <c r="F382" s="327"/>
      <c r="G382" s="327"/>
      <c r="H382" s="327"/>
      <c r="I382" s="327"/>
      <c r="J382" s="333"/>
      <c r="K382" s="333"/>
      <c r="L382" s="333"/>
    </row>
    <row r="383" spans="1:12" x14ac:dyDescent="0.2">
      <c r="A383" s="338"/>
      <c r="B383" s="252"/>
      <c r="C383" s="340" t="s">
        <v>69</v>
      </c>
      <c r="D383" s="327"/>
      <c r="E383" s="327"/>
      <c r="F383" s="327"/>
      <c r="G383" s="327"/>
      <c r="H383" s="327"/>
      <c r="I383" s="327"/>
      <c r="J383" s="333"/>
      <c r="K383" s="333"/>
      <c r="L383" s="333"/>
    </row>
    <row r="384" spans="1:12" s="736" customFormat="1" x14ac:dyDescent="0.2">
      <c r="A384" s="338"/>
      <c r="B384" s="252"/>
      <c r="C384" s="340" t="s">
        <v>546</v>
      </c>
      <c r="D384" s="327"/>
      <c r="E384" s="327"/>
      <c r="F384" s="327"/>
      <c r="G384" s="327"/>
      <c r="H384" s="327"/>
      <c r="I384" s="327"/>
      <c r="J384" s="333"/>
      <c r="K384" s="333"/>
      <c r="L384" s="333"/>
    </row>
    <row r="385" spans="1:12" x14ac:dyDescent="0.2">
      <c r="A385" s="338"/>
      <c r="B385" s="252"/>
      <c r="C385" s="340" t="s">
        <v>547</v>
      </c>
      <c r="D385" s="327"/>
      <c r="E385" s="327"/>
      <c r="F385" s="327"/>
      <c r="G385" s="327"/>
      <c r="H385" s="327"/>
      <c r="I385" s="327"/>
      <c r="J385" s="333"/>
      <c r="K385" s="333"/>
      <c r="L385" s="333"/>
    </row>
    <row r="386" spans="1:12" s="736" customFormat="1" x14ac:dyDescent="0.2">
      <c r="A386" s="338"/>
      <c r="B386" s="252"/>
      <c r="C386" s="340" t="s">
        <v>498</v>
      </c>
      <c r="D386" s="327"/>
      <c r="E386" s="327"/>
      <c r="F386" s="327"/>
      <c r="G386" s="327"/>
      <c r="H386" s="327"/>
      <c r="I386" s="327"/>
      <c r="J386" s="333"/>
      <c r="K386" s="333"/>
      <c r="L386" s="333"/>
    </row>
    <row r="387" spans="1:12" x14ac:dyDescent="0.2">
      <c r="A387" s="338"/>
      <c r="B387" s="252"/>
      <c r="C387" s="340" t="s">
        <v>70</v>
      </c>
      <c r="D387" s="327"/>
      <c r="E387" s="327"/>
      <c r="F387" s="327"/>
      <c r="G387" s="327"/>
      <c r="H387" s="327"/>
      <c r="I387" s="327"/>
      <c r="J387" s="333"/>
      <c r="K387" s="333"/>
      <c r="L387" s="333"/>
    </row>
    <row r="388" spans="1:12" ht="13.5" thickBot="1" x14ac:dyDescent="0.25">
      <c r="A388" s="338"/>
      <c r="B388" s="252"/>
      <c r="C388" s="341" t="s">
        <v>75</v>
      </c>
      <c r="D388" s="356">
        <f t="shared" ref="D388:K388" si="86">SUBTOTAL(9,D382:D387)</f>
        <v>0</v>
      </c>
      <c r="E388" s="356">
        <f t="shared" si="86"/>
        <v>0</v>
      </c>
      <c r="F388" s="356">
        <f t="shared" si="86"/>
        <v>0</v>
      </c>
      <c r="G388" s="356">
        <f t="shared" si="86"/>
        <v>0</v>
      </c>
      <c r="H388" s="356">
        <f t="shared" si="86"/>
        <v>0</v>
      </c>
      <c r="I388" s="356">
        <f t="shared" si="86"/>
        <v>0</v>
      </c>
      <c r="J388" s="356">
        <f t="shared" si="86"/>
        <v>0</v>
      </c>
      <c r="K388" s="356">
        <f t="shared" si="86"/>
        <v>0</v>
      </c>
      <c r="L388" s="356">
        <f t="shared" ref="L388" si="87">SUBTOTAL(9,L382:L387)</f>
        <v>0</v>
      </c>
    </row>
    <row r="389" spans="1:12" s="842" customFormat="1" ht="18" x14ac:dyDescent="0.2">
      <c r="A389" s="338"/>
      <c r="B389" s="251"/>
      <c r="C389" s="436" t="str">
        <f>'I-3 Allocated'!A22</f>
        <v>Corporate Strategy</v>
      </c>
      <c r="D389" s="331"/>
      <c r="E389" s="331"/>
      <c r="F389" s="331"/>
      <c r="G389" s="331"/>
      <c r="H389" s="331"/>
      <c r="I389" s="331"/>
      <c r="J389" s="331"/>
      <c r="K389" s="331"/>
      <c r="L389" s="331"/>
    </row>
    <row r="390" spans="1:12" x14ac:dyDescent="0.2">
      <c r="A390" s="338">
        <f>+A381+1</f>
        <v>19</v>
      </c>
      <c r="B390" s="252" t="str">
        <f ca="1">OFFSET(List_AllocOpexListStart,A390,0)</f>
        <v>A-19</v>
      </c>
      <c r="C390" s="339" t="str">
        <f ca="1">VLOOKUP(B390,List_AllocatedCosts,2,FALSE)</f>
        <v>Regulation</v>
      </c>
      <c r="D390" s="328"/>
      <c r="E390" s="328"/>
      <c r="F390" s="328"/>
      <c r="G390" s="328"/>
      <c r="H390" s="328"/>
      <c r="I390" s="328"/>
      <c r="J390" s="328"/>
      <c r="K390" s="328"/>
      <c r="L390" s="328"/>
    </row>
    <row r="391" spans="1:12" x14ac:dyDescent="0.2">
      <c r="A391" s="3"/>
      <c r="B391" s="252"/>
      <c r="C391" s="340" t="s">
        <v>68</v>
      </c>
      <c r="D391" s="327"/>
      <c r="E391" s="327"/>
      <c r="F391" s="327"/>
      <c r="G391" s="327"/>
      <c r="H391" s="327"/>
      <c r="I391" s="327"/>
      <c r="J391" s="333"/>
      <c r="K391" s="333"/>
      <c r="L391" s="333"/>
    </row>
    <row r="392" spans="1:12" x14ac:dyDescent="0.2">
      <c r="A392" s="3"/>
      <c r="B392" s="252"/>
      <c r="C392" s="340" t="s">
        <v>69</v>
      </c>
      <c r="D392" s="327"/>
      <c r="E392" s="327"/>
      <c r="F392" s="327"/>
      <c r="G392" s="327"/>
      <c r="H392" s="327"/>
      <c r="I392" s="327"/>
      <c r="J392" s="333"/>
      <c r="K392" s="333"/>
      <c r="L392" s="333"/>
    </row>
    <row r="393" spans="1:12" s="736" customFormat="1" x14ac:dyDescent="0.2">
      <c r="A393" s="540"/>
      <c r="B393" s="252"/>
      <c r="C393" s="340" t="s">
        <v>546</v>
      </c>
      <c r="D393" s="327"/>
      <c r="E393" s="327"/>
      <c r="F393" s="327"/>
      <c r="G393" s="327"/>
      <c r="H393" s="327"/>
      <c r="I393" s="327"/>
      <c r="J393" s="333"/>
      <c r="K393" s="333"/>
      <c r="L393" s="333"/>
    </row>
    <row r="394" spans="1:12" x14ac:dyDescent="0.2">
      <c r="A394" s="3"/>
      <c r="B394" s="252"/>
      <c r="C394" s="340" t="s">
        <v>547</v>
      </c>
      <c r="D394" s="327"/>
      <c r="E394" s="327"/>
      <c r="F394" s="327"/>
      <c r="G394" s="327"/>
      <c r="H394" s="327"/>
      <c r="I394" s="327"/>
      <c r="J394" s="333"/>
      <c r="K394" s="333"/>
      <c r="L394" s="333"/>
    </row>
    <row r="395" spans="1:12" s="736" customFormat="1" x14ac:dyDescent="0.2">
      <c r="A395" s="540"/>
      <c r="B395" s="252"/>
      <c r="C395" s="340" t="s">
        <v>498</v>
      </c>
      <c r="D395" s="327"/>
      <c r="E395" s="327"/>
      <c r="F395" s="327"/>
      <c r="G395" s="327"/>
      <c r="H395" s="327"/>
      <c r="I395" s="327"/>
      <c r="J395" s="333"/>
      <c r="K395" s="333"/>
      <c r="L395" s="333"/>
    </row>
    <row r="396" spans="1:12" x14ac:dyDescent="0.2">
      <c r="A396" s="3"/>
      <c r="B396" s="252"/>
      <c r="C396" s="340" t="s">
        <v>70</v>
      </c>
      <c r="D396" s="327"/>
      <c r="E396" s="327"/>
      <c r="F396" s="327"/>
      <c r="G396" s="327"/>
      <c r="H396" s="327"/>
      <c r="I396" s="327"/>
      <c r="J396" s="333"/>
      <c r="K396" s="333"/>
      <c r="L396" s="333"/>
    </row>
    <row r="397" spans="1:12" x14ac:dyDescent="0.2">
      <c r="A397" s="3"/>
      <c r="B397" s="252"/>
      <c r="C397" s="341" t="s">
        <v>75</v>
      </c>
      <c r="D397" s="356">
        <f t="shared" ref="D397:K397" si="88">SUBTOTAL(9,D391:D396)</f>
        <v>0</v>
      </c>
      <c r="E397" s="356">
        <f t="shared" si="88"/>
        <v>0</v>
      </c>
      <c r="F397" s="356">
        <f t="shared" si="88"/>
        <v>0</v>
      </c>
      <c r="G397" s="356">
        <f t="shared" si="88"/>
        <v>0</v>
      </c>
      <c r="H397" s="356">
        <f t="shared" si="88"/>
        <v>0</v>
      </c>
      <c r="I397" s="356">
        <f t="shared" si="88"/>
        <v>0</v>
      </c>
      <c r="J397" s="356">
        <f t="shared" si="88"/>
        <v>0</v>
      </c>
      <c r="K397" s="356">
        <f t="shared" si="88"/>
        <v>0</v>
      </c>
      <c r="L397" s="356">
        <f t="shared" ref="L397" si="89">SUBTOTAL(9,L391:L396)</f>
        <v>0</v>
      </c>
    </row>
    <row r="398" spans="1:12" x14ac:dyDescent="0.2">
      <c r="A398" s="3"/>
      <c r="B398" s="252"/>
      <c r="C398" s="341"/>
      <c r="D398" s="328"/>
      <c r="E398" s="328"/>
      <c r="F398" s="328"/>
      <c r="G398" s="328"/>
      <c r="H398" s="328"/>
      <c r="I398" s="328"/>
      <c r="J398" s="328"/>
      <c r="K398" s="328"/>
      <c r="L398" s="328"/>
    </row>
    <row r="399" spans="1:12" x14ac:dyDescent="0.2">
      <c r="A399" s="338">
        <f>+A390+1</f>
        <v>20</v>
      </c>
      <c r="B399" s="252" t="str">
        <f ca="1">OFFSET(List_AllocOpexListStart,A399,0)</f>
        <v>A-20</v>
      </c>
      <c r="C399" s="339" t="str">
        <f ca="1">VLOOKUP(B399,List_AllocatedCosts,2,FALSE)</f>
        <v>Strategic Planning</v>
      </c>
      <c r="D399" s="328"/>
      <c r="E399" s="328"/>
      <c r="F399" s="328"/>
      <c r="G399" s="328"/>
      <c r="H399" s="328"/>
      <c r="I399" s="328"/>
      <c r="J399" s="328"/>
      <c r="K399" s="328"/>
      <c r="L399" s="328"/>
    </row>
    <row r="400" spans="1:12" x14ac:dyDescent="0.2">
      <c r="A400" s="338"/>
      <c r="B400" s="252"/>
      <c r="C400" s="340" t="s">
        <v>68</v>
      </c>
      <c r="D400" s="327"/>
      <c r="E400" s="327"/>
      <c r="F400" s="327"/>
      <c r="G400" s="327"/>
      <c r="H400" s="327"/>
      <c r="I400" s="327"/>
      <c r="J400" s="333"/>
      <c r="K400" s="333"/>
      <c r="L400" s="333"/>
    </row>
    <row r="401" spans="1:12" x14ac:dyDescent="0.2">
      <c r="A401" s="338"/>
      <c r="B401" s="252"/>
      <c r="C401" s="340" t="s">
        <v>69</v>
      </c>
      <c r="D401" s="327"/>
      <c r="E401" s="327"/>
      <c r="F401" s="327"/>
      <c r="G401" s="327"/>
      <c r="H401" s="327"/>
      <c r="I401" s="327"/>
      <c r="J401" s="333"/>
      <c r="K401" s="333"/>
      <c r="L401" s="333"/>
    </row>
    <row r="402" spans="1:12" s="736" customFormat="1" x14ac:dyDescent="0.2">
      <c r="A402" s="338"/>
      <c r="B402" s="252"/>
      <c r="C402" s="340" t="s">
        <v>546</v>
      </c>
      <c r="D402" s="327"/>
      <c r="E402" s="327"/>
      <c r="F402" s="327"/>
      <c r="G402" s="327"/>
      <c r="H402" s="327"/>
      <c r="I402" s="327"/>
      <c r="J402" s="333"/>
      <c r="K402" s="333"/>
      <c r="L402" s="333"/>
    </row>
    <row r="403" spans="1:12" x14ac:dyDescent="0.2">
      <c r="A403" s="338"/>
      <c r="B403" s="252"/>
      <c r="C403" s="340" t="s">
        <v>547</v>
      </c>
      <c r="D403" s="327"/>
      <c r="E403" s="327"/>
      <c r="F403" s="327"/>
      <c r="G403" s="327"/>
      <c r="H403" s="327"/>
      <c r="I403" s="327"/>
      <c r="J403" s="333"/>
      <c r="K403" s="333"/>
      <c r="L403" s="333"/>
    </row>
    <row r="404" spans="1:12" s="736" customFormat="1" x14ac:dyDescent="0.2">
      <c r="A404" s="338"/>
      <c r="B404" s="252"/>
      <c r="C404" s="340" t="s">
        <v>498</v>
      </c>
      <c r="D404" s="327"/>
      <c r="E404" s="327"/>
      <c r="F404" s="327"/>
      <c r="G404" s="327"/>
      <c r="H404" s="327"/>
      <c r="I404" s="327"/>
      <c r="J404" s="333"/>
      <c r="K404" s="333"/>
      <c r="L404" s="333"/>
    </row>
    <row r="405" spans="1:12" x14ac:dyDescent="0.2">
      <c r="A405" s="338"/>
      <c r="B405" s="252"/>
      <c r="C405" s="340" t="s">
        <v>70</v>
      </c>
      <c r="D405" s="327"/>
      <c r="E405" s="327"/>
      <c r="F405" s="327"/>
      <c r="G405" s="327"/>
      <c r="H405" s="327"/>
      <c r="I405" s="327"/>
      <c r="J405" s="333"/>
      <c r="K405" s="333"/>
      <c r="L405" s="333"/>
    </row>
    <row r="406" spans="1:12" x14ac:dyDescent="0.2">
      <c r="A406" s="338"/>
      <c r="B406" s="252"/>
      <c r="C406" s="341" t="s">
        <v>75</v>
      </c>
      <c r="D406" s="356">
        <f t="shared" ref="D406:K406" si="90">SUBTOTAL(9,D400:D405)</f>
        <v>0</v>
      </c>
      <c r="E406" s="356">
        <f t="shared" si="90"/>
        <v>0</v>
      </c>
      <c r="F406" s="356">
        <f t="shared" si="90"/>
        <v>0</v>
      </c>
      <c r="G406" s="356">
        <f t="shared" si="90"/>
        <v>0</v>
      </c>
      <c r="H406" s="356">
        <f t="shared" si="90"/>
        <v>0</v>
      </c>
      <c r="I406" s="356">
        <f t="shared" si="90"/>
        <v>0</v>
      </c>
      <c r="J406" s="356">
        <f t="shared" si="90"/>
        <v>0</v>
      </c>
      <c r="K406" s="356">
        <f t="shared" si="90"/>
        <v>0</v>
      </c>
      <c r="L406" s="356">
        <f t="shared" ref="L406" si="91">SUBTOTAL(9,L400:L405)</f>
        <v>0</v>
      </c>
    </row>
    <row r="407" spans="1:12" x14ac:dyDescent="0.2">
      <c r="A407" s="338"/>
      <c r="B407" s="252"/>
      <c r="C407" s="341"/>
      <c r="D407" s="328"/>
      <c r="E407" s="328"/>
      <c r="F407" s="328"/>
      <c r="G407" s="328"/>
      <c r="H407" s="328"/>
      <c r="I407" s="328"/>
      <c r="J407" s="328"/>
      <c r="K407" s="328"/>
      <c r="L407" s="328"/>
    </row>
    <row r="408" spans="1:12" x14ac:dyDescent="0.2">
      <c r="A408" s="338">
        <f>+A399+1</f>
        <v>21</v>
      </c>
      <c r="B408" s="252" t="str">
        <f ca="1">OFFSET(List_AllocOpexListStart,A408,0)</f>
        <v>A-21</v>
      </c>
      <c r="C408" s="339" t="str">
        <f ca="1">VLOOKUP(B408,List_AllocatedCosts,2,FALSE)</f>
        <v>Communications</v>
      </c>
      <c r="D408" s="328"/>
      <c r="E408" s="328"/>
      <c r="F408" s="328"/>
      <c r="G408" s="328"/>
      <c r="H408" s="328"/>
      <c r="I408" s="328"/>
      <c r="J408" s="328"/>
      <c r="K408" s="328"/>
      <c r="L408" s="328"/>
    </row>
    <row r="409" spans="1:12" x14ac:dyDescent="0.2">
      <c r="A409" s="3"/>
      <c r="B409" s="252"/>
      <c r="C409" s="340" t="s">
        <v>68</v>
      </c>
      <c r="D409" s="327"/>
      <c r="E409" s="327"/>
      <c r="F409" s="327"/>
      <c r="G409" s="327"/>
      <c r="H409" s="327"/>
      <c r="I409" s="327"/>
      <c r="J409" s="333"/>
      <c r="K409" s="333"/>
      <c r="L409" s="333"/>
    </row>
    <row r="410" spans="1:12" x14ac:dyDescent="0.2">
      <c r="A410" s="3"/>
      <c r="B410" s="252"/>
      <c r="C410" s="340" t="s">
        <v>69</v>
      </c>
      <c r="D410" s="327"/>
      <c r="E410" s="327"/>
      <c r="F410" s="327"/>
      <c r="G410" s="327"/>
      <c r="H410" s="327"/>
      <c r="I410" s="327"/>
      <c r="J410" s="333"/>
      <c r="K410" s="333"/>
      <c r="L410" s="333"/>
    </row>
    <row r="411" spans="1:12" s="736" customFormat="1" x14ac:dyDescent="0.2">
      <c r="A411" s="540"/>
      <c r="B411" s="252"/>
      <c r="C411" s="340" t="s">
        <v>546</v>
      </c>
      <c r="D411" s="327"/>
      <c r="E411" s="327"/>
      <c r="F411" s="327"/>
      <c r="G411" s="327"/>
      <c r="H411" s="327"/>
      <c r="I411" s="327"/>
      <c r="J411" s="333"/>
      <c r="K411" s="333"/>
      <c r="L411" s="333"/>
    </row>
    <row r="412" spans="1:12" x14ac:dyDescent="0.2">
      <c r="A412" s="3"/>
      <c r="B412" s="252"/>
      <c r="C412" s="340" t="s">
        <v>547</v>
      </c>
      <c r="D412" s="327"/>
      <c r="E412" s="327"/>
      <c r="F412" s="327"/>
      <c r="G412" s="327"/>
      <c r="H412" s="327"/>
      <c r="I412" s="327"/>
      <c r="J412" s="333"/>
      <c r="K412" s="333"/>
      <c r="L412" s="333"/>
    </row>
    <row r="413" spans="1:12" s="736" customFormat="1" x14ac:dyDescent="0.2">
      <c r="A413" s="540"/>
      <c r="B413" s="252"/>
      <c r="C413" s="340" t="s">
        <v>498</v>
      </c>
      <c r="D413" s="327"/>
      <c r="E413" s="327"/>
      <c r="F413" s="327"/>
      <c r="G413" s="327"/>
      <c r="H413" s="327"/>
      <c r="I413" s="327"/>
      <c r="J413" s="333"/>
      <c r="K413" s="333"/>
      <c r="L413" s="333"/>
    </row>
    <row r="414" spans="1:12" x14ac:dyDescent="0.2">
      <c r="A414" s="3"/>
      <c r="B414" s="252"/>
      <c r="C414" s="340" t="s">
        <v>70</v>
      </c>
      <c r="D414" s="327"/>
      <c r="E414" s="327"/>
      <c r="F414" s="327"/>
      <c r="G414" s="327"/>
      <c r="H414" s="327"/>
      <c r="I414" s="327"/>
      <c r="J414" s="333"/>
      <c r="K414" s="333"/>
      <c r="L414" s="333"/>
    </row>
    <row r="415" spans="1:12" x14ac:dyDescent="0.2">
      <c r="A415" s="3"/>
      <c r="B415" s="252"/>
      <c r="C415" s="341" t="s">
        <v>75</v>
      </c>
      <c r="D415" s="356">
        <f t="shared" ref="D415:K415" si="92">SUBTOTAL(9,D409:D414)</f>
        <v>0</v>
      </c>
      <c r="E415" s="356">
        <f t="shared" si="92"/>
        <v>0</v>
      </c>
      <c r="F415" s="356">
        <f t="shared" si="92"/>
        <v>0</v>
      </c>
      <c r="G415" s="356">
        <f t="shared" si="92"/>
        <v>0</v>
      </c>
      <c r="H415" s="356">
        <f t="shared" si="92"/>
        <v>0</v>
      </c>
      <c r="I415" s="356">
        <f t="shared" si="92"/>
        <v>0</v>
      </c>
      <c r="J415" s="356">
        <f t="shared" si="92"/>
        <v>0</v>
      </c>
      <c r="K415" s="356">
        <f t="shared" si="92"/>
        <v>0</v>
      </c>
      <c r="L415" s="356">
        <f t="shared" ref="L415" si="93">SUBTOTAL(9,L409:L414)</f>
        <v>0</v>
      </c>
    </row>
    <row r="416" spans="1:12" x14ac:dyDescent="0.2">
      <c r="A416" s="3"/>
      <c r="B416" s="252"/>
      <c r="C416" s="349"/>
      <c r="D416" s="328"/>
      <c r="E416" s="328"/>
      <c r="F416" s="328"/>
      <c r="G416" s="328"/>
      <c r="H416" s="328"/>
      <c r="I416" s="328"/>
      <c r="J416" s="328"/>
      <c r="K416" s="328"/>
      <c r="L416" s="328"/>
    </row>
    <row r="417" spans="1:12" x14ac:dyDescent="0.2">
      <c r="A417" s="338">
        <f>+A408+1</f>
        <v>22</v>
      </c>
      <c r="B417" s="252" t="str">
        <f ca="1">OFFSET(List_AllocOpexListStart,A417,0)</f>
        <v>A-22</v>
      </c>
      <c r="C417" s="339" t="str">
        <f ca="1">VLOOKUP(B417,List_AllocatedCosts,2,FALSE)</f>
        <v>General Manager - People and Culture</v>
      </c>
      <c r="D417" s="328"/>
      <c r="E417" s="328"/>
      <c r="F417" s="328"/>
      <c r="G417" s="328"/>
      <c r="H417" s="328"/>
      <c r="I417" s="328"/>
      <c r="J417" s="328"/>
      <c r="K417" s="328"/>
      <c r="L417" s="328"/>
    </row>
    <row r="418" spans="1:12" x14ac:dyDescent="0.2">
      <c r="A418" s="338"/>
      <c r="B418" s="252"/>
      <c r="C418" s="340" t="s">
        <v>68</v>
      </c>
      <c r="D418" s="327"/>
      <c r="E418" s="327"/>
      <c r="F418" s="327"/>
      <c r="G418" s="327"/>
      <c r="H418" s="327"/>
      <c r="I418" s="327"/>
      <c r="J418" s="333"/>
      <c r="K418" s="333"/>
      <c r="L418" s="333"/>
    </row>
    <row r="419" spans="1:12" x14ac:dyDescent="0.2">
      <c r="A419" s="338"/>
      <c r="B419" s="252"/>
      <c r="C419" s="340" t="s">
        <v>69</v>
      </c>
      <c r="D419" s="327"/>
      <c r="E419" s="327"/>
      <c r="F419" s="327"/>
      <c r="G419" s="327"/>
      <c r="H419" s="327"/>
      <c r="I419" s="327"/>
      <c r="J419" s="333"/>
      <c r="K419" s="333"/>
      <c r="L419" s="333"/>
    </row>
    <row r="420" spans="1:12" s="736" customFormat="1" x14ac:dyDescent="0.2">
      <c r="A420" s="338"/>
      <c r="B420" s="252"/>
      <c r="C420" s="340" t="s">
        <v>546</v>
      </c>
      <c r="D420" s="327"/>
      <c r="E420" s="327"/>
      <c r="F420" s="327"/>
      <c r="G420" s="327"/>
      <c r="H420" s="327"/>
      <c r="I420" s="327"/>
      <c r="J420" s="333"/>
      <c r="K420" s="333"/>
      <c r="L420" s="333"/>
    </row>
    <row r="421" spans="1:12" x14ac:dyDescent="0.2">
      <c r="A421" s="338"/>
      <c r="B421" s="252"/>
      <c r="C421" s="340" t="s">
        <v>547</v>
      </c>
      <c r="D421" s="327"/>
      <c r="E421" s="327"/>
      <c r="F421" s="327"/>
      <c r="G421" s="327"/>
      <c r="H421" s="327"/>
      <c r="I421" s="327"/>
      <c r="J421" s="333"/>
      <c r="K421" s="333"/>
      <c r="L421" s="333"/>
    </row>
    <row r="422" spans="1:12" s="736" customFormat="1" x14ac:dyDescent="0.2">
      <c r="A422" s="338"/>
      <c r="B422" s="252"/>
      <c r="C422" s="340" t="s">
        <v>498</v>
      </c>
      <c r="D422" s="327"/>
      <c r="E422" s="327"/>
      <c r="F422" s="327"/>
      <c r="G422" s="327"/>
      <c r="H422" s="327"/>
      <c r="I422" s="327"/>
      <c r="J422" s="333"/>
      <c r="K422" s="333"/>
      <c r="L422" s="333"/>
    </row>
    <row r="423" spans="1:12" x14ac:dyDescent="0.2">
      <c r="A423" s="338"/>
      <c r="B423" s="252"/>
      <c r="C423" s="340" t="s">
        <v>70</v>
      </c>
      <c r="D423" s="327"/>
      <c r="E423" s="327"/>
      <c r="F423" s="327"/>
      <c r="G423" s="327"/>
      <c r="H423" s="327"/>
      <c r="I423" s="327"/>
      <c r="J423" s="333"/>
      <c r="K423" s="333"/>
      <c r="L423" s="333"/>
    </row>
    <row r="424" spans="1:12" x14ac:dyDescent="0.2">
      <c r="A424" s="338"/>
      <c r="B424" s="252"/>
      <c r="C424" s="341" t="s">
        <v>75</v>
      </c>
      <c r="D424" s="356">
        <f t="shared" ref="D424:K424" si="94">SUBTOTAL(9,D418:D423)</f>
        <v>0</v>
      </c>
      <c r="E424" s="356">
        <f t="shared" si="94"/>
        <v>0</v>
      </c>
      <c r="F424" s="356">
        <f t="shared" si="94"/>
        <v>0</v>
      </c>
      <c r="G424" s="356">
        <f t="shared" si="94"/>
        <v>0</v>
      </c>
      <c r="H424" s="356">
        <f t="shared" si="94"/>
        <v>0</v>
      </c>
      <c r="I424" s="356">
        <f t="shared" si="94"/>
        <v>0</v>
      </c>
      <c r="J424" s="356">
        <f t="shared" si="94"/>
        <v>0</v>
      </c>
      <c r="K424" s="356">
        <f t="shared" si="94"/>
        <v>0</v>
      </c>
      <c r="L424" s="356">
        <f t="shared" ref="L424" si="95">SUBTOTAL(9,L418:L423)</f>
        <v>0</v>
      </c>
    </row>
    <row r="425" spans="1:12" x14ac:dyDescent="0.2">
      <c r="A425" s="338"/>
      <c r="B425" s="252"/>
      <c r="C425" s="341"/>
      <c r="D425" s="328"/>
      <c r="E425" s="328"/>
      <c r="F425" s="328"/>
      <c r="G425" s="328"/>
      <c r="H425" s="328"/>
      <c r="I425" s="328"/>
      <c r="J425" s="328"/>
      <c r="K425" s="328"/>
      <c r="L425" s="328"/>
    </row>
    <row r="426" spans="1:12" x14ac:dyDescent="0.2">
      <c r="A426" s="338">
        <f>+A417+1</f>
        <v>23</v>
      </c>
      <c r="B426" s="252" t="str">
        <f ca="1">OFFSET(List_AllocOpexListStart,A426,0)</f>
        <v>A-23</v>
      </c>
      <c r="C426" s="339" t="str">
        <f ca="1">VLOOKUP(B426,List_AllocatedCosts,2,FALSE)</f>
        <v>HR - Employee Relations</v>
      </c>
      <c r="D426" s="328"/>
      <c r="E426" s="328"/>
      <c r="F426" s="328"/>
      <c r="G426" s="328"/>
      <c r="H426" s="328"/>
      <c r="I426" s="328"/>
      <c r="J426" s="328"/>
      <c r="K426" s="328"/>
      <c r="L426" s="328"/>
    </row>
    <row r="427" spans="1:12" x14ac:dyDescent="0.2">
      <c r="A427" s="338"/>
      <c r="B427" s="252"/>
      <c r="C427" s="340" t="s">
        <v>68</v>
      </c>
      <c r="D427" s="327"/>
      <c r="E427" s="327"/>
      <c r="F427" s="327"/>
      <c r="G427" s="327"/>
      <c r="H427" s="327"/>
      <c r="I427" s="327"/>
      <c r="J427" s="333"/>
      <c r="K427" s="333"/>
      <c r="L427" s="333"/>
    </row>
    <row r="428" spans="1:12" x14ac:dyDescent="0.2">
      <c r="A428" s="338"/>
      <c r="B428" s="252"/>
      <c r="C428" s="340" t="s">
        <v>69</v>
      </c>
      <c r="D428" s="327"/>
      <c r="E428" s="327"/>
      <c r="F428" s="327"/>
      <c r="G428" s="327"/>
      <c r="H428" s="327"/>
      <c r="I428" s="327"/>
      <c r="J428" s="333"/>
      <c r="K428" s="333"/>
      <c r="L428" s="333"/>
    </row>
    <row r="429" spans="1:12" s="736" customFormat="1" x14ac:dyDescent="0.2">
      <c r="A429" s="338"/>
      <c r="B429" s="252"/>
      <c r="C429" s="340" t="s">
        <v>546</v>
      </c>
      <c r="D429" s="327"/>
      <c r="E429" s="327"/>
      <c r="F429" s="327"/>
      <c r="G429" s="327"/>
      <c r="H429" s="327"/>
      <c r="I429" s="327"/>
      <c r="J429" s="333"/>
      <c r="K429" s="333"/>
      <c r="L429" s="333"/>
    </row>
    <row r="430" spans="1:12" x14ac:dyDescent="0.2">
      <c r="A430" s="338"/>
      <c r="B430" s="252"/>
      <c r="C430" s="340" t="s">
        <v>547</v>
      </c>
      <c r="D430" s="327"/>
      <c r="E430" s="327"/>
      <c r="F430" s="327"/>
      <c r="G430" s="327"/>
      <c r="H430" s="327"/>
      <c r="I430" s="327"/>
      <c r="J430" s="333"/>
      <c r="K430" s="333"/>
      <c r="L430" s="333"/>
    </row>
    <row r="431" spans="1:12" s="736" customFormat="1" x14ac:dyDescent="0.2">
      <c r="A431" s="338"/>
      <c r="B431" s="252"/>
      <c r="C431" s="340" t="s">
        <v>498</v>
      </c>
      <c r="D431" s="327"/>
      <c r="E431" s="327"/>
      <c r="F431" s="327"/>
      <c r="G431" s="327"/>
      <c r="H431" s="327"/>
      <c r="I431" s="327"/>
      <c r="J431" s="333"/>
      <c r="K431" s="333"/>
      <c r="L431" s="333"/>
    </row>
    <row r="432" spans="1:12" x14ac:dyDescent="0.2">
      <c r="A432" s="338"/>
      <c r="B432" s="252"/>
      <c r="C432" s="340" t="s">
        <v>70</v>
      </c>
      <c r="D432" s="327"/>
      <c r="E432" s="327"/>
      <c r="F432" s="327"/>
      <c r="G432" s="327"/>
      <c r="H432" s="327"/>
      <c r="I432" s="327"/>
      <c r="J432" s="333"/>
      <c r="K432" s="333"/>
      <c r="L432" s="333"/>
    </row>
    <row r="433" spans="1:12" x14ac:dyDescent="0.2">
      <c r="A433" s="338"/>
      <c r="B433" s="252"/>
      <c r="C433" s="341" t="s">
        <v>75</v>
      </c>
      <c r="D433" s="356">
        <f t="shared" ref="D433:K433" si="96">SUBTOTAL(9,D427:D432)</f>
        <v>0</v>
      </c>
      <c r="E433" s="356">
        <f t="shared" si="96"/>
        <v>0</v>
      </c>
      <c r="F433" s="356">
        <f t="shared" si="96"/>
        <v>0</v>
      </c>
      <c r="G433" s="356">
        <f t="shared" si="96"/>
        <v>0</v>
      </c>
      <c r="H433" s="356">
        <f t="shared" si="96"/>
        <v>0</v>
      </c>
      <c r="I433" s="356">
        <f t="shared" si="96"/>
        <v>0</v>
      </c>
      <c r="J433" s="356">
        <f t="shared" si="96"/>
        <v>0</v>
      </c>
      <c r="K433" s="356">
        <f t="shared" si="96"/>
        <v>0</v>
      </c>
      <c r="L433" s="356">
        <f t="shared" ref="L433" si="97">SUBTOTAL(9,L427:L432)</f>
        <v>0</v>
      </c>
    </row>
    <row r="434" spans="1:12" x14ac:dyDescent="0.2">
      <c r="A434" s="338"/>
      <c r="B434" s="252"/>
      <c r="C434" s="341"/>
      <c r="D434" s="328"/>
      <c r="E434" s="328"/>
      <c r="F434" s="328"/>
      <c r="G434" s="328"/>
      <c r="H434" s="328"/>
      <c r="I434" s="328"/>
      <c r="J434" s="328"/>
      <c r="K434" s="328"/>
      <c r="L434" s="328"/>
    </row>
    <row r="435" spans="1:12" x14ac:dyDescent="0.2">
      <c r="A435" s="338">
        <f>+A426+1</f>
        <v>24</v>
      </c>
      <c r="B435" s="252" t="str">
        <f ca="1">OFFSET(List_AllocOpexListStart,A435,0)</f>
        <v>A-24</v>
      </c>
      <c r="C435" s="339" t="str">
        <f ca="1">VLOOKUP(B435,List_AllocatedCosts,2,FALSE)</f>
        <v>N/A</v>
      </c>
      <c r="D435" s="328"/>
      <c r="E435" s="328"/>
      <c r="F435" s="328"/>
      <c r="G435" s="328"/>
      <c r="H435" s="328"/>
      <c r="I435" s="328"/>
      <c r="J435" s="328"/>
      <c r="K435" s="328"/>
      <c r="L435" s="328"/>
    </row>
    <row r="436" spans="1:12" x14ac:dyDescent="0.2">
      <c r="A436" s="3"/>
      <c r="B436" s="252"/>
      <c r="C436" s="340" t="s">
        <v>68</v>
      </c>
      <c r="D436" s="327"/>
      <c r="E436" s="327"/>
      <c r="F436" s="327"/>
      <c r="G436" s="327"/>
      <c r="H436" s="327"/>
      <c r="I436" s="327"/>
      <c r="J436" s="333"/>
      <c r="K436" s="333"/>
      <c r="L436" s="333"/>
    </row>
    <row r="437" spans="1:12" x14ac:dyDescent="0.2">
      <c r="A437" s="3"/>
      <c r="B437" s="252"/>
      <c r="C437" s="340" t="s">
        <v>69</v>
      </c>
      <c r="D437" s="327"/>
      <c r="E437" s="327"/>
      <c r="F437" s="327"/>
      <c r="G437" s="327"/>
      <c r="H437" s="327"/>
      <c r="I437" s="327"/>
      <c r="J437" s="333"/>
      <c r="K437" s="333"/>
      <c r="L437" s="333"/>
    </row>
    <row r="438" spans="1:12" s="736" customFormat="1" x14ac:dyDescent="0.2">
      <c r="A438" s="540"/>
      <c r="B438" s="252"/>
      <c r="C438" s="340" t="s">
        <v>546</v>
      </c>
      <c r="D438" s="327"/>
      <c r="E438" s="327"/>
      <c r="F438" s="327"/>
      <c r="G438" s="327"/>
      <c r="H438" s="327"/>
      <c r="I438" s="327"/>
      <c r="J438" s="333"/>
      <c r="K438" s="333"/>
      <c r="L438" s="333"/>
    </row>
    <row r="439" spans="1:12" x14ac:dyDescent="0.2">
      <c r="A439" s="3"/>
      <c r="B439" s="252"/>
      <c r="C439" s="340" t="s">
        <v>547</v>
      </c>
      <c r="D439" s="327"/>
      <c r="E439" s="327"/>
      <c r="F439" s="327"/>
      <c r="G439" s="327"/>
      <c r="H439" s="327"/>
      <c r="I439" s="327"/>
      <c r="J439" s="333"/>
      <c r="K439" s="333"/>
      <c r="L439" s="333"/>
    </row>
    <row r="440" spans="1:12" s="736" customFormat="1" x14ac:dyDescent="0.2">
      <c r="A440" s="540"/>
      <c r="B440" s="252"/>
      <c r="C440" s="340" t="s">
        <v>498</v>
      </c>
      <c r="D440" s="327"/>
      <c r="E440" s="327"/>
      <c r="F440" s="327"/>
      <c r="G440" s="327"/>
      <c r="H440" s="327"/>
      <c r="I440" s="327"/>
      <c r="J440" s="333"/>
      <c r="K440" s="333"/>
      <c r="L440" s="333"/>
    </row>
    <row r="441" spans="1:12" x14ac:dyDescent="0.2">
      <c r="A441" s="3"/>
      <c r="B441" s="252"/>
      <c r="C441" s="340" t="s">
        <v>70</v>
      </c>
      <c r="D441" s="327"/>
      <c r="E441" s="327"/>
      <c r="F441" s="327"/>
      <c r="G441" s="327"/>
      <c r="H441" s="327"/>
      <c r="I441" s="327"/>
      <c r="J441" s="333"/>
      <c r="K441" s="333"/>
      <c r="L441" s="333"/>
    </row>
    <row r="442" spans="1:12" x14ac:dyDescent="0.2">
      <c r="A442" s="3"/>
      <c r="B442" s="252"/>
      <c r="C442" s="341" t="s">
        <v>75</v>
      </c>
      <c r="D442" s="356">
        <f t="shared" ref="D442:K442" si="98">SUBTOTAL(9,D436:D441)</f>
        <v>0</v>
      </c>
      <c r="E442" s="356">
        <f t="shared" si="98"/>
        <v>0</v>
      </c>
      <c r="F442" s="356">
        <f t="shared" si="98"/>
        <v>0</v>
      </c>
      <c r="G442" s="356">
        <f t="shared" si="98"/>
        <v>0</v>
      </c>
      <c r="H442" s="356">
        <f t="shared" si="98"/>
        <v>0</v>
      </c>
      <c r="I442" s="356">
        <f t="shared" si="98"/>
        <v>0</v>
      </c>
      <c r="J442" s="356">
        <f t="shared" si="98"/>
        <v>0</v>
      </c>
      <c r="K442" s="356">
        <f t="shared" si="98"/>
        <v>0</v>
      </c>
      <c r="L442" s="356">
        <f t="shared" ref="L442" si="99">SUBTOTAL(9,L436:L441)</f>
        <v>0</v>
      </c>
    </row>
    <row r="443" spans="1:12" x14ac:dyDescent="0.2">
      <c r="A443" s="3"/>
      <c r="B443" s="252"/>
      <c r="C443" s="341"/>
      <c r="D443" s="328"/>
      <c r="E443" s="328"/>
      <c r="F443" s="328"/>
      <c r="G443" s="328"/>
      <c r="H443" s="328"/>
      <c r="I443" s="328"/>
      <c r="J443" s="328"/>
      <c r="K443" s="328"/>
      <c r="L443" s="328"/>
    </row>
    <row r="444" spans="1:12" x14ac:dyDescent="0.2">
      <c r="A444" s="338">
        <f>+A435+1</f>
        <v>25</v>
      </c>
      <c r="B444" s="252" t="str">
        <f ca="1">OFFSET(List_AllocOpexListStart,A444,0)</f>
        <v>A-25</v>
      </c>
      <c r="C444" s="339" t="str">
        <f ca="1">VLOOKUP(B444,List_AllocatedCosts,2,FALSE)</f>
        <v>N/A</v>
      </c>
      <c r="D444" s="328"/>
      <c r="E444" s="328"/>
      <c r="F444" s="328"/>
      <c r="G444" s="328"/>
      <c r="H444" s="328"/>
      <c r="I444" s="328"/>
      <c r="J444" s="328"/>
      <c r="K444" s="328"/>
      <c r="L444" s="328"/>
    </row>
    <row r="445" spans="1:12" x14ac:dyDescent="0.2">
      <c r="A445" s="338"/>
      <c r="B445" s="252"/>
      <c r="C445" s="340" t="s">
        <v>68</v>
      </c>
      <c r="D445" s="327"/>
      <c r="E445" s="327"/>
      <c r="F445" s="327"/>
      <c r="G445" s="327"/>
      <c r="H445" s="327"/>
      <c r="I445" s="327"/>
      <c r="J445" s="333"/>
      <c r="K445" s="333"/>
      <c r="L445" s="333"/>
    </row>
    <row r="446" spans="1:12" x14ac:dyDescent="0.2">
      <c r="A446" s="338"/>
      <c r="B446" s="252"/>
      <c r="C446" s="340" t="s">
        <v>69</v>
      </c>
      <c r="D446" s="327"/>
      <c r="E446" s="327"/>
      <c r="F446" s="327"/>
      <c r="G446" s="327"/>
      <c r="H446" s="327"/>
      <c r="I446" s="327"/>
      <c r="J446" s="333"/>
      <c r="K446" s="333"/>
      <c r="L446" s="333"/>
    </row>
    <row r="447" spans="1:12" s="736" customFormat="1" x14ac:dyDescent="0.2">
      <c r="A447" s="338"/>
      <c r="B447" s="252"/>
      <c r="C447" s="340" t="s">
        <v>546</v>
      </c>
      <c r="D447" s="327"/>
      <c r="E447" s="327"/>
      <c r="F447" s="327"/>
      <c r="G447" s="327"/>
      <c r="H447" s="327"/>
      <c r="I447" s="327"/>
      <c r="J447" s="333"/>
      <c r="K447" s="333"/>
      <c r="L447" s="333"/>
    </row>
    <row r="448" spans="1:12" x14ac:dyDescent="0.2">
      <c r="A448" s="338"/>
      <c r="B448" s="252"/>
      <c r="C448" s="340" t="s">
        <v>547</v>
      </c>
      <c r="D448" s="327"/>
      <c r="E448" s="327"/>
      <c r="F448" s="327"/>
      <c r="G448" s="327"/>
      <c r="H448" s="327"/>
      <c r="I448" s="327"/>
      <c r="J448" s="333"/>
      <c r="K448" s="333"/>
      <c r="L448" s="333"/>
    </row>
    <row r="449" spans="1:12" s="736" customFormat="1" x14ac:dyDescent="0.2">
      <c r="A449" s="338"/>
      <c r="B449" s="252"/>
      <c r="C449" s="340" t="s">
        <v>498</v>
      </c>
      <c r="D449" s="327"/>
      <c r="E449" s="327"/>
      <c r="F449" s="327"/>
      <c r="G449" s="327"/>
      <c r="H449" s="327"/>
      <c r="I449" s="327"/>
      <c r="J449" s="333"/>
      <c r="K449" s="333"/>
      <c r="L449" s="333"/>
    </row>
    <row r="450" spans="1:12" x14ac:dyDescent="0.2">
      <c r="A450" s="338"/>
      <c r="B450" s="252"/>
      <c r="C450" s="340" t="s">
        <v>70</v>
      </c>
      <c r="D450" s="327"/>
      <c r="E450" s="327"/>
      <c r="F450" s="327"/>
      <c r="G450" s="327"/>
      <c r="H450" s="327"/>
      <c r="I450" s="327"/>
      <c r="J450" s="333"/>
      <c r="K450" s="333"/>
      <c r="L450" s="333"/>
    </row>
    <row r="451" spans="1:12" x14ac:dyDescent="0.2">
      <c r="A451" s="338"/>
      <c r="B451" s="252"/>
      <c r="C451" s="341" t="s">
        <v>75</v>
      </c>
      <c r="D451" s="356">
        <f t="shared" ref="D451:K451" si="100">SUBTOTAL(9,D445:D450)</f>
        <v>0</v>
      </c>
      <c r="E451" s="356">
        <f t="shared" si="100"/>
        <v>0</v>
      </c>
      <c r="F451" s="356">
        <f t="shared" si="100"/>
        <v>0</v>
      </c>
      <c r="G451" s="356">
        <f t="shared" si="100"/>
        <v>0</v>
      </c>
      <c r="H451" s="356">
        <f t="shared" si="100"/>
        <v>0</v>
      </c>
      <c r="I451" s="356">
        <f t="shared" si="100"/>
        <v>0</v>
      </c>
      <c r="J451" s="356">
        <f t="shared" si="100"/>
        <v>0</v>
      </c>
      <c r="K451" s="356">
        <f t="shared" si="100"/>
        <v>0</v>
      </c>
      <c r="L451" s="356">
        <f t="shared" ref="L451" si="101">SUBTOTAL(9,L445:L450)</f>
        <v>0</v>
      </c>
    </row>
    <row r="452" spans="1:12" x14ac:dyDescent="0.2">
      <c r="A452" s="338"/>
      <c r="B452" s="252"/>
      <c r="C452" s="341"/>
      <c r="D452" s="328"/>
      <c r="E452" s="328"/>
      <c r="F452" s="328"/>
      <c r="G452" s="328"/>
      <c r="H452" s="328"/>
      <c r="I452" s="328"/>
      <c r="J452" s="328"/>
      <c r="K452" s="328"/>
      <c r="L452" s="328"/>
    </row>
    <row r="453" spans="1:12" x14ac:dyDescent="0.2">
      <c r="A453" s="338">
        <f>+A444+1</f>
        <v>26</v>
      </c>
      <c r="B453" s="252" t="str">
        <f ca="1">OFFSET(List_AllocOpexListStart,A453,0)</f>
        <v>A-26</v>
      </c>
      <c r="C453" s="339" t="str">
        <f ca="1">VLOOKUP(B453,List_AllocatedCosts,2,FALSE)</f>
        <v>Training Centre - Apprentice</v>
      </c>
      <c r="D453" s="328"/>
      <c r="E453" s="328"/>
      <c r="F453" s="328"/>
      <c r="G453" s="328"/>
      <c r="H453" s="328"/>
      <c r="I453" s="328"/>
      <c r="J453" s="328"/>
      <c r="K453" s="328"/>
      <c r="L453" s="328"/>
    </row>
    <row r="454" spans="1:12" x14ac:dyDescent="0.2">
      <c r="A454" s="3"/>
      <c r="B454" s="252"/>
      <c r="C454" s="340" t="s">
        <v>68</v>
      </c>
      <c r="D454" s="327"/>
      <c r="E454" s="327"/>
      <c r="F454" s="327"/>
      <c r="G454" s="327"/>
      <c r="H454" s="327"/>
      <c r="I454" s="327"/>
      <c r="J454" s="333"/>
      <c r="K454" s="333"/>
      <c r="L454" s="333"/>
    </row>
    <row r="455" spans="1:12" x14ac:dyDescent="0.2">
      <c r="A455" s="3"/>
      <c r="B455" s="252"/>
      <c r="C455" s="340" t="s">
        <v>69</v>
      </c>
      <c r="D455" s="327"/>
      <c r="E455" s="327"/>
      <c r="F455" s="327"/>
      <c r="G455" s="327"/>
      <c r="H455" s="327"/>
      <c r="I455" s="327"/>
      <c r="J455" s="333"/>
      <c r="K455" s="333"/>
      <c r="L455" s="333"/>
    </row>
    <row r="456" spans="1:12" s="736" customFormat="1" x14ac:dyDescent="0.2">
      <c r="A456" s="540"/>
      <c r="B456" s="252"/>
      <c r="C456" s="340" t="s">
        <v>546</v>
      </c>
      <c r="D456" s="327"/>
      <c r="E456" s="327"/>
      <c r="F456" s="327"/>
      <c r="G456" s="327"/>
      <c r="H456" s="327"/>
      <c r="I456" s="327"/>
      <c r="J456" s="333"/>
      <c r="K456" s="333"/>
      <c r="L456" s="333"/>
    </row>
    <row r="457" spans="1:12" x14ac:dyDescent="0.2">
      <c r="A457" s="3"/>
      <c r="B457" s="252"/>
      <c r="C457" s="340" t="s">
        <v>547</v>
      </c>
      <c r="D457" s="327"/>
      <c r="E457" s="327"/>
      <c r="F457" s="327"/>
      <c r="G457" s="327"/>
      <c r="H457" s="327"/>
      <c r="I457" s="327"/>
      <c r="J457" s="333"/>
      <c r="K457" s="333"/>
      <c r="L457" s="333"/>
    </row>
    <row r="458" spans="1:12" s="736" customFormat="1" x14ac:dyDescent="0.2">
      <c r="A458" s="540"/>
      <c r="B458" s="252"/>
      <c r="C458" s="340" t="s">
        <v>498</v>
      </c>
      <c r="D458" s="327"/>
      <c r="E458" s="327"/>
      <c r="F458" s="327"/>
      <c r="G458" s="327"/>
      <c r="H458" s="327"/>
      <c r="I458" s="327"/>
      <c r="J458" s="333"/>
      <c r="K458" s="333"/>
      <c r="L458" s="333"/>
    </row>
    <row r="459" spans="1:12" x14ac:dyDescent="0.2">
      <c r="A459" s="3"/>
      <c r="B459" s="252"/>
      <c r="C459" s="340" t="s">
        <v>70</v>
      </c>
      <c r="D459" s="327"/>
      <c r="E459" s="327"/>
      <c r="F459" s="327"/>
      <c r="G459" s="327"/>
      <c r="H459" s="327"/>
      <c r="I459" s="327"/>
      <c r="J459" s="333"/>
      <c r="K459" s="333"/>
      <c r="L459" s="333"/>
    </row>
    <row r="460" spans="1:12" x14ac:dyDescent="0.2">
      <c r="A460" s="3"/>
      <c r="B460" s="252"/>
      <c r="C460" s="341" t="s">
        <v>75</v>
      </c>
      <c r="D460" s="356">
        <f t="shared" ref="D460:K460" si="102">SUBTOTAL(9,D454:D459)</f>
        <v>0</v>
      </c>
      <c r="E460" s="356">
        <f t="shared" si="102"/>
        <v>0</v>
      </c>
      <c r="F460" s="356">
        <f t="shared" si="102"/>
        <v>0</v>
      </c>
      <c r="G460" s="356">
        <f t="shared" si="102"/>
        <v>0</v>
      </c>
      <c r="H460" s="356">
        <f t="shared" si="102"/>
        <v>0</v>
      </c>
      <c r="I460" s="356">
        <f t="shared" si="102"/>
        <v>0</v>
      </c>
      <c r="J460" s="356">
        <f t="shared" si="102"/>
        <v>0</v>
      </c>
      <c r="K460" s="356">
        <f t="shared" si="102"/>
        <v>0</v>
      </c>
      <c r="L460" s="356">
        <f t="shared" ref="L460" si="103">SUBTOTAL(9,L454:L459)</f>
        <v>0</v>
      </c>
    </row>
    <row r="461" spans="1:12" x14ac:dyDescent="0.2">
      <c r="A461" s="3"/>
      <c r="B461" s="252"/>
      <c r="C461" s="340"/>
      <c r="D461" s="328"/>
      <c r="E461" s="328"/>
      <c r="F461" s="328"/>
      <c r="G461" s="328"/>
      <c r="H461" s="328"/>
      <c r="I461" s="328"/>
      <c r="J461" s="328"/>
      <c r="K461" s="328"/>
      <c r="L461" s="328"/>
    </row>
    <row r="462" spans="1:12" x14ac:dyDescent="0.2">
      <c r="A462" s="338">
        <f>+A453+1</f>
        <v>27</v>
      </c>
      <c r="B462" s="252" t="str">
        <f ca="1">OFFSET(List_AllocOpexListStart,A462,0)</f>
        <v>A-27</v>
      </c>
      <c r="C462" s="339" t="str">
        <f ca="1">VLOOKUP(B462,List_AllocatedCosts,2,FALSE)</f>
        <v>Training Centre - Management/Admin</v>
      </c>
      <c r="D462" s="328"/>
      <c r="E462" s="328"/>
      <c r="F462" s="328"/>
      <c r="G462" s="328"/>
      <c r="H462" s="328"/>
      <c r="I462" s="328"/>
      <c r="J462" s="328"/>
      <c r="K462" s="328"/>
      <c r="L462" s="328"/>
    </row>
    <row r="463" spans="1:12" x14ac:dyDescent="0.2">
      <c r="A463" s="338"/>
      <c r="B463" s="252"/>
      <c r="C463" s="340" t="s">
        <v>68</v>
      </c>
      <c r="D463" s="327"/>
      <c r="E463" s="327"/>
      <c r="F463" s="327"/>
      <c r="G463" s="327"/>
      <c r="H463" s="327"/>
      <c r="I463" s="327"/>
      <c r="J463" s="333"/>
      <c r="K463" s="333"/>
      <c r="L463" s="333"/>
    </row>
    <row r="464" spans="1:12" x14ac:dyDescent="0.2">
      <c r="A464" s="338"/>
      <c r="B464" s="252"/>
      <c r="C464" s="340" t="s">
        <v>69</v>
      </c>
      <c r="D464" s="327"/>
      <c r="E464" s="327"/>
      <c r="F464" s="327"/>
      <c r="G464" s="327"/>
      <c r="H464" s="327"/>
      <c r="I464" s="327"/>
      <c r="J464" s="333"/>
      <c r="K464" s="333"/>
      <c r="L464" s="333"/>
    </row>
    <row r="465" spans="1:12" s="736" customFormat="1" x14ac:dyDescent="0.2">
      <c r="A465" s="338"/>
      <c r="B465" s="252"/>
      <c r="C465" s="340" t="s">
        <v>546</v>
      </c>
      <c r="D465" s="327"/>
      <c r="E465" s="327"/>
      <c r="F465" s="327"/>
      <c r="G465" s="327"/>
      <c r="H465" s="327"/>
      <c r="I465" s="327"/>
      <c r="J465" s="333"/>
      <c r="K465" s="333"/>
      <c r="L465" s="333"/>
    </row>
    <row r="466" spans="1:12" x14ac:dyDescent="0.2">
      <c r="A466" s="338"/>
      <c r="B466" s="252"/>
      <c r="C466" s="340" t="s">
        <v>547</v>
      </c>
      <c r="D466" s="327"/>
      <c r="E466" s="327"/>
      <c r="F466" s="327"/>
      <c r="G466" s="327"/>
      <c r="H466" s="327"/>
      <c r="I466" s="327"/>
      <c r="J466" s="333"/>
      <c r="K466" s="333"/>
      <c r="L466" s="333"/>
    </row>
    <row r="467" spans="1:12" s="736" customFormat="1" x14ac:dyDescent="0.2">
      <c r="A467" s="338"/>
      <c r="B467" s="252"/>
      <c r="C467" s="340" t="s">
        <v>498</v>
      </c>
      <c r="D467" s="327"/>
      <c r="E467" s="327"/>
      <c r="F467" s="327"/>
      <c r="G467" s="327"/>
      <c r="H467" s="327"/>
      <c r="I467" s="327"/>
      <c r="J467" s="333"/>
      <c r="K467" s="333"/>
      <c r="L467" s="333"/>
    </row>
    <row r="468" spans="1:12" x14ac:dyDescent="0.2">
      <c r="A468" s="338"/>
      <c r="B468" s="252"/>
      <c r="C468" s="340" t="s">
        <v>70</v>
      </c>
      <c r="D468" s="327"/>
      <c r="E468" s="327"/>
      <c r="F468" s="327"/>
      <c r="G468" s="327"/>
      <c r="H468" s="327"/>
      <c r="I468" s="327"/>
      <c r="J468" s="333"/>
      <c r="K468" s="333"/>
      <c r="L468" s="333"/>
    </row>
    <row r="469" spans="1:12" x14ac:dyDescent="0.2">
      <c r="A469" s="338"/>
      <c r="B469" s="252"/>
      <c r="C469" s="341" t="s">
        <v>75</v>
      </c>
      <c r="D469" s="356">
        <f t="shared" ref="D469:K469" si="104">SUBTOTAL(9,D463:D468)</f>
        <v>0</v>
      </c>
      <c r="E469" s="356">
        <f t="shared" si="104"/>
        <v>0</v>
      </c>
      <c r="F469" s="356">
        <f t="shared" si="104"/>
        <v>0</v>
      </c>
      <c r="G469" s="356">
        <f t="shared" si="104"/>
        <v>0</v>
      </c>
      <c r="H469" s="356">
        <f t="shared" si="104"/>
        <v>0</v>
      </c>
      <c r="I469" s="356">
        <f t="shared" si="104"/>
        <v>0</v>
      </c>
      <c r="J469" s="356">
        <f t="shared" si="104"/>
        <v>0</v>
      </c>
      <c r="K469" s="356">
        <f t="shared" si="104"/>
        <v>0</v>
      </c>
      <c r="L469" s="356">
        <f t="shared" ref="L469" si="105">SUBTOTAL(9,L463:L468)</f>
        <v>0</v>
      </c>
    </row>
    <row r="470" spans="1:12" x14ac:dyDescent="0.2">
      <c r="A470" s="338"/>
      <c r="B470" s="252"/>
      <c r="C470" s="341"/>
      <c r="D470" s="328"/>
      <c r="E470" s="328"/>
      <c r="F470" s="328"/>
      <c r="G470" s="328"/>
      <c r="H470" s="328"/>
      <c r="I470" s="328"/>
      <c r="J470" s="328"/>
      <c r="K470" s="328"/>
      <c r="L470" s="328"/>
    </row>
    <row r="471" spans="1:12" x14ac:dyDescent="0.2">
      <c r="A471" s="338">
        <f>+A462+1</f>
        <v>28</v>
      </c>
      <c r="B471" s="252" t="str">
        <f ca="1">OFFSET(List_AllocOpexListStart,A471,0)</f>
        <v>A-28</v>
      </c>
      <c r="C471" s="339" t="str">
        <f ca="1">VLOOKUP(B471,List_AllocatedCosts,2,FALSE)</f>
        <v>Training Centre - Electrical/Poleline</v>
      </c>
      <c r="D471" s="328"/>
      <c r="E471" s="328"/>
      <c r="F471" s="328"/>
      <c r="G471" s="328"/>
      <c r="H471" s="328"/>
      <c r="I471" s="328"/>
      <c r="J471" s="328"/>
      <c r="K471" s="328"/>
      <c r="L471" s="328"/>
    </row>
    <row r="472" spans="1:12" x14ac:dyDescent="0.2">
      <c r="A472" s="338"/>
      <c r="B472" s="252"/>
      <c r="C472" s="340" t="s">
        <v>68</v>
      </c>
      <c r="D472" s="327"/>
      <c r="E472" s="327"/>
      <c r="F472" s="327"/>
      <c r="G472" s="327"/>
      <c r="H472" s="327"/>
      <c r="I472" s="327"/>
      <c r="J472" s="333"/>
      <c r="K472" s="333"/>
      <c r="L472" s="333"/>
    </row>
    <row r="473" spans="1:12" x14ac:dyDescent="0.2">
      <c r="A473" s="338"/>
      <c r="B473" s="252"/>
      <c r="C473" s="340" t="s">
        <v>69</v>
      </c>
      <c r="D473" s="327"/>
      <c r="E473" s="327"/>
      <c r="F473" s="327"/>
      <c r="G473" s="327"/>
      <c r="H473" s="327"/>
      <c r="I473" s="327"/>
      <c r="J473" s="333"/>
      <c r="K473" s="333"/>
      <c r="L473" s="333"/>
    </row>
    <row r="474" spans="1:12" s="736" customFormat="1" x14ac:dyDescent="0.2">
      <c r="A474" s="338"/>
      <c r="B474" s="252"/>
      <c r="C474" s="340" t="s">
        <v>546</v>
      </c>
      <c r="D474" s="327"/>
      <c r="E474" s="327"/>
      <c r="F474" s="327"/>
      <c r="G474" s="327"/>
      <c r="H474" s="327"/>
      <c r="I474" s="327"/>
      <c r="J474" s="333"/>
      <c r="K474" s="333"/>
      <c r="L474" s="333"/>
    </row>
    <row r="475" spans="1:12" x14ac:dyDescent="0.2">
      <c r="A475" s="338"/>
      <c r="B475" s="252"/>
      <c r="C475" s="340" t="s">
        <v>547</v>
      </c>
      <c r="D475" s="327"/>
      <c r="E475" s="327"/>
      <c r="F475" s="327"/>
      <c r="G475" s="327"/>
      <c r="H475" s="327"/>
      <c r="I475" s="327"/>
      <c r="J475" s="333"/>
      <c r="K475" s="333"/>
      <c r="L475" s="333"/>
    </row>
    <row r="476" spans="1:12" s="736" customFormat="1" x14ac:dyDescent="0.2">
      <c r="A476" s="338"/>
      <c r="B476" s="252"/>
      <c r="C476" s="340" t="s">
        <v>498</v>
      </c>
      <c r="D476" s="327"/>
      <c r="E476" s="327"/>
      <c r="F476" s="327"/>
      <c r="G476" s="327"/>
      <c r="H476" s="327"/>
      <c r="I476" s="327"/>
      <c r="J476" s="333"/>
      <c r="K476" s="333"/>
      <c r="L476" s="333"/>
    </row>
    <row r="477" spans="1:12" x14ac:dyDescent="0.2">
      <c r="A477" s="338"/>
      <c r="B477" s="252"/>
      <c r="C477" s="340" t="s">
        <v>70</v>
      </c>
      <c r="D477" s="327"/>
      <c r="E477" s="327"/>
      <c r="F477" s="327"/>
      <c r="G477" s="327"/>
      <c r="H477" s="327"/>
      <c r="I477" s="327"/>
      <c r="J477" s="333"/>
      <c r="K477" s="333"/>
      <c r="L477" s="333"/>
    </row>
    <row r="478" spans="1:12" x14ac:dyDescent="0.2">
      <c r="A478" s="338"/>
      <c r="B478" s="252"/>
      <c r="C478" s="341" t="s">
        <v>75</v>
      </c>
      <c r="D478" s="356">
        <f t="shared" ref="D478:K478" si="106">SUBTOTAL(9,D472:D477)</f>
        <v>0</v>
      </c>
      <c r="E478" s="356">
        <f t="shared" si="106"/>
        <v>0</v>
      </c>
      <c r="F478" s="356">
        <f t="shared" si="106"/>
        <v>0</v>
      </c>
      <c r="G478" s="356">
        <f t="shared" si="106"/>
        <v>0</v>
      </c>
      <c r="H478" s="356">
        <f t="shared" si="106"/>
        <v>0</v>
      </c>
      <c r="I478" s="356">
        <f t="shared" si="106"/>
        <v>0</v>
      </c>
      <c r="J478" s="356">
        <f t="shared" si="106"/>
        <v>0</v>
      </c>
      <c r="K478" s="356">
        <f t="shared" si="106"/>
        <v>0</v>
      </c>
      <c r="L478" s="356">
        <f t="shared" ref="L478" si="107">SUBTOTAL(9,L472:L477)</f>
        <v>0</v>
      </c>
    </row>
    <row r="479" spans="1:12" x14ac:dyDescent="0.2">
      <c r="A479" s="338"/>
      <c r="B479" s="252"/>
      <c r="C479" s="349"/>
      <c r="D479" s="328"/>
      <c r="E479" s="328"/>
      <c r="F479" s="328"/>
      <c r="G479" s="328"/>
      <c r="H479" s="328"/>
      <c r="I479" s="328"/>
      <c r="J479" s="328"/>
      <c r="K479" s="328"/>
      <c r="L479" s="328"/>
    </row>
    <row r="480" spans="1:12" x14ac:dyDescent="0.2">
      <c r="A480" s="338">
        <f>+A471+1</f>
        <v>29</v>
      </c>
      <c r="B480" s="252" t="str">
        <f ca="1">OFFSET(List_AllocOpexListStart,A480,0)</f>
        <v>A-29</v>
      </c>
      <c r="C480" s="339" t="str">
        <f ca="1">VLOOKUP(B480,List_AllocatedCosts,2,FALSE)</f>
        <v>WHS</v>
      </c>
      <c r="D480" s="328"/>
      <c r="E480" s="328"/>
      <c r="F480" s="328"/>
      <c r="G480" s="328"/>
      <c r="H480" s="328"/>
      <c r="I480" s="328"/>
      <c r="J480" s="328"/>
      <c r="K480" s="328"/>
      <c r="L480" s="328"/>
    </row>
    <row r="481" spans="1:12" x14ac:dyDescent="0.2">
      <c r="A481" s="3"/>
      <c r="B481" s="252"/>
      <c r="C481" s="340" t="s">
        <v>68</v>
      </c>
      <c r="D481" s="327"/>
      <c r="E481" s="327"/>
      <c r="F481" s="327"/>
      <c r="G481" s="327"/>
      <c r="H481" s="327"/>
      <c r="I481" s="327"/>
      <c r="J481" s="333"/>
      <c r="K481" s="333"/>
      <c r="L481" s="333"/>
    </row>
    <row r="482" spans="1:12" x14ac:dyDescent="0.2">
      <c r="A482" s="3"/>
      <c r="B482" s="252"/>
      <c r="C482" s="340" t="s">
        <v>69</v>
      </c>
      <c r="D482" s="327"/>
      <c r="E482" s="327"/>
      <c r="F482" s="327"/>
      <c r="G482" s="327"/>
      <c r="H482" s="327"/>
      <c r="I482" s="327"/>
      <c r="J482" s="333"/>
      <c r="K482" s="333"/>
      <c r="L482" s="333"/>
    </row>
    <row r="483" spans="1:12" s="736" customFormat="1" x14ac:dyDescent="0.2">
      <c r="A483" s="540"/>
      <c r="B483" s="252"/>
      <c r="C483" s="340" t="s">
        <v>546</v>
      </c>
      <c r="D483" s="327"/>
      <c r="E483" s="327"/>
      <c r="F483" s="327"/>
      <c r="G483" s="327"/>
      <c r="H483" s="327"/>
      <c r="I483" s="327"/>
      <c r="J483" s="333"/>
      <c r="K483" s="333"/>
      <c r="L483" s="333"/>
    </row>
    <row r="484" spans="1:12" x14ac:dyDescent="0.2">
      <c r="A484" s="3"/>
      <c r="B484" s="252"/>
      <c r="C484" s="340" t="s">
        <v>547</v>
      </c>
      <c r="D484" s="327"/>
      <c r="E484" s="327"/>
      <c r="F484" s="327"/>
      <c r="G484" s="327"/>
      <c r="H484" s="327"/>
      <c r="I484" s="327"/>
      <c r="J484" s="333"/>
      <c r="K484" s="333"/>
      <c r="L484" s="333"/>
    </row>
    <row r="485" spans="1:12" s="736" customFormat="1" x14ac:dyDescent="0.2">
      <c r="A485" s="540"/>
      <c r="B485" s="252"/>
      <c r="C485" s="340" t="s">
        <v>498</v>
      </c>
      <c r="D485" s="327"/>
      <c r="E485" s="327"/>
      <c r="F485" s="327"/>
      <c r="G485" s="327"/>
      <c r="H485" s="327"/>
      <c r="I485" s="327"/>
      <c r="J485" s="333"/>
      <c r="K485" s="333"/>
      <c r="L485" s="333"/>
    </row>
    <row r="486" spans="1:12" x14ac:dyDescent="0.2">
      <c r="A486" s="3"/>
      <c r="B486" s="252"/>
      <c r="C486" s="340" t="s">
        <v>70</v>
      </c>
      <c r="D486" s="327"/>
      <c r="E486" s="327"/>
      <c r="F486" s="327"/>
      <c r="G486" s="327"/>
      <c r="H486" s="327"/>
      <c r="I486" s="327"/>
      <c r="J486" s="333"/>
      <c r="K486" s="333"/>
      <c r="L486" s="333"/>
    </row>
    <row r="487" spans="1:12" x14ac:dyDescent="0.2">
      <c r="A487" s="3"/>
      <c r="B487" s="252"/>
      <c r="C487" s="341" t="s">
        <v>75</v>
      </c>
      <c r="D487" s="356">
        <f t="shared" ref="D487:K487" si="108">SUBTOTAL(9,D481:D486)</f>
        <v>0</v>
      </c>
      <c r="E487" s="356">
        <f t="shared" si="108"/>
        <v>0</v>
      </c>
      <c r="F487" s="356">
        <f t="shared" si="108"/>
        <v>0</v>
      </c>
      <c r="G487" s="356">
        <f t="shared" si="108"/>
        <v>0</v>
      </c>
      <c r="H487" s="356">
        <f t="shared" si="108"/>
        <v>0</v>
      </c>
      <c r="I487" s="356">
        <f t="shared" si="108"/>
        <v>0</v>
      </c>
      <c r="J487" s="356">
        <f t="shared" si="108"/>
        <v>0</v>
      </c>
      <c r="K487" s="356">
        <f t="shared" si="108"/>
        <v>0</v>
      </c>
      <c r="L487" s="356">
        <f t="shared" ref="L487" si="109">SUBTOTAL(9,L481:L486)</f>
        <v>0</v>
      </c>
    </row>
    <row r="488" spans="1:12" x14ac:dyDescent="0.2">
      <c r="A488" s="3"/>
      <c r="B488" s="252"/>
      <c r="C488" s="341"/>
      <c r="D488" s="328"/>
      <c r="E488" s="328"/>
      <c r="F488" s="328"/>
      <c r="G488" s="328"/>
      <c r="H488" s="328"/>
      <c r="I488" s="328"/>
      <c r="J488" s="328"/>
      <c r="K488" s="328"/>
      <c r="L488" s="328"/>
    </row>
    <row r="489" spans="1:12" x14ac:dyDescent="0.2">
      <c r="A489" s="338">
        <f>+A480+1</f>
        <v>30</v>
      </c>
      <c r="B489" s="252" t="str">
        <f ca="1">OFFSET(List_AllocOpexListStart,A489,0)</f>
        <v>A-30</v>
      </c>
      <c r="C489" s="339" t="str">
        <f ca="1">VLOOKUP(B489,List_AllocatedCosts,2,FALSE)</f>
        <v>Environment</v>
      </c>
      <c r="D489" s="328"/>
      <c r="E489" s="328"/>
      <c r="F489" s="328"/>
      <c r="G489" s="328"/>
      <c r="H489" s="328"/>
      <c r="I489" s="328"/>
      <c r="J489" s="328"/>
      <c r="K489" s="328"/>
      <c r="L489" s="328"/>
    </row>
    <row r="490" spans="1:12" x14ac:dyDescent="0.2">
      <c r="A490" s="338"/>
      <c r="B490" s="252"/>
      <c r="C490" s="340" t="s">
        <v>68</v>
      </c>
      <c r="D490" s="327"/>
      <c r="E490" s="327"/>
      <c r="F490" s="327"/>
      <c r="G490" s="327"/>
      <c r="H490" s="327"/>
      <c r="I490" s="327"/>
      <c r="J490" s="333"/>
      <c r="K490" s="333"/>
      <c r="L490" s="333"/>
    </row>
    <row r="491" spans="1:12" x14ac:dyDescent="0.2">
      <c r="A491" s="338"/>
      <c r="B491" s="252"/>
      <c r="C491" s="340" t="s">
        <v>69</v>
      </c>
      <c r="D491" s="327"/>
      <c r="E491" s="327"/>
      <c r="F491" s="327"/>
      <c r="G491" s="327"/>
      <c r="H491" s="327"/>
      <c r="I491" s="327"/>
      <c r="J491" s="333"/>
      <c r="K491" s="333"/>
      <c r="L491" s="333"/>
    </row>
    <row r="492" spans="1:12" s="736" customFormat="1" x14ac:dyDescent="0.2">
      <c r="A492" s="338"/>
      <c r="B492" s="252"/>
      <c r="C492" s="340" t="s">
        <v>546</v>
      </c>
      <c r="D492" s="327"/>
      <c r="E492" s="327"/>
      <c r="F492" s="327"/>
      <c r="G492" s="327"/>
      <c r="H492" s="327"/>
      <c r="I492" s="327"/>
      <c r="J492" s="333"/>
      <c r="K492" s="333"/>
      <c r="L492" s="333"/>
    </row>
    <row r="493" spans="1:12" x14ac:dyDescent="0.2">
      <c r="A493" s="338"/>
      <c r="B493" s="252"/>
      <c r="C493" s="340" t="s">
        <v>547</v>
      </c>
      <c r="D493" s="327"/>
      <c r="E493" s="327"/>
      <c r="F493" s="327"/>
      <c r="G493" s="327"/>
      <c r="H493" s="327"/>
      <c r="I493" s="327"/>
      <c r="J493" s="333"/>
      <c r="K493" s="333"/>
      <c r="L493" s="333"/>
    </row>
    <row r="494" spans="1:12" s="736" customFormat="1" x14ac:dyDescent="0.2">
      <c r="A494" s="338"/>
      <c r="B494" s="252"/>
      <c r="C494" s="340" t="s">
        <v>498</v>
      </c>
      <c r="D494" s="327"/>
      <c r="E494" s="327"/>
      <c r="F494" s="327"/>
      <c r="G494" s="327"/>
      <c r="H494" s="327"/>
      <c r="I494" s="327"/>
      <c r="J494" s="333"/>
      <c r="K494" s="333"/>
      <c r="L494" s="333"/>
    </row>
    <row r="495" spans="1:12" x14ac:dyDescent="0.2">
      <c r="A495" s="338"/>
      <c r="B495" s="252"/>
      <c r="C495" s="340" t="s">
        <v>70</v>
      </c>
      <c r="D495" s="327"/>
      <c r="E495" s="327"/>
      <c r="F495" s="327"/>
      <c r="G495" s="327"/>
      <c r="H495" s="327"/>
      <c r="I495" s="327"/>
      <c r="J495" s="333"/>
      <c r="K495" s="333"/>
      <c r="L495" s="333"/>
    </row>
    <row r="496" spans="1:12" x14ac:dyDescent="0.2">
      <c r="A496" s="338"/>
      <c r="B496" s="252"/>
      <c r="C496" s="341" t="s">
        <v>75</v>
      </c>
      <c r="D496" s="356">
        <f t="shared" ref="D496:K496" si="110">SUBTOTAL(9,D490:D495)</f>
        <v>0</v>
      </c>
      <c r="E496" s="356">
        <f t="shared" si="110"/>
        <v>0</v>
      </c>
      <c r="F496" s="356">
        <f t="shared" si="110"/>
        <v>0</v>
      </c>
      <c r="G496" s="356">
        <f t="shared" si="110"/>
        <v>0</v>
      </c>
      <c r="H496" s="356">
        <f t="shared" si="110"/>
        <v>0</v>
      </c>
      <c r="I496" s="356">
        <f t="shared" si="110"/>
        <v>0</v>
      </c>
      <c r="J496" s="356">
        <f t="shared" si="110"/>
        <v>0</v>
      </c>
      <c r="K496" s="356">
        <f t="shared" si="110"/>
        <v>0</v>
      </c>
      <c r="L496" s="356">
        <f t="shared" ref="L496" si="111">SUBTOTAL(9,L490:L495)</f>
        <v>0</v>
      </c>
    </row>
    <row r="497" spans="1:12" x14ac:dyDescent="0.2">
      <c r="A497" s="338"/>
      <c r="B497" s="252"/>
      <c r="C497" s="341"/>
      <c r="D497" s="328"/>
      <c r="E497" s="328"/>
      <c r="F497" s="328"/>
      <c r="G497" s="328"/>
      <c r="H497" s="328"/>
      <c r="I497" s="328"/>
      <c r="J497" s="328"/>
      <c r="K497" s="328"/>
      <c r="L497" s="328"/>
    </row>
    <row r="498" spans="1:12" x14ac:dyDescent="0.2">
      <c r="A498" s="338">
        <f>+A489+1</f>
        <v>31</v>
      </c>
      <c r="B498" s="252" t="str">
        <f ca="1">OFFSET(List_AllocOpexListStart,A498,0)</f>
        <v>A-31</v>
      </c>
      <c r="C498" s="339" t="str">
        <f ca="1">VLOOKUP(B498,List_AllocatedCosts,2,FALSE)</f>
        <v>Property – Offices and Depots</v>
      </c>
      <c r="D498" s="328"/>
      <c r="E498" s="328"/>
      <c r="F498" s="328"/>
      <c r="G498" s="328"/>
      <c r="H498" s="328"/>
      <c r="I498" s="328"/>
      <c r="J498" s="328"/>
      <c r="K498" s="328"/>
      <c r="L498" s="328"/>
    </row>
    <row r="499" spans="1:12" x14ac:dyDescent="0.2">
      <c r="A499" s="3"/>
      <c r="B499" s="252"/>
      <c r="C499" s="340" t="s">
        <v>68</v>
      </c>
      <c r="D499" s="327"/>
      <c r="E499" s="327"/>
      <c r="F499" s="327"/>
      <c r="G499" s="327"/>
      <c r="H499" s="327"/>
      <c r="I499" s="327"/>
      <c r="J499" s="333"/>
      <c r="K499" s="333"/>
      <c r="L499" s="333"/>
    </row>
    <row r="500" spans="1:12" x14ac:dyDescent="0.2">
      <c r="A500" s="3"/>
      <c r="B500" s="252"/>
      <c r="C500" s="340" t="s">
        <v>69</v>
      </c>
      <c r="D500" s="327"/>
      <c r="E500" s="327"/>
      <c r="F500" s="327"/>
      <c r="G500" s="327"/>
      <c r="H500" s="327"/>
      <c r="I500" s="327"/>
      <c r="J500" s="333"/>
      <c r="K500" s="333"/>
      <c r="L500" s="333"/>
    </row>
    <row r="501" spans="1:12" s="736" customFormat="1" x14ac:dyDescent="0.2">
      <c r="A501" s="540"/>
      <c r="B501" s="252"/>
      <c r="C501" s="340" t="s">
        <v>546</v>
      </c>
      <c r="D501" s="327"/>
      <c r="E501" s="327"/>
      <c r="F501" s="327"/>
      <c r="G501" s="327"/>
      <c r="H501" s="327"/>
      <c r="I501" s="327"/>
      <c r="J501" s="333"/>
      <c r="K501" s="333"/>
      <c r="L501" s="333"/>
    </row>
    <row r="502" spans="1:12" x14ac:dyDescent="0.2">
      <c r="A502" s="3"/>
      <c r="B502" s="252"/>
      <c r="C502" s="340" t="s">
        <v>547</v>
      </c>
      <c r="D502" s="327"/>
      <c r="E502" s="327"/>
      <c r="F502" s="327"/>
      <c r="G502" s="327"/>
      <c r="H502" s="327"/>
      <c r="I502" s="327"/>
      <c r="J502" s="333"/>
      <c r="K502" s="333"/>
      <c r="L502" s="333"/>
    </row>
    <row r="503" spans="1:12" s="736" customFormat="1" x14ac:dyDescent="0.2">
      <c r="A503" s="540"/>
      <c r="B503" s="252"/>
      <c r="C503" s="340" t="s">
        <v>498</v>
      </c>
      <c r="D503" s="327"/>
      <c r="E503" s="327"/>
      <c r="F503" s="327"/>
      <c r="G503" s="327"/>
      <c r="H503" s="327"/>
      <c r="I503" s="327"/>
      <c r="J503" s="333"/>
      <c r="K503" s="333"/>
      <c r="L503" s="333"/>
    </row>
    <row r="504" spans="1:12" x14ac:dyDescent="0.2">
      <c r="A504" s="3"/>
      <c r="B504" s="252"/>
      <c r="C504" s="340" t="s">
        <v>70</v>
      </c>
      <c r="D504" s="327"/>
      <c r="E504" s="327"/>
      <c r="F504" s="327"/>
      <c r="G504" s="327"/>
      <c r="H504" s="327"/>
      <c r="I504" s="327"/>
      <c r="J504" s="333"/>
      <c r="K504" s="333"/>
      <c r="L504" s="333"/>
    </row>
    <row r="505" spans="1:12" x14ac:dyDescent="0.2">
      <c r="A505" s="3"/>
      <c r="B505" s="252"/>
      <c r="C505" s="341" t="s">
        <v>75</v>
      </c>
      <c r="D505" s="356">
        <f t="shared" ref="D505:K505" si="112">SUBTOTAL(9,D499:D504)</f>
        <v>0</v>
      </c>
      <c r="E505" s="356">
        <f t="shared" si="112"/>
        <v>0</v>
      </c>
      <c r="F505" s="356">
        <f t="shared" si="112"/>
        <v>0</v>
      </c>
      <c r="G505" s="356">
        <f t="shared" si="112"/>
        <v>0</v>
      </c>
      <c r="H505" s="356">
        <f t="shared" si="112"/>
        <v>0</v>
      </c>
      <c r="I505" s="356">
        <f t="shared" si="112"/>
        <v>0</v>
      </c>
      <c r="J505" s="356">
        <f t="shared" si="112"/>
        <v>0</v>
      </c>
      <c r="K505" s="356">
        <f t="shared" si="112"/>
        <v>0</v>
      </c>
      <c r="L505" s="356">
        <f t="shared" ref="L505" si="113">SUBTOTAL(9,L499:L504)</f>
        <v>0</v>
      </c>
    </row>
    <row r="506" spans="1:12" s="842" customFormat="1" x14ac:dyDescent="0.2">
      <c r="A506" s="540"/>
      <c r="B506" s="252"/>
      <c r="C506" s="341"/>
      <c r="D506" s="356"/>
      <c r="E506" s="356"/>
      <c r="F506" s="356"/>
      <c r="G506" s="356"/>
      <c r="H506" s="356"/>
      <c r="I506" s="356"/>
      <c r="J506" s="356"/>
      <c r="K506" s="356"/>
      <c r="L506" s="356"/>
    </row>
    <row r="507" spans="1:12" x14ac:dyDescent="0.2">
      <c r="A507" s="338">
        <f>+A498+1</f>
        <v>32</v>
      </c>
      <c r="B507" s="252" t="str">
        <f ca="1">OFFSET(List_AllocOpexListStart,A507,0)</f>
        <v>A-32</v>
      </c>
      <c r="C507" s="339" t="str">
        <f ca="1">VLOOKUP(B507,List_AllocatedCosts,2,FALSE)</f>
        <v>General Manager - Customer Relations</v>
      </c>
      <c r="D507" s="328"/>
      <c r="E507" s="328"/>
      <c r="F507" s="328"/>
      <c r="G507" s="328"/>
      <c r="H507" s="328"/>
      <c r="I507" s="328"/>
      <c r="J507" s="328"/>
      <c r="K507" s="328"/>
      <c r="L507" s="328"/>
    </row>
    <row r="508" spans="1:12" x14ac:dyDescent="0.2">
      <c r="A508" s="338"/>
      <c r="B508" s="252"/>
      <c r="C508" s="340" t="s">
        <v>68</v>
      </c>
      <c r="D508" s="327"/>
      <c r="E508" s="327"/>
      <c r="F508" s="327"/>
      <c r="G508" s="327"/>
      <c r="H508" s="327"/>
      <c r="I508" s="327"/>
      <c r="J508" s="333"/>
      <c r="K508" s="333"/>
      <c r="L508" s="333"/>
    </row>
    <row r="509" spans="1:12" x14ac:dyDescent="0.2">
      <c r="A509" s="338"/>
      <c r="B509" s="252"/>
      <c r="C509" s="340" t="s">
        <v>69</v>
      </c>
      <c r="D509" s="327"/>
      <c r="E509" s="327"/>
      <c r="F509" s="327"/>
      <c r="G509" s="327"/>
      <c r="H509" s="327"/>
      <c r="I509" s="327"/>
      <c r="J509" s="333"/>
      <c r="K509" s="333"/>
      <c r="L509" s="333"/>
    </row>
    <row r="510" spans="1:12" s="736" customFormat="1" x14ac:dyDescent="0.2">
      <c r="A510" s="338"/>
      <c r="B510" s="252"/>
      <c r="C510" s="340" t="s">
        <v>546</v>
      </c>
      <c r="D510" s="327"/>
      <c r="E510" s="327"/>
      <c r="F510" s="327"/>
      <c r="G510" s="327"/>
      <c r="H510" s="327"/>
      <c r="I510" s="327"/>
      <c r="J510" s="333"/>
      <c r="K510" s="333"/>
      <c r="L510" s="333"/>
    </row>
    <row r="511" spans="1:12" x14ac:dyDescent="0.2">
      <c r="A511" s="338"/>
      <c r="B511" s="252"/>
      <c r="C511" s="340" t="s">
        <v>547</v>
      </c>
      <c r="D511" s="327"/>
      <c r="E511" s="327"/>
      <c r="F511" s="327"/>
      <c r="G511" s="327"/>
      <c r="H511" s="327"/>
      <c r="I511" s="327"/>
      <c r="J511" s="333"/>
      <c r="K511" s="333"/>
      <c r="L511" s="333"/>
    </row>
    <row r="512" spans="1:12" s="736" customFormat="1" x14ac:dyDescent="0.2">
      <c r="A512" s="338"/>
      <c r="B512" s="252"/>
      <c r="C512" s="340" t="s">
        <v>498</v>
      </c>
      <c r="D512" s="327"/>
      <c r="E512" s="327"/>
      <c r="F512" s="327"/>
      <c r="G512" s="327"/>
      <c r="H512" s="327"/>
      <c r="I512" s="327"/>
      <c r="J512" s="333"/>
      <c r="K512" s="333"/>
      <c r="L512" s="333"/>
    </row>
    <row r="513" spans="1:12" x14ac:dyDescent="0.2">
      <c r="A513" s="338"/>
      <c r="B513" s="252"/>
      <c r="C513" s="340" t="s">
        <v>70</v>
      </c>
      <c r="D513" s="327"/>
      <c r="E513" s="327"/>
      <c r="F513" s="327"/>
      <c r="G513" s="327"/>
      <c r="H513" s="327"/>
      <c r="I513" s="327"/>
      <c r="J513" s="333"/>
      <c r="K513" s="333"/>
      <c r="L513" s="333"/>
    </row>
    <row r="514" spans="1:12" x14ac:dyDescent="0.2">
      <c r="A514" s="338"/>
      <c r="B514" s="252"/>
      <c r="C514" s="341" t="s">
        <v>75</v>
      </c>
      <c r="D514" s="356">
        <f t="shared" ref="D514:K514" si="114">SUBTOTAL(9,D508:D513)</f>
        <v>0</v>
      </c>
      <c r="E514" s="356">
        <f t="shared" si="114"/>
        <v>0</v>
      </c>
      <c r="F514" s="356">
        <f t="shared" si="114"/>
        <v>0</v>
      </c>
      <c r="G514" s="356">
        <f t="shared" si="114"/>
        <v>0</v>
      </c>
      <c r="H514" s="356">
        <f t="shared" si="114"/>
        <v>0</v>
      </c>
      <c r="I514" s="356">
        <f t="shared" si="114"/>
        <v>0</v>
      </c>
      <c r="J514" s="356">
        <f t="shared" si="114"/>
        <v>0</v>
      </c>
      <c r="K514" s="356">
        <f t="shared" si="114"/>
        <v>0</v>
      </c>
      <c r="L514" s="356">
        <f t="shared" ref="L514" si="115">SUBTOTAL(9,L508:L513)</f>
        <v>0</v>
      </c>
    </row>
    <row r="515" spans="1:12" ht="6" customHeight="1" x14ac:dyDescent="0.2">
      <c r="A515" s="338"/>
      <c r="B515" s="252"/>
      <c r="C515" s="341"/>
      <c r="D515" s="328"/>
      <c r="E515" s="328"/>
      <c r="F515" s="328"/>
      <c r="G515" s="328"/>
      <c r="H515" s="328"/>
      <c r="I515" s="328"/>
      <c r="J515" s="328"/>
      <c r="K515" s="328"/>
      <c r="L515" s="328"/>
    </row>
    <row r="516" spans="1:12" x14ac:dyDescent="0.2">
      <c r="A516" s="338">
        <f>+A507+1</f>
        <v>33</v>
      </c>
      <c r="B516" s="252" t="str">
        <f ca="1">OFFSET(List_AllocOpexListStart,A516,0)</f>
        <v>A-33</v>
      </c>
      <c r="C516" s="339" t="str">
        <f ca="1">VLOOKUP(B516,List_AllocatedCosts,2,FALSE)</f>
        <v>Customer Services (excl. Call Centre)</v>
      </c>
      <c r="D516" s="328"/>
      <c r="E516" s="328"/>
      <c r="F516" s="328"/>
      <c r="G516" s="328"/>
      <c r="H516" s="328"/>
      <c r="I516" s="328"/>
      <c r="J516" s="328"/>
      <c r="K516" s="328"/>
      <c r="L516" s="328"/>
    </row>
    <row r="517" spans="1:12" x14ac:dyDescent="0.2">
      <c r="A517" s="3"/>
      <c r="B517" s="252"/>
      <c r="C517" s="340" t="s">
        <v>68</v>
      </c>
      <c r="D517" s="327"/>
      <c r="E517" s="327"/>
      <c r="F517" s="327"/>
      <c r="G517" s="327"/>
      <c r="H517" s="327"/>
      <c r="I517" s="327"/>
      <c r="J517" s="333"/>
      <c r="K517" s="333"/>
      <c r="L517" s="333"/>
    </row>
    <row r="518" spans="1:12" x14ac:dyDescent="0.2">
      <c r="A518" s="3"/>
      <c r="B518" s="252"/>
      <c r="C518" s="340" t="s">
        <v>69</v>
      </c>
      <c r="D518" s="327"/>
      <c r="E518" s="327"/>
      <c r="F518" s="327"/>
      <c r="G518" s="327"/>
      <c r="H518" s="327"/>
      <c r="I518" s="327"/>
      <c r="J518" s="333"/>
      <c r="K518" s="333"/>
      <c r="L518" s="333"/>
    </row>
    <row r="519" spans="1:12" s="736" customFormat="1" x14ac:dyDescent="0.2">
      <c r="A519" s="540"/>
      <c r="B519" s="252"/>
      <c r="C519" s="340" t="s">
        <v>546</v>
      </c>
      <c r="D519" s="327"/>
      <c r="E519" s="327"/>
      <c r="F519" s="327"/>
      <c r="G519" s="327"/>
      <c r="H519" s="327"/>
      <c r="I519" s="327"/>
      <c r="J519" s="333"/>
      <c r="K519" s="333"/>
      <c r="L519" s="333"/>
    </row>
    <row r="520" spans="1:12" x14ac:dyDescent="0.2">
      <c r="A520" s="3"/>
      <c r="B520" s="252"/>
      <c r="C520" s="340" t="s">
        <v>547</v>
      </c>
      <c r="D520" s="327"/>
      <c r="E520" s="327"/>
      <c r="F520" s="327"/>
      <c r="G520" s="327"/>
      <c r="H520" s="327"/>
      <c r="I520" s="327"/>
      <c r="J520" s="333"/>
      <c r="K520" s="333"/>
      <c r="L520" s="333"/>
    </row>
    <row r="521" spans="1:12" s="736" customFormat="1" x14ac:dyDescent="0.2">
      <c r="A521" s="540"/>
      <c r="B521" s="252"/>
      <c r="C521" s="340" t="s">
        <v>498</v>
      </c>
      <c r="D521" s="327"/>
      <c r="E521" s="327"/>
      <c r="F521" s="327"/>
      <c r="G521" s="327"/>
      <c r="H521" s="327"/>
      <c r="I521" s="327"/>
      <c r="J521" s="333"/>
      <c r="K521" s="333"/>
      <c r="L521" s="333"/>
    </row>
    <row r="522" spans="1:12" x14ac:dyDescent="0.2">
      <c r="A522" s="3"/>
      <c r="B522" s="252"/>
      <c r="C522" s="340" t="s">
        <v>70</v>
      </c>
      <c r="D522" s="327"/>
      <c r="E522" s="327"/>
      <c r="F522" s="327"/>
      <c r="G522" s="327"/>
      <c r="H522" s="327"/>
      <c r="I522" s="327"/>
      <c r="J522" s="333"/>
      <c r="K522" s="333"/>
      <c r="L522" s="333"/>
    </row>
    <row r="523" spans="1:12" ht="13.5" thickBot="1" x14ac:dyDescent="0.25">
      <c r="A523" s="3"/>
      <c r="B523" s="252"/>
      <c r="C523" s="341" t="s">
        <v>75</v>
      </c>
      <c r="D523" s="356">
        <f t="shared" ref="D523:K523" si="116">SUBTOTAL(9,D517:D522)</f>
        <v>0</v>
      </c>
      <c r="E523" s="356">
        <f t="shared" si="116"/>
        <v>0</v>
      </c>
      <c r="F523" s="356">
        <f t="shared" si="116"/>
        <v>0</v>
      </c>
      <c r="G523" s="356">
        <f t="shared" si="116"/>
        <v>0</v>
      </c>
      <c r="H523" s="356">
        <f t="shared" si="116"/>
        <v>0</v>
      </c>
      <c r="I523" s="356">
        <f t="shared" si="116"/>
        <v>0</v>
      </c>
      <c r="J523" s="356">
        <f t="shared" si="116"/>
        <v>0</v>
      </c>
      <c r="K523" s="356">
        <f t="shared" si="116"/>
        <v>0</v>
      </c>
      <c r="L523" s="356">
        <f t="shared" ref="L523" si="117">SUBTOTAL(9,L517:L522)</f>
        <v>0</v>
      </c>
    </row>
    <row r="524" spans="1:12" s="842" customFormat="1" ht="18" x14ac:dyDescent="0.2">
      <c r="A524" s="540"/>
      <c r="B524" s="251"/>
      <c r="C524" s="436" t="str">
        <f>'I-3 Allocated'!A36</f>
        <v>Customer Relations</v>
      </c>
      <c r="D524" s="331"/>
      <c r="E524" s="331"/>
      <c r="F524" s="331"/>
      <c r="G524" s="331"/>
      <c r="H524" s="331"/>
      <c r="I524" s="331"/>
      <c r="J524" s="331"/>
      <c r="K524" s="331"/>
      <c r="L524" s="331"/>
    </row>
    <row r="525" spans="1:12" x14ac:dyDescent="0.2">
      <c r="A525" s="338">
        <f>+A516+1</f>
        <v>34</v>
      </c>
      <c r="B525" s="252" t="str">
        <f ca="1">OFFSET(List_AllocOpexListStart,A525,0)</f>
        <v>A-34</v>
      </c>
      <c r="C525" s="339" t="str">
        <f ca="1">VLOOKUP(B525,List_AllocatedCosts,2,FALSE)</f>
        <v>Customer Programs</v>
      </c>
      <c r="D525" s="328"/>
      <c r="E525" s="328"/>
      <c r="F525" s="328"/>
      <c r="G525" s="328"/>
      <c r="H525" s="328"/>
      <c r="I525" s="328"/>
      <c r="J525" s="328"/>
      <c r="K525" s="328"/>
      <c r="L525" s="328"/>
    </row>
    <row r="526" spans="1:12" x14ac:dyDescent="0.2">
      <c r="A526" s="338"/>
      <c r="B526" s="252"/>
      <c r="C526" s="340" t="s">
        <v>68</v>
      </c>
      <c r="D526" s="327"/>
      <c r="E526" s="327"/>
      <c r="F526" s="327"/>
      <c r="G526" s="327"/>
      <c r="H526" s="327"/>
      <c r="I526" s="327"/>
      <c r="J526" s="333"/>
      <c r="K526" s="333"/>
      <c r="L526" s="333"/>
    </row>
    <row r="527" spans="1:12" x14ac:dyDescent="0.2">
      <c r="A527" s="338"/>
      <c r="B527" s="252"/>
      <c r="C527" s="340" t="s">
        <v>69</v>
      </c>
      <c r="D527" s="327"/>
      <c r="E527" s="327"/>
      <c r="F527" s="327"/>
      <c r="G527" s="327"/>
      <c r="H527" s="327"/>
      <c r="I527" s="327"/>
      <c r="J527" s="333"/>
      <c r="K527" s="333"/>
      <c r="L527" s="333"/>
    </row>
    <row r="528" spans="1:12" s="736" customFormat="1" x14ac:dyDescent="0.2">
      <c r="A528" s="338"/>
      <c r="B528" s="252"/>
      <c r="C528" s="340" t="s">
        <v>546</v>
      </c>
      <c r="D528" s="327"/>
      <c r="E528" s="327"/>
      <c r="F528" s="327"/>
      <c r="G528" s="327"/>
      <c r="H528" s="327"/>
      <c r="I528" s="327"/>
      <c r="J528" s="333"/>
      <c r="K528" s="333"/>
      <c r="L528" s="333"/>
    </row>
    <row r="529" spans="1:12" x14ac:dyDescent="0.2">
      <c r="A529" s="338"/>
      <c r="B529" s="252"/>
      <c r="C529" s="340" t="s">
        <v>547</v>
      </c>
      <c r="D529" s="327"/>
      <c r="E529" s="327"/>
      <c r="F529" s="327"/>
      <c r="G529" s="327"/>
      <c r="H529" s="327"/>
      <c r="I529" s="327"/>
      <c r="J529" s="333"/>
      <c r="K529" s="333"/>
      <c r="L529" s="333"/>
    </row>
    <row r="530" spans="1:12" s="736" customFormat="1" x14ac:dyDescent="0.2">
      <c r="A530" s="338"/>
      <c r="B530" s="252"/>
      <c r="C530" s="340" t="s">
        <v>498</v>
      </c>
      <c r="D530" s="327"/>
      <c r="E530" s="327"/>
      <c r="F530" s="327"/>
      <c r="G530" s="327"/>
      <c r="H530" s="327"/>
      <c r="I530" s="327"/>
      <c r="J530" s="333"/>
      <c r="K530" s="333"/>
      <c r="L530" s="333"/>
    </row>
    <row r="531" spans="1:12" x14ac:dyDescent="0.2">
      <c r="A531" s="338"/>
      <c r="B531" s="252"/>
      <c r="C531" s="340" t="s">
        <v>70</v>
      </c>
      <c r="D531" s="327"/>
      <c r="E531" s="327"/>
      <c r="F531" s="327"/>
      <c r="G531" s="327"/>
      <c r="H531" s="327"/>
      <c r="I531" s="327"/>
      <c r="J531" s="333"/>
      <c r="K531" s="333"/>
      <c r="L531" s="333"/>
    </row>
    <row r="532" spans="1:12" x14ac:dyDescent="0.2">
      <c r="A532" s="338"/>
      <c r="B532" s="252"/>
      <c r="C532" s="341" t="s">
        <v>75</v>
      </c>
      <c r="D532" s="356">
        <f t="shared" ref="D532:K532" si="118">SUBTOTAL(9,D526:D531)</f>
        <v>0</v>
      </c>
      <c r="E532" s="356">
        <f t="shared" si="118"/>
        <v>0</v>
      </c>
      <c r="F532" s="356">
        <f t="shared" si="118"/>
        <v>0</v>
      </c>
      <c r="G532" s="356">
        <f t="shared" si="118"/>
        <v>0</v>
      </c>
      <c r="H532" s="356">
        <f t="shared" si="118"/>
        <v>0</v>
      </c>
      <c r="I532" s="356">
        <f t="shared" si="118"/>
        <v>0</v>
      </c>
      <c r="J532" s="356">
        <f t="shared" si="118"/>
        <v>0</v>
      </c>
      <c r="K532" s="356">
        <f t="shared" si="118"/>
        <v>0</v>
      </c>
      <c r="L532" s="356">
        <f t="shared" ref="L532" si="119">SUBTOTAL(9,L526:L531)</f>
        <v>0</v>
      </c>
    </row>
    <row r="533" spans="1:12" x14ac:dyDescent="0.2">
      <c r="A533" s="338"/>
      <c r="B533" s="252"/>
      <c r="C533" s="341"/>
      <c r="D533" s="328"/>
      <c r="E533" s="328"/>
      <c r="F533" s="328"/>
      <c r="G533" s="328"/>
      <c r="H533" s="328"/>
      <c r="I533" s="328"/>
      <c r="J533" s="328"/>
      <c r="K533" s="328"/>
      <c r="L533" s="328"/>
    </row>
    <row r="534" spans="1:12" x14ac:dyDescent="0.2">
      <c r="A534" s="338">
        <f>+A525+1</f>
        <v>35</v>
      </c>
      <c r="B534" s="252" t="str">
        <f ca="1">OFFSET(List_AllocOpexListStart,A534,0)</f>
        <v>A-35</v>
      </c>
      <c r="C534" s="339" t="str">
        <f ca="1">VLOOKUP(B534,List_AllocatedCosts,2,FALSE)</f>
        <v>Customer Operations</v>
      </c>
      <c r="D534" s="328"/>
      <c r="E534" s="328"/>
      <c r="F534" s="328"/>
      <c r="G534" s="328"/>
      <c r="H534" s="328"/>
      <c r="I534" s="328"/>
      <c r="J534" s="328"/>
      <c r="K534" s="328"/>
      <c r="L534" s="328"/>
    </row>
    <row r="535" spans="1:12" x14ac:dyDescent="0.2">
      <c r="A535" s="338"/>
      <c r="B535" s="252"/>
      <c r="C535" s="340" t="s">
        <v>68</v>
      </c>
      <c r="D535" s="327"/>
      <c r="E535" s="327"/>
      <c r="F535" s="327"/>
      <c r="G535" s="327"/>
      <c r="H535" s="327"/>
      <c r="I535" s="327"/>
      <c r="J535" s="333"/>
      <c r="K535" s="333"/>
      <c r="L535" s="333"/>
    </row>
    <row r="536" spans="1:12" x14ac:dyDescent="0.2">
      <c r="A536" s="338"/>
      <c r="B536" s="252"/>
      <c r="C536" s="340" t="s">
        <v>69</v>
      </c>
      <c r="D536" s="327"/>
      <c r="E536" s="327"/>
      <c r="F536" s="327"/>
      <c r="G536" s="327"/>
      <c r="H536" s="327"/>
      <c r="I536" s="327"/>
      <c r="J536" s="333"/>
      <c r="K536" s="333"/>
      <c r="L536" s="333"/>
    </row>
    <row r="537" spans="1:12" s="736" customFormat="1" x14ac:dyDescent="0.2">
      <c r="A537" s="338"/>
      <c r="B537" s="252"/>
      <c r="C537" s="340" t="s">
        <v>546</v>
      </c>
      <c r="D537" s="327"/>
      <c r="E537" s="327"/>
      <c r="F537" s="327"/>
      <c r="G537" s="327"/>
      <c r="H537" s="327"/>
      <c r="I537" s="327"/>
      <c r="J537" s="333"/>
      <c r="K537" s="333"/>
      <c r="L537" s="333"/>
    </row>
    <row r="538" spans="1:12" x14ac:dyDescent="0.2">
      <c r="A538" s="338"/>
      <c r="B538" s="252"/>
      <c r="C538" s="340" t="s">
        <v>547</v>
      </c>
      <c r="D538" s="327"/>
      <c r="E538" s="327"/>
      <c r="F538" s="327"/>
      <c r="G538" s="327"/>
      <c r="H538" s="327"/>
      <c r="I538" s="327"/>
      <c r="J538" s="333"/>
      <c r="K538" s="333"/>
      <c r="L538" s="333"/>
    </row>
    <row r="539" spans="1:12" s="736" customFormat="1" x14ac:dyDescent="0.2">
      <c r="A539" s="338"/>
      <c r="B539" s="252"/>
      <c r="C539" s="340" t="s">
        <v>498</v>
      </c>
      <c r="D539" s="327"/>
      <c r="E539" s="327"/>
      <c r="F539" s="327"/>
      <c r="G539" s="327"/>
      <c r="H539" s="327"/>
      <c r="I539" s="327"/>
      <c r="J539" s="333"/>
      <c r="K539" s="333"/>
      <c r="L539" s="333"/>
    </row>
    <row r="540" spans="1:12" x14ac:dyDescent="0.2">
      <c r="A540" s="338"/>
      <c r="B540" s="252"/>
      <c r="C540" s="340" t="s">
        <v>70</v>
      </c>
      <c r="D540" s="327"/>
      <c r="E540" s="327"/>
      <c r="F540" s="327"/>
      <c r="G540" s="327"/>
      <c r="H540" s="327"/>
      <c r="I540" s="327"/>
      <c r="J540" s="333"/>
      <c r="K540" s="333"/>
      <c r="L540" s="333"/>
    </row>
    <row r="541" spans="1:12" x14ac:dyDescent="0.2">
      <c r="A541" s="338"/>
      <c r="B541" s="252"/>
      <c r="C541" s="341" t="s">
        <v>75</v>
      </c>
      <c r="D541" s="356">
        <f t="shared" ref="D541:K541" si="120">SUBTOTAL(9,D535:D540)</f>
        <v>0</v>
      </c>
      <c r="E541" s="356">
        <f t="shared" si="120"/>
        <v>0</v>
      </c>
      <c r="F541" s="356">
        <f t="shared" si="120"/>
        <v>0</v>
      </c>
      <c r="G541" s="356">
        <f t="shared" si="120"/>
        <v>0</v>
      </c>
      <c r="H541" s="356">
        <f t="shared" si="120"/>
        <v>0</v>
      </c>
      <c r="I541" s="356">
        <f t="shared" si="120"/>
        <v>0</v>
      </c>
      <c r="J541" s="356">
        <f t="shared" si="120"/>
        <v>0</v>
      </c>
      <c r="K541" s="356">
        <f t="shared" si="120"/>
        <v>0</v>
      </c>
      <c r="L541" s="356">
        <f t="shared" ref="L541" si="121">SUBTOTAL(9,L535:L540)</f>
        <v>0</v>
      </c>
    </row>
    <row r="542" spans="1:12" x14ac:dyDescent="0.2">
      <c r="A542" s="338"/>
      <c r="B542" s="252"/>
      <c r="C542" s="341"/>
      <c r="D542" s="328"/>
      <c r="E542" s="328"/>
      <c r="F542" s="328"/>
      <c r="G542" s="328"/>
      <c r="H542" s="328"/>
      <c r="I542" s="328"/>
      <c r="J542" s="328"/>
      <c r="K542" s="328"/>
      <c r="L542" s="328"/>
    </row>
    <row r="543" spans="1:12" x14ac:dyDescent="0.2">
      <c r="A543" s="338">
        <f>+A534+1</f>
        <v>36</v>
      </c>
      <c r="B543" s="252" t="str">
        <f ca="1">OFFSET(List_AllocOpexListStart,A543,0)</f>
        <v>A-36</v>
      </c>
      <c r="C543" s="339" t="str">
        <f ca="1">VLOOKUP(B543,List_AllocatedCosts,2,FALSE)</f>
        <v>Customer Engagement</v>
      </c>
      <c r="D543" s="328"/>
      <c r="E543" s="328"/>
      <c r="F543" s="328"/>
      <c r="G543" s="328"/>
      <c r="H543" s="328"/>
      <c r="I543" s="328"/>
      <c r="J543" s="328"/>
      <c r="K543" s="328"/>
      <c r="L543" s="328"/>
    </row>
    <row r="544" spans="1:12" x14ac:dyDescent="0.2">
      <c r="A544" s="3"/>
      <c r="B544" s="252"/>
      <c r="C544" s="340" t="s">
        <v>68</v>
      </c>
      <c r="D544" s="327"/>
      <c r="E544" s="327"/>
      <c r="F544" s="327"/>
      <c r="G544" s="327"/>
      <c r="H544" s="327"/>
      <c r="I544" s="327"/>
      <c r="J544" s="333"/>
      <c r="K544" s="333"/>
      <c r="L544" s="333"/>
    </row>
    <row r="545" spans="1:12" x14ac:dyDescent="0.2">
      <c r="A545" s="3"/>
      <c r="B545" s="252"/>
      <c r="C545" s="340" t="s">
        <v>69</v>
      </c>
      <c r="D545" s="327"/>
      <c r="E545" s="327"/>
      <c r="F545" s="327"/>
      <c r="G545" s="327"/>
      <c r="H545" s="327"/>
      <c r="I545" s="327"/>
      <c r="J545" s="333"/>
      <c r="K545" s="333"/>
      <c r="L545" s="333"/>
    </row>
    <row r="546" spans="1:12" s="736" customFormat="1" x14ac:dyDescent="0.2">
      <c r="A546" s="540"/>
      <c r="B546" s="252"/>
      <c r="C546" s="340" t="s">
        <v>546</v>
      </c>
      <c r="D546" s="327"/>
      <c r="E546" s="327"/>
      <c r="F546" s="327"/>
      <c r="G546" s="327"/>
      <c r="H546" s="327"/>
      <c r="I546" s="327"/>
      <c r="J546" s="333"/>
      <c r="K546" s="333"/>
      <c r="L546" s="333"/>
    </row>
    <row r="547" spans="1:12" x14ac:dyDescent="0.2">
      <c r="A547" s="3"/>
      <c r="B547" s="252"/>
      <c r="C547" s="340" t="s">
        <v>547</v>
      </c>
      <c r="D547" s="327"/>
      <c r="E547" s="327"/>
      <c r="F547" s="327"/>
      <c r="G547" s="327"/>
      <c r="H547" s="327"/>
      <c r="I547" s="327"/>
      <c r="J547" s="333"/>
      <c r="K547" s="333"/>
      <c r="L547" s="333"/>
    </row>
    <row r="548" spans="1:12" s="736" customFormat="1" x14ac:dyDescent="0.2">
      <c r="A548" s="540"/>
      <c r="B548" s="252"/>
      <c r="C548" s="340" t="s">
        <v>498</v>
      </c>
      <c r="D548" s="327"/>
      <c r="E548" s="327"/>
      <c r="F548" s="327"/>
      <c r="G548" s="327"/>
      <c r="H548" s="327"/>
      <c r="I548" s="327"/>
      <c r="J548" s="333"/>
      <c r="K548" s="333"/>
      <c r="L548" s="333"/>
    </row>
    <row r="549" spans="1:12" x14ac:dyDescent="0.2">
      <c r="A549" s="3"/>
      <c r="B549" s="252"/>
      <c r="C549" s="340" t="s">
        <v>70</v>
      </c>
      <c r="D549" s="327"/>
      <c r="E549" s="327"/>
      <c r="F549" s="327"/>
      <c r="G549" s="327"/>
      <c r="H549" s="327"/>
      <c r="I549" s="327"/>
      <c r="J549" s="333"/>
      <c r="K549" s="333"/>
      <c r="L549" s="333"/>
    </row>
    <row r="550" spans="1:12" x14ac:dyDescent="0.2">
      <c r="A550" s="3"/>
      <c r="B550" s="252"/>
      <c r="C550" s="341" t="s">
        <v>75</v>
      </c>
      <c r="D550" s="356">
        <f t="shared" ref="D550:K550" si="122">SUBTOTAL(9,D544:D549)</f>
        <v>0</v>
      </c>
      <c r="E550" s="356">
        <f t="shared" si="122"/>
        <v>0</v>
      </c>
      <c r="F550" s="356">
        <f t="shared" si="122"/>
        <v>0</v>
      </c>
      <c r="G550" s="356">
        <f t="shared" si="122"/>
        <v>0</v>
      </c>
      <c r="H550" s="356">
        <f t="shared" si="122"/>
        <v>0</v>
      </c>
      <c r="I550" s="356">
        <f t="shared" si="122"/>
        <v>0</v>
      </c>
      <c r="J550" s="356">
        <f t="shared" si="122"/>
        <v>0</v>
      </c>
      <c r="K550" s="356">
        <f t="shared" si="122"/>
        <v>0</v>
      </c>
      <c r="L550" s="356">
        <f t="shared" ref="L550" si="123">SUBTOTAL(9,L544:L549)</f>
        <v>0</v>
      </c>
    </row>
    <row r="551" spans="1:12" x14ac:dyDescent="0.2">
      <c r="A551" s="3"/>
      <c r="B551" s="252"/>
      <c r="C551" s="341"/>
      <c r="D551" s="328"/>
      <c r="E551" s="328"/>
      <c r="F551" s="328"/>
      <c r="G551" s="328"/>
      <c r="H551" s="328"/>
      <c r="I551" s="328"/>
      <c r="J551" s="328"/>
      <c r="K551" s="328"/>
      <c r="L551" s="328"/>
    </row>
    <row r="552" spans="1:12" x14ac:dyDescent="0.2">
      <c r="A552" s="338">
        <f>+A543+1</f>
        <v>37</v>
      </c>
      <c r="B552" s="252" t="str">
        <f ca="1">OFFSET(List_AllocOpexListStart,A552,0)</f>
        <v>A-37</v>
      </c>
      <c r="C552" s="339" t="str">
        <f ca="1">VLOOKUP(B552,List_AllocatedCosts,2,FALSE)</f>
        <v>Employee Bonuses</v>
      </c>
      <c r="D552" s="328"/>
      <c r="E552" s="328"/>
      <c r="F552" s="328"/>
      <c r="G552" s="328"/>
      <c r="H552" s="328"/>
      <c r="I552" s="328"/>
      <c r="J552" s="328"/>
      <c r="K552" s="328"/>
      <c r="L552" s="328"/>
    </row>
    <row r="553" spans="1:12" x14ac:dyDescent="0.2">
      <c r="A553" s="338"/>
      <c r="B553" s="252"/>
      <c r="C553" s="340" t="s">
        <v>68</v>
      </c>
      <c r="D553" s="327"/>
      <c r="E553" s="327"/>
      <c r="F553" s="327"/>
      <c r="G553" s="327"/>
      <c r="H553" s="327"/>
      <c r="I553" s="327"/>
      <c r="J553" s="333"/>
      <c r="K553" s="333"/>
      <c r="L553" s="333"/>
    </row>
    <row r="554" spans="1:12" x14ac:dyDescent="0.2">
      <c r="A554" s="338"/>
      <c r="B554" s="252"/>
      <c r="C554" s="340" t="s">
        <v>69</v>
      </c>
      <c r="D554" s="327"/>
      <c r="E554" s="327"/>
      <c r="F554" s="327"/>
      <c r="G554" s="327"/>
      <c r="H554" s="327"/>
      <c r="I554" s="327"/>
      <c r="J554" s="333"/>
      <c r="K554" s="333"/>
      <c r="L554" s="333"/>
    </row>
    <row r="555" spans="1:12" s="736" customFormat="1" x14ac:dyDescent="0.2">
      <c r="A555" s="338"/>
      <c r="B555" s="252"/>
      <c r="C555" s="340" t="s">
        <v>546</v>
      </c>
      <c r="D555" s="327"/>
      <c r="E555" s="327"/>
      <c r="F555" s="327"/>
      <c r="G555" s="327"/>
      <c r="H555" s="327"/>
      <c r="I555" s="327"/>
      <c r="J555" s="333"/>
      <c r="K555" s="333"/>
      <c r="L555" s="333"/>
    </row>
    <row r="556" spans="1:12" x14ac:dyDescent="0.2">
      <c r="A556" s="338"/>
      <c r="B556" s="252"/>
      <c r="C556" s="340" t="s">
        <v>547</v>
      </c>
      <c r="D556" s="327"/>
      <c r="E556" s="327"/>
      <c r="F556" s="327"/>
      <c r="G556" s="327"/>
      <c r="H556" s="327"/>
      <c r="I556" s="327"/>
      <c r="J556" s="333"/>
      <c r="K556" s="333"/>
      <c r="L556" s="333"/>
    </row>
    <row r="557" spans="1:12" s="736" customFormat="1" x14ac:dyDescent="0.2">
      <c r="A557" s="338"/>
      <c r="B557" s="252"/>
      <c r="C557" s="340" t="s">
        <v>498</v>
      </c>
      <c r="D557" s="327"/>
      <c r="E557" s="327"/>
      <c r="F557" s="327"/>
      <c r="G557" s="327"/>
      <c r="H557" s="327"/>
      <c r="I557" s="327"/>
      <c r="J557" s="333"/>
      <c r="K557" s="333"/>
      <c r="L557" s="333"/>
    </row>
    <row r="558" spans="1:12" x14ac:dyDescent="0.2">
      <c r="A558" s="338"/>
      <c r="B558" s="252"/>
      <c r="C558" s="340" t="s">
        <v>70</v>
      </c>
      <c r="D558" s="327"/>
      <c r="E558" s="327"/>
      <c r="F558" s="327"/>
      <c r="G558" s="327"/>
      <c r="H558" s="327"/>
      <c r="I558" s="327"/>
      <c r="J558" s="333"/>
      <c r="K558" s="333"/>
      <c r="L558" s="333"/>
    </row>
    <row r="559" spans="1:12" ht="13.5" thickBot="1" x14ac:dyDescent="0.25">
      <c r="A559" s="338"/>
      <c r="B559" s="252"/>
      <c r="C559" s="341" t="s">
        <v>75</v>
      </c>
      <c r="D559" s="356">
        <f t="shared" ref="D559:K559" si="124">SUBTOTAL(9,D553:D558)</f>
        <v>0</v>
      </c>
      <c r="E559" s="356">
        <f t="shared" si="124"/>
        <v>0</v>
      </c>
      <c r="F559" s="356">
        <f t="shared" si="124"/>
        <v>0</v>
      </c>
      <c r="G559" s="356">
        <f t="shared" si="124"/>
        <v>0</v>
      </c>
      <c r="H559" s="356">
        <f t="shared" si="124"/>
        <v>0</v>
      </c>
      <c r="I559" s="356">
        <f t="shared" si="124"/>
        <v>0</v>
      </c>
      <c r="J559" s="356">
        <f t="shared" si="124"/>
        <v>0</v>
      </c>
      <c r="K559" s="356">
        <f t="shared" si="124"/>
        <v>0</v>
      </c>
      <c r="L559" s="356">
        <f t="shared" ref="L559" si="125">SUBTOTAL(9,L553:L558)</f>
        <v>0</v>
      </c>
    </row>
    <row r="560" spans="1:12" s="842" customFormat="1" ht="18" x14ac:dyDescent="0.2">
      <c r="A560" s="540"/>
      <c r="B560" s="251"/>
      <c r="C560" s="436" t="str">
        <f>'I-3 Allocated'!A41</f>
        <v xml:space="preserve">Other </v>
      </c>
      <c r="D560" s="331"/>
      <c r="E560" s="331"/>
      <c r="F560" s="331"/>
      <c r="G560" s="331"/>
      <c r="H560" s="331"/>
      <c r="I560" s="331"/>
      <c r="J560" s="331"/>
      <c r="K560" s="331"/>
      <c r="L560" s="331"/>
    </row>
    <row r="561" spans="1:13" x14ac:dyDescent="0.2">
      <c r="A561" s="338">
        <f>+A552+1</f>
        <v>38</v>
      </c>
      <c r="B561" s="252" t="str">
        <f ca="1">OFFSET(List_AllocOpexListStart,A561,0)</f>
        <v>A-38</v>
      </c>
      <c r="C561" s="339" t="str">
        <f ca="1">VLOOKUP(B561,List_AllocatedCosts,2,FALSE)</f>
        <v>Voluntary Separation Packages (VSP’s)</v>
      </c>
      <c r="D561" s="328"/>
      <c r="E561" s="328"/>
      <c r="F561" s="328"/>
      <c r="G561" s="328"/>
      <c r="H561" s="328"/>
      <c r="I561" s="328"/>
      <c r="J561" s="328"/>
      <c r="K561" s="328"/>
      <c r="L561" s="328"/>
    </row>
    <row r="562" spans="1:13" x14ac:dyDescent="0.2">
      <c r="A562" s="3"/>
      <c r="B562" s="252"/>
      <c r="C562" s="340" t="s">
        <v>68</v>
      </c>
      <c r="D562" s="327"/>
      <c r="E562" s="327"/>
      <c r="F562" s="327"/>
      <c r="G562" s="327"/>
      <c r="H562" s="327"/>
      <c r="I562" s="327"/>
      <c r="J562" s="333"/>
      <c r="K562" s="333"/>
      <c r="L562" s="333"/>
    </row>
    <row r="563" spans="1:13" x14ac:dyDescent="0.2">
      <c r="A563" s="3"/>
      <c r="B563" s="252"/>
      <c r="C563" s="340" t="s">
        <v>69</v>
      </c>
      <c r="D563" s="327"/>
      <c r="E563" s="327"/>
      <c r="F563" s="327"/>
      <c r="G563" s="327"/>
      <c r="H563" s="327"/>
      <c r="I563" s="327"/>
      <c r="J563" s="333"/>
      <c r="K563" s="333"/>
      <c r="L563" s="333"/>
    </row>
    <row r="564" spans="1:13" s="736" customFormat="1" x14ac:dyDescent="0.2">
      <c r="A564" s="540"/>
      <c r="B564" s="252"/>
      <c r="C564" s="340" t="s">
        <v>546</v>
      </c>
      <c r="D564" s="327"/>
      <c r="E564" s="327"/>
      <c r="F564" s="327"/>
      <c r="G564" s="327"/>
      <c r="H564" s="327"/>
      <c r="I564" s="327"/>
      <c r="J564" s="333"/>
      <c r="K564" s="333"/>
      <c r="L564" s="333"/>
    </row>
    <row r="565" spans="1:13" x14ac:dyDescent="0.2">
      <c r="A565" s="3"/>
      <c r="B565" s="252"/>
      <c r="C565" s="340" t="s">
        <v>547</v>
      </c>
      <c r="D565" s="327"/>
      <c r="E565" s="327"/>
      <c r="F565" s="327"/>
      <c r="G565" s="327"/>
      <c r="H565" s="327"/>
      <c r="I565" s="327"/>
      <c r="J565" s="333"/>
      <c r="K565" s="333"/>
      <c r="L565" s="333"/>
    </row>
    <row r="566" spans="1:13" s="736" customFormat="1" x14ac:dyDescent="0.2">
      <c r="A566" s="540"/>
      <c r="B566" s="252"/>
      <c r="C566" s="340" t="s">
        <v>498</v>
      </c>
      <c r="D566" s="327"/>
      <c r="E566" s="327"/>
      <c r="F566" s="327"/>
      <c r="G566" s="327"/>
      <c r="H566" s="327"/>
      <c r="I566" s="327"/>
      <c r="J566" s="333"/>
      <c r="K566" s="333"/>
      <c r="L566" s="333"/>
    </row>
    <row r="567" spans="1:13" x14ac:dyDescent="0.2">
      <c r="A567" s="3"/>
      <c r="B567" s="252"/>
      <c r="C567" s="340" t="s">
        <v>70</v>
      </c>
      <c r="D567" s="327"/>
      <c r="E567" s="327"/>
      <c r="F567" s="327"/>
      <c r="G567" s="327"/>
      <c r="H567" s="327"/>
      <c r="I567" s="327"/>
      <c r="J567" s="333"/>
      <c r="K567" s="333"/>
      <c r="L567" s="333"/>
    </row>
    <row r="568" spans="1:13" x14ac:dyDescent="0.2">
      <c r="A568" s="3"/>
      <c r="B568" s="252"/>
      <c r="C568" s="341" t="s">
        <v>75</v>
      </c>
      <c r="D568" s="356">
        <f t="shared" ref="D568:K568" si="126">SUBTOTAL(9,D562:D567)</f>
        <v>0</v>
      </c>
      <c r="E568" s="356">
        <f t="shared" si="126"/>
        <v>0</v>
      </c>
      <c r="F568" s="356">
        <f t="shared" si="126"/>
        <v>0</v>
      </c>
      <c r="G568" s="356">
        <f t="shared" si="126"/>
        <v>0</v>
      </c>
      <c r="H568" s="356">
        <f t="shared" si="126"/>
        <v>0</v>
      </c>
      <c r="I568" s="356">
        <f t="shared" si="126"/>
        <v>0</v>
      </c>
      <c r="J568" s="356">
        <f t="shared" si="126"/>
        <v>0</v>
      </c>
      <c r="K568" s="356">
        <f t="shared" si="126"/>
        <v>0</v>
      </c>
      <c r="L568" s="356">
        <f t="shared" ref="L568" si="127">SUBTOTAL(9,L562:L567)</f>
        <v>0</v>
      </c>
    </row>
    <row r="569" spans="1:13" x14ac:dyDescent="0.2">
      <c r="A569" s="338"/>
      <c r="B569" s="252"/>
      <c r="C569" s="341"/>
      <c r="D569" s="356"/>
      <c r="E569" s="356"/>
      <c r="F569" s="356"/>
      <c r="G569" s="356"/>
      <c r="H569" s="356"/>
      <c r="I569" s="356"/>
      <c r="J569" s="356"/>
      <c r="K569" s="356"/>
      <c r="L569" s="356"/>
    </row>
    <row r="570" spans="1:13" x14ac:dyDescent="0.2">
      <c r="A570" s="338">
        <f>+A561+1</f>
        <v>39</v>
      </c>
      <c r="B570" s="252" t="str">
        <f ca="1">OFFSET(List_AllocOpexListStart,A570,0)</f>
        <v>A-39</v>
      </c>
      <c r="C570" s="339" t="str">
        <f ca="1">VLOOKUP(B570,List_AllocatedCosts,2,FALSE)</f>
        <v>Superannuation</v>
      </c>
      <c r="D570" s="328"/>
      <c r="E570" s="328"/>
      <c r="F570" s="328"/>
      <c r="G570" s="328"/>
      <c r="H570" s="328"/>
      <c r="I570" s="328"/>
      <c r="J570" s="328"/>
      <c r="K570" s="328"/>
      <c r="L570" s="328"/>
    </row>
    <row r="571" spans="1:13" x14ac:dyDescent="0.2">
      <c r="A571" s="3"/>
      <c r="B571" s="252"/>
      <c r="C571" s="340" t="s">
        <v>68</v>
      </c>
      <c r="D571" s="327"/>
      <c r="E571" s="327"/>
      <c r="F571" s="327"/>
      <c r="G571" s="327"/>
      <c r="H571" s="327"/>
      <c r="I571" s="327"/>
      <c r="J571" s="333"/>
      <c r="K571" s="333"/>
      <c r="L571" s="333"/>
    </row>
    <row r="572" spans="1:13" x14ac:dyDescent="0.2">
      <c r="A572" s="3"/>
      <c r="B572" s="252"/>
      <c r="C572" s="340" t="s">
        <v>69</v>
      </c>
      <c r="D572" s="327"/>
      <c r="E572" s="327"/>
      <c r="F572" s="327"/>
      <c r="G572" s="327"/>
      <c r="H572" s="327"/>
      <c r="I572" s="327"/>
      <c r="J572" s="333"/>
      <c r="K572" s="333"/>
      <c r="L572" s="333"/>
    </row>
    <row r="573" spans="1:13" s="736" customFormat="1" x14ac:dyDescent="0.2">
      <c r="A573" s="540"/>
      <c r="B573" s="252"/>
      <c r="C573" s="340" t="s">
        <v>546</v>
      </c>
      <c r="D573" s="327"/>
      <c r="E573" s="327"/>
      <c r="F573" s="327"/>
      <c r="G573" s="327"/>
      <c r="H573" s="327"/>
      <c r="I573" s="327"/>
      <c r="J573" s="333"/>
      <c r="K573" s="333"/>
      <c r="L573" s="333"/>
    </row>
    <row r="574" spans="1:13" x14ac:dyDescent="0.2">
      <c r="A574" s="3"/>
      <c r="B574" s="252"/>
      <c r="C574" s="340" t="s">
        <v>547</v>
      </c>
      <c r="D574" s="327"/>
      <c r="E574" s="327"/>
      <c r="F574" s="327"/>
      <c r="G574" s="327"/>
      <c r="H574" s="327"/>
      <c r="I574" s="327"/>
      <c r="J574" s="333"/>
      <c r="K574" s="333"/>
      <c r="L574" s="333"/>
      <c r="M574" s="487"/>
    </row>
    <row r="575" spans="1:13" s="736" customFormat="1" x14ac:dyDescent="0.2">
      <c r="A575" s="540"/>
      <c r="B575" s="252"/>
      <c r="C575" s="340" t="s">
        <v>498</v>
      </c>
      <c r="D575" s="327"/>
      <c r="E575" s="327"/>
      <c r="F575" s="327"/>
      <c r="G575" s="327"/>
      <c r="H575" s="327"/>
      <c r="I575" s="327"/>
      <c r="J575" s="333"/>
      <c r="K575" s="333"/>
      <c r="L575" s="333"/>
      <c r="M575" s="487"/>
    </row>
    <row r="576" spans="1:13" x14ac:dyDescent="0.2">
      <c r="A576" s="3"/>
      <c r="B576" s="252"/>
      <c r="C576" s="340" t="s">
        <v>70</v>
      </c>
      <c r="D576" s="327"/>
      <c r="E576" s="327"/>
      <c r="F576" s="327"/>
      <c r="G576" s="327"/>
      <c r="H576" s="327"/>
      <c r="I576" s="327"/>
      <c r="J576" s="333"/>
      <c r="K576" s="333"/>
      <c r="L576" s="333"/>
    </row>
    <row r="577" spans="1:12" x14ac:dyDescent="0.2">
      <c r="A577" s="3"/>
      <c r="B577" s="252"/>
      <c r="C577" s="341" t="s">
        <v>75</v>
      </c>
      <c r="D577" s="356">
        <f t="shared" ref="D577:K577" si="128">SUBTOTAL(9,D571:D576)</f>
        <v>0</v>
      </c>
      <c r="E577" s="356">
        <f t="shared" si="128"/>
        <v>0</v>
      </c>
      <c r="F577" s="356">
        <f t="shared" si="128"/>
        <v>0</v>
      </c>
      <c r="G577" s="356">
        <f t="shared" si="128"/>
        <v>0</v>
      </c>
      <c r="H577" s="356">
        <f t="shared" si="128"/>
        <v>0</v>
      </c>
      <c r="I577" s="356">
        <f t="shared" si="128"/>
        <v>0</v>
      </c>
      <c r="J577" s="356">
        <f t="shared" si="128"/>
        <v>0</v>
      </c>
      <c r="K577" s="356">
        <f t="shared" si="128"/>
        <v>0</v>
      </c>
      <c r="L577" s="356">
        <f t="shared" ref="L577" si="129">SUBTOTAL(9,L571:L576)</f>
        <v>0</v>
      </c>
    </row>
    <row r="578" spans="1:12" x14ac:dyDescent="0.2">
      <c r="A578" s="338"/>
      <c r="B578" s="252"/>
      <c r="C578" s="341"/>
      <c r="D578" s="356"/>
      <c r="E578" s="356"/>
      <c r="F578" s="356"/>
      <c r="G578" s="356"/>
      <c r="H578" s="356"/>
      <c r="I578" s="356"/>
      <c r="J578" s="356"/>
      <c r="K578" s="356"/>
      <c r="L578" s="356"/>
    </row>
    <row r="579" spans="1:12" x14ac:dyDescent="0.2">
      <c r="A579" s="338">
        <f>+A570+1</f>
        <v>40</v>
      </c>
      <c r="B579" s="252" t="str">
        <f ca="1">OFFSET(List_AllocOpexListStart,A579,0)</f>
        <v>A-40</v>
      </c>
      <c r="C579" s="339" t="str">
        <f ca="1">VLOOKUP(B579,List_AllocatedCosts,2,FALSE)</f>
        <v>Self Insurance</v>
      </c>
      <c r="D579" s="328"/>
      <c r="E579" s="328"/>
      <c r="F579" s="328"/>
      <c r="G579" s="328"/>
      <c r="H579" s="328"/>
      <c r="I579" s="328"/>
      <c r="J579" s="328"/>
      <c r="K579" s="328"/>
      <c r="L579" s="328"/>
    </row>
    <row r="580" spans="1:12" x14ac:dyDescent="0.2">
      <c r="A580" s="3"/>
      <c r="B580" s="252"/>
      <c r="C580" s="340" t="s">
        <v>68</v>
      </c>
      <c r="D580" s="327"/>
      <c r="E580" s="327"/>
      <c r="F580" s="327"/>
      <c r="G580" s="327"/>
      <c r="H580" s="327"/>
      <c r="I580" s="327"/>
      <c r="J580" s="333"/>
      <c r="K580" s="333"/>
      <c r="L580" s="333"/>
    </row>
    <row r="581" spans="1:12" x14ac:dyDescent="0.2">
      <c r="A581" s="3"/>
      <c r="B581" s="252"/>
      <c r="C581" s="340" t="s">
        <v>69</v>
      </c>
      <c r="D581" s="327"/>
      <c r="E581" s="327"/>
      <c r="F581" s="327"/>
      <c r="G581" s="327"/>
      <c r="H581" s="327"/>
      <c r="I581" s="327"/>
      <c r="J581" s="333"/>
      <c r="K581" s="333"/>
      <c r="L581" s="333"/>
    </row>
    <row r="582" spans="1:12" s="736" customFormat="1" x14ac:dyDescent="0.2">
      <c r="A582" s="540"/>
      <c r="B582" s="252"/>
      <c r="C582" s="340" t="s">
        <v>546</v>
      </c>
      <c r="D582" s="327"/>
      <c r="E582" s="327"/>
      <c r="F582" s="327"/>
      <c r="G582" s="327"/>
      <c r="H582" s="327"/>
      <c r="I582" s="327"/>
      <c r="J582" s="333"/>
      <c r="K582" s="333"/>
      <c r="L582" s="333"/>
    </row>
    <row r="583" spans="1:12" x14ac:dyDescent="0.2">
      <c r="A583" s="3"/>
      <c r="B583" s="252"/>
      <c r="C583" s="340" t="s">
        <v>547</v>
      </c>
      <c r="D583" s="327"/>
      <c r="E583" s="327"/>
      <c r="F583" s="327"/>
      <c r="G583" s="327"/>
      <c r="H583" s="327"/>
      <c r="I583" s="327"/>
      <c r="J583" s="333"/>
      <c r="K583" s="333"/>
      <c r="L583" s="333"/>
    </row>
    <row r="584" spans="1:12" s="736" customFormat="1" x14ac:dyDescent="0.2">
      <c r="A584" s="540"/>
      <c r="B584" s="252"/>
      <c r="C584" s="340" t="s">
        <v>498</v>
      </c>
      <c r="D584" s="327"/>
      <c r="E584" s="327"/>
      <c r="F584" s="327"/>
      <c r="G584" s="327"/>
      <c r="H584" s="327"/>
      <c r="I584" s="327"/>
      <c r="J584" s="333"/>
      <c r="K584" s="333"/>
      <c r="L584" s="333"/>
    </row>
    <row r="585" spans="1:12" x14ac:dyDescent="0.2">
      <c r="A585" s="3"/>
      <c r="B585" s="252"/>
      <c r="C585" s="340" t="s">
        <v>70</v>
      </c>
      <c r="D585" s="327"/>
      <c r="E585" s="327"/>
      <c r="F585" s="327"/>
      <c r="G585" s="327"/>
      <c r="H585" s="327"/>
      <c r="I585" s="327"/>
      <c r="J585" s="333"/>
      <c r="K585" s="333"/>
      <c r="L585" s="333"/>
    </row>
    <row r="586" spans="1:12" x14ac:dyDescent="0.2">
      <c r="A586" s="3"/>
      <c r="B586" s="252"/>
      <c r="C586" s="341" t="s">
        <v>75</v>
      </c>
      <c r="D586" s="356">
        <f t="shared" ref="D586:K586" si="130">SUBTOTAL(9,D580:D585)</f>
        <v>0</v>
      </c>
      <c r="E586" s="356">
        <f t="shared" si="130"/>
        <v>0</v>
      </c>
      <c r="F586" s="356">
        <f t="shared" si="130"/>
        <v>0</v>
      </c>
      <c r="G586" s="356">
        <f t="shared" si="130"/>
        <v>0</v>
      </c>
      <c r="H586" s="356">
        <f t="shared" si="130"/>
        <v>0</v>
      </c>
      <c r="I586" s="356">
        <f t="shared" si="130"/>
        <v>0</v>
      </c>
      <c r="J586" s="356">
        <f t="shared" si="130"/>
        <v>0</v>
      </c>
      <c r="K586" s="356">
        <f t="shared" si="130"/>
        <v>0</v>
      </c>
      <c r="L586" s="356">
        <f t="shared" ref="L586" si="131">SUBTOTAL(9,L580:L585)</f>
        <v>0</v>
      </c>
    </row>
    <row r="587" spans="1:12" x14ac:dyDescent="0.2">
      <c r="A587" s="338"/>
      <c r="B587" s="252"/>
      <c r="C587" s="341"/>
      <c r="D587" s="356"/>
      <c r="E587" s="356"/>
      <c r="F587" s="356"/>
      <c r="G587" s="356"/>
      <c r="H587" s="356"/>
      <c r="I587" s="356"/>
      <c r="J587" s="356"/>
      <c r="K587" s="356"/>
      <c r="L587" s="356"/>
    </row>
    <row r="588" spans="1:12" x14ac:dyDescent="0.2">
      <c r="A588" s="338">
        <f>+A579+1</f>
        <v>41</v>
      </c>
      <c r="B588" s="252">
        <f ca="1">OFFSET(List_AllocOpexListStart,A588,0)</f>
        <v>0</v>
      </c>
      <c r="C588" s="339" t="e">
        <f ca="1">VLOOKUP(B588,List_AllocatedCosts,2,FALSE)</f>
        <v>#N/A</v>
      </c>
      <c r="D588" s="328"/>
      <c r="E588" s="328"/>
      <c r="F588" s="328"/>
      <c r="G588" s="328"/>
      <c r="H588" s="328"/>
      <c r="I588" s="328"/>
      <c r="J588" s="328"/>
      <c r="K588" s="328"/>
      <c r="L588" s="328"/>
    </row>
    <row r="589" spans="1:12" x14ac:dyDescent="0.2">
      <c r="A589" s="3"/>
      <c r="B589" s="252"/>
      <c r="C589" s="340" t="s">
        <v>68</v>
      </c>
      <c r="D589" s="327"/>
      <c r="E589" s="327"/>
      <c r="F589" s="327"/>
      <c r="G589" s="327"/>
      <c r="H589" s="327"/>
      <c r="I589" s="327"/>
      <c r="J589" s="333"/>
      <c r="K589" s="333"/>
      <c r="L589" s="333"/>
    </row>
    <row r="590" spans="1:12" x14ac:dyDescent="0.2">
      <c r="A590" s="3"/>
      <c r="B590" s="252"/>
      <c r="C590" s="340" t="s">
        <v>69</v>
      </c>
      <c r="D590" s="327"/>
      <c r="E590" s="327"/>
      <c r="F590" s="327"/>
      <c r="G590" s="327"/>
      <c r="H590" s="327"/>
      <c r="I590" s="327"/>
      <c r="J590" s="333"/>
      <c r="K590" s="333"/>
      <c r="L590" s="333"/>
    </row>
    <row r="591" spans="1:12" s="736" customFormat="1" x14ac:dyDescent="0.2">
      <c r="A591" s="540"/>
      <c r="B591" s="252"/>
      <c r="C591" s="340" t="s">
        <v>546</v>
      </c>
      <c r="D591" s="327"/>
      <c r="E591" s="327"/>
      <c r="F591" s="327"/>
      <c r="G591" s="327"/>
      <c r="H591" s="327"/>
      <c r="I591" s="327"/>
      <c r="J591" s="333"/>
      <c r="K591" s="333"/>
      <c r="L591" s="333"/>
    </row>
    <row r="592" spans="1:12" x14ac:dyDescent="0.2">
      <c r="A592" s="3"/>
      <c r="B592" s="252"/>
      <c r="C592" s="340" t="s">
        <v>547</v>
      </c>
      <c r="D592" s="327"/>
      <c r="E592" s="327"/>
      <c r="F592" s="327"/>
      <c r="G592" s="327"/>
      <c r="H592" s="327"/>
      <c r="I592" s="327"/>
      <c r="J592" s="333"/>
      <c r="K592" s="333"/>
      <c r="L592" s="333"/>
    </row>
    <row r="593" spans="1:13" s="736" customFormat="1" x14ac:dyDescent="0.2">
      <c r="A593" s="540"/>
      <c r="B593" s="252"/>
      <c r="C593" s="340" t="s">
        <v>498</v>
      </c>
      <c r="D593" s="327"/>
      <c r="E593" s="327"/>
      <c r="F593" s="327"/>
      <c r="G593" s="327"/>
      <c r="H593" s="327"/>
      <c r="I593" s="327"/>
      <c r="J593" s="333"/>
      <c r="K593" s="333"/>
      <c r="L593" s="333"/>
    </row>
    <row r="594" spans="1:13" x14ac:dyDescent="0.2">
      <c r="A594" s="3"/>
      <c r="B594" s="252"/>
      <c r="C594" s="340" t="s">
        <v>70</v>
      </c>
      <c r="D594" s="327"/>
      <c r="E594" s="327"/>
      <c r="F594" s="327"/>
      <c r="G594" s="327"/>
      <c r="H594" s="327"/>
      <c r="I594" s="327"/>
      <c r="J594" s="333"/>
      <c r="K594" s="333"/>
      <c r="L594" s="333"/>
    </row>
    <row r="595" spans="1:13" x14ac:dyDescent="0.2">
      <c r="A595" s="3"/>
      <c r="B595" s="252"/>
      <c r="C595" s="341" t="s">
        <v>75</v>
      </c>
      <c r="D595" s="356">
        <f t="shared" ref="D595:K595" si="132">SUBTOTAL(9,D589:D594)</f>
        <v>0</v>
      </c>
      <c r="E595" s="356">
        <f t="shared" si="132"/>
        <v>0</v>
      </c>
      <c r="F595" s="356">
        <f t="shared" si="132"/>
        <v>0</v>
      </c>
      <c r="G595" s="356">
        <f t="shared" si="132"/>
        <v>0</v>
      </c>
      <c r="H595" s="356">
        <f t="shared" si="132"/>
        <v>0</v>
      </c>
      <c r="I595" s="356">
        <f t="shared" si="132"/>
        <v>0</v>
      </c>
      <c r="J595" s="356">
        <f t="shared" si="132"/>
        <v>0</v>
      </c>
      <c r="K595" s="356">
        <f t="shared" si="132"/>
        <v>0</v>
      </c>
      <c r="L595" s="356">
        <f t="shared" ref="L595" si="133">SUBTOTAL(9,L589:L594)</f>
        <v>0</v>
      </c>
    </row>
    <row r="596" spans="1:13" x14ac:dyDescent="0.2">
      <c r="A596" s="3"/>
      <c r="B596" s="252"/>
      <c r="C596" s="341"/>
      <c r="D596" s="328"/>
      <c r="E596" s="328"/>
      <c r="F596" s="328"/>
      <c r="G596" s="328"/>
      <c r="H596" s="328"/>
      <c r="I596" s="328"/>
      <c r="J596" s="328"/>
      <c r="K596" s="328"/>
      <c r="L596" s="328"/>
    </row>
    <row r="597" spans="1:13" ht="16.5" thickBot="1" x14ac:dyDescent="0.25">
      <c r="A597" s="3"/>
      <c r="B597" s="365"/>
      <c r="C597" s="366" t="s">
        <v>246</v>
      </c>
      <c r="D597" s="367">
        <f t="shared" ref="D597:K597" si="134">SUBTOTAL(9,D229:D596)</f>
        <v>0</v>
      </c>
      <c r="E597" s="367">
        <f t="shared" si="134"/>
        <v>0</v>
      </c>
      <c r="F597" s="367">
        <f t="shared" si="134"/>
        <v>0</v>
      </c>
      <c r="G597" s="367">
        <f t="shared" si="134"/>
        <v>0</v>
      </c>
      <c r="H597" s="367">
        <f t="shared" si="134"/>
        <v>0</v>
      </c>
      <c r="I597" s="367">
        <f t="shared" si="134"/>
        <v>0</v>
      </c>
      <c r="J597" s="367">
        <f t="shared" si="134"/>
        <v>0</v>
      </c>
      <c r="K597" s="367">
        <f t="shared" si="134"/>
        <v>0</v>
      </c>
      <c r="L597" s="367">
        <f>SUBTOTAL(9,L229:L596)</f>
        <v>0</v>
      </c>
      <c r="M597" s="267"/>
    </row>
    <row r="598" spans="1:13" x14ac:dyDescent="0.2">
      <c r="A598" s="3"/>
      <c r="B598" s="363"/>
      <c r="C598" s="364"/>
      <c r="D598" s="368"/>
      <c r="E598" s="368"/>
      <c r="F598" s="368"/>
      <c r="G598" s="368"/>
      <c r="H598" s="368"/>
      <c r="I598" s="368"/>
      <c r="J598" s="368"/>
      <c r="K598" s="368"/>
      <c r="L598" s="368"/>
      <c r="M598" s="3"/>
    </row>
    <row r="599" spans="1:13" ht="31.5" x14ac:dyDescent="0.2">
      <c r="A599" s="3"/>
      <c r="B599" s="365"/>
      <c r="C599" s="366" t="s">
        <v>247</v>
      </c>
      <c r="D599" s="369">
        <f t="shared" ref="D599:K599" si="135">SUBTOTAL(9,D8:D596)</f>
        <v>0</v>
      </c>
      <c r="E599" s="369">
        <f t="shared" si="135"/>
        <v>0</v>
      </c>
      <c r="F599" s="369">
        <f t="shared" si="135"/>
        <v>0</v>
      </c>
      <c r="G599" s="369">
        <f t="shared" si="135"/>
        <v>0</v>
      </c>
      <c r="H599" s="369">
        <f t="shared" si="135"/>
        <v>0</v>
      </c>
      <c r="I599" s="369">
        <f t="shared" si="135"/>
        <v>0</v>
      </c>
      <c r="J599" s="369">
        <f t="shared" si="135"/>
        <v>0</v>
      </c>
      <c r="K599" s="369">
        <f t="shared" si="135"/>
        <v>0</v>
      </c>
      <c r="L599" s="369">
        <f>SUBTOTAL(9,L8:L596)</f>
        <v>0</v>
      </c>
      <c r="M599" s="351"/>
    </row>
    <row r="600" spans="1:13" x14ac:dyDescent="0.2">
      <c r="A600" s="3"/>
      <c r="B600" s="370"/>
      <c r="C600" s="370"/>
      <c r="D600" s="371"/>
      <c r="E600" s="371"/>
      <c r="F600" s="371"/>
      <c r="G600" s="372"/>
      <c r="H600" s="371"/>
      <c r="I600" s="371"/>
      <c r="J600" s="373"/>
      <c r="K600" s="373"/>
      <c r="L600" s="371"/>
      <c r="M600" s="3"/>
    </row>
    <row r="601" spans="1:13" x14ac:dyDescent="0.2">
      <c r="A601" s="3"/>
      <c r="B601" s="370"/>
      <c r="C601" s="370"/>
      <c r="D601" s="370"/>
      <c r="E601" s="370"/>
      <c r="F601" s="370"/>
      <c r="G601" s="370"/>
      <c r="H601" s="370"/>
      <c r="I601" s="370"/>
      <c r="J601" s="370"/>
      <c r="K601" s="370"/>
      <c r="L601" s="370"/>
      <c r="M601" s="3"/>
    </row>
    <row r="602" spans="1:13" ht="16.5" thickBot="1" x14ac:dyDescent="0.25">
      <c r="A602" s="3"/>
      <c r="B602" s="365"/>
      <c r="C602" s="366" t="s">
        <v>240</v>
      </c>
      <c r="D602" s="374"/>
      <c r="E602" s="374"/>
      <c r="F602" s="374"/>
      <c r="G602" s="374"/>
      <c r="H602" s="374"/>
      <c r="I602" s="374"/>
      <c r="J602" s="374"/>
      <c r="K602" s="374"/>
      <c r="L602" s="374"/>
      <c r="M602" s="351"/>
    </row>
    <row r="603" spans="1:13" ht="13.5" thickBot="1" x14ac:dyDescent="0.25">
      <c r="A603" s="3"/>
      <c r="B603" s="370"/>
      <c r="C603" s="370"/>
      <c r="D603" s="370"/>
      <c r="E603" s="370"/>
      <c r="F603" s="370"/>
      <c r="G603" s="370"/>
      <c r="H603" s="370"/>
      <c r="I603" s="370"/>
      <c r="J603" s="370"/>
      <c r="K603" s="370"/>
      <c r="L603" s="370"/>
      <c r="M603" s="3"/>
    </row>
    <row r="604" spans="1:13" ht="13.5" thickBot="1" x14ac:dyDescent="0.25">
      <c r="A604" s="3"/>
      <c r="B604" s="3"/>
      <c r="C604" s="3"/>
      <c r="D604" s="352" t="s">
        <v>242</v>
      </c>
      <c r="E604" s="353"/>
      <c r="F604" s="353"/>
      <c r="G604" s="353"/>
      <c r="H604" s="353"/>
      <c r="I604" s="353"/>
      <c r="J604" s="353"/>
      <c r="K604" s="353"/>
      <c r="L604" s="354" t="s">
        <v>85</v>
      </c>
      <c r="M604" s="3"/>
    </row>
    <row r="605" spans="1:13" ht="13.5" thickBot="1" x14ac:dyDescent="0.25">
      <c r="A605" s="3"/>
      <c r="B605" s="3"/>
      <c r="C605" s="10"/>
      <c r="D605" s="275" t="str">
        <f>'Ref-1'!M39</f>
        <v>2016/17</v>
      </c>
      <c r="E605" s="246" t="str">
        <f>'Ref-1'!N39</f>
        <v>2017/18</v>
      </c>
      <c r="F605" s="246" t="str">
        <f>'Ref-1'!O39</f>
        <v>2018/19</v>
      </c>
      <c r="G605" s="246" t="str">
        <f>'Ref-1'!P39</f>
        <v>2019/20</v>
      </c>
      <c r="H605" s="247" t="str">
        <f>'Ref-1'!Q39</f>
        <v>2020/21</v>
      </c>
      <c r="I605" s="246" t="str">
        <f>'Ref-1'!R39</f>
        <v>2021/22</v>
      </c>
      <c r="J605" s="246" t="str">
        <f>'Ref-1'!S39</f>
        <v>2022/23</v>
      </c>
      <c r="K605" s="246" t="str">
        <f>'Ref-1'!T39</f>
        <v>2023/24</v>
      </c>
      <c r="L605" s="257" t="str">
        <f>'Ref-1'!U39</f>
        <v>2024/25</v>
      </c>
      <c r="M605" s="3"/>
    </row>
    <row r="606" spans="1:13" x14ac:dyDescent="0.2">
      <c r="A606" s="3"/>
      <c r="B606" s="3"/>
      <c r="C606" s="340" t="s">
        <v>68</v>
      </c>
      <c r="D606" s="358">
        <f t="shared" ref="D606:L611" ca="1" si="136">SUMIF($C$7:$C$596,$C606,D$7:D$596)</f>
        <v>0</v>
      </c>
      <c r="E606" s="359">
        <f t="shared" ca="1" si="136"/>
        <v>0</v>
      </c>
      <c r="F606" s="359">
        <f t="shared" ca="1" si="136"/>
        <v>0</v>
      </c>
      <c r="G606" s="359">
        <f t="shared" ca="1" si="136"/>
        <v>0</v>
      </c>
      <c r="H606" s="359">
        <f t="shared" ca="1" si="136"/>
        <v>0</v>
      </c>
      <c r="I606" s="359">
        <f t="shared" ca="1" si="136"/>
        <v>0</v>
      </c>
      <c r="J606" s="359">
        <f t="shared" ca="1" si="136"/>
        <v>0</v>
      </c>
      <c r="K606" s="359">
        <f t="shared" ca="1" si="136"/>
        <v>0</v>
      </c>
      <c r="L606" s="359">
        <f ca="1">SUMIF($C$7:$C$596,$C606,L$7:L$596)</f>
        <v>0</v>
      </c>
      <c r="M606" s="3"/>
    </row>
    <row r="607" spans="1:13" x14ac:dyDescent="0.2">
      <c r="A607" s="3"/>
      <c r="B607" s="3"/>
      <c r="C607" s="340" t="s">
        <v>69</v>
      </c>
      <c r="D607" s="358">
        <f t="shared" ca="1" si="136"/>
        <v>0</v>
      </c>
      <c r="E607" s="359">
        <f t="shared" ca="1" si="136"/>
        <v>0</v>
      </c>
      <c r="F607" s="359">
        <f t="shared" ca="1" si="136"/>
        <v>0</v>
      </c>
      <c r="G607" s="359">
        <f t="shared" ca="1" si="136"/>
        <v>0</v>
      </c>
      <c r="H607" s="359">
        <f t="shared" ca="1" si="136"/>
        <v>0</v>
      </c>
      <c r="I607" s="359">
        <f t="shared" ca="1" si="136"/>
        <v>0</v>
      </c>
      <c r="J607" s="359">
        <f t="shared" ca="1" si="136"/>
        <v>0</v>
      </c>
      <c r="K607" s="359">
        <f t="shared" ca="1" si="136"/>
        <v>0</v>
      </c>
      <c r="L607" s="359">
        <f t="shared" ca="1" si="136"/>
        <v>0</v>
      </c>
      <c r="M607" s="3"/>
    </row>
    <row r="608" spans="1:13" s="755" customFormat="1" x14ac:dyDescent="0.2">
      <c r="A608" s="540"/>
      <c r="B608" s="540"/>
      <c r="C608" s="340" t="s">
        <v>546</v>
      </c>
      <c r="D608" s="358">
        <f t="shared" ca="1" si="136"/>
        <v>0</v>
      </c>
      <c r="E608" s="359">
        <f t="shared" ca="1" si="136"/>
        <v>0</v>
      </c>
      <c r="F608" s="359">
        <f t="shared" ca="1" si="136"/>
        <v>0</v>
      </c>
      <c r="G608" s="359">
        <f t="shared" ca="1" si="136"/>
        <v>0</v>
      </c>
      <c r="H608" s="359">
        <f t="shared" ca="1" si="136"/>
        <v>0</v>
      </c>
      <c r="I608" s="359">
        <f t="shared" ca="1" si="136"/>
        <v>0</v>
      </c>
      <c r="J608" s="359">
        <f t="shared" ca="1" si="136"/>
        <v>0</v>
      </c>
      <c r="K608" s="359">
        <f t="shared" ca="1" si="136"/>
        <v>0</v>
      </c>
      <c r="L608" s="359">
        <f t="shared" ca="1" si="136"/>
        <v>0</v>
      </c>
      <c r="M608" s="540"/>
    </row>
    <row r="609" spans="1:13" x14ac:dyDescent="0.2">
      <c r="A609" s="3"/>
      <c r="B609" s="3"/>
      <c r="C609" s="340" t="s">
        <v>547</v>
      </c>
      <c r="D609" s="358">
        <f t="shared" ca="1" si="136"/>
        <v>0</v>
      </c>
      <c r="E609" s="359">
        <f t="shared" ca="1" si="136"/>
        <v>0</v>
      </c>
      <c r="F609" s="359">
        <f t="shared" ca="1" si="136"/>
        <v>0</v>
      </c>
      <c r="G609" s="359">
        <f t="shared" ca="1" si="136"/>
        <v>0</v>
      </c>
      <c r="H609" s="359">
        <f t="shared" ca="1" si="136"/>
        <v>0</v>
      </c>
      <c r="I609" s="359">
        <f t="shared" ca="1" si="136"/>
        <v>0</v>
      </c>
      <c r="J609" s="359">
        <f t="shared" ca="1" si="136"/>
        <v>0</v>
      </c>
      <c r="K609" s="359">
        <f t="shared" ca="1" si="136"/>
        <v>0</v>
      </c>
      <c r="L609" s="359">
        <f t="shared" ca="1" si="136"/>
        <v>0</v>
      </c>
      <c r="M609" s="3"/>
    </row>
    <row r="610" spans="1:13" s="755" customFormat="1" x14ac:dyDescent="0.2">
      <c r="A610" s="540"/>
      <c r="B610" s="540"/>
      <c r="C610" s="340" t="s">
        <v>498</v>
      </c>
      <c r="D610" s="358">
        <f t="shared" ca="1" si="136"/>
        <v>0</v>
      </c>
      <c r="E610" s="359">
        <f t="shared" ca="1" si="136"/>
        <v>0</v>
      </c>
      <c r="F610" s="359">
        <f t="shared" ca="1" si="136"/>
        <v>0</v>
      </c>
      <c r="G610" s="359">
        <f t="shared" ca="1" si="136"/>
        <v>0</v>
      </c>
      <c r="H610" s="359">
        <f t="shared" ca="1" si="136"/>
        <v>0</v>
      </c>
      <c r="I610" s="359">
        <f t="shared" ca="1" si="136"/>
        <v>0</v>
      </c>
      <c r="J610" s="359">
        <f t="shared" ca="1" si="136"/>
        <v>0</v>
      </c>
      <c r="K610" s="359">
        <f t="shared" ca="1" si="136"/>
        <v>0</v>
      </c>
      <c r="L610" s="359">
        <f t="shared" ca="1" si="136"/>
        <v>0</v>
      </c>
      <c r="M610" s="540"/>
    </row>
    <row r="611" spans="1:13" x14ac:dyDescent="0.2">
      <c r="A611" s="3"/>
      <c r="B611" s="3"/>
      <c r="C611" s="340" t="s">
        <v>70</v>
      </c>
      <c r="D611" s="358">
        <f t="shared" ca="1" si="136"/>
        <v>0</v>
      </c>
      <c r="E611" s="359">
        <f t="shared" ca="1" si="136"/>
        <v>0</v>
      </c>
      <c r="F611" s="359">
        <f t="shared" ca="1" si="136"/>
        <v>0</v>
      </c>
      <c r="G611" s="359">
        <f t="shared" ca="1" si="136"/>
        <v>0</v>
      </c>
      <c r="H611" s="359">
        <f t="shared" ca="1" si="136"/>
        <v>0</v>
      </c>
      <c r="I611" s="359">
        <f t="shared" ca="1" si="136"/>
        <v>0</v>
      </c>
      <c r="J611" s="359">
        <f t="shared" ca="1" si="136"/>
        <v>0</v>
      </c>
      <c r="K611" s="359">
        <f t="shared" ca="1" si="136"/>
        <v>0</v>
      </c>
      <c r="L611" s="359">
        <f ca="1">SUMIF($C$7:$C$596,$C611,L$7:L$596)</f>
        <v>0</v>
      </c>
      <c r="M611" s="3"/>
    </row>
    <row r="612" spans="1:13" ht="13.5" thickBot="1" x14ac:dyDescent="0.25">
      <c r="A612" s="3"/>
      <c r="B612" s="3"/>
      <c r="C612" s="355" t="s">
        <v>75</v>
      </c>
      <c r="D612" s="361">
        <f t="shared" ref="D612:L612" ca="1" si="137">SUM(D606:D611)</f>
        <v>0</v>
      </c>
      <c r="E612" s="361">
        <f t="shared" ca="1" si="137"/>
        <v>0</v>
      </c>
      <c r="F612" s="361">
        <f t="shared" ca="1" si="137"/>
        <v>0</v>
      </c>
      <c r="G612" s="361">
        <f t="shared" ca="1" si="137"/>
        <v>0</v>
      </c>
      <c r="H612" s="361">
        <f t="shared" ca="1" si="137"/>
        <v>0</v>
      </c>
      <c r="I612" s="361">
        <f t="shared" ca="1" si="137"/>
        <v>0</v>
      </c>
      <c r="J612" s="361">
        <f t="shared" ca="1" si="137"/>
        <v>0</v>
      </c>
      <c r="K612" s="361">
        <f t="shared" ca="1" si="137"/>
        <v>0</v>
      </c>
      <c r="L612" s="362">
        <f t="shared" ca="1" si="137"/>
        <v>0</v>
      </c>
      <c r="M612" s="3"/>
    </row>
    <row r="613" spans="1:13" x14ac:dyDescent="0.2">
      <c r="A613" s="3"/>
      <c r="B613" s="3"/>
      <c r="C613" s="3"/>
      <c r="D613" s="3"/>
      <c r="E613" s="3"/>
      <c r="F613" s="3"/>
      <c r="G613" s="3"/>
      <c r="H613" s="3"/>
      <c r="I613" s="3"/>
      <c r="J613" s="3"/>
      <c r="K613" s="3"/>
      <c r="L613" s="3"/>
      <c r="M613" s="3"/>
    </row>
    <row r="614" spans="1:13" x14ac:dyDescent="0.2">
      <c r="A614" s="3"/>
      <c r="B614" s="3"/>
      <c r="C614" s="3"/>
      <c r="D614" s="3"/>
      <c r="E614" s="3"/>
      <c r="F614" s="3"/>
      <c r="G614" s="3"/>
      <c r="H614" s="3"/>
      <c r="I614" s="3"/>
      <c r="J614" s="3"/>
      <c r="K614" s="3"/>
      <c r="L614" s="3"/>
      <c r="M614" s="3"/>
    </row>
    <row r="615" spans="1:13" x14ac:dyDescent="0.2">
      <c r="A615" s="3"/>
      <c r="B615" s="3"/>
      <c r="C615" s="3"/>
      <c r="D615" s="3"/>
      <c r="E615" s="3"/>
      <c r="F615" s="3"/>
      <c r="G615" s="3"/>
      <c r="H615" s="3"/>
      <c r="I615" s="3"/>
      <c r="J615" s="3"/>
      <c r="K615" s="3"/>
      <c r="L615" s="3"/>
      <c r="M615" s="3"/>
    </row>
    <row r="617" spans="1:13" x14ac:dyDescent="0.2">
      <c r="B617" s="2" t="s">
        <v>287</v>
      </c>
    </row>
    <row r="619" spans="1:13" x14ac:dyDescent="0.2">
      <c r="B619" t="s">
        <v>288</v>
      </c>
    </row>
    <row r="620" spans="1:13" x14ac:dyDescent="0.2">
      <c r="B620" s="2"/>
    </row>
    <row r="623" spans="1:13" ht="13.5" thickBot="1" x14ac:dyDescent="0.25"/>
    <row r="624" spans="1:13" x14ac:dyDescent="0.2">
      <c r="B624" s="325" t="s">
        <v>261</v>
      </c>
      <c r="C624" s="316"/>
      <c r="D624" s="316"/>
      <c r="E624" s="316"/>
      <c r="F624" s="316"/>
      <c r="G624" s="316"/>
      <c r="H624" s="316"/>
      <c r="I624" s="316"/>
      <c r="J624" s="316"/>
      <c r="K624" s="316"/>
      <c r="L624" s="317"/>
    </row>
    <row r="625" spans="2:12" x14ac:dyDescent="0.2">
      <c r="B625" s="318" t="s">
        <v>284</v>
      </c>
      <c r="C625" s="67"/>
      <c r="D625" s="307">
        <f ca="1">+D612-D599</f>
        <v>0</v>
      </c>
      <c r="E625" s="307">
        <f t="shared" ref="E625:K625" ca="1" si="138">+E612-E599</f>
        <v>0</v>
      </c>
      <c r="F625" s="307">
        <f t="shared" ca="1" si="138"/>
        <v>0</v>
      </c>
      <c r="G625" s="307">
        <f ca="1">+G612-G599</f>
        <v>0</v>
      </c>
      <c r="H625" s="307">
        <f t="shared" ca="1" si="138"/>
        <v>0</v>
      </c>
      <c r="I625" s="307">
        <f ca="1">+I612-I599</f>
        <v>0</v>
      </c>
      <c r="J625" s="307">
        <f t="shared" ca="1" si="138"/>
        <v>0</v>
      </c>
      <c r="K625" s="307">
        <f t="shared" ca="1" si="138"/>
        <v>0</v>
      </c>
      <c r="L625" s="319">
        <f ca="1">ROUND(+L612-L599,3)</f>
        <v>0</v>
      </c>
    </row>
    <row r="626" spans="2:12" ht="13.5" thickBot="1" x14ac:dyDescent="0.25">
      <c r="B626" s="321"/>
      <c r="C626" s="322"/>
      <c r="D626" s="322"/>
      <c r="E626" s="322"/>
      <c r="F626" s="322"/>
      <c r="G626" s="322"/>
      <c r="H626" s="322"/>
      <c r="I626" s="322"/>
      <c r="J626" s="322"/>
      <c r="K626" s="322"/>
      <c r="L626" s="323"/>
    </row>
  </sheetData>
  <sheetProtection formatColumns="0" formatRows="0"/>
  <protectedRanges>
    <protectedRange sqref="D7:L596" name="Range2"/>
  </protectedRanges>
  <phoneticPr fontId="0" type="noConversion"/>
  <conditionalFormatting sqref="D625:L625">
    <cfRule type="cellIs" dxfId="450" priority="1" stopIfTrue="1" operator="equal">
      <formula>0</formula>
    </cfRule>
    <cfRule type="cellIs" dxfId="449" priority="2" stopIfTrue="1" operator="notEqual">
      <formula>0</formula>
    </cfRule>
  </conditionalFormatting>
  <pageMargins left="0.46" right="0.47" top="0.64" bottom="0.64" header="0.24" footer="0.2"/>
  <pageSetup paperSize="9" scale="83" fitToHeight="0" orientation="landscape" r:id="rId1"/>
  <headerFooter alignWithMargins="0">
    <oddFooter>&amp;L&amp;8&amp;F
&amp;A
Printed: &amp;T on &amp;D&amp;C&amp;8Page &amp;P of &amp;N</oddFooter>
  </headerFooter>
  <rowBreaks count="11" manualBreakCount="11">
    <brk id="59" min="1" max="11" man="1"/>
    <brk id="95" min="1" max="11" man="1"/>
    <brk id="150" min="1" max="11" man="1"/>
    <brk id="204" min="1" max="11" man="1"/>
    <brk id="225" min="1" max="11" man="1"/>
    <brk id="262" min="1" max="11" man="1"/>
    <brk id="308" min="1" max="11" man="1"/>
    <brk id="362" min="1" max="11" man="1"/>
    <brk id="416" min="1" max="11" man="1"/>
    <brk id="470" min="1" max="11" man="1"/>
    <brk id="505" min="1" max="11" man="1"/>
  </rowBreaks>
  <customProperties>
    <customPr name="_pios_id" r:id="rId2"/>
  </customProperties>
  <legacyDrawing r:id="rId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24">
    <pageSetUpPr fitToPage="1"/>
  </sheetPr>
  <dimension ref="A1:L249"/>
  <sheetViews>
    <sheetView showGridLines="0" workbookViewId="0">
      <selection activeCell="G20" sqref="G20"/>
    </sheetView>
  </sheetViews>
  <sheetFormatPr defaultRowHeight="12.75" x14ac:dyDescent="0.2"/>
  <cols>
    <col min="2" max="2" width="9.85546875" customWidth="1"/>
    <col min="3" max="3" width="41.85546875" customWidth="1"/>
    <col min="4" max="10" width="17.28515625" customWidth="1"/>
    <col min="11" max="12" width="19.42578125" customWidth="1"/>
  </cols>
  <sheetData>
    <row r="1" spans="1:12" ht="19.5" x14ac:dyDescent="0.3">
      <c r="A1" s="405" t="s">
        <v>293</v>
      </c>
      <c r="B1" s="441" t="s">
        <v>352</v>
      </c>
      <c r="C1" s="3"/>
      <c r="D1" s="3"/>
      <c r="E1" s="3"/>
      <c r="F1" s="3"/>
      <c r="G1" s="3"/>
      <c r="H1" s="3"/>
      <c r="I1" s="3"/>
      <c r="J1" s="387" t="str">
        <f>+'Ref-1'!$B$45</f>
        <v>($M) 2017/18 dollars</v>
      </c>
      <c r="K1" s="3"/>
      <c r="L1" s="3"/>
    </row>
    <row r="2" spans="1:12" x14ac:dyDescent="0.2">
      <c r="A2" s="3"/>
      <c r="B2" s="3" t="s">
        <v>348</v>
      </c>
      <c r="C2" s="3"/>
      <c r="D2" s="732"/>
      <c r="E2" s="732"/>
      <c r="F2" s="732"/>
      <c r="G2" s="732"/>
      <c r="H2" s="732"/>
      <c r="I2" s="732"/>
      <c r="J2" s="732"/>
      <c r="K2" s="3"/>
      <c r="L2" s="3"/>
    </row>
    <row r="3" spans="1:12" ht="13.5" thickBot="1" x14ac:dyDescent="0.25">
      <c r="A3" s="3"/>
      <c r="B3" s="3"/>
      <c r="C3" s="3"/>
      <c r="D3" s="733"/>
      <c r="E3" s="731"/>
      <c r="F3" s="731"/>
      <c r="G3" s="731"/>
      <c r="H3" s="731"/>
      <c r="I3" s="731"/>
      <c r="J3" s="731"/>
      <c r="K3" s="3"/>
      <c r="L3" s="3"/>
    </row>
    <row r="4" spans="1:12" ht="13.5" thickBot="1" x14ac:dyDescent="0.25">
      <c r="A4" s="253" t="s">
        <v>249</v>
      </c>
      <c r="B4" s="253" t="s">
        <v>238</v>
      </c>
      <c r="C4" s="434"/>
      <c r="D4" s="246" t="str">
        <f>+'Ref-1'!O39</f>
        <v>2018/19</v>
      </c>
      <c r="E4" s="246" t="str">
        <f>+'Ref-1'!P39</f>
        <v>2019/20</v>
      </c>
      <c r="F4" s="246" t="str">
        <f>+'Ref-1'!Q39</f>
        <v>2020/21</v>
      </c>
      <c r="G4" s="246" t="str">
        <f>+'Ref-1'!R39</f>
        <v>2021/22</v>
      </c>
      <c r="H4" s="246" t="str">
        <f>+'Ref-1'!S39</f>
        <v>2022/23</v>
      </c>
      <c r="I4" s="246" t="str">
        <f>+'Ref-1'!T39</f>
        <v>2023/24</v>
      </c>
      <c r="J4" s="246" t="str">
        <f>+'Ref-1'!U39</f>
        <v>2024/25</v>
      </c>
      <c r="K4" s="442" t="s">
        <v>349</v>
      </c>
      <c r="L4" s="442"/>
    </row>
    <row r="5" spans="1:12" ht="18" x14ac:dyDescent="0.2">
      <c r="A5" s="3"/>
      <c r="B5" s="252"/>
      <c r="C5" s="296" t="s">
        <v>90</v>
      </c>
      <c r="D5" s="301" t="str">
        <f t="array" ref="D5:J5">Array_ColOffset_Header2</f>
        <v>0</v>
      </c>
      <c r="E5" s="446" t="str">
        <v>1</v>
      </c>
      <c r="F5" s="446" t="str">
        <v>2</v>
      </c>
      <c r="G5" s="446" t="str">
        <v>3</v>
      </c>
      <c r="H5" s="446" t="str">
        <v>4</v>
      </c>
      <c r="I5" s="446" t="str">
        <v>5</v>
      </c>
      <c r="J5" s="446" t="str">
        <v>6</v>
      </c>
      <c r="K5" s="245"/>
      <c r="L5" s="245"/>
    </row>
    <row r="6" spans="1:12" ht="18" x14ac:dyDescent="0.2">
      <c r="A6" s="3"/>
      <c r="B6" s="252"/>
      <c r="C6" s="296"/>
      <c r="D6" s="612"/>
      <c r="E6" s="446"/>
      <c r="F6" s="446"/>
      <c r="G6" s="446"/>
      <c r="H6" s="446"/>
      <c r="I6" s="446"/>
      <c r="J6" s="446"/>
      <c r="K6" s="245"/>
      <c r="L6" s="245"/>
    </row>
    <row r="7" spans="1:12" x14ac:dyDescent="0.2">
      <c r="A7" s="338">
        <v>1</v>
      </c>
      <c r="B7" s="252" t="str">
        <f ca="1">OFFSET(List_DAOpexStart,A7,0)</f>
        <v>DA-1</v>
      </c>
      <c r="C7" s="339" t="str">
        <f ca="1">VLOOKUP(B7,List_DirectlyAttributedServices,2,FALSE)</f>
        <v>Distribution Licence Fee</v>
      </c>
      <c r="D7" s="360"/>
      <c r="E7" s="360"/>
      <c r="F7" s="360"/>
      <c r="G7" s="360"/>
      <c r="H7" s="360"/>
      <c r="I7" s="360"/>
      <c r="J7" s="360"/>
      <c r="K7" s="444"/>
      <c r="L7" s="445"/>
    </row>
    <row r="8" spans="1:12" x14ac:dyDescent="0.2">
      <c r="A8" s="338"/>
      <c r="B8" s="252"/>
      <c r="C8" s="340" t="s">
        <v>68</v>
      </c>
      <c r="D8" s="748"/>
      <c r="E8" s="748"/>
      <c r="F8" s="748"/>
      <c r="G8" s="748"/>
      <c r="H8" s="748"/>
      <c r="I8" s="748"/>
      <c r="J8" s="748"/>
    </row>
    <row r="9" spans="1:12" x14ac:dyDescent="0.2">
      <c r="A9" s="338"/>
      <c r="B9" s="252"/>
      <c r="C9" s="340" t="s">
        <v>69</v>
      </c>
      <c r="D9" s="748"/>
      <c r="E9" s="748"/>
      <c r="F9" s="748"/>
      <c r="G9" s="748"/>
      <c r="H9" s="748"/>
      <c r="I9" s="748"/>
      <c r="J9" s="748"/>
    </row>
    <row r="10" spans="1:12" s="736" customFormat="1" x14ac:dyDescent="0.2">
      <c r="A10" s="338"/>
      <c r="B10" s="252"/>
      <c r="C10" s="340" t="s">
        <v>546</v>
      </c>
      <c r="D10" s="748"/>
      <c r="E10" s="748"/>
      <c r="F10" s="748"/>
      <c r="G10" s="748"/>
      <c r="H10" s="748"/>
      <c r="I10" s="748"/>
      <c r="J10" s="748"/>
    </row>
    <row r="11" spans="1:12" x14ac:dyDescent="0.2">
      <c r="A11" s="338"/>
      <c r="B11" s="252"/>
      <c r="C11" s="340" t="s">
        <v>547</v>
      </c>
      <c r="D11" s="748"/>
      <c r="E11" s="748"/>
      <c r="F11" s="748"/>
      <c r="G11" s="748"/>
      <c r="H11" s="748"/>
      <c r="I11" s="748"/>
      <c r="J11" s="748"/>
    </row>
    <row r="12" spans="1:12" s="736" customFormat="1" x14ac:dyDescent="0.2">
      <c r="A12" s="338"/>
      <c r="B12" s="252"/>
      <c r="C12" s="340" t="s">
        <v>498</v>
      </c>
      <c r="D12" s="262"/>
      <c r="E12" s="262"/>
      <c r="F12" s="262"/>
      <c r="G12" s="262"/>
      <c r="H12" s="262"/>
      <c r="I12" s="262"/>
      <c r="J12" s="262"/>
    </row>
    <row r="13" spans="1:12" x14ac:dyDescent="0.2">
      <c r="A13" s="338"/>
      <c r="B13" s="252"/>
      <c r="C13" s="340" t="s">
        <v>70</v>
      </c>
      <c r="D13" s="262">
        <f>'[1]SEM Input'!$H$10</f>
        <v>2.3746031859000576</v>
      </c>
      <c r="E13" s="262">
        <f>D13</f>
        <v>2.3746031859000576</v>
      </c>
      <c r="F13" s="262">
        <f t="shared" ref="F13:J13" si="0">E13</f>
        <v>2.3746031859000576</v>
      </c>
      <c r="G13" s="262">
        <f t="shared" si="0"/>
        <v>2.3746031859000576</v>
      </c>
      <c r="H13" s="262">
        <f t="shared" si="0"/>
        <v>2.3746031859000576</v>
      </c>
      <c r="I13" s="262">
        <f t="shared" si="0"/>
        <v>2.3746031859000576</v>
      </c>
      <c r="J13" s="262">
        <f t="shared" si="0"/>
        <v>2.3746031859000576</v>
      </c>
    </row>
    <row r="14" spans="1:12" x14ac:dyDescent="0.2">
      <c r="A14" s="338"/>
      <c r="B14" s="252"/>
      <c r="C14" s="341" t="s">
        <v>75</v>
      </c>
      <c r="D14" s="356">
        <f t="shared" ref="D14:J14" si="1">SUBTOTAL(9,D8:D13)</f>
        <v>2.3746031859000576</v>
      </c>
      <c r="E14" s="356">
        <f t="shared" si="1"/>
        <v>2.3746031859000576</v>
      </c>
      <c r="F14" s="356">
        <f t="shared" si="1"/>
        <v>2.3746031859000576</v>
      </c>
      <c r="G14" s="356">
        <f t="shared" si="1"/>
        <v>2.3746031859000576</v>
      </c>
      <c r="H14" s="356">
        <f t="shared" si="1"/>
        <v>2.3746031859000576</v>
      </c>
      <c r="I14" s="356">
        <f t="shared" si="1"/>
        <v>2.3746031859000576</v>
      </c>
      <c r="J14" s="356">
        <f t="shared" si="1"/>
        <v>2.3746031859000576</v>
      </c>
    </row>
    <row r="15" spans="1:12" x14ac:dyDescent="0.2">
      <c r="A15" s="338"/>
      <c r="B15" s="252"/>
      <c r="C15" s="341"/>
      <c r="D15" s="328"/>
      <c r="E15" s="328"/>
      <c r="F15" s="328"/>
      <c r="G15" s="328"/>
      <c r="H15" s="328"/>
      <c r="I15" s="328"/>
      <c r="J15" s="328"/>
    </row>
    <row r="16" spans="1:12" x14ac:dyDescent="0.2">
      <c r="A16" s="338">
        <f>+A7+1</f>
        <v>2</v>
      </c>
      <c r="B16" s="252" t="str">
        <f ca="1">OFFSET(List_DAOpexStart,A16,0)</f>
        <v>DA-2</v>
      </c>
      <c r="C16" s="339" t="str">
        <f ca="1">VLOOKUP(B16,List_DirectlyAttributedServices,2,FALSE)</f>
        <v>Network Access, Monitoring and Control</v>
      </c>
      <c r="D16" s="328"/>
      <c r="E16" s="328"/>
      <c r="F16" s="328"/>
      <c r="G16" s="328"/>
      <c r="H16" s="328"/>
      <c r="I16" s="328"/>
      <c r="J16" s="328"/>
    </row>
    <row r="17" spans="1:10" x14ac:dyDescent="0.2">
      <c r="A17" s="338"/>
      <c r="B17" s="252"/>
      <c r="C17" s="340" t="s">
        <v>68</v>
      </c>
      <c r="D17" s="748"/>
      <c r="E17" s="748"/>
      <c r="F17" s="748"/>
      <c r="G17" s="748"/>
      <c r="H17" s="748"/>
      <c r="I17" s="748"/>
      <c r="J17" s="748"/>
    </row>
    <row r="18" spans="1:10" x14ac:dyDescent="0.2">
      <c r="A18" s="338"/>
      <c r="B18" s="252"/>
      <c r="C18" s="340" t="s">
        <v>69</v>
      </c>
      <c r="D18" s="748"/>
      <c r="E18" s="748"/>
      <c r="F18" s="748"/>
      <c r="G18" s="748"/>
      <c r="H18" s="748"/>
      <c r="I18" s="748"/>
      <c r="J18" s="748"/>
    </row>
    <row r="19" spans="1:10" s="736" customFormat="1" x14ac:dyDescent="0.2">
      <c r="A19" s="338"/>
      <c r="B19" s="252"/>
      <c r="C19" s="340" t="s">
        <v>546</v>
      </c>
      <c r="D19" s="748"/>
      <c r="E19" s="748"/>
      <c r="F19" s="748"/>
      <c r="G19" s="748"/>
      <c r="H19" s="748"/>
      <c r="I19" s="748"/>
      <c r="J19" s="748"/>
    </row>
    <row r="20" spans="1:10" x14ac:dyDescent="0.2">
      <c r="A20" s="338"/>
      <c r="B20" s="252"/>
      <c r="C20" s="340" t="s">
        <v>547</v>
      </c>
      <c r="D20" s="748"/>
      <c r="E20" s="748"/>
      <c r="F20" s="748"/>
      <c r="G20" s="748"/>
      <c r="H20" s="748"/>
      <c r="I20" s="748"/>
      <c r="J20" s="748"/>
    </row>
    <row r="21" spans="1:10" s="736" customFormat="1" x14ac:dyDescent="0.2">
      <c r="A21" s="338"/>
      <c r="B21" s="252"/>
      <c r="C21" s="340" t="s">
        <v>498</v>
      </c>
      <c r="D21" s="262"/>
      <c r="E21" s="262"/>
      <c r="F21" s="262"/>
      <c r="G21" s="262"/>
      <c r="H21" s="262"/>
      <c r="I21" s="262"/>
      <c r="J21" s="262"/>
    </row>
    <row r="22" spans="1:10" x14ac:dyDescent="0.2">
      <c r="A22" s="338"/>
      <c r="B22" s="252"/>
      <c r="C22" s="340" t="s">
        <v>70</v>
      </c>
      <c r="D22" s="262">
        <f>'[1]SEM Input'!$H$11</f>
        <v>10.880573740273682</v>
      </c>
      <c r="E22" s="262">
        <f>D22</f>
        <v>10.880573740273682</v>
      </c>
      <c r="F22" s="262">
        <f t="shared" ref="F22:J22" si="2">E22</f>
        <v>10.880573740273682</v>
      </c>
      <c r="G22" s="262">
        <f t="shared" si="2"/>
        <v>10.880573740273682</v>
      </c>
      <c r="H22" s="262">
        <f t="shared" si="2"/>
        <v>10.880573740273682</v>
      </c>
      <c r="I22" s="262">
        <f t="shared" si="2"/>
        <v>10.880573740273682</v>
      </c>
      <c r="J22" s="262">
        <f t="shared" si="2"/>
        <v>10.880573740273682</v>
      </c>
    </row>
    <row r="23" spans="1:10" x14ac:dyDescent="0.2">
      <c r="A23" s="338"/>
      <c r="B23" s="252"/>
      <c r="C23" s="341" t="s">
        <v>75</v>
      </c>
      <c r="D23" s="356">
        <f>SUBTOTAL(9,D17:D22)</f>
        <v>10.880573740273682</v>
      </c>
      <c r="E23" s="356">
        <f t="shared" ref="E23:J23" si="3">SUBTOTAL(9,E17:E22)</f>
        <v>10.880573740273682</v>
      </c>
      <c r="F23" s="356">
        <f t="shared" si="3"/>
        <v>10.880573740273682</v>
      </c>
      <c r="G23" s="356">
        <f t="shared" si="3"/>
        <v>10.880573740273682</v>
      </c>
      <c r="H23" s="356">
        <f t="shared" si="3"/>
        <v>10.880573740273682</v>
      </c>
      <c r="I23" s="356">
        <f t="shared" si="3"/>
        <v>10.880573740273682</v>
      </c>
      <c r="J23" s="356">
        <f t="shared" si="3"/>
        <v>10.880573740273682</v>
      </c>
    </row>
    <row r="24" spans="1:10" x14ac:dyDescent="0.2">
      <c r="A24" s="338"/>
      <c r="B24" s="252"/>
      <c r="C24" s="341"/>
      <c r="D24" s="328"/>
      <c r="E24" s="328"/>
      <c r="F24" s="328"/>
      <c r="G24" s="328"/>
      <c r="H24" s="328"/>
      <c r="I24" s="328"/>
      <c r="J24" s="328"/>
    </row>
    <row r="25" spans="1:10" x14ac:dyDescent="0.2">
      <c r="A25" s="338">
        <f>+A16+1</f>
        <v>3</v>
      </c>
      <c r="B25" s="252" t="str">
        <f ca="1">OFFSET(List_DAOpexStart,A25,0)</f>
        <v>DA-3</v>
      </c>
      <c r="C25" s="339" t="str">
        <f ca="1">VLOOKUP(B25,List_DirectlyAttributedServices,2,FALSE)</f>
        <v>Customer Service</v>
      </c>
      <c r="D25" s="328"/>
      <c r="E25" s="328"/>
      <c r="F25" s="328"/>
      <c r="G25" s="328"/>
      <c r="H25" s="328"/>
      <c r="I25" s="328"/>
      <c r="J25" s="328"/>
    </row>
    <row r="26" spans="1:10" x14ac:dyDescent="0.2">
      <c r="A26" s="338"/>
      <c r="B26" s="252"/>
      <c r="C26" s="340" t="s">
        <v>68</v>
      </c>
      <c r="D26" s="748"/>
      <c r="E26" s="748"/>
      <c r="F26" s="748"/>
      <c r="G26" s="748"/>
      <c r="H26" s="748"/>
      <c r="I26" s="748"/>
      <c r="J26" s="748"/>
    </row>
    <row r="27" spans="1:10" x14ac:dyDescent="0.2">
      <c r="A27" s="338"/>
      <c r="B27" s="252"/>
      <c r="C27" s="340" t="s">
        <v>69</v>
      </c>
      <c r="D27" s="748"/>
      <c r="E27" s="748"/>
      <c r="F27" s="748"/>
      <c r="G27" s="748"/>
      <c r="H27" s="748"/>
      <c r="I27" s="748"/>
      <c r="J27" s="748"/>
    </row>
    <row r="28" spans="1:10" s="736" customFormat="1" x14ac:dyDescent="0.2">
      <c r="A28" s="338"/>
      <c r="B28" s="252"/>
      <c r="C28" s="340" t="s">
        <v>546</v>
      </c>
      <c r="D28" s="748"/>
      <c r="E28" s="748"/>
      <c r="F28" s="748"/>
      <c r="G28" s="748"/>
      <c r="H28" s="748"/>
      <c r="I28" s="748"/>
      <c r="J28" s="748"/>
    </row>
    <row r="29" spans="1:10" x14ac:dyDescent="0.2">
      <c r="A29" s="338"/>
      <c r="B29" s="252"/>
      <c r="C29" s="340" t="s">
        <v>547</v>
      </c>
      <c r="D29" s="748"/>
      <c r="E29" s="748"/>
      <c r="F29" s="748"/>
      <c r="G29" s="748"/>
      <c r="H29" s="748"/>
      <c r="I29" s="748"/>
      <c r="J29" s="748"/>
    </row>
    <row r="30" spans="1:10" s="736" customFormat="1" x14ac:dyDescent="0.2">
      <c r="A30" s="338"/>
      <c r="B30" s="252"/>
      <c r="C30" s="340" t="s">
        <v>498</v>
      </c>
      <c r="D30" s="262"/>
      <c r="E30" s="262"/>
      <c r="F30" s="262"/>
      <c r="G30" s="262"/>
      <c r="H30" s="262"/>
      <c r="I30" s="262"/>
      <c r="J30" s="262"/>
    </row>
    <row r="31" spans="1:10" x14ac:dyDescent="0.2">
      <c r="A31" s="338"/>
      <c r="B31" s="252"/>
      <c r="C31" s="340" t="s">
        <v>70</v>
      </c>
      <c r="D31" s="262">
        <f>'[1]SEM Input'!$H$12</f>
        <v>2.2511738358632316</v>
      </c>
      <c r="E31" s="262">
        <f>D31</f>
        <v>2.2511738358632316</v>
      </c>
      <c r="F31" s="262">
        <f t="shared" ref="F31:J31" si="4">E31</f>
        <v>2.2511738358632316</v>
      </c>
      <c r="G31" s="262">
        <f t="shared" si="4"/>
        <v>2.2511738358632316</v>
      </c>
      <c r="H31" s="262">
        <f t="shared" si="4"/>
        <v>2.2511738358632316</v>
      </c>
      <c r="I31" s="262">
        <f t="shared" si="4"/>
        <v>2.2511738358632316</v>
      </c>
      <c r="J31" s="262">
        <f t="shared" si="4"/>
        <v>2.2511738358632316</v>
      </c>
    </row>
    <row r="32" spans="1:10" x14ac:dyDescent="0.2">
      <c r="A32" s="338"/>
      <c r="B32" s="252"/>
      <c r="C32" s="341" t="s">
        <v>75</v>
      </c>
      <c r="D32" s="356">
        <f>SUBTOTAL(9,D26:D31)</f>
        <v>2.2511738358632316</v>
      </c>
      <c r="E32" s="356">
        <f t="shared" ref="E32:J32" si="5">SUBTOTAL(9,E26:E31)</f>
        <v>2.2511738358632316</v>
      </c>
      <c r="F32" s="356">
        <f t="shared" si="5"/>
        <v>2.2511738358632316</v>
      </c>
      <c r="G32" s="356">
        <f t="shared" si="5"/>
        <v>2.2511738358632316</v>
      </c>
      <c r="H32" s="356">
        <f t="shared" si="5"/>
        <v>2.2511738358632316</v>
      </c>
      <c r="I32" s="356">
        <f t="shared" si="5"/>
        <v>2.2511738358632316</v>
      </c>
      <c r="J32" s="356">
        <f t="shared" si="5"/>
        <v>2.2511738358632316</v>
      </c>
    </row>
    <row r="33" spans="1:10" x14ac:dyDescent="0.2">
      <c r="A33" s="338"/>
      <c r="B33" s="252"/>
      <c r="C33" s="341"/>
      <c r="D33" s="328"/>
      <c r="E33" s="328"/>
      <c r="F33" s="328"/>
      <c r="G33" s="328"/>
      <c r="H33" s="328"/>
      <c r="I33" s="328"/>
      <c r="J33" s="328"/>
    </row>
    <row r="34" spans="1:10" x14ac:dyDescent="0.2">
      <c r="A34" s="338">
        <f>+A25+1</f>
        <v>4</v>
      </c>
      <c r="B34" s="252" t="str">
        <f ca="1">OFFSET(List_DAOpexStart,A34,0)</f>
        <v>DA-4</v>
      </c>
      <c r="C34" s="339" t="str">
        <f ca="1">VLOOKUP(B34,List_DirectlyAttributedServices,2,FALSE)</f>
        <v>Standards Development and Maintenance</v>
      </c>
      <c r="D34" s="328"/>
      <c r="E34" s="328"/>
      <c r="F34" s="328"/>
      <c r="G34" s="328"/>
      <c r="H34" s="328"/>
      <c r="I34" s="328"/>
      <c r="J34" s="328"/>
    </row>
    <row r="35" spans="1:10" x14ac:dyDescent="0.2">
      <c r="A35" s="338"/>
      <c r="B35" s="252"/>
      <c r="C35" s="340" t="s">
        <v>68</v>
      </c>
      <c r="D35" s="748"/>
      <c r="E35" s="748"/>
      <c r="F35" s="748"/>
      <c r="G35" s="748"/>
      <c r="H35" s="748"/>
      <c r="I35" s="748"/>
      <c r="J35" s="748"/>
    </row>
    <row r="36" spans="1:10" x14ac:dyDescent="0.2">
      <c r="A36" s="338"/>
      <c r="B36" s="252"/>
      <c r="C36" s="340" t="s">
        <v>69</v>
      </c>
      <c r="D36" s="748"/>
      <c r="E36" s="748"/>
      <c r="F36" s="748"/>
      <c r="G36" s="748"/>
      <c r="H36" s="748"/>
      <c r="I36" s="748"/>
      <c r="J36" s="748"/>
    </row>
    <row r="37" spans="1:10" s="736" customFormat="1" x14ac:dyDescent="0.2">
      <c r="A37" s="338"/>
      <c r="B37" s="252"/>
      <c r="C37" s="340" t="s">
        <v>546</v>
      </c>
      <c r="D37" s="748"/>
      <c r="E37" s="748"/>
      <c r="F37" s="748"/>
      <c r="G37" s="748"/>
      <c r="H37" s="748"/>
      <c r="I37" s="748"/>
      <c r="J37" s="748"/>
    </row>
    <row r="38" spans="1:10" x14ac:dyDescent="0.2">
      <c r="A38" s="338"/>
      <c r="B38" s="252"/>
      <c r="C38" s="340" t="s">
        <v>547</v>
      </c>
      <c r="D38" s="748"/>
      <c r="E38" s="748"/>
      <c r="F38" s="748"/>
      <c r="G38" s="748"/>
      <c r="H38" s="748"/>
      <c r="I38" s="748"/>
      <c r="J38" s="748"/>
    </row>
    <row r="39" spans="1:10" s="736" customFormat="1" x14ac:dyDescent="0.2">
      <c r="A39" s="338"/>
      <c r="B39" s="252"/>
      <c r="C39" s="340" t="s">
        <v>498</v>
      </c>
      <c r="D39" s="262"/>
      <c r="E39" s="262"/>
      <c r="F39" s="262"/>
      <c r="G39" s="262"/>
      <c r="H39" s="262"/>
      <c r="I39" s="262"/>
      <c r="J39" s="262"/>
    </row>
    <row r="40" spans="1:10" x14ac:dyDescent="0.2">
      <c r="A40" s="338"/>
      <c r="B40" s="252"/>
      <c r="C40" s="340" t="s">
        <v>70</v>
      </c>
      <c r="D40" s="262">
        <f>'[1]SEM Input'!$H$13</f>
        <v>0.64376545846330191</v>
      </c>
      <c r="E40" s="262">
        <f>D40</f>
        <v>0.64376545846330191</v>
      </c>
      <c r="F40" s="262">
        <f t="shared" ref="F40:J40" si="6">E40</f>
        <v>0.64376545846330191</v>
      </c>
      <c r="G40" s="262">
        <f t="shared" si="6"/>
        <v>0.64376545846330191</v>
      </c>
      <c r="H40" s="262">
        <f t="shared" si="6"/>
        <v>0.64376545846330191</v>
      </c>
      <c r="I40" s="262">
        <f t="shared" si="6"/>
        <v>0.64376545846330191</v>
      </c>
      <c r="J40" s="262">
        <f t="shared" si="6"/>
        <v>0.64376545846330191</v>
      </c>
    </row>
    <row r="41" spans="1:10" x14ac:dyDescent="0.2">
      <c r="A41" s="338"/>
      <c r="B41" s="252"/>
      <c r="C41" s="341" t="s">
        <v>75</v>
      </c>
      <c r="D41" s="356">
        <f>SUBTOTAL(9,D35:D40)</f>
        <v>0.64376545846330191</v>
      </c>
      <c r="E41" s="356">
        <f t="shared" ref="E41:J41" si="7">SUBTOTAL(9,E35:E40)</f>
        <v>0.64376545846330191</v>
      </c>
      <c r="F41" s="356">
        <f t="shared" si="7"/>
        <v>0.64376545846330191</v>
      </c>
      <c r="G41" s="356">
        <f t="shared" si="7"/>
        <v>0.64376545846330191</v>
      </c>
      <c r="H41" s="356">
        <f t="shared" si="7"/>
        <v>0.64376545846330191</v>
      </c>
      <c r="I41" s="356">
        <f t="shared" si="7"/>
        <v>0.64376545846330191</v>
      </c>
      <c r="J41" s="356">
        <f t="shared" si="7"/>
        <v>0.64376545846330191</v>
      </c>
    </row>
    <row r="42" spans="1:10" x14ac:dyDescent="0.2">
      <c r="A42" s="338"/>
      <c r="B42" s="252"/>
      <c r="C42" s="341"/>
      <c r="D42" s="328"/>
      <c r="E42" s="328"/>
      <c r="F42" s="328"/>
      <c r="G42" s="328"/>
      <c r="H42" s="328"/>
      <c r="I42" s="328"/>
      <c r="J42" s="328"/>
    </row>
    <row r="43" spans="1:10" x14ac:dyDescent="0.2">
      <c r="A43" s="338">
        <f>+A34+1</f>
        <v>5</v>
      </c>
      <c r="B43" s="252" t="str">
        <f ca="1">OFFSET(List_DAOpexStart,A43,0)</f>
        <v>DA-5</v>
      </c>
      <c r="C43" s="339" t="str">
        <f ca="1">VLOOKUP(B43,List_DirectlyAttributedServices,2,FALSE)</f>
        <v>Strategic Asset Management</v>
      </c>
      <c r="D43" s="328"/>
      <c r="E43" s="328"/>
      <c r="F43" s="328"/>
      <c r="G43" s="328"/>
      <c r="H43" s="328"/>
      <c r="I43" s="328"/>
      <c r="J43" s="328"/>
    </row>
    <row r="44" spans="1:10" x14ac:dyDescent="0.2">
      <c r="A44" s="338"/>
      <c r="B44" s="252"/>
      <c r="C44" s="340" t="s">
        <v>68</v>
      </c>
      <c r="D44" s="748"/>
      <c r="E44" s="748"/>
      <c r="F44" s="748"/>
      <c r="G44" s="748"/>
      <c r="H44" s="748"/>
      <c r="I44" s="748"/>
      <c r="J44" s="748"/>
    </row>
    <row r="45" spans="1:10" x14ac:dyDescent="0.2">
      <c r="A45" s="338"/>
      <c r="B45" s="252"/>
      <c r="C45" s="340" t="s">
        <v>69</v>
      </c>
      <c r="D45" s="748"/>
      <c r="E45" s="748"/>
      <c r="F45" s="748"/>
      <c r="G45" s="748"/>
      <c r="H45" s="748"/>
      <c r="I45" s="748"/>
      <c r="J45" s="748"/>
    </row>
    <row r="46" spans="1:10" s="736" customFormat="1" x14ac:dyDescent="0.2">
      <c r="A46" s="338"/>
      <c r="B46" s="252"/>
      <c r="C46" s="340" t="s">
        <v>546</v>
      </c>
      <c r="D46" s="748"/>
      <c r="E46" s="748"/>
      <c r="F46" s="748"/>
      <c r="G46" s="748"/>
      <c r="H46" s="748"/>
      <c r="I46" s="748"/>
      <c r="J46" s="748"/>
    </row>
    <row r="47" spans="1:10" x14ac:dyDescent="0.2">
      <c r="A47" s="338"/>
      <c r="B47" s="252"/>
      <c r="C47" s="340" t="s">
        <v>547</v>
      </c>
      <c r="D47" s="748"/>
      <c r="E47" s="748"/>
      <c r="F47" s="748"/>
      <c r="G47" s="748"/>
      <c r="H47" s="748"/>
      <c r="I47" s="748"/>
      <c r="J47" s="748"/>
    </row>
    <row r="48" spans="1:10" s="736" customFormat="1" x14ac:dyDescent="0.2">
      <c r="A48" s="338"/>
      <c r="B48" s="252"/>
      <c r="C48" s="340" t="s">
        <v>498</v>
      </c>
      <c r="D48" s="262"/>
      <c r="E48" s="262"/>
      <c r="F48" s="262"/>
      <c r="G48" s="262"/>
      <c r="H48" s="262"/>
      <c r="I48" s="262"/>
      <c r="J48" s="262"/>
    </row>
    <row r="49" spans="1:10" x14ac:dyDescent="0.2">
      <c r="A49" s="338"/>
      <c r="B49" s="252"/>
      <c r="C49" s="340" t="s">
        <v>70</v>
      </c>
      <c r="D49" s="262">
        <f>'[1]SEM Input'!$H$14</f>
        <v>5.0472446025733158</v>
      </c>
      <c r="E49" s="262">
        <f>D49</f>
        <v>5.0472446025733158</v>
      </c>
      <c r="F49" s="262">
        <f t="shared" ref="F49:J49" si="8">E49</f>
        <v>5.0472446025733158</v>
      </c>
      <c r="G49" s="262">
        <f t="shared" si="8"/>
        <v>5.0472446025733158</v>
      </c>
      <c r="H49" s="262">
        <f t="shared" si="8"/>
        <v>5.0472446025733158</v>
      </c>
      <c r="I49" s="262">
        <f t="shared" si="8"/>
        <v>5.0472446025733158</v>
      </c>
      <c r="J49" s="262">
        <f t="shared" si="8"/>
        <v>5.0472446025733158</v>
      </c>
    </row>
    <row r="50" spans="1:10" x14ac:dyDescent="0.2">
      <c r="A50" s="338"/>
      <c r="B50" s="252"/>
      <c r="C50" s="341" t="s">
        <v>75</v>
      </c>
      <c r="D50" s="356">
        <f>SUBTOTAL(9,D44:D49)</f>
        <v>5.0472446025733158</v>
      </c>
      <c r="E50" s="356">
        <f t="shared" ref="E50:J50" si="9">SUBTOTAL(9,E44:E49)</f>
        <v>5.0472446025733158</v>
      </c>
      <c r="F50" s="356">
        <f t="shared" si="9"/>
        <v>5.0472446025733158</v>
      </c>
      <c r="G50" s="356">
        <f t="shared" si="9"/>
        <v>5.0472446025733158</v>
      </c>
      <c r="H50" s="356">
        <f t="shared" si="9"/>
        <v>5.0472446025733158</v>
      </c>
      <c r="I50" s="356">
        <f t="shared" si="9"/>
        <v>5.0472446025733158</v>
      </c>
      <c r="J50" s="356">
        <f t="shared" si="9"/>
        <v>5.0472446025733158</v>
      </c>
    </row>
    <row r="51" spans="1:10" x14ac:dyDescent="0.2">
      <c r="A51" s="338"/>
      <c r="B51" s="252"/>
      <c r="C51" s="341"/>
      <c r="D51" s="328"/>
      <c r="E51" s="328"/>
      <c r="F51" s="328"/>
      <c r="G51" s="328"/>
      <c r="H51" s="328"/>
      <c r="I51" s="328"/>
      <c r="J51" s="328"/>
    </row>
    <row r="52" spans="1:10" ht="14.25" customHeight="1" x14ac:dyDescent="0.2">
      <c r="A52" s="338">
        <f>+A43+1</f>
        <v>6</v>
      </c>
      <c r="B52" s="252" t="str">
        <f ca="1">OFFSET(List_DAOpexStart,A52,0)</f>
        <v>DA-6</v>
      </c>
      <c r="C52" s="339" t="str">
        <f ca="1">VLOOKUP(B52,List_DirectlyAttributedServices,2,FALSE)</f>
        <v>Operational Asset Management</v>
      </c>
      <c r="D52" s="328"/>
      <c r="E52" s="328"/>
      <c r="F52" s="328"/>
      <c r="G52" s="328"/>
      <c r="H52" s="328"/>
      <c r="I52" s="328"/>
      <c r="J52" s="328"/>
    </row>
    <row r="53" spans="1:10" x14ac:dyDescent="0.2">
      <c r="A53" s="338"/>
      <c r="B53" s="252"/>
      <c r="C53" s="340" t="s">
        <v>68</v>
      </c>
      <c r="D53" s="748"/>
      <c r="E53" s="748"/>
      <c r="F53" s="748"/>
      <c r="G53" s="748"/>
      <c r="H53" s="748"/>
      <c r="I53" s="748"/>
      <c r="J53" s="748"/>
    </row>
    <row r="54" spans="1:10" x14ac:dyDescent="0.2">
      <c r="A54" s="338"/>
      <c r="B54" s="252"/>
      <c r="C54" s="340" t="s">
        <v>69</v>
      </c>
      <c r="D54" s="748"/>
      <c r="E54" s="748"/>
      <c r="F54" s="748"/>
      <c r="G54" s="748"/>
      <c r="H54" s="748"/>
      <c r="I54" s="748"/>
      <c r="J54" s="748"/>
    </row>
    <row r="55" spans="1:10" s="736" customFormat="1" x14ac:dyDescent="0.2">
      <c r="A55" s="338"/>
      <c r="B55" s="252"/>
      <c r="C55" s="340" t="s">
        <v>546</v>
      </c>
      <c r="D55" s="748"/>
      <c r="E55" s="748"/>
      <c r="F55" s="748"/>
      <c r="G55" s="748"/>
      <c r="H55" s="748"/>
      <c r="I55" s="748"/>
      <c r="J55" s="748"/>
    </row>
    <row r="56" spans="1:10" x14ac:dyDescent="0.2">
      <c r="A56" s="338"/>
      <c r="B56" s="252"/>
      <c r="C56" s="340" t="s">
        <v>547</v>
      </c>
      <c r="D56" s="748"/>
      <c r="E56" s="748"/>
      <c r="F56" s="748"/>
      <c r="G56" s="748"/>
      <c r="H56" s="748"/>
      <c r="I56" s="748"/>
      <c r="J56" s="748"/>
    </row>
    <row r="57" spans="1:10" s="736" customFormat="1" x14ac:dyDescent="0.2">
      <c r="A57" s="338"/>
      <c r="B57" s="252"/>
      <c r="C57" s="340" t="s">
        <v>498</v>
      </c>
      <c r="D57" s="262"/>
      <c r="E57" s="262"/>
      <c r="F57" s="262"/>
      <c r="G57" s="262"/>
      <c r="H57" s="262"/>
      <c r="I57" s="262"/>
      <c r="J57" s="262"/>
    </row>
    <row r="58" spans="1:10" x14ac:dyDescent="0.2">
      <c r="A58" s="338"/>
      <c r="B58" s="252"/>
      <c r="C58" s="340" t="s">
        <v>70</v>
      </c>
      <c r="D58" s="262">
        <f>'[1]SEM Input'!$H$15</f>
        <v>0.29927029861916887</v>
      </c>
      <c r="E58" s="262">
        <f>D58</f>
        <v>0.29927029861916887</v>
      </c>
      <c r="F58" s="262">
        <f t="shared" ref="F58:J58" si="10">E58</f>
        <v>0.29927029861916887</v>
      </c>
      <c r="G58" s="262">
        <f t="shared" si="10"/>
        <v>0.29927029861916887</v>
      </c>
      <c r="H58" s="262">
        <f t="shared" si="10"/>
        <v>0.29927029861916887</v>
      </c>
      <c r="I58" s="262">
        <f t="shared" si="10"/>
        <v>0.29927029861916887</v>
      </c>
      <c r="J58" s="262">
        <f t="shared" si="10"/>
        <v>0.29927029861916887</v>
      </c>
    </row>
    <row r="59" spans="1:10" x14ac:dyDescent="0.2">
      <c r="A59" s="338"/>
      <c r="B59" s="252"/>
      <c r="C59" s="341" t="s">
        <v>75</v>
      </c>
      <c r="D59" s="356">
        <f>SUBTOTAL(9,D53:D58)</f>
        <v>0.29927029861916887</v>
      </c>
      <c r="E59" s="356">
        <f t="shared" ref="E59:J59" si="11">SUBTOTAL(9,E53:E58)</f>
        <v>0.29927029861916887</v>
      </c>
      <c r="F59" s="356">
        <f t="shared" si="11"/>
        <v>0.29927029861916887</v>
      </c>
      <c r="G59" s="356">
        <f t="shared" si="11"/>
        <v>0.29927029861916887</v>
      </c>
      <c r="H59" s="356">
        <f t="shared" si="11"/>
        <v>0.29927029861916887</v>
      </c>
      <c r="I59" s="356">
        <f t="shared" si="11"/>
        <v>0.29927029861916887</v>
      </c>
      <c r="J59" s="356">
        <f t="shared" si="11"/>
        <v>0.29927029861916887</v>
      </c>
    </row>
    <row r="60" spans="1:10" x14ac:dyDescent="0.2">
      <c r="A60" s="338"/>
      <c r="B60" s="252"/>
      <c r="C60" s="341"/>
      <c r="D60" s="328"/>
      <c r="E60" s="328"/>
      <c r="F60" s="328"/>
      <c r="G60" s="328"/>
      <c r="H60" s="328"/>
      <c r="I60" s="328"/>
      <c r="J60" s="328"/>
    </row>
    <row r="61" spans="1:10" x14ac:dyDescent="0.2">
      <c r="A61" s="338">
        <f>+A52+1</f>
        <v>7</v>
      </c>
      <c r="B61" s="252" t="str">
        <f ca="1">OFFSET(List_DAOpexStart,A61,0)</f>
        <v>DA-7</v>
      </c>
      <c r="C61" s="339" t="str">
        <f ca="1">VLOOKUP(B61,List_DirectlyAttributedServices,2,FALSE)</f>
        <v>Maintenance of Asset Information</v>
      </c>
      <c r="D61" s="328"/>
      <c r="E61" s="328"/>
      <c r="F61" s="328"/>
      <c r="G61" s="328"/>
      <c r="H61" s="328"/>
      <c r="I61" s="328"/>
      <c r="J61" s="328"/>
    </row>
    <row r="62" spans="1:10" x14ac:dyDescent="0.2">
      <c r="A62" s="338"/>
      <c r="B62" s="252"/>
      <c r="C62" s="340" t="s">
        <v>68</v>
      </c>
      <c r="D62" s="748"/>
      <c r="E62" s="748"/>
      <c r="F62" s="748"/>
      <c r="G62" s="748"/>
      <c r="H62" s="748"/>
      <c r="I62" s="748"/>
      <c r="J62" s="748"/>
    </row>
    <row r="63" spans="1:10" x14ac:dyDescent="0.2">
      <c r="A63" s="338"/>
      <c r="B63" s="252"/>
      <c r="C63" s="340" t="s">
        <v>69</v>
      </c>
      <c r="D63" s="748"/>
      <c r="E63" s="748"/>
      <c r="F63" s="748"/>
      <c r="G63" s="748"/>
      <c r="H63" s="748"/>
      <c r="I63" s="748"/>
      <c r="J63" s="748"/>
    </row>
    <row r="64" spans="1:10" s="736" customFormat="1" x14ac:dyDescent="0.2">
      <c r="A64" s="338"/>
      <c r="B64" s="252"/>
      <c r="C64" s="340" t="s">
        <v>546</v>
      </c>
      <c r="D64" s="748"/>
      <c r="E64" s="748"/>
      <c r="F64" s="748"/>
      <c r="G64" s="748"/>
      <c r="H64" s="748"/>
      <c r="I64" s="748"/>
      <c r="J64" s="748"/>
    </row>
    <row r="65" spans="1:11" x14ac:dyDescent="0.2">
      <c r="A65" s="338"/>
      <c r="B65" s="252"/>
      <c r="C65" s="340" t="s">
        <v>547</v>
      </c>
      <c r="D65" s="748"/>
      <c r="E65" s="748"/>
      <c r="F65" s="748"/>
      <c r="G65" s="748"/>
      <c r="H65" s="748"/>
      <c r="I65" s="748"/>
      <c r="J65" s="748"/>
    </row>
    <row r="66" spans="1:11" s="736" customFormat="1" x14ac:dyDescent="0.2">
      <c r="A66" s="338"/>
      <c r="B66" s="252"/>
      <c r="C66" s="340" t="s">
        <v>498</v>
      </c>
      <c r="D66" s="262"/>
      <c r="E66" s="262"/>
      <c r="F66" s="262"/>
      <c r="G66" s="262"/>
      <c r="H66" s="262"/>
      <c r="I66" s="262"/>
      <c r="J66" s="262"/>
    </row>
    <row r="67" spans="1:11" x14ac:dyDescent="0.2">
      <c r="A67" s="338"/>
      <c r="B67" s="252"/>
      <c r="C67" s="340" t="s">
        <v>70</v>
      </c>
      <c r="D67" s="262">
        <f>'[1]SEM Input'!$H$16</f>
        <v>1.7243085965302622</v>
      </c>
      <c r="E67" s="262">
        <f>D67</f>
        <v>1.7243085965302622</v>
      </c>
      <c r="F67" s="262">
        <f t="shared" ref="F67:J67" si="12">E67</f>
        <v>1.7243085965302622</v>
      </c>
      <c r="G67" s="262">
        <f t="shared" si="12"/>
        <v>1.7243085965302622</v>
      </c>
      <c r="H67" s="262">
        <f t="shared" si="12"/>
        <v>1.7243085965302622</v>
      </c>
      <c r="I67" s="262">
        <f t="shared" si="12"/>
        <v>1.7243085965302622</v>
      </c>
      <c r="J67" s="262">
        <f t="shared" si="12"/>
        <v>1.7243085965302622</v>
      </c>
    </row>
    <row r="68" spans="1:11" x14ac:dyDescent="0.2">
      <c r="A68" s="338"/>
      <c r="B68" s="252"/>
      <c r="C68" s="341" t="s">
        <v>75</v>
      </c>
      <c r="D68" s="356">
        <f>SUBTOTAL(9,D62:D67)</f>
        <v>1.7243085965302622</v>
      </c>
      <c r="E68" s="356">
        <f t="shared" ref="E68:J68" si="13">SUBTOTAL(9,E62:E67)</f>
        <v>1.7243085965302622</v>
      </c>
      <c r="F68" s="356">
        <f t="shared" si="13"/>
        <v>1.7243085965302622</v>
      </c>
      <c r="G68" s="356">
        <f t="shared" si="13"/>
        <v>1.7243085965302622</v>
      </c>
      <c r="H68" s="356">
        <f t="shared" si="13"/>
        <v>1.7243085965302622</v>
      </c>
      <c r="I68" s="356">
        <f t="shared" si="13"/>
        <v>1.7243085965302622</v>
      </c>
      <c r="J68" s="356">
        <f t="shared" si="13"/>
        <v>1.7243085965302622</v>
      </c>
    </row>
    <row r="69" spans="1:11" x14ac:dyDescent="0.2">
      <c r="A69" s="338"/>
      <c r="B69" s="252"/>
      <c r="C69" s="341"/>
      <c r="D69" s="328"/>
      <c r="E69" s="328"/>
      <c r="F69" s="328"/>
      <c r="G69" s="328"/>
      <c r="H69" s="328"/>
      <c r="I69" s="328"/>
      <c r="J69" s="328"/>
    </row>
    <row r="70" spans="1:11" x14ac:dyDescent="0.2">
      <c r="A70" s="338">
        <f>+A61+1</f>
        <v>8</v>
      </c>
      <c r="B70" s="252" t="str">
        <f ca="1">OFFSET(List_DAOpexStart,A70,0)</f>
        <v>DA-8</v>
      </c>
      <c r="C70" s="339" t="str">
        <f ca="1">VLOOKUP(B70,List_DirectlyAttributedServices,2,FALSE)</f>
        <v>Network Telephony</v>
      </c>
      <c r="D70" s="328"/>
      <c r="E70" s="328"/>
      <c r="F70" s="328"/>
      <c r="G70" s="328"/>
      <c r="H70" s="328"/>
      <c r="I70" s="328"/>
      <c r="J70" s="328"/>
    </row>
    <row r="71" spans="1:11" x14ac:dyDescent="0.2">
      <c r="A71" s="338"/>
      <c r="B71" s="252"/>
      <c r="C71" s="340" t="s">
        <v>68</v>
      </c>
      <c r="D71" s="748"/>
      <c r="E71" s="748"/>
      <c r="F71" s="748"/>
      <c r="G71" s="748"/>
      <c r="H71" s="748"/>
      <c r="I71" s="748"/>
      <c r="J71" s="748"/>
    </row>
    <row r="72" spans="1:11" x14ac:dyDescent="0.2">
      <c r="A72" s="338"/>
      <c r="B72" s="252"/>
      <c r="C72" s="340" t="s">
        <v>69</v>
      </c>
      <c r="D72" s="748"/>
      <c r="E72" s="748"/>
      <c r="F72" s="748"/>
      <c r="G72" s="748"/>
      <c r="H72" s="748"/>
      <c r="I72" s="748"/>
      <c r="J72" s="748"/>
    </row>
    <row r="73" spans="1:11" s="736" customFormat="1" x14ac:dyDescent="0.2">
      <c r="A73" s="338"/>
      <c r="B73" s="252"/>
      <c r="C73" s="340" t="s">
        <v>546</v>
      </c>
      <c r="D73" s="748"/>
      <c r="E73" s="748"/>
      <c r="F73" s="748"/>
      <c r="G73" s="748"/>
      <c r="H73" s="748"/>
      <c r="I73" s="748"/>
      <c r="J73" s="748"/>
    </row>
    <row r="74" spans="1:11" x14ac:dyDescent="0.2">
      <c r="A74" s="338"/>
      <c r="B74" s="252"/>
      <c r="C74" s="340" t="s">
        <v>547</v>
      </c>
      <c r="D74" s="748"/>
      <c r="E74" s="748"/>
      <c r="F74" s="748"/>
      <c r="G74" s="748"/>
      <c r="H74" s="748"/>
      <c r="I74" s="748"/>
      <c r="J74" s="748"/>
    </row>
    <row r="75" spans="1:11" s="736" customFormat="1" x14ac:dyDescent="0.2">
      <c r="A75" s="338"/>
      <c r="B75" s="252"/>
      <c r="C75" s="340" t="s">
        <v>498</v>
      </c>
      <c r="D75" s="262"/>
      <c r="E75" s="262"/>
      <c r="F75" s="262"/>
      <c r="G75" s="262"/>
      <c r="H75" s="262"/>
      <c r="I75" s="262"/>
      <c r="J75" s="262"/>
    </row>
    <row r="76" spans="1:11" x14ac:dyDescent="0.2">
      <c r="A76" s="338"/>
      <c r="B76" s="252"/>
      <c r="C76" s="340" t="s">
        <v>70</v>
      </c>
      <c r="D76" s="262">
        <f>'[1]SEM Input'!$H$17</f>
        <v>11.178985453793196</v>
      </c>
      <c r="E76" s="262">
        <f>D76</f>
        <v>11.178985453793196</v>
      </c>
      <c r="F76" s="262">
        <f t="shared" ref="F76:J76" si="14">E76</f>
        <v>11.178985453793196</v>
      </c>
      <c r="G76" s="262">
        <f t="shared" si="14"/>
        <v>11.178985453793196</v>
      </c>
      <c r="H76" s="262">
        <f t="shared" si="14"/>
        <v>11.178985453793196</v>
      </c>
      <c r="I76" s="262">
        <f t="shared" si="14"/>
        <v>11.178985453793196</v>
      </c>
      <c r="J76" s="262">
        <f t="shared" si="14"/>
        <v>11.178985453793196</v>
      </c>
    </row>
    <row r="77" spans="1:11" x14ac:dyDescent="0.2">
      <c r="A77" s="338"/>
      <c r="B77" s="252"/>
      <c r="C77" s="341" t="s">
        <v>75</v>
      </c>
      <c r="D77" s="356">
        <f>SUBTOTAL(9,D71:D76)</f>
        <v>11.178985453793196</v>
      </c>
      <c r="E77" s="356">
        <f t="shared" ref="E77:J77" si="15">SUBTOTAL(9,E71:E76)</f>
        <v>11.178985453793196</v>
      </c>
      <c r="F77" s="356">
        <f t="shared" si="15"/>
        <v>11.178985453793196</v>
      </c>
      <c r="G77" s="356">
        <f t="shared" si="15"/>
        <v>11.178985453793196</v>
      </c>
      <c r="H77" s="356">
        <f t="shared" si="15"/>
        <v>11.178985453793196</v>
      </c>
      <c r="I77" s="356">
        <f t="shared" si="15"/>
        <v>11.178985453793196</v>
      </c>
      <c r="J77" s="356">
        <f t="shared" si="15"/>
        <v>11.178985453793196</v>
      </c>
      <c r="K77" s="487"/>
    </row>
    <row r="78" spans="1:11" x14ac:dyDescent="0.2">
      <c r="A78" s="338"/>
      <c r="B78" s="252"/>
      <c r="C78" s="341"/>
      <c r="D78" s="328"/>
      <c r="E78" s="328"/>
      <c r="F78" s="328"/>
      <c r="G78" s="328"/>
      <c r="H78" s="328"/>
      <c r="I78" s="328"/>
      <c r="J78" s="328"/>
    </row>
    <row r="79" spans="1:11" x14ac:dyDescent="0.2">
      <c r="A79" s="338">
        <f>+A70+1</f>
        <v>9</v>
      </c>
      <c r="B79" s="252" t="str">
        <f ca="1">OFFSET(List_DAOpexStart,A79,0)</f>
        <v>DA-9</v>
      </c>
      <c r="C79" s="339" t="str">
        <f ca="1">VLOOKUP(B79,List_DirectlyAttributedServices,2,FALSE)</f>
        <v>Regulatory Compliance</v>
      </c>
      <c r="D79" s="328"/>
      <c r="E79" s="328"/>
      <c r="F79" s="328"/>
      <c r="G79" s="328"/>
      <c r="H79" s="328"/>
      <c r="I79" s="328"/>
      <c r="J79" s="328"/>
    </row>
    <row r="80" spans="1:11" x14ac:dyDescent="0.2">
      <c r="A80" s="338"/>
      <c r="B80" s="252"/>
      <c r="C80" s="340" t="s">
        <v>68</v>
      </c>
      <c r="D80" s="748"/>
      <c r="E80" s="748"/>
      <c r="F80" s="748"/>
      <c r="G80" s="748"/>
      <c r="H80" s="748"/>
      <c r="I80" s="748"/>
      <c r="J80" s="748"/>
    </row>
    <row r="81" spans="1:10" x14ac:dyDescent="0.2">
      <c r="A81" s="338"/>
      <c r="B81" s="252"/>
      <c r="C81" s="340" t="s">
        <v>69</v>
      </c>
      <c r="D81" s="748"/>
      <c r="E81" s="748"/>
      <c r="F81" s="748"/>
      <c r="G81" s="748"/>
      <c r="H81" s="748"/>
      <c r="I81" s="748"/>
      <c r="J81" s="748"/>
    </row>
    <row r="82" spans="1:10" s="736" customFormat="1" x14ac:dyDescent="0.2">
      <c r="A82" s="338"/>
      <c r="B82" s="252"/>
      <c r="C82" s="340" t="s">
        <v>546</v>
      </c>
      <c r="D82" s="748"/>
      <c r="E82" s="748"/>
      <c r="F82" s="748"/>
      <c r="G82" s="748"/>
      <c r="H82" s="748"/>
      <c r="I82" s="748"/>
      <c r="J82" s="748"/>
    </row>
    <row r="83" spans="1:10" x14ac:dyDescent="0.2">
      <c r="A83" s="338"/>
      <c r="B83" s="252"/>
      <c r="C83" s="340" t="s">
        <v>547</v>
      </c>
      <c r="D83" s="748"/>
      <c r="E83" s="748"/>
      <c r="F83" s="748"/>
      <c r="G83" s="748"/>
      <c r="H83" s="748"/>
      <c r="I83" s="748"/>
      <c r="J83" s="748"/>
    </row>
    <row r="84" spans="1:10" s="736" customFormat="1" x14ac:dyDescent="0.2">
      <c r="A84" s="338"/>
      <c r="B84" s="252"/>
      <c r="C84" s="340" t="s">
        <v>498</v>
      </c>
      <c r="D84" s="262"/>
      <c r="E84" s="262"/>
      <c r="F84" s="262"/>
      <c r="G84" s="262"/>
      <c r="H84" s="262"/>
      <c r="I84" s="262"/>
      <c r="J84" s="262"/>
    </row>
    <row r="85" spans="1:10" x14ac:dyDescent="0.2">
      <c r="A85" s="338"/>
      <c r="B85" s="252"/>
      <c r="C85" s="340" t="s">
        <v>70</v>
      </c>
      <c r="D85" s="262">
        <f>'[1]SEM Input'!$H$18</f>
        <v>4.5461036472754826</v>
      </c>
      <c r="E85" s="262">
        <f>D85</f>
        <v>4.5461036472754826</v>
      </c>
      <c r="F85" s="262">
        <f t="shared" ref="F85:J85" si="16">E85</f>
        <v>4.5461036472754826</v>
      </c>
      <c r="G85" s="262">
        <f t="shared" si="16"/>
        <v>4.5461036472754826</v>
      </c>
      <c r="H85" s="262">
        <f t="shared" si="16"/>
        <v>4.5461036472754826</v>
      </c>
      <c r="I85" s="262">
        <f t="shared" si="16"/>
        <v>4.5461036472754826</v>
      </c>
      <c r="J85" s="262">
        <f t="shared" si="16"/>
        <v>4.5461036472754826</v>
      </c>
    </row>
    <row r="86" spans="1:10" x14ac:dyDescent="0.2">
      <c r="A86" s="338"/>
      <c r="B86" s="252"/>
      <c r="C86" s="341" t="s">
        <v>75</v>
      </c>
      <c r="D86" s="356">
        <f>SUBTOTAL(9,D80:D85)</f>
        <v>4.5461036472754826</v>
      </c>
      <c r="E86" s="356">
        <f t="shared" ref="E86:J86" si="17">SUBTOTAL(9,E80:E85)</f>
        <v>4.5461036472754826</v>
      </c>
      <c r="F86" s="356">
        <f t="shared" si="17"/>
        <v>4.5461036472754826</v>
      </c>
      <c r="G86" s="356">
        <f t="shared" si="17"/>
        <v>4.5461036472754826</v>
      </c>
      <c r="H86" s="356">
        <f t="shared" si="17"/>
        <v>4.5461036472754826</v>
      </c>
      <c r="I86" s="356">
        <f t="shared" si="17"/>
        <v>4.5461036472754826</v>
      </c>
      <c r="J86" s="356">
        <f t="shared" si="17"/>
        <v>4.5461036472754826</v>
      </c>
    </row>
    <row r="87" spans="1:10" x14ac:dyDescent="0.2">
      <c r="A87" s="338"/>
      <c r="B87" s="252"/>
      <c r="C87" s="341"/>
      <c r="D87" s="328"/>
      <c r="E87" s="328"/>
      <c r="F87" s="328"/>
      <c r="G87" s="328"/>
      <c r="H87" s="328"/>
      <c r="I87" s="328"/>
      <c r="J87" s="328"/>
    </row>
    <row r="88" spans="1:10" x14ac:dyDescent="0.2">
      <c r="A88" s="338">
        <f>+A79+1</f>
        <v>10</v>
      </c>
      <c r="B88" s="252" t="str">
        <f ca="1">OFFSET(List_DAOpexStart,A88,0)</f>
        <v>DA-10</v>
      </c>
      <c r="C88" s="339" t="str">
        <f ca="1">VLOOKUP(B88,List_DirectlyAttributedServices,2,FALSE)</f>
        <v>Outage Management System</v>
      </c>
      <c r="D88" s="328"/>
      <c r="E88" s="328"/>
      <c r="F88" s="328"/>
      <c r="G88" s="328"/>
      <c r="H88" s="328"/>
      <c r="I88" s="328"/>
      <c r="J88" s="328"/>
    </row>
    <row r="89" spans="1:10" x14ac:dyDescent="0.2">
      <c r="A89" s="338"/>
      <c r="B89" s="252"/>
      <c r="C89" s="340" t="s">
        <v>68</v>
      </c>
      <c r="D89" s="748"/>
      <c r="E89" s="748"/>
      <c r="F89" s="748"/>
      <c r="G89" s="748"/>
      <c r="H89" s="748"/>
      <c r="I89" s="748"/>
      <c r="J89" s="748"/>
    </row>
    <row r="90" spans="1:10" x14ac:dyDescent="0.2">
      <c r="A90" s="338"/>
      <c r="B90" s="252"/>
      <c r="C90" s="340" t="s">
        <v>69</v>
      </c>
      <c r="D90" s="748"/>
      <c r="E90" s="748"/>
      <c r="F90" s="748"/>
      <c r="G90" s="748"/>
      <c r="H90" s="748"/>
      <c r="I90" s="748"/>
      <c r="J90" s="748"/>
    </row>
    <row r="91" spans="1:10" s="736" customFormat="1" x14ac:dyDescent="0.2">
      <c r="A91" s="338"/>
      <c r="B91" s="252"/>
      <c r="C91" s="340" t="s">
        <v>546</v>
      </c>
      <c r="D91" s="748"/>
      <c r="E91" s="748"/>
      <c r="F91" s="748"/>
      <c r="G91" s="748"/>
      <c r="H91" s="748"/>
      <c r="I91" s="748"/>
      <c r="J91" s="748"/>
    </row>
    <row r="92" spans="1:10" x14ac:dyDescent="0.2">
      <c r="A92" s="338"/>
      <c r="B92" s="252"/>
      <c r="C92" s="340" t="s">
        <v>547</v>
      </c>
      <c r="D92" s="748"/>
      <c r="E92" s="748"/>
      <c r="F92" s="748"/>
      <c r="G92" s="748"/>
      <c r="H92" s="748"/>
      <c r="I92" s="748"/>
      <c r="J92" s="748"/>
    </row>
    <row r="93" spans="1:10" s="736" customFormat="1" x14ac:dyDescent="0.2">
      <c r="A93" s="338"/>
      <c r="B93" s="252"/>
      <c r="C93" s="340" t="s">
        <v>498</v>
      </c>
      <c r="D93" s="262"/>
      <c r="E93" s="262"/>
      <c r="F93" s="262"/>
      <c r="G93" s="262"/>
      <c r="H93" s="262"/>
      <c r="I93" s="262"/>
      <c r="J93" s="262"/>
    </row>
    <row r="94" spans="1:10" x14ac:dyDescent="0.2">
      <c r="A94" s="338"/>
      <c r="B94" s="252"/>
      <c r="C94" s="340" t="s">
        <v>70</v>
      </c>
      <c r="D94" s="262">
        <f>'[1]SEM Input'!$H$19</f>
        <v>0.24469602286134443</v>
      </c>
      <c r="E94" s="262">
        <f>D94</f>
        <v>0.24469602286134443</v>
      </c>
      <c r="F94" s="262">
        <f t="shared" ref="F94:J94" si="18">E94</f>
        <v>0.24469602286134443</v>
      </c>
      <c r="G94" s="262">
        <f t="shared" si="18"/>
        <v>0.24469602286134443</v>
      </c>
      <c r="H94" s="262">
        <f t="shared" si="18"/>
        <v>0.24469602286134443</v>
      </c>
      <c r="I94" s="262">
        <f t="shared" si="18"/>
        <v>0.24469602286134443</v>
      </c>
      <c r="J94" s="262">
        <f t="shared" si="18"/>
        <v>0.24469602286134443</v>
      </c>
    </row>
    <row r="95" spans="1:10" x14ac:dyDescent="0.2">
      <c r="A95" s="338"/>
      <c r="B95" s="252"/>
      <c r="C95" s="341" t="s">
        <v>75</v>
      </c>
      <c r="D95" s="356">
        <f>SUBTOTAL(9,D89:D94)</f>
        <v>0.24469602286134443</v>
      </c>
      <c r="E95" s="356">
        <f t="shared" ref="E95:J95" si="19">SUBTOTAL(9,E89:E94)</f>
        <v>0.24469602286134443</v>
      </c>
      <c r="F95" s="356">
        <f t="shared" si="19"/>
        <v>0.24469602286134443</v>
      </c>
      <c r="G95" s="356">
        <f t="shared" si="19"/>
        <v>0.24469602286134443</v>
      </c>
      <c r="H95" s="356">
        <f t="shared" si="19"/>
        <v>0.24469602286134443</v>
      </c>
      <c r="I95" s="356">
        <f t="shared" si="19"/>
        <v>0.24469602286134443</v>
      </c>
      <c r="J95" s="356">
        <f t="shared" si="19"/>
        <v>0.24469602286134443</v>
      </c>
    </row>
    <row r="96" spans="1:10" ht="18" x14ac:dyDescent="0.2">
      <c r="A96" s="338"/>
      <c r="B96" s="252"/>
      <c r="C96" s="248" t="s">
        <v>161</v>
      </c>
      <c r="D96" s="328"/>
      <c r="E96" s="328"/>
      <c r="F96" s="328"/>
      <c r="G96" s="328"/>
      <c r="H96" s="328"/>
      <c r="I96" s="328"/>
      <c r="J96" s="328"/>
    </row>
    <row r="97" spans="1:10" x14ac:dyDescent="0.2">
      <c r="A97" s="338">
        <f>+A88+1</f>
        <v>11</v>
      </c>
      <c r="B97" s="252" t="str">
        <f ca="1">OFFSET(List_DAOpexStart,A97,0)</f>
        <v>DA-11</v>
      </c>
      <c r="C97" s="339" t="str">
        <f ca="1">VLOOKUP(B97,List_DirectlyAttributedServices,2,FALSE)</f>
        <v>Asset Assessment (Inspections)</v>
      </c>
      <c r="D97" s="328"/>
      <c r="E97" s="328"/>
      <c r="F97" s="328"/>
      <c r="G97" s="328"/>
      <c r="H97" s="328"/>
      <c r="I97" s="328"/>
      <c r="J97" s="328"/>
    </row>
    <row r="98" spans="1:10" x14ac:dyDescent="0.2">
      <c r="A98" s="338"/>
      <c r="B98" s="252"/>
      <c r="C98" s="340" t="s">
        <v>68</v>
      </c>
      <c r="D98" s="748"/>
      <c r="E98" s="748"/>
      <c r="F98" s="748"/>
      <c r="G98" s="748"/>
      <c r="H98" s="748"/>
      <c r="I98" s="748"/>
      <c r="J98" s="748"/>
    </row>
    <row r="99" spans="1:10" x14ac:dyDescent="0.2">
      <c r="A99" s="3"/>
      <c r="B99" s="252"/>
      <c r="C99" s="340" t="s">
        <v>69</v>
      </c>
      <c r="D99" s="748"/>
      <c r="E99" s="748"/>
      <c r="F99" s="748"/>
      <c r="G99" s="748"/>
      <c r="H99" s="748"/>
      <c r="I99" s="748"/>
      <c r="J99" s="748"/>
    </row>
    <row r="100" spans="1:10" s="736" customFormat="1" x14ac:dyDescent="0.2">
      <c r="A100" s="540"/>
      <c r="B100" s="252"/>
      <c r="C100" s="340" t="s">
        <v>546</v>
      </c>
      <c r="D100" s="748"/>
      <c r="E100" s="748"/>
      <c r="F100" s="748"/>
      <c r="G100" s="748"/>
      <c r="H100" s="748"/>
      <c r="I100" s="748"/>
      <c r="J100" s="748"/>
    </row>
    <row r="101" spans="1:10" x14ac:dyDescent="0.2">
      <c r="A101" s="3"/>
      <c r="B101" s="252"/>
      <c r="C101" s="340" t="s">
        <v>547</v>
      </c>
      <c r="D101" s="748"/>
      <c r="E101" s="748"/>
      <c r="F101" s="748"/>
      <c r="G101" s="748"/>
      <c r="H101" s="748"/>
      <c r="I101" s="748"/>
      <c r="J101" s="748"/>
    </row>
    <row r="102" spans="1:10" s="736" customFormat="1" x14ac:dyDescent="0.2">
      <c r="A102" s="540"/>
      <c r="B102" s="252"/>
      <c r="C102" s="340" t="s">
        <v>498</v>
      </c>
      <c r="D102" s="262"/>
      <c r="E102" s="262"/>
      <c r="F102" s="262"/>
      <c r="G102" s="262"/>
      <c r="H102" s="262"/>
      <c r="I102" s="262"/>
      <c r="J102" s="262"/>
    </row>
    <row r="103" spans="1:10" x14ac:dyDescent="0.2">
      <c r="A103" s="3"/>
      <c r="B103" s="252"/>
      <c r="C103" s="340" t="s">
        <v>70</v>
      </c>
      <c r="D103" s="262">
        <f>'[1]SEM Input'!$H$22</f>
        <v>12.315709086422265</v>
      </c>
      <c r="E103" s="262">
        <f>D103</f>
        <v>12.315709086422265</v>
      </c>
      <c r="F103" s="262">
        <f t="shared" ref="F103:J103" si="20">E103</f>
        <v>12.315709086422265</v>
      </c>
      <c r="G103" s="262">
        <f t="shared" si="20"/>
        <v>12.315709086422265</v>
      </c>
      <c r="H103" s="262">
        <f t="shared" si="20"/>
        <v>12.315709086422265</v>
      </c>
      <c r="I103" s="262">
        <f t="shared" si="20"/>
        <v>12.315709086422265</v>
      </c>
      <c r="J103" s="262">
        <f t="shared" si="20"/>
        <v>12.315709086422265</v>
      </c>
    </row>
    <row r="104" spans="1:10" x14ac:dyDescent="0.2">
      <c r="A104" s="3"/>
      <c r="B104" s="252"/>
      <c r="C104" s="341" t="s">
        <v>75</v>
      </c>
      <c r="D104" s="356">
        <f>SUBTOTAL(9,D98:D103)</f>
        <v>12.315709086422265</v>
      </c>
      <c r="E104" s="356">
        <f t="shared" ref="E104:J104" si="21">SUBTOTAL(9,E98:E103)</f>
        <v>12.315709086422265</v>
      </c>
      <c r="F104" s="356">
        <f t="shared" si="21"/>
        <v>12.315709086422265</v>
      </c>
      <c r="G104" s="356">
        <f t="shared" si="21"/>
        <v>12.315709086422265</v>
      </c>
      <c r="H104" s="356">
        <f t="shared" si="21"/>
        <v>12.315709086422265</v>
      </c>
      <c r="I104" s="356">
        <f t="shared" si="21"/>
        <v>12.315709086422265</v>
      </c>
      <c r="J104" s="356">
        <f t="shared" si="21"/>
        <v>12.315709086422265</v>
      </c>
    </row>
    <row r="105" spans="1:10" x14ac:dyDescent="0.2">
      <c r="A105" s="3"/>
      <c r="B105" s="252"/>
      <c r="C105" s="341"/>
      <c r="D105" s="328"/>
      <c r="E105" s="328"/>
      <c r="F105" s="328"/>
      <c r="G105" s="328"/>
      <c r="H105" s="328"/>
      <c r="I105" s="328"/>
      <c r="J105" s="328"/>
    </row>
    <row r="106" spans="1:10" x14ac:dyDescent="0.2">
      <c r="A106" s="338">
        <f>+A97+1</f>
        <v>12</v>
      </c>
      <c r="B106" s="252" t="str">
        <f ca="1">OFFSET(List_DAOpexStart,A106,0)</f>
        <v>DA-12</v>
      </c>
      <c r="C106" s="339" t="str">
        <f ca="1">VLOOKUP(B106,List_DirectlyAttributedServices,2,FALSE)</f>
        <v>Asset Maintenance</v>
      </c>
      <c r="D106" s="328"/>
      <c r="E106" s="328"/>
      <c r="F106" s="328"/>
      <c r="G106" s="328"/>
      <c r="H106" s="328"/>
      <c r="I106" s="328"/>
      <c r="J106" s="328"/>
    </row>
    <row r="107" spans="1:10" x14ac:dyDescent="0.2">
      <c r="A107" s="3"/>
      <c r="B107" s="252"/>
      <c r="C107" s="340" t="s">
        <v>68</v>
      </c>
      <c r="D107" s="748"/>
      <c r="E107" s="748"/>
      <c r="F107" s="748"/>
      <c r="G107" s="748"/>
      <c r="H107" s="748"/>
      <c r="I107" s="748"/>
      <c r="J107" s="748"/>
    </row>
    <row r="108" spans="1:10" x14ac:dyDescent="0.2">
      <c r="A108" s="3"/>
      <c r="B108" s="252"/>
      <c r="C108" s="340" t="s">
        <v>69</v>
      </c>
      <c r="D108" s="748"/>
      <c r="E108" s="748"/>
      <c r="F108" s="748"/>
      <c r="G108" s="748"/>
      <c r="H108" s="748"/>
      <c r="I108" s="748"/>
      <c r="J108" s="748"/>
    </row>
    <row r="109" spans="1:10" s="736" customFormat="1" x14ac:dyDescent="0.2">
      <c r="A109" s="540"/>
      <c r="B109" s="252"/>
      <c r="C109" s="340" t="s">
        <v>546</v>
      </c>
      <c r="D109" s="748"/>
      <c r="E109" s="748"/>
      <c r="F109" s="748"/>
      <c r="G109" s="748"/>
      <c r="H109" s="748"/>
      <c r="I109" s="748"/>
      <c r="J109" s="748"/>
    </row>
    <row r="110" spans="1:10" x14ac:dyDescent="0.2">
      <c r="A110" s="3"/>
      <c r="B110" s="252"/>
      <c r="C110" s="340" t="s">
        <v>547</v>
      </c>
      <c r="D110" s="748"/>
      <c r="E110" s="748"/>
      <c r="F110" s="748"/>
      <c r="G110" s="748"/>
      <c r="H110" s="748"/>
      <c r="I110" s="748"/>
      <c r="J110" s="748"/>
    </row>
    <row r="111" spans="1:10" s="736" customFormat="1" x14ac:dyDescent="0.2">
      <c r="A111" s="540"/>
      <c r="B111" s="252"/>
      <c r="C111" s="340" t="s">
        <v>498</v>
      </c>
      <c r="D111" s="262"/>
      <c r="E111" s="262"/>
      <c r="F111" s="262"/>
      <c r="G111" s="262"/>
      <c r="H111" s="262"/>
      <c r="I111" s="262"/>
      <c r="J111" s="262"/>
    </row>
    <row r="112" spans="1:10" x14ac:dyDescent="0.2">
      <c r="A112" s="3"/>
      <c r="B112" s="252"/>
      <c r="C112" s="340" t="s">
        <v>70</v>
      </c>
      <c r="D112" s="262">
        <f>'[1]SEM Input'!$H$23</f>
        <v>15.80929937859651</v>
      </c>
      <c r="E112" s="262">
        <f>D112</f>
        <v>15.80929937859651</v>
      </c>
      <c r="F112" s="262">
        <f t="shared" ref="F112:J112" si="22">E112</f>
        <v>15.80929937859651</v>
      </c>
      <c r="G112" s="262">
        <f t="shared" si="22"/>
        <v>15.80929937859651</v>
      </c>
      <c r="H112" s="262">
        <f t="shared" si="22"/>
        <v>15.80929937859651</v>
      </c>
      <c r="I112" s="262">
        <f t="shared" si="22"/>
        <v>15.80929937859651</v>
      </c>
      <c r="J112" s="262">
        <f t="shared" si="22"/>
        <v>15.80929937859651</v>
      </c>
    </row>
    <row r="113" spans="1:10" x14ac:dyDescent="0.2">
      <c r="A113" s="3"/>
      <c r="B113" s="252"/>
      <c r="C113" s="341" t="s">
        <v>75</v>
      </c>
      <c r="D113" s="356">
        <f>SUBTOTAL(9,D107:D112)</f>
        <v>15.80929937859651</v>
      </c>
      <c r="E113" s="356">
        <f t="shared" ref="E113:J113" si="23">SUBTOTAL(9,E107:E112)</f>
        <v>15.80929937859651</v>
      </c>
      <c r="F113" s="356">
        <f t="shared" si="23"/>
        <v>15.80929937859651</v>
      </c>
      <c r="G113" s="356">
        <f t="shared" si="23"/>
        <v>15.80929937859651</v>
      </c>
      <c r="H113" s="356">
        <f t="shared" si="23"/>
        <v>15.80929937859651</v>
      </c>
      <c r="I113" s="356">
        <f t="shared" si="23"/>
        <v>15.80929937859651</v>
      </c>
      <c r="J113" s="356">
        <f t="shared" si="23"/>
        <v>15.80929937859651</v>
      </c>
    </row>
    <row r="114" spans="1:10" x14ac:dyDescent="0.2">
      <c r="A114" s="3"/>
      <c r="B114" s="252"/>
      <c r="C114" s="341"/>
      <c r="D114" s="328"/>
      <c r="E114" s="328"/>
      <c r="F114" s="328"/>
      <c r="G114" s="328"/>
      <c r="H114" s="328"/>
      <c r="I114" s="328"/>
      <c r="J114" s="328"/>
    </row>
    <row r="115" spans="1:10" x14ac:dyDescent="0.2">
      <c r="A115" s="338">
        <f>+A106+1</f>
        <v>13</v>
      </c>
      <c r="B115" s="252" t="str">
        <f ca="1">OFFSET(List_DAOpexStart,A115,0)</f>
        <v>DA-13</v>
      </c>
      <c r="C115" s="339" t="str">
        <f ca="1">VLOOKUP(B115,List_DirectlyAttributedServices,2,FALSE)</f>
        <v>Substation Property Maintenance</v>
      </c>
      <c r="D115" s="328"/>
      <c r="E115" s="328"/>
      <c r="F115" s="328"/>
      <c r="G115" s="328"/>
      <c r="H115" s="328"/>
      <c r="I115" s="328"/>
      <c r="J115" s="328"/>
    </row>
    <row r="116" spans="1:10" x14ac:dyDescent="0.2">
      <c r="A116" s="3"/>
      <c r="B116" s="252"/>
      <c r="C116" s="340" t="s">
        <v>68</v>
      </c>
      <c r="D116" s="748"/>
      <c r="E116" s="748"/>
      <c r="F116" s="748"/>
      <c r="G116" s="748"/>
      <c r="H116" s="748"/>
      <c r="I116" s="748"/>
      <c r="J116" s="748"/>
    </row>
    <row r="117" spans="1:10" x14ac:dyDescent="0.2">
      <c r="A117" s="3"/>
      <c r="B117" s="252"/>
      <c r="C117" s="340" t="s">
        <v>69</v>
      </c>
      <c r="D117" s="748"/>
      <c r="E117" s="748"/>
      <c r="F117" s="748"/>
      <c r="G117" s="748"/>
      <c r="H117" s="748"/>
      <c r="I117" s="748"/>
      <c r="J117" s="748"/>
    </row>
    <row r="118" spans="1:10" s="736" customFormat="1" x14ac:dyDescent="0.2">
      <c r="A118" s="540"/>
      <c r="B118" s="252"/>
      <c r="C118" s="340" t="s">
        <v>546</v>
      </c>
      <c r="D118" s="748"/>
      <c r="E118" s="748"/>
      <c r="F118" s="748"/>
      <c r="G118" s="748"/>
      <c r="H118" s="748"/>
      <c r="I118" s="748"/>
      <c r="J118" s="748"/>
    </row>
    <row r="119" spans="1:10" x14ac:dyDescent="0.2">
      <c r="A119" s="3"/>
      <c r="B119" s="252"/>
      <c r="C119" s="340" t="s">
        <v>547</v>
      </c>
      <c r="D119" s="748"/>
      <c r="E119" s="748"/>
      <c r="F119" s="748"/>
      <c r="G119" s="748"/>
      <c r="H119" s="748"/>
      <c r="I119" s="748"/>
      <c r="J119" s="748"/>
    </row>
    <row r="120" spans="1:10" s="736" customFormat="1" x14ac:dyDescent="0.2">
      <c r="A120" s="540"/>
      <c r="B120" s="252"/>
      <c r="C120" s="340" t="s">
        <v>498</v>
      </c>
      <c r="D120" s="262"/>
      <c r="E120" s="262"/>
      <c r="F120" s="262"/>
      <c r="G120" s="262"/>
      <c r="H120" s="262"/>
      <c r="I120" s="262"/>
      <c r="J120" s="262"/>
    </row>
    <row r="121" spans="1:10" x14ac:dyDescent="0.2">
      <c r="A121" s="3"/>
      <c r="B121" s="252"/>
      <c r="C121" s="340" t="s">
        <v>70</v>
      </c>
      <c r="D121" s="262">
        <f>'[1]SEM Input'!$H$24</f>
        <v>7.9834671234971522</v>
      </c>
      <c r="E121" s="262">
        <f>D121</f>
        <v>7.9834671234971522</v>
      </c>
      <c r="F121" s="262">
        <f t="shared" ref="F121:J121" si="24">E121</f>
        <v>7.9834671234971522</v>
      </c>
      <c r="G121" s="262">
        <f t="shared" si="24"/>
        <v>7.9834671234971522</v>
      </c>
      <c r="H121" s="262">
        <f t="shared" si="24"/>
        <v>7.9834671234971522</v>
      </c>
      <c r="I121" s="262">
        <f t="shared" si="24"/>
        <v>7.9834671234971522</v>
      </c>
      <c r="J121" s="262">
        <f t="shared" si="24"/>
        <v>7.9834671234971522</v>
      </c>
    </row>
    <row r="122" spans="1:10" x14ac:dyDescent="0.2">
      <c r="A122" s="3"/>
      <c r="B122" s="252"/>
      <c r="C122" s="341" t="s">
        <v>75</v>
      </c>
      <c r="D122" s="356">
        <f>SUBTOTAL(9,D116:D121)</f>
        <v>7.9834671234971522</v>
      </c>
      <c r="E122" s="356">
        <f t="shared" ref="E122:J122" si="25">SUBTOTAL(9,E116:E121)</f>
        <v>7.9834671234971522</v>
      </c>
      <c r="F122" s="356">
        <f t="shared" si="25"/>
        <v>7.9834671234971522</v>
      </c>
      <c r="G122" s="356">
        <f t="shared" si="25"/>
        <v>7.9834671234971522</v>
      </c>
      <c r="H122" s="356">
        <f t="shared" si="25"/>
        <v>7.9834671234971522</v>
      </c>
      <c r="I122" s="356">
        <f t="shared" si="25"/>
        <v>7.9834671234971522</v>
      </c>
      <c r="J122" s="356">
        <f t="shared" si="25"/>
        <v>7.9834671234971522</v>
      </c>
    </row>
    <row r="123" spans="1:10" x14ac:dyDescent="0.2">
      <c r="A123" s="3"/>
      <c r="B123" s="252"/>
      <c r="C123" s="341"/>
      <c r="D123" s="328"/>
      <c r="E123" s="328"/>
      <c r="F123" s="328"/>
      <c r="G123" s="328"/>
      <c r="H123" s="328"/>
      <c r="I123" s="328"/>
      <c r="J123" s="328"/>
    </row>
    <row r="124" spans="1:10" x14ac:dyDescent="0.2">
      <c r="A124" s="338">
        <f>+A115+1</f>
        <v>14</v>
      </c>
      <c r="B124" s="252" t="str">
        <f ca="1">OFFSET(List_DAOpexStart,A124,0)</f>
        <v>DA-14</v>
      </c>
      <c r="C124" s="339" t="str">
        <f ca="1">VLOOKUP(B124,List_DirectlyAttributedServices,2,FALSE)</f>
        <v>Vegetation Management</v>
      </c>
      <c r="D124" s="328"/>
      <c r="E124" s="328"/>
      <c r="F124" s="328"/>
      <c r="G124" s="328"/>
      <c r="H124" s="328"/>
      <c r="I124" s="328"/>
      <c r="J124" s="328"/>
    </row>
    <row r="125" spans="1:10" x14ac:dyDescent="0.2">
      <c r="A125" s="338"/>
      <c r="B125" s="252"/>
      <c r="C125" s="340" t="s">
        <v>68</v>
      </c>
      <c r="D125" s="748"/>
      <c r="E125" s="748"/>
      <c r="F125" s="748"/>
      <c r="G125" s="748"/>
      <c r="H125" s="748"/>
      <c r="I125" s="748"/>
      <c r="J125" s="748"/>
    </row>
    <row r="126" spans="1:10" x14ac:dyDescent="0.2">
      <c r="A126" s="338"/>
      <c r="B126" s="252"/>
      <c r="C126" s="340" t="s">
        <v>69</v>
      </c>
      <c r="D126" s="748"/>
      <c r="E126" s="748"/>
      <c r="F126" s="748"/>
      <c r="G126" s="748"/>
      <c r="H126" s="748"/>
      <c r="I126" s="748"/>
      <c r="J126" s="748"/>
    </row>
    <row r="127" spans="1:10" s="736" customFormat="1" x14ac:dyDescent="0.2">
      <c r="A127" s="338"/>
      <c r="B127" s="252"/>
      <c r="C127" s="340" t="s">
        <v>546</v>
      </c>
      <c r="D127" s="748"/>
      <c r="E127" s="748"/>
      <c r="F127" s="748"/>
      <c r="G127" s="748"/>
      <c r="H127" s="748"/>
      <c r="I127" s="748"/>
      <c r="J127" s="748"/>
    </row>
    <row r="128" spans="1:10" x14ac:dyDescent="0.2">
      <c r="A128" s="338"/>
      <c r="B128" s="252"/>
      <c r="C128" s="340" t="s">
        <v>547</v>
      </c>
      <c r="D128" s="748"/>
      <c r="E128" s="748"/>
      <c r="F128" s="748"/>
      <c r="G128" s="748"/>
      <c r="H128" s="748"/>
      <c r="I128" s="748"/>
      <c r="J128" s="748"/>
    </row>
    <row r="129" spans="1:10" s="736" customFormat="1" x14ac:dyDescent="0.2">
      <c r="A129" s="338"/>
      <c r="B129" s="252"/>
      <c r="C129" s="340" t="s">
        <v>498</v>
      </c>
      <c r="D129" s="262"/>
      <c r="E129" s="262"/>
      <c r="F129" s="262"/>
      <c r="G129" s="262"/>
      <c r="H129" s="262"/>
      <c r="I129" s="262"/>
      <c r="J129" s="262"/>
    </row>
    <row r="130" spans="1:10" x14ac:dyDescent="0.2">
      <c r="A130" s="338"/>
      <c r="B130" s="252"/>
      <c r="C130" s="340" t="s">
        <v>70</v>
      </c>
      <c r="D130" s="262">
        <f>'[1]SEM Input'!$H$25</f>
        <v>39.194150775567124</v>
      </c>
      <c r="E130" s="262">
        <f>D130</f>
        <v>39.194150775567124</v>
      </c>
      <c r="F130" s="262">
        <f t="shared" ref="F130:J130" si="26">E130</f>
        <v>39.194150775567124</v>
      </c>
      <c r="G130" s="262">
        <f t="shared" si="26"/>
        <v>39.194150775567124</v>
      </c>
      <c r="H130" s="262">
        <f t="shared" si="26"/>
        <v>39.194150775567124</v>
      </c>
      <c r="I130" s="262">
        <f t="shared" si="26"/>
        <v>39.194150775567124</v>
      </c>
      <c r="J130" s="262">
        <f t="shared" si="26"/>
        <v>39.194150775567124</v>
      </c>
    </row>
    <row r="131" spans="1:10" x14ac:dyDescent="0.2">
      <c r="A131" s="338"/>
      <c r="B131" s="252"/>
      <c r="C131" s="341" t="s">
        <v>75</v>
      </c>
      <c r="D131" s="356">
        <f>SUBTOTAL(9,D125:D130)</f>
        <v>39.194150775567124</v>
      </c>
      <c r="E131" s="356">
        <f t="shared" ref="E131:J131" si="27">SUBTOTAL(9,E125:E130)</f>
        <v>39.194150775567124</v>
      </c>
      <c r="F131" s="356">
        <f t="shared" si="27"/>
        <v>39.194150775567124</v>
      </c>
      <c r="G131" s="356">
        <f t="shared" si="27"/>
        <v>39.194150775567124</v>
      </c>
      <c r="H131" s="356">
        <f t="shared" si="27"/>
        <v>39.194150775567124</v>
      </c>
      <c r="I131" s="356">
        <f t="shared" si="27"/>
        <v>39.194150775567124</v>
      </c>
      <c r="J131" s="356">
        <f t="shared" si="27"/>
        <v>39.194150775567124</v>
      </c>
    </row>
    <row r="132" spans="1:10" x14ac:dyDescent="0.2">
      <c r="A132" s="338"/>
      <c r="B132" s="252"/>
      <c r="C132" s="341"/>
      <c r="D132" s="328"/>
      <c r="E132" s="328"/>
      <c r="F132" s="328"/>
      <c r="G132" s="328"/>
      <c r="H132" s="328"/>
      <c r="I132" s="328"/>
      <c r="J132" s="328"/>
    </row>
    <row r="133" spans="1:10" x14ac:dyDescent="0.2">
      <c r="A133" s="338">
        <f>+A124+1</f>
        <v>15</v>
      </c>
      <c r="B133" s="252" t="str">
        <f ca="1">OFFSET(List_DAOpexStart,A133,0)</f>
        <v>DA-15</v>
      </c>
      <c r="C133" s="339" t="str">
        <f ca="1">VLOOKUP(B133,List_DirectlyAttributedServices,2,FALSE)</f>
        <v>Emergency Response</v>
      </c>
      <c r="D133" s="328"/>
      <c r="E133" s="328"/>
      <c r="F133" s="328"/>
      <c r="G133" s="328"/>
      <c r="H133" s="328"/>
      <c r="I133" s="328"/>
      <c r="J133" s="328"/>
    </row>
    <row r="134" spans="1:10" x14ac:dyDescent="0.2">
      <c r="A134" s="338"/>
      <c r="B134" s="252"/>
      <c r="C134" s="340" t="s">
        <v>68</v>
      </c>
      <c r="D134" s="748"/>
      <c r="E134" s="748"/>
      <c r="F134" s="748"/>
      <c r="G134" s="748"/>
      <c r="H134" s="748"/>
      <c r="I134" s="748"/>
      <c r="J134" s="748"/>
    </row>
    <row r="135" spans="1:10" x14ac:dyDescent="0.2">
      <c r="A135" s="338"/>
      <c r="B135" s="252"/>
      <c r="C135" s="340" t="s">
        <v>69</v>
      </c>
      <c r="D135" s="748"/>
      <c r="E135" s="748"/>
      <c r="F135" s="748"/>
      <c r="G135" s="748"/>
      <c r="H135" s="748"/>
      <c r="I135" s="748"/>
      <c r="J135" s="748"/>
    </row>
    <row r="136" spans="1:10" s="736" customFormat="1" x14ac:dyDescent="0.2">
      <c r="A136" s="338"/>
      <c r="B136" s="252"/>
      <c r="C136" s="340" t="s">
        <v>546</v>
      </c>
      <c r="D136" s="748"/>
      <c r="E136" s="748"/>
      <c r="F136" s="748"/>
      <c r="G136" s="748"/>
      <c r="H136" s="748"/>
      <c r="I136" s="748"/>
      <c r="J136" s="748"/>
    </row>
    <row r="137" spans="1:10" x14ac:dyDescent="0.2">
      <c r="A137" s="338"/>
      <c r="B137" s="252"/>
      <c r="C137" s="340" t="s">
        <v>547</v>
      </c>
      <c r="D137" s="748"/>
      <c r="E137" s="748"/>
      <c r="F137" s="748"/>
      <c r="G137" s="748"/>
      <c r="H137" s="748"/>
      <c r="I137" s="748"/>
      <c r="J137" s="748"/>
    </row>
    <row r="138" spans="1:10" s="736" customFormat="1" x14ac:dyDescent="0.2">
      <c r="A138" s="338"/>
      <c r="B138" s="252"/>
      <c r="C138" s="340" t="s">
        <v>498</v>
      </c>
      <c r="D138" s="262"/>
      <c r="E138" s="262"/>
      <c r="F138" s="262"/>
      <c r="G138" s="262"/>
      <c r="H138" s="262"/>
      <c r="I138" s="262"/>
      <c r="J138" s="262"/>
    </row>
    <row r="139" spans="1:10" x14ac:dyDescent="0.2">
      <c r="A139" s="338"/>
      <c r="B139" s="252"/>
      <c r="C139" s="340" t="s">
        <v>70</v>
      </c>
      <c r="D139" s="262">
        <f>'[1]SEM Input'!$H$26</f>
        <v>36.703452161832011</v>
      </c>
      <c r="E139" s="262">
        <f>D139</f>
        <v>36.703452161832011</v>
      </c>
      <c r="F139" s="262">
        <f t="shared" ref="F139:J139" si="28">E139</f>
        <v>36.703452161832011</v>
      </c>
      <c r="G139" s="262">
        <f t="shared" si="28"/>
        <v>36.703452161832011</v>
      </c>
      <c r="H139" s="262">
        <f t="shared" si="28"/>
        <v>36.703452161832011</v>
      </c>
      <c r="I139" s="262">
        <f t="shared" si="28"/>
        <v>36.703452161832011</v>
      </c>
      <c r="J139" s="262">
        <f t="shared" si="28"/>
        <v>36.703452161832011</v>
      </c>
    </row>
    <row r="140" spans="1:10" x14ac:dyDescent="0.2">
      <c r="A140" s="338"/>
      <c r="B140" s="252"/>
      <c r="C140" s="341" t="s">
        <v>75</v>
      </c>
      <c r="D140" s="356">
        <f>SUBTOTAL(9,D134:D139)</f>
        <v>36.703452161832011</v>
      </c>
      <c r="E140" s="356">
        <f t="shared" ref="E140:J140" si="29">SUBTOTAL(9,E134:E139)</f>
        <v>36.703452161832011</v>
      </c>
      <c r="F140" s="356">
        <f t="shared" si="29"/>
        <v>36.703452161832011</v>
      </c>
      <c r="G140" s="356">
        <f t="shared" si="29"/>
        <v>36.703452161832011</v>
      </c>
      <c r="H140" s="356">
        <f t="shared" si="29"/>
        <v>36.703452161832011</v>
      </c>
      <c r="I140" s="356">
        <f t="shared" si="29"/>
        <v>36.703452161832011</v>
      </c>
      <c r="J140" s="356">
        <f t="shared" si="29"/>
        <v>36.703452161832011</v>
      </c>
    </row>
    <row r="141" spans="1:10" x14ac:dyDescent="0.2">
      <c r="A141" s="338"/>
      <c r="B141" s="252"/>
      <c r="C141" s="341"/>
      <c r="D141" s="328"/>
      <c r="E141" s="328"/>
      <c r="F141" s="328"/>
      <c r="G141" s="328"/>
      <c r="H141" s="328"/>
      <c r="I141" s="328"/>
      <c r="J141" s="328"/>
    </row>
    <row r="142" spans="1:10" x14ac:dyDescent="0.2">
      <c r="A142" s="338">
        <f>+A133+1</f>
        <v>16</v>
      </c>
      <c r="B142" s="252" t="str">
        <f ca="1">OFFSET(List_DAOpexStart,A142,0)</f>
        <v>DA-16</v>
      </c>
      <c r="C142" s="339" t="str">
        <f ca="1">VLOOKUP(B142,List_DirectlyAttributedServices,2,FALSE)</f>
        <v>Guaranteed Service Level Payments</v>
      </c>
      <c r="D142" s="328"/>
      <c r="E142" s="328"/>
      <c r="F142" s="328"/>
      <c r="G142" s="328"/>
      <c r="H142" s="328"/>
      <c r="I142" s="328"/>
      <c r="J142" s="328"/>
    </row>
    <row r="143" spans="1:10" x14ac:dyDescent="0.2">
      <c r="A143" s="338"/>
      <c r="B143" s="252"/>
      <c r="C143" s="340" t="s">
        <v>68</v>
      </c>
      <c r="D143" s="748"/>
      <c r="E143" s="748"/>
      <c r="F143" s="748"/>
      <c r="G143" s="748"/>
      <c r="H143" s="748"/>
      <c r="I143" s="748"/>
      <c r="J143" s="748"/>
    </row>
    <row r="144" spans="1:10" x14ac:dyDescent="0.2">
      <c r="A144" s="338"/>
      <c r="B144" s="252"/>
      <c r="C144" s="340" t="s">
        <v>69</v>
      </c>
      <c r="D144" s="748"/>
      <c r="E144" s="748"/>
      <c r="F144" s="748"/>
      <c r="G144" s="748"/>
      <c r="H144" s="748"/>
      <c r="I144" s="748"/>
      <c r="J144" s="748"/>
    </row>
    <row r="145" spans="1:10" s="736" customFormat="1" x14ac:dyDescent="0.2">
      <c r="A145" s="338"/>
      <c r="B145" s="252"/>
      <c r="C145" s="340" t="s">
        <v>546</v>
      </c>
      <c r="D145" s="748"/>
      <c r="E145" s="748"/>
      <c r="F145" s="748"/>
      <c r="G145" s="748"/>
      <c r="H145" s="748"/>
      <c r="I145" s="748"/>
      <c r="J145" s="748"/>
    </row>
    <row r="146" spans="1:10" x14ac:dyDescent="0.2">
      <c r="A146" s="338"/>
      <c r="B146" s="252"/>
      <c r="C146" s="340" t="s">
        <v>547</v>
      </c>
      <c r="D146" s="748"/>
      <c r="E146" s="748"/>
      <c r="F146" s="748"/>
      <c r="G146" s="748"/>
      <c r="H146" s="748"/>
      <c r="I146" s="748"/>
      <c r="J146" s="748"/>
    </row>
    <row r="147" spans="1:10" s="736" customFormat="1" x14ac:dyDescent="0.2">
      <c r="A147" s="338"/>
      <c r="B147" s="252"/>
      <c r="C147" s="340" t="s">
        <v>498</v>
      </c>
      <c r="D147" s="262"/>
      <c r="E147" s="262"/>
      <c r="F147" s="262"/>
      <c r="G147" s="262"/>
      <c r="H147" s="262"/>
      <c r="I147" s="262"/>
      <c r="J147" s="262"/>
    </row>
    <row r="148" spans="1:10" x14ac:dyDescent="0.2">
      <c r="A148" s="338"/>
      <c r="B148" s="252"/>
      <c r="C148" s="340" t="s">
        <v>70</v>
      </c>
      <c r="D148" s="262">
        <f>'[1]SEM Input'!$H$27</f>
        <v>9.1898043656975847</v>
      </c>
      <c r="E148" s="262">
        <f>D148</f>
        <v>9.1898043656975847</v>
      </c>
      <c r="F148" s="262">
        <f t="shared" ref="F148:J148" si="30">E148</f>
        <v>9.1898043656975847</v>
      </c>
      <c r="G148" s="262">
        <f t="shared" si="30"/>
        <v>9.1898043656975847</v>
      </c>
      <c r="H148" s="262">
        <f t="shared" si="30"/>
        <v>9.1898043656975847</v>
      </c>
      <c r="I148" s="262">
        <f t="shared" si="30"/>
        <v>9.1898043656975847</v>
      </c>
      <c r="J148" s="262">
        <f t="shared" si="30"/>
        <v>9.1898043656975847</v>
      </c>
    </row>
    <row r="149" spans="1:10" x14ac:dyDescent="0.2">
      <c r="A149" s="338"/>
      <c r="B149" s="252"/>
      <c r="C149" s="341" t="s">
        <v>75</v>
      </c>
      <c r="D149" s="356">
        <f>SUBTOTAL(9,D143:D148)</f>
        <v>9.1898043656975847</v>
      </c>
      <c r="E149" s="356">
        <f t="shared" ref="E149:J149" si="31">SUBTOTAL(9,E143:E148)</f>
        <v>9.1898043656975847</v>
      </c>
      <c r="F149" s="356">
        <f t="shared" si="31"/>
        <v>9.1898043656975847</v>
      </c>
      <c r="G149" s="356">
        <f t="shared" si="31"/>
        <v>9.1898043656975847</v>
      </c>
      <c r="H149" s="356">
        <f t="shared" si="31"/>
        <v>9.1898043656975847</v>
      </c>
      <c r="I149" s="356">
        <f t="shared" si="31"/>
        <v>9.1898043656975847</v>
      </c>
      <c r="J149" s="356">
        <f t="shared" si="31"/>
        <v>9.1898043656975847</v>
      </c>
    </row>
    <row r="150" spans="1:10" x14ac:dyDescent="0.2">
      <c r="A150" s="338"/>
      <c r="B150" s="252"/>
      <c r="C150" s="341"/>
      <c r="D150" s="328"/>
      <c r="E150" s="328"/>
      <c r="F150" s="328"/>
      <c r="G150" s="328"/>
      <c r="H150" s="328"/>
      <c r="I150" s="328"/>
      <c r="J150" s="328"/>
    </row>
    <row r="151" spans="1:10" x14ac:dyDescent="0.2">
      <c r="A151" s="338">
        <f>+A142+1</f>
        <v>17</v>
      </c>
      <c r="B151" s="252" t="str">
        <f ca="1">OFFSET(List_DAOpexStart,A151,0)</f>
        <v>DA-17</v>
      </c>
      <c r="C151" s="339" t="str">
        <f ca="1">VLOOKUP(B151,List_DirectlyAttributedServices,2,FALSE)</f>
        <v>Network Insurance</v>
      </c>
      <c r="D151" s="328"/>
      <c r="E151" s="328"/>
      <c r="F151" s="328"/>
      <c r="G151" s="328"/>
      <c r="H151" s="328"/>
      <c r="I151" s="328"/>
      <c r="J151" s="328"/>
    </row>
    <row r="152" spans="1:10" x14ac:dyDescent="0.2">
      <c r="A152" s="338"/>
      <c r="B152" s="252"/>
      <c r="C152" s="340" t="s">
        <v>68</v>
      </c>
      <c r="D152" s="748"/>
      <c r="E152" s="748"/>
      <c r="F152" s="748"/>
      <c r="G152" s="748"/>
      <c r="H152" s="748"/>
      <c r="I152" s="748"/>
      <c r="J152" s="748"/>
    </row>
    <row r="153" spans="1:10" x14ac:dyDescent="0.2">
      <c r="A153" s="338"/>
      <c r="B153" s="252"/>
      <c r="C153" s="340" t="s">
        <v>69</v>
      </c>
      <c r="D153" s="748"/>
      <c r="E153" s="748"/>
      <c r="F153" s="748"/>
      <c r="G153" s="748"/>
      <c r="H153" s="748"/>
      <c r="I153" s="748"/>
      <c r="J153" s="748"/>
    </row>
    <row r="154" spans="1:10" s="736" customFormat="1" x14ac:dyDescent="0.2">
      <c r="A154" s="338"/>
      <c r="B154" s="252"/>
      <c r="C154" s="340" t="s">
        <v>546</v>
      </c>
      <c r="D154" s="748"/>
      <c r="E154" s="748"/>
      <c r="F154" s="748"/>
      <c r="G154" s="748"/>
      <c r="H154" s="748"/>
      <c r="I154" s="748"/>
      <c r="J154" s="748"/>
    </row>
    <row r="155" spans="1:10" x14ac:dyDescent="0.2">
      <c r="A155" s="338"/>
      <c r="B155" s="252"/>
      <c r="C155" s="340" t="s">
        <v>547</v>
      </c>
      <c r="D155" s="748"/>
      <c r="E155" s="748"/>
      <c r="F155" s="748"/>
      <c r="G155" s="748"/>
      <c r="H155" s="748"/>
      <c r="I155" s="748"/>
      <c r="J155" s="748"/>
    </row>
    <row r="156" spans="1:10" s="736" customFormat="1" x14ac:dyDescent="0.2">
      <c r="A156" s="338"/>
      <c r="B156" s="252"/>
      <c r="C156" s="340" t="s">
        <v>498</v>
      </c>
      <c r="D156" s="262"/>
      <c r="E156" s="262"/>
      <c r="F156" s="262"/>
      <c r="G156" s="262"/>
      <c r="H156" s="262"/>
      <c r="I156" s="262"/>
      <c r="J156" s="262"/>
    </row>
    <row r="157" spans="1:10" x14ac:dyDescent="0.2">
      <c r="A157" s="338"/>
      <c r="B157" s="252"/>
      <c r="C157" s="340" t="s">
        <v>70</v>
      </c>
      <c r="D157" s="262">
        <f>'[1]SEM Input'!$H$28</f>
        <v>1.9494240685220947</v>
      </c>
      <c r="E157" s="262">
        <f>D157</f>
        <v>1.9494240685220947</v>
      </c>
      <c r="F157" s="262">
        <f t="shared" ref="F157:J157" si="32">E157</f>
        <v>1.9494240685220947</v>
      </c>
      <c r="G157" s="262">
        <f t="shared" si="32"/>
        <v>1.9494240685220947</v>
      </c>
      <c r="H157" s="262">
        <f t="shared" si="32"/>
        <v>1.9494240685220947</v>
      </c>
      <c r="I157" s="262">
        <f t="shared" si="32"/>
        <v>1.9494240685220947</v>
      </c>
      <c r="J157" s="262">
        <f t="shared" si="32"/>
        <v>1.9494240685220947</v>
      </c>
    </row>
    <row r="158" spans="1:10" x14ac:dyDescent="0.2">
      <c r="A158" s="338"/>
      <c r="B158" s="252"/>
      <c r="C158" s="341" t="s">
        <v>75</v>
      </c>
      <c r="D158" s="356">
        <f>SUBTOTAL(9,D152:D157)</f>
        <v>1.9494240685220947</v>
      </c>
      <c r="E158" s="356">
        <f t="shared" ref="E158:J158" si="33">SUBTOTAL(9,E152:E157)</f>
        <v>1.9494240685220947</v>
      </c>
      <c r="F158" s="356">
        <f t="shared" si="33"/>
        <v>1.9494240685220947</v>
      </c>
      <c r="G158" s="356">
        <f t="shared" si="33"/>
        <v>1.9494240685220947</v>
      </c>
      <c r="H158" s="356">
        <f t="shared" si="33"/>
        <v>1.9494240685220947</v>
      </c>
      <c r="I158" s="356">
        <f t="shared" si="33"/>
        <v>1.9494240685220947</v>
      </c>
      <c r="J158" s="356">
        <f t="shared" si="33"/>
        <v>1.9494240685220947</v>
      </c>
    </row>
    <row r="159" spans="1:10" x14ac:dyDescent="0.2">
      <c r="A159" s="338"/>
      <c r="B159" s="252"/>
      <c r="C159" s="341"/>
      <c r="D159" s="328"/>
      <c r="E159" s="328"/>
      <c r="F159" s="328"/>
      <c r="G159" s="328"/>
      <c r="H159" s="328"/>
      <c r="I159" s="328"/>
      <c r="J159" s="328"/>
    </row>
    <row r="160" spans="1:10" x14ac:dyDescent="0.2">
      <c r="A160" s="338">
        <f>+A151+1</f>
        <v>18</v>
      </c>
      <c r="B160" s="252" t="str">
        <f ca="1">OFFSET(List_DAOpexStart,A160,0)</f>
        <v>DA-18</v>
      </c>
      <c r="C160" s="339" t="str">
        <f ca="1">VLOOKUP(B160,List_DirectlyAttributedServices,2,FALSE)</f>
        <v>Call Centre Charges</v>
      </c>
      <c r="D160" s="328"/>
      <c r="E160" s="328"/>
      <c r="F160" s="328"/>
      <c r="G160" s="328"/>
      <c r="H160" s="328"/>
      <c r="I160" s="328"/>
      <c r="J160" s="328"/>
    </row>
    <row r="161" spans="1:11" x14ac:dyDescent="0.2">
      <c r="A161" s="3"/>
      <c r="B161" s="252"/>
      <c r="C161" s="340" t="s">
        <v>68</v>
      </c>
      <c r="D161" s="748"/>
      <c r="E161" s="748"/>
      <c r="F161" s="748"/>
      <c r="G161" s="748"/>
      <c r="H161" s="748"/>
      <c r="I161" s="748"/>
      <c r="J161" s="748"/>
    </row>
    <row r="162" spans="1:11" x14ac:dyDescent="0.2">
      <c r="A162" s="3"/>
      <c r="B162" s="252"/>
      <c r="C162" s="340" t="s">
        <v>69</v>
      </c>
      <c r="D162" s="748"/>
      <c r="E162" s="748"/>
      <c r="F162" s="748"/>
      <c r="G162" s="748"/>
      <c r="H162" s="748"/>
      <c r="I162" s="748"/>
      <c r="J162" s="748"/>
    </row>
    <row r="163" spans="1:11" s="736" customFormat="1" x14ac:dyDescent="0.2">
      <c r="A163" s="540"/>
      <c r="B163" s="252"/>
      <c r="C163" s="340" t="s">
        <v>546</v>
      </c>
      <c r="D163" s="748"/>
      <c r="E163" s="748"/>
      <c r="F163" s="748"/>
      <c r="G163" s="748"/>
      <c r="H163" s="748"/>
      <c r="I163" s="748"/>
      <c r="J163" s="748"/>
    </row>
    <row r="164" spans="1:11" x14ac:dyDescent="0.2">
      <c r="A164" s="3"/>
      <c r="B164" s="252"/>
      <c r="C164" s="340" t="s">
        <v>547</v>
      </c>
      <c r="D164" s="748"/>
      <c r="E164" s="748"/>
      <c r="F164" s="748"/>
      <c r="G164" s="748"/>
      <c r="H164" s="748"/>
      <c r="I164" s="748"/>
      <c r="J164" s="748"/>
    </row>
    <row r="165" spans="1:11" s="736" customFormat="1" x14ac:dyDescent="0.2">
      <c r="A165" s="540"/>
      <c r="B165" s="252"/>
      <c r="C165" s="340" t="s">
        <v>498</v>
      </c>
      <c r="D165" s="262"/>
      <c r="E165" s="262"/>
      <c r="F165" s="262"/>
      <c r="G165" s="262"/>
      <c r="H165" s="262"/>
      <c r="I165" s="262"/>
      <c r="J165" s="262"/>
    </row>
    <row r="166" spans="1:11" x14ac:dyDescent="0.2">
      <c r="A166" s="3"/>
      <c r="B166" s="252"/>
      <c r="C166" s="340" t="s">
        <v>70</v>
      </c>
      <c r="D166" s="262">
        <f>'[1]SEM Input'!$H$29</f>
        <v>3.6465297401909353</v>
      </c>
      <c r="E166" s="262">
        <f>D166</f>
        <v>3.6465297401909353</v>
      </c>
      <c r="F166" s="262">
        <f t="shared" ref="F166:J166" si="34">E166</f>
        <v>3.6465297401909353</v>
      </c>
      <c r="G166" s="262">
        <f t="shared" si="34"/>
        <v>3.6465297401909353</v>
      </c>
      <c r="H166" s="262">
        <f t="shared" si="34"/>
        <v>3.6465297401909353</v>
      </c>
      <c r="I166" s="262">
        <f t="shared" si="34"/>
        <v>3.6465297401909353</v>
      </c>
      <c r="J166" s="262">
        <f t="shared" si="34"/>
        <v>3.6465297401909353</v>
      </c>
    </row>
    <row r="167" spans="1:11" x14ac:dyDescent="0.2">
      <c r="A167" s="3"/>
      <c r="B167" s="252"/>
      <c r="C167" s="341" t="s">
        <v>75</v>
      </c>
      <c r="D167" s="356">
        <f>SUBTOTAL(9,D161:D166)</f>
        <v>3.6465297401909353</v>
      </c>
      <c r="E167" s="356">
        <f t="shared" ref="E167:J167" si="35">SUBTOTAL(9,E161:E166)</f>
        <v>3.6465297401909353</v>
      </c>
      <c r="F167" s="356">
        <f t="shared" si="35"/>
        <v>3.6465297401909353</v>
      </c>
      <c r="G167" s="356">
        <f t="shared" si="35"/>
        <v>3.6465297401909353</v>
      </c>
      <c r="H167" s="356">
        <f t="shared" si="35"/>
        <v>3.6465297401909353</v>
      </c>
      <c r="I167" s="356">
        <f t="shared" si="35"/>
        <v>3.6465297401909353</v>
      </c>
      <c r="J167" s="356">
        <f t="shared" si="35"/>
        <v>3.6465297401909353</v>
      </c>
      <c r="K167" s="487"/>
    </row>
    <row r="168" spans="1:11" x14ac:dyDescent="0.2">
      <c r="A168" s="3"/>
      <c r="B168" s="252"/>
      <c r="C168" s="341"/>
      <c r="D168" s="328"/>
      <c r="E168" s="328"/>
      <c r="F168" s="328"/>
      <c r="G168" s="328"/>
      <c r="H168" s="328"/>
      <c r="I168" s="328"/>
      <c r="J168" s="328"/>
    </row>
    <row r="169" spans="1:11" x14ac:dyDescent="0.2">
      <c r="A169" s="338">
        <f>+A160+1</f>
        <v>19</v>
      </c>
      <c r="B169" s="252" t="str">
        <f ca="1">OFFSET(List_DAOpexStart,A169,0)</f>
        <v>DA-19</v>
      </c>
      <c r="C169" s="339" t="str">
        <f ca="1">VLOOKUP(B169,List_DirectlyAttributedServices,2,FALSE)</f>
        <v>Customer Billing (formerly FRC)</v>
      </c>
      <c r="D169" s="328"/>
      <c r="E169" s="328"/>
      <c r="F169" s="328"/>
      <c r="G169" s="328"/>
      <c r="H169" s="328"/>
      <c r="I169" s="328"/>
      <c r="J169" s="328"/>
    </row>
    <row r="170" spans="1:11" x14ac:dyDescent="0.2">
      <c r="A170" s="338"/>
      <c r="B170" s="252"/>
      <c r="C170" s="340" t="s">
        <v>68</v>
      </c>
      <c r="D170" s="748"/>
      <c r="E170" s="748"/>
      <c r="F170" s="748"/>
      <c r="G170" s="748"/>
      <c r="H170" s="748"/>
      <c r="I170" s="748"/>
      <c r="J170" s="748"/>
    </row>
    <row r="171" spans="1:11" x14ac:dyDescent="0.2">
      <c r="A171" s="338"/>
      <c r="B171" s="252"/>
      <c r="C171" s="340" t="s">
        <v>69</v>
      </c>
      <c r="D171" s="748"/>
      <c r="E171" s="748"/>
      <c r="F171" s="748"/>
      <c r="G171" s="748"/>
      <c r="H171" s="748"/>
      <c r="I171" s="748"/>
      <c r="J171" s="748"/>
    </row>
    <row r="172" spans="1:11" s="736" customFormat="1" x14ac:dyDescent="0.2">
      <c r="A172" s="338"/>
      <c r="B172" s="252"/>
      <c r="C172" s="340" t="s">
        <v>546</v>
      </c>
      <c r="D172" s="748"/>
      <c r="E172" s="748"/>
      <c r="F172" s="748"/>
      <c r="G172" s="748"/>
      <c r="H172" s="748"/>
      <c r="I172" s="748"/>
      <c r="J172" s="748"/>
    </row>
    <row r="173" spans="1:11" x14ac:dyDescent="0.2">
      <c r="A173" s="338"/>
      <c r="B173" s="252"/>
      <c r="C173" s="340" t="s">
        <v>547</v>
      </c>
      <c r="D173" s="748"/>
      <c r="E173" s="748"/>
      <c r="F173" s="748"/>
      <c r="G173" s="748"/>
      <c r="H173" s="748"/>
      <c r="I173" s="748"/>
      <c r="J173" s="748"/>
    </row>
    <row r="174" spans="1:11" s="736" customFormat="1" x14ac:dyDescent="0.2">
      <c r="A174" s="338"/>
      <c r="B174" s="252"/>
      <c r="C174" s="340" t="s">
        <v>498</v>
      </c>
      <c r="D174" s="262"/>
      <c r="E174" s="262"/>
      <c r="F174" s="262"/>
      <c r="G174" s="262"/>
      <c r="H174" s="262"/>
      <c r="I174" s="262"/>
      <c r="J174" s="262"/>
    </row>
    <row r="175" spans="1:11" x14ac:dyDescent="0.2">
      <c r="A175" s="338"/>
      <c r="B175" s="252"/>
      <c r="C175" s="340" t="s">
        <v>70</v>
      </c>
      <c r="D175" s="262">
        <f>'[1]SEM Input'!$H$30</f>
        <v>15.572209158857223</v>
      </c>
      <c r="E175" s="262">
        <f>D175</f>
        <v>15.572209158857223</v>
      </c>
      <c r="F175" s="262">
        <f t="shared" ref="F175:J175" si="36">E175</f>
        <v>15.572209158857223</v>
      </c>
      <c r="G175" s="262">
        <f t="shared" si="36"/>
        <v>15.572209158857223</v>
      </c>
      <c r="H175" s="262">
        <f t="shared" si="36"/>
        <v>15.572209158857223</v>
      </c>
      <c r="I175" s="262">
        <f t="shared" si="36"/>
        <v>15.572209158857223</v>
      </c>
      <c r="J175" s="262">
        <f t="shared" si="36"/>
        <v>15.572209158857223</v>
      </c>
    </row>
    <row r="176" spans="1:11" x14ac:dyDescent="0.2">
      <c r="A176" s="338"/>
      <c r="B176" s="252"/>
      <c r="C176" s="341" t="s">
        <v>75</v>
      </c>
      <c r="D176" s="356">
        <f>SUBTOTAL(9,D170:D175)</f>
        <v>15.572209158857223</v>
      </c>
      <c r="E176" s="356">
        <f t="shared" ref="E176:J176" si="37">SUBTOTAL(9,E170:E175)</f>
        <v>15.572209158857223</v>
      </c>
      <c r="F176" s="356">
        <f t="shared" si="37"/>
        <v>15.572209158857223</v>
      </c>
      <c r="G176" s="356">
        <f t="shared" si="37"/>
        <v>15.572209158857223</v>
      </c>
      <c r="H176" s="356">
        <f t="shared" si="37"/>
        <v>15.572209158857223</v>
      </c>
      <c r="I176" s="356">
        <f t="shared" si="37"/>
        <v>15.572209158857223</v>
      </c>
      <c r="J176" s="356">
        <f t="shared" si="37"/>
        <v>15.572209158857223</v>
      </c>
    </row>
    <row r="177" spans="1:10" x14ac:dyDescent="0.2">
      <c r="A177" s="338"/>
      <c r="B177" s="252"/>
      <c r="C177" s="341"/>
      <c r="D177" s="328"/>
      <c r="E177" s="328"/>
      <c r="F177" s="328"/>
      <c r="G177" s="328"/>
      <c r="H177" s="328"/>
      <c r="I177" s="328"/>
      <c r="J177" s="328"/>
    </row>
    <row r="178" spans="1:10" x14ac:dyDescent="0.2">
      <c r="A178" s="338">
        <f>+A169+1</f>
        <v>20</v>
      </c>
      <c r="B178" s="252" t="str">
        <f ca="1">OFFSET(List_DAOpexStart,A178,0)</f>
        <v>DA-20</v>
      </c>
      <c r="C178" s="339" t="str">
        <f ca="1">VLOOKUP(B178,List_DirectlyAttributedServices,2,FALSE)</f>
        <v>N/A</v>
      </c>
      <c r="D178" s="328"/>
      <c r="E178" s="328"/>
      <c r="F178" s="328"/>
      <c r="G178" s="328"/>
      <c r="H178" s="328"/>
      <c r="I178" s="328"/>
      <c r="J178" s="328"/>
    </row>
    <row r="179" spans="1:10" x14ac:dyDescent="0.2">
      <c r="A179" s="338"/>
      <c r="B179" s="252"/>
      <c r="C179" s="340" t="s">
        <v>68</v>
      </c>
      <c r="D179" s="748"/>
      <c r="E179" s="748"/>
      <c r="F179" s="748"/>
      <c r="G179" s="748"/>
      <c r="H179" s="748"/>
      <c r="I179" s="748"/>
      <c r="J179" s="748"/>
    </row>
    <row r="180" spans="1:10" x14ac:dyDescent="0.2">
      <c r="A180" s="338"/>
      <c r="B180" s="252"/>
      <c r="C180" s="340" t="s">
        <v>69</v>
      </c>
      <c r="D180" s="748"/>
      <c r="E180" s="748"/>
      <c r="F180" s="748"/>
      <c r="G180" s="748"/>
      <c r="H180" s="748"/>
      <c r="I180" s="748"/>
      <c r="J180" s="748"/>
    </row>
    <row r="181" spans="1:10" s="736" customFormat="1" x14ac:dyDescent="0.2">
      <c r="A181" s="338"/>
      <c r="B181" s="252"/>
      <c r="C181" s="340" t="s">
        <v>546</v>
      </c>
      <c r="D181" s="748"/>
      <c r="E181" s="748"/>
      <c r="F181" s="748"/>
      <c r="G181" s="748"/>
      <c r="H181" s="748"/>
      <c r="I181" s="748"/>
      <c r="J181" s="748"/>
    </row>
    <row r="182" spans="1:10" x14ac:dyDescent="0.2">
      <c r="A182" s="338"/>
      <c r="B182" s="252"/>
      <c r="C182" s="340" t="s">
        <v>547</v>
      </c>
      <c r="D182" s="748"/>
      <c r="E182" s="748"/>
      <c r="F182" s="748"/>
      <c r="G182" s="748"/>
      <c r="H182" s="748"/>
      <c r="I182" s="748"/>
      <c r="J182" s="748"/>
    </row>
    <row r="183" spans="1:10" s="736" customFormat="1" x14ac:dyDescent="0.2">
      <c r="A183" s="338"/>
      <c r="B183" s="252"/>
      <c r="C183" s="340" t="s">
        <v>498</v>
      </c>
      <c r="D183" s="262"/>
      <c r="E183" s="262"/>
      <c r="F183" s="262"/>
      <c r="G183" s="262"/>
      <c r="H183" s="262"/>
      <c r="I183" s="262"/>
      <c r="J183" s="262"/>
    </row>
    <row r="184" spans="1:10" x14ac:dyDescent="0.2">
      <c r="A184" s="338"/>
      <c r="B184" s="252"/>
      <c r="C184" s="340" t="s">
        <v>70</v>
      </c>
      <c r="D184" s="262">
        <f>'[1]SEM Input'!$H$31</f>
        <v>0</v>
      </c>
      <c r="E184" s="262">
        <f>D184</f>
        <v>0</v>
      </c>
      <c r="F184" s="262">
        <f t="shared" ref="F184:J184" si="38">E184</f>
        <v>0</v>
      </c>
      <c r="G184" s="262">
        <f t="shared" si="38"/>
        <v>0</v>
      </c>
      <c r="H184" s="262">
        <f t="shared" si="38"/>
        <v>0</v>
      </c>
      <c r="I184" s="262">
        <f t="shared" si="38"/>
        <v>0</v>
      </c>
      <c r="J184" s="262">
        <f t="shared" si="38"/>
        <v>0</v>
      </c>
    </row>
    <row r="185" spans="1:10" x14ac:dyDescent="0.2">
      <c r="A185" s="338"/>
      <c r="B185" s="252"/>
      <c r="C185" s="341" t="s">
        <v>75</v>
      </c>
      <c r="D185" s="356">
        <f>SUBTOTAL(9,D179:D184)</f>
        <v>0</v>
      </c>
      <c r="E185" s="356">
        <f t="shared" ref="E185:J185" si="39">SUBTOTAL(9,E179:E184)</f>
        <v>0</v>
      </c>
      <c r="F185" s="356">
        <f t="shared" si="39"/>
        <v>0</v>
      </c>
      <c r="G185" s="356">
        <f t="shared" si="39"/>
        <v>0</v>
      </c>
      <c r="H185" s="356">
        <f t="shared" si="39"/>
        <v>0</v>
      </c>
      <c r="I185" s="356">
        <f t="shared" si="39"/>
        <v>0</v>
      </c>
      <c r="J185" s="356">
        <f t="shared" si="39"/>
        <v>0</v>
      </c>
    </row>
    <row r="186" spans="1:10" x14ac:dyDescent="0.2">
      <c r="A186" s="338"/>
      <c r="B186" s="252"/>
      <c r="C186" s="341"/>
      <c r="D186" s="328"/>
      <c r="E186" s="328"/>
      <c r="F186" s="328"/>
      <c r="G186" s="328"/>
      <c r="H186" s="328"/>
      <c r="I186" s="328"/>
      <c r="J186" s="328"/>
    </row>
    <row r="187" spans="1:10" x14ac:dyDescent="0.2">
      <c r="A187" s="338">
        <f>+A178+1</f>
        <v>21</v>
      </c>
      <c r="B187" s="252" t="str">
        <f ca="1">OFFSET(List_DAOpexStart,A187,0)</f>
        <v>DA-21</v>
      </c>
      <c r="C187" s="339" t="str">
        <f ca="1">VLOOKUP(B187,List_DirectlyAttributedServices,2,FALSE)</f>
        <v>N/A</v>
      </c>
      <c r="D187" s="328"/>
      <c r="E187" s="328"/>
      <c r="F187" s="328"/>
      <c r="G187" s="328"/>
      <c r="H187" s="328"/>
      <c r="I187" s="328"/>
      <c r="J187" s="328"/>
    </row>
    <row r="188" spans="1:10" x14ac:dyDescent="0.2">
      <c r="A188" s="338"/>
      <c r="B188" s="252"/>
      <c r="C188" s="340" t="s">
        <v>68</v>
      </c>
      <c r="D188" s="748"/>
      <c r="E188" s="748"/>
      <c r="F188" s="748"/>
      <c r="G188" s="748"/>
      <c r="H188" s="748"/>
      <c r="I188" s="748"/>
      <c r="J188" s="748"/>
    </row>
    <row r="189" spans="1:10" s="736" customFormat="1" x14ac:dyDescent="0.2">
      <c r="A189" s="338"/>
      <c r="B189" s="252"/>
      <c r="C189" s="340" t="s">
        <v>69</v>
      </c>
      <c r="D189" s="748"/>
      <c r="E189" s="748"/>
      <c r="F189" s="748"/>
      <c r="G189" s="748"/>
      <c r="H189" s="748"/>
      <c r="I189" s="748"/>
      <c r="J189" s="748"/>
    </row>
    <row r="190" spans="1:10" x14ac:dyDescent="0.2">
      <c r="A190" s="338"/>
      <c r="B190" s="252"/>
      <c r="C190" s="340" t="s">
        <v>546</v>
      </c>
      <c r="D190" s="748"/>
      <c r="E190" s="748"/>
      <c r="F190" s="748"/>
      <c r="G190" s="748"/>
      <c r="H190" s="748"/>
      <c r="I190" s="748"/>
      <c r="J190" s="748"/>
    </row>
    <row r="191" spans="1:10" s="736" customFormat="1" x14ac:dyDescent="0.2">
      <c r="A191" s="338"/>
      <c r="B191" s="252"/>
      <c r="C191" s="340" t="s">
        <v>547</v>
      </c>
      <c r="D191" s="748"/>
      <c r="E191" s="748"/>
      <c r="F191" s="748"/>
      <c r="G191" s="748"/>
      <c r="H191" s="748"/>
      <c r="I191" s="748"/>
      <c r="J191" s="748"/>
    </row>
    <row r="192" spans="1:10" x14ac:dyDescent="0.2">
      <c r="A192" s="338"/>
      <c r="B192" s="252"/>
      <c r="C192" s="340" t="s">
        <v>498</v>
      </c>
      <c r="D192" s="262"/>
      <c r="E192" s="262"/>
      <c r="F192" s="262"/>
      <c r="G192" s="262"/>
      <c r="H192" s="262"/>
      <c r="I192" s="262"/>
      <c r="J192" s="262"/>
    </row>
    <row r="193" spans="1:10" x14ac:dyDescent="0.2">
      <c r="A193" s="338"/>
      <c r="B193" s="252"/>
      <c r="C193" s="340" t="s">
        <v>70</v>
      </c>
      <c r="D193" s="262">
        <f>'[1]SEM Input'!$H$32</f>
        <v>0</v>
      </c>
      <c r="E193" s="262">
        <f>D193</f>
        <v>0</v>
      </c>
      <c r="F193" s="262">
        <f t="shared" ref="F193:J193" si="40">E193</f>
        <v>0</v>
      </c>
      <c r="G193" s="262">
        <f t="shared" si="40"/>
        <v>0</v>
      </c>
      <c r="H193" s="262">
        <f t="shared" si="40"/>
        <v>0</v>
      </c>
      <c r="I193" s="262">
        <f t="shared" si="40"/>
        <v>0</v>
      </c>
      <c r="J193" s="262">
        <f t="shared" si="40"/>
        <v>0</v>
      </c>
    </row>
    <row r="194" spans="1:10" x14ac:dyDescent="0.2">
      <c r="A194" s="338"/>
      <c r="B194" s="252"/>
      <c r="C194" s="341" t="s">
        <v>75</v>
      </c>
      <c r="D194" s="356">
        <f>SUBTOTAL(9,D188:D193)</f>
        <v>0</v>
      </c>
      <c r="E194" s="356">
        <f t="shared" ref="E194:J194" si="41">SUBTOTAL(9,E188:E193)</f>
        <v>0</v>
      </c>
      <c r="F194" s="356">
        <f t="shared" si="41"/>
        <v>0</v>
      </c>
      <c r="G194" s="356">
        <f t="shared" si="41"/>
        <v>0</v>
      </c>
      <c r="H194" s="356">
        <f t="shared" si="41"/>
        <v>0</v>
      </c>
      <c r="I194" s="356">
        <f t="shared" si="41"/>
        <v>0</v>
      </c>
      <c r="J194" s="356">
        <f t="shared" si="41"/>
        <v>0</v>
      </c>
    </row>
    <row r="195" spans="1:10" x14ac:dyDescent="0.2">
      <c r="A195" s="338"/>
      <c r="B195" s="252"/>
      <c r="C195" s="341"/>
      <c r="D195" s="328"/>
      <c r="E195" s="328"/>
      <c r="F195" s="328"/>
      <c r="G195" s="328"/>
      <c r="H195" s="328"/>
      <c r="I195" s="328"/>
      <c r="J195" s="328"/>
    </row>
    <row r="196" spans="1:10" x14ac:dyDescent="0.2">
      <c r="A196" s="338">
        <f>+A187+1</f>
        <v>22</v>
      </c>
      <c r="B196" s="252" t="str">
        <f ca="1">OFFSET(List_DAOpexStart,A196,0)</f>
        <v>DA-22</v>
      </c>
      <c r="C196" s="339" t="str">
        <f ca="1">VLOOKUP(B196,List_DirectlyAttributedServices,2,FALSE)</f>
        <v>N/A</v>
      </c>
      <c r="D196" s="328"/>
      <c r="E196" s="328"/>
      <c r="F196" s="328"/>
      <c r="G196" s="328"/>
      <c r="H196" s="328"/>
      <c r="I196" s="328"/>
      <c r="J196" s="328"/>
    </row>
    <row r="197" spans="1:10" x14ac:dyDescent="0.2">
      <c r="A197" s="338"/>
      <c r="B197" s="252"/>
      <c r="C197" s="340" t="s">
        <v>68</v>
      </c>
      <c r="D197" s="748"/>
      <c r="E197" s="748"/>
      <c r="F197" s="748"/>
      <c r="G197" s="748"/>
      <c r="H197" s="748"/>
      <c r="I197" s="748"/>
      <c r="J197" s="748"/>
    </row>
    <row r="198" spans="1:10" x14ac:dyDescent="0.2">
      <c r="A198" s="338"/>
      <c r="B198" s="252"/>
      <c r="C198" s="340" t="s">
        <v>69</v>
      </c>
      <c r="D198" s="748"/>
      <c r="E198" s="748"/>
      <c r="F198" s="748"/>
      <c r="G198" s="748"/>
      <c r="H198" s="748"/>
      <c r="I198" s="748"/>
      <c r="J198" s="748"/>
    </row>
    <row r="199" spans="1:10" s="736" customFormat="1" x14ac:dyDescent="0.2">
      <c r="A199" s="338"/>
      <c r="B199" s="252"/>
      <c r="C199" s="340" t="s">
        <v>546</v>
      </c>
      <c r="D199" s="748"/>
      <c r="E199" s="748"/>
      <c r="F199" s="748"/>
      <c r="G199" s="748"/>
      <c r="H199" s="748"/>
      <c r="I199" s="748"/>
      <c r="J199" s="748"/>
    </row>
    <row r="200" spans="1:10" x14ac:dyDescent="0.2">
      <c r="A200" s="338"/>
      <c r="B200" s="252"/>
      <c r="C200" s="340" t="s">
        <v>547</v>
      </c>
      <c r="D200" s="748"/>
      <c r="E200" s="748"/>
      <c r="F200" s="748"/>
      <c r="G200" s="748"/>
      <c r="H200" s="748"/>
      <c r="I200" s="748"/>
      <c r="J200" s="748"/>
    </row>
    <row r="201" spans="1:10" s="736" customFormat="1" x14ac:dyDescent="0.2">
      <c r="A201" s="338"/>
      <c r="B201" s="252"/>
      <c r="C201" s="340" t="s">
        <v>498</v>
      </c>
      <c r="D201" s="262"/>
      <c r="E201" s="262"/>
      <c r="F201" s="262"/>
      <c r="G201" s="262"/>
      <c r="H201" s="262"/>
      <c r="I201" s="262"/>
      <c r="J201" s="262"/>
    </row>
    <row r="202" spans="1:10" x14ac:dyDescent="0.2">
      <c r="A202" s="338"/>
      <c r="B202" s="252"/>
      <c r="C202" s="340" t="s">
        <v>70</v>
      </c>
      <c r="D202" s="262">
        <f>'[1]SEM Input'!$H$33</f>
        <v>0</v>
      </c>
      <c r="E202" s="262">
        <f>D202</f>
        <v>0</v>
      </c>
      <c r="F202" s="262">
        <f t="shared" ref="F202:J202" si="42">E202</f>
        <v>0</v>
      </c>
      <c r="G202" s="262">
        <f t="shared" si="42"/>
        <v>0</v>
      </c>
      <c r="H202" s="262">
        <f t="shared" si="42"/>
        <v>0</v>
      </c>
      <c r="I202" s="262">
        <f t="shared" si="42"/>
        <v>0</v>
      </c>
      <c r="J202" s="262">
        <f t="shared" si="42"/>
        <v>0</v>
      </c>
    </row>
    <row r="203" spans="1:10" x14ac:dyDescent="0.2">
      <c r="A203" s="338"/>
      <c r="B203" s="252"/>
      <c r="C203" s="341" t="s">
        <v>75</v>
      </c>
      <c r="D203" s="356">
        <f>SUBTOTAL(9,D197:D202)</f>
        <v>0</v>
      </c>
      <c r="E203" s="356">
        <f t="shared" ref="E203:J203" si="43">SUBTOTAL(9,E197:E202)</f>
        <v>0</v>
      </c>
      <c r="F203" s="356">
        <f t="shared" si="43"/>
        <v>0</v>
      </c>
      <c r="G203" s="356">
        <f t="shared" si="43"/>
        <v>0</v>
      </c>
      <c r="H203" s="356">
        <f t="shared" si="43"/>
        <v>0</v>
      </c>
      <c r="I203" s="356">
        <f t="shared" si="43"/>
        <v>0</v>
      </c>
      <c r="J203" s="356">
        <f t="shared" si="43"/>
        <v>0</v>
      </c>
    </row>
    <row r="204" spans="1:10" x14ac:dyDescent="0.2">
      <c r="A204" s="338"/>
      <c r="B204" s="252"/>
      <c r="C204" s="341"/>
      <c r="D204" s="328"/>
      <c r="E204" s="328"/>
      <c r="F204" s="328"/>
      <c r="G204" s="328"/>
      <c r="H204" s="328"/>
      <c r="I204" s="328"/>
      <c r="J204" s="328"/>
    </row>
    <row r="205" spans="1:10" x14ac:dyDescent="0.2">
      <c r="A205" s="338">
        <f>+A196+1</f>
        <v>23</v>
      </c>
      <c r="B205" s="252" t="str">
        <f ca="1">OFFSET(List_DAOpexStart,A205,0)</f>
        <v>DA-23</v>
      </c>
      <c r="C205" s="339" t="str">
        <f ca="1">VLOOKUP(B205,List_DirectlyAttributedServices,2,FALSE)</f>
        <v>N/A</v>
      </c>
      <c r="D205" s="328"/>
      <c r="E205" s="328"/>
      <c r="F205" s="328"/>
      <c r="G205" s="328"/>
      <c r="H205" s="328"/>
      <c r="I205" s="328"/>
      <c r="J205" s="328"/>
    </row>
    <row r="206" spans="1:10" x14ac:dyDescent="0.2">
      <c r="A206" s="3"/>
      <c r="B206" s="252"/>
      <c r="C206" s="340" t="s">
        <v>68</v>
      </c>
      <c r="D206" s="748"/>
      <c r="E206" s="748"/>
      <c r="F206" s="748"/>
      <c r="G206" s="748"/>
      <c r="H206" s="748"/>
      <c r="I206" s="748"/>
      <c r="J206" s="748"/>
    </row>
    <row r="207" spans="1:10" x14ac:dyDescent="0.2">
      <c r="A207" s="3"/>
      <c r="B207" s="252"/>
      <c r="C207" s="340" t="s">
        <v>69</v>
      </c>
      <c r="D207" s="748"/>
      <c r="E207" s="748"/>
      <c r="F207" s="748"/>
      <c r="G207" s="748"/>
      <c r="H207" s="748"/>
      <c r="I207" s="748"/>
      <c r="J207" s="748"/>
    </row>
    <row r="208" spans="1:10" s="736" customFormat="1" x14ac:dyDescent="0.2">
      <c r="A208" s="540"/>
      <c r="B208" s="252"/>
      <c r="C208" s="340" t="s">
        <v>546</v>
      </c>
      <c r="D208" s="748"/>
      <c r="E208" s="748"/>
      <c r="F208" s="748"/>
      <c r="G208" s="748"/>
      <c r="H208" s="748"/>
      <c r="I208" s="748"/>
      <c r="J208" s="748"/>
    </row>
    <row r="209" spans="1:10" x14ac:dyDescent="0.2">
      <c r="A209" s="3"/>
      <c r="B209" s="252"/>
      <c r="C209" s="340" t="s">
        <v>547</v>
      </c>
      <c r="D209" s="748"/>
      <c r="E209" s="748"/>
      <c r="F209" s="748"/>
      <c r="G209" s="748"/>
      <c r="H209" s="748"/>
      <c r="I209" s="748"/>
      <c r="J209" s="748"/>
    </row>
    <row r="210" spans="1:10" s="736" customFormat="1" x14ac:dyDescent="0.2">
      <c r="A210" s="540"/>
      <c r="B210" s="252"/>
      <c r="C210" s="340" t="s">
        <v>498</v>
      </c>
      <c r="D210" s="262"/>
      <c r="E210" s="262"/>
      <c r="F210" s="262"/>
      <c r="G210" s="262"/>
      <c r="H210" s="262"/>
      <c r="I210" s="262"/>
      <c r="J210" s="262"/>
    </row>
    <row r="211" spans="1:10" x14ac:dyDescent="0.2">
      <c r="A211" s="3"/>
      <c r="B211" s="252"/>
      <c r="C211" s="340" t="s">
        <v>70</v>
      </c>
      <c r="D211" s="262">
        <f>'[1]SEM Input'!$H$34</f>
        <v>0</v>
      </c>
      <c r="E211" s="262">
        <f>D211</f>
        <v>0</v>
      </c>
      <c r="F211" s="262">
        <f t="shared" ref="F211:J211" si="44">E211</f>
        <v>0</v>
      </c>
      <c r="G211" s="262">
        <f t="shared" si="44"/>
        <v>0</v>
      </c>
      <c r="H211" s="262">
        <f t="shared" si="44"/>
        <v>0</v>
      </c>
      <c r="I211" s="262">
        <f t="shared" si="44"/>
        <v>0</v>
      </c>
      <c r="J211" s="262">
        <f t="shared" si="44"/>
        <v>0</v>
      </c>
    </row>
    <row r="212" spans="1:10" x14ac:dyDescent="0.2">
      <c r="A212" s="3"/>
      <c r="B212" s="252"/>
      <c r="C212" s="345" t="s">
        <v>75</v>
      </c>
      <c r="D212" s="356">
        <f>SUBTOTAL(9,D206:D211)</f>
        <v>0</v>
      </c>
      <c r="E212" s="356">
        <f t="shared" ref="E212:J212" si="45">SUBTOTAL(9,E206:E211)</f>
        <v>0</v>
      </c>
      <c r="F212" s="356">
        <f t="shared" si="45"/>
        <v>0</v>
      </c>
      <c r="G212" s="356">
        <f t="shared" si="45"/>
        <v>0</v>
      </c>
      <c r="H212" s="356">
        <f t="shared" si="45"/>
        <v>0</v>
      </c>
      <c r="I212" s="356">
        <f t="shared" si="45"/>
        <v>0</v>
      </c>
      <c r="J212" s="356">
        <f t="shared" si="45"/>
        <v>0</v>
      </c>
    </row>
    <row r="213" spans="1:10" ht="18" x14ac:dyDescent="0.2">
      <c r="A213" s="3"/>
      <c r="B213" s="252"/>
      <c r="C213" s="296" t="s">
        <v>70</v>
      </c>
      <c r="D213" s="328"/>
      <c r="E213" s="328"/>
      <c r="F213" s="328"/>
      <c r="G213" s="328"/>
      <c r="H213" s="328"/>
      <c r="I213" s="328"/>
      <c r="J213" s="328"/>
    </row>
    <row r="214" spans="1:10" x14ac:dyDescent="0.2">
      <c r="A214" s="338">
        <f>+A205+1</f>
        <v>24</v>
      </c>
      <c r="B214" s="252" t="str">
        <f ca="1">OFFSET(List_DAOpexStart,A214,0)</f>
        <v>DA-24</v>
      </c>
      <c r="C214" s="339" t="str">
        <f ca="1">VLOOKUP(B214,List_DirectlyAttributedServices,2,FALSE)</f>
        <v>N/A</v>
      </c>
      <c r="D214" s="328"/>
      <c r="E214" s="328"/>
      <c r="F214" s="328"/>
      <c r="G214" s="328"/>
      <c r="H214" s="328"/>
      <c r="I214" s="328"/>
      <c r="J214" s="328"/>
    </row>
    <row r="215" spans="1:10" x14ac:dyDescent="0.2">
      <c r="A215" s="3"/>
      <c r="B215" s="252"/>
      <c r="C215" s="340" t="s">
        <v>68</v>
      </c>
      <c r="D215" s="748"/>
      <c r="E215" s="748"/>
      <c r="F215" s="748"/>
      <c r="G215" s="748"/>
      <c r="H215" s="748"/>
      <c r="I215" s="748"/>
      <c r="J215" s="748"/>
    </row>
    <row r="216" spans="1:10" x14ac:dyDescent="0.2">
      <c r="A216" s="3"/>
      <c r="B216" s="252"/>
      <c r="C216" s="340" t="s">
        <v>69</v>
      </c>
      <c r="D216" s="748"/>
      <c r="E216" s="748"/>
      <c r="F216" s="748"/>
      <c r="G216" s="748"/>
      <c r="H216" s="748"/>
      <c r="I216" s="748"/>
      <c r="J216" s="748"/>
    </row>
    <row r="217" spans="1:10" s="736" customFormat="1" x14ac:dyDescent="0.2">
      <c r="A217" s="540"/>
      <c r="B217" s="252"/>
      <c r="C217" s="340" t="s">
        <v>546</v>
      </c>
      <c r="D217" s="748"/>
      <c r="E217" s="748"/>
      <c r="F217" s="748"/>
      <c r="G217" s="748"/>
      <c r="H217" s="748"/>
      <c r="I217" s="748"/>
      <c r="J217" s="748"/>
    </row>
    <row r="218" spans="1:10" x14ac:dyDescent="0.2">
      <c r="A218" s="3"/>
      <c r="B218" s="252"/>
      <c r="C218" s="340" t="s">
        <v>547</v>
      </c>
      <c r="D218" s="748"/>
      <c r="E218" s="748"/>
      <c r="F218" s="748"/>
      <c r="G218" s="748"/>
      <c r="H218" s="748"/>
      <c r="I218" s="748"/>
      <c r="J218" s="748"/>
    </row>
    <row r="219" spans="1:10" s="736" customFormat="1" x14ac:dyDescent="0.2">
      <c r="A219" s="540"/>
      <c r="B219" s="252"/>
      <c r="C219" s="340" t="s">
        <v>498</v>
      </c>
      <c r="D219" s="262"/>
      <c r="E219" s="262"/>
      <c r="F219" s="262"/>
      <c r="G219" s="262"/>
      <c r="H219" s="262"/>
      <c r="I219" s="262"/>
      <c r="J219" s="262"/>
    </row>
    <row r="220" spans="1:10" x14ac:dyDescent="0.2">
      <c r="A220" s="3"/>
      <c r="B220" s="252"/>
      <c r="C220" s="340" t="s">
        <v>70</v>
      </c>
      <c r="D220" s="262">
        <v>0</v>
      </c>
      <c r="E220" s="262">
        <f>D220</f>
        <v>0</v>
      </c>
      <c r="F220" s="262">
        <f t="shared" ref="F220:J220" si="46">E220</f>
        <v>0</v>
      </c>
      <c r="G220" s="262">
        <f t="shared" si="46"/>
        <v>0</v>
      </c>
      <c r="H220" s="262">
        <f t="shared" si="46"/>
        <v>0</v>
      </c>
      <c r="I220" s="262">
        <f t="shared" si="46"/>
        <v>0</v>
      </c>
      <c r="J220" s="262">
        <f t="shared" si="46"/>
        <v>0</v>
      </c>
    </row>
    <row r="221" spans="1:10" x14ac:dyDescent="0.2">
      <c r="A221" s="3"/>
      <c r="B221" s="252"/>
      <c r="C221" s="341" t="s">
        <v>75</v>
      </c>
      <c r="D221" s="326">
        <f>SUBTOTAL(9,D215:D220)</f>
        <v>0</v>
      </c>
      <c r="E221" s="326">
        <f t="shared" ref="E221:J221" si="47">SUBTOTAL(9,E215:E220)</f>
        <v>0</v>
      </c>
      <c r="F221" s="326">
        <f t="shared" si="47"/>
        <v>0</v>
      </c>
      <c r="G221" s="326">
        <f t="shared" si="47"/>
        <v>0</v>
      </c>
      <c r="H221" s="326">
        <f t="shared" si="47"/>
        <v>0</v>
      </c>
      <c r="I221" s="326">
        <f t="shared" si="47"/>
        <v>0</v>
      </c>
      <c r="J221" s="326">
        <f t="shared" si="47"/>
        <v>0</v>
      </c>
    </row>
    <row r="222" spans="1:10" x14ac:dyDescent="0.2">
      <c r="A222" s="3"/>
      <c r="B222" s="252"/>
      <c r="C222" s="340"/>
      <c r="D222" s="326"/>
      <c r="E222" s="326"/>
      <c r="F222" s="326"/>
      <c r="G222" s="326"/>
      <c r="H222" s="326"/>
      <c r="I222" s="326"/>
      <c r="J222" s="326"/>
    </row>
    <row r="223" spans="1:10" ht="26.25" thickBot="1" x14ac:dyDescent="0.25">
      <c r="A223" s="3"/>
      <c r="B223" s="343"/>
      <c r="C223" s="344" t="s">
        <v>244</v>
      </c>
      <c r="D223" s="357">
        <f t="shared" ref="D223:J223" si="48">SUBTOTAL(9,D97:D222)</f>
        <v>142.36404585918288</v>
      </c>
      <c r="E223" s="357">
        <f t="shared" si="48"/>
        <v>142.36404585918288</v>
      </c>
      <c r="F223" s="357">
        <f t="shared" si="48"/>
        <v>142.36404585918288</v>
      </c>
      <c r="G223" s="357">
        <f t="shared" si="48"/>
        <v>142.36404585918288</v>
      </c>
      <c r="H223" s="357">
        <f t="shared" si="48"/>
        <v>142.36404585918288</v>
      </c>
      <c r="I223" s="357">
        <f t="shared" si="48"/>
        <v>142.36404585918288</v>
      </c>
      <c r="J223" s="357">
        <f t="shared" si="48"/>
        <v>142.36404585918288</v>
      </c>
    </row>
    <row r="224" spans="1:10" ht="16.5" thickBot="1" x14ac:dyDescent="0.25">
      <c r="A224" s="3"/>
      <c r="B224" s="439"/>
      <c r="C224" s="449" t="s">
        <v>245</v>
      </c>
      <c r="D224" s="450">
        <f t="shared" ref="D224:J224" si="49">SUBTOTAL(9,D8:D223)</f>
        <v>181.55477070133597</v>
      </c>
      <c r="E224" s="450">
        <f t="shared" si="49"/>
        <v>181.55477070133597</v>
      </c>
      <c r="F224" s="450">
        <f t="shared" si="49"/>
        <v>181.55477070133597</v>
      </c>
      <c r="G224" s="450">
        <f t="shared" si="49"/>
        <v>181.55477070133597</v>
      </c>
      <c r="H224" s="450">
        <f t="shared" si="49"/>
        <v>181.55477070133597</v>
      </c>
      <c r="I224" s="450">
        <f t="shared" si="49"/>
        <v>181.55477070133597</v>
      </c>
      <c r="J224" s="450">
        <f t="shared" si="49"/>
        <v>181.55477070133597</v>
      </c>
    </row>
    <row r="225" spans="1:10" x14ac:dyDescent="0.2">
      <c r="A225" s="3"/>
      <c r="B225" s="346"/>
      <c r="C225" s="347"/>
      <c r="D225" s="348"/>
      <c r="E225" s="348"/>
      <c r="F225" s="348"/>
      <c r="G225" s="348"/>
      <c r="H225" s="348"/>
      <c r="I225" s="348"/>
      <c r="J225" s="348"/>
    </row>
    <row r="226" spans="1:10" x14ac:dyDescent="0.2">
      <c r="A226" s="3"/>
      <c r="B226" s="370"/>
      <c r="C226" s="370"/>
      <c r="D226" s="371"/>
      <c r="E226" s="371"/>
      <c r="F226" s="371"/>
      <c r="G226" s="371"/>
      <c r="H226" s="371"/>
      <c r="I226" s="371"/>
      <c r="J226" s="371"/>
    </row>
    <row r="227" spans="1:10" x14ac:dyDescent="0.2">
      <c r="A227" s="3"/>
      <c r="B227" s="370"/>
      <c r="C227" s="370"/>
      <c r="D227" s="370"/>
      <c r="E227" s="370"/>
      <c r="F227" s="370"/>
      <c r="G227" s="370"/>
      <c r="H227" s="370"/>
      <c r="I227" s="370"/>
      <c r="J227" s="370"/>
    </row>
    <row r="228" spans="1:10" ht="16.5" thickBot="1" x14ac:dyDescent="0.25">
      <c r="A228" s="3"/>
      <c r="B228" s="365"/>
      <c r="C228" s="366" t="s">
        <v>240</v>
      </c>
      <c r="D228" s="374"/>
      <c r="E228" s="374"/>
      <c r="F228" s="374"/>
      <c r="G228" s="374"/>
      <c r="H228" s="374"/>
      <c r="I228" s="374"/>
      <c r="J228" s="374"/>
    </row>
    <row r="229" spans="1:10" ht="13.5" thickBot="1" x14ac:dyDescent="0.25">
      <c r="A229" s="3"/>
      <c r="B229" s="3"/>
      <c r="C229" s="3"/>
      <c r="D229" s="440"/>
      <c r="E229" s="440"/>
      <c r="F229" s="440"/>
      <c r="G229" s="440"/>
      <c r="H229" s="440"/>
      <c r="I229" s="440"/>
      <c r="J229" s="440"/>
    </row>
    <row r="230" spans="1:10" ht="13.5" thickBot="1" x14ac:dyDescent="0.25">
      <c r="A230" s="3"/>
      <c r="B230" s="3"/>
      <c r="C230" s="434"/>
      <c r="D230" s="451" t="str">
        <f>'Ref-1'!O39</f>
        <v>2018/19</v>
      </c>
      <c r="E230" s="451" t="str">
        <f>'Ref-1'!P39</f>
        <v>2019/20</v>
      </c>
      <c r="F230" s="451" t="str">
        <f>'Ref-1'!Q39</f>
        <v>2020/21</v>
      </c>
      <c r="G230" s="451" t="str">
        <f>'Ref-1'!R39</f>
        <v>2021/22</v>
      </c>
      <c r="H230" s="451" t="str">
        <f>'Ref-1'!S39</f>
        <v>2022/23</v>
      </c>
      <c r="I230" s="451" t="str">
        <f>'Ref-1'!T39</f>
        <v>2023/24</v>
      </c>
      <c r="J230" s="451" t="str">
        <f>'Ref-1'!U39</f>
        <v>2024/25</v>
      </c>
    </row>
    <row r="231" spans="1:10" x14ac:dyDescent="0.2">
      <c r="A231" s="3"/>
      <c r="B231" s="3"/>
      <c r="C231" s="340" t="s">
        <v>68</v>
      </c>
      <c r="D231" s="358">
        <f t="shared" ref="D231:J236" ca="1" si="50">SUMIF($C$7:$C$223,$C231,D$7:D$223)</f>
        <v>0</v>
      </c>
      <c r="E231" s="359">
        <f t="shared" ca="1" si="50"/>
        <v>0</v>
      </c>
      <c r="F231" s="359">
        <f t="shared" ca="1" si="50"/>
        <v>0</v>
      </c>
      <c r="G231" s="359">
        <f t="shared" ca="1" si="50"/>
        <v>0</v>
      </c>
      <c r="H231" s="359">
        <f t="shared" ca="1" si="50"/>
        <v>0</v>
      </c>
      <c r="I231" s="359">
        <f t="shared" ca="1" si="50"/>
        <v>0</v>
      </c>
      <c r="J231" s="359">
        <f t="shared" ca="1" si="50"/>
        <v>0</v>
      </c>
    </row>
    <row r="232" spans="1:10" x14ac:dyDescent="0.2">
      <c r="A232" s="3"/>
      <c r="B232" s="3"/>
      <c r="C232" s="340" t="s">
        <v>69</v>
      </c>
      <c r="D232" s="358">
        <f t="shared" ca="1" si="50"/>
        <v>0</v>
      </c>
      <c r="E232" s="359">
        <f t="shared" ca="1" si="50"/>
        <v>0</v>
      </c>
      <c r="F232" s="359">
        <f t="shared" ca="1" si="50"/>
        <v>0</v>
      </c>
      <c r="G232" s="359">
        <f t="shared" ca="1" si="50"/>
        <v>0</v>
      </c>
      <c r="H232" s="359">
        <f t="shared" ca="1" si="50"/>
        <v>0</v>
      </c>
      <c r="I232" s="359">
        <f t="shared" ca="1" si="50"/>
        <v>0</v>
      </c>
      <c r="J232" s="359">
        <f t="shared" ca="1" si="50"/>
        <v>0</v>
      </c>
    </row>
    <row r="233" spans="1:10" s="747" customFormat="1" x14ac:dyDescent="0.2">
      <c r="A233" s="540"/>
      <c r="B233" s="540"/>
      <c r="C233" s="340" t="s">
        <v>546</v>
      </c>
      <c r="D233" s="358">
        <f t="shared" ca="1" si="50"/>
        <v>0</v>
      </c>
      <c r="E233" s="359">
        <f t="shared" ca="1" si="50"/>
        <v>0</v>
      </c>
      <c r="F233" s="359">
        <f t="shared" ca="1" si="50"/>
        <v>0</v>
      </c>
      <c r="G233" s="359">
        <f t="shared" ca="1" si="50"/>
        <v>0</v>
      </c>
      <c r="H233" s="359">
        <f t="shared" ca="1" si="50"/>
        <v>0</v>
      </c>
      <c r="I233" s="359">
        <f t="shared" ca="1" si="50"/>
        <v>0</v>
      </c>
      <c r="J233" s="359">
        <f t="shared" ca="1" si="50"/>
        <v>0</v>
      </c>
    </row>
    <row r="234" spans="1:10" x14ac:dyDescent="0.2">
      <c r="A234" s="3"/>
      <c r="B234" s="3"/>
      <c r="C234" s="340" t="s">
        <v>547</v>
      </c>
      <c r="D234" s="358">
        <f t="shared" ca="1" si="50"/>
        <v>0</v>
      </c>
      <c r="E234" s="359">
        <f t="shared" ca="1" si="50"/>
        <v>0</v>
      </c>
      <c r="F234" s="359">
        <f t="shared" ca="1" si="50"/>
        <v>0</v>
      </c>
      <c r="G234" s="359">
        <f t="shared" ca="1" si="50"/>
        <v>0</v>
      </c>
      <c r="H234" s="359">
        <f t="shared" ca="1" si="50"/>
        <v>0</v>
      </c>
      <c r="I234" s="359">
        <f t="shared" ca="1" si="50"/>
        <v>0</v>
      </c>
      <c r="J234" s="359">
        <f t="shared" ca="1" si="50"/>
        <v>0</v>
      </c>
    </row>
    <row r="235" spans="1:10" s="747" customFormat="1" x14ac:dyDescent="0.2">
      <c r="A235" s="540"/>
      <c r="B235" s="540"/>
      <c r="C235" s="340" t="s">
        <v>498</v>
      </c>
      <c r="D235" s="358">
        <f t="shared" ca="1" si="50"/>
        <v>0</v>
      </c>
      <c r="E235" s="359">
        <f t="shared" ca="1" si="50"/>
        <v>0</v>
      </c>
      <c r="F235" s="359">
        <f t="shared" ca="1" si="50"/>
        <v>0</v>
      </c>
      <c r="G235" s="359">
        <f t="shared" ca="1" si="50"/>
        <v>0</v>
      </c>
      <c r="H235" s="359">
        <f t="shared" ca="1" si="50"/>
        <v>0</v>
      </c>
      <c r="I235" s="359">
        <f t="shared" ca="1" si="50"/>
        <v>0</v>
      </c>
      <c r="J235" s="359">
        <f t="shared" ca="1" si="50"/>
        <v>0</v>
      </c>
    </row>
    <row r="236" spans="1:10" x14ac:dyDescent="0.2">
      <c r="A236" s="3"/>
      <c r="B236" s="3"/>
      <c r="C236" s="340" t="s">
        <v>70</v>
      </c>
      <c r="D236" s="358">
        <f t="shared" ca="1" si="50"/>
        <v>181.55477070133597</v>
      </c>
      <c r="E236" s="359">
        <f t="shared" ca="1" si="50"/>
        <v>181.55477070133597</v>
      </c>
      <c r="F236" s="359">
        <f t="shared" ca="1" si="50"/>
        <v>181.55477070133597</v>
      </c>
      <c r="G236" s="359">
        <f t="shared" ca="1" si="50"/>
        <v>181.55477070133597</v>
      </c>
      <c r="H236" s="359">
        <f t="shared" ca="1" si="50"/>
        <v>181.55477070133597</v>
      </c>
      <c r="I236" s="359">
        <f t="shared" ca="1" si="50"/>
        <v>181.55477070133597</v>
      </c>
      <c r="J236" s="359">
        <f t="shared" ca="1" si="50"/>
        <v>181.55477070133597</v>
      </c>
    </row>
    <row r="237" spans="1:10" ht="13.5" thickBot="1" x14ac:dyDescent="0.25">
      <c r="A237" s="3"/>
      <c r="B237" s="3"/>
      <c r="C237" s="355" t="s">
        <v>75</v>
      </c>
      <c r="D237" s="362">
        <f t="shared" ref="D237:J237" ca="1" si="51">SUM(D231:D236)</f>
        <v>181.55477070133597</v>
      </c>
      <c r="E237" s="362">
        <f t="shared" ca="1" si="51"/>
        <v>181.55477070133597</v>
      </c>
      <c r="F237" s="362">
        <f t="shared" ca="1" si="51"/>
        <v>181.55477070133597</v>
      </c>
      <c r="G237" s="362">
        <f t="shared" ca="1" si="51"/>
        <v>181.55477070133597</v>
      </c>
      <c r="H237" s="362">
        <f t="shared" ca="1" si="51"/>
        <v>181.55477070133597</v>
      </c>
      <c r="I237" s="362">
        <f t="shared" ca="1" si="51"/>
        <v>181.55477070133597</v>
      </c>
      <c r="J237" s="362">
        <f t="shared" ca="1" si="51"/>
        <v>181.55477070133597</v>
      </c>
    </row>
    <row r="238" spans="1:10" x14ac:dyDescent="0.2">
      <c r="A238" s="3"/>
      <c r="B238" s="3"/>
      <c r="C238" s="3"/>
      <c r="D238" s="3"/>
      <c r="E238" s="3"/>
      <c r="F238" s="3"/>
      <c r="G238" s="3"/>
      <c r="H238" s="3"/>
      <c r="I238" s="3"/>
      <c r="J238" s="3"/>
    </row>
    <row r="239" spans="1:10" x14ac:dyDescent="0.2">
      <c r="A239" s="3"/>
      <c r="B239" s="3"/>
      <c r="C239" s="3"/>
      <c r="D239" s="3"/>
      <c r="E239" s="3"/>
      <c r="F239" s="3"/>
      <c r="G239" s="3"/>
      <c r="H239" s="3"/>
      <c r="I239" s="3"/>
      <c r="J239" s="3"/>
    </row>
    <row r="240" spans="1:10" x14ac:dyDescent="0.2">
      <c r="A240" s="3"/>
      <c r="B240" s="3"/>
      <c r="C240" s="3"/>
      <c r="D240" s="3"/>
      <c r="E240" s="3"/>
      <c r="F240" s="3"/>
      <c r="G240" s="3"/>
      <c r="H240" s="3"/>
      <c r="I240" s="3"/>
      <c r="J240" s="3"/>
    </row>
    <row r="241" spans="2:10" x14ac:dyDescent="0.2">
      <c r="B241" s="2"/>
      <c r="D241" s="577"/>
    </row>
    <row r="242" spans="2:10" x14ac:dyDescent="0.2">
      <c r="F242" s="577"/>
      <c r="G242" s="577"/>
      <c r="H242" s="577"/>
      <c r="I242" s="577"/>
      <c r="J242" s="577"/>
    </row>
    <row r="243" spans="2:10" x14ac:dyDescent="0.2">
      <c r="F243" s="577"/>
      <c r="G243" s="577"/>
      <c r="H243" s="577"/>
      <c r="I243" s="577"/>
      <c r="J243" s="577"/>
    </row>
    <row r="244" spans="2:10" x14ac:dyDescent="0.2">
      <c r="F244" s="577"/>
      <c r="G244" s="577"/>
      <c r="H244" s="577"/>
      <c r="I244" s="577"/>
      <c r="J244" s="577"/>
    </row>
    <row r="246" spans="2:10" ht="13.5" thickBot="1" x14ac:dyDescent="0.25"/>
    <row r="247" spans="2:10" x14ac:dyDescent="0.2">
      <c r="C247" s="325" t="s">
        <v>261</v>
      </c>
      <c r="D247" s="316"/>
      <c r="E247" s="316"/>
      <c r="F247" s="316"/>
      <c r="G247" s="316"/>
      <c r="H247" s="316"/>
      <c r="I247" s="316"/>
      <c r="J247" s="317"/>
    </row>
    <row r="248" spans="2:10" x14ac:dyDescent="0.2">
      <c r="C248" s="318" t="s">
        <v>284</v>
      </c>
      <c r="D248" s="307">
        <f t="shared" ref="D248:J248" ca="1" si="52">+D237-D224</f>
        <v>0</v>
      </c>
      <c r="E248" s="307">
        <f t="shared" ca="1" si="52"/>
        <v>0</v>
      </c>
      <c r="F248" s="307">
        <f t="shared" ca="1" si="52"/>
        <v>0</v>
      </c>
      <c r="G248" s="307">
        <f t="shared" ca="1" si="52"/>
        <v>0</v>
      </c>
      <c r="H248" s="307">
        <f t="shared" ca="1" si="52"/>
        <v>0</v>
      </c>
      <c r="I248" s="307">
        <f t="shared" ca="1" si="52"/>
        <v>0</v>
      </c>
      <c r="J248" s="319">
        <f t="shared" ca="1" si="52"/>
        <v>0</v>
      </c>
    </row>
    <row r="249" spans="2:10" ht="13.5" thickBot="1" x14ac:dyDescent="0.25">
      <c r="C249" s="321"/>
      <c r="D249" s="322"/>
      <c r="E249" s="322"/>
      <c r="F249" s="322"/>
      <c r="G249" s="322"/>
      <c r="H249" s="322"/>
      <c r="I249" s="322"/>
      <c r="J249" s="323"/>
    </row>
  </sheetData>
  <sheetProtection formatColumns="0" formatRows="0"/>
  <protectedRanges>
    <protectedRange sqref="D12:J13 D21:J22 D30:J31 D39:J40 D48:J49 D219:J220 D210:J211 D201:J202 D192:J193 D183:J184 D174:J175 D165:J166 D156:J157 D147:J148 D138:J139 D129:J130 D120:J121 D111:J112 D102:J103 D93:J94 D84:J85 D75:J76 D66:J67 D57:J58" name="Range1_8"/>
    <protectedRange sqref="D8:J11 D17:J20 D44:J47 D35:J38 D26:J29 D215:J218 D206:J209 D197:J200 D188:J191 D179:J182 D170:J173 D161:J164 D152:J155 D143:J146 D134:J137 D125:J128 D116:J119 D107:J110 D98:J101 D89:J92 D80:J83 D71:J74 D62:J65 D53:J56" name="Range1_26_1"/>
  </protectedRanges>
  <phoneticPr fontId="0" type="noConversion"/>
  <conditionalFormatting sqref="D248:J248">
    <cfRule type="cellIs" dxfId="448" priority="1" stopIfTrue="1" operator="equal">
      <formula>0</formula>
    </cfRule>
    <cfRule type="cellIs" dxfId="447" priority="2" stopIfTrue="1" operator="notEqual">
      <formula>0</formula>
    </cfRule>
  </conditionalFormatting>
  <pageMargins left="0.46" right="0.47" top="0.64" bottom="0.64" header="0.24" footer="0.2"/>
  <pageSetup paperSize="9" scale="66" fitToHeight="0" orientation="landscape" r:id="rId1"/>
  <headerFooter alignWithMargins="0">
    <oddFooter>&amp;L&amp;8&amp;F
&amp;A
Printed: &amp;T on &amp;D&amp;C&amp;8Page &amp;P of &amp;N</oddFooter>
  </headerFooter>
  <rowBreaks count="3" manualBreakCount="3">
    <brk id="69" min="1" max="12" man="1"/>
    <brk id="132" min="1" max="12" man="1"/>
    <brk id="195" min="1" max="12" man="1"/>
  </rowBreaks>
  <customProperties>
    <customPr name="_pios_id" r:id="rId2"/>
  </customProperties>
  <ignoredErrors>
    <ignoredError sqref="D221:J221 D212:J214 D167:J169 D158:J160 D149:J151 D140:J142 D131:J133 D122:J124 D113:J115 D104:J106 D95:J97 D86:J88 D77:J79 D68:J70 D59:J61 D50:J52 D41:J43 D32:J34 D23:J25 D185:J187 D194:J196 D203:J205 D14:J16 D176:J178 D13:J13 D179:J184 D17:J22 D206:J211 D197:J202 D188:J193 D26:J31 D35:J40 D44:J49 D53:J58 D62:J67 D71:J76 D80:J85 D89:J94 D98:J103 D107:J112 D116:J121 D125:J130 D134:J139 D143:J148 D152:J157 D161:J166 D170:J175" unlockedFormula="1"/>
  </ignoredErrors>
  <legacyDrawing r:id="rId3"/>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25">
    <pageSetUpPr fitToPage="1"/>
  </sheetPr>
  <dimension ref="A1:L404"/>
  <sheetViews>
    <sheetView showGridLines="0" workbookViewId="0">
      <selection activeCell="D25" sqref="D25"/>
    </sheetView>
  </sheetViews>
  <sheetFormatPr defaultRowHeight="12.75" x14ac:dyDescent="0.2"/>
  <cols>
    <col min="2" max="2" width="9.85546875" customWidth="1"/>
    <col min="3" max="3" width="48.140625" bestFit="1" customWidth="1"/>
    <col min="4" max="4" width="21.5703125" customWidth="1"/>
    <col min="5" max="10" width="17.28515625" customWidth="1"/>
    <col min="11" max="12" width="19.85546875" customWidth="1"/>
  </cols>
  <sheetData>
    <row r="1" spans="1:12" ht="19.5" x14ac:dyDescent="0.3">
      <c r="A1" s="405" t="s">
        <v>347</v>
      </c>
      <c r="B1" s="441" t="s">
        <v>351</v>
      </c>
      <c r="C1" s="3"/>
      <c r="D1" s="3"/>
      <c r="E1" s="3"/>
      <c r="F1" s="3"/>
      <c r="G1" s="3"/>
      <c r="H1" s="3"/>
      <c r="I1" s="3"/>
      <c r="J1" s="387" t="str">
        <f>+'Ref-1'!$B$45</f>
        <v>($M) 2017/18 dollars</v>
      </c>
      <c r="K1" s="3"/>
      <c r="L1" s="3"/>
    </row>
    <row r="2" spans="1:12" x14ac:dyDescent="0.2">
      <c r="A2" s="3"/>
      <c r="B2" s="3" t="s">
        <v>348</v>
      </c>
      <c r="C2" s="3"/>
      <c r="D2" s="732"/>
      <c r="E2" s="732"/>
      <c r="F2" s="732"/>
      <c r="G2" s="732"/>
      <c r="H2" s="732"/>
      <c r="I2" s="732"/>
      <c r="J2" s="732"/>
      <c r="K2" s="3"/>
      <c r="L2" s="3"/>
    </row>
    <row r="3" spans="1:12" ht="13.5" thickBot="1" x14ac:dyDescent="0.25">
      <c r="A3" s="3"/>
      <c r="B3" s="3"/>
      <c r="C3" s="3"/>
      <c r="D3" s="731"/>
      <c r="E3" s="731"/>
      <c r="F3" s="731"/>
      <c r="G3" s="731"/>
      <c r="H3" s="731"/>
      <c r="I3" s="731"/>
      <c r="J3" s="731"/>
      <c r="K3" s="3"/>
      <c r="L3" s="3"/>
    </row>
    <row r="4" spans="1:12" ht="13.5" thickBot="1" x14ac:dyDescent="0.25">
      <c r="A4" s="253" t="s">
        <v>249</v>
      </c>
      <c r="B4" s="253" t="s">
        <v>238</v>
      </c>
      <c r="C4" s="434"/>
      <c r="D4" s="246" t="str">
        <f>+'Ref-1'!O$39</f>
        <v>2018/19</v>
      </c>
      <c r="E4" s="246" t="str">
        <f>+'Ref-1'!P$39</f>
        <v>2019/20</v>
      </c>
      <c r="F4" s="246" t="str">
        <f>+'Ref-1'!Q$39</f>
        <v>2020/21</v>
      </c>
      <c r="G4" s="246" t="str">
        <f>+'Ref-1'!R$39</f>
        <v>2021/22</v>
      </c>
      <c r="H4" s="246" t="str">
        <f>+'Ref-1'!S$39</f>
        <v>2022/23</v>
      </c>
      <c r="I4" s="246" t="str">
        <f>+'Ref-1'!T$39</f>
        <v>2023/24</v>
      </c>
      <c r="J4" s="246" t="str">
        <f>+'Ref-1'!U$39</f>
        <v>2024/25</v>
      </c>
      <c r="K4" s="442" t="s">
        <v>349</v>
      </c>
      <c r="L4" s="442"/>
    </row>
    <row r="5" spans="1:12" ht="18.75" thickBot="1" x14ac:dyDescent="0.25">
      <c r="A5" s="3"/>
      <c r="B5" s="447"/>
      <c r="C5" s="248" t="str">
        <f>+'I-3 Allocated'!A5</f>
        <v>Office of the CEO</v>
      </c>
      <c r="D5" s="301" t="str">
        <f t="array" ref="D5:J5">Array_ColOffset_Header2</f>
        <v>0</v>
      </c>
      <c r="E5" s="446" t="str">
        <v>1</v>
      </c>
      <c r="F5" s="446" t="str">
        <v>2</v>
      </c>
      <c r="G5" s="446" t="str">
        <v>3</v>
      </c>
      <c r="H5" s="446" t="str">
        <v>4</v>
      </c>
      <c r="I5" s="446" t="str">
        <v>5</v>
      </c>
      <c r="J5" s="446" t="str">
        <v>6</v>
      </c>
      <c r="K5" s="443" t="s">
        <v>350</v>
      </c>
      <c r="L5" s="443" t="s">
        <v>116</v>
      </c>
    </row>
    <row r="6" spans="1:12" x14ac:dyDescent="0.2">
      <c r="A6" s="338">
        <v>1</v>
      </c>
      <c r="B6" s="252" t="str">
        <f ca="1">OFFSET(List_AllocOpexListStart,A6,0)</f>
        <v>A-1</v>
      </c>
      <c r="C6" s="339" t="str">
        <f ca="1">VLOOKUP(B6,List_AllocatedCosts,2,FALSE)</f>
        <v>CEO</v>
      </c>
      <c r="D6" s="328"/>
      <c r="E6" s="328"/>
      <c r="F6" s="328"/>
      <c r="G6" s="328"/>
      <c r="H6" s="328"/>
      <c r="I6" s="328"/>
      <c r="J6" s="328"/>
      <c r="K6" s="444"/>
      <c r="L6" s="445"/>
    </row>
    <row r="7" spans="1:12" x14ac:dyDescent="0.2">
      <c r="A7" s="338"/>
      <c r="B7" s="252"/>
      <c r="C7" s="340" t="s">
        <v>68</v>
      </c>
      <c r="D7" s="748"/>
      <c r="E7" s="748"/>
      <c r="F7" s="748"/>
      <c r="G7" s="748"/>
      <c r="H7" s="748"/>
      <c r="I7" s="748"/>
      <c r="J7" s="748"/>
    </row>
    <row r="8" spans="1:12" x14ac:dyDescent="0.2">
      <c r="A8" s="338"/>
      <c r="B8" s="252"/>
      <c r="C8" s="340" t="s">
        <v>69</v>
      </c>
      <c r="D8" s="748"/>
      <c r="E8" s="748"/>
      <c r="F8" s="748"/>
      <c r="G8" s="748"/>
      <c r="H8" s="748"/>
      <c r="I8" s="748"/>
      <c r="J8" s="748"/>
    </row>
    <row r="9" spans="1:12" s="736" customFormat="1" x14ac:dyDescent="0.2">
      <c r="A9" s="338"/>
      <c r="B9" s="252"/>
      <c r="C9" s="340" t="s">
        <v>546</v>
      </c>
      <c r="D9" s="748"/>
      <c r="E9" s="748"/>
      <c r="F9" s="748"/>
      <c r="G9" s="748"/>
      <c r="H9" s="748"/>
      <c r="I9" s="748"/>
      <c r="J9" s="748"/>
    </row>
    <row r="10" spans="1:12" x14ac:dyDescent="0.2">
      <c r="A10" s="338"/>
      <c r="B10" s="252"/>
      <c r="C10" s="340" t="s">
        <v>547</v>
      </c>
      <c r="D10" s="748"/>
      <c r="E10" s="748"/>
      <c r="F10" s="748"/>
      <c r="G10" s="748"/>
      <c r="H10" s="748"/>
      <c r="I10" s="748"/>
      <c r="J10" s="748"/>
    </row>
    <row r="11" spans="1:12" s="736" customFormat="1" x14ac:dyDescent="0.2">
      <c r="A11" s="338"/>
      <c r="B11" s="252"/>
      <c r="C11" s="340" t="s">
        <v>498</v>
      </c>
      <c r="D11" s="748"/>
      <c r="E11" s="748"/>
      <c r="F11" s="748"/>
      <c r="G11" s="748"/>
      <c r="H11" s="748"/>
      <c r="I11" s="748"/>
      <c r="J11" s="748"/>
    </row>
    <row r="12" spans="1:12" x14ac:dyDescent="0.2">
      <c r="A12" s="338"/>
      <c r="B12" s="252"/>
      <c r="C12" s="340" t="s">
        <v>70</v>
      </c>
      <c r="D12" s="748">
        <f>'[1]SEM Input'!$H$40</f>
        <v>2.6091113480036525</v>
      </c>
      <c r="E12" s="748">
        <f>D12</f>
        <v>2.6091113480036525</v>
      </c>
      <c r="F12" s="748">
        <f t="shared" ref="F12:J12" si="0">E12</f>
        <v>2.6091113480036525</v>
      </c>
      <c r="G12" s="748">
        <f t="shared" si="0"/>
        <v>2.6091113480036525</v>
      </c>
      <c r="H12" s="748">
        <f t="shared" si="0"/>
        <v>2.6091113480036525</v>
      </c>
      <c r="I12" s="748">
        <f t="shared" si="0"/>
        <v>2.6091113480036525</v>
      </c>
      <c r="J12" s="748">
        <f t="shared" si="0"/>
        <v>2.6091113480036525</v>
      </c>
    </row>
    <row r="13" spans="1:12" ht="13.5" thickBot="1" x14ac:dyDescent="0.25">
      <c r="A13" s="338"/>
      <c r="B13" s="252"/>
      <c r="C13" s="341" t="s">
        <v>75</v>
      </c>
      <c r="D13" s="356">
        <f>SUBTOTAL(9,D7:D12)</f>
        <v>2.6091113480036525</v>
      </c>
      <c r="E13" s="356">
        <f t="shared" ref="E13:F13" si="1">SUBTOTAL(9,E7:E12)</f>
        <v>2.6091113480036525</v>
      </c>
      <c r="F13" s="356">
        <f t="shared" si="1"/>
        <v>2.6091113480036525</v>
      </c>
      <c r="G13" s="356">
        <f t="shared" ref="G13:J13" si="2">SUBTOTAL(9,G7:G12)</f>
        <v>2.6091113480036525</v>
      </c>
      <c r="H13" s="356">
        <f t="shared" si="2"/>
        <v>2.6091113480036525</v>
      </c>
      <c r="I13" s="356">
        <f t="shared" si="2"/>
        <v>2.6091113480036525</v>
      </c>
      <c r="J13" s="356">
        <f t="shared" si="2"/>
        <v>2.6091113480036525</v>
      </c>
    </row>
    <row r="14" spans="1:12" s="895" customFormat="1" ht="18" x14ac:dyDescent="0.2">
      <c r="A14" s="540"/>
      <c r="B14" s="251"/>
      <c r="C14" s="254" t="str">
        <f>'I-3 Allocated'!A6</f>
        <v>Company Secretary</v>
      </c>
      <c r="D14" s="331"/>
      <c r="E14" s="331"/>
      <c r="F14" s="331"/>
      <c r="G14" s="331"/>
      <c r="H14" s="331"/>
      <c r="I14" s="331"/>
      <c r="J14" s="331"/>
    </row>
    <row r="15" spans="1:12" x14ac:dyDescent="0.2">
      <c r="A15" s="338">
        <f>+A6+1</f>
        <v>2</v>
      </c>
      <c r="B15" s="252" t="str">
        <f ca="1">OFFSET(List_AllocOpexListStart,A15,0)</f>
        <v>A-2</v>
      </c>
      <c r="C15" s="339" t="str">
        <f ca="1">VLOOKUP(B15,List_AllocatedCosts,2,FALSE)</f>
        <v>Company Secretary</v>
      </c>
      <c r="D15" s="328"/>
      <c r="E15" s="328"/>
      <c r="F15" s="328"/>
      <c r="G15" s="328"/>
      <c r="H15" s="328"/>
      <c r="I15" s="328"/>
      <c r="J15" s="328"/>
    </row>
    <row r="16" spans="1:12" x14ac:dyDescent="0.2">
      <c r="A16" s="338"/>
      <c r="B16" s="252"/>
      <c r="C16" s="340" t="s">
        <v>68</v>
      </c>
      <c r="D16" s="748"/>
      <c r="E16" s="748"/>
      <c r="F16" s="748"/>
      <c r="G16" s="748"/>
      <c r="H16" s="748"/>
      <c r="I16" s="748"/>
      <c r="J16" s="748"/>
    </row>
    <row r="17" spans="1:10" x14ac:dyDescent="0.2">
      <c r="A17" s="338"/>
      <c r="B17" s="252"/>
      <c r="C17" s="340" t="s">
        <v>69</v>
      </c>
      <c r="D17" s="748"/>
      <c r="E17" s="748"/>
      <c r="F17" s="748"/>
      <c r="G17" s="748"/>
      <c r="H17" s="748"/>
      <c r="I17" s="748"/>
      <c r="J17" s="748"/>
    </row>
    <row r="18" spans="1:10" s="736" customFormat="1" x14ac:dyDescent="0.2">
      <c r="A18" s="338"/>
      <c r="B18" s="252"/>
      <c r="C18" s="340" t="s">
        <v>546</v>
      </c>
      <c r="D18" s="748"/>
      <c r="E18" s="748"/>
      <c r="F18" s="748"/>
      <c r="G18" s="748"/>
      <c r="H18" s="748"/>
      <c r="I18" s="748"/>
      <c r="J18" s="748"/>
    </row>
    <row r="19" spans="1:10" x14ac:dyDescent="0.2">
      <c r="A19" s="338"/>
      <c r="B19" s="252"/>
      <c r="C19" s="340" t="s">
        <v>547</v>
      </c>
      <c r="D19" s="748"/>
      <c r="E19" s="748"/>
      <c r="F19" s="748"/>
      <c r="G19" s="748"/>
      <c r="H19" s="748"/>
      <c r="I19" s="748"/>
      <c r="J19" s="748"/>
    </row>
    <row r="20" spans="1:10" s="736" customFormat="1" x14ac:dyDescent="0.2">
      <c r="A20" s="338"/>
      <c r="B20" s="252"/>
      <c r="C20" s="340" t="s">
        <v>498</v>
      </c>
      <c r="D20" s="748"/>
      <c r="E20" s="748"/>
      <c r="F20" s="748"/>
      <c r="G20" s="748"/>
      <c r="H20" s="748"/>
      <c r="I20" s="748"/>
      <c r="J20" s="748"/>
    </row>
    <row r="21" spans="1:10" x14ac:dyDescent="0.2">
      <c r="A21" s="338"/>
      <c r="B21" s="252"/>
      <c r="C21" s="340" t="s">
        <v>70</v>
      </c>
      <c r="D21" s="748">
        <f>'[1]SEM Input'!$H$43</f>
        <v>1.3301029644682845</v>
      </c>
      <c r="E21" s="748">
        <f>D21</f>
        <v>1.3301029644682845</v>
      </c>
      <c r="F21" s="748">
        <f t="shared" ref="F21:J21" si="3">E21</f>
        <v>1.3301029644682845</v>
      </c>
      <c r="G21" s="748">
        <f t="shared" si="3"/>
        <v>1.3301029644682845</v>
      </c>
      <c r="H21" s="748">
        <f t="shared" si="3"/>
        <v>1.3301029644682845</v>
      </c>
      <c r="I21" s="748">
        <f t="shared" si="3"/>
        <v>1.3301029644682845</v>
      </c>
      <c r="J21" s="748">
        <f t="shared" si="3"/>
        <v>1.3301029644682845</v>
      </c>
    </row>
    <row r="22" spans="1:10" x14ac:dyDescent="0.2">
      <c r="A22" s="338"/>
      <c r="B22" s="252"/>
      <c r="C22" s="341" t="s">
        <v>75</v>
      </c>
      <c r="D22" s="356">
        <f>SUBTOTAL(9,D16:D21)</f>
        <v>1.3301029644682845</v>
      </c>
      <c r="E22" s="356">
        <f t="shared" ref="E22:F22" si="4">SUBTOTAL(9,E16:E21)</f>
        <v>1.3301029644682845</v>
      </c>
      <c r="F22" s="356">
        <f t="shared" si="4"/>
        <v>1.3301029644682845</v>
      </c>
      <c r="G22" s="356">
        <f t="shared" ref="G22:J22" si="5">SUBTOTAL(9,G16:G21)</f>
        <v>1.3301029644682845</v>
      </c>
      <c r="H22" s="356">
        <f t="shared" si="5"/>
        <v>1.3301029644682845</v>
      </c>
      <c r="I22" s="356">
        <f t="shared" si="5"/>
        <v>1.3301029644682845</v>
      </c>
      <c r="J22" s="356">
        <f t="shared" si="5"/>
        <v>1.3301029644682845</v>
      </c>
    </row>
    <row r="23" spans="1:10" x14ac:dyDescent="0.2">
      <c r="A23" s="338"/>
      <c r="B23" s="252"/>
      <c r="C23" s="341"/>
      <c r="D23" s="328"/>
      <c r="E23" s="328"/>
      <c r="F23" s="328"/>
      <c r="G23" s="328"/>
      <c r="H23" s="328"/>
      <c r="I23" s="328"/>
      <c r="J23" s="328"/>
    </row>
    <row r="24" spans="1:10" x14ac:dyDescent="0.2">
      <c r="A24" s="338">
        <f>+A15+1</f>
        <v>3</v>
      </c>
      <c r="B24" s="252" t="str">
        <f ca="1">OFFSET(List_AllocOpexListStart,A24,0)</f>
        <v>A-3</v>
      </c>
      <c r="C24" s="339" t="str">
        <f ca="1">VLOOKUP(B24,List_AllocatedCosts,2,FALSE)</f>
        <v>Legal Services</v>
      </c>
      <c r="D24" s="328"/>
      <c r="E24" s="328"/>
      <c r="F24" s="328"/>
      <c r="G24" s="328"/>
      <c r="H24" s="328"/>
      <c r="I24" s="328"/>
      <c r="J24" s="328"/>
    </row>
    <row r="25" spans="1:10" x14ac:dyDescent="0.2">
      <c r="A25" s="338"/>
      <c r="B25" s="252"/>
      <c r="C25" s="340" t="s">
        <v>68</v>
      </c>
      <c r="D25" s="748"/>
      <c r="E25" s="748"/>
      <c r="F25" s="748"/>
      <c r="G25" s="748"/>
      <c r="H25" s="748"/>
      <c r="I25" s="748"/>
      <c r="J25" s="748"/>
    </row>
    <row r="26" spans="1:10" x14ac:dyDescent="0.2">
      <c r="A26" s="338"/>
      <c r="B26" s="252"/>
      <c r="C26" s="340" t="s">
        <v>69</v>
      </c>
      <c r="D26" s="748"/>
      <c r="E26" s="748"/>
      <c r="F26" s="748"/>
      <c r="G26" s="748"/>
      <c r="H26" s="748"/>
      <c r="I26" s="748"/>
      <c r="J26" s="748"/>
    </row>
    <row r="27" spans="1:10" s="736" customFormat="1" x14ac:dyDescent="0.2">
      <c r="A27" s="338"/>
      <c r="B27" s="252"/>
      <c r="C27" s="340" t="s">
        <v>546</v>
      </c>
      <c r="D27" s="748"/>
      <c r="E27" s="748"/>
      <c r="F27" s="748"/>
      <c r="G27" s="748"/>
      <c r="H27" s="748"/>
      <c r="I27" s="748"/>
      <c r="J27" s="748"/>
    </row>
    <row r="28" spans="1:10" x14ac:dyDescent="0.2">
      <c r="A28" s="338"/>
      <c r="B28" s="252"/>
      <c r="C28" s="340" t="s">
        <v>547</v>
      </c>
      <c r="D28" s="748"/>
      <c r="E28" s="748"/>
      <c r="F28" s="748"/>
      <c r="G28" s="748"/>
      <c r="H28" s="748"/>
      <c r="I28" s="748"/>
      <c r="J28" s="748"/>
    </row>
    <row r="29" spans="1:10" s="736" customFormat="1" x14ac:dyDescent="0.2">
      <c r="A29" s="338"/>
      <c r="B29" s="252"/>
      <c r="C29" s="340" t="s">
        <v>498</v>
      </c>
      <c r="D29" s="748"/>
      <c r="E29" s="748"/>
      <c r="F29" s="748"/>
      <c r="G29" s="748"/>
      <c r="H29" s="748"/>
      <c r="I29" s="748"/>
      <c r="J29" s="748"/>
    </row>
    <row r="30" spans="1:10" x14ac:dyDescent="0.2">
      <c r="A30" s="338"/>
      <c r="B30" s="252"/>
      <c r="C30" s="340" t="s">
        <v>70</v>
      </c>
      <c r="D30" s="748">
        <f>'[1]SEM Input'!$H$44</f>
        <v>1.0585835710527047</v>
      </c>
      <c r="E30" s="748">
        <f>D30</f>
        <v>1.0585835710527047</v>
      </c>
      <c r="F30" s="748">
        <f t="shared" ref="F30:J30" si="6">E30</f>
        <v>1.0585835710527047</v>
      </c>
      <c r="G30" s="748">
        <f t="shared" si="6"/>
        <v>1.0585835710527047</v>
      </c>
      <c r="H30" s="748">
        <f t="shared" si="6"/>
        <v>1.0585835710527047</v>
      </c>
      <c r="I30" s="748">
        <f t="shared" si="6"/>
        <v>1.0585835710527047</v>
      </c>
      <c r="J30" s="748">
        <f t="shared" si="6"/>
        <v>1.0585835710527047</v>
      </c>
    </row>
    <row r="31" spans="1:10" x14ac:dyDescent="0.2">
      <c r="A31" s="338"/>
      <c r="B31" s="252"/>
      <c r="C31" s="341" t="s">
        <v>75</v>
      </c>
      <c r="D31" s="356">
        <f>SUBTOTAL(9,D25:D30)</f>
        <v>1.0585835710527047</v>
      </c>
      <c r="E31" s="356">
        <f t="shared" ref="E31:F31" si="7">SUBTOTAL(9,E25:E30)</f>
        <v>1.0585835710527047</v>
      </c>
      <c r="F31" s="356">
        <f t="shared" si="7"/>
        <v>1.0585835710527047</v>
      </c>
      <c r="G31" s="356">
        <f t="shared" ref="G31:J31" si="8">SUBTOTAL(9,G25:G30)</f>
        <v>1.0585835710527047</v>
      </c>
      <c r="H31" s="356">
        <f t="shared" si="8"/>
        <v>1.0585835710527047</v>
      </c>
      <c r="I31" s="356">
        <f t="shared" si="8"/>
        <v>1.0585835710527047</v>
      </c>
      <c r="J31" s="356">
        <f t="shared" si="8"/>
        <v>1.0585835710527047</v>
      </c>
    </row>
    <row r="32" spans="1:10" x14ac:dyDescent="0.2">
      <c r="A32" s="338"/>
      <c r="B32" s="252"/>
      <c r="C32" s="341"/>
      <c r="D32" s="328"/>
      <c r="E32" s="328"/>
      <c r="F32" s="328"/>
      <c r="G32" s="328"/>
      <c r="H32" s="328"/>
      <c r="I32" s="328"/>
      <c r="J32" s="328"/>
    </row>
    <row r="33" spans="1:10" x14ac:dyDescent="0.2">
      <c r="A33" s="338">
        <f>+A24+1</f>
        <v>4</v>
      </c>
      <c r="B33" s="252" t="str">
        <f ca="1">OFFSET(List_AllocOpexListStart,A33,0)</f>
        <v>A-4</v>
      </c>
      <c r="C33" s="339" t="str">
        <f ca="1">VLOOKUP(B33,List_AllocatedCosts,2,FALSE)</f>
        <v>Real Estate &amp; Easements – DLC Land Tax</v>
      </c>
      <c r="D33" s="328"/>
      <c r="E33" s="328"/>
      <c r="F33" s="328"/>
      <c r="G33" s="328"/>
      <c r="H33" s="328"/>
      <c r="I33" s="328"/>
      <c r="J33" s="328"/>
    </row>
    <row r="34" spans="1:10" x14ac:dyDescent="0.2">
      <c r="A34" s="338"/>
      <c r="B34" s="252"/>
      <c r="C34" s="340" t="s">
        <v>68</v>
      </c>
      <c r="D34" s="748"/>
      <c r="E34" s="748"/>
      <c r="F34" s="748"/>
      <c r="G34" s="748"/>
      <c r="H34" s="748"/>
      <c r="I34" s="748"/>
      <c r="J34" s="748"/>
    </row>
    <row r="35" spans="1:10" x14ac:dyDescent="0.2">
      <c r="A35" s="338"/>
      <c r="B35" s="252"/>
      <c r="C35" s="340" t="s">
        <v>69</v>
      </c>
      <c r="D35" s="748"/>
      <c r="E35" s="748"/>
      <c r="F35" s="748"/>
      <c r="G35" s="748"/>
      <c r="H35" s="748"/>
      <c r="I35" s="748"/>
      <c r="J35" s="748"/>
    </row>
    <row r="36" spans="1:10" s="736" customFormat="1" x14ac:dyDescent="0.2">
      <c r="A36" s="338"/>
      <c r="B36" s="252"/>
      <c r="C36" s="340" t="s">
        <v>546</v>
      </c>
      <c r="D36" s="748"/>
      <c r="E36" s="748"/>
      <c r="F36" s="748"/>
      <c r="G36" s="748"/>
      <c r="H36" s="748"/>
      <c r="I36" s="748"/>
      <c r="J36" s="748"/>
    </row>
    <row r="37" spans="1:10" x14ac:dyDescent="0.2">
      <c r="A37" s="338"/>
      <c r="B37" s="252"/>
      <c r="C37" s="340" t="s">
        <v>547</v>
      </c>
      <c r="D37" s="748"/>
      <c r="E37" s="748"/>
      <c r="F37" s="748"/>
      <c r="G37" s="748"/>
      <c r="H37" s="748"/>
      <c r="I37" s="748"/>
      <c r="J37" s="748"/>
    </row>
    <row r="38" spans="1:10" s="736" customFormat="1" x14ac:dyDescent="0.2">
      <c r="A38" s="338"/>
      <c r="B38" s="252"/>
      <c r="C38" s="340" t="s">
        <v>498</v>
      </c>
      <c r="D38" s="748"/>
      <c r="E38" s="748"/>
      <c r="F38" s="748"/>
      <c r="G38" s="748"/>
      <c r="H38" s="748"/>
      <c r="I38" s="748"/>
      <c r="J38" s="748"/>
    </row>
    <row r="39" spans="1:10" x14ac:dyDescent="0.2">
      <c r="A39" s="338"/>
      <c r="B39" s="252"/>
      <c r="C39" s="340" t="s">
        <v>70</v>
      </c>
      <c r="D39" s="748">
        <f>'[1]SEM Input'!$H$45</f>
        <v>2.7769240561705013</v>
      </c>
      <c r="E39" s="748">
        <f>D39</f>
        <v>2.7769240561705013</v>
      </c>
      <c r="F39" s="748">
        <f t="shared" ref="F39:J39" si="9">E39</f>
        <v>2.7769240561705013</v>
      </c>
      <c r="G39" s="748">
        <f t="shared" si="9"/>
        <v>2.7769240561705013</v>
      </c>
      <c r="H39" s="748">
        <f t="shared" si="9"/>
        <v>2.7769240561705013</v>
      </c>
      <c r="I39" s="748">
        <f t="shared" si="9"/>
        <v>2.7769240561705013</v>
      </c>
      <c r="J39" s="748">
        <f t="shared" si="9"/>
        <v>2.7769240561705013</v>
      </c>
    </row>
    <row r="40" spans="1:10" x14ac:dyDescent="0.2">
      <c r="A40" s="338"/>
      <c r="B40" s="252"/>
      <c r="C40" s="341" t="s">
        <v>75</v>
      </c>
      <c r="D40" s="356">
        <f t="shared" ref="D40" si="10">SUBTOTAL(9,D34:D39)</f>
        <v>2.7769240561705013</v>
      </c>
      <c r="E40" s="356">
        <f t="shared" ref="E40:F40" si="11">SUBTOTAL(9,E34:E39)</f>
        <v>2.7769240561705013</v>
      </c>
      <c r="F40" s="356">
        <f t="shared" si="11"/>
        <v>2.7769240561705013</v>
      </c>
      <c r="G40" s="356">
        <f t="shared" ref="G40:J40" si="12">SUBTOTAL(9,G34:G39)</f>
        <v>2.7769240561705013</v>
      </c>
      <c r="H40" s="356">
        <f t="shared" si="12"/>
        <v>2.7769240561705013</v>
      </c>
      <c r="I40" s="356">
        <f t="shared" si="12"/>
        <v>2.7769240561705013</v>
      </c>
      <c r="J40" s="356">
        <f t="shared" si="12"/>
        <v>2.7769240561705013</v>
      </c>
    </row>
    <row r="41" spans="1:10" s="836" customFormat="1" x14ac:dyDescent="0.2">
      <c r="A41" s="338"/>
      <c r="B41" s="252"/>
      <c r="C41" s="341"/>
      <c r="D41" s="356"/>
      <c r="E41" s="356"/>
      <c r="F41" s="356"/>
      <c r="G41" s="356"/>
      <c r="H41" s="356"/>
      <c r="I41" s="356"/>
      <c r="J41" s="356"/>
    </row>
    <row r="42" spans="1:10" x14ac:dyDescent="0.2">
      <c r="A42" s="338">
        <f>+A33+1</f>
        <v>5</v>
      </c>
      <c r="B42" s="252" t="str">
        <f ca="1">OFFSET(List_AllocOpexListStart,A42,0)</f>
        <v>A-5</v>
      </c>
      <c r="C42" s="339" t="str">
        <f ca="1">VLOOKUP(B42,List_AllocatedCosts,2,FALSE)</f>
        <v>Real Estate &amp; Easements – Office and Depots</v>
      </c>
      <c r="D42" s="328"/>
      <c r="E42" s="328"/>
      <c r="F42" s="328"/>
      <c r="G42" s="328"/>
      <c r="H42" s="328"/>
      <c r="I42" s="328"/>
      <c r="J42" s="328"/>
    </row>
    <row r="43" spans="1:10" x14ac:dyDescent="0.2">
      <c r="A43" s="338"/>
      <c r="B43" s="252"/>
      <c r="C43" s="340" t="s">
        <v>68</v>
      </c>
      <c r="D43" s="748"/>
      <c r="E43" s="748"/>
      <c r="F43" s="748"/>
      <c r="G43" s="748"/>
      <c r="H43" s="748"/>
      <c r="I43" s="748"/>
      <c r="J43" s="748"/>
    </row>
    <row r="44" spans="1:10" x14ac:dyDescent="0.2">
      <c r="A44" s="338"/>
      <c r="B44" s="252"/>
      <c r="C44" s="340" t="s">
        <v>69</v>
      </c>
      <c r="D44" s="748"/>
      <c r="E44" s="748"/>
      <c r="F44" s="748"/>
      <c r="G44" s="748"/>
      <c r="H44" s="748"/>
      <c r="I44" s="748"/>
      <c r="J44" s="748"/>
    </row>
    <row r="45" spans="1:10" s="736" customFormat="1" x14ac:dyDescent="0.2">
      <c r="A45" s="338"/>
      <c r="B45" s="252"/>
      <c r="C45" s="340" t="s">
        <v>546</v>
      </c>
      <c r="D45" s="748"/>
      <c r="E45" s="748"/>
      <c r="F45" s="748"/>
      <c r="G45" s="748"/>
      <c r="H45" s="748"/>
      <c r="I45" s="748"/>
      <c r="J45" s="748"/>
    </row>
    <row r="46" spans="1:10" x14ac:dyDescent="0.2">
      <c r="A46" s="338"/>
      <c r="B46" s="252"/>
      <c r="C46" s="340" t="s">
        <v>547</v>
      </c>
      <c r="D46" s="748"/>
      <c r="E46" s="748"/>
      <c r="F46" s="748"/>
      <c r="G46" s="748"/>
      <c r="H46" s="748"/>
      <c r="I46" s="748"/>
      <c r="J46" s="748"/>
    </row>
    <row r="47" spans="1:10" s="736" customFormat="1" x14ac:dyDescent="0.2">
      <c r="A47" s="338"/>
      <c r="B47" s="252"/>
      <c r="C47" s="340" t="s">
        <v>498</v>
      </c>
      <c r="D47" s="748"/>
      <c r="E47" s="748"/>
      <c r="F47" s="748"/>
      <c r="G47" s="748"/>
      <c r="H47" s="748"/>
      <c r="I47" s="748"/>
      <c r="J47" s="748"/>
    </row>
    <row r="48" spans="1:10" x14ac:dyDescent="0.2">
      <c r="A48" s="338"/>
      <c r="B48" s="252"/>
      <c r="C48" s="340" t="s">
        <v>70</v>
      </c>
      <c r="D48" s="748">
        <f>'[1]SEM Input'!$H$46</f>
        <v>2.6886886862982453</v>
      </c>
      <c r="E48" s="748">
        <f>D48</f>
        <v>2.6886886862982453</v>
      </c>
      <c r="F48" s="748">
        <f t="shared" ref="F48:J48" si="13">E48</f>
        <v>2.6886886862982453</v>
      </c>
      <c r="G48" s="748">
        <f t="shared" si="13"/>
        <v>2.6886886862982453</v>
      </c>
      <c r="H48" s="748">
        <f t="shared" si="13"/>
        <v>2.6886886862982453</v>
      </c>
      <c r="I48" s="748">
        <f t="shared" si="13"/>
        <v>2.6886886862982453</v>
      </c>
      <c r="J48" s="748">
        <f t="shared" si="13"/>
        <v>2.6886886862982453</v>
      </c>
    </row>
    <row r="49" spans="1:10" x14ac:dyDescent="0.2">
      <c r="A49" s="338"/>
      <c r="B49" s="252"/>
      <c r="C49" s="341" t="s">
        <v>75</v>
      </c>
      <c r="D49" s="356">
        <f>SUBTOTAL(9,D43:D48)</f>
        <v>2.6886886862982453</v>
      </c>
      <c r="E49" s="356">
        <f t="shared" ref="E49:F49" si="14">SUBTOTAL(9,E43:E48)</f>
        <v>2.6886886862982453</v>
      </c>
      <c r="F49" s="356">
        <f t="shared" si="14"/>
        <v>2.6886886862982453</v>
      </c>
      <c r="G49" s="356">
        <f t="shared" ref="G49:J49" si="15">SUBTOTAL(9,G43:G48)</f>
        <v>2.6886886862982453</v>
      </c>
      <c r="H49" s="356">
        <f t="shared" si="15"/>
        <v>2.6886886862982453</v>
      </c>
      <c r="I49" s="356">
        <f t="shared" si="15"/>
        <v>2.6886886862982453</v>
      </c>
      <c r="J49" s="356">
        <f t="shared" si="15"/>
        <v>2.6886886862982453</v>
      </c>
    </row>
    <row r="50" spans="1:10" ht="14.25" customHeight="1" x14ac:dyDescent="0.2">
      <c r="A50" s="338"/>
      <c r="B50" s="252"/>
      <c r="C50" s="339"/>
      <c r="D50" s="328"/>
      <c r="E50" s="328"/>
      <c r="F50" s="328"/>
      <c r="G50" s="328"/>
      <c r="H50" s="328"/>
      <c r="I50" s="328"/>
      <c r="J50" s="328"/>
    </row>
    <row r="51" spans="1:10" x14ac:dyDescent="0.2">
      <c r="A51" s="338">
        <f>+A42+1</f>
        <v>6</v>
      </c>
      <c r="B51" s="252" t="str">
        <f ca="1">OFFSET(List_AllocOpexListStart,A51,0)</f>
        <v>A-6</v>
      </c>
      <c r="C51" s="339" t="str">
        <f ca="1">VLOOKUP(B51,List_AllocatedCosts,2,FALSE)</f>
        <v>Audit Services</v>
      </c>
      <c r="D51" s="328"/>
      <c r="E51" s="328"/>
      <c r="F51" s="328"/>
      <c r="G51" s="328"/>
      <c r="H51" s="328"/>
      <c r="I51" s="328"/>
      <c r="J51" s="328"/>
    </row>
    <row r="52" spans="1:10" x14ac:dyDescent="0.2">
      <c r="A52" s="338"/>
      <c r="B52" s="252"/>
      <c r="C52" s="340" t="s">
        <v>68</v>
      </c>
      <c r="D52" s="748"/>
      <c r="E52" s="748"/>
      <c r="F52" s="748"/>
      <c r="G52" s="748"/>
      <c r="H52" s="748"/>
      <c r="I52" s="748"/>
      <c r="J52" s="748"/>
    </row>
    <row r="53" spans="1:10" x14ac:dyDescent="0.2">
      <c r="A53" s="338"/>
      <c r="B53" s="252"/>
      <c r="C53" s="340" t="s">
        <v>69</v>
      </c>
      <c r="D53" s="748"/>
      <c r="E53" s="748"/>
      <c r="F53" s="748"/>
      <c r="G53" s="748"/>
      <c r="H53" s="748"/>
      <c r="I53" s="748"/>
      <c r="J53" s="748"/>
    </row>
    <row r="54" spans="1:10" s="736" customFormat="1" x14ac:dyDescent="0.2">
      <c r="A54" s="338"/>
      <c r="B54" s="252"/>
      <c r="C54" s="340" t="s">
        <v>546</v>
      </c>
      <c r="D54" s="748"/>
      <c r="E54" s="748"/>
      <c r="F54" s="748"/>
      <c r="G54" s="748"/>
      <c r="H54" s="748"/>
      <c r="I54" s="748"/>
      <c r="J54" s="748"/>
    </row>
    <row r="55" spans="1:10" x14ac:dyDescent="0.2">
      <c r="A55" s="338"/>
      <c r="B55" s="252"/>
      <c r="C55" s="340" t="s">
        <v>547</v>
      </c>
      <c r="D55" s="748"/>
      <c r="E55" s="748"/>
      <c r="F55" s="748"/>
      <c r="G55" s="748"/>
      <c r="H55" s="748"/>
      <c r="I55" s="748"/>
      <c r="J55" s="748"/>
    </row>
    <row r="56" spans="1:10" s="736" customFormat="1" x14ac:dyDescent="0.2">
      <c r="A56" s="338"/>
      <c r="B56" s="252"/>
      <c r="C56" s="340" t="s">
        <v>498</v>
      </c>
      <c r="D56" s="748"/>
      <c r="E56" s="748"/>
      <c r="F56" s="748"/>
      <c r="G56" s="748"/>
      <c r="H56" s="748"/>
      <c r="I56" s="748"/>
      <c r="J56" s="748"/>
    </row>
    <row r="57" spans="1:10" x14ac:dyDescent="0.2">
      <c r="A57" s="338"/>
      <c r="B57" s="252"/>
      <c r="C57" s="340" t="s">
        <v>70</v>
      </c>
      <c r="D57" s="748">
        <f>'[1]SEM Input'!$H$47</f>
        <v>1.3617061060925706</v>
      </c>
      <c r="E57" s="748">
        <f>D57</f>
        <v>1.3617061060925706</v>
      </c>
      <c r="F57" s="748">
        <f t="shared" ref="F57:J57" si="16">E57</f>
        <v>1.3617061060925706</v>
      </c>
      <c r="G57" s="748">
        <f t="shared" si="16"/>
        <v>1.3617061060925706</v>
      </c>
      <c r="H57" s="748">
        <f t="shared" si="16"/>
        <v>1.3617061060925706</v>
      </c>
      <c r="I57" s="748">
        <f t="shared" si="16"/>
        <v>1.3617061060925706</v>
      </c>
      <c r="J57" s="748">
        <f t="shared" si="16"/>
        <v>1.3617061060925706</v>
      </c>
    </row>
    <row r="58" spans="1:10" x14ac:dyDescent="0.2">
      <c r="A58" s="338"/>
      <c r="B58" s="252"/>
      <c r="C58" s="341" t="s">
        <v>75</v>
      </c>
      <c r="D58" s="356">
        <f>SUBTOTAL(9,D52:D57)</f>
        <v>1.3617061060925706</v>
      </c>
      <c r="E58" s="356">
        <f t="shared" ref="E58:F58" si="17">SUBTOTAL(9,E52:E57)</f>
        <v>1.3617061060925706</v>
      </c>
      <c r="F58" s="356">
        <f t="shared" si="17"/>
        <v>1.3617061060925706</v>
      </c>
      <c r="G58" s="356">
        <f t="shared" ref="G58:J58" si="18">SUBTOTAL(9,G52:G57)</f>
        <v>1.3617061060925706</v>
      </c>
      <c r="H58" s="356">
        <f t="shared" si="18"/>
        <v>1.3617061060925706</v>
      </c>
      <c r="I58" s="356">
        <f t="shared" si="18"/>
        <v>1.3617061060925706</v>
      </c>
      <c r="J58" s="356">
        <f t="shared" si="18"/>
        <v>1.3617061060925706</v>
      </c>
    </row>
    <row r="59" spans="1:10" s="895" customFormat="1" x14ac:dyDescent="0.2">
      <c r="A59" s="338"/>
      <c r="B59" s="252"/>
      <c r="C59" s="341"/>
      <c r="D59" s="356"/>
      <c r="E59" s="356"/>
      <c r="F59" s="356"/>
      <c r="G59" s="356"/>
      <c r="H59" s="356"/>
      <c r="I59" s="356"/>
      <c r="J59" s="356"/>
    </row>
    <row r="60" spans="1:10" x14ac:dyDescent="0.2">
      <c r="A60" s="338">
        <f>+A51+1</f>
        <v>7</v>
      </c>
      <c r="B60" s="252" t="str">
        <f ca="1">OFFSET(List_AllocOpexListStart,A60,0)</f>
        <v>A-7</v>
      </c>
      <c r="C60" s="339" t="str">
        <f ca="1">VLOOKUP(B60,List_AllocatedCosts,2,FALSE)</f>
        <v xml:space="preserve">Risk &amp; Insurance – Shared Insurance Premiums </v>
      </c>
      <c r="D60" s="328"/>
      <c r="E60" s="328"/>
      <c r="F60" s="328"/>
      <c r="G60" s="328"/>
      <c r="H60" s="328"/>
      <c r="I60" s="328"/>
      <c r="J60" s="328"/>
    </row>
    <row r="61" spans="1:10" x14ac:dyDescent="0.2">
      <c r="A61" s="338"/>
      <c r="B61" s="252"/>
      <c r="C61" s="340" t="s">
        <v>68</v>
      </c>
      <c r="D61" s="748"/>
      <c r="E61" s="748"/>
      <c r="F61" s="748"/>
      <c r="G61" s="748"/>
      <c r="H61" s="748"/>
      <c r="I61" s="748"/>
      <c r="J61" s="748"/>
    </row>
    <row r="62" spans="1:10" x14ac:dyDescent="0.2">
      <c r="A62" s="338"/>
      <c r="B62" s="252"/>
      <c r="C62" s="340" t="s">
        <v>69</v>
      </c>
      <c r="D62" s="748"/>
      <c r="E62" s="748"/>
      <c r="F62" s="748"/>
      <c r="G62" s="748"/>
      <c r="H62" s="748"/>
      <c r="I62" s="748"/>
      <c r="J62" s="748"/>
    </row>
    <row r="63" spans="1:10" s="736" customFormat="1" x14ac:dyDescent="0.2">
      <c r="A63" s="338"/>
      <c r="B63" s="252"/>
      <c r="C63" s="340" t="s">
        <v>546</v>
      </c>
      <c r="D63" s="748"/>
      <c r="E63" s="748"/>
      <c r="F63" s="748"/>
      <c r="G63" s="748"/>
      <c r="H63" s="748"/>
      <c r="I63" s="748"/>
      <c r="J63" s="748"/>
    </row>
    <row r="64" spans="1:10" x14ac:dyDescent="0.2">
      <c r="A64" s="338"/>
      <c r="B64" s="252"/>
      <c r="C64" s="340" t="s">
        <v>547</v>
      </c>
      <c r="D64" s="748"/>
      <c r="E64" s="748"/>
      <c r="F64" s="748"/>
      <c r="G64" s="748"/>
      <c r="H64" s="748"/>
      <c r="I64" s="748"/>
      <c r="J64" s="748"/>
    </row>
    <row r="65" spans="1:10" s="736" customFormat="1" x14ac:dyDescent="0.2">
      <c r="A65" s="338"/>
      <c r="B65" s="252"/>
      <c r="C65" s="340" t="s">
        <v>498</v>
      </c>
      <c r="D65" s="748"/>
      <c r="E65" s="748"/>
      <c r="F65" s="748"/>
      <c r="G65" s="748"/>
      <c r="H65" s="748"/>
      <c r="I65" s="748"/>
      <c r="J65" s="748"/>
    </row>
    <row r="66" spans="1:10" x14ac:dyDescent="0.2">
      <c r="A66" s="338"/>
      <c r="B66" s="252"/>
      <c r="C66" s="340" t="s">
        <v>70</v>
      </c>
      <c r="D66" s="748">
        <f>'[1]SEM Input'!$H$48</f>
        <v>1.0759217864379214</v>
      </c>
      <c r="E66" s="748">
        <f>D66</f>
        <v>1.0759217864379214</v>
      </c>
      <c r="F66" s="748">
        <f t="shared" ref="F66:J66" si="19">E66</f>
        <v>1.0759217864379214</v>
      </c>
      <c r="G66" s="748">
        <f t="shared" si="19"/>
        <v>1.0759217864379214</v>
      </c>
      <c r="H66" s="748">
        <f t="shared" si="19"/>
        <v>1.0759217864379214</v>
      </c>
      <c r="I66" s="748">
        <f t="shared" si="19"/>
        <v>1.0759217864379214</v>
      </c>
      <c r="J66" s="748">
        <f t="shared" si="19"/>
        <v>1.0759217864379214</v>
      </c>
    </row>
    <row r="67" spans="1:10" x14ac:dyDescent="0.2">
      <c r="A67" s="338"/>
      <c r="B67" s="252"/>
      <c r="C67" s="341" t="s">
        <v>75</v>
      </c>
      <c r="D67" s="356">
        <f>SUBTOTAL(9,D61:D66)</f>
        <v>1.0759217864379214</v>
      </c>
      <c r="E67" s="356">
        <f t="shared" ref="E67:F67" si="20">SUBTOTAL(9,E61:E66)</f>
        <v>1.0759217864379214</v>
      </c>
      <c r="F67" s="356">
        <f t="shared" si="20"/>
        <v>1.0759217864379214</v>
      </c>
      <c r="G67" s="356">
        <f t="shared" ref="G67:J67" si="21">SUBTOTAL(9,G61:G66)</f>
        <v>1.0759217864379214</v>
      </c>
      <c r="H67" s="356">
        <f t="shared" si="21"/>
        <v>1.0759217864379214</v>
      </c>
      <c r="I67" s="356">
        <f t="shared" si="21"/>
        <v>1.0759217864379214</v>
      </c>
      <c r="J67" s="356">
        <f t="shared" si="21"/>
        <v>1.0759217864379214</v>
      </c>
    </row>
    <row r="68" spans="1:10" x14ac:dyDescent="0.2">
      <c r="A68" s="338">
        <f>+A60+1</f>
        <v>8</v>
      </c>
      <c r="B68" s="252" t="str">
        <f ca="1">OFFSET(List_AllocOpexListStart,A68,0)</f>
        <v>A-8</v>
      </c>
      <c r="C68" s="339" t="str">
        <f ca="1">VLOOKUP(B68,List_AllocatedCosts,2,FALSE)</f>
        <v>Risk &amp; Insurance – Support Costs</v>
      </c>
      <c r="D68" s="328"/>
      <c r="E68" s="328"/>
      <c r="F68" s="328"/>
      <c r="G68" s="328"/>
      <c r="H68" s="328"/>
      <c r="I68" s="328"/>
      <c r="J68" s="328"/>
    </row>
    <row r="69" spans="1:10" x14ac:dyDescent="0.2">
      <c r="A69" s="338"/>
      <c r="B69" s="252"/>
      <c r="C69" s="340" t="s">
        <v>68</v>
      </c>
      <c r="D69" s="748"/>
      <c r="E69" s="748"/>
      <c r="F69" s="748"/>
      <c r="G69" s="748"/>
      <c r="H69" s="748"/>
      <c r="I69" s="748"/>
      <c r="J69" s="748"/>
    </row>
    <row r="70" spans="1:10" x14ac:dyDescent="0.2">
      <c r="A70" s="338"/>
      <c r="B70" s="252"/>
      <c r="C70" s="340" t="s">
        <v>69</v>
      </c>
      <c r="D70" s="748"/>
      <c r="E70" s="748"/>
      <c r="F70" s="748"/>
      <c r="G70" s="748"/>
      <c r="H70" s="748"/>
      <c r="I70" s="748"/>
      <c r="J70" s="748"/>
    </row>
    <row r="71" spans="1:10" s="736" customFormat="1" x14ac:dyDescent="0.2">
      <c r="A71" s="338"/>
      <c r="B71" s="252"/>
      <c r="C71" s="340" t="s">
        <v>546</v>
      </c>
      <c r="D71" s="748"/>
      <c r="E71" s="748"/>
      <c r="F71" s="748"/>
      <c r="G71" s="748"/>
      <c r="H71" s="748"/>
      <c r="I71" s="748"/>
      <c r="J71" s="748"/>
    </row>
    <row r="72" spans="1:10" x14ac:dyDescent="0.2">
      <c r="A72" s="338"/>
      <c r="B72" s="252"/>
      <c r="C72" s="340" t="s">
        <v>547</v>
      </c>
      <c r="D72" s="748"/>
      <c r="E72" s="748"/>
      <c r="F72" s="748"/>
      <c r="G72" s="748"/>
      <c r="H72" s="748"/>
      <c r="I72" s="748"/>
      <c r="J72" s="748"/>
    </row>
    <row r="73" spans="1:10" s="736" customFormat="1" x14ac:dyDescent="0.2">
      <c r="A73" s="338"/>
      <c r="B73" s="252"/>
      <c r="C73" s="340" t="s">
        <v>498</v>
      </c>
      <c r="D73" s="748"/>
      <c r="E73" s="748"/>
      <c r="F73" s="748"/>
      <c r="G73" s="748"/>
      <c r="H73" s="748"/>
      <c r="I73" s="748"/>
      <c r="J73" s="748"/>
    </row>
    <row r="74" spans="1:10" x14ac:dyDescent="0.2">
      <c r="A74" s="338"/>
      <c r="B74" s="252"/>
      <c r="C74" s="340" t="s">
        <v>70</v>
      </c>
      <c r="D74" s="748">
        <f>'[1]SEM Input'!$H$49</f>
        <v>1.324160111835786</v>
      </c>
      <c r="E74" s="748">
        <f>D74</f>
        <v>1.324160111835786</v>
      </c>
      <c r="F74" s="748">
        <f t="shared" ref="F74:J74" si="22">E74</f>
        <v>1.324160111835786</v>
      </c>
      <c r="G74" s="748">
        <f t="shared" si="22"/>
        <v>1.324160111835786</v>
      </c>
      <c r="H74" s="748">
        <f t="shared" si="22"/>
        <v>1.324160111835786</v>
      </c>
      <c r="I74" s="748">
        <f t="shared" si="22"/>
        <v>1.324160111835786</v>
      </c>
      <c r="J74" s="748">
        <f t="shared" si="22"/>
        <v>1.324160111835786</v>
      </c>
    </row>
    <row r="75" spans="1:10" x14ac:dyDescent="0.2">
      <c r="A75" s="338"/>
      <c r="B75" s="252"/>
      <c r="C75" s="341" t="s">
        <v>75</v>
      </c>
      <c r="D75" s="356">
        <f>SUBTOTAL(9,D69:D74)</f>
        <v>1.324160111835786</v>
      </c>
      <c r="E75" s="356">
        <f t="shared" ref="E75:F75" si="23">SUBTOTAL(9,E69:E74)</f>
        <v>1.324160111835786</v>
      </c>
      <c r="F75" s="356">
        <f t="shared" si="23"/>
        <v>1.324160111835786</v>
      </c>
      <c r="G75" s="356">
        <f t="shared" ref="G75:J75" si="24">SUBTOTAL(9,G69:G74)</f>
        <v>1.324160111835786</v>
      </c>
      <c r="H75" s="356">
        <f t="shared" si="24"/>
        <v>1.324160111835786</v>
      </c>
      <c r="I75" s="356">
        <f t="shared" si="24"/>
        <v>1.324160111835786</v>
      </c>
      <c r="J75" s="356">
        <f t="shared" si="24"/>
        <v>1.324160111835786</v>
      </c>
    </row>
    <row r="76" spans="1:10" ht="13.5" thickBot="1" x14ac:dyDescent="0.25">
      <c r="A76" s="338"/>
      <c r="B76" s="252"/>
      <c r="C76" s="341"/>
      <c r="D76" s="328"/>
      <c r="E76" s="328"/>
      <c r="F76" s="328"/>
      <c r="G76" s="328"/>
      <c r="H76" s="328"/>
      <c r="I76" s="328"/>
      <c r="J76" s="328"/>
    </row>
    <row r="77" spans="1:10" ht="18" x14ac:dyDescent="0.2">
      <c r="A77" s="338"/>
      <c r="B77" s="251"/>
      <c r="C77" s="254" t="str">
        <f>'I-3 Allocated'!A13</f>
        <v>Finance</v>
      </c>
      <c r="D77" s="331"/>
      <c r="E77" s="331"/>
      <c r="F77" s="331"/>
      <c r="G77" s="331"/>
      <c r="H77" s="331"/>
      <c r="I77" s="331"/>
      <c r="J77" s="331"/>
    </row>
    <row r="78" spans="1:10" x14ac:dyDescent="0.2">
      <c r="A78" s="338">
        <f>+A68+1</f>
        <v>9</v>
      </c>
      <c r="B78" s="252" t="str">
        <f ca="1">OFFSET(List_AllocOpexListStart,A78,0)</f>
        <v>A-9</v>
      </c>
      <c r="C78" s="339" t="str">
        <f ca="1">VLOOKUP(B78,List_AllocatedCosts,2,FALSE)</f>
        <v>CFO</v>
      </c>
      <c r="D78" s="328"/>
      <c r="E78" s="328"/>
      <c r="F78" s="328"/>
      <c r="G78" s="328"/>
      <c r="H78" s="328"/>
      <c r="I78" s="328"/>
      <c r="J78" s="328"/>
    </row>
    <row r="79" spans="1:10" x14ac:dyDescent="0.2">
      <c r="A79" s="338"/>
      <c r="B79" s="252"/>
      <c r="C79" s="340" t="s">
        <v>68</v>
      </c>
      <c r="D79" s="748"/>
      <c r="E79" s="748"/>
      <c r="F79" s="748"/>
      <c r="G79" s="748"/>
      <c r="H79" s="748"/>
      <c r="I79" s="748"/>
      <c r="J79" s="748"/>
    </row>
    <row r="80" spans="1:10" x14ac:dyDescent="0.2">
      <c r="A80" s="338"/>
      <c r="B80" s="252"/>
      <c r="C80" s="340" t="s">
        <v>69</v>
      </c>
      <c r="D80" s="748"/>
      <c r="E80" s="748"/>
      <c r="F80" s="748"/>
      <c r="G80" s="748"/>
      <c r="H80" s="748"/>
      <c r="I80" s="748"/>
      <c r="J80" s="748"/>
    </row>
    <row r="81" spans="1:10" s="736" customFormat="1" x14ac:dyDescent="0.2">
      <c r="A81" s="338"/>
      <c r="B81" s="252"/>
      <c r="C81" s="340" t="s">
        <v>546</v>
      </c>
      <c r="D81" s="748"/>
      <c r="E81" s="748"/>
      <c r="F81" s="748"/>
      <c r="G81" s="748"/>
      <c r="H81" s="748"/>
      <c r="I81" s="748"/>
      <c r="J81" s="748"/>
    </row>
    <row r="82" spans="1:10" x14ac:dyDescent="0.2">
      <c r="A82" s="338"/>
      <c r="B82" s="252"/>
      <c r="C82" s="340" t="s">
        <v>547</v>
      </c>
      <c r="D82" s="748"/>
      <c r="E82" s="748"/>
      <c r="F82" s="748"/>
      <c r="G82" s="748"/>
      <c r="H82" s="748"/>
      <c r="I82" s="748"/>
      <c r="J82" s="748"/>
    </row>
    <row r="83" spans="1:10" s="736" customFormat="1" x14ac:dyDescent="0.2">
      <c r="A83" s="338"/>
      <c r="B83" s="252"/>
      <c r="C83" s="340" t="s">
        <v>498</v>
      </c>
      <c r="D83" s="748"/>
      <c r="E83" s="748"/>
      <c r="F83" s="748"/>
      <c r="G83" s="748"/>
      <c r="H83" s="748"/>
      <c r="I83" s="748"/>
      <c r="J83" s="748"/>
    </row>
    <row r="84" spans="1:10" x14ac:dyDescent="0.2">
      <c r="A84" s="338"/>
      <c r="B84" s="252"/>
      <c r="C84" s="340" t="s">
        <v>70</v>
      </c>
      <c r="D84" s="748">
        <f>'[1]SEM Input'!$H$52</f>
        <v>2.4320812503193472</v>
      </c>
      <c r="E84" s="748">
        <f>D84</f>
        <v>2.4320812503193472</v>
      </c>
      <c r="F84" s="748">
        <f t="shared" ref="F84:J84" si="25">E84</f>
        <v>2.4320812503193472</v>
      </c>
      <c r="G84" s="748">
        <f t="shared" si="25"/>
        <v>2.4320812503193472</v>
      </c>
      <c r="H84" s="748">
        <f t="shared" si="25"/>
        <v>2.4320812503193472</v>
      </c>
      <c r="I84" s="748">
        <f t="shared" si="25"/>
        <v>2.4320812503193472</v>
      </c>
      <c r="J84" s="748">
        <f t="shared" si="25"/>
        <v>2.4320812503193472</v>
      </c>
    </row>
    <row r="85" spans="1:10" x14ac:dyDescent="0.2">
      <c r="A85" s="338"/>
      <c r="B85" s="252"/>
      <c r="C85" s="341" t="s">
        <v>75</v>
      </c>
      <c r="D85" s="356">
        <f>SUBTOTAL(9,D79:D84)</f>
        <v>2.4320812503193472</v>
      </c>
      <c r="E85" s="356">
        <f t="shared" ref="E85:F85" si="26">SUBTOTAL(9,E79:E84)</f>
        <v>2.4320812503193472</v>
      </c>
      <c r="F85" s="356">
        <f t="shared" si="26"/>
        <v>2.4320812503193472</v>
      </c>
      <c r="G85" s="356">
        <f t="shared" ref="G85:J85" si="27">SUBTOTAL(9,G79:G84)</f>
        <v>2.4320812503193472</v>
      </c>
      <c r="H85" s="356">
        <f t="shared" si="27"/>
        <v>2.4320812503193472</v>
      </c>
      <c r="I85" s="356">
        <f t="shared" si="27"/>
        <v>2.4320812503193472</v>
      </c>
      <c r="J85" s="356">
        <f t="shared" si="27"/>
        <v>2.4320812503193472</v>
      </c>
    </row>
    <row r="86" spans="1:10" x14ac:dyDescent="0.2">
      <c r="A86" s="338"/>
      <c r="B86" s="252"/>
      <c r="C86" s="341"/>
      <c r="D86" s="328"/>
      <c r="E86" s="328"/>
      <c r="F86" s="328"/>
      <c r="G86" s="328"/>
      <c r="H86" s="328"/>
      <c r="I86" s="328"/>
      <c r="J86" s="328"/>
    </row>
    <row r="87" spans="1:10" x14ac:dyDescent="0.2">
      <c r="A87" s="338">
        <f>+A78+1</f>
        <v>10</v>
      </c>
      <c r="B87" s="252" t="str">
        <f ca="1">OFFSET(List_AllocOpexListStart,A87,0)</f>
        <v>A-10</v>
      </c>
      <c r="C87" s="339" t="str">
        <f ca="1">VLOOKUP(B87,List_AllocatedCosts,2,FALSE)</f>
        <v>Accounts Receivable – Asset Damage</v>
      </c>
      <c r="D87" s="328"/>
      <c r="E87" s="328"/>
      <c r="F87" s="328"/>
      <c r="G87" s="328"/>
      <c r="H87" s="328"/>
      <c r="I87" s="328"/>
      <c r="J87" s="328"/>
    </row>
    <row r="88" spans="1:10" x14ac:dyDescent="0.2">
      <c r="A88" s="3"/>
      <c r="B88" s="252"/>
      <c r="C88" s="340" t="s">
        <v>68</v>
      </c>
      <c r="D88" s="748"/>
      <c r="E88" s="748"/>
      <c r="F88" s="748"/>
      <c r="G88" s="748"/>
      <c r="H88" s="748"/>
      <c r="I88" s="748"/>
      <c r="J88" s="748"/>
    </row>
    <row r="89" spans="1:10" x14ac:dyDescent="0.2">
      <c r="A89" s="3"/>
      <c r="B89" s="252"/>
      <c r="C89" s="340" t="s">
        <v>69</v>
      </c>
      <c r="D89" s="748"/>
      <c r="E89" s="748"/>
      <c r="F89" s="748"/>
      <c r="G89" s="748"/>
      <c r="H89" s="748"/>
      <c r="I89" s="748"/>
      <c r="J89" s="748"/>
    </row>
    <row r="90" spans="1:10" s="736" customFormat="1" x14ac:dyDescent="0.2">
      <c r="A90" s="540"/>
      <c r="B90" s="252"/>
      <c r="C90" s="340" t="s">
        <v>546</v>
      </c>
      <c r="D90" s="748"/>
      <c r="E90" s="748"/>
      <c r="F90" s="748"/>
      <c r="G90" s="748"/>
      <c r="H90" s="748"/>
      <c r="I90" s="748"/>
      <c r="J90" s="748"/>
    </row>
    <row r="91" spans="1:10" x14ac:dyDescent="0.2">
      <c r="A91" s="3"/>
      <c r="B91" s="252"/>
      <c r="C91" s="340" t="s">
        <v>547</v>
      </c>
      <c r="D91" s="748"/>
      <c r="E91" s="748"/>
      <c r="F91" s="748"/>
      <c r="G91" s="748"/>
      <c r="H91" s="748"/>
      <c r="I91" s="748"/>
      <c r="J91" s="748"/>
    </row>
    <row r="92" spans="1:10" s="736" customFormat="1" x14ac:dyDescent="0.2">
      <c r="A92" s="540"/>
      <c r="B92" s="252"/>
      <c r="C92" s="340" t="s">
        <v>498</v>
      </c>
      <c r="D92" s="748"/>
      <c r="E92" s="748"/>
      <c r="F92" s="748"/>
      <c r="G92" s="748"/>
      <c r="H92" s="748"/>
      <c r="I92" s="748"/>
      <c r="J92" s="748"/>
    </row>
    <row r="93" spans="1:10" x14ac:dyDescent="0.2">
      <c r="A93" s="3"/>
      <c r="B93" s="252"/>
      <c r="C93" s="340" t="s">
        <v>70</v>
      </c>
      <c r="D93" s="748">
        <f>'[1]SEM Input'!$H$53</f>
        <v>0.23493255257741283</v>
      </c>
      <c r="E93" s="748">
        <f>D93</f>
        <v>0.23493255257741283</v>
      </c>
      <c r="F93" s="748">
        <f t="shared" ref="F93:J93" si="28">E93</f>
        <v>0.23493255257741283</v>
      </c>
      <c r="G93" s="748">
        <f t="shared" si="28"/>
        <v>0.23493255257741283</v>
      </c>
      <c r="H93" s="748">
        <f t="shared" si="28"/>
        <v>0.23493255257741283</v>
      </c>
      <c r="I93" s="748">
        <f t="shared" si="28"/>
        <v>0.23493255257741283</v>
      </c>
      <c r="J93" s="748">
        <f t="shared" si="28"/>
        <v>0.23493255257741283</v>
      </c>
    </row>
    <row r="94" spans="1:10" x14ac:dyDescent="0.2">
      <c r="A94" s="3"/>
      <c r="B94" s="252"/>
      <c r="C94" s="341" t="s">
        <v>75</v>
      </c>
      <c r="D94" s="356">
        <f>SUBTOTAL(9,D88:D93)</f>
        <v>0.23493255257741283</v>
      </c>
      <c r="E94" s="356">
        <f t="shared" ref="E94:F94" si="29">SUBTOTAL(9,E88:E93)</f>
        <v>0.23493255257741283</v>
      </c>
      <c r="F94" s="356">
        <f t="shared" si="29"/>
        <v>0.23493255257741283</v>
      </c>
      <c r="G94" s="356">
        <f t="shared" ref="G94:J94" si="30">SUBTOTAL(9,G88:G93)</f>
        <v>0.23493255257741283</v>
      </c>
      <c r="H94" s="356">
        <f t="shared" si="30"/>
        <v>0.23493255257741283</v>
      </c>
      <c r="I94" s="356">
        <f t="shared" si="30"/>
        <v>0.23493255257741283</v>
      </c>
      <c r="J94" s="356">
        <f t="shared" si="30"/>
        <v>0.23493255257741283</v>
      </c>
    </row>
    <row r="95" spans="1:10" x14ac:dyDescent="0.2">
      <c r="A95" s="3"/>
      <c r="B95" s="252"/>
      <c r="C95" s="349"/>
      <c r="D95" s="328"/>
      <c r="E95" s="328"/>
      <c r="F95" s="328"/>
      <c r="G95" s="328"/>
      <c r="H95" s="328"/>
      <c r="I95" s="328"/>
      <c r="J95" s="328"/>
    </row>
    <row r="96" spans="1:10" x14ac:dyDescent="0.2">
      <c r="A96" s="338">
        <f>+A87+1</f>
        <v>11</v>
      </c>
      <c r="B96" s="252" t="str">
        <f ca="1">OFFSET(List_AllocOpexListStart,A96,0)</f>
        <v>A-11</v>
      </c>
      <c r="C96" s="339" t="str">
        <f ca="1">VLOOKUP(B96,List_AllocatedCosts,2,FALSE)</f>
        <v>Taxation – Specific Allocation</v>
      </c>
      <c r="D96" s="328"/>
      <c r="E96" s="328"/>
      <c r="F96" s="328"/>
      <c r="G96" s="328"/>
      <c r="H96" s="328"/>
      <c r="I96" s="328"/>
      <c r="J96" s="328"/>
    </row>
    <row r="97" spans="1:10" x14ac:dyDescent="0.2">
      <c r="A97" s="338"/>
      <c r="B97" s="252"/>
      <c r="C97" s="340" t="s">
        <v>68</v>
      </c>
      <c r="D97" s="748"/>
      <c r="E97" s="748"/>
      <c r="F97" s="748"/>
      <c r="G97" s="748"/>
      <c r="H97" s="748"/>
      <c r="I97" s="748"/>
      <c r="J97" s="748"/>
    </row>
    <row r="98" spans="1:10" x14ac:dyDescent="0.2">
      <c r="A98" s="338"/>
      <c r="B98" s="252"/>
      <c r="C98" s="340" t="s">
        <v>69</v>
      </c>
      <c r="D98" s="748"/>
      <c r="E98" s="748"/>
      <c r="F98" s="748"/>
      <c r="G98" s="748"/>
      <c r="H98" s="748"/>
      <c r="I98" s="748"/>
      <c r="J98" s="748"/>
    </row>
    <row r="99" spans="1:10" s="736" customFormat="1" x14ac:dyDescent="0.2">
      <c r="A99" s="338"/>
      <c r="B99" s="252"/>
      <c r="C99" s="340" t="s">
        <v>546</v>
      </c>
      <c r="D99" s="748"/>
      <c r="E99" s="748"/>
      <c r="F99" s="748"/>
      <c r="G99" s="748"/>
      <c r="H99" s="748"/>
      <c r="I99" s="748"/>
      <c r="J99" s="748"/>
    </row>
    <row r="100" spans="1:10" x14ac:dyDescent="0.2">
      <c r="A100" s="338"/>
      <c r="B100" s="252"/>
      <c r="C100" s="340" t="s">
        <v>547</v>
      </c>
      <c r="D100" s="748"/>
      <c r="E100" s="748"/>
      <c r="F100" s="748"/>
      <c r="G100" s="748"/>
      <c r="H100" s="748"/>
      <c r="I100" s="748"/>
      <c r="J100" s="748"/>
    </row>
    <row r="101" spans="1:10" s="736" customFormat="1" x14ac:dyDescent="0.2">
      <c r="A101" s="338"/>
      <c r="B101" s="252"/>
      <c r="C101" s="340" t="s">
        <v>498</v>
      </c>
      <c r="D101" s="748"/>
      <c r="E101" s="748"/>
      <c r="F101" s="748"/>
      <c r="G101" s="748"/>
      <c r="H101" s="748"/>
      <c r="I101" s="748"/>
      <c r="J101" s="748"/>
    </row>
    <row r="102" spans="1:10" x14ac:dyDescent="0.2">
      <c r="A102" s="338"/>
      <c r="B102" s="252"/>
      <c r="C102" s="340" t="s">
        <v>70</v>
      </c>
      <c r="D102" s="748">
        <f>'[1]SEM Input'!$H$54</f>
        <v>0.55083117353247846</v>
      </c>
      <c r="E102" s="748">
        <f>D102</f>
        <v>0.55083117353247846</v>
      </c>
      <c r="F102" s="748">
        <f t="shared" ref="F102:J102" si="31">E102</f>
        <v>0.55083117353247846</v>
      </c>
      <c r="G102" s="748">
        <f t="shared" si="31"/>
        <v>0.55083117353247846</v>
      </c>
      <c r="H102" s="748">
        <f t="shared" si="31"/>
        <v>0.55083117353247846</v>
      </c>
      <c r="I102" s="748">
        <f t="shared" si="31"/>
        <v>0.55083117353247846</v>
      </c>
      <c r="J102" s="748">
        <f t="shared" si="31"/>
        <v>0.55083117353247846</v>
      </c>
    </row>
    <row r="103" spans="1:10" x14ac:dyDescent="0.2">
      <c r="A103" s="338"/>
      <c r="B103" s="252"/>
      <c r="C103" s="341" t="s">
        <v>75</v>
      </c>
      <c r="D103" s="356">
        <f>SUBTOTAL(9,D97:D102)</f>
        <v>0.55083117353247846</v>
      </c>
      <c r="E103" s="356">
        <f t="shared" ref="E103:F103" si="32">SUBTOTAL(9,E97:E102)</f>
        <v>0.55083117353247846</v>
      </c>
      <c r="F103" s="356">
        <f t="shared" si="32"/>
        <v>0.55083117353247846</v>
      </c>
      <c r="G103" s="356">
        <f t="shared" ref="G103:J103" si="33">SUBTOTAL(9,G97:G102)</f>
        <v>0.55083117353247846</v>
      </c>
      <c r="H103" s="356">
        <f t="shared" si="33"/>
        <v>0.55083117353247846</v>
      </c>
      <c r="I103" s="356">
        <f t="shared" si="33"/>
        <v>0.55083117353247846</v>
      </c>
      <c r="J103" s="356">
        <f t="shared" si="33"/>
        <v>0.55083117353247846</v>
      </c>
    </row>
    <row r="104" spans="1:10" x14ac:dyDescent="0.2">
      <c r="A104" s="338"/>
      <c r="B104" s="252"/>
      <c r="C104" s="341"/>
      <c r="D104" s="328"/>
      <c r="E104" s="328"/>
      <c r="F104" s="328"/>
      <c r="G104" s="328"/>
      <c r="H104" s="328"/>
      <c r="I104" s="328"/>
      <c r="J104" s="328"/>
    </row>
    <row r="105" spans="1:10" x14ac:dyDescent="0.2">
      <c r="A105" s="338">
        <f>+A96+1</f>
        <v>12</v>
      </c>
      <c r="B105" s="252" t="str">
        <f ca="1">OFFSET(List_AllocOpexListStart,A105,0)</f>
        <v>A-12</v>
      </c>
      <c r="C105" s="339" t="str">
        <f ca="1">VLOOKUP(B105,List_AllocatedCosts,2,FALSE)</f>
        <v>Corporate Finance</v>
      </c>
      <c r="D105" s="328"/>
      <c r="E105" s="328"/>
      <c r="F105" s="328"/>
      <c r="G105" s="328"/>
      <c r="H105" s="328"/>
      <c r="I105" s="328"/>
      <c r="J105" s="328"/>
    </row>
    <row r="106" spans="1:10" x14ac:dyDescent="0.2">
      <c r="A106" s="338"/>
      <c r="B106" s="252"/>
      <c r="C106" s="340" t="s">
        <v>68</v>
      </c>
      <c r="D106" s="748"/>
      <c r="E106" s="748"/>
      <c r="F106" s="748"/>
      <c r="G106" s="748"/>
      <c r="H106" s="748"/>
      <c r="I106" s="748"/>
      <c r="J106" s="748"/>
    </row>
    <row r="107" spans="1:10" x14ac:dyDescent="0.2">
      <c r="A107" s="338"/>
      <c r="B107" s="252"/>
      <c r="C107" s="340" t="s">
        <v>69</v>
      </c>
      <c r="D107" s="748"/>
      <c r="E107" s="748"/>
      <c r="F107" s="748"/>
      <c r="G107" s="748"/>
      <c r="H107" s="748"/>
      <c r="I107" s="748"/>
      <c r="J107" s="748"/>
    </row>
    <row r="108" spans="1:10" s="736" customFormat="1" x14ac:dyDescent="0.2">
      <c r="A108" s="338"/>
      <c r="B108" s="252"/>
      <c r="C108" s="340" t="s">
        <v>546</v>
      </c>
      <c r="D108" s="748"/>
      <c r="E108" s="748"/>
      <c r="F108" s="748"/>
      <c r="G108" s="748"/>
      <c r="H108" s="748"/>
      <c r="I108" s="748"/>
      <c r="J108" s="748"/>
    </row>
    <row r="109" spans="1:10" x14ac:dyDescent="0.2">
      <c r="A109" s="338"/>
      <c r="B109" s="252"/>
      <c r="C109" s="340" t="s">
        <v>547</v>
      </c>
      <c r="D109" s="748"/>
      <c r="E109" s="748"/>
      <c r="F109" s="748"/>
      <c r="G109" s="748"/>
      <c r="H109" s="748"/>
      <c r="I109" s="748"/>
      <c r="J109" s="748"/>
    </row>
    <row r="110" spans="1:10" s="736" customFormat="1" x14ac:dyDescent="0.2">
      <c r="A110" s="338"/>
      <c r="B110" s="252"/>
      <c r="C110" s="340" t="s">
        <v>498</v>
      </c>
      <c r="D110" s="748"/>
      <c r="E110" s="748"/>
      <c r="F110" s="748"/>
      <c r="G110" s="748"/>
      <c r="H110" s="748"/>
      <c r="I110" s="748"/>
      <c r="J110" s="748"/>
    </row>
    <row r="111" spans="1:10" x14ac:dyDescent="0.2">
      <c r="A111" s="338"/>
      <c r="B111" s="252"/>
      <c r="C111" s="340" t="s">
        <v>70</v>
      </c>
      <c r="D111" s="748">
        <f>'[1]SEM Input'!$H$55</f>
        <v>2.6308233814022528</v>
      </c>
      <c r="E111" s="748">
        <f>D111</f>
        <v>2.6308233814022528</v>
      </c>
      <c r="F111" s="748">
        <f t="shared" ref="F111:J111" si="34">E111</f>
        <v>2.6308233814022528</v>
      </c>
      <c r="G111" s="748">
        <f t="shared" si="34"/>
        <v>2.6308233814022528</v>
      </c>
      <c r="H111" s="748">
        <f t="shared" si="34"/>
        <v>2.6308233814022528</v>
      </c>
      <c r="I111" s="748">
        <f t="shared" si="34"/>
        <v>2.6308233814022528</v>
      </c>
      <c r="J111" s="748">
        <f t="shared" si="34"/>
        <v>2.6308233814022528</v>
      </c>
    </row>
    <row r="112" spans="1:10" x14ac:dyDescent="0.2">
      <c r="A112" s="338"/>
      <c r="B112" s="252"/>
      <c r="C112" s="341" t="s">
        <v>75</v>
      </c>
      <c r="D112" s="356">
        <f>SUBTOTAL(9,D106:D111)</f>
        <v>2.6308233814022528</v>
      </c>
      <c r="E112" s="356">
        <f t="shared" ref="E112:F112" si="35">SUBTOTAL(9,E106:E111)</f>
        <v>2.6308233814022528</v>
      </c>
      <c r="F112" s="356">
        <f t="shared" si="35"/>
        <v>2.6308233814022528</v>
      </c>
      <c r="G112" s="356">
        <f t="shared" ref="G112:J112" si="36">SUBTOTAL(9,G106:G111)</f>
        <v>2.6308233814022528</v>
      </c>
      <c r="H112" s="356">
        <f t="shared" si="36"/>
        <v>2.6308233814022528</v>
      </c>
      <c r="I112" s="356">
        <f t="shared" si="36"/>
        <v>2.6308233814022528</v>
      </c>
      <c r="J112" s="356">
        <f t="shared" si="36"/>
        <v>2.6308233814022528</v>
      </c>
    </row>
    <row r="113" spans="1:10" x14ac:dyDescent="0.2">
      <c r="A113" s="338"/>
      <c r="B113" s="252"/>
      <c r="C113" s="341"/>
      <c r="D113" s="328"/>
      <c r="E113" s="328"/>
      <c r="F113" s="328"/>
      <c r="G113" s="328"/>
      <c r="H113" s="328"/>
      <c r="I113" s="328"/>
      <c r="J113" s="328"/>
    </row>
    <row r="114" spans="1:10" x14ac:dyDescent="0.2">
      <c r="A114" s="338">
        <f>+A105+1</f>
        <v>13</v>
      </c>
      <c r="B114" s="252" t="str">
        <f ca="1">OFFSET(List_AllocOpexListStart,A114,0)</f>
        <v>A-13</v>
      </c>
      <c r="C114" s="339" t="str">
        <f ca="1">VLOOKUP(B114,List_AllocatedCosts,2,FALSE)</f>
        <v>Operational Finance</v>
      </c>
      <c r="D114" s="328"/>
      <c r="E114" s="328"/>
      <c r="F114" s="328"/>
      <c r="G114" s="328"/>
      <c r="H114" s="328"/>
      <c r="I114" s="328"/>
      <c r="J114" s="328"/>
    </row>
    <row r="115" spans="1:10" x14ac:dyDescent="0.2">
      <c r="A115" s="3"/>
      <c r="B115" s="252"/>
      <c r="C115" s="340" t="s">
        <v>68</v>
      </c>
      <c r="D115" s="748"/>
      <c r="E115" s="748"/>
      <c r="F115" s="748"/>
      <c r="G115" s="748"/>
      <c r="H115" s="748"/>
      <c r="I115" s="748"/>
      <c r="J115" s="748"/>
    </row>
    <row r="116" spans="1:10" x14ac:dyDescent="0.2">
      <c r="A116" s="3"/>
      <c r="B116" s="252"/>
      <c r="C116" s="340" t="s">
        <v>69</v>
      </c>
      <c r="D116" s="748"/>
      <c r="E116" s="748"/>
      <c r="F116" s="748"/>
      <c r="G116" s="748"/>
      <c r="H116" s="748"/>
      <c r="I116" s="748"/>
      <c r="J116" s="748"/>
    </row>
    <row r="117" spans="1:10" s="736" customFormat="1" x14ac:dyDescent="0.2">
      <c r="A117" s="540"/>
      <c r="B117" s="252"/>
      <c r="C117" s="340" t="s">
        <v>546</v>
      </c>
      <c r="D117" s="748"/>
      <c r="E117" s="748"/>
      <c r="F117" s="748"/>
      <c r="G117" s="748"/>
      <c r="H117" s="748"/>
      <c r="I117" s="748"/>
      <c r="J117" s="748"/>
    </row>
    <row r="118" spans="1:10" x14ac:dyDescent="0.2">
      <c r="A118" s="3"/>
      <c r="B118" s="252"/>
      <c r="C118" s="340" t="s">
        <v>547</v>
      </c>
      <c r="D118" s="748"/>
      <c r="E118" s="748"/>
      <c r="F118" s="748"/>
      <c r="G118" s="748"/>
      <c r="H118" s="748"/>
      <c r="I118" s="748"/>
      <c r="J118" s="748"/>
    </row>
    <row r="119" spans="1:10" s="736" customFormat="1" x14ac:dyDescent="0.2">
      <c r="A119" s="540"/>
      <c r="B119" s="252"/>
      <c r="C119" s="340" t="s">
        <v>498</v>
      </c>
      <c r="D119" s="748"/>
      <c r="E119" s="748"/>
      <c r="F119" s="748"/>
      <c r="G119" s="748"/>
      <c r="H119" s="748"/>
      <c r="I119" s="748"/>
      <c r="J119" s="748"/>
    </row>
    <row r="120" spans="1:10" x14ac:dyDescent="0.2">
      <c r="A120" s="3"/>
      <c r="B120" s="252"/>
      <c r="C120" s="340" t="s">
        <v>70</v>
      </c>
      <c r="D120" s="748">
        <f>'[1]SEM Input'!$H$56</f>
        <v>1.5223418481583064</v>
      </c>
      <c r="E120" s="748">
        <f>D120</f>
        <v>1.5223418481583064</v>
      </c>
      <c r="F120" s="748">
        <f t="shared" ref="F120:J120" si="37">E120</f>
        <v>1.5223418481583064</v>
      </c>
      <c r="G120" s="748">
        <f t="shared" si="37"/>
        <v>1.5223418481583064</v>
      </c>
      <c r="H120" s="748">
        <f t="shared" si="37"/>
        <v>1.5223418481583064</v>
      </c>
      <c r="I120" s="748">
        <f t="shared" si="37"/>
        <v>1.5223418481583064</v>
      </c>
      <c r="J120" s="748">
        <f t="shared" si="37"/>
        <v>1.5223418481583064</v>
      </c>
    </row>
    <row r="121" spans="1:10" x14ac:dyDescent="0.2">
      <c r="A121" s="3"/>
      <c r="B121" s="252"/>
      <c r="C121" s="341" t="s">
        <v>75</v>
      </c>
      <c r="D121" s="356">
        <f>SUBTOTAL(9,D115:D120)</f>
        <v>1.5223418481583064</v>
      </c>
      <c r="E121" s="356">
        <f t="shared" ref="E121:F121" si="38">SUBTOTAL(9,E115:E120)</f>
        <v>1.5223418481583064</v>
      </c>
      <c r="F121" s="356">
        <f t="shared" si="38"/>
        <v>1.5223418481583064</v>
      </c>
      <c r="G121" s="356">
        <f t="shared" ref="G121:J121" si="39">SUBTOTAL(9,G115:G120)</f>
        <v>1.5223418481583064</v>
      </c>
      <c r="H121" s="356">
        <f t="shared" si="39"/>
        <v>1.5223418481583064</v>
      </c>
      <c r="I121" s="356">
        <f t="shared" si="39"/>
        <v>1.5223418481583064</v>
      </c>
      <c r="J121" s="356">
        <f t="shared" si="39"/>
        <v>1.5223418481583064</v>
      </c>
    </row>
    <row r="122" spans="1:10" x14ac:dyDescent="0.2">
      <c r="A122" s="3"/>
      <c r="B122" s="252"/>
      <c r="C122" s="341"/>
      <c r="D122" s="328"/>
      <c r="E122" s="328"/>
      <c r="F122" s="328"/>
      <c r="G122" s="328"/>
      <c r="H122" s="328"/>
      <c r="I122" s="328"/>
      <c r="J122" s="328"/>
    </row>
    <row r="123" spans="1:10" x14ac:dyDescent="0.2">
      <c r="A123" s="338">
        <f>+A114+1</f>
        <v>14</v>
      </c>
      <c r="B123" s="252" t="str">
        <f ca="1">OFFSET(List_AllocOpexListStart,A123,0)</f>
        <v>A-14</v>
      </c>
      <c r="C123" s="339" t="str">
        <f ca="1">VLOOKUP(B123,List_AllocatedCosts,2,FALSE)</f>
        <v>Regulatory Finance</v>
      </c>
      <c r="D123" s="328"/>
      <c r="E123" s="328"/>
      <c r="F123" s="328"/>
      <c r="G123" s="328"/>
      <c r="H123" s="328"/>
      <c r="I123" s="328"/>
      <c r="J123" s="328"/>
    </row>
    <row r="124" spans="1:10" x14ac:dyDescent="0.2">
      <c r="A124" s="338"/>
      <c r="B124" s="252"/>
      <c r="C124" s="340" t="s">
        <v>68</v>
      </c>
      <c r="D124" s="748"/>
      <c r="E124" s="748"/>
      <c r="F124" s="748"/>
      <c r="G124" s="748"/>
      <c r="H124" s="748"/>
      <c r="I124" s="748"/>
      <c r="J124" s="748"/>
    </row>
    <row r="125" spans="1:10" x14ac:dyDescent="0.2">
      <c r="A125" s="338"/>
      <c r="B125" s="252"/>
      <c r="C125" s="340" t="s">
        <v>69</v>
      </c>
      <c r="D125" s="748"/>
      <c r="E125" s="748"/>
      <c r="F125" s="748"/>
      <c r="G125" s="748"/>
      <c r="H125" s="748"/>
      <c r="I125" s="748"/>
      <c r="J125" s="748"/>
    </row>
    <row r="126" spans="1:10" s="736" customFormat="1" x14ac:dyDescent="0.2">
      <c r="A126" s="338"/>
      <c r="B126" s="252"/>
      <c r="C126" s="340" t="s">
        <v>546</v>
      </c>
      <c r="D126" s="748"/>
      <c r="E126" s="748"/>
      <c r="F126" s="748"/>
      <c r="G126" s="748"/>
      <c r="H126" s="748"/>
      <c r="I126" s="748"/>
      <c r="J126" s="748"/>
    </row>
    <row r="127" spans="1:10" x14ac:dyDescent="0.2">
      <c r="A127" s="338"/>
      <c r="B127" s="252"/>
      <c r="C127" s="340" t="s">
        <v>547</v>
      </c>
      <c r="D127" s="748"/>
      <c r="E127" s="748"/>
      <c r="F127" s="748"/>
      <c r="G127" s="748"/>
      <c r="H127" s="748"/>
      <c r="I127" s="748"/>
      <c r="J127" s="748"/>
    </row>
    <row r="128" spans="1:10" s="736" customFormat="1" x14ac:dyDescent="0.2">
      <c r="A128" s="338"/>
      <c r="B128" s="252"/>
      <c r="C128" s="340" t="s">
        <v>498</v>
      </c>
      <c r="D128" s="748"/>
      <c r="E128" s="748"/>
      <c r="F128" s="748"/>
      <c r="G128" s="748"/>
      <c r="H128" s="748"/>
      <c r="I128" s="748"/>
      <c r="J128" s="748"/>
    </row>
    <row r="129" spans="1:10" x14ac:dyDescent="0.2">
      <c r="A129" s="338"/>
      <c r="B129" s="252"/>
      <c r="C129" s="340" t="s">
        <v>70</v>
      </c>
      <c r="D129" s="748">
        <f>'[1]SEM Input'!$H$57</f>
        <v>0.141757811564233</v>
      </c>
      <c r="E129" s="748">
        <f>D129</f>
        <v>0.141757811564233</v>
      </c>
      <c r="F129" s="748">
        <f t="shared" ref="F129:J129" si="40">E129</f>
        <v>0.141757811564233</v>
      </c>
      <c r="G129" s="748">
        <f t="shared" si="40"/>
        <v>0.141757811564233</v>
      </c>
      <c r="H129" s="748">
        <f t="shared" si="40"/>
        <v>0.141757811564233</v>
      </c>
      <c r="I129" s="748">
        <f t="shared" si="40"/>
        <v>0.141757811564233</v>
      </c>
      <c r="J129" s="748">
        <f t="shared" si="40"/>
        <v>0.141757811564233</v>
      </c>
    </row>
    <row r="130" spans="1:10" x14ac:dyDescent="0.2">
      <c r="A130" s="338"/>
      <c r="B130" s="252"/>
      <c r="C130" s="341" t="s">
        <v>75</v>
      </c>
      <c r="D130" s="356">
        <f>SUBTOTAL(9,D124:D129)</f>
        <v>0.141757811564233</v>
      </c>
      <c r="E130" s="356">
        <f t="shared" ref="E130:F130" si="41">SUBTOTAL(9,E124:E129)</f>
        <v>0.141757811564233</v>
      </c>
      <c r="F130" s="356">
        <f t="shared" si="41"/>
        <v>0.141757811564233</v>
      </c>
      <c r="G130" s="356">
        <f t="shared" ref="G130:J130" si="42">SUBTOTAL(9,G124:G129)</f>
        <v>0.141757811564233</v>
      </c>
      <c r="H130" s="356">
        <f t="shared" si="42"/>
        <v>0.141757811564233</v>
      </c>
      <c r="I130" s="356">
        <f t="shared" si="42"/>
        <v>0.141757811564233</v>
      </c>
      <c r="J130" s="356">
        <f t="shared" si="42"/>
        <v>0.141757811564233</v>
      </c>
    </row>
    <row r="131" spans="1:10" x14ac:dyDescent="0.2">
      <c r="A131" s="338"/>
      <c r="B131" s="252"/>
      <c r="C131" s="341"/>
      <c r="D131" s="328"/>
      <c r="E131" s="328"/>
      <c r="F131" s="328"/>
      <c r="G131" s="328"/>
      <c r="H131" s="328"/>
      <c r="I131" s="328"/>
      <c r="J131" s="328"/>
    </row>
    <row r="132" spans="1:10" x14ac:dyDescent="0.2">
      <c r="A132" s="338">
        <f>+A123+1</f>
        <v>15</v>
      </c>
      <c r="B132" s="252" t="str">
        <f ca="1">OFFSET(List_AllocOpexListStart,A132,0)</f>
        <v>A-15</v>
      </c>
      <c r="C132" s="339" t="str">
        <f ca="1">VLOOKUP(B132,List_AllocatedCosts,2,FALSE)</f>
        <v>Purchasing and Contracts</v>
      </c>
      <c r="D132" s="328"/>
      <c r="E132" s="328"/>
      <c r="F132" s="328"/>
      <c r="G132" s="328"/>
      <c r="H132" s="328"/>
      <c r="I132" s="328"/>
      <c r="J132" s="328"/>
    </row>
    <row r="133" spans="1:10" x14ac:dyDescent="0.2">
      <c r="A133" s="338"/>
      <c r="B133" s="252"/>
      <c r="C133" s="340" t="s">
        <v>68</v>
      </c>
      <c r="D133" s="748"/>
      <c r="E133" s="748"/>
      <c r="F133" s="748"/>
      <c r="G133" s="748"/>
      <c r="H133" s="748"/>
      <c r="I133" s="748"/>
      <c r="J133" s="748"/>
    </row>
    <row r="134" spans="1:10" x14ac:dyDescent="0.2">
      <c r="A134" s="338"/>
      <c r="B134" s="252"/>
      <c r="C134" s="340" t="s">
        <v>69</v>
      </c>
      <c r="D134" s="748"/>
      <c r="E134" s="748"/>
      <c r="F134" s="748"/>
      <c r="G134" s="748"/>
      <c r="H134" s="748"/>
      <c r="I134" s="748"/>
      <c r="J134" s="748"/>
    </row>
    <row r="135" spans="1:10" s="736" customFormat="1" x14ac:dyDescent="0.2">
      <c r="A135" s="338"/>
      <c r="B135" s="252"/>
      <c r="C135" s="340" t="s">
        <v>546</v>
      </c>
      <c r="D135" s="748"/>
      <c r="E135" s="748"/>
      <c r="F135" s="748"/>
      <c r="G135" s="748"/>
      <c r="H135" s="748"/>
      <c r="I135" s="748"/>
      <c r="J135" s="748"/>
    </row>
    <row r="136" spans="1:10" x14ac:dyDescent="0.2">
      <c r="A136" s="338"/>
      <c r="B136" s="252"/>
      <c r="C136" s="340" t="s">
        <v>547</v>
      </c>
      <c r="D136" s="748"/>
      <c r="E136" s="748"/>
      <c r="F136" s="748"/>
      <c r="G136" s="748"/>
      <c r="H136" s="748"/>
      <c r="I136" s="748"/>
      <c r="J136" s="748"/>
    </row>
    <row r="137" spans="1:10" s="736" customFormat="1" x14ac:dyDescent="0.2">
      <c r="A137" s="338"/>
      <c r="B137" s="252"/>
      <c r="C137" s="340" t="s">
        <v>498</v>
      </c>
      <c r="D137" s="748"/>
      <c r="E137" s="748"/>
      <c r="F137" s="748"/>
      <c r="G137" s="748"/>
      <c r="H137" s="748"/>
      <c r="I137" s="748"/>
      <c r="J137" s="748"/>
    </row>
    <row r="138" spans="1:10" x14ac:dyDescent="0.2">
      <c r="A138" s="338"/>
      <c r="B138" s="252"/>
      <c r="C138" s="340" t="s">
        <v>70</v>
      </c>
      <c r="D138" s="748">
        <f>'[1]SEM Input'!$H$58</f>
        <v>2.9105407007064521</v>
      </c>
      <c r="E138" s="748">
        <f>D138</f>
        <v>2.9105407007064521</v>
      </c>
      <c r="F138" s="748">
        <f t="shared" ref="F138:J138" si="43">E138</f>
        <v>2.9105407007064521</v>
      </c>
      <c r="G138" s="748">
        <f t="shared" si="43"/>
        <v>2.9105407007064521</v>
      </c>
      <c r="H138" s="748">
        <f t="shared" si="43"/>
        <v>2.9105407007064521</v>
      </c>
      <c r="I138" s="748">
        <f t="shared" si="43"/>
        <v>2.9105407007064521</v>
      </c>
      <c r="J138" s="748">
        <f t="shared" si="43"/>
        <v>2.9105407007064521</v>
      </c>
    </row>
    <row r="139" spans="1:10" x14ac:dyDescent="0.2">
      <c r="A139" s="338"/>
      <c r="B139" s="252"/>
      <c r="C139" s="341" t="s">
        <v>75</v>
      </c>
      <c r="D139" s="356">
        <f>SUBTOTAL(9,D133:D138)</f>
        <v>2.9105407007064521</v>
      </c>
      <c r="E139" s="356">
        <f t="shared" ref="E139:F139" si="44">SUBTOTAL(9,E133:E138)</f>
        <v>2.9105407007064521</v>
      </c>
      <c r="F139" s="356">
        <f t="shared" si="44"/>
        <v>2.9105407007064521</v>
      </c>
      <c r="G139" s="356">
        <f t="shared" ref="G139:J139" si="45">SUBTOTAL(9,G133:G138)</f>
        <v>2.9105407007064521</v>
      </c>
      <c r="H139" s="356">
        <f t="shared" si="45"/>
        <v>2.9105407007064521</v>
      </c>
      <c r="I139" s="356">
        <f t="shared" si="45"/>
        <v>2.9105407007064521</v>
      </c>
      <c r="J139" s="356">
        <f t="shared" si="45"/>
        <v>2.9105407007064521</v>
      </c>
    </row>
    <row r="140" spans="1:10" x14ac:dyDescent="0.2">
      <c r="A140" s="338"/>
      <c r="B140" s="252"/>
      <c r="C140" s="341"/>
      <c r="D140" s="328"/>
      <c r="E140" s="328"/>
      <c r="F140" s="328"/>
      <c r="G140" s="328"/>
      <c r="H140" s="328"/>
      <c r="I140" s="328"/>
      <c r="J140" s="328"/>
    </row>
    <row r="141" spans="1:10" x14ac:dyDescent="0.2">
      <c r="A141" s="338">
        <f>+A132+1</f>
        <v>16</v>
      </c>
      <c r="B141" s="252" t="str">
        <f ca="1">OFFSET(List_AllocOpexListStart,A141,0)</f>
        <v>A-16</v>
      </c>
      <c r="C141" s="339" t="str">
        <f ca="1">VLOOKUP(B141,List_AllocatedCosts,2,FALSE)</f>
        <v>Finance - Adjustments</v>
      </c>
      <c r="D141" s="328"/>
      <c r="E141" s="328"/>
      <c r="F141" s="328"/>
      <c r="G141" s="328"/>
      <c r="H141" s="328"/>
      <c r="I141" s="328"/>
      <c r="J141" s="328"/>
    </row>
    <row r="142" spans="1:10" x14ac:dyDescent="0.2">
      <c r="A142" s="3"/>
      <c r="B142" s="252"/>
      <c r="C142" s="340" t="s">
        <v>68</v>
      </c>
      <c r="D142" s="748"/>
      <c r="E142" s="748"/>
      <c r="F142" s="748"/>
      <c r="G142" s="748"/>
      <c r="H142" s="748"/>
      <c r="I142" s="748"/>
      <c r="J142" s="748"/>
    </row>
    <row r="143" spans="1:10" x14ac:dyDescent="0.2">
      <c r="A143" s="3"/>
      <c r="B143" s="252"/>
      <c r="C143" s="340" t="s">
        <v>69</v>
      </c>
      <c r="D143" s="748"/>
      <c r="E143" s="748"/>
      <c r="F143" s="748"/>
      <c r="G143" s="748"/>
      <c r="H143" s="748"/>
      <c r="I143" s="748"/>
      <c r="J143" s="748"/>
    </row>
    <row r="144" spans="1:10" s="736" customFormat="1" x14ac:dyDescent="0.2">
      <c r="A144" s="540"/>
      <c r="B144" s="252"/>
      <c r="C144" s="340" t="s">
        <v>546</v>
      </c>
      <c r="D144" s="748"/>
      <c r="E144" s="748"/>
      <c r="F144" s="748"/>
      <c r="G144" s="748"/>
      <c r="H144" s="748"/>
      <c r="I144" s="748"/>
      <c r="J144" s="748"/>
    </row>
    <row r="145" spans="1:10" x14ac:dyDescent="0.2">
      <c r="A145" s="3"/>
      <c r="B145" s="252"/>
      <c r="C145" s="340" t="s">
        <v>547</v>
      </c>
      <c r="D145" s="748"/>
      <c r="E145" s="748"/>
      <c r="F145" s="748"/>
      <c r="G145" s="748"/>
      <c r="H145" s="748"/>
      <c r="I145" s="748"/>
      <c r="J145" s="748"/>
    </row>
    <row r="146" spans="1:10" s="736" customFormat="1" x14ac:dyDescent="0.2">
      <c r="A146" s="540"/>
      <c r="B146" s="252"/>
      <c r="C146" s="340" t="s">
        <v>498</v>
      </c>
      <c r="D146" s="748"/>
      <c r="E146" s="748"/>
      <c r="F146" s="748"/>
      <c r="G146" s="748"/>
      <c r="H146" s="748"/>
      <c r="I146" s="748"/>
      <c r="J146" s="748"/>
    </row>
    <row r="147" spans="1:10" x14ac:dyDescent="0.2">
      <c r="A147" s="3"/>
      <c r="B147" s="252"/>
      <c r="C147" s="340" t="s">
        <v>70</v>
      </c>
      <c r="D147" s="748">
        <f>'[1]SEM Input'!$H$59</f>
        <v>0.51665996228149091</v>
      </c>
      <c r="E147" s="748">
        <f>D147</f>
        <v>0.51665996228149091</v>
      </c>
      <c r="F147" s="748">
        <f t="shared" ref="F147:J147" si="46">E147</f>
        <v>0.51665996228149091</v>
      </c>
      <c r="G147" s="748">
        <f t="shared" si="46"/>
        <v>0.51665996228149091</v>
      </c>
      <c r="H147" s="748">
        <f t="shared" si="46"/>
        <v>0.51665996228149091</v>
      </c>
      <c r="I147" s="748">
        <f t="shared" si="46"/>
        <v>0.51665996228149091</v>
      </c>
      <c r="J147" s="748">
        <f t="shared" si="46"/>
        <v>0.51665996228149091</v>
      </c>
    </row>
    <row r="148" spans="1:10" x14ac:dyDescent="0.2">
      <c r="A148" s="3"/>
      <c r="B148" s="252"/>
      <c r="C148" s="341" t="s">
        <v>75</v>
      </c>
      <c r="D148" s="356">
        <f t="shared" ref="D148" si="47">SUBTOTAL(9,D142:D147)</f>
        <v>0.51665996228149091</v>
      </c>
      <c r="E148" s="356">
        <f t="shared" ref="E148:F148" si="48">SUBTOTAL(9,E142:E147)</f>
        <v>0.51665996228149091</v>
      </c>
      <c r="F148" s="356">
        <f t="shared" si="48"/>
        <v>0.51665996228149091</v>
      </c>
      <c r="G148" s="356">
        <f t="shared" ref="G148:J148" si="49">SUBTOTAL(9,G142:G147)</f>
        <v>0.51665996228149091</v>
      </c>
      <c r="H148" s="356">
        <f t="shared" si="49"/>
        <v>0.51665996228149091</v>
      </c>
      <c r="I148" s="356">
        <f t="shared" si="49"/>
        <v>0.51665996228149091</v>
      </c>
      <c r="J148" s="356">
        <f t="shared" si="49"/>
        <v>0.51665996228149091</v>
      </c>
    </row>
    <row r="149" spans="1:10" ht="13.5" thickBot="1" x14ac:dyDescent="0.25">
      <c r="A149" s="3"/>
      <c r="B149" s="252"/>
      <c r="C149" s="341"/>
      <c r="D149" s="328"/>
      <c r="E149" s="328"/>
      <c r="F149" s="328"/>
      <c r="G149" s="328"/>
      <c r="H149" s="328"/>
      <c r="I149" s="328"/>
      <c r="J149" s="328"/>
    </row>
    <row r="150" spans="1:10" s="895" customFormat="1" ht="18" x14ac:dyDescent="0.2">
      <c r="A150" s="338"/>
      <c r="B150" s="251"/>
      <c r="C150" s="254" t="str">
        <f>'I-3 Allocated'!A21</f>
        <v>Information Technology</v>
      </c>
      <c r="D150" s="331"/>
      <c r="E150" s="331"/>
      <c r="F150" s="331"/>
      <c r="G150" s="331"/>
      <c r="H150" s="331"/>
      <c r="I150" s="331"/>
      <c r="J150" s="331"/>
    </row>
    <row r="151" spans="1:10" x14ac:dyDescent="0.2">
      <c r="A151" s="338">
        <f>+A141+1</f>
        <v>17</v>
      </c>
      <c r="B151" s="252" t="str">
        <f ca="1">OFFSET(List_AllocOpexListStart,A151,0)</f>
        <v>A-17</v>
      </c>
      <c r="C151" s="339" t="str">
        <f ca="1">VLOOKUP(B151,List_AllocatedCosts,2,FALSE)</f>
        <v>Information Technology</v>
      </c>
      <c r="D151" s="328"/>
      <c r="E151" s="328"/>
      <c r="F151" s="328"/>
      <c r="G151" s="328"/>
      <c r="H151" s="328"/>
      <c r="I151" s="328"/>
      <c r="J151" s="328"/>
    </row>
    <row r="152" spans="1:10" x14ac:dyDescent="0.2">
      <c r="A152" s="338"/>
      <c r="B152" s="252"/>
      <c r="C152" s="340" t="s">
        <v>68</v>
      </c>
      <c r="D152" s="748"/>
      <c r="E152" s="748"/>
      <c r="F152" s="748"/>
      <c r="G152" s="748"/>
      <c r="H152" s="748"/>
      <c r="I152" s="748"/>
      <c r="J152" s="748"/>
    </row>
    <row r="153" spans="1:10" x14ac:dyDescent="0.2">
      <c r="A153" s="338"/>
      <c r="B153" s="252"/>
      <c r="C153" s="340" t="s">
        <v>69</v>
      </c>
      <c r="D153" s="748"/>
      <c r="E153" s="748"/>
      <c r="F153" s="748"/>
      <c r="G153" s="748"/>
      <c r="H153" s="748"/>
      <c r="I153" s="748"/>
      <c r="J153" s="748"/>
    </row>
    <row r="154" spans="1:10" s="736" customFormat="1" x14ac:dyDescent="0.2">
      <c r="A154" s="338"/>
      <c r="B154" s="252"/>
      <c r="C154" s="340" t="s">
        <v>546</v>
      </c>
      <c r="D154" s="748"/>
      <c r="E154" s="748"/>
      <c r="F154" s="748"/>
      <c r="G154" s="748"/>
      <c r="H154" s="748"/>
      <c r="I154" s="748"/>
      <c r="J154" s="748"/>
    </row>
    <row r="155" spans="1:10" x14ac:dyDescent="0.2">
      <c r="A155" s="338"/>
      <c r="B155" s="252"/>
      <c r="C155" s="340" t="s">
        <v>547</v>
      </c>
      <c r="D155" s="748"/>
      <c r="E155" s="748"/>
      <c r="F155" s="748"/>
      <c r="G155" s="748"/>
      <c r="H155" s="748"/>
      <c r="I155" s="748"/>
      <c r="J155" s="748"/>
    </row>
    <row r="156" spans="1:10" s="736" customFormat="1" x14ac:dyDescent="0.2">
      <c r="A156" s="338"/>
      <c r="B156" s="252"/>
      <c r="C156" s="340" t="s">
        <v>498</v>
      </c>
      <c r="D156" s="748"/>
      <c r="E156" s="748"/>
      <c r="F156" s="748"/>
      <c r="G156" s="748"/>
      <c r="H156" s="748"/>
      <c r="I156" s="748"/>
      <c r="J156" s="748"/>
    </row>
    <row r="157" spans="1:10" x14ac:dyDescent="0.2">
      <c r="A157" s="338"/>
      <c r="B157" s="252"/>
      <c r="C157" s="340" t="s">
        <v>70</v>
      </c>
      <c r="D157" s="748">
        <f>'[1]SEM Input'!$H$62</f>
        <v>21.86664769013716</v>
      </c>
      <c r="E157" s="748">
        <f>D157</f>
        <v>21.86664769013716</v>
      </c>
      <c r="F157" s="748">
        <f t="shared" ref="F157:J157" si="50">E157</f>
        <v>21.86664769013716</v>
      </c>
      <c r="G157" s="748">
        <f t="shared" si="50"/>
        <v>21.86664769013716</v>
      </c>
      <c r="H157" s="748">
        <f t="shared" si="50"/>
        <v>21.86664769013716</v>
      </c>
      <c r="I157" s="748">
        <f t="shared" si="50"/>
        <v>21.86664769013716</v>
      </c>
      <c r="J157" s="748">
        <f t="shared" si="50"/>
        <v>21.86664769013716</v>
      </c>
    </row>
    <row r="158" spans="1:10" x14ac:dyDescent="0.2">
      <c r="A158" s="338"/>
      <c r="B158" s="252"/>
      <c r="C158" s="341" t="s">
        <v>75</v>
      </c>
      <c r="D158" s="356">
        <f>SUBTOTAL(9,D152:D157)</f>
        <v>21.86664769013716</v>
      </c>
      <c r="E158" s="356">
        <f t="shared" ref="E158:F158" si="51">SUBTOTAL(9,E152:E157)</f>
        <v>21.86664769013716</v>
      </c>
      <c r="F158" s="356">
        <f t="shared" si="51"/>
        <v>21.86664769013716</v>
      </c>
      <c r="G158" s="356">
        <f t="shared" ref="G158:J158" si="52">SUBTOTAL(9,G152:G157)</f>
        <v>21.86664769013716</v>
      </c>
      <c r="H158" s="356">
        <f t="shared" si="52"/>
        <v>21.86664769013716</v>
      </c>
      <c r="I158" s="356">
        <f t="shared" si="52"/>
        <v>21.86664769013716</v>
      </c>
      <c r="J158" s="356">
        <f t="shared" si="52"/>
        <v>21.86664769013716</v>
      </c>
    </row>
    <row r="159" spans="1:10" ht="13.5" thickBot="1" x14ac:dyDescent="0.25">
      <c r="A159" s="338"/>
      <c r="B159" s="252"/>
      <c r="C159" s="341"/>
      <c r="D159" s="328"/>
      <c r="E159" s="328"/>
      <c r="F159" s="328"/>
      <c r="G159" s="328"/>
      <c r="H159" s="328"/>
      <c r="I159" s="328"/>
      <c r="J159" s="328"/>
    </row>
    <row r="160" spans="1:10" ht="18" x14ac:dyDescent="0.2">
      <c r="A160" s="338"/>
      <c r="B160" s="251"/>
      <c r="C160" s="254" t="str">
        <f>'I-3 Allocated'!A22</f>
        <v>Corporate Strategy</v>
      </c>
      <c r="D160" s="331"/>
      <c r="E160" s="331"/>
      <c r="F160" s="331"/>
      <c r="G160" s="331"/>
      <c r="H160" s="331"/>
      <c r="I160" s="331"/>
      <c r="J160" s="331"/>
    </row>
    <row r="161" spans="1:10" x14ac:dyDescent="0.2">
      <c r="A161" s="338">
        <f>+A151+1</f>
        <v>18</v>
      </c>
      <c r="B161" s="252" t="str">
        <f ca="1">OFFSET(List_AllocOpexListStart,A161,0)</f>
        <v>A-18</v>
      </c>
      <c r="C161" s="339" t="str">
        <f ca="1">VLOOKUP(B161,List_AllocatedCosts,2,FALSE)</f>
        <v>General Manager - Corporate Strategy</v>
      </c>
      <c r="D161" s="328"/>
      <c r="E161" s="328"/>
      <c r="F161" s="328"/>
      <c r="G161" s="328"/>
      <c r="H161" s="328"/>
      <c r="I161" s="328"/>
      <c r="J161" s="328"/>
    </row>
    <row r="162" spans="1:10" x14ac:dyDescent="0.2">
      <c r="A162" s="338"/>
      <c r="B162" s="252"/>
      <c r="C162" s="340" t="s">
        <v>68</v>
      </c>
      <c r="D162" s="748"/>
      <c r="E162" s="748"/>
      <c r="F162" s="748"/>
      <c r="G162" s="748"/>
      <c r="H162" s="748"/>
      <c r="I162" s="748"/>
      <c r="J162" s="748"/>
    </row>
    <row r="163" spans="1:10" x14ac:dyDescent="0.2">
      <c r="A163" s="338"/>
      <c r="B163" s="252"/>
      <c r="C163" s="340" t="s">
        <v>69</v>
      </c>
      <c r="D163" s="748"/>
      <c r="E163" s="748"/>
      <c r="F163" s="748"/>
      <c r="G163" s="748"/>
      <c r="H163" s="748"/>
      <c r="I163" s="748"/>
      <c r="J163" s="748"/>
    </row>
    <row r="164" spans="1:10" s="736" customFormat="1" x14ac:dyDescent="0.2">
      <c r="A164" s="338"/>
      <c r="B164" s="252"/>
      <c r="C164" s="340" t="s">
        <v>546</v>
      </c>
      <c r="D164" s="748"/>
      <c r="E164" s="748"/>
      <c r="F164" s="748"/>
      <c r="G164" s="748"/>
      <c r="H164" s="748"/>
      <c r="I164" s="748"/>
      <c r="J164" s="748"/>
    </row>
    <row r="165" spans="1:10" x14ac:dyDescent="0.2">
      <c r="A165" s="338"/>
      <c r="B165" s="252"/>
      <c r="C165" s="340" t="s">
        <v>547</v>
      </c>
      <c r="D165" s="748"/>
      <c r="E165" s="748"/>
      <c r="F165" s="748"/>
      <c r="G165" s="748"/>
      <c r="H165" s="748"/>
      <c r="I165" s="748"/>
      <c r="J165" s="748"/>
    </row>
    <row r="166" spans="1:10" s="736" customFormat="1" x14ac:dyDescent="0.2">
      <c r="A166" s="338"/>
      <c r="B166" s="252"/>
      <c r="C166" s="340" t="s">
        <v>498</v>
      </c>
      <c r="D166" s="748"/>
      <c r="E166" s="748"/>
      <c r="F166" s="748"/>
      <c r="G166" s="748"/>
      <c r="H166" s="748"/>
      <c r="I166" s="748"/>
      <c r="J166" s="748"/>
    </row>
    <row r="167" spans="1:10" x14ac:dyDescent="0.2">
      <c r="A167" s="338"/>
      <c r="B167" s="252"/>
      <c r="C167" s="340" t="s">
        <v>70</v>
      </c>
      <c r="D167" s="748">
        <f>'[1]SEM Input'!$H$65</f>
        <v>0.67584638512086181</v>
      </c>
      <c r="E167" s="748">
        <f>D167</f>
        <v>0.67584638512086181</v>
      </c>
      <c r="F167" s="748">
        <f t="shared" ref="F167:J167" si="53">E167</f>
        <v>0.67584638512086181</v>
      </c>
      <c r="G167" s="748">
        <f t="shared" si="53"/>
        <v>0.67584638512086181</v>
      </c>
      <c r="H167" s="748">
        <f t="shared" si="53"/>
        <v>0.67584638512086181</v>
      </c>
      <c r="I167" s="748">
        <f t="shared" si="53"/>
        <v>0.67584638512086181</v>
      </c>
      <c r="J167" s="748">
        <f t="shared" si="53"/>
        <v>0.67584638512086181</v>
      </c>
    </row>
    <row r="168" spans="1:10" x14ac:dyDescent="0.2">
      <c r="A168" s="338"/>
      <c r="B168" s="252"/>
      <c r="C168" s="341" t="s">
        <v>75</v>
      </c>
      <c r="D168" s="356">
        <f>SUBTOTAL(9,D162:D167)</f>
        <v>0.67584638512086181</v>
      </c>
      <c r="E168" s="356">
        <f t="shared" ref="E168:F168" si="54">SUBTOTAL(9,E162:E167)</f>
        <v>0.67584638512086181</v>
      </c>
      <c r="F168" s="356">
        <f t="shared" si="54"/>
        <v>0.67584638512086181</v>
      </c>
      <c r="G168" s="356">
        <f t="shared" ref="G168:J168" si="55">SUBTOTAL(9,G162:G167)</f>
        <v>0.67584638512086181</v>
      </c>
      <c r="H168" s="356">
        <f t="shared" si="55"/>
        <v>0.67584638512086181</v>
      </c>
      <c r="I168" s="356">
        <f t="shared" si="55"/>
        <v>0.67584638512086181</v>
      </c>
      <c r="J168" s="356">
        <f t="shared" si="55"/>
        <v>0.67584638512086181</v>
      </c>
    </row>
    <row r="169" spans="1:10" s="895" customFormat="1" x14ac:dyDescent="0.2">
      <c r="A169" s="338"/>
      <c r="B169" s="252"/>
      <c r="C169" s="341"/>
      <c r="D169" s="356"/>
      <c r="E169" s="356"/>
      <c r="F169" s="356"/>
      <c r="G169" s="356"/>
      <c r="H169" s="356"/>
      <c r="I169" s="356"/>
      <c r="J169" s="356"/>
    </row>
    <row r="170" spans="1:10" x14ac:dyDescent="0.2">
      <c r="A170" s="338">
        <f>+A161+1</f>
        <v>19</v>
      </c>
      <c r="B170" s="252" t="str">
        <f ca="1">OFFSET(List_AllocOpexListStart,A170,0)</f>
        <v>A-19</v>
      </c>
      <c r="C170" s="339" t="str">
        <f ca="1">VLOOKUP(B170,List_AllocatedCosts,2,FALSE)</f>
        <v>Regulation</v>
      </c>
      <c r="D170" s="328"/>
      <c r="E170" s="328"/>
      <c r="F170" s="328"/>
      <c r="G170" s="328"/>
      <c r="H170" s="328"/>
      <c r="I170" s="328"/>
      <c r="J170" s="328"/>
    </row>
    <row r="171" spans="1:10" x14ac:dyDescent="0.2">
      <c r="A171" s="3"/>
      <c r="B171" s="252"/>
      <c r="C171" s="340" t="s">
        <v>68</v>
      </c>
      <c r="D171" s="748"/>
      <c r="E171" s="748"/>
      <c r="F171" s="748"/>
      <c r="G171" s="748"/>
      <c r="H171" s="748"/>
      <c r="I171" s="748"/>
      <c r="J171" s="748"/>
    </row>
    <row r="172" spans="1:10" x14ac:dyDescent="0.2">
      <c r="A172" s="3"/>
      <c r="B172" s="252"/>
      <c r="C172" s="340" t="s">
        <v>69</v>
      </c>
      <c r="D172" s="748"/>
      <c r="E172" s="748"/>
      <c r="F172" s="748"/>
      <c r="G172" s="748"/>
      <c r="H172" s="748"/>
      <c r="I172" s="748"/>
      <c r="J172" s="748"/>
    </row>
    <row r="173" spans="1:10" s="736" customFormat="1" x14ac:dyDescent="0.2">
      <c r="A173" s="540"/>
      <c r="B173" s="252"/>
      <c r="C173" s="340" t="s">
        <v>546</v>
      </c>
      <c r="D173" s="748"/>
      <c r="E173" s="748"/>
      <c r="F173" s="748"/>
      <c r="G173" s="748"/>
      <c r="H173" s="748"/>
      <c r="I173" s="748"/>
      <c r="J173" s="748"/>
    </row>
    <row r="174" spans="1:10" x14ac:dyDescent="0.2">
      <c r="A174" s="3"/>
      <c r="B174" s="252"/>
      <c r="C174" s="340" t="s">
        <v>547</v>
      </c>
      <c r="D174" s="748"/>
      <c r="E174" s="748"/>
      <c r="F174" s="748"/>
      <c r="G174" s="748"/>
      <c r="H174" s="748"/>
      <c r="I174" s="748"/>
      <c r="J174" s="748"/>
    </row>
    <row r="175" spans="1:10" s="736" customFormat="1" x14ac:dyDescent="0.2">
      <c r="A175" s="540"/>
      <c r="B175" s="252"/>
      <c r="C175" s="340" t="s">
        <v>498</v>
      </c>
      <c r="D175" s="748"/>
      <c r="E175" s="748"/>
      <c r="F175" s="748"/>
      <c r="G175" s="748"/>
      <c r="H175" s="748"/>
      <c r="I175" s="748"/>
      <c r="J175" s="748"/>
    </row>
    <row r="176" spans="1:10" x14ac:dyDescent="0.2">
      <c r="A176" s="3"/>
      <c r="B176" s="252"/>
      <c r="C176" s="340" t="s">
        <v>70</v>
      </c>
      <c r="D176" s="748">
        <f>'[1]SEM Input'!$H$66</f>
        <v>3.7758295437772604</v>
      </c>
      <c r="E176" s="748">
        <f>D176</f>
        <v>3.7758295437772604</v>
      </c>
      <c r="F176" s="748">
        <f t="shared" ref="F176:J176" si="56">E176</f>
        <v>3.7758295437772604</v>
      </c>
      <c r="G176" s="748">
        <f t="shared" si="56"/>
        <v>3.7758295437772604</v>
      </c>
      <c r="H176" s="748">
        <f t="shared" si="56"/>
        <v>3.7758295437772604</v>
      </c>
      <c r="I176" s="748">
        <f t="shared" si="56"/>
        <v>3.7758295437772604</v>
      </c>
      <c r="J176" s="748">
        <f t="shared" si="56"/>
        <v>3.7758295437772604</v>
      </c>
    </row>
    <row r="177" spans="1:10" x14ac:dyDescent="0.2">
      <c r="A177" s="3"/>
      <c r="B177" s="252"/>
      <c r="C177" s="341" t="s">
        <v>75</v>
      </c>
      <c r="D177" s="356">
        <f>SUBTOTAL(9,D171:D176)</f>
        <v>3.7758295437772604</v>
      </c>
      <c r="E177" s="356">
        <f t="shared" ref="E177:F177" si="57">SUBTOTAL(9,E171:E176)</f>
        <v>3.7758295437772604</v>
      </c>
      <c r="F177" s="356">
        <f t="shared" si="57"/>
        <v>3.7758295437772604</v>
      </c>
      <c r="G177" s="356">
        <f t="shared" ref="G177:J177" si="58">SUBTOTAL(9,G171:G176)</f>
        <v>3.7758295437772604</v>
      </c>
      <c r="H177" s="356">
        <f t="shared" si="58"/>
        <v>3.7758295437772604</v>
      </c>
      <c r="I177" s="356">
        <f t="shared" si="58"/>
        <v>3.7758295437772604</v>
      </c>
      <c r="J177" s="356">
        <f t="shared" si="58"/>
        <v>3.7758295437772604</v>
      </c>
    </row>
    <row r="178" spans="1:10" x14ac:dyDescent="0.2">
      <c r="A178" s="3"/>
      <c r="B178" s="252"/>
      <c r="C178" s="341"/>
      <c r="D178" s="328"/>
      <c r="E178" s="328"/>
      <c r="F178" s="328"/>
      <c r="G178" s="328"/>
      <c r="H178" s="328"/>
      <c r="I178" s="328"/>
      <c r="J178" s="328"/>
    </row>
    <row r="179" spans="1:10" x14ac:dyDescent="0.2">
      <c r="A179" s="338">
        <f>+A170+1</f>
        <v>20</v>
      </c>
      <c r="B179" s="252" t="str">
        <f ca="1">OFFSET(List_AllocOpexListStart,A179,0)</f>
        <v>A-20</v>
      </c>
      <c r="C179" s="339" t="str">
        <f ca="1">VLOOKUP(B179,List_AllocatedCosts,2,FALSE)</f>
        <v>Strategic Planning</v>
      </c>
      <c r="D179" s="328"/>
      <c r="E179" s="328"/>
      <c r="F179" s="328"/>
      <c r="G179" s="328"/>
      <c r="H179" s="328"/>
      <c r="I179" s="328"/>
      <c r="J179" s="328"/>
    </row>
    <row r="180" spans="1:10" x14ac:dyDescent="0.2">
      <c r="A180" s="338"/>
      <c r="B180" s="252"/>
      <c r="C180" s="340" t="s">
        <v>68</v>
      </c>
      <c r="D180" s="748"/>
      <c r="E180" s="748"/>
      <c r="F180" s="748"/>
      <c r="G180" s="748"/>
      <c r="H180" s="748"/>
      <c r="I180" s="748"/>
      <c r="J180" s="748"/>
    </row>
    <row r="181" spans="1:10" x14ac:dyDescent="0.2">
      <c r="A181" s="338"/>
      <c r="B181" s="252"/>
      <c r="C181" s="340" t="s">
        <v>69</v>
      </c>
      <c r="D181" s="748"/>
      <c r="E181" s="748"/>
      <c r="F181" s="748"/>
      <c r="G181" s="748"/>
      <c r="H181" s="748"/>
      <c r="I181" s="748"/>
      <c r="J181" s="748"/>
    </row>
    <row r="182" spans="1:10" s="736" customFormat="1" x14ac:dyDescent="0.2">
      <c r="A182" s="338"/>
      <c r="B182" s="252"/>
      <c r="C182" s="340" t="s">
        <v>546</v>
      </c>
      <c r="D182" s="748"/>
      <c r="E182" s="748"/>
      <c r="F182" s="748"/>
      <c r="G182" s="748"/>
      <c r="H182" s="748"/>
      <c r="I182" s="748"/>
      <c r="J182" s="748"/>
    </row>
    <row r="183" spans="1:10" x14ac:dyDescent="0.2">
      <c r="A183" s="338"/>
      <c r="B183" s="252"/>
      <c r="C183" s="340" t="s">
        <v>547</v>
      </c>
      <c r="D183" s="748"/>
      <c r="E183" s="748"/>
      <c r="F183" s="748"/>
      <c r="G183" s="748"/>
      <c r="H183" s="748"/>
      <c r="I183" s="748"/>
      <c r="J183" s="748"/>
    </row>
    <row r="184" spans="1:10" s="736" customFormat="1" x14ac:dyDescent="0.2">
      <c r="A184" s="338"/>
      <c r="B184" s="252"/>
      <c r="C184" s="340" t="s">
        <v>498</v>
      </c>
      <c r="D184" s="748"/>
      <c r="E184" s="748"/>
      <c r="F184" s="748"/>
      <c r="G184" s="748"/>
      <c r="H184" s="748"/>
      <c r="I184" s="748"/>
      <c r="J184" s="748"/>
    </row>
    <row r="185" spans="1:10" x14ac:dyDescent="0.2">
      <c r="A185" s="338"/>
      <c r="B185" s="252"/>
      <c r="C185" s="340" t="s">
        <v>70</v>
      </c>
      <c r="D185" s="748">
        <f>'[1]SEM Input'!$H$67</f>
        <v>0.36076033462270762</v>
      </c>
      <c r="E185" s="748">
        <f>D185</f>
        <v>0.36076033462270762</v>
      </c>
      <c r="F185" s="748">
        <f t="shared" ref="F185:J185" si="59">E185</f>
        <v>0.36076033462270762</v>
      </c>
      <c r="G185" s="748">
        <f t="shared" si="59"/>
        <v>0.36076033462270762</v>
      </c>
      <c r="H185" s="748">
        <f t="shared" si="59"/>
        <v>0.36076033462270762</v>
      </c>
      <c r="I185" s="748">
        <f t="shared" si="59"/>
        <v>0.36076033462270762</v>
      </c>
      <c r="J185" s="748">
        <f t="shared" si="59"/>
        <v>0.36076033462270762</v>
      </c>
    </row>
    <row r="186" spans="1:10" x14ac:dyDescent="0.2">
      <c r="A186" s="338"/>
      <c r="B186" s="252"/>
      <c r="C186" s="341" t="s">
        <v>75</v>
      </c>
      <c r="D186" s="356">
        <f>SUBTOTAL(9,D180:D185)</f>
        <v>0.36076033462270762</v>
      </c>
      <c r="E186" s="356">
        <f t="shared" ref="E186:F186" si="60">SUBTOTAL(9,E180:E185)</f>
        <v>0.36076033462270762</v>
      </c>
      <c r="F186" s="356">
        <f t="shared" si="60"/>
        <v>0.36076033462270762</v>
      </c>
      <c r="G186" s="356">
        <f t="shared" ref="G186:J186" si="61">SUBTOTAL(9,G180:G185)</f>
        <v>0.36076033462270762</v>
      </c>
      <c r="H186" s="356">
        <f t="shared" si="61"/>
        <v>0.36076033462270762</v>
      </c>
      <c r="I186" s="356">
        <f t="shared" si="61"/>
        <v>0.36076033462270762</v>
      </c>
      <c r="J186" s="356">
        <f t="shared" si="61"/>
        <v>0.36076033462270762</v>
      </c>
    </row>
    <row r="187" spans="1:10" x14ac:dyDescent="0.2">
      <c r="A187" s="338"/>
      <c r="B187" s="252"/>
      <c r="C187" s="341"/>
      <c r="D187" s="328"/>
      <c r="E187" s="328"/>
      <c r="F187" s="328"/>
      <c r="G187" s="328"/>
      <c r="H187" s="328"/>
      <c r="I187" s="328"/>
      <c r="J187" s="328"/>
    </row>
    <row r="188" spans="1:10" x14ac:dyDescent="0.2">
      <c r="A188" s="338">
        <f>+A179+1</f>
        <v>21</v>
      </c>
      <c r="B188" s="252" t="str">
        <f ca="1">OFFSET(List_AllocOpexListStart,A188,0)</f>
        <v>A-21</v>
      </c>
      <c r="C188" s="339" t="str">
        <f ca="1">VLOOKUP(B188,List_AllocatedCosts,2,FALSE)</f>
        <v>Communications</v>
      </c>
      <c r="D188" s="328"/>
      <c r="E188" s="328"/>
      <c r="F188" s="328"/>
      <c r="G188" s="328"/>
      <c r="H188" s="328"/>
      <c r="I188" s="328"/>
      <c r="J188" s="328"/>
    </row>
    <row r="189" spans="1:10" x14ac:dyDescent="0.2">
      <c r="A189" s="3"/>
      <c r="B189" s="252"/>
      <c r="C189" s="340" t="s">
        <v>68</v>
      </c>
      <c r="D189" s="748"/>
      <c r="E189" s="748"/>
      <c r="F189" s="748"/>
      <c r="G189" s="748"/>
      <c r="H189" s="748"/>
      <c r="I189" s="748"/>
      <c r="J189" s="748"/>
    </row>
    <row r="190" spans="1:10" s="736" customFormat="1" x14ac:dyDescent="0.2">
      <c r="A190" s="540"/>
      <c r="B190" s="252"/>
      <c r="C190" s="340" t="s">
        <v>69</v>
      </c>
      <c r="D190" s="748"/>
      <c r="E190" s="748"/>
      <c r="F190" s="748"/>
      <c r="G190" s="748"/>
      <c r="H190" s="748"/>
      <c r="I190" s="748"/>
      <c r="J190" s="748"/>
    </row>
    <row r="191" spans="1:10" x14ac:dyDescent="0.2">
      <c r="A191" s="3"/>
      <c r="B191" s="252"/>
      <c r="C191" s="340" t="s">
        <v>546</v>
      </c>
      <c r="D191" s="748"/>
      <c r="E191" s="748"/>
      <c r="F191" s="748"/>
      <c r="G191" s="748"/>
      <c r="H191" s="748"/>
      <c r="I191" s="748"/>
      <c r="J191" s="748"/>
    </row>
    <row r="192" spans="1:10" s="736" customFormat="1" x14ac:dyDescent="0.2">
      <c r="A192" s="540"/>
      <c r="B192" s="252"/>
      <c r="C192" s="340" t="s">
        <v>547</v>
      </c>
      <c r="D192" s="748"/>
      <c r="E192" s="748"/>
      <c r="F192" s="748"/>
      <c r="G192" s="748"/>
      <c r="H192" s="748"/>
      <c r="I192" s="748"/>
      <c r="J192" s="748"/>
    </row>
    <row r="193" spans="1:10" x14ac:dyDescent="0.2">
      <c r="A193" s="3"/>
      <c r="B193" s="252"/>
      <c r="C193" s="340" t="s">
        <v>498</v>
      </c>
      <c r="D193" s="748"/>
      <c r="E193" s="748"/>
      <c r="F193" s="748"/>
      <c r="G193" s="748"/>
      <c r="H193" s="748"/>
      <c r="I193" s="748"/>
      <c r="J193" s="748"/>
    </row>
    <row r="194" spans="1:10" x14ac:dyDescent="0.2">
      <c r="A194" s="3"/>
      <c r="B194" s="252"/>
      <c r="C194" s="340" t="s">
        <v>70</v>
      </c>
      <c r="D194" s="748">
        <f>'[1]SEM Input'!$H$68</f>
        <v>2.1207450043628411</v>
      </c>
      <c r="E194" s="748">
        <f>D194</f>
        <v>2.1207450043628411</v>
      </c>
      <c r="F194" s="748">
        <f t="shared" ref="F194:J194" si="62">E194</f>
        <v>2.1207450043628411</v>
      </c>
      <c r="G194" s="748">
        <f t="shared" si="62"/>
        <v>2.1207450043628411</v>
      </c>
      <c r="H194" s="748">
        <f t="shared" si="62"/>
        <v>2.1207450043628411</v>
      </c>
      <c r="I194" s="748">
        <f t="shared" si="62"/>
        <v>2.1207450043628411</v>
      </c>
      <c r="J194" s="748">
        <f t="shared" si="62"/>
        <v>2.1207450043628411</v>
      </c>
    </row>
    <row r="195" spans="1:10" x14ac:dyDescent="0.2">
      <c r="A195" s="3"/>
      <c r="B195" s="252"/>
      <c r="C195" s="341" t="s">
        <v>75</v>
      </c>
      <c r="D195" s="356">
        <f>SUBTOTAL(9,D189:D194)</f>
        <v>2.1207450043628411</v>
      </c>
      <c r="E195" s="356">
        <f t="shared" ref="E195:F195" si="63">SUBTOTAL(9,E189:E194)</f>
        <v>2.1207450043628411</v>
      </c>
      <c r="F195" s="356">
        <f t="shared" si="63"/>
        <v>2.1207450043628411</v>
      </c>
      <c r="G195" s="356">
        <f t="shared" ref="G195:J195" si="64">SUBTOTAL(9,G189:G194)</f>
        <v>2.1207450043628411</v>
      </c>
      <c r="H195" s="356">
        <f t="shared" si="64"/>
        <v>2.1207450043628411</v>
      </c>
      <c r="I195" s="356">
        <f t="shared" si="64"/>
        <v>2.1207450043628411</v>
      </c>
      <c r="J195" s="356">
        <f t="shared" si="64"/>
        <v>2.1207450043628411</v>
      </c>
    </row>
    <row r="196" spans="1:10" ht="13.5" thickBot="1" x14ac:dyDescent="0.25">
      <c r="A196" s="3"/>
      <c r="B196" s="252"/>
      <c r="C196" s="349"/>
      <c r="D196" s="328"/>
      <c r="E196" s="328"/>
      <c r="F196" s="328"/>
      <c r="G196" s="328"/>
      <c r="H196" s="328"/>
      <c r="I196" s="328"/>
      <c r="J196" s="328"/>
    </row>
    <row r="197" spans="1:10" s="895" customFormat="1" ht="18" x14ac:dyDescent="0.2">
      <c r="A197" s="338"/>
      <c r="B197" s="251"/>
      <c r="C197" s="254" t="str">
        <f>'I-3 Allocated'!A26</f>
        <v>People and Culture</v>
      </c>
      <c r="D197" s="331"/>
      <c r="E197" s="331"/>
      <c r="F197" s="331"/>
      <c r="G197" s="331"/>
      <c r="H197" s="331"/>
      <c r="I197" s="331"/>
      <c r="J197" s="331"/>
    </row>
    <row r="198" spans="1:10" x14ac:dyDescent="0.2">
      <c r="A198" s="338">
        <f>+A188+1</f>
        <v>22</v>
      </c>
      <c r="B198" s="252" t="str">
        <f ca="1">OFFSET(List_AllocOpexListStart,A198,0)</f>
        <v>A-22</v>
      </c>
      <c r="C198" s="339" t="str">
        <f ca="1">VLOOKUP(B198,List_AllocatedCosts,2,FALSE)</f>
        <v>General Manager - People and Culture</v>
      </c>
      <c r="D198" s="328"/>
      <c r="E198" s="328"/>
      <c r="F198" s="328"/>
      <c r="G198" s="328"/>
      <c r="H198" s="328"/>
      <c r="I198" s="328"/>
      <c r="J198" s="328"/>
    </row>
    <row r="199" spans="1:10" x14ac:dyDescent="0.2">
      <c r="A199" s="338"/>
      <c r="B199" s="252"/>
      <c r="C199" s="340" t="s">
        <v>68</v>
      </c>
      <c r="D199" s="748"/>
      <c r="E199" s="748"/>
      <c r="F199" s="748"/>
      <c r="G199" s="748"/>
      <c r="H199" s="748"/>
      <c r="I199" s="748"/>
      <c r="J199" s="748"/>
    </row>
    <row r="200" spans="1:10" x14ac:dyDescent="0.2">
      <c r="A200" s="338"/>
      <c r="B200" s="252"/>
      <c r="C200" s="340" t="s">
        <v>69</v>
      </c>
      <c r="D200" s="748"/>
      <c r="E200" s="748"/>
      <c r="F200" s="748"/>
      <c r="G200" s="748"/>
      <c r="H200" s="748"/>
      <c r="I200" s="748"/>
      <c r="J200" s="748"/>
    </row>
    <row r="201" spans="1:10" s="736" customFormat="1" x14ac:dyDescent="0.2">
      <c r="A201" s="338"/>
      <c r="B201" s="252"/>
      <c r="C201" s="340" t="s">
        <v>546</v>
      </c>
      <c r="D201" s="748"/>
      <c r="E201" s="748"/>
      <c r="F201" s="748"/>
      <c r="G201" s="748"/>
      <c r="H201" s="748"/>
      <c r="I201" s="748"/>
      <c r="J201" s="748"/>
    </row>
    <row r="202" spans="1:10" x14ac:dyDescent="0.2">
      <c r="A202" s="338"/>
      <c r="B202" s="252"/>
      <c r="C202" s="340" t="s">
        <v>547</v>
      </c>
      <c r="D202" s="748"/>
      <c r="E202" s="748"/>
      <c r="F202" s="748"/>
      <c r="G202" s="748"/>
      <c r="H202" s="748"/>
      <c r="I202" s="748"/>
      <c r="J202" s="748"/>
    </row>
    <row r="203" spans="1:10" s="736" customFormat="1" x14ac:dyDescent="0.2">
      <c r="A203" s="338"/>
      <c r="B203" s="252"/>
      <c r="C203" s="340" t="s">
        <v>498</v>
      </c>
      <c r="D203" s="748"/>
      <c r="E203" s="748"/>
      <c r="F203" s="748"/>
      <c r="G203" s="748"/>
      <c r="H203" s="748"/>
      <c r="I203" s="748"/>
      <c r="J203" s="748"/>
    </row>
    <row r="204" spans="1:10" x14ac:dyDescent="0.2">
      <c r="A204" s="338"/>
      <c r="B204" s="252"/>
      <c r="C204" s="340" t="s">
        <v>70</v>
      </c>
      <c r="D204" s="748">
        <f>'[1]SEM Input'!$H$71</f>
        <v>0.56143050343411227</v>
      </c>
      <c r="E204" s="748">
        <f>D204</f>
        <v>0.56143050343411227</v>
      </c>
      <c r="F204" s="748">
        <f t="shared" ref="F204:J204" si="65">E204</f>
        <v>0.56143050343411227</v>
      </c>
      <c r="G204" s="748">
        <f t="shared" si="65"/>
        <v>0.56143050343411227</v>
      </c>
      <c r="H204" s="748">
        <f t="shared" si="65"/>
        <v>0.56143050343411227</v>
      </c>
      <c r="I204" s="748">
        <f t="shared" si="65"/>
        <v>0.56143050343411227</v>
      </c>
      <c r="J204" s="748">
        <f t="shared" si="65"/>
        <v>0.56143050343411227</v>
      </c>
    </row>
    <row r="205" spans="1:10" x14ac:dyDescent="0.2">
      <c r="A205" s="338"/>
      <c r="B205" s="252"/>
      <c r="C205" s="341" t="s">
        <v>75</v>
      </c>
      <c r="D205" s="356">
        <f>SUBTOTAL(9,D199:D204)</f>
        <v>0.56143050343411227</v>
      </c>
      <c r="E205" s="356">
        <f t="shared" ref="E205:F205" si="66">SUBTOTAL(9,E199:E204)</f>
        <v>0.56143050343411227</v>
      </c>
      <c r="F205" s="356">
        <f t="shared" si="66"/>
        <v>0.56143050343411227</v>
      </c>
      <c r="G205" s="356">
        <f t="shared" ref="G205:J205" si="67">SUBTOTAL(9,G199:G204)</f>
        <v>0.56143050343411227</v>
      </c>
      <c r="H205" s="356">
        <f t="shared" si="67"/>
        <v>0.56143050343411227</v>
      </c>
      <c r="I205" s="356">
        <f t="shared" si="67"/>
        <v>0.56143050343411227</v>
      </c>
      <c r="J205" s="356">
        <f t="shared" si="67"/>
        <v>0.56143050343411227</v>
      </c>
    </row>
    <row r="206" spans="1:10" x14ac:dyDescent="0.2">
      <c r="A206" s="338"/>
      <c r="B206" s="252"/>
      <c r="C206" s="341"/>
      <c r="D206" s="328"/>
      <c r="E206" s="328"/>
      <c r="F206" s="328"/>
      <c r="G206" s="328"/>
      <c r="H206" s="328"/>
      <c r="I206" s="328"/>
      <c r="J206" s="328"/>
    </row>
    <row r="207" spans="1:10" x14ac:dyDescent="0.2">
      <c r="A207" s="338">
        <f>+A198+1</f>
        <v>23</v>
      </c>
      <c r="B207" s="252" t="str">
        <f ca="1">OFFSET(List_AllocOpexListStart,A207,0)</f>
        <v>A-23</v>
      </c>
      <c r="C207" s="339" t="str">
        <f ca="1">VLOOKUP(B207,List_AllocatedCosts,2,FALSE)</f>
        <v>HR - Employee Relations</v>
      </c>
      <c r="D207" s="328"/>
      <c r="E207" s="328"/>
      <c r="F207" s="328"/>
      <c r="G207" s="328"/>
      <c r="H207" s="328"/>
      <c r="I207" s="328"/>
      <c r="J207" s="328"/>
    </row>
    <row r="208" spans="1:10" x14ac:dyDescent="0.2">
      <c r="A208" s="338"/>
      <c r="B208" s="252"/>
      <c r="C208" s="340" t="s">
        <v>68</v>
      </c>
      <c r="D208" s="748"/>
      <c r="E208" s="748"/>
      <c r="F208" s="748"/>
      <c r="G208" s="748"/>
      <c r="H208" s="748"/>
      <c r="I208" s="748"/>
      <c r="J208" s="748"/>
    </row>
    <row r="209" spans="1:10" x14ac:dyDescent="0.2">
      <c r="A209" s="338"/>
      <c r="B209" s="252"/>
      <c r="C209" s="340" t="s">
        <v>69</v>
      </c>
      <c r="D209" s="748"/>
      <c r="E209" s="748"/>
      <c r="F209" s="748"/>
      <c r="G209" s="748"/>
      <c r="H209" s="748"/>
      <c r="I209" s="748"/>
      <c r="J209" s="748"/>
    </row>
    <row r="210" spans="1:10" s="736" customFormat="1" x14ac:dyDescent="0.2">
      <c r="A210" s="338"/>
      <c r="B210" s="252"/>
      <c r="C210" s="340" t="s">
        <v>546</v>
      </c>
      <c r="D210" s="748"/>
      <c r="E210" s="748"/>
      <c r="F210" s="748"/>
      <c r="G210" s="748"/>
      <c r="H210" s="748"/>
      <c r="I210" s="748"/>
      <c r="J210" s="748"/>
    </row>
    <row r="211" spans="1:10" x14ac:dyDescent="0.2">
      <c r="A211" s="338"/>
      <c r="B211" s="252"/>
      <c r="C211" s="340" t="s">
        <v>547</v>
      </c>
      <c r="D211" s="748"/>
      <c r="E211" s="748"/>
      <c r="F211" s="748"/>
      <c r="G211" s="748"/>
      <c r="H211" s="748"/>
      <c r="I211" s="748"/>
      <c r="J211" s="748"/>
    </row>
    <row r="212" spans="1:10" s="736" customFormat="1" x14ac:dyDescent="0.2">
      <c r="A212" s="338"/>
      <c r="B212" s="252"/>
      <c r="C212" s="340" t="s">
        <v>498</v>
      </c>
      <c r="D212" s="748"/>
      <c r="E212" s="748"/>
      <c r="F212" s="748"/>
      <c r="G212" s="748"/>
      <c r="H212" s="748"/>
      <c r="I212" s="748"/>
      <c r="J212" s="748"/>
    </row>
    <row r="213" spans="1:10" x14ac:dyDescent="0.2">
      <c r="A213" s="338"/>
      <c r="B213" s="252"/>
      <c r="C213" s="340" t="s">
        <v>70</v>
      </c>
      <c r="D213" s="748">
        <f>'[1]SEM Input'!$H$72</f>
        <v>3.8333165232893043</v>
      </c>
      <c r="E213" s="748">
        <f>D213</f>
        <v>3.8333165232893043</v>
      </c>
      <c r="F213" s="748">
        <f t="shared" ref="F213:J213" si="68">E213</f>
        <v>3.8333165232893043</v>
      </c>
      <c r="G213" s="748">
        <f t="shared" si="68"/>
        <v>3.8333165232893043</v>
      </c>
      <c r="H213" s="748">
        <f t="shared" si="68"/>
        <v>3.8333165232893043</v>
      </c>
      <c r="I213" s="748">
        <f t="shared" si="68"/>
        <v>3.8333165232893043</v>
      </c>
      <c r="J213" s="748">
        <f t="shared" si="68"/>
        <v>3.8333165232893043</v>
      </c>
    </row>
    <row r="214" spans="1:10" x14ac:dyDescent="0.2">
      <c r="A214" s="338"/>
      <c r="B214" s="252"/>
      <c r="C214" s="341" t="s">
        <v>75</v>
      </c>
      <c r="D214" s="356">
        <f>SUBTOTAL(9,D208:D213)</f>
        <v>3.8333165232893043</v>
      </c>
      <c r="E214" s="356">
        <f t="shared" ref="E214:F214" si="69">SUBTOTAL(9,E208:E213)</f>
        <v>3.8333165232893043</v>
      </c>
      <c r="F214" s="356">
        <f t="shared" si="69"/>
        <v>3.8333165232893043</v>
      </c>
      <c r="G214" s="356">
        <f t="shared" ref="G214:J214" si="70">SUBTOTAL(9,G208:G213)</f>
        <v>3.8333165232893043</v>
      </c>
      <c r="H214" s="356">
        <f t="shared" si="70"/>
        <v>3.8333165232893043</v>
      </c>
      <c r="I214" s="356">
        <f t="shared" si="70"/>
        <v>3.8333165232893043</v>
      </c>
      <c r="J214" s="356">
        <f t="shared" si="70"/>
        <v>3.8333165232893043</v>
      </c>
    </row>
    <row r="215" spans="1:10" x14ac:dyDescent="0.2">
      <c r="A215" s="338"/>
      <c r="B215" s="252"/>
      <c r="C215" s="341"/>
      <c r="D215" s="328"/>
      <c r="E215" s="328"/>
      <c r="F215" s="328"/>
      <c r="G215" s="328"/>
      <c r="H215" s="328"/>
      <c r="I215" s="328"/>
      <c r="J215" s="328"/>
    </row>
    <row r="216" spans="1:10" x14ac:dyDescent="0.2">
      <c r="A216" s="338">
        <f>+A207+1</f>
        <v>24</v>
      </c>
      <c r="B216" s="252" t="str">
        <f ca="1">OFFSET(List_AllocOpexListStart,A216,0)</f>
        <v>A-24</v>
      </c>
      <c r="C216" s="339" t="str">
        <f ca="1">VLOOKUP(B216,List_AllocatedCosts,2,FALSE)</f>
        <v>N/A</v>
      </c>
      <c r="D216" s="328"/>
      <c r="E216" s="328"/>
      <c r="F216" s="328"/>
      <c r="G216" s="328"/>
      <c r="H216" s="328"/>
      <c r="I216" s="328"/>
      <c r="J216" s="328"/>
    </row>
    <row r="217" spans="1:10" x14ac:dyDescent="0.2">
      <c r="A217" s="3"/>
      <c r="B217" s="252"/>
      <c r="C217" s="340" t="s">
        <v>68</v>
      </c>
      <c r="D217" s="748"/>
      <c r="E217" s="748"/>
      <c r="F217" s="748"/>
      <c r="G217" s="748"/>
      <c r="H217" s="748"/>
      <c r="I217" s="748"/>
      <c r="J217" s="748"/>
    </row>
    <row r="218" spans="1:10" x14ac:dyDescent="0.2">
      <c r="A218" s="3"/>
      <c r="B218" s="252"/>
      <c r="C218" s="340" t="s">
        <v>69</v>
      </c>
      <c r="D218" s="748"/>
      <c r="E218" s="748"/>
      <c r="F218" s="748"/>
      <c r="G218" s="748"/>
      <c r="H218" s="748"/>
      <c r="I218" s="748"/>
      <c r="J218" s="748"/>
    </row>
    <row r="219" spans="1:10" s="736" customFormat="1" x14ac:dyDescent="0.2">
      <c r="A219" s="540"/>
      <c r="B219" s="252"/>
      <c r="C219" s="340" t="s">
        <v>546</v>
      </c>
      <c r="D219" s="748"/>
      <c r="E219" s="748"/>
      <c r="F219" s="748"/>
      <c r="G219" s="748"/>
      <c r="H219" s="748"/>
      <c r="I219" s="748"/>
      <c r="J219" s="748"/>
    </row>
    <row r="220" spans="1:10" x14ac:dyDescent="0.2">
      <c r="A220" s="3"/>
      <c r="B220" s="252"/>
      <c r="C220" s="340" t="s">
        <v>547</v>
      </c>
      <c r="D220" s="748"/>
      <c r="E220" s="748"/>
      <c r="F220" s="748"/>
      <c r="G220" s="748"/>
      <c r="H220" s="748"/>
      <c r="I220" s="748"/>
      <c r="J220" s="748"/>
    </row>
    <row r="221" spans="1:10" s="736" customFormat="1" x14ac:dyDescent="0.2">
      <c r="A221" s="540"/>
      <c r="B221" s="252"/>
      <c r="C221" s="340" t="s">
        <v>498</v>
      </c>
      <c r="D221" s="748"/>
      <c r="E221" s="748"/>
      <c r="F221" s="748"/>
      <c r="G221" s="748"/>
      <c r="H221" s="748"/>
      <c r="I221" s="748"/>
      <c r="J221" s="748"/>
    </row>
    <row r="222" spans="1:10" x14ac:dyDescent="0.2">
      <c r="A222" s="3"/>
      <c r="B222" s="252"/>
      <c r="C222" s="340" t="s">
        <v>70</v>
      </c>
      <c r="D222" s="748">
        <f>'[1]SEM Input'!$H$73</f>
        <v>0</v>
      </c>
      <c r="E222" s="748">
        <f>D222</f>
        <v>0</v>
      </c>
      <c r="F222" s="748">
        <f t="shared" ref="F222:J222" si="71">E222</f>
        <v>0</v>
      </c>
      <c r="G222" s="748">
        <f t="shared" si="71"/>
        <v>0</v>
      </c>
      <c r="H222" s="748">
        <f t="shared" si="71"/>
        <v>0</v>
      </c>
      <c r="I222" s="748">
        <f t="shared" si="71"/>
        <v>0</v>
      </c>
      <c r="J222" s="748">
        <f t="shared" si="71"/>
        <v>0</v>
      </c>
    </row>
    <row r="223" spans="1:10" x14ac:dyDescent="0.2">
      <c r="A223" s="3"/>
      <c r="B223" s="252"/>
      <c r="C223" s="341" t="s">
        <v>75</v>
      </c>
      <c r="D223" s="356">
        <f>SUBTOTAL(9,D217:D222)</f>
        <v>0</v>
      </c>
      <c r="E223" s="356">
        <f t="shared" ref="E223:F223" si="72">SUBTOTAL(9,E217:E222)</f>
        <v>0</v>
      </c>
      <c r="F223" s="356">
        <f t="shared" si="72"/>
        <v>0</v>
      </c>
      <c r="G223" s="356">
        <f t="shared" ref="G223:J223" si="73">SUBTOTAL(9,G217:G222)</f>
        <v>0</v>
      </c>
      <c r="H223" s="356">
        <f t="shared" si="73"/>
        <v>0</v>
      </c>
      <c r="I223" s="356">
        <f t="shared" si="73"/>
        <v>0</v>
      </c>
      <c r="J223" s="356">
        <f t="shared" si="73"/>
        <v>0</v>
      </c>
    </row>
    <row r="224" spans="1:10" s="736" customFormat="1" x14ac:dyDescent="0.2">
      <c r="A224" s="540"/>
      <c r="B224" s="252"/>
      <c r="C224" s="341"/>
      <c r="D224" s="328"/>
      <c r="E224" s="328"/>
      <c r="F224" s="328"/>
      <c r="G224" s="328"/>
      <c r="H224" s="328"/>
      <c r="I224" s="328"/>
      <c r="J224" s="328"/>
    </row>
    <row r="225" spans="1:10" x14ac:dyDescent="0.2">
      <c r="A225" s="338">
        <f>+A216+1</f>
        <v>25</v>
      </c>
      <c r="B225" s="252" t="str">
        <f ca="1">OFFSET(List_AllocOpexListStart,A225,0)</f>
        <v>A-25</v>
      </c>
      <c r="C225" s="339" t="str">
        <f ca="1">VLOOKUP(B225,List_AllocatedCosts,2,FALSE)</f>
        <v>N/A</v>
      </c>
      <c r="D225" s="328"/>
      <c r="E225" s="328"/>
      <c r="F225" s="328"/>
      <c r="G225" s="328"/>
      <c r="H225" s="328"/>
      <c r="I225" s="328"/>
      <c r="J225" s="328"/>
    </row>
    <row r="226" spans="1:10" x14ac:dyDescent="0.2">
      <c r="A226" s="338"/>
      <c r="B226" s="252"/>
      <c r="C226" s="340" t="s">
        <v>68</v>
      </c>
      <c r="D226" s="748"/>
      <c r="E226" s="748"/>
      <c r="F226" s="748"/>
      <c r="G226" s="748"/>
      <c r="H226" s="748"/>
      <c r="I226" s="748"/>
      <c r="J226" s="748"/>
    </row>
    <row r="227" spans="1:10" s="736" customFormat="1" x14ac:dyDescent="0.2">
      <c r="A227" s="338"/>
      <c r="B227" s="252"/>
      <c r="C227" s="340" t="s">
        <v>69</v>
      </c>
      <c r="D227" s="748"/>
      <c r="E227" s="748"/>
      <c r="F227" s="748"/>
      <c r="G227" s="748"/>
      <c r="H227" s="748"/>
      <c r="I227" s="748"/>
      <c r="J227" s="748"/>
    </row>
    <row r="228" spans="1:10" x14ac:dyDescent="0.2">
      <c r="A228" s="338"/>
      <c r="B228" s="252"/>
      <c r="C228" s="340" t="s">
        <v>546</v>
      </c>
      <c r="D228" s="748"/>
      <c r="E228" s="748"/>
      <c r="F228" s="748"/>
      <c r="G228" s="748"/>
      <c r="H228" s="748"/>
      <c r="I228" s="748"/>
      <c r="J228" s="748"/>
    </row>
    <row r="229" spans="1:10" s="736" customFormat="1" x14ac:dyDescent="0.2">
      <c r="A229" s="338"/>
      <c r="B229" s="252"/>
      <c r="C229" s="340" t="s">
        <v>547</v>
      </c>
      <c r="D229" s="748"/>
      <c r="E229" s="748"/>
      <c r="F229" s="748"/>
      <c r="G229" s="748"/>
      <c r="H229" s="748"/>
      <c r="I229" s="748"/>
      <c r="J229" s="748"/>
    </row>
    <row r="230" spans="1:10" x14ac:dyDescent="0.2">
      <c r="A230" s="338"/>
      <c r="B230" s="252"/>
      <c r="C230" s="340" t="s">
        <v>498</v>
      </c>
      <c r="D230" s="748"/>
      <c r="E230" s="748"/>
      <c r="F230" s="748"/>
      <c r="G230" s="748"/>
      <c r="H230" s="748"/>
      <c r="I230" s="748"/>
      <c r="J230" s="748"/>
    </row>
    <row r="231" spans="1:10" x14ac:dyDescent="0.2">
      <c r="A231" s="338"/>
      <c r="B231" s="252"/>
      <c r="C231" s="340" t="s">
        <v>70</v>
      </c>
      <c r="D231" s="748">
        <f>'[1]SEM Input'!$H$74</f>
        <v>0</v>
      </c>
      <c r="E231" s="748">
        <f>D231</f>
        <v>0</v>
      </c>
      <c r="F231" s="748">
        <f t="shared" ref="F231:J231" si="74">E231</f>
        <v>0</v>
      </c>
      <c r="G231" s="748">
        <f t="shared" si="74"/>
        <v>0</v>
      </c>
      <c r="H231" s="748">
        <f t="shared" si="74"/>
        <v>0</v>
      </c>
      <c r="I231" s="748">
        <f t="shared" si="74"/>
        <v>0</v>
      </c>
      <c r="J231" s="748">
        <f t="shared" si="74"/>
        <v>0</v>
      </c>
    </row>
    <row r="232" spans="1:10" x14ac:dyDescent="0.2">
      <c r="A232" s="338"/>
      <c r="B232" s="252"/>
      <c r="C232" s="341" t="s">
        <v>75</v>
      </c>
      <c r="D232" s="356">
        <f>SUBTOTAL(9,D226:D231)</f>
        <v>0</v>
      </c>
      <c r="E232" s="356">
        <f t="shared" ref="E232:F232" si="75">SUBTOTAL(9,E226:E231)</f>
        <v>0</v>
      </c>
      <c r="F232" s="356">
        <f t="shared" si="75"/>
        <v>0</v>
      </c>
      <c r="G232" s="356">
        <f t="shared" ref="G232:J232" si="76">SUBTOTAL(9,G226:G231)</f>
        <v>0</v>
      </c>
      <c r="H232" s="356">
        <f t="shared" si="76"/>
        <v>0</v>
      </c>
      <c r="I232" s="356">
        <f t="shared" si="76"/>
        <v>0</v>
      </c>
      <c r="J232" s="356">
        <f t="shared" si="76"/>
        <v>0</v>
      </c>
    </row>
    <row r="233" spans="1:10" x14ac:dyDescent="0.2">
      <c r="A233" s="338"/>
      <c r="B233" s="252"/>
      <c r="C233" s="341"/>
      <c r="D233" s="328"/>
      <c r="E233" s="328"/>
      <c r="F233" s="328"/>
      <c r="G233" s="328"/>
      <c r="H233" s="328"/>
      <c r="I233" s="328"/>
      <c r="J233" s="328"/>
    </row>
    <row r="234" spans="1:10" x14ac:dyDescent="0.2">
      <c r="A234" s="338">
        <f>+A225+1</f>
        <v>26</v>
      </c>
      <c r="B234" s="252" t="str">
        <f ca="1">OFFSET(List_AllocOpexListStart,A234,0)</f>
        <v>A-26</v>
      </c>
      <c r="C234" s="339" t="str">
        <f ca="1">VLOOKUP(B234,List_AllocatedCosts,2,FALSE)</f>
        <v>Training Centre - Apprentice</v>
      </c>
      <c r="D234" s="328"/>
      <c r="E234" s="328"/>
      <c r="F234" s="328"/>
      <c r="G234" s="328"/>
      <c r="H234" s="328"/>
      <c r="I234" s="328"/>
      <c r="J234" s="328"/>
    </row>
    <row r="235" spans="1:10" x14ac:dyDescent="0.2">
      <c r="A235" s="3"/>
      <c r="B235" s="252"/>
      <c r="C235" s="340" t="s">
        <v>68</v>
      </c>
      <c r="D235" s="748"/>
      <c r="E235" s="748"/>
      <c r="F235" s="748"/>
      <c r="G235" s="748"/>
      <c r="H235" s="748"/>
      <c r="I235" s="748"/>
      <c r="J235" s="748"/>
    </row>
    <row r="236" spans="1:10" x14ac:dyDescent="0.2">
      <c r="A236" s="3"/>
      <c r="B236" s="252"/>
      <c r="C236" s="340" t="s">
        <v>69</v>
      </c>
      <c r="D236" s="748"/>
      <c r="E236" s="748"/>
      <c r="F236" s="748"/>
      <c r="G236" s="748"/>
      <c r="H236" s="748"/>
      <c r="I236" s="748"/>
      <c r="J236" s="748"/>
    </row>
    <row r="237" spans="1:10" s="736" customFormat="1" x14ac:dyDescent="0.2">
      <c r="A237" s="540"/>
      <c r="B237" s="252"/>
      <c r="C237" s="340" t="s">
        <v>546</v>
      </c>
      <c r="D237" s="748"/>
      <c r="E237" s="748"/>
      <c r="F237" s="748"/>
      <c r="G237" s="748"/>
      <c r="H237" s="748"/>
      <c r="I237" s="748"/>
      <c r="J237" s="748"/>
    </row>
    <row r="238" spans="1:10" x14ac:dyDescent="0.2">
      <c r="A238" s="3"/>
      <c r="B238" s="252"/>
      <c r="C238" s="340" t="s">
        <v>547</v>
      </c>
      <c r="D238" s="748"/>
      <c r="E238" s="748"/>
      <c r="F238" s="748"/>
      <c r="G238" s="748"/>
      <c r="H238" s="748"/>
      <c r="I238" s="748"/>
      <c r="J238" s="748"/>
    </row>
    <row r="239" spans="1:10" s="736" customFormat="1" x14ac:dyDescent="0.2">
      <c r="A239" s="540"/>
      <c r="B239" s="252"/>
      <c r="C239" s="340" t="s">
        <v>498</v>
      </c>
      <c r="D239" s="748"/>
      <c r="E239" s="748"/>
      <c r="F239" s="748"/>
      <c r="G239" s="748"/>
      <c r="H239" s="748"/>
      <c r="I239" s="748"/>
      <c r="J239" s="748"/>
    </row>
    <row r="240" spans="1:10" x14ac:dyDescent="0.2">
      <c r="A240" s="3"/>
      <c r="B240" s="252"/>
      <c r="C240" s="340" t="s">
        <v>70</v>
      </c>
      <c r="D240" s="748">
        <f>'[1]SEM Input'!$H$75</f>
        <v>0.36035140233377366</v>
      </c>
      <c r="E240" s="748">
        <f>D240</f>
        <v>0.36035140233377366</v>
      </c>
      <c r="F240" s="748">
        <f t="shared" ref="F240:J240" si="77">E240</f>
        <v>0.36035140233377366</v>
      </c>
      <c r="G240" s="748">
        <f t="shared" si="77"/>
        <v>0.36035140233377366</v>
      </c>
      <c r="H240" s="748">
        <f t="shared" si="77"/>
        <v>0.36035140233377366</v>
      </c>
      <c r="I240" s="748">
        <f t="shared" si="77"/>
        <v>0.36035140233377366</v>
      </c>
      <c r="J240" s="748">
        <f t="shared" si="77"/>
        <v>0.36035140233377366</v>
      </c>
    </row>
    <row r="241" spans="1:10" x14ac:dyDescent="0.2">
      <c r="A241" s="3"/>
      <c r="B241" s="252"/>
      <c r="C241" s="341" t="s">
        <v>75</v>
      </c>
      <c r="D241" s="356">
        <f>SUBTOTAL(9,D235:D240)</f>
        <v>0.36035140233377366</v>
      </c>
      <c r="E241" s="356">
        <f t="shared" ref="E241:F241" si="78">SUBTOTAL(9,E235:E240)</f>
        <v>0.36035140233377366</v>
      </c>
      <c r="F241" s="356">
        <f t="shared" si="78"/>
        <v>0.36035140233377366</v>
      </c>
      <c r="G241" s="356">
        <f t="shared" ref="G241:J241" si="79">SUBTOTAL(9,G235:G240)</f>
        <v>0.36035140233377366</v>
      </c>
      <c r="H241" s="356">
        <f t="shared" si="79"/>
        <v>0.36035140233377366</v>
      </c>
      <c r="I241" s="356">
        <f t="shared" si="79"/>
        <v>0.36035140233377366</v>
      </c>
      <c r="J241" s="356">
        <f t="shared" si="79"/>
        <v>0.36035140233377366</v>
      </c>
    </row>
    <row r="242" spans="1:10" x14ac:dyDescent="0.2">
      <c r="A242" s="3"/>
      <c r="B242" s="252"/>
      <c r="C242" s="340"/>
      <c r="D242" s="328"/>
      <c r="E242" s="328"/>
      <c r="F242" s="328"/>
      <c r="G242" s="328"/>
      <c r="H242" s="328"/>
      <c r="I242" s="328"/>
      <c r="J242" s="328"/>
    </row>
    <row r="243" spans="1:10" x14ac:dyDescent="0.2">
      <c r="A243" s="338">
        <f>+A234+1</f>
        <v>27</v>
      </c>
      <c r="B243" s="252" t="str">
        <f ca="1">OFFSET(List_AllocOpexListStart,A243,0)</f>
        <v>A-27</v>
      </c>
      <c r="C243" s="339" t="str">
        <f ca="1">VLOOKUP(B243,List_AllocatedCosts,2,FALSE)</f>
        <v>Training Centre - Management/Admin</v>
      </c>
      <c r="D243" s="328"/>
      <c r="E243" s="328"/>
      <c r="F243" s="328"/>
      <c r="G243" s="328"/>
      <c r="H243" s="328"/>
      <c r="I243" s="328"/>
      <c r="J243" s="328"/>
    </row>
    <row r="244" spans="1:10" x14ac:dyDescent="0.2">
      <c r="A244" s="338"/>
      <c r="B244" s="252"/>
      <c r="C244" s="340" t="s">
        <v>68</v>
      </c>
      <c r="D244" s="748"/>
      <c r="E244" s="748"/>
      <c r="F244" s="748"/>
      <c r="G244" s="748"/>
      <c r="H244" s="748"/>
      <c r="I244" s="748"/>
      <c r="J244" s="748"/>
    </row>
    <row r="245" spans="1:10" x14ac:dyDescent="0.2">
      <c r="A245" s="338"/>
      <c r="B245" s="252"/>
      <c r="C245" s="340" t="s">
        <v>69</v>
      </c>
      <c r="D245" s="748"/>
      <c r="E245" s="748"/>
      <c r="F245" s="748"/>
      <c r="G245" s="748"/>
      <c r="H245" s="748"/>
      <c r="I245" s="748"/>
      <c r="J245" s="748"/>
    </row>
    <row r="246" spans="1:10" s="736" customFormat="1" x14ac:dyDescent="0.2">
      <c r="A246" s="338"/>
      <c r="B246" s="252"/>
      <c r="C246" s="340" t="s">
        <v>546</v>
      </c>
      <c r="D246" s="748"/>
      <c r="E246" s="748"/>
      <c r="F246" s="748"/>
      <c r="G246" s="748"/>
      <c r="H246" s="748"/>
      <c r="I246" s="748"/>
      <c r="J246" s="748"/>
    </row>
    <row r="247" spans="1:10" x14ac:dyDescent="0.2">
      <c r="A247" s="338"/>
      <c r="B247" s="252"/>
      <c r="C247" s="340" t="s">
        <v>547</v>
      </c>
      <c r="D247" s="748"/>
      <c r="E247" s="748"/>
      <c r="F247" s="748"/>
      <c r="G247" s="748"/>
      <c r="H247" s="748"/>
      <c r="I247" s="748"/>
      <c r="J247" s="748"/>
    </row>
    <row r="248" spans="1:10" s="736" customFormat="1" x14ac:dyDescent="0.2">
      <c r="A248" s="338"/>
      <c r="B248" s="252"/>
      <c r="C248" s="340" t="s">
        <v>498</v>
      </c>
      <c r="D248" s="748"/>
      <c r="E248" s="748"/>
      <c r="F248" s="748"/>
      <c r="G248" s="748"/>
      <c r="H248" s="748"/>
      <c r="I248" s="748"/>
      <c r="J248" s="748"/>
    </row>
    <row r="249" spans="1:10" x14ac:dyDescent="0.2">
      <c r="A249" s="338"/>
      <c r="B249" s="252"/>
      <c r="C249" s="340" t="s">
        <v>70</v>
      </c>
      <c r="D249" s="748">
        <f>'[1]SEM Input'!$H$76</f>
        <v>1.1929786082250369</v>
      </c>
      <c r="E249" s="748">
        <f>D249</f>
        <v>1.1929786082250369</v>
      </c>
      <c r="F249" s="748">
        <f t="shared" ref="F249:J249" si="80">E249</f>
        <v>1.1929786082250369</v>
      </c>
      <c r="G249" s="748">
        <f t="shared" si="80"/>
        <v>1.1929786082250369</v>
      </c>
      <c r="H249" s="748">
        <f t="shared" si="80"/>
        <v>1.1929786082250369</v>
      </c>
      <c r="I249" s="748">
        <f t="shared" si="80"/>
        <v>1.1929786082250369</v>
      </c>
      <c r="J249" s="748">
        <f t="shared" si="80"/>
        <v>1.1929786082250369</v>
      </c>
    </row>
    <row r="250" spans="1:10" x14ac:dyDescent="0.2">
      <c r="A250" s="338"/>
      <c r="B250" s="252"/>
      <c r="C250" s="341" t="s">
        <v>75</v>
      </c>
      <c r="D250" s="749">
        <f>SUBTOTAL(9,D244:D249)</f>
        <v>1.1929786082250369</v>
      </c>
      <c r="E250" s="749">
        <f t="shared" ref="E250:F250" si="81">SUBTOTAL(9,E244:E249)</f>
        <v>1.1929786082250369</v>
      </c>
      <c r="F250" s="749">
        <f t="shared" si="81"/>
        <v>1.1929786082250369</v>
      </c>
      <c r="G250" s="749">
        <f t="shared" ref="G250:J250" si="82">SUBTOTAL(9,G244:G249)</f>
        <v>1.1929786082250369</v>
      </c>
      <c r="H250" s="749">
        <f t="shared" si="82"/>
        <v>1.1929786082250369</v>
      </c>
      <c r="I250" s="749">
        <f t="shared" si="82"/>
        <v>1.1929786082250369</v>
      </c>
      <c r="J250" s="749">
        <f t="shared" si="82"/>
        <v>1.1929786082250369</v>
      </c>
    </row>
    <row r="251" spans="1:10" x14ac:dyDescent="0.2">
      <c r="A251" s="338"/>
      <c r="B251" s="252"/>
      <c r="C251" s="341"/>
      <c r="D251" s="328"/>
      <c r="E251" s="328"/>
      <c r="F251" s="328"/>
      <c r="G251" s="328"/>
      <c r="H251" s="328"/>
      <c r="I251" s="328"/>
      <c r="J251" s="328"/>
    </row>
    <row r="252" spans="1:10" x14ac:dyDescent="0.2">
      <c r="A252" s="338">
        <f>+A243+1</f>
        <v>28</v>
      </c>
      <c r="B252" s="252" t="str">
        <f ca="1">OFFSET(List_AllocOpexListStart,A252,0)</f>
        <v>A-28</v>
      </c>
      <c r="C252" s="339" t="str">
        <f ca="1">VLOOKUP(B252,List_AllocatedCosts,2,FALSE)</f>
        <v>Training Centre - Electrical/Poleline</v>
      </c>
      <c r="D252" s="328"/>
      <c r="E252" s="328"/>
      <c r="F252" s="328"/>
      <c r="G252" s="328"/>
      <c r="H252" s="328"/>
      <c r="I252" s="328"/>
      <c r="J252" s="328"/>
    </row>
    <row r="253" spans="1:10" x14ac:dyDescent="0.2">
      <c r="A253" s="338"/>
      <c r="B253" s="252"/>
      <c r="C253" s="340" t="s">
        <v>68</v>
      </c>
      <c r="D253" s="748"/>
      <c r="E253" s="748"/>
      <c r="F253" s="748"/>
      <c r="G253" s="748"/>
      <c r="H253" s="748"/>
      <c r="I253" s="748"/>
      <c r="J253" s="748"/>
    </row>
    <row r="254" spans="1:10" x14ac:dyDescent="0.2">
      <c r="A254" s="338"/>
      <c r="B254" s="252"/>
      <c r="C254" s="340" t="s">
        <v>69</v>
      </c>
      <c r="D254" s="748"/>
      <c r="E254" s="748"/>
      <c r="F254" s="748"/>
      <c r="G254" s="748"/>
      <c r="H254" s="748"/>
      <c r="I254" s="748"/>
      <c r="J254" s="748"/>
    </row>
    <row r="255" spans="1:10" s="736" customFormat="1" x14ac:dyDescent="0.2">
      <c r="A255" s="338"/>
      <c r="B255" s="252"/>
      <c r="C255" s="340" t="s">
        <v>546</v>
      </c>
      <c r="D255" s="748"/>
      <c r="E255" s="748"/>
      <c r="F255" s="748"/>
      <c r="G255" s="748"/>
      <c r="H255" s="748"/>
      <c r="I255" s="748"/>
      <c r="J255" s="748"/>
    </row>
    <row r="256" spans="1:10" x14ac:dyDescent="0.2">
      <c r="A256" s="338"/>
      <c r="B256" s="252"/>
      <c r="C256" s="340" t="s">
        <v>547</v>
      </c>
      <c r="D256" s="748"/>
      <c r="E256" s="748"/>
      <c r="F256" s="748"/>
      <c r="G256" s="748"/>
      <c r="H256" s="748"/>
      <c r="I256" s="748"/>
      <c r="J256" s="748"/>
    </row>
    <row r="257" spans="1:10" s="736" customFormat="1" x14ac:dyDescent="0.2">
      <c r="A257" s="338"/>
      <c r="B257" s="252"/>
      <c r="C257" s="340" t="s">
        <v>498</v>
      </c>
      <c r="D257" s="748"/>
      <c r="E257" s="748"/>
      <c r="F257" s="748"/>
      <c r="G257" s="748"/>
      <c r="H257" s="748"/>
      <c r="I257" s="748"/>
      <c r="J257" s="748"/>
    </row>
    <row r="258" spans="1:10" x14ac:dyDescent="0.2">
      <c r="A258" s="338"/>
      <c r="B258" s="252"/>
      <c r="C258" s="340" t="s">
        <v>70</v>
      </c>
      <c r="D258" s="748">
        <f>'[1]SEM Input'!$H$77</f>
        <v>3.0875476231642165</v>
      </c>
      <c r="E258" s="748">
        <f>D258</f>
        <v>3.0875476231642165</v>
      </c>
      <c r="F258" s="748">
        <f t="shared" ref="F258:J258" si="83">E258</f>
        <v>3.0875476231642165</v>
      </c>
      <c r="G258" s="748">
        <f t="shared" si="83"/>
        <v>3.0875476231642165</v>
      </c>
      <c r="H258" s="748">
        <f t="shared" si="83"/>
        <v>3.0875476231642165</v>
      </c>
      <c r="I258" s="748">
        <f t="shared" si="83"/>
        <v>3.0875476231642165</v>
      </c>
      <c r="J258" s="748">
        <f t="shared" si="83"/>
        <v>3.0875476231642165</v>
      </c>
    </row>
    <row r="259" spans="1:10" x14ac:dyDescent="0.2">
      <c r="A259" s="338"/>
      <c r="B259" s="252"/>
      <c r="C259" s="341" t="s">
        <v>75</v>
      </c>
      <c r="D259" s="749">
        <f>SUBTOTAL(9,D253:D258)</f>
        <v>3.0875476231642165</v>
      </c>
      <c r="E259" s="749">
        <f t="shared" ref="E259:F259" si="84">SUBTOTAL(9,E253:E258)</f>
        <v>3.0875476231642165</v>
      </c>
      <c r="F259" s="749">
        <f t="shared" si="84"/>
        <v>3.0875476231642165</v>
      </c>
      <c r="G259" s="749">
        <f t="shared" ref="G259:J259" si="85">SUBTOTAL(9,G253:G258)</f>
        <v>3.0875476231642165</v>
      </c>
      <c r="H259" s="749">
        <f t="shared" si="85"/>
        <v>3.0875476231642165</v>
      </c>
      <c r="I259" s="749">
        <f t="shared" si="85"/>
        <v>3.0875476231642165</v>
      </c>
      <c r="J259" s="749">
        <f t="shared" si="85"/>
        <v>3.0875476231642165</v>
      </c>
    </row>
    <row r="260" spans="1:10" x14ac:dyDescent="0.2">
      <c r="A260" s="338"/>
      <c r="B260" s="252"/>
      <c r="C260" s="349"/>
      <c r="D260" s="328"/>
      <c r="E260" s="328"/>
      <c r="F260" s="328"/>
      <c r="G260" s="328"/>
      <c r="H260" s="328"/>
      <c r="I260" s="328"/>
      <c r="J260" s="328"/>
    </row>
    <row r="261" spans="1:10" x14ac:dyDescent="0.2">
      <c r="A261" s="338">
        <f>+A252+1</f>
        <v>29</v>
      </c>
      <c r="B261" s="252" t="str">
        <f ca="1">OFFSET(List_AllocOpexListStart,A261,0)</f>
        <v>A-29</v>
      </c>
      <c r="C261" s="339" t="str">
        <f ca="1">VLOOKUP(B261,List_AllocatedCosts,2,FALSE)</f>
        <v>WHS</v>
      </c>
      <c r="D261" s="328"/>
      <c r="E261" s="328"/>
      <c r="F261" s="328"/>
      <c r="G261" s="328"/>
      <c r="H261" s="328"/>
      <c r="I261" s="328"/>
      <c r="J261" s="328"/>
    </row>
    <row r="262" spans="1:10" x14ac:dyDescent="0.2">
      <c r="A262" s="3"/>
      <c r="B262" s="252"/>
      <c r="C262" s="340" t="s">
        <v>68</v>
      </c>
      <c r="D262" s="748"/>
      <c r="E262" s="748"/>
      <c r="F262" s="748"/>
      <c r="G262" s="748"/>
      <c r="H262" s="748"/>
      <c r="I262" s="748"/>
      <c r="J262" s="748"/>
    </row>
    <row r="263" spans="1:10" x14ac:dyDescent="0.2">
      <c r="A263" s="3"/>
      <c r="B263" s="252"/>
      <c r="C263" s="340" t="s">
        <v>69</v>
      </c>
      <c r="D263" s="748"/>
      <c r="E263" s="748"/>
      <c r="F263" s="748"/>
      <c r="G263" s="748"/>
      <c r="H263" s="748"/>
      <c r="I263" s="748"/>
      <c r="J263" s="748"/>
    </row>
    <row r="264" spans="1:10" s="736" customFormat="1" x14ac:dyDescent="0.2">
      <c r="A264" s="540"/>
      <c r="B264" s="252"/>
      <c r="C264" s="340" t="s">
        <v>546</v>
      </c>
      <c r="D264" s="748"/>
      <c r="E264" s="748"/>
      <c r="F264" s="748"/>
      <c r="G264" s="748"/>
      <c r="H264" s="748"/>
      <c r="I264" s="748"/>
      <c r="J264" s="748"/>
    </row>
    <row r="265" spans="1:10" x14ac:dyDescent="0.2">
      <c r="A265" s="3"/>
      <c r="B265" s="252"/>
      <c r="C265" s="340" t="s">
        <v>547</v>
      </c>
      <c r="D265" s="748"/>
      <c r="E265" s="748"/>
      <c r="F265" s="748"/>
      <c r="G265" s="748"/>
      <c r="H265" s="748"/>
      <c r="I265" s="748"/>
      <c r="J265" s="748"/>
    </row>
    <row r="266" spans="1:10" s="736" customFormat="1" x14ac:dyDescent="0.2">
      <c r="A266" s="540"/>
      <c r="B266" s="252"/>
      <c r="C266" s="340" t="s">
        <v>498</v>
      </c>
      <c r="D266" s="748"/>
      <c r="E266" s="748"/>
      <c r="F266" s="748"/>
      <c r="G266" s="748"/>
      <c r="H266" s="748"/>
      <c r="I266" s="748"/>
      <c r="J266" s="748"/>
    </row>
    <row r="267" spans="1:10" x14ac:dyDescent="0.2">
      <c r="A267" s="3"/>
      <c r="B267" s="252"/>
      <c r="C267" s="340" t="s">
        <v>70</v>
      </c>
      <c r="D267" s="748">
        <f>'[1]SEM Input'!$H$78</f>
        <v>2.9073456617920934</v>
      </c>
      <c r="E267" s="748">
        <f>D267</f>
        <v>2.9073456617920934</v>
      </c>
      <c r="F267" s="748">
        <f t="shared" ref="F267:J267" si="86">E267</f>
        <v>2.9073456617920934</v>
      </c>
      <c r="G267" s="748">
        <f t="shared" si="86"/>
        <v>2.9073456617920934</v>
      </c>
      <c r="H267" s="748">
        <f t="shared" si="86"/>
        <v>2.9073456617920934</v>
      </c>
      <c r="I267" s="748">
        <f t="shared" si="86"/>
        <v>2.9073456617920934</v>
      </c>
      <c r="J267" s="748">
        <f t="shared" si="86"/>
        <v>2.9073456617920934</v>
      </c>
    </row>
    <row r="268" spans="1:10" x14ac:dyDescent="0.2">
      <c r="A268" s="3"/>
      <c r="B268" s="252"/>
      <c r="C268" s="341" t="s">
        <v>75</v>
      </c>
      <c r="D268" s="356">
        <f>SUBTOTAL(9,D262:D267)</f>
        <v>2.9073456617920934</v>
      </c>
      <c r="E268" s="356">
        <f t="shared" ref="E268:F268" si="87">SUBTOTAL(9,E262:E267)</f>
        <v>2.9073456617920934</v>
      </c>
      <c r="F268" s="356">
        <f t="shared" si="87"/>
        <v>2.9073456617920934</v>
      </c>
      <c r="G268" s="356">
        <f t="shared" ref="G268:J268" si="88">SUBTOTAL(9,G262:G267)</f>
        <v>2.9073456617920934</v>
      </c>
      <c r="H268" s="356">
        <f t="shared" si="88"/>
        <v>2.9073456617920934</v>
      </c>
      <c r="I268" s="356">
        <f t="shared" si="88"/>
        <v>2.9073456617920934</v>
      </c>
      <c r="J268" s="356">
        <f t="shared" si="88"/>
        <v>2.9073456617920934</v>
      </c>
    </row>
    <row r="269" spans="1:10" x14ac:dyDescent="0.2">
      <c r="A269" s="3"/>
      <c r="B269" s="252"/>
      <c r="C269" s="341"/>
      <c r="D269" s="328"/>
      <c r="E269" s="328"/>
      <c r="F269" s="328"/>
      <c r="G269" s="328"/>
      <c r="H269" s="328"/>
      <c r="I269" s="328"/>
      <c r="J269" s="328"/>
    </row>
    <row r="270" spans="1:10" x14ac:dyDescent="0.2">
      <c r="A270" s="338">
        <f>+A261+1</f>
        <v>30</v>
      </c>
      <c r="B270" s="252" t="str">
        <f ca="1">OFFSET(List_AllocOpexListStart,A270,0)</f>
        <v>A-30</v>
      </c>
      <c r="C270" s="339" t="str">
        <f ca="1">VLOOKUP(B270,List_AllocatedCosts,2,FALSE)</f>
        <v>Environment</v>
      </c>
      <c r="D270" s="328"/>
      <c r="E270" s="328"/>
      <c r="F270" s="328"/>
      <c r="G270" s="328"/>
      <c r="H270" s="328"/>
      <c r="I270" s="328"/>
      <c r="J270" s="328"/>
    </row>
    <row r="271" spans="1:10" x14ac:dyDescent="0.2">
      <c r="A271" s="338"/>
      <c r="B271" s="252"/>
      <c r="C271" s="340" t="s">
        <v>68</v>
      </c>
      <c r="D271" s="748"/>
      <c r="E271" s="748"/>
      <c r="F271" s="748"/>
      <c r="G271" s="748"/>
      <c r="H271" s="748"/>
      <c r="I271" s="748"/>
      <c r="J271" s="748"/>
    </row>
    <row r="272" spans="1:10" x14ac:dyDescent="0.2">
      <c r="A272" s="338"/>
      <c r="B272" s="252"/>
      <c r="C272" s="340" t="s">
        <v>69</v>
      </c>
      <c r="D272" s="748"/>
      <c r="E272" s="748"/>
      <c r="F272" s="748"/>
      <c r="G272" s="748"/>
      <c r="H272" s="748"/>
      <c r="I272" s="748"/>
      <c r="J272" s="748"/>
    </row>
    <row r="273" spans="1:10" s="736" customFormat="1" x14ac:dyDescent="0.2">
      <c r="A273" s="338"/>
      <c r="B273" s="252"/>
      <c r="C273" s="340" t="s">
        <v>546</v>
      </c>
      <c r="D273" s="748"/>
      <c r="E273" s="748"/>
      <c r="F273" s="748"/>
      <c r="G273" s="748"/>
      <c r="H273" s="748"/>
      <c r="I273" s="748"/>
      <c r="J273" s="748"/>
    </row>
    <row r="274" spans="1:10" x14ac:dyDescent="0.2">
      <c r="A274" s="338"/>
      <c r="B274" s="252"/>
      <c r="C274" s="340" t="s">
        <v>547</v>
      </c>
      <c r="D274" s="748"/>
      <c r="E274" s="748"/>
      <c r="F274" s="748"/>
      <c r="G274" s="748"/>
      <c r="H274" s="748"/>
      <c r="I274" s="748"/>
      <c r="J274" s="748"/>
    </row>
    <row r="275" spans="1:10" s="736" customFormat="1" x14ac:dyDescent="0.2">
      <c r="A275" s="338"/>
      <c r="B275" s="252"/>
      <c r="C275" s="340" t="s">
        <v>498</v>
      </c>
      <c r="D275" s="748"/>
      <c r="E275" s="748"/>
      <c r="F275" s="748"/>
      <c r="G275" s="748"/>
      <c r="H275" s="748"/>
      <c r="I275" s="748"/>
      <c r="J275" s="748"/>
    </row>
    <row r="276" spans="1:10" x14ac:dyDescent="0.2">
      <c r="A276" s="338"/>
      <c r="B276" s="252"/>
      <c r="C276" s="340" t="s">
        <v>70</v>
      </c>
      <c r="D276" s="748">
        <f>'[1]SEM Input'!$H$79</f>
        <v>0.38211604200950622</v>
      </c>
      <c r="E276" s="748">
        <f>D276</f>
        <v>0.38211604200950622</v>
      </c>
      <c r="F276" s="748">
        <f t="shared" ref="F276:J276" si="89">E276</f>
        <v>0.38211604200950622</v>
      </c>
      <c r="G276" s="748">
        <f t="shared" si="89"/>
        <v>0.38211604200950622</v>
      </c>
      <c r="H276" s="748">
        <f t="shared" si="89"/>
        <v>0.38211604200950622</v>
      </c>
      <c r="I276" s="748">
        <f t="shared" si="89"/>
        <v>0.38211604200950622</v>
      </c>
      <c r="J276" s="748">
        <f t="shared" si="89"/>
        <v>0.38211604200950622</v>
      </c>
    </row>
    <row r="277" spans="1:10" x14ac:dyDescent="0.2">
      <c r="A277" s="338"/>
      <c r="B277" s="252"/>
      <c r="C277" s="341" t="s">
        <v>75</v>
      </c>
      <c r="D277" s="749">
        <f>SUBTOTAL(9,D271:D276)</f>
        <v>0.38211604200950622</v>
      </c>
      <c r="E277" s="749">
        <f t="shared" ref="E277:F277" si="90">SUBTOTAL(9,E271:E276)</f>
        <v>0.38211604200950622</v>
      </c>
      <c r="F277" s="749">
        <f t="shared" si="90"/>
        <v>0.38211604200950622</v>
      </c>
      <c r="G277" s="749">
        <f t="shared" ref="G277:J277" si="91">SUBTOTAL(9,G271:G276)</f>
        <v>0.38211604200950622</v>
      </c>
      <c r="H277" s="749">
        <f t="shared" si="91"/>
        <v>0.38211604200950622</v>
      </c>
      <c r="I277" s="749">
        <f t="shared" si="91"/>
        <v>0.38211604200950622</v>
      </c>
      <c r="J277" s="749">
        <f t="shared" si="91"/>
        <v>0.38211604200950622</v>
      </c>
    </row>
    <row r="278" spans="1:10" x14ac:dyDescent="0.2">
      <c r="A278" s="338"/>
      <c r="B278" s="252"/>
      <c r="C278" s="341"/>
      <c r="D278" s="328"/>
      <c r="E278" s="328"/>
      <c r="F278" s="328"/>
      <c r="G278" s="328"/>
      <c r="H278" s="328"/>
      <c r="I278" s="328"/>
      <c r="J278" s="328"/>
    </row>
    <row r="279" spans="1:10" x14ac:dyDescent="0.2">
      <c r="A279" s="338">
        <f>+A270+1</f>
        <v>31</v>
      </c>
      <c r="B279" s="252" t="str">
        <f ca="1">OFFSET(List_AllocOpexListStart,A279,0)</f>
        <v>A-31</v>
      </c>
      <c r="C279" s="339" t="str">
        <f ca="1">VLOOKUP(B279,List_AllocatedCosts,2,FALSE)</f>
        <v>Property – Offices and Depots</v>
      </c>
      <c r="D279" s="328"/>
      <c r="E279" s="328"/>
      <c r="F279" s="328"/>
      <c r="G279" s="328"/>
      <c r="H279" s="328"/>
      <c r="I279" s="328"/>
      <c r="J279" s="328"/>
    </row>
    <row r="280" spans="1:10" x14ac:dyDescent="0.2">
      <c r="A280" s="3"/>
      <c r="B280" s="252"/>
      <c r="C280" s="340" t="s">
        <v>68</v>
      </c>
      <c r="D280" s="748"/>
      <c r="E280" s="748"/>
      <c r="F280" s="748"/>
      <c r="G280" s="748"/>
      <c r="H280" s="748"/>
      <c r="I280" s="748"/>
      <c r="J280" s="748"/>
    </row>
    <row r="281" spans="1:10" x14ac:dyDescent="0.2">
      <c r="A281" s="3"/>
      <c r="B281" s="252"/>
      <c r="C281" s="340" t="s">
        <v>69</v>
      </c>
      <c r="D281" s="748"/>
      <c r="E281" s="748"/>
      <c r="F281" s="748"/>
      <c r="G281" s="748"/>
      <c r="H281" s="748"/>
      <c r="I281" s="748"/>
      <c r="J281" s="748"/>
    </row>
    <row r="282" spans="1:10" s="736" customFormat="1" x14ac:dyDescent="0.2">
      <c r="A282" s="540"/>
      <c r="B282" s="252"/>
      <c r="C282" s="340" t="s">
        <v>546</v>
      </c>
      <c r="D282" s="748"/>
      <c r="E282" s="748"/>
      <c r="F282" s="748"/>
      <c r="G282" s="748"/>
      <c r="H282" s="748"/>
      <c r="I282" s="748"/>
      <c r="J282" s="748"/>
    </row>
    <row r="283" spans="1:10" x14ac:dyDescent="0.2">
      <c r="A283" s="3"/>
      <c r="B283" s="252"/>
      <c r="C283" s="340" t="s">
        <v>547</v>
      </c>
      <c r="D283" s="748"/>
      <c r="E283" s="748"/>
      <c r="F283" s="748"/>
      <c r="G283" s="748"/>
      <c r="H283" s="748"/>
      <c r="I283" s="748"/>
      <c r="J283" s="748"/>
    </row>
    <row r="284" spans="1:10" s="736" customFormat="1" x14ac:dyDescent="0.2">
      <c r="A284" s="540"/>
      <c r="B284" s="252"/>
      <c r="C284" s="340" t="s">
        <v>498</v>
      </c>
      <c r="D284" s="748"/>
      <c r="E284" s="748"/>
      <c r="F284" s="748"/>
      <c r="G284" s="748"/>
      <c r="H284" s="748"/>
      <c r="I284" s="748"/>
      <c r="J284" s="748"/>
    </row>
    <row r="285" spans="1:10" x14ac:dyDescent="0.2">
      <c r="A285" s="3"/>
      <c r="B285" s="252"/>
      <c r="C285" s="340" t="s">
        <v>70</v>
      </c>
      <c r="D285" s="748">
        <f>'[1]SEM Input'!$H$80</f>
        <v>1.7437526136906576</v>
      </c>
      <c r="E285" s="748">
        <f>D285</f>
        <v>1.7437526136906576</v>
      </c>
      <c r="F285" s="748">
        <f t="shared" ref="F285:J285" si="92">E285</f>
        <v>1.7437526136906576</v>
      </c>
      <c r="G285" s="748">
        <f t="shared" si="92"/>
        <v>1.7437526136906576</v>
      </c>
      <c r="H285" s="748">
        <f t="shared" si="92"/>
        <v>1.7437526136906576</v>
      </c>
      <c r="I285" s="748">
        <f t="shared" si="92"/>
        <v>1.7437526136906576</v>
      </c>
      <c r="J285" s="748">
        <f t="shared" si="92"/>
        <v>1.7437526136906576</v>
      </c>
    </row>
    <row r="286" spans="1:10" x14ac:dyDescent="0.2">
      <c r="A286" s="3"/>
      <c r="B286" s="252"/>
      <c r="C286" s="341" t="s">
        <v>75</v>
      </c>
      <c r="D286" s="356">
        <f t="shared" ref="D286" si="93">SUBTOTAL(9,D280:D285)</f>
        <v>1.7437526136906576</v>
      </c>
      <c r="E286" s="356">
        <f t="shared" ref="E286:F286" si="94">SUBTOTAL(9,E280:E285)</f>
        <v>1.7437526136906576</v>
      </c>
      <c r="F286" s="356">
        <f t="shared" si="94"/>
        <v>1.7437526136906576</v>
      </c>
      <c r="G286" s="356">
        <f t="shared" ref="G286:J286" si="95">SUBTOTAL(9,G280:G285)</f>
        <v>1.7437526136906576</v>
      </c>
      <c r="H286" s="356">
        <f t="shared" si="95"/>
        <v>1.7437526136906576</v>
      </c>
      <c r="I286" s="356">
        <f t="shared" si="95"/>
        <v>1.7437526136906576</v>
      </c>
      <c r="J286" s="356">
        <f t="shared" si="95"/>
        <v>1.7437526136906576</v>
      </c>
    </row>
    <row r="287" spans="1:10" ht="13.5" thickBot="1" x14ac:dyDescent="0.25">
      <c r="A287" s="3"/>
      <c r="B287" s="252"/>
      <c r="C287" s="341"/>
      <c r="D287" s="356"/>
      <c r="E287" s="356"/>
      <c r="F287" s="356"/>
      <c r="G287" s="356"/>
      <c r="H287" s="356"/>
      <c r="I287" s="356"/>
      <c r="J287" s="356"/>
    </row>
    <row r="288" spans="1:10" ht="18" x14ac:dyDescent="0.2">
      <c r="A288" s="3"/>
      <c r="B288" s="251"/>
      <c r="C288" s="254" t="str">
        <f>'I-3 Allocated'!A36</f>
        <v>Customer Relations</v>
      </c>
      <c r="D288" s="331"/>
      <c r="E288" s="331"/>
      <c r="F288" s="331"/>
      <c r="G288" s="331"/>
      <c r="H288" s="331"/>
      <c r="I288" s="331"/>
      <c r="J288" s="331"/>
    </row>
    <row r="289" spans="1:10" x14ac:dyDescent="0.2">
      <c r="A289" s="338">
        <f>+A279+1</f>
        <v>32</v>
      </c>
      <c r="B289" s="252" t="str">
        <f ca="1">OFFSET(List_AllocOpexListStart,A289,0)</f>
        <v>A-32</v>
      </c>
      <c r="C289" s="339" t="str">
        <f ca="1">VLOOKUP(B289,List_AllocatedCosts,2,FALSE)</f>
        <v>General Manager - Customer Relations</v>
      </c>
      <c r="D289" s="328"/>
      <c r="E289" s="328"/>
      <c r="F289" s="328"/>
      <c r="G289" s="328"/>
      <c r="H289" s="328"/>
      <c r="I289" s="328"/>
      <c r="J289" s="328"/>
    </row>
    <row r="290" spans="1:10" x14ac:dyDescent="0.2">
      <c r="A290" s="338"/>
      <c r="B290" s="252"/>
      <c r="C290" s="340" t="s">
        <v>68</v>
      </c>
      <c r="D290" s="748"/>
      <c r="E290" s="748"/>
      <c r="F290" s="748"/>
      <c r="G290" s="748"/>
      <c r="H290" s="748"/>
      <c r="I290" s="748"/>
      <c r="J290" s="748"/>
    </row>
    <row r="291" spans="1:10" x14ac:dyDescent="0.2">
      <c r="A291" s="338"/>
      <c r="B291" s="252"/>
      <c r="C291" s="340" t="s">
        <v>69</v>
      </c>
      <c r="D291" s="748"/>
      <c r="E291" s="748"/>
      <c r="F291" s="748"/>
      <c r="G291" s="748"/>
      <c r="H291" s="748"/>
      <c r="I291" s="748"/>
      <c r="J291" s="748"/>
    </row>
    <row r="292" spans="1:10" s="736" customFormat="1" x14ac:dyDescent="0.2">
      <c r="A292" s="338"/>
      <c r="B292" s="252"/>
      <c r="C292" s="340" t="s">
        <v>546</v>
      </c>
      <c r="D292" s="748"/>
      <c r="E292" s="748"/>
      <c r="F292" s="748"/>
      <c r="G292" s="748"/>
      <c r="H292" s="748"/>
      <c r="I292" s="748"/>
      <c r="J292" s="748"/>
    </row>
    <row r="293" spans="1:10" x14ac:dyDescent="0.2">
      <c r="A293" s="338"/>
      <c r="B293" s="252"/>
      <c r="C293" s="340" t="s">
        <v>547</v>
      </c>
      <c r="D293" s="748"/>
      <c r="E293" s="748"/>
      <c r="F293" s="748"/>
      <c r="G293" s="748"/>
      <c r="H293" s="748"/>
      <c r="I293" s="748"/>
      <c r="J293" s="748"/>
    </row>
    <row r="294" spans="1:10" s="736" customFormat="1" x14ac:dyDescent="0.2">
      <c r="A294" s="338"/>
      <c r="B294" s="252"/>
      <c r="C294" s="340" t="s">
        <v>498</v>
      </c>
      <c r="D294" s="748"/>
      <c r="E294" s="748"/>
      <c r="F294" s="748"/>
      <c r="G294" s="748"/>
      <c r="H294" s="748"/>
      <c r="I294" s="748"/>
      <c r="J294" s="748"/>
    </row>
    <row r="295" spans="1:10" x14ac:dyDescent="0.2">
      <c r="A295" s="338"/>
      <c r="B295" s="252"/>
      <c r="C295" s="340" t="s">
        <v>70</v>
      </c>
      <c r="D295" s="748">
        <f>'[1]SEM Input'!$H$83</f>
        <v>0.87443221372865021</v>
      </c>
      <c r="E295" s="748">
        <f>D295</f>
        <v>0.87443221372865021</v>
      </c>
      <c r="F295" s="748">
        <f t="shared" ref="F295:J295" si="96">E295</f>
        <v>0.87443221372865021</v>
      </c>
      <c r="G295" s="748">
        <f t="shared" si="96"/>
        <v>0.87443221372865021</v>
      </c>
      <c r="H295" s="748">
        <f t="shared" si="96"/>
        <v>0.87443221372865021</v>
      </c>
      <c r="I295" s="748">
        <f t="shared" si="96"/>
        <v>0.87443221372865021</v>
      </c>
      <c r="J295" s="748">
        <f t="shared" si="96"/>
        <v>0.87443221372865021</v>
      </c>
    </row>
    <row r="296" spans="1:10" x14ac:dyDescent="0.2">
      <c r="A296" s="338"/>
      <c r="B296" s="252"/>
      <c r="C296" s="341" t="s">
        <v>75</v>
      </c>
      <c r="D296" s="749">
        <f>SUBTOTAL(9,D290:D295)</f>
        <v>0.87443221372865021</v>
      </c>
      <c r="E296" s="749">
        <f t="shared" ref="E296:F296" si="97">SUBTOTAL(9,E290:E295)</f>
        <v>0.87443221372865021</v>
      </c>
      <c r="F296" s="749">
        <f t="shared" si="97"/>
        <v>0.87443221372865021</v>
      </c>
      <c r="G296" s="749">
        <f t="shared" ref="G296:J296" si="98">SUBTOTAL(9,G290:G295)</f>
        <v>0.87443221372865021</v>
      </c>
      <c r="H296" s="749">
        <f t="shared" si="98"/>
        <v>0.87443221372865021</v>
      </c>
      <c r="I296" s="749">
        <f t="shared" si="98"/>
        <v>0.87443221372865021</v>
      </c>
      <c r="J296" s="749">
        <f t="shared" si="98"/>
        <v>0.87443221372865021</v>
      </c>
    </row>
    <row r="297" spans="1:10" x14ac:dyDescent="0.2">
      <c r="A297" s="338"/>
      <c r="B297" s="252"/>
      <c r="C297" s="341"/>
      <c r="D297" s="328"/>
      <c r="E297" s="328"/>
      <c r="F297" s="328"/>
      <c r="G297" s="328"/>
      <c r="H297" s="328"/>
      <c r="I297" s="328"/>
      <c r="J297" s="328"/>
    </row>
    <row r="298" spans="1:10" x14ac:dyDescent="0.2">
      <c r="A298" s="338">
        <f>+A289+1</f>
        <v>33</v>
      </c>
      <c r="B298" s="252" t="str">
        <f ca="1">OFFSET(List_AllocOpexListStart,A298,0)</f>
        <v>A-33</v>
      </c>
      <c r="C298" s="339" t="str">
        <f ca="1">VLOOKUP(B298,List_AllocatedCosts,2,FALSE)</f>
        <v>Customer Services (excl. Call Centre)</v>
      </c>
      <c r="D298" s="328"/>
      <c r="E298" s="328"/>
      <c r="F298" s="328"/>
      <c r="G298" s="328"/>
      <c r="H298" s="328"/>
      <c r="I298" s="328"/>
      <c r="J298" s="328"/>
    </row>
    <row r="299" spans="1:10" x14ac:dyDescent="0.2">
      <c r="A299" s="3"/>
      <c r="B299" s="252"/>
      <c r="C299" s="340" t="s">
        <v>68</v>
      </c>
      <c r="D299" s="748"/>
      <c r="E299" s="748"/>
      <c r="F299" s="748"/>
      <c r="G299" s="748"/>
      <c r="H299" s="748"/>
      <c r="I299" s="748"/>
      <c r="J299" s="748"/>
    </row>
    <row r="300" spans="1:10" x14ac:dyDescent="0.2">
      <c r="A300" s="3"/>
      <c r="B300" s="252"/>
      <c r="C300" s="340" t="s">
        <v>69</v>
      </c>
      <c r="D300" s="748"/>
      <c r="E300" s="748"/>
      <c r="F300" s="748"/>
      <c r="G300" s="748"/>
      <c r="H300" s="748"/>
      <c r="I300" s="748"/>
      <c r="J300" s="748"/>
    </row>
    <row r="301" spans="1:10" s="736" customFormat="1" x14ac:dyDescent="0.2">
      <c r="A301" s="540"/>
      <c r="B301" s="252"/>
      <c r="C301" s="340" t="s">
        <v>546</v>
      </c>
      <c r="D301" s="748"/>
      <c r="E301" s="748"/>
      <c r="F301" s="748"/>
      <c r="G301" s="748"/>
      <c r="H301" s="748"/>
      <c r="I301" s="748"/>
      <c r="J301" s="748"/>
    </row>
    <row r="302" spans="1:10" x14ac:dyDescent="0.2">
      <c r="A302" s="3"/>
      <c r="B302" s="252"/>
      <c r="C302" s="340" t="s">
        <v>547</v>
      </c>
      <c r="D302" s="748"/>
      <c r="E302" s="748"/>
      <c r="F302" s="748"/>
      <c r="G302" s="748"/>
      <c r="H302" s="748"/>
      <c r="I302" s="748"/>
      <c r="J302" s="748"/>
    </row>
    <row r="303" spans="1:10" s="736" customFormat="1" x14ac:dyDescent="0.2">
      <c r="A303" s="540"/>
      <c r="B303" s="252"/>
      <c r="C303" s="340" t="s">
        <v>498</v>
      </c>
      <c r="D303" s="748"/>
      <c r="E303" s="748"/>
      <c r="F303" s="748"/>
      <c r="G303" s="748"/>
      <c r="H303" s="748"/>
      <c r="I303" s="748"/>
      <c r="J303" s="748"/>
    </row>
    <row r="304" spans="1:10" x14ac:dyDescent="0.2">
      <c r="A304" s="3"/>
      <c r="B304" s="252"/>
      <c r="C304" s="340" t="s">
        <v>70</v>
      </c>
      <c r="D304" s="748">
        <f>'[1]SEM Input'!$H$84</f>
        <v>4.4440817242082424</v>
      </c>
      <c r="E304" s="748">
        <f>D304</f>
        <v>4.4440817242082424</v>
      </c>
      <c r="F304" s="748">
        <f t="shared" ref="F304:J304" si="99">E304</f>
        <v>4.4440817242082424</v>
      </c>
      <c r="G304" s="748">
        <f t="shared" si="99"/>
        <v>4.4440817242082424</v>
      </c>
      <c r="H304" s="748">
        <f t="shared" si="99"/>
        <v>4.4440817242082424</v>
      </c>
      <c r="I304" s="748">
        <f t="shared" si="99"/>
        <v>4.4440817242082424</v>
      </c>
      <c r="J304" s="748">
        <f t="shared" si="99"/>
        <v>4.4440817242082424</v>
      </c>
    </row>
    <row r="305" spans="1:10" x14ac:dyDescent="0.2">
      <c r="A305" s="3"/>
      <c r="B305" s="252"/>
      <c r="C305" s="341" t="s">
        <v>75</v>
      </c>
      <c r="D305" s="356">
        <f>SUBTOTAL(9,D299:D304)</f>
        <v>4.4440817242082424</v>
      </c>
      <c r="E305" s="356">
        <f t="shared" ref="E305:F305" si="100">SUBTOTAL(9,E299:E304)</f>
        <v>4.4440817242082424</v>
      </c>
      <c r="F305" s="356">
        <f t="shared" si="100"/>
        <v>4.4440817242082424</v>
      </c>
      <c r="G305" s="356">
        <f t="shared" ref="G305:J305" si="101">SUBTOTAL(9,G299:G304)</f>
        <v>4.4440817242082424</v>
      </c>
      <c r="H305" s="356">
        <f t="shared" si="101"/>
        <v>4.4440817242082424</v>
      </c>
      <c r="I305" s="356">
        <f t="shared" si="101"/>
        <v>4.4440817242082424</v>
      </c>
      <c r="J305" s="356">
        <f t="shared" si="101"/>
        <v>4.4440817242082424</v>
      </c>
    </row>
    <row r="306" spans="1:10" s="895" customFormat="1" x14ac:dyDescent="0.2">
      <c r="A306" s="540"/>
      <c r="B306" s="252"/>
      <c r="C306" s="341"/>
      <c r="D306" s="356"/>
      <c r="E306" s="356"/>
      <c r="F306" s="356"/>
      <c r="G306" s="356"/>
      <c r="H306" s="356"/>
      <c r="I306" s="356"/>
      <c r="J306" s="356"/>
    </row>
    <row r="307" spans="1:10" x14ac:dyDescent="0.2">
      <c r="A307" s="338">
        <f>+A298+1</f>
        <v>34</v>
      </c>
      <c r="B307" s="252" t="str">
        <f ca="1">OFFSET(List_AllocOpexListStart,A307,0)</f>
        <v>A-34</v>
      </c>
      <c r="C307" s="339" t="str">
        <f ca="1">VLOOKUP(B307,List_AllocatedCosts,2,FALSE)</f>
        <v>Customer Programs</v>
      </c>
      <c r="D307" s="328"/>
      <c r="E307" s="328"/>
      <c r="F307" s="328"/>
      <c r="G307" s="328"/>
      <c r="H307" s="328"/>
      <c r="I307" s="328"/>
      <c r="J307" s="328"/>
    </row>
    <row r="308" spans="1:10" x14ac:dyDescent="0.2">
      <c r="A308" s="338"/>
      <c r="B308" s="252"/>
      <c r="C308" s="340" t="s">
        <v>68</v>
      </c>
      <c r="D308" s="748"/>
      <c r="E308" s="748"/>
      <c r="F308" s="748"/>
      <c r="G308" s="748"/>
      <c r="H308" s="748"/>
      <c r="I308" s="748"/>
      <c r="J308" s="748"/>
    </row>
    <row r="309" spans="1:10" x14ac:dyDescent="0.2">
      <c r="A309" s="338"/>
      <c r="B309" s="252"/>
      <c r="C309" s="340" t="s">
        <v>69</v>
      </c>
      <c r="D309" s="748"/>
      <c r="E309" s="748"/>
      <c r="F309" s="748"/>
      <c r="G309" s="748"/>
      <c r="H309" s="748"/>
      <c r="I309" s="748"/>
      <c r="J309" s="748"/>
    </row>
    <row r="310" spans="1:10" s="736" customFormat="1" x14ac:dyDescent="0.2">
      <c r="A310" s="338"/>
      <c r="B310" s="252"/>
      <c r="C310" s="340" t="s">
        <v>546</v>
      </c>
      <c r="D310" s="748"/>
      <c r="E310" s="748"/>
      <c r="F310" s="748"/>
      <c r="G310" s="748"/>
      <c r="H310" s="748"/>
      <c r="I310" s="748"/>
      <c r="J310" s="748"/>
    </row>
    <row r="311" spans="1:10" x14ac:dyDescent="0.2">
      <c r="A311" s="338"/>
      <c r="B311" s="252"/>
      <c r="C311" s="340" t="s">
        <v>547</v>
      </c>
      <c r="D311" s="748"/>
      <c r="E311" s="748"/>
      <c r="F311" s="748"/>
      <c r="G311" s="748"/>
      <c r="H311" s="748"/>
      <c r="I311" s="748"/>
      <c r="J311" s="748"/>
    </row>
    <row r="312" spans="1:10" s="736" customFormat="1" x14ac:dyDescent="0.2">
      <c r="A312" s="338"/>
      <c r="B312" s="252"/>
      <c r="C312" s="340" t="s">
        <v>498</v>
      </c>
      <c r="D312" s="748"/>
      <c r="E312" s="748"/>
      <c r="F312" s="748"/>
      <c r="G312" s="748"/>
      <c r="H312" s="748"/>
      <c r="I312" s="748"/>
      <c r="J312" s="748"/>
    </row>
    <row r="313" spans="1:10" x14ac:dyDescent="0.2">
      <c r="A313" s="338"/>
      <c r="B313" s="252"/>
      <c r="C313" s="340" t="s">
        <v>70</v>
      </c>
      <c r="D313" s="748">
        <f>'[1]SEM Input'!$H$85</f>
        <v>1.5563043072931368</v>
      </c>
      <c r="E313" s="748">
        <f>D313</f>
        <v>1.5563043072931368</v>
      </c>
      <c r="F313" s="748">
        <f t="shared" ref="F313:J313" si="102">E313</f>
        <v>1.5563043072931368</v>
      </c>
      <c r="G313" s="748">
        <f t="shared" si="102"/>
        <v>1.5563043072931368</v>
      </c>
      <c r="H313" s="748">
        <f t="shared" si="102"/>
        <v>1.5563043072931368</v>
      </c>
      <c r="I313" s="748">
        <f t="shared" si="102"/>
        <v>1.5563043072931368</v>
      </c>
      <c r="J313" s="748">
        <f t="shared" si="102"/>
        <v>1.5563043072931368</v>
      </c>
    </row>
    <row r="314" spans="1:10" x14ac:dyDescent="0.2">
      <c r="A314" s="338"/>
      <c r="B314" s="252"/>
      <c r="C314" s="341" t="s">
        <v>75</v>
      </c>
      <c r="D314" s="749">
        <f>SUBTOTAL(9,D308:D313)</f>
        <v>1.5563043072931368</v>
      </c>
      <c r="E314" s="749">
        <f t="shared" ref="E314:F314" si="103">SUBTOTAL(9,E308:E313)</f>
        <v>1.5563043072931368</v>
      </c>
      <c r="F314" s="749">
        <f t="shared" si="103"/>
        <v>1.5563043072931368</v>
      </c>
      <c r="G314" s="749">
        <f t="shared" ref="G314:J314" si="104">SUBTOTAL(9,G308:G313)</f>
        <v>1.5563043072931368</v>
      </c>
      <c r="H314" s="749">
        <f t="shared" si="104"/>
        <v>1.5563043072931368</v>
      </c>
      <c r="I314" s="749">
        <f t="shared" si="104"/>
        <v>1.5563043072931368</v>
      </c>
      <c r="J314" s="749">
        <f t="shared" si="104"/>
        <v>1.5563043072931368</v>
      </c>
    </row>
    <row r="315" spans="1:10" x14ac:dyDescent="0.2">
      <c r="A315" s="338"/>
      <c r="B315" s="252"/>
      <c r="C315" s="341"/>
      <c r="D315" s="328"/>
      <c r="E315" s="328"/>
      <c r="F315" s="328"/>
      <c r="G315" s="328"/>
      <c r="H315" s="328"/>
      <c r="I315" s="328"/>
      <c r="J315" s="328"/>
    </row>
    <row r="316" spans="1:10" x14ac:dyDescent="0.2">
      <c r="A316" s="338">
        <f>+A307+1</f>
        <v>35</v>
      </c>
      <c r="B316" s="252" t="str">
        <f ca="1">OFFSET(List_AllocOpexListStart,A316,0)</f>
        <v>A-35</v>
      </c>
      <c r="C316" s="339" t="str">
        <f ca="1">VLOOKUP(B316,List_AllocatedCosts,2,FALSE)</f>
        <v>Customer Operations</v>
      </c>
      <c r="D316" s="328"/>
      <c r="E316" s="328"/>
      <c r="F316" s="328"/>
      <c r="G316" s="328"/>
      <c r="H316" s="328"/>
      <c r="I316" s="328"/>
      <c r="J316" s="328"/>
    </row>
    <row r="317" spans="1:10" x14ac:dyDescent="0.2">
      <c r="A317" s="338"/>
      <c r="B317" s="252"/>
      <c r="C317" s="340" t="s">
        <v>68</v>
      </c>
      <c r="D317" s="748"/>
      <c r="E317" s="748"/>
      <c r="F317" s="748"/>
      <c r="G317" s="748"/>
      <c r="H317" s="748"/>
      <c r="I317" s="748"/>
      <c r="J317" s="748"/>
    </row>
    <row r="318" spans="1:10" x14ac:dyDescent="0.2">
      <c r="A318" s="338"/>
      <c r="B318" s="252"/>
      <c r="C318" s="340" t="s">
        <v>69</v>
      </c>
      <c r="D318" s="748"/>
      <c r="E318" s="748"/>
      <c r="F318" s="748"/>
      <c r="G318" s="748"/>
      <c r="H318" s="748"/>
      <c r="I318" s="748"/>
      <c r="J318" s="748"/>
    </row>
    <row r="319" spans="1:10" s="736" customFormat="1" x14ac:dyDescent="0.2">
      <c r="A319" s="338"/>
      <c r="B319" s="252"/>
      <c r="C319" s="340" t="s">
        <v>546</v>
      </c>
      <c r="D319" s="748"/>
      <c r="E319" s="748"/>
      <c r="F319" s="748"/>
      <c r="G319" s="748"/>
      <c r="H319" s="748"/>
      <c r="I319" s="748"/>
      <c r="J319" s="748"/>
    </row>
    <row r="320" spans="1:10" x14ac:dyDescent="0.2">
      <c r="A320" s="338"/>
      <c r="B320" s="252"/>
      <c r="C320" s="340" t="s">
        <v>547</v>
      </c>
      <c r="D320" s="748"/>
      <c r="E320" s="748"/>
      <c r="F320" s="748"/>
      <c r="G320" s="748"/>
      <c r="H320" s="748"/>
      <c r="I320" s="748"/>
      <c r="J320" s="748"/>
    </row>
    <row r="321" spans="1:10" s="736" customFormat="1" x14ac:dyDescent="0.2">
      <c r="A321" s="338"/>
      <c r="B321" s="252"/>
      <c r="C321" s="340" t="s">
        <v>498</v>
      </c>
      <c r="D321" s="748"/>
      <c r="E321" s="748"/>
      <c r="F321" s="748"/>
      <c r="G321" s="748"/>
      <c r="H321" s="748"/>
      <c r="I321" s="748"/>
      <c r="J321" s="748"/>
    </row>
    <row r="322" spans="1:10" x14ac:dyDescent="0.2">
      <c r="A322" s="338"/>
      <c r="B322" s="252"/>
      <c r="C322" s="340" t="s">
        <v>70</v>
      </c>
      <c r="D322" s="748">
        <f>'[1]SEM Input'!$H$86</f>
        <v>2.3278502898138598</v>
      </c>
      <c r="E322" s="748">
        <f>D322</f>
        <v>2.3278502898138598</v>
      </c>
      <c r="F322" s="748">
        <f t="shared" ref="F322:J322" si="105">E322</f>
        <v>2.3278502898138598</v>
      </c>
      <c r="G322" s="748">
        <f t="shared" si="105"/>
        <v>2.3278502898138598</v>
      </c>
      <c r="H322" s="748">
        <f t="shared" si="105"/>
        <v>2.3278502898138598</v>
      </c>
      <c r="I322" s="748">
        <f t="shared" si="105"/>
        <v>2.3278502898138598</v>
      </c>
      <c r="J322" s="748">
        <f t="shared" si="105"/>
        <v>2.3278502898138598</v>
      </c>
    </row>
    <row r="323" spans="1:10" x14ac:dyDescent="0.2">
      <c r="A323" s="338"/>
      <c r="B323" s="252"/>
      <c r="C323" s="341" t="s">
        <v>75</v>
      </c>
      <c r="D323" s="356">
        <f t="shared" ref="D323" si="106">SUBTOTAL(9,D317:D322)</f>
        <v>2.3278502898138598</v>
      </c>
      <c r="E323" s="356">
        <f t="shared" ref="E323:F323" si="107">SUBTOTAL(9,E317:E322)</f>
        <v>2.3278502898138598</v>
      </c>
      <c r="F323" s="356">
        <f t="shared" si="107"/>
        <v>2.3278502898138598</v>
      </c>
      <c r="G323" s="356">
        <f t="shared" ref="G323:J323" si="108">SUBTOTAL(9,G317:G322)</f>
        <v>2.3278502898138598</v>
      </c>
      <c r="H323" s="356">
        <f t="shared" si="108"/>
        <v>2.3278502898138598</v>
      </c>
      <c r="I323" s="356">
        <f t="shared" si="108"/>
        <v>2.3278502898138598</v>
      </c>
      <c r="J323" s="356">
        <f t="shared" si="108"/>
        <v>2.3278502898138598</v>
      </c>
    </row>
    <row r="324" spans="1:10" x14ac:dyDescent="0.2">
      <c r="A324" s="3"/>
      <c r="B324" s="252"/>
      <c r="C324" s="341"/>
      <c r="D324" s="356"/>
      <c r="E324" s="356"/>
      <c r="F324" s="356"/>
      <c r="G324" s="356"/>
      <c r="H324" s="356"/>
      <c r="I324" s="356"/>
      <c r="J324" s="356"/>
    </row>
    <row r="325" spans="1:10" x14ac:dyDescent="0.2">
      <c r="A325" s="338">
        <f>+A316+1</f>
        <v>36</v>
      </c>
      <c r="B325" s="252" t="str">
        <f ca="1">OFFSET(List_AllocOpexListStart,A325,0)</f>
        <v>A-36</v>
      </c>
      <c r="C325" s="339" t="str">
        <f ca="1">VLOOKUP(B325,List_AllocatedCosts,2,FALSE)</f>
        <v>Customer Engagement</v>
      </c>
      <c r="D325" s="328"/>
      <c r="E325" s="328"/>
      <c r="F325" s="328"/>
      <c r="G325" s="328"/>
      <c r="H325" s="328"/>
      <c r="I325" s="328"/>
      <c r="J325" s="328"/>
    </row>
    <row r="326" spans="1:10" x14ac:dyDescent="0.2">
      <c r="A326" s="3"/>
      <c r="B326" s="252"/>
      <c r="C326" s="340" t="s">
        <v>68</v>
      </c>
      <c r="D326" s="748"/>
      <c r="E326" s="748"/>
      <c r="F326" s="748"/>
      <c r="G326" s="748"/>
      <c r="H326" s="748"/>
      <c r="I326" s="748"/>
      <c r="J326" s="748"/>
    </row>
    <row r="327" spans="1:10" x14ac:dyDescent="0.2">
      <c r="A327" s="3"/>
      <c r="B327" s="252"/>
      <c r="C327" s="340" t="s">
        <v>69</v>
      </c>
      <c r="D327" s="748"/>
      <c r="E327" s="748"/>
      <c r="F327" s="748"/>
      <c r="G327" s="748"/>
      <c r="H327" s="748"/>
      <c r="I327" s="748"/>
      <c r="J327" s="748"/>
    </row>
    <row r="328" spans="1:10" s="736" customFormat="1" x14ac:dyDescent="0.2">
      <c r="A328" s="540"/>
      <c r="B328" s="252"/>
      <c r="C328" s="340" t="s">
        <v>546</v>
      </c>
      <c r="D328" s="748"/>
      <c r="E328" s="748"/>
      <c r="F328" s="748"/>
      <c r="G328" s="748"/>
      <c r="H328" s="748"/>
      <c r="I328" s="748"/>
      <c r="J328" s="748"/>
    </row>
    <row r="329" spans="1:10" x14ac:dyDescent="0.2">
      <c r="A329" s="3"/>
      <c r="B329" s="252"/>
      <c r="C329" s="340" t="s">
        <v>547</v>
      </c>
      <c r="D329" s="748"/>
      <c r="E329" s="748"/>
      <c r="F329" s="748"/>
      <c r="G329" s="748"/>
      <c r="H329" s="748"/>
      <c r="I329" s="748"/>
      <c r="J329" s="748"/>
    </row>
    <row r="330" spans="1:10" s="736" customFormat="1" x14ac:dyDescent="0.2">
      <c r="A330" s="540"/>
      <c r="B330" s="252"/>
      <c r="C330" s="340" t="s">
        <v>498</v>
      </c>
      <c r="D330" s="748"/>
      <c r="E330" s="748"/>
      <c r="F330" s="748"/>
      <c r="G330" s="748"/>
      <c r="H330" s="748"/>
      <c r="I330" s="748"/>
      <c r="J330" s="748"/>
    </row>
    <row r="331" spans="1:10" x14ac:dyDescent="0.2">
      <c r="A331" s="3"/>
      <c r="B331" s="252"/>
      <c r="C331" s="340" t="s">
        <v>70</v>
      </c>
      <c r="D331" s="748">
        <f>'[1]SEM Input'!$H$87</f>
        <v>0.43434309435329904</v>
      </c>
      <c r="E331" s="748">
        <f>D331</f>
        <v>0.43434309435329904</v>
      </c>
      <c r="F331" s="748">
        <f t="shared" ref="F331:J331" si="109">E331</f>
        <v>0.43434309435329904</v>
      </c>
      <c r="G331" s="748">
        <f t="shared" si="109"/>
        <v>0.43434309435329904</v>
      </c>
      <c r="H331" s="748">
        <f t="shared" si="109"/>
        <v>0.43434309435329904</v>
      </c>
      <c r="I331" s="748">
        <f t="shared" si="109"/>
        <v>0.43434309435329904</v>
      </c>
      <c r="J331" s="748">
        <f t="shared" si="109"/>
        <v>0.43434309435329904</v>
      </c>
    </row>
    <row r="332" spans="1:10" x14ac:dyDescent="0.2">
      <c r="A332" s="3"/>
      <c r="B332" s="252"/>
      <c r="C332" s="341" t="s">
        <v>75</v>
      </c>
      <c r="D332" s="749">
        <f>SUBTOTAL(9,D326:D331)</f>
        <v>0.43434309435329904</v>
      </c>
      <c r="E332" s="749">
        <f t="shared" ref="E332:F332" si="110">SUBTOTAL(9,E326:E331)</f>
        <v>0.43434309435329904</v>
      </c>
      <c r="F332" s="749">
        <f t="shared" si="110"/>
        <v>0.43434309435329904</v>
      </c>
      <c r="G332" s="749">
        <f t="shared" ref="G332:J332" si="111">SUBTOTAL(9,G326:G331)</f>
        <v>0.43434309435329904</v>
      </c>
      <c r="H332" s="749">
        <f t="shared" si="111"/>
        <v>0.43434309435329904</v>
      </c>
      <c r="I332" s="749">
        <f t="shared" si="111"/>
        <v>0.43434309435329904</v>
      </c>
      <c r="J332" s="749">
        <f t="shared" si="111"/>
        <v>0.43434309435329904</v>
      </c>
    </row>
    <row r="333" spans="1:10" ht="13.5" thickBot="1" x14ac:dyDescent="0.25">
      <c r="A333" s="3"/>
      <c r="B333" s="252"/>
      <c r="C333" s="341"/>
      <c r="D333" s="328"/>
      <c r="E333" s="328"/>
      <c r="F333" s="328"/>
      <c r="G333" s="328"/>
      <c r="H333" s="328"/>
      <c r="I333" s="328"/>
      <c r="J333" s="328"/>
    </row>
    <row r="334" spans="1:10" ht="18" x14ac:dyDescent="0.2">
      <c r="A334" s="3"/>
      <c r="B334" s="251"/>
      <c r="C334" s="254" t="str">
        <f>'I-3 Allocated'!A41</f>
        <v xml:space="preserve">Other </v>
      </c>
      <c r="D334" s="331"/>
      <c r="E334" s="331"/>
      <c r="F334" s="331"/>
      <c r="G334" s="331"/>
      <c r="H334" s="331"/>
      <c r="I334" s="331"/>
      <c r="J334" s="331"/>
    </row>
    <row r="335" spans="1:10" x14ac:dyDescent="0.2">
      <c r="A335" s="338">
        <f>+A325+1</f>
        <v>37</v>
      </c>
      <c r="B335" s="252" t="str">
        <f ca="1">OFFSET(List_AllocOpexListStart,A335,0)</f>
        <v>A-37</v>
      </c>
      <c r="C335" s="339" t="str">
        <f ca="1">VLOOKUP(B335,List_AllocatedCosts,2,FALSE)</f>
        <v>Employee Bonuses</v>
      </c>
      <c r="D335" s="328"/>
      <c r="E335" s="328"/>
      <c r="F335" s="328"/>
      <c r="G335" s="328"/>
      <c r="H335" s="328"/>
      <c r="I335" s="328"/>
      <c r="J335" s="328"/>
    </row>
    <row r="336" spans="1:10" x14ac:dyDescent="0.2">
      <c r="A336" s="338"/>
      <c r="B336" s="252"/>
      <c r="C336" s="340" t="s">
        <v>68</v>
      </c>
      <c r="D336" s="748"/>
      <c r="E336" s="748"/>
      <c r="F336" s="748"/>
      <c r="G336" s="748"/>
      <c r="H336" s="748"/>
      <c r="I336" s="748"/>
      <c r="J336" s="748"/>
    </row>
    <row r="337" spans="1:10" x14ac:dyDescent="0.2">
      <c r="A337" s="338"/>
      <c r="B337" s="252"/>
      <c r="C337" s="340" t="s">
        <v>69</v>
      </c>
      <c r="D337" s="748"/>
      <c r="E337" s="748"/>
      <c r="F337" s="748"/>
      <c r="G337" s="748"/>
      <c r="H337" s="748"/>
      <c r="I337" s="748"/>
      <c r="J337" s="748"/>
    </row>
    <row r="338" spans="1:10" s="736" customFormat="1" x14ac:dyDescent="0.2">
      <c r="A338" s="338"/>
      <c r="B338" s="252"/>
      <c r="C338" s="340" t="s">
        <v>546</v>
      </c>
      <c r="D338" s="748"/>
      <c r="E338" s="748"/>
      <c r="F338" s="748"/>
      <c r="G338" s="748"/>
      <c r="H338" s="748"/>
      <c r="I338" s="748"/>
      <c r="J338" s="748"/>
    </row>
    <row r="339" spans="1:10" x14ac:dyDescent="0.2">
      <c r="A339" s="338"/>
      <c r="B339" s="252"/>
      <c r="C339" s="340" t="s">
        <v>547</v>
      </c>
      <c r="D339" s="748"/>
      <c r="E339" s="748"/>
      <c r="F339" s="748"/>
      <c r="G339" s="748"/>
      <c r="H339" s="748"/>
      <c r="I339" s="748"/>
      <c r="J339" s="748"/>
    </row>
    <row r="340" spans="1:10" s="736" customFormat="1" x14ac:dyDescent="0.2">
      <c r="A340" s="338"/>
      <c r="B340" s="252"/>
      <c r="C340" s="340" t="s">
        <v>498</v>
      </c>
      <c r="D340" s="748"/>
      <c r="E340" s="748"/>
      <c r="F340" s="748"/>
      <c r="G340" s="748"/>
      <c r="H340" s="748"/>
      <c r="I340" s="748"/>
      <c r="J340" s="748"/>
    </row>
    <row r="341" spans="1:10" x14ac:dyDescent="0.2">
      <c r="A341" s="338"/>
      <c r="B341" s="252"/>
      <c r="C341" s="340" t="s">
        <v>70</v>
      </c>
      <c r="D341" s="748">
        <f>'[1]SEM Input'!$H$90</f>
        <v>7.5756872559912223</v>
      </c>
      <c r="E341" s="748">
        <f>D341</f>
        <v>7.5756872559912223</v>
      </c>
      <c r="F341" s="748">
        <f t="shared" ref="F341:J341" si="112">E341</f>
        <v>7.5756872559912223</v>
      </c>
      <c r="G341" s="748">
        <f t="shared" si="112"/>
        <v>7.5756872559912223</v>
      </c>
      <c r="H341" s="748">
        <f t="shared" si="112"/>
        <v>7.5756872559912223</v>
      </c>
      <c r="I341" s="748">
        <f t="shared" si="112"/>
        <v>7.5756872559912223</v>
      </c>
      <c r="J341" s="748">
        <f t="shared" si="112"/>
        <v>7.5756872559912223</v>
      </c>
    </row>
    <row r="342" spans="1:10" x14ac:dyDescent="0.2">
      <c r="A342" s="338"/>
      <c r="B342" s="252"/>
      <c r="C342" s="341" t="s">
        <v>75</v>
      </c>
      <c r="D342" s="356">
        <f>SUBTOTAL(9,D336:D341)</f>
        <v>7.5756872559912223</v>
      </c>
      <c r="E342" s="356">
        <f t="shared" ref="E342:F342" si="113">SUBTOTAL(9,E336:E341)</f>
        <v>7.5756872559912223</v>
      </c>
      <c r="F342" s="356">
        <f t="shared" si="113"/>
        <v>7.5756872559912223</v>
      </c>
      <c r="G342" s="356">
        <f t="shared" ref="G342:J342" si="114">SUBTOTAL(9,G336:G341)</f>
        <v>7.5756872559912223</v>
      </c>
      <c r="H342" s="356">
        <f t="shared" si="114"/>
        <v>7.5756872559912223</v>
      </c>
      <c r="I342" s="356">
        <f t="shared" si="114"/>
        <v>7.5756872559912223</v>
      </c>
      <c r="J342" s="356">
        <f t="shared" si="114"/>
        <v>7.5756872559912223</v>
      </c>
    </row>
    <row r="343" spans="1:10" s="895" customFormat="1" x14ac:dyDescent="0.2">
      <c r="A343" s="338"/>
      <c r="B343" s="252"/>
      <c r="C343" s="341"/>
      <c r="D343" s="356"/>
      <c r="E343" s="356"/>
      <c r="F343" s="356"/>
      <c r="G343" s="356"/>
      <c r="H343" s="356"/>
      <c r="I343" s="356"/>
      <c r="J343" s="356"/>
    </row>
    <row r="344" spans="1:10" x14ac:dyDescent="0.2">
      <c r="A344" s="338">
        <f>+A335+1</f>
        <v>38</v>
      </c>
      <c r="B344" s="252" t="str">
        <f ca="1">OFFSET(List_AllocOpexListStart,A344,0)</f>
        <v>A-38</v>
      </c>
      <c r="C344" s="339" t="str">
        <f ca="1">VLOOKUP(B344,List_AllocatedCosts,2,FALSE)</f>
        <v>Voluntary Separation Packages (VSP’s)</v>
      </c>
      <c r="D344" s="328"/>
      <c r="E344" s="328"/>
      <c r="F344" s="328"/>
      <c r="G344" s="328"/>
      <c r="H344" s="328"/>
      <c r="I344" s="328"/>
      <c r="J344" s="328"/>
    </row>
    <row r="345" spans="1:10" x14ac:dyDescent="0.2">
      <c r="A345" s="3"/>
      <c r="B345" s="252"/>
      <c r="C345" s="340" t="s">
        <v>68</v>
      </c>
      <c r="D345" s="748"/>
      <c r="E345" s="748"/>
      <c r="F345" s="748"/>
      <c r="G345" s="748"/>
      <c r="H345" s="748"/>
      <c r="I345" s="748"/>
      <c r="J345" s="748"/>
    </row>
    <row r="346" spans="1:10" x14ac:dyDescent="0.2">
      <c r="A346" s="3"/>
      <c r="B346" s="252"/>
      <c r="C346" s="340" t="s">
        <v>69</v>
      </c>
      <c r="D346" s="748"/>
      <c r="E346" s="748"/>
      <c r="F346" s="748"/>
      <c r="G346" s="748"/>
      <c r="H346" s="748"/>
      <c r="I346" s="748"/>
      <c r="J346" s="748"/>
    </row>
    <row r="347" spans="1:10" s="736" customFormat="1" x14ac:dyDescent="0.2">
      <c r="A347" s="540"/>
      <c r="B347" s="252"/>
      <c r="C347" s="340" t="s">
        <v>546</v>
      </c>
      <c r="D347" s="748"/>
      <c r="E347" s="748"/>
      <c r="F347" s="748"/>
      <c r="G347" s="748"/>
      <c r="H347" s="748"/>
      <c r="I347" s="748"/>
      <c r="J347" s="748"/>
    </row>
    <row r="348" spans="1:10" x14ac:dyDescent="0.2">
      <c r="A348" s="3"/>
      <c r="B348" s="252"/>
      <c r="C348" s="340" t="s">
        <v>547</v>
      </c>
      <c r="D348" s="748"/>
      <c r="E348" s="748"/>
      <c r="F348" s="748"/>
      <c r="G348" s="748"/>
      <c r="H348" s="748"/>
      <c r="I348" s="748"/>
      <c r="J348" s="748"/>
    </row>
    <row r="349" spans="1:10" s="736" customFormat="1" x14ac:dyDescent="0.2">
      <c r="A349" s="540"/>
      <c r="B349" s="252"/>
      <c r="C349" s="340" t="s">
        <v>498</v>
      </c>
      <c r="D349" s="748"/>
      <c r="E349" s="748"/>
      <c r="F349" s="748"/>
      <c r="G349" s="748"/>
      <c r="H349" s="748"/>
      <c r="I349" s="748"/>
      <c r="J349" s="748"/>
    </row>
    <row r="350" spans="1:10" x14ac:dyDescent="0.2">
      <c r="A350" s="3"/>
      <c r="B350" s="252"/>
      <c r="C350" s="340" t="s">
        <v>70</v>
      </c>
      <c r="D350" s="748">
        <f>'[1]SEM Input'!$H$91</f>
        <v>0.50385115115300927</v>
      </c>
      <c r="E350" s="748">
        <f>D350</f>
        <v>0.50385115115300927</v>
      </c>
      <c r="F350" s="748">
        <f t="shared" ref="F350:J350" si="115">E350</f>
        <v>0.50385115115300927</v>
      </c>
      <c r="G350" s="748">
        <f t="shared" si="115"/>
        <v>0.50385115115300927</v>
      </c>
      <c r="H350" s="748">
        <f t="shared" si="115"/>
        <v>0.50385115115300927</v>
      </c>
      <c r="I350" s="748">
        <f t="shared" si="115"/>
        <v>0.50385115115300927</v>
      </c>
      <c r="J350" s="748">
        <f t="shared" si="115"/>
        <v>0.50385115115300927</v>
      </c>
    </row>
    <row r="351" spans="1:10" x14ac:dyDescent="0.2">
      <c r="A351" s="3"/>
      <c r="B351" s="252"/>
      <c r="C351" s="341" t="s">
        <v>75</v>
      </c>
      <c r="D351" s="749">
        <f t="shared" ref="D351" si="116">SUBTOTAL(9,D345:D350)</f>
        <v>0.50385115115300927</v>
      </c>
      <c r="E351" s="749">
        <f t="shared" ref="E351:F351" si="117">SUBTOTAL(9,E345:E350)</f>
        <v>0.50385115115300927</v>
      </c>
      <c r="F351" s="749">
        <f t="shared" si="117"/>
        <v>0.50385115115300927</v>
      </c>
      <c r="G351" s="749">
        <f t="shared" ref="G351:J351" si="118">SUBTOTAL(9,G345:G350)</f>
        <v>0.50385115115300927</v>
      </c>
      <c r="H351" s="749">
        <f t="shared" si="118"/>
        <v>0.50385115115300927</v>
      </c>
      <c r="I351" s="749">
        <f t="shared" si="118"/>
        <v>0.50385115115300927</v>
      </c>
      <c r="J351" s="749">
        <f t="shared" si="118"/>
        <v>0.50385115115300927</v>
      </c>
    </row>
    <row r="352" spans="1:10" x14ac:dyDescent="0.2">
      <c r="A352" s="3"/>
      <c r="B352" s="252"/>
      <c r="C352" s="341"/>
      <c r="D352" s="328"/>
      <c r="E352" s="328"/>
      <c r="F352" s="328"/>
      <c r="G352" s="328"/>
      <c r="H352" s="328"/>
      <c r="I352" s="328"/>
      <c r="J352" s="328"/>
    </row>
    <row r="353" spans="1:11" x14ac:dyDescent="0.2">
      <c r="A353" s="338">
        <f>+A344+1</f>
        <v>39</v>
      </c>
      <c r="B353" s="252" t="str">
        <f ca="1">OFFSET(List_AllocOpexListStart,A353,0)</f>
        <v>A-39</v>
      </c>
      <c r="C353" s="339" t="str">
        <f ca="1">VLOOKUP(B353,List_AllocatedCosts,2,FALSE)</f>
        <v>Superannuation</v>
      </c>
      <c r="D353" s="328"/>
      <c r="E353" s="328"/>
      <c r="F353" s="328"/>
      <c r="G353" s="328"/>
      <c r="H353" s="328"/>
      <c r="I353" s="328"/>
      <c r="J353" s="328"/>
    </row>
    <row r="354" spans="1:11" x14ac:dyDescent="0.2">
      <c r="A354" s="3"/>
      <c r="B354" s="252"/>
      <c r="C354" s="340" t="s">
        <v>68</v>
      </c>
      <c r="D354" s="748"/>
      <c r="E354" s="748"/>
      <c r="F354" s="748"/>
      <c r="G354" s="748"/>
      <c r="H354" s="748"/>
      <c r="I354" s="748"/>
      <c r="J354" s="748"/>
    </row>
    <row r="355" spans="1:11" x14ac:dyDescent="0.2">
      <c r="A355" s="3"/>
      <c r="B355" s="252"/>
      <c r="C355" s="340" t="s">
        <v>69</v>
      </c>
      <c r="D355" s="748"/>
      <c r="E355" s="748"/>
      <c r="F355" s="748"/>
      <c r="G355" s="748"/>
      <c r="H355" s="748"/>
      <c r="I355" s="748"/>
      <c r="J355" s="748"/>
    </row>
    <row r="356" spans="1:11" s="736" customFormat="1" x14ac:dyDescent="0.2">
      <c r="A356" s="540"/>
      <c r="B356" s="252"/>
      <c r="C356" s="340" t="s">
        <v>546</v>
      </c>
      <c r="D356" s="748"/>
      <c r="E356" s="748"/>
      <c r="F356" s="748"/>
      <c r="G356" s="748"/>
      <c r="H356" s="748"/>
      <c r="I356" s="748"/>
      <c r="J356" s="748"/>
    </row>
    <row r="357" spans="1:11" x14ac:dyDescent="0.2">
      <c r="A357" s="3"/>
      <c r="B357" s="252"/>
      <c r="C357" s="340" t="s">
        <v>547</v>
      </c>
      <c r="D357" s="748"/>
      <c r="E357" s="748"/>
      <c r="F357" s="748"/>
      <c r="G357" s="748"/>
      <c r="H357" s="748"/>
      <c r="I357" s="748"/>
      <c r="J357" s="748"/>
    </row>
    <row r="358" spans="1:11" s="736" customFormat="1" x14ac:dyDescent="0.2">
      <c r="A358" s="540"/>
      <c r="B358" s="252"/>
      <c r="C358" s="340" t="s">
        <v>498</v>
      </c>
      <c r="D358" s="748"/>
      <c r="E358" s="748"/>
      <c r="F358" s="748"/>
      <c r="G358" s="748"/>
      <c r="H358" s="748"/>
      <c r="I358" s="748"/>
      <c r="J358" s="748"/>
    </row>
    <row r="359" spans="1:11" x14ac:dyDescent="0.2">
      <c r="A359" s="3"/>
      <c r="B359" s="252"/>
      <c r="C359" s="340" t="s">
        <v>70</v>
      </c>
      <c r="D359" s="748">
        <f>'[1]SEM Input'!$H$92</f>
        <v>-3.0021330765559968</v>
      </c>
      <c r="E359" s="748">
        <f>D359</f>
        <v>-3.0021330765559968</v>
      </c>
      <c r="F359" s="748">
        <f t="shared" ref="F359:J359" si="119">E359</f>
        <v>-3.0021330765559968</v>
      </c>
      <c r="G359" s="748">
        <f t="shared" si="119"/>
        <v>-3.0021330765559968</v>
      </c>
      <c r="H359" s="748">
        <f t="shared" si="119"/>
        <v>-3.0021330765559968</v>
      </c>
      <c r="I359" s="748">
        <f t="shared" si="119"/>
        <v>-3.0021330765559968</v>
      </c>
      <c r="J359" s="748">
        <f t="shared" si="119"/>
        <v>-3.0021330765559968</v>
      </c>
    </row>
    <row r="360" spans="1:11" x14ac:dyDescent="0.2">
      <c r="A360" s="3"/>
      <c r="B360" s="252"/>
      <c r="C360" s="341" t="s">
        <v>75</v>
      </c>
      <c r="D360" s="356">
        <f t="shared" ref="D360" si="120">SUBTOTAL(9,D354:D359)</f>
        <v>-3.0021330765559968</v>
      </c>
      <c r="E360" s="356">
        <f t="shared" ref="E360:F360" si="121">SUBTOTAL(9,E354:E359)</f>
        <v>-3.0021330765559968</v>
      </c>
      <c r="F360" s="356">
        <f t="shared" si="121"/>
        <v>-3.0021330765559968</v>
      </c>
      <c r="G360" s="356">
        <f t="shared" ref="G360:J360" si="122">SUBTOTAL(9,G354:G359)</f>
        <v>-3.0021330765559968</v>
      </c>
      <c r="H360" s="356">
        <f t="shared" si="122"/>
        <v>-3.0021330765559968</v>
      </c>
      <c r="I360" s="356">
        <f t="shared" si="122"/>
        <v>-3.0021330765559968</v>
      </c>
      <c r="J360" s="356">
        <f t="shared" si="122"/>
        <v>-3.0021330765559968</v>
      </c>
    </row>
    <row r="361" spans="1:11" x14ac:dyDescent="0.2">
      <c r="A361" s="3"/>
      <c r="B361" s="252"/>
      <c r="C361" s="341"/>
      <c r="D361" s="328"/>
      <c r="E361" s="328"/>
      <c r="F361" s="328"/>
      <c r="G361" s="328"/>
      <c r="H361" s="328"/>
      <c r="I361" s="328"/>
      <c r="J361" s="328"/>
    </row>
    <row r="362" spans="1:11" x14ac:dyDescent="0.2">
      <c r="A362" s="338">
        <f>+A353+1</f>
        <v>40</v>
      </c>
      <c r="B362" s="252" t="str">
        <f ca="1">OFFSET(List_AllocOpexListStart,A362,0)</f>
        <v>A-40</v>
      </c>
      <c r="C362" s="339" t="str">
        <f ca="1">VLOOKUP(B362,List_AllocatedCosts,2,FALSE)</f>
        <v>Self Insurance</v>
      </c>
      <c r="D362" s="328"/>
      <c r="E362" s="328"/>
      <c r="F362" s="328"/>
      <c r="G362" s="328"/>
      <c r="H362" s="328"/>
      <c r="I362" s="328"/>
      <c r="J362" s="328"/>
    </row>
    <row r="363" spans="1:11" x14ac:dyDescent="0.2">
      <c r="A363" s="3"/>
      <c r="B363" s="252"/>
      <c r="C363" s="340" t="s">
        <v>68</v>
      </c>
      <c r="D363" s="748"/>
      <c r="E363" s="748"/>
      <c r="F363" s="748"/>
      <c r="G363" s="748"/>
      <c r="H363" s="748"/>
      <c r="I363" s="748"/>
      <c r="J363" s="748"/>
    </row>
    <row r="364" spans="1:11" x14ac:dyDescent="0.2">
      <c r="A364" s="3"/>
      <c r="B364" s="252"/>
      <c r="C364" s="340" t="s">
        <v>69</v>
      </c>
      <c r="D364" s="748"/>
      <c r="E364" s="748"/>
      <c r="F364" s="748"/>
      <c r="G364" s="748"/>
      <c r="H364" s="748"/>
      <c r="I364" s="748"/>
      <c r="J364" s="748"/>
    </row>
    <row r="365" spans="1:11" s="736" customFormat="1" x14ac:dyDescent="0.2">
      <c r="A365" s="540"/>
      <c r="B365" s="252"/>
      <c r="C365" s="340" t="s">
        <v>546</v>
      </c>
      <c r="D365" s="748"/>
      <c r="E365" s="748"/>
      <c r="F365" s="748"/>
      <c r="G365" s="748"/>
      <c r="H365" s="748"/>
      <c r="I365" s="748"/>
      <c r="J365" s="748"/>
    </row>
    <row r="366" spans="1:11" x14ac:dyDescent="0.2">
      <c r="A366" s="3"/>
      <c r="B366" s="252"/>
      <c r="C366" s="340" t="s">
        <v>547</v>
      </c>
      <c r="D366" s="748"/>
      <c r="E366" s="748"/>
      <c r="F366" s="748"/>
      <c r="G366" s="748"/>
      <c r="H366" s="748"/>
      <c r="I366" s="748"/>
      <c r="J366" s="748"/>
    </row>
    <row r="367" spans="1:11" s="736" customFormat="1" x14ac:dyDescent="0.2">
      <c r="A367" s="540"/>
      <c r="B367" s="252"/>
      <c r="C367" s="340" t="s">
        <v>498</v>
      </c>
      <c r="D367" s="748"/>
      <c r="E367" s="748"/>
      <c r="F367" s="748"/>
      <c r="G367" s="748"/>
      <c r="H367" s="748"/>
      <c r="I367" s="748"/>
      <c r="J367" s="748"/>
    </row>
    <row r="368" spans="1:11" x14ac:dyDescent="0.2">
      <c r="A368" s="3"/>
      <c r="B368" s="252"/>
      <c r="C368" s="340" t="s">
        <v>70</v>
      </c>
      <c r="D368" s="748">
        <f>'[1]SEM Input'!$H$93</f>
        <v>0.61666457448503087</v>
      </c>
      <c r="E368" s="748">
        <f>D368</f>
        <v>0.61666457448503087</v>
      </c>
      <c r="F368" s="748">
        <f t="shared" ref="F368:J368" si="123">E368</f>
        <v>0.61666457448503087</v>
      </c>
      <c r="G368" s="748">
        <f t="shared" si="123"/>
        <v>0.61666457448503087</v>
      </c>
      <c r="H368" s="748">
        <f t="shared" si="123"/>
        <v>0.61666457448503087</v>
      </c>
      <c r="I368" s="748">
        <f t="shared" si="123"/>
        <v>0.61666457448503087</v>
      </c>
      <c r="J368" s="748">
        <f t="shared" si="123"/>
        <v>0.61666457448503087</v>
      </c>
      <c r="K368" s="800"/>
    </row>
    <row r="369" spans="1:10" x14ac:dyDescent="0.2">
      <c r="A369" s="3"/>
      <c r="B369" s="252"/>
      <c r="C369" s="341" t="s">
        <v>75</v>
      </c>
      <c r="D369" s="749">
        <f t="shared" ref="D369" si="124">SUBTOTAL(9,D363:D368)</f>
        <v>0.61666457448503087</v>
      </c>
      <c r="E369" s="749">
        <f t="shared" ref="E369:F369" si="125">SUBTOTAL(9,E363:E368)</f>
        <v>0.61666457448503087</v>
      </c>
      <c r="F369" s="749">
        <f t="shared" si="125"/>
        <v>0.61666457448503087</v>
      </c>
      <c r="G369" s="749">
        <f t="shared" ref="G369:J369" si="126">SUBTOTAL(9,G363:G368)</f>
        <v>0.61666457448503087</v>
      </c>
      <c r="H369" s="749">
        <f t="shared" si="126"/>
        <v>0.61666457448503087</v>
      </c>
      <c r="I369" s="749">
        <f t="shared" si="126"/>
        <v>0.61666457448503087</v>
      </c>
      <c r="J369" s="749">
        <f t="shared" si="126"/>
        <v>0.61666457448503087</v>
      </c>
    </row>
    <row r="370" spans="1:10" x14ac:dyDescent="0.2">
      <c r="A370" s="3"/>
      <c r="B370" s="252"/>
      <c r="C370" s="341"/>
      <c r="D370" s="328"/>
      <c r="E370" s="328"/>
      <c r="F370" s="328"/>
      <c r="G370" s="328"/>
      <c r="H370" s="328"/>
      <c r="I370" s="328"/>
      <c r="J370" s="328"/>
    </row>
    <row r="371" spans="1:10" x14ac:dyDescent="0.2">
      <c r="A371" s="338">
        <f>+A362+1</f>
        <v>41</v>
      </c>
      <c r="B371" s="252">
        <f ca="1">OFFSET(List_AllocOpexListStart,A371,0)</f>
        <v>0</v>
      </c>
      <c r="C371" s="339" t="e">
        <f ca="1">VLOOKUP(B371,List_AllocatedCosts,2,FALSE)</f>
        <v>#N/A</v>
      </c>
      <c r="D371" s="328"/>
      <c r="E371" s="328"/>
      <c r="F371" s="328"/>
      <c r="G371" s="328"/>
      <c r="H371" s="328"/>
      <c r="I371" s="328"/>
      <c r="J371" s="328"/>
    </row>
    <row r="372" spans="1:10" x14ac:dyDescent="0.2">
      <c r="A372" s="3"/>
      <c r="B372" s="252"/>
      <c r="C372" s="340" t="s">
        <v>68</v>
      </c>
      <c r="D372" s="748"/>
      <c r="E372" s="748"/>
      <c r="F372" s="748"/>
      <c r="G372" s="748"/>
      <c r="H372" s="748"/>
      <c r="I372" s="748"/>
      <c r="J372" s="748"/>
    </row>
    <row r="373" spans="1:10" x14ac:dyDescent="0.2">
      <c r="A373" s="3"/>
      <c r="B373" s="252"/>
      <c r="C373" s="340" t="s">
        <v>69</v>
      </c>
      <c r="D373" s="748"/>
      <c r="E373" s="748"/>
      <c r="F373" s="748"/>
      <c r="G373" s="748"/>
      <c r="H373" s="748"/>
      <c r="I373" s="748"/>
      <c r="J373" s="748"/>
    </row>
    <row r="374" spans="1:10" s="736" customFormat="1" x14ac:dyDescent="0.2">
      <c r="A374" s="540"/>
      <c r="B374" s="252"/>
      <c r="C374" s="340" t="s">
        <v>546</v>
      </c>
      <c r="D374" s="748"/>
      <c r="E374" s="748"/>
      <c r="F374" s="748"/>
      <c r="G374" s="748"/>
      <c r="H374" s="748"/>
      <c r="I374" s="748"/>
      <c r="J374" s="748"/>
    </row>
    <row r="375" spans="1:10" x14ac:dyDescent="0.2">
      <c r="A375" s="3"/>
      <c r="B375" s="252"/>
      <c r="C375" s="340" t="s">
        <v>547</v>
      </c>
      <c r="D375" s="748"/>
      <c r="E375" s="748"/>
      <c r="F375" s="748"/>
      <c r="G375" s="748"/>
      <c r="H375" s="748"/>
      <c r="I375" s="748"/>
      <c r="J375" s="748"/>
    </row>
    <row r="376" spans="1:10" s="736" customFormat="1" x14ac:dyDescent="0.2">
      <c r="A376" s="540"/>
      <c r="B376" s="252"/>
      <c r="C376" s="340" t="s">
        <v>498</v>
      </c>
      <c r="D376" s="748"/>
      <c r="E376" s="748"/>
      <c r="F376" s="748"/>
      <c r="G376" s="748"/>
      <c r="H376" s="748"/>
      <c r="I376" s="748"/>
      <c r="J376" s="748"/>
    </row>
    <row r="377" spans="1:10" x14ac:dyDescent="0.2">
      <c r="A377" s="3"/>
      <c r="B377" s="252"/>
      <c r="C377" s="340" t="s">
        <v>70</v>
      </c>
      <c r="D377" s="748"/>
      <c r="E377" s="748"/>
      <c r="F377" s="748"/>
      <c r="G377" s="748"/>
      <c r="H377" s="748"/>
      <c r="I377" s="748"/>
      <c r="J377" s="748"/>
    </row>
    <row r="378" spans="1:10" x14ac:dyDescent="0.2">
      <c r="A378" s="3"/>
      <c r="B378" s="252"/>
      <c r="C378" s="341" t="s">
        <v>75</v>
      </c>
      <c r="D378" s="356">
        <f t="shared" ref="D378" si="127">SUBTOTAL(9,D372:D377)</f>
        <v>0</v>
      </c>
      <c r="E378" s="356">
        <f t="shared" ref="E378:F378" si="128">SUBTOTAL(9,E372:E377)</f>
        <v>0</v>
      </c>
      <c r="F378" s="356">
        <f t="shared" si="128"/>
        <v>0</v>
      </c>
      <c r="G378" s="356">
        <f t="shared" ref="G378:J378" si="129">SUBTOTAL(9,G372:G377)</f>
        <v>0</v>
      </c>
      <c r="H378" s="356">
        <f t="shared" si="129"/>
        <v>0</v>
      </c>
      <c r="I378" s="356">
        <f t="shared" si="129"/>
        <v>0</v>
      </c>
      <c r="J378" s="356">
        <f t="shared" si="129"/>
        <v>0</v>
      </c>
    </row>
    <row r="379" spans="1:10" x14ac:dyDescent="0.2">
      <c r="A379" s="3"/>
      <c r="B379" s="252"/>
      <c r="C379" s="341"/>
      <c r="D379" s="328"/>
      <c r="E379" s="328"/>
      <c r="F379" s="328"/>
      <c r="G379" s="328"/>
      <c r="H379" s="328"/>
      <c r="I379" s="328"/>
      <c r="J379" s="328"/>
    </row>
    <row r="380" spans="1:10" ht="16.5" thickBot="1" x14ac:dyDescent="0.25">
      <c r="A380" s="3"/>
      <c r="B380" s="365"/>
      <c r="C380" s="366" t="s">
        <v>246</v>
      </c>
      <c r="D380" s="367">
        <f t="shared" ref="D380:J380" si="130">SUBTOTAL(9,D7:D379)</f>
        <v>83.364916781331644</v>
      </c>
      <c r="E380" s="367">
        <f t="shared" si="130"/>
        <v>83.364916781331644</v>
      </c>
      <c r="F380" s="367">
        <f t="shared" si="130"/>
        <v>83.364916781331644</v>
      </c>
      <c r="G380" s="367">
        <f t="shared" si="130"/>
        <v>83.364916781331644</v>
      </c>
      <c r="H380" s="367">
        <f t="shared" si="130"/>
        <v>83.364916781331644</v>
      </c>
      <c r="I380" s="367">
        <f t="shared" si="130"/>
        <v>83.364916781331644</v>
      </c>
      <c r="J380" s="367">
        <f t="shared" si="130"/>
        <v>83.364916781331644</v>
      </c>
    </row>
    <row r="381" spans="1:10" x14ac:dyDescent="0.2">
      <c r="A381" s="3"/>
      <c r="B381" s="370"/>
      <c r="C381" s="370"/>
      <c r="D381" s="371"/>
      <c r="E381" s="371"/>
      <c r="F381" s="372"/>
      <c r="G381" s="371"/>
      <c r="H381" s="371"/>
      <c r="I381" s="373"/>
      <c r="J381" s="373"/>
    </row>
    <row r="382" spans="1:10" x14ac:dyDescent="0.2">
      <c r="A382" s="3"/>
      <c r="B382" s="370"/>
      <c r="C382" s="370"/>
      <c r="D382" s="370"/>
      <c r="E382" s="370"/>
      <c r="F382" s="370"/>
      <c r="G382" s="370"/>
      <c r="H382" s="370"/>
      <c r="I382" s="370"/>
      <c r="J382" s="370"/>
    </row>
    <row r="383" spans="1:10" ht="16.5" thickBot="1" x14ac:dyDescent="0.25">
      <c r="A383" s="3"/>
      <c r="B383" s="365"/>
      <c r="C383" s="366" t="s">
        <v>240</v>
      </c>
      <c r="D383" s="374"/>
      <c r="E383" s="374"/>
      <c r="F383" s="374"/>
      <c r="G383" s="374"/>
      <c r="H383" s="374"/>
      <c r="I383" s="374"/>
      <c r="J383" s="374"/>
    </row>
    <row r="384" spans="1:10" ht="13.5" thickBot="1" x14ac:dyDescent="0.25">
      <c r="A384" s="3"/>
      <c r="B384" s="370"/>
      <c r="C384" s="370"/>
      <c r="D384" s="370"/>
      <c r="E384" s="370"/>
      <c r="F384" s="370"/>
      <c r="G384" s="370"/>
      <c r="H384" s="370"/>
      <c r="I384" s="370"/>
      <c r="J384" s="370"/>
    </row>
    <row r="385" spans="1:10" ht="13.5" thickBot="1" x14ac:dyDescent="0.25">
      <c r="A385" s="3"/>
      <c r="B385" s="3"/>
      <c r="C385" s="10"/>
      <c r="D385" s="437" t="str">
        <f>'Ref-1'!O39</f>
        <v>2018/19</v>
      </c>
      <c r="E385" s="437" t="str">
        <f>'Ref-1'!P39</f>
        <v>2019/20</v>
      </c>
      <c r="F385" s="437" t="str">
        <f>'Ref-1'!Q39</f>
        <v>2020/21</v>
      </c>
      <c r="G385" s="437" t="str">
        <f>'Ref-1'!R39</f>
        <v>2021/22</v>
      </c>
      <c r="H385" s="437" t="str">
        <f>'Ref-1'!S39</f>
        <v>2022/23</v>
      </c>
      <c r="I385" s="437" t="str">
        <f>'Ref-1'!T39</f>
        <v>2023/24</v>
      </c>
      <c r="J385" s="437" t="str">
        <f>'Ref-1'!U39</f>
        <v>2024/25</v>
      </c>
    </row>
    <row r="386" spans="1:10" x14ac:dyDescent="0.2">
      <c r="A386" s="3"/>
      <c r="B386" s="3"/>
      <c r="C386" s="340" t="s">
        <v>68</v>
      </c>
      <c r="D386" s="358">
        <f t="shared" ref="D386:J391" ca="1" si="131">SUMIF($C$6:$C$379,$C386,D$6:D$379)</f>
        <v>0</v>
      </c>
      <c r="E386" s="358">
        <f t="shared" ca="1" si="131"/>
        <v>0</v>
      </c>
      <c r="F386" s="358">
        <f t="shared" ca="1" si="131"/>
        <v>0</v>
      </c>
      <c r="G386" s="358">
        <f t="shared" ca="1" si="131"/>
        <v>0</v>
      </c>
      <c r="H386" s="358">
        <f t="shared" ca="1" si="131"/>
        <v>0</v>
      </c>
      <c r="I386" s="358">
        <f t="shared" ca="1" si="131"/>
        <v>0</v>
      </c>
      <c r="J386" s="358">
        <f t="shared" ca="1" si="131"/>
        <v>0</v>
      </c>
    </row>
    <row r="387" spans="1:10" x14ac:dyDescent="0.2">
      <c r="A387" s="3"/>
      <c r="B387" s="3"/>
      <c r="C387" s="340" t="s">
        <v>69</v>
      </c>
      <c r="D387" s="358">
        <f t="shared" ca="1" si="131"/>
        <v>0</v>
      </c>
      <c r="E387" s="358">
        <f t="shared" ca="1" si="131"/>
        <v>0</v>
      </c>
      <c r="F387" s="358">
        <f t="shared" ca="1" si="131"/>
        <v>0</v>
      </c>
      <c r="G387" s="358">
        <f t="shared" ca="1" si="131"/>
        <v>0</v>
      </c>
      <c r="H387" s="358">
        <f t="shared" ca="1" si="131"/>
        <v>0</v>
      </c>
      <c r="I387" s="358">
        <f t="shared" ca="1" si="131"/>
        <v>0</v>
      </c>
      <c r="J387" s="358">
        <f t="shared" ca="1" si="131"/>
        <v>0</v>
      </c>
    </row>
    <row r="388" spans="1:10" s="747" customFormat="1" x14ac:dyDescent="0.2">
      <c r="A388" s="540"/>
      <c r="B388" s="540"/>
      <c r="C388" s="340" t="s">
        <v>546</v>
      </c>
      <c r="D388" s="358">
        <f t="shared" ca="1" si="131"/>
        <v>0</v>
      </c>
      <c r="E388" s="358">
        <f t="shared" ca="1" si="131"/>
        <v>0</v>
      </c>
      <c r="F388" s="358">
        <f t="shared" ca="1" si="131"/>
        <v>0</v>
      </c>
      <c r="G388" s="358">
        <f t="shared" ca="1" si="131"/>
        <v>0</v>
      </c>
      <c r="H388" s="358">
        <f t="shared" ca="1" si="131"/>
        <v>0</v>
      </c>
      <c r="I388" s="358">
        <f t="shared" ca="1" si="131"/>
        <v>0</v>
      </c>
      <c r="J388" s="358">
        <f t="shared" ca="1" si="131"/>
        <v>0</v>
      </c>
    </row>
    <row r="389" spans="1:10" x14ac:dyDescent="0.2">
      <c r="A389" s="3"/>
      <c r="B389" s="3"/>
      <c r="C389" s="340" t="s">
        <v>547</v>
      </c>
      <c r="D389" s="358">
        <f t="shared" ca="1" si="131"/>
        <v>0</v>
      </c>
      <c r="E389" s="358">
        <f t="shared" ca="1" si="131"/>
        <v>0</v>
      </c>
      <c r="F389" s="358">
        <f t="shared" ca="1" si="131"/>
        <v>0</v>
      </c>
      <c r="G389" s="358">
        <f t="shared" ca="1" si="131"/>
        <v>0</v>
      </c>
      <c r="H389" s="358">
        <f t="shared" ca="1" si="131"/>
        <v>0</v>
      </c>
      <c r="I389" s="358">
        <f t="shared" ca="1" si="131"/>
        <v>0</v>
      </c>
      <c r="J389" s="358">
        <f t="shared" ca="1" si="131"/>
        <v>0</v>
      </c>
    </row>
    <row r="390" spans="1:10" s="747" customFormat="1" x14ac:dyDescent="0.2">
      <c r="A390" s="540"/>
      <c r="B390" s="540"/>
      <c r="C390" s="340" t="s">
        <v>498</v>
      </c>
      <c r="D390" s="358">
        <f t="shared" ca="1" si="131"/>
        <v>0</v>
      </c>
      <c r="E390" s="358">
        <f t="shared" ca="1" si="131"/>
        <v>0</v>
      </c>
      <c r="F390" s="358">
        <f t="shared" ca="1" si="131"/>
        <v>0</v>
      </c>
      <c r="G390" s="358">
        <f t="shared" ca="1" si="131"/>
        <v>0</v>
      </c>
      <c r="H390" s="358">
        <f t="shared" ca="1" si="131"/>
        <v>0</v>
      </c>
      <c r="I390" s="358">
        <f t="shared" ca="1" si="131"/>
        <v>0</v>
      </c>
      <c r="J390" s="358">
        <f t="shared" ca="1" si="131"/>
        <v>0</v>
      </c>
    </row>
    <row r="391" spans="1:10" x14ac:dyDescent="0.2">
      <c r="A391" s="3"/>
      <c r="B391" s="3"/>
      <c r="C391" s="340" t="s">
        <v>70</v>
      </c>
      <c r="D391" s="358">
        <f t="shared" ca="1" si="131"/>
        <v>83.364916781331644</v>
      </c>
      <c r="E391" s="358">
        <f t="shared" ca="1" si="131"/>
        <v>83.364916781331644</v>
      </c>
      <c r="F391" s="358">
        <f t="shared" ca="1" si="131"/>
        <v>83.364916781331644</v>
      </c>
      <c r="G391" s="358">
        <f t="shared" ca="1" si="131"/>
        <v>83.364916781331644</v>
      </c>
      <c r="H391" s="358">
        <f t="shared" ca="1" si="131"/>
        <v>83.364916781331644</v>
      </c>
      <c r="I391" s="358">
        <f t="shared" ca="1" si="131"/>
        <v>83.364916781331644</v>
      </c>
      <c r="J391" s="358">
        <f t="shared" ca="1" si="131"/>
        <v>83.364916781331644</v>
      </c>
    </row>
    <row r="392" spans="1:10" ht="13.5" thickBot="1" x14ac:dyDescent="0.25">
      <c r="A392" s="3"/>
      <c r="B392" s="3"/>
      <c r="C392" s="355" t="s">
        <v>75</v>
      </c>
      <c r="D392" s="361">
        <f t="shared" ref="D392:J392" ca="1" si="132">SUM(D386:D391)</f>
        <v>83.364916781331644</v>
      </c>
      <c r="E392" s="361">
        <f t="shared" ca="1" si="132"/>
        <v>83.364916781331644</v>
      </c>
      <c r="F392" s="361">
        <f t="shared" ca="1" si="132"/>
        <v>83.364916781331644</v>
      </c>
      <c r="G392" s="361">
        <f t="shared" ca="1" si="132"/>
        <v>83.364916781331644</v>
      </c>
      <c r="H392" s="361">
        <f t="shared" ca="1" si="132"/>
        <v>83.364916781331644</v>
      </c>
      <c r="I392" s="361">
        <f t="shared" ca="1" si="132"/>
        <v>83.364916781331644</v>
      </c>
      <c r="J392" s="361">
        <f t="shared" ca="1" si="132"/>
        <v>83.364916781331644</v>
      </c>
    </row>
    <row r="393" spans="1:10" ht="6" customHeight="1" x14ac:dyDescent="0.2">
      <c r="A393" s="3"/>
      <c r="B393" s="3"/>
      <c r="C393" s="3"/>
      <c r="D393" s="3"/>
      <c r="E393" s="3"/>
      <c r="F393" s="3"/>
      <c r="G393" s="3"/>
      <c r="H393" s="3"/>
      <c r="I393" s="3"/>
      <c r="J393" s="3"/>
    </row>
    <row r="395" spans="1:10" x14ac:dyDescent="0.2">
      <c r="D395" s="605"/>
    </row>
    <row r="396" spans="1:10" x14ac:dyDescent="0.2">
      <c r="F396" s="577"/>
      <c r="G396" s="577"/>
      <c r="H396" s="577"/>
      <c r="I396" s="577"/>
      <c r="J396" s="577"/>
    </row>
    <row r="397" spans="1:10" x14ac:dyDescent="0.2">
      <c r="F397" s="577"/>
      <c r="G397" s="577"/>
      <c r="H397" s="577"/>
      <c r="I397" s="577"/>
      <c r="J397" s="577"/>
    </row>
    <row r="398" spans="1:10" x14ac:dyDescent="0.2">
      <c r="F398" s="577"/>
      <c r="G398" s="577"/>
      <c r="H398" s="577"/>
      <c r="I398" s="577"/>
      <c r="J398" s="577"/>
    </row>
    <row r="401" spans="3:10" ht="13.5" thickBot="1" x14ac:dyDescent="0.25"/>
    <row r="402" spans="3:10" x14ac:dyDescent="0.2">
      <c r="C402" s="325" t="s">
        <v>261</v>
      </c>
      <c r="D402" s="316"/>
      <c r="E402" s="316"/>
      <c r="F402" s="316"/>
      <c r="G402" s="316"/>
      <c r="H402" s="316"/>
      <c r="I402" s="316"/>
      <c r="J402" s="317"/>
    </row>
    <row r="403" spans="3:10" x14ac:dyDescent="0.2">
      <c r="C403" s="318" t="s">
        <v>284</v>
      </c>
      <c r="D403" s="307">
        <f ca="1">+D392-D380</f>
        <v>0</v>
      </c>
      <c r="E403" s="307">
        <f t="shared" ref="E403:J403" ca="1" si="133">+E392-E380</f>
        <v>0</v>
      </c>
      <c r="F403" s="307">
        <f t="shared" ca="1" si="133"/>
        <v>0</v>
      </c>
      <c r="G403" s="307">
        <f t="shared" ca="1" si="133"/>
        <v>0</v>
      </c>
      <c r="H403" s="307">
        <f t="shared" ca="1" si="133"/>
        <v>0</v>
      </c>
      <c r="I403" s="307">
        <f t="shared" ca="1" si="133"/>
        <v>0</v>
      </c>
      <c r="J403" s="319">
        <f t="shared" ca="1" si="133"/>
        <v>0</v>
      </c>
    </row>
    <row r="404" spans="3:10" ht="13.5" thickBot="1" x14ac:dyDescent="0.25">
      <c r="C404" s="321"/>
      <c r="D404" s="322"/>
      <c r="E404" s="322"/>
      <c r="F404" s="322"/>
      <c r="G404" s="322"/>
      <c r="H404" s="322"/>
      <c r="I404" s="322"/>
      <c r="J404" s="323"/>
    </row>
  </sheetData>
  <sheetProtection formatColumns="0" formatRows="0"/>
  <protectedRanges>
    <protectedRange sqref="D6:J6 D379:J379" name="Range2_1"/>
    <protectedRange sqref="D334:J334 D323:J325 D378:J378 D286:J289" name="Range2_4"/>
    <protectedRange sqref="D7:J12 D16:J21 D25:J30 D34:J39 D43:J48 D52:J57 D61:J66 D69:J74 D79:J84 D88:J93 D97:J102 D106:J111 D115:J120 D124:J129 D133:J138 D142:J147 D152:J157 D162:J167 D171:J176 D180:J185 D189:J194 D199:J204 D208:J213 D217:J222 D226:J231 D235:J240 D244:J249 D253:J258 D262:J267 D271:J276 D280:J285 D290:J295 D299:J304 D308:J313 D317:J322 D326:J331 D336:J341 D345:J350 D354:J359 D363:J368 D372:J377" name="Range1_26_1_40"/>
  </protectedRanges>
  <phoneticPr fontId="0" type="noConversion"/>
  <conditionalFormatting sqref="D403:J403">
    <cfRule type="cellIs" dxfId="446" priority="1" stopIfTrue="1" operator="equal">
      <formula>0</formula>
    </cfRule>
    <cfRule type="cellIs" dxfId="445" priority="2" stopIfTrue="1" operator="notEqual">
      <formula>0</formula>
    </cfRule>
  </conditionalFormatting>
  <pageMargins left="0.46" right="0.47" top="0.64" bottom="0.64" header="0.24" footer="0.2"/>
  <pageSetup paperSize="9" scale="61" fitToHeight="0" orientation="landscape" r:id="rId1"/>
  <headerFooter alignWithMargins="0">
    <oddFooter>&amp;L&amp;8&amp;F
&amp;A
Printed: &amp;T on &amp;D&amp;C&amp;8Page &amp;P of &amp;N</oddFooter>
  </headerFooter>
  <rowBreaks count="2" manualBreakCount="2">
    <brk id="197" min="1" max="11" man="1"/>
    <brk id="323" min="1" max="11" man="1"/>
  </rowBreaks>
  <customProperties>
    <customPr name="_pios_id" r:id="rId2"/>
  </customProperties>
  <ignoredErrors>
    <ignoredError sqref="D379:J380 E378:J378 D15:J15 D22:J24 D31:J33 D40:J42 D49:J51 D58:J58 D67:J68 D78:J78 D85:J87 D94:J96 D103:J105 D112:J114 D121:J123 D130:J132 D139:J141 D151:J151 D161:J161 D168:J168 D177:J179 D186:J188 D198:J198 D205:J207 D214:J216 D223:J225 D232:J234 D241:J243 D250:J252 D259:J261 D268:J270 D277:J279 D289:J289 D296:J298 D305:J305 D314:J316 D323:J325 D335:J335 D342:J342 D351:J353 D360:J362 D369:J371 D13:J13 D60:J60 D75:J76 D148:J149 D158:J159 D170:J170 D195:J196 D286:J287 D307:J307 D332:J333 D344:J344" unlockedFormula="1"/>
  </ignoredErrors>
  <legacy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5">
    <tabColor indexed="58"/>
    <pageSetUpPr autoPageBreaks="0"/>
  </sheetPr>
  <dimension ref="A1:F20"/>
  <sheetViews>
    <sheetView showGridLines="0" workbookViewId="0">
      <selection activeCell="O22" sqref="O22"/>
    </sheetView>
  </sheetViews>
  <sheetFormatPr defaultColWidth="9.28515625" defaultRowHeight="12.75" x14ac:dyDescent="0.2"/>
  <cols>
    <col min="1" max="2" width="9.28515625" customWidth="1"/>
    <col min="3" max="3" width="9.140625" customWidth="1"/>
    <col min="4" max="4" width="4.5703125" customWidth="1"/>
  </cols>
  <sheetData>
    <row r="1" spans="1:6" x14ac:dyDescent="0.2">
      <c r="A1" s="174" t="s">
        <v>18</v>
      </c>
    </row>
    <row r="9" spans="1:6" ht="18" x14ac:dyDescent="0.25">
      <c r="C9" s="175" t="s">
        <v>306</v>
      </c>
    </row>
    <row r="10" spans="1:6" ht="16.5" x14ac:dyDescent="0.25">
      <c r="C10" s="176" t="s">
        <v>4</v>
      </c>
      <c r="D10" s="710">
        <v>3</v>
      </c>
    </row>
    <row r="11" spans="1:6" ht="15.75" x14ac:dyDescent="0.25">
      <c r="C11" s="177"/>
    </row>
    <row r="12" spans="1:6" x14ac:dyDescent="0.2">
      <c r="C12" s="945"/>
      <c r="D12" s="945"/>
      <c r="E12" s="945"/>
      <c r="F12" s="945"/>
    </row>
    <row r="13" spans="1:6" x14ac:dyDescent="0.2">
      <c r="C13" s="178"/>
      <c r="D13" s="178"/>
    </row>
    <row r="17" spans="3:3" x14ac:dyDescent="0.2">
      <c r="C17" s="179" t="s">
        <v>22</v>
      </c>
    </row>
    <row r="18" spans="3:3" x14ac:dyDescent="0.2">
      <c r="C18" s="180" t="s">
        <v>325</v>
      </c>
    </row>
    <row r="19" spans="3:3" x14ac:dyDescent="0.2">
      <c r="C19" s="180"/>
    </row>
    <row r="20" spans="3:3" x14ac:dyDescent="0.2">
      <c r="C20" s="180"/>
    </row>
  </sheetData>
  <sheetProtection formatColumns="0" formatRows="0"/>
  <mergeCells count="1">
    <mergeCell ref="C12:F12"/>
  </mergeCells>
  <phoneticPr fontId="10" type="noConversion"/>
  <pageMargins left="0.39370078740157483" right="0.39370078740157483" top="0.59055118110236227" bottom="0.98425196850393704" header="0" footer="0.31496062992125984"/>
  <pageSetup paperSize="9" orientation="landscape" r:id="rId1"/>
  <headerFooter alignWithMargins="0">
    <oddFooter>&amp;L&amp;"Arial,Bold"&amp;7&amp;F
&amp;A
Printed: &amp;T on &amp;D&amp;C&amp;"Arial,Bold"&amp;10Page &amp;P of &amp;N</oddFooter>
  </headerFooter>
  <customProperties>
    <customPr name="_pios_id" r:id="rId2"/>
  </customProperties>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pageSetUpPr autoPageBreaks="0"/>
  </sheetPr>
  <dimension ref="A1:HA83"/>
  <sheetViews>
    <sheetView showGridLines="0" topLeftCell="A46" workbookViewId="0">
      <selection activeCell="E64" sqref="E64:I64"/>
    </sheetView>
  </sheetViews>
  <sheetFormatPr defaultColWidth="9.28515625" defaultRowHeight="12.75" x14ac:dyDescent="0.2"/>
  <cols>
    <col min="1" max="1" width="3.28515625" style="21" customWidth="1"/>
    <col min="2" max="2" width="40.42578125" style="21" customWidth="1"/>
    <col min="3" max="9" width="9.28515625" style="21" customWidth="1"/>
    <col min="10" max="10" width="3.28515625" style="21" customWidth="1"/>
    <col min="11" max="11" width="46.28515625" style="21" customWidth="1"/>
    <col min="12" max="12" width="22.28515625" style="21" customWidth="1"/>
    <col min="13" max="13" width="25.42578125" style="21" customWidth="1"/>
    <col min="14" max="14" width="2.140625" style="21" customWidth="1"/>
    <col min="15" max="16384" width="9.28515625" style="21"/>
  </cols>
  <sheetData>
    <row r="1" spans="1:209" ht="26.25" x14ac:dyDescent="0.4">
      <c r="A1" s="470" t="s">
        <v>346</v>
      </c>
      <c r="B1" s="471" t="s">
        <v>97</v>
      </c>
      <c r="C1" s="19"/>
      <c r="D1" s="19"/>
      <c r="E1" s="19"/>
      <c r="F1" s="19"/>
      <c r="G1" s="19"/>
      <c r="H1" s="19"/>
      <c r="I1" s="19"/>
      <c r="J1" s="19"/>
      <c r="K1" s="20"/>
      <c r="L1" s="3"/>
      <c r="M1" s="3"/>
      <c r="N1" s="3"/>
    </row>
    <row r="2" spans="1:209" ht="15" x14ac:dyDescent="0.2">
      <c r="A2" s="22" t="s">
        <v>98</v>
      </c>
      <c r="B2" s="19"/>
      <c r="C2" s="19"/>
      <c r="D2" s="19"/>
      <c r="E2" s="19"/>
      <c r="F2" s="19"/>
      <c r="G2" s="19"/>
      <c r="H2" s="19"/>
      <c r="I2" s="19"/>
      <c r="J2" s="19"/>
      <c r="K2" s="19"/>
      <c r="L2" s="23"/>
      <c r="M2" s="23"/>
      <c r="N2" s="23"/>
    </row>
    <row r="3" spans="1:209" ht="15" x14ac:dyDescent="0.2">
      <c r="A3" s="22" t="s">
        <v>99</v>
      </c>
      <c r="B3" s="19"/>
      <c r="C3" s="19"/>
      <c r="D3" s="19"/>
      <c r="E3" s="19"/>
      <c r="F3" s="19"/>
      <c r="G3" s="19"/>
      <c r="H3" s="19"/>
      <c r="I3" s="19"/>
      <c r="J3" s="19"/>
      <c r="K3" s="19"/>
      <c r="L3" s="23"/>
      <c r="M3" s="23"/>
      <c r="N3" s="23"/>
    </row>
    <row r="4" spans="1:209" ht="15" x14ac:dyDescent="0.2">
      <c r="A4" s="22" t="s">
        <v>100</v>
      </c>
      <c r="B4" s="19"/>
      <c r="C4" s="19"/>
      <c r="D4" s="19"/>
      <c r="E4" s="19"/>
      <c r="F4" s="19"/>
      <c r="G4" s="19"/>
      <c r="H4" s="19"/>
      <c r="I4" s="19"/>
      <c r="J4" s="19"/>
      <c r="K4" s="19"/>
      <c r="L4" s="23"/>
      <c r="M4" s="23"/>
      <c r="N4" s="23"/>
    </row>
    <row r="5" spans="1:209" x14ac:dyDescent="0.2">
      <c r="A5" s="24" t="s">
        <v>101</v>
      </c>
      <c r="B5" s="25"/>
      <c r="C5" s="25"/>
      <c r="D5" s="25"/>
      <c r="E5" s="25"/>
      <c r="F5" s="25"/>
      <c r="G5" s="25"/>
      <c r="H5" s="25"/>
      <c r="I5" s="25"/>
      <c r="J5" s="25"/>
      <c r="K5" s="25"/>
      <c r="L5" s="25"/>
      <c r="M5" s="25"/>
      <c r="N5" s="26"/>
      <c r="O5" s="25"/>
      <c r="P5" s="25"/>
      <c r="Q5" s="25"/>
      <c r="R5" s="25"/>
      <c r="S5" s="25"/>
      <c r="T5" s="25"/>
      <c r="U5" s="25"/>
      <c r="V5" s="25"/>
      <c r="W5" s="25"/>
      <c r="X5" s="25"/>
      <c r="Y5" s="25"/>
      <c r="Z5" s="25"/>
      <c r="AA5" s="25"/>
      <c r="AB5" s="26"/>
      <c r="AC5" s="26"/>
      <c r="AD5" s="25"/>
      <c r="AE5" s="24"/>
      <c r="AF5" s="25"/>
      <c r="AG5" s="25"/>
      <c r="AH5" s="25"/>
      <c r="AI5" s="25"/>
      <c r="AJ5" s="25"/>
      <c r="AK5" s="25"/>
      <c r="AL5" s="25"/>
      <c r="AM5" s="25"/>
      <c r="AN5" s="25"/>
      <c r="AO5" s="25"/>
      <c r="AP5" s="25"/>
      <c r="AQ5" s="25"/>
      <c r="AR5" s="25"/>
      <c r="AS5" s="25"/>
      <c r="AT5" s="25"/>
      <c r="AU5" s="26"/>
      <c r="AV5" s="26"/>
      <c r="AW5" s="25"/>
      <c r="AX5" s="24"/>
      <c r="AY5" s="25"/>
      <c r="AZ5" s="25"/>
      <c r="BA5" s="25"/>
      <c r="BB5" s="25"/>
      <c r="BC5" s="25"/>
      <c r="BD5" s="25"/>
      <c r="BE5" s="25"/>
      <c r="BF5" s="25"/>
      <c r="BG5" s="25"/>
      <c r="BH5" s="25"/>
      <c r="BI5" s="25"/>
      <c r="BJ5" s="25"/>
      <c r="BK5" s="25"/>
      <c r="BL5" s="25"/>
      <c r="BM5" s="25"/>
      <c r="BN5" s="26"/>
      <c r="BO5" s="26"/>
      <c r="BP5" s="25"/>
      <c r="BQ5" s="24"/>
      <c r="BR5" s="25"/>
      <c r="BS5" s="25"/>
      <c r="BT5" s="25"/>
      <c r="BU5" s="25"/>
      <c r="BV5" s="25"/>
      <c r="BW5" s="25"/>
      <c r="BX5" s="25"/>
      <c r="BY5" s="25"/>
      <c r="BZ5" s="25"/>
      <c r="CA5" s="25"/>
      <c r="CB5" s="25"/>
      <c r="CC5" s="25"/>
      <c r="CD5" s="25"/>
      <c r="CE5" s="25"/>
      <c r="CF5" s="25"/>
      <c r="CG5" s="26"/>
      <c r="CH5" s="26"/>
      <c r="CI5" s="25"/>
      <c r="CJ5" s="24"/>
      <c r="CK5" s="25"/>
      <c r="CL5" s="25"/>
      <c r="CM5" s="25"/>
      <c r="CN5" s="25"/>
      <c r="CO5" s="25"/>
      <c r="CP5" s="25"/>
      <c r="CQ5" s="25"/>
      <c r="CR5" s="25"/>
      <c r="CS5" s="25"/>
      <c r="CT5" s="25"/>
      <c r="CU5" s="25"/>
      <c r="CV5" s="25"/>
      <c r="CW5" s="25"/>
      <c r="CX5" s="25"/>
      <c r="CY5" s="25"/>
      <c r="CZ5" s="26"/>
      <c r="DA5" s="26"/>
      <c r="DB5" s="25"/>
      <c r="DC5" s="24"/>
      <c r="DD5" s="25"/>
      <c r="DE5" s="25"/>
      <c r="DF5" s="25"/>
      <c r="DG5" s="25"/>
      <c r="DH5" s="25"/>
      <c r="DI5" s="25"/>
      <c r="DJ5" s="25"/>
      <c r="DK5" s="25"/>
      <c r="DL5" s="25"/>
      <c r="DM5" s="25"/>
      <c r="DN5" s="25"/>
      <c r="DO5" s="25"/>
      <c r="DP5" s="25"/>
      <c r="DQ5" s="25"/>
      <c r="DR5" s="25"/>
      <c r="DS5" s="26"/>
      <c r="DT5" s="26"/>
      <c r="DU5" s="25"/>
      <c r="DV5" s="24"/>
      <c r="DW5" s="25"/>
      <c r="DX5" s="25"/>
      <c r="DY5" s="25"/>
      <c r="DZ5" s="25"/>
      <c r="EA5" s="25"/>
      <c r="EB5" s="25"/>
      <c r="EC5" s="25"/>
      <c r="ED5" s="25"/>
      <c r="EE5" s="25"/>
      <c r="EF5" s="25"/>
      <c r="EG5" s="25"/>
      <c r="EH5" s="25"/>
      <c r="EI5" s="25"/>
      <c r="EJ5" s="25"/>
      <c r="EK5" s="25"/>
      <c r="EL5" s="26"/>
      <c r="EM5" s="26"/>
      <c r="EN5" s="25"/>
      <c r="EO5" s="24"/>
      <c r="EP5" s="25"/>
      <c r="EQ5" s="25"/>
      <c r="ER5" s="25"/>
      <c r="ES5" s="25"/>
      <c r="ET5" s="25"/>
      <c r="EU5" s="25"/>
      <c r="EV5" s="25"/>
      <c r="EW5" s="25"/>
      <c r="EX5" s="25"/>
      <c r="EY5" s="25"/>
      <c r="EZ5" s="25"/>
      <c r="FA5" s="25"/>
      <c r="FB5" s="25"/>
      <c r="FC5" s="25"/>
      <c r="FD5" s="25"/>
      <c r="FE5" s="26"/>
      <c r="FF5" s="26"/>
      <c r="FG5" s="25"/>
      <c r="FH5" s="24"/>
      <c r="FI5" s="25"/>
      <c r="FJ5" s="25"/>
      <c r="FK5" s="25"/>
      <c r="FL5" s="25"/>
      <c r="FM5" s="25"/>
      <c r="FN5" s="25"/>
      <c r="FO5" s="25"/>
      <c r="FP5" s="25"/>
      <c r="FQ5" s="25"/>
      <c r="FR5" s="25"/>
      <c r="FS5" s="25"/>
      <c r="FT5" s="25"/>
      <c r="FU5" s="25"/>
      <c r="FV5" s="25"/>
      <c r="FW5" s="25"/>
      <c r="FX5" s="26"/>
      <c r="FY5" s="26"/>
      <c r="FZ5" s="25"/>
      <c r="GA5" s="24"/>
      <c r="GB5" s="25"/>
      <c r="GC5" s="25"/>
      <c r="GD5" s="25"/>
      <c r="GE5" s="25"/>
      <c r="GF5" s="25"/>
      <c r="GG5" s="25"/>
      <c r="GH5" s="25"/>
      <c r="GI5" s="25"/>
      <c r="GJ5" s="25"/>
      <c r="GK5" s="25"/>
      <c r="GL5" s="25"/>
      <c r="GM5" s="25"/>
      <c r="GN5" s="25"/>
      <c r="GO5" s="25"/>
      <c r="GP5" s="25"/>
      <c r="GQ5" s="26"/>
      <c r="GR5" s="26"/>
      <c r="GS5" s="25"/>
      <c r="GT5" s="24"/>
      <c r="GU5" s="25"/>
      <c r="GV5" s="25"/>
      <c r="GW5" s="25"/>
      <c r="GX5" s="25"/>
      <c r="GY5" s="25"/>
      <c r="GZ5" s="25"/>
      <c r="HA5" s="25"/>
    </row>
    <row r="6" spans="1:209" ht="15.75" x14ac:dyDescent="0.25">
      <c r="A6" s="407" t="s">
        <v>102</v>
      </c>
      <c r="B6" s="28"/>
      <c r="C6" s="32"/>
      <c r="D6" s="32"/>
      <c r="E6" s="32"/>
      <c r="F6" s="32"/>
      <c r="G6" s="32"/>
      <c r="H6" s="32"/>
      <c r="I6" s="32"/>
      <c r="J6" s="32"/>
      <c r="K6" s="32"/>
      <c r="L6" s="32"/>
      <c r="M6" s="32"/>
      <c r="N6" s="32"/>
    </row>
    <row r="7" spans="1:209" ht="18.75" customHeight="1" x14ac:dyDescent="0.2">
      <c r="A7" s="31" t="s">
        <v>323</v>
      </c>
      <c r="B7" s="32"/>
      <c r="C7" s="32"/>
      <c r="D7" s="32"/>
      <c r="E7" s="32"/>
      <c r="F7" s="32"/>
      <c r="G7" s="32"/>
      <c r="H7" s="32"/>
      <c r="I7" s="32"/>
      <c r="J7" s="32"/>
      <c r="K7" s="32"/>
      <c r="L7" s="32"/>
      <c r="M7" s="32"/>
      <c r="N7" s="33"/>
    </row>
    <row r="8" spans="1:209" ht="18.75" customHeight="1" x14ac:dyDescent="0.2">
      <c r="A8" s="31" t="s">
        <v>324</v>
      </c>
      <c r="B8" s="32"/>
      <c r="C8" s="32"/>
      <c r="D8" s="32"/>
      <c r="E8" s="32"/>
      <c r="F8" s="32"/>
      <c r="G8" s="32"/>
      <c r="H8" s="32"/>
      <c r="I8" s="32"/>
      <c r="J8" s="32"/>
      <c r="K8" s="32"/>
      <c r="L8" s="32"/>
      <c r="M8" s="32"/>
      <c r="N8" s="33"/>
    </row>
    <row r="9" spans="1:209" ht="18.75" customHeight="1" x14ac:dyDescent="0.2">
      <c r="A9" s="31"/>
      <c r="B9" s="302" t="s">
        <v>260</v>
      </c>
      <c r="C9" s="303">
        <v>1</v>
      </c>
      <c r="D9" s="303">
        <v>2</v>
      </c>
      <c r="E9" s="303">
        <v>3</v>
      </c>
      <c r="F9" s="303">
        <v>4</v>
      </c>
      <c r="G9" s="303">
        <v>5</v>
      </c>
      <c r="H9" s="303">
        <v>6</v>
      </c>
      <c r="I9" s="303">
        <v>7</v>
      </c>
      <c r="J9" s="32"/>
      <c r="K9" s="32"/>
      <c r="L9" s="32"/>
      <c r="M9" s="32"/>
      <c r="N9" s="33"/>
    </row>
    <row r="10" spans="1:209" ht="22.5" x14ac:dyDescent="0.2">
      <c r="A10" s="35"/>
      <c r="B10" s="19"/>
      <c r="C10" s="635" t="str">
        <f>+'Ref-1'!O$39</f>
        <v>2018/19</v>
      </c>
      <c r="D10" s="635" t="str">
        <f>+'Ref-1'!P$39</f>
        <v>2019/20</v>
      </c>
      <c r="E10" s="635" t="str">
        <f>+'Ref-1'!Q$39</f>
        <v>2020/21</v>
      </c>
      <c r="F10" s="635" t="str">
        <f>+'Ref-1'!R$39</f>
        <v>2021/22</v>
      </c>
      <c r="G10" s="635" t="str">
        <f>+'Ref-1'!S$39</f>
        <v>2022/23</v>
      </c>
      <c r="H10" s="635" t="str">
        <f>+'Ref-1'!T$39</f>
        <v>2023/24</v>
      </c>
      <c r="I10" s="635" t="str">
        <f>+'Ref-1'!U$39</f>
        <v>2024/25</v>
      </c>
      <c r="J10" s="27"/>
      <c r="K10" s="34" t="s">
        <v>103</v>
      </c>
      <c r="L10" s="34" t="s">
        <v>104</v>
      </c>
      <c r="M10" s="34" t="s">
        <v>105</v>
      </c>
      <c r="N10" s="34"/>
    </row>
    <row r="11" spans="1:209" ht="15.75" customHeight="1" x14ac:dyDescent="0.2">
      <c r="A11" s="19"/>
      <c r="B11" s="37" t="s">
        <v>68</v>
      </c>
      <c r="C11" s="29"/>
      <c r="D11" s="29"/>
      <c r="E11" s="765">
        <f>E$53</f>
        <v>4.6595602279994892E-3</v>
      </c>
      <c r="F11" s="765">
        <f t="shared" ref="F11:I11" si="0">F$53</f>
        <v>6.3707085869619722E-3</v>
      </c>
      <c r="G11" s="765">
        <f t="shared" si="0"/>
        <v>7.2351537881913267E-3</v>
      </c>
      <c r="H11" s="765">
        <f t="shared" si="0"/>
        <v>6.5141643757843778E-3</v>
      </c>
      <c r="I11" s="765">
        <f t="shared" si="0"/>
        <v>5.7520198282040537E-3</v>
      </c>
      <c r="J11" s="30"/>
      <c r="K11" s="38" t="s">
        <v>625</v>
      </c>
      <c r="L11" s="39" t="s">
        <v>106</v>
      </c>
      <c r="M11" s="610"/>
      <c r="N11" s="34"/>
    </row>
    <row r="12" spans="1:209" ht="15.75" customHeight="1" x14ac:dyDescent="0.2">
      <c r="A12" s="19"/>
      <c r="B12" s="37"/>
      <c r="C12" s="29"/>
      <c r="D12" s="29"/>
      <c r="E12" s="29"/>
      <c r="F12" s="29"/>
      <c r="G12" s="29"/>
      <c r="H12" s="29"/>
      <c r="I12" s="29"/>
      <c r="J12" s="6"/>
      <c r="K12" s="38"/>
      <c r="L12" s="39"/>
      <c r="M12" s="610"/>
      <c r="N12" s="34"/>
    </row>
    <row r="13" spans="1:209" ht="15.75" customHeight="1" x14ac:dyDescent="0.2">
      <c r="A13" s="19"/>
      <c r="B13" s="37"/>
      <c r="C13" s="29"/>
      <c r="D13" s="29"/>
      <c r="E13" s="29"/>
      <c r="F13" s="29"/>
      <c r="G13" s="29"/>
      <c r="H13" s="29"/>
      <c r="I13" s="29"/>
      <c r="J13" s="6"/>
      <c r="K13" s="38"/>
      <c r="L13" s="39"/>
      <c r="M13" s="610"/>
      <c r="N13" s="34"/>
    </row>
    <row r="14" spans="1:209" ht="15" x14ac:dyDescent="0.2">
      <c r="A14" s="19"/>
      <c r="B14" s="37"/>
      <c r="C14" s="29"/>
      <c r="D14" s="29"/>
      <c r="E14" s="29"/>
      <c r="F14" s="29"/>
      <c r="G14" s="29"/>
      <c r="H14" s="29"/>
      <c r="I14" s="29"/>
      <c r="J14" s="6"/>
      <c r="K14" s="38"/>
      <c r="L14" s="39"/>
      <c r="M14" s="610"/>
      <c r="N14" s="34"/>
    </row>
    <row r="15" spans="1:209" ht="15.75" customHeight="1" x14ac:dyDescent="0.2">
      <c r="A15" s="19"/>
      <c r="B15" s="37"/>
      <c r="C15" s="29"/>
      <c r="D15" s="29"/>
      <c r="E15" s="29"/>
      <c r="F15" s="29"/>
      <c r="G15" s="29"/>
      <c r="H15" s="29"/>
      <c r="I15" s="29"/>
      <c r="J15" s="6"/>
      <c r="K15" s="38"/>
      <c r="L15" s="39"/>
      <c r="M15"/>
      <c r="N15" s="34"/>
    </row>
    <row r="16" spans="1:209" x14ac:dyDescent="0.2">
      <c r="A16" s="19"/>
      <c r="B16" s="19"/>
      <c r="C16" s="19"/>
      <c r="D16" s="19"/>
      <c r="E16" s="19"/>
      <c r="F16" s="19"/>
      <c r="G16" s="19"/>
      <c r="H16" s="19"/>
      <c r="I16" s="19"/>
      <c r="J16" s="19"/>
      <c r="K16" s="19"/>
      <c r="L16" s="3"/>
      <c r="M16" s="3"/>
      <c r="N16" s="34"/>
    </row>
    <row r="17" spans="1:20" x14ac:dyDescent="0.2">
      <c r="A17" s="19"/>
      <c r="B17" s="40" t="s">
        <v>107</v>
      </c>
      <c r="C17" s="19"/>
      <c r="D17" s="19"/>
      <c r="E17" s="19"/>
      <c r="F17" s="19"/>
      <c r="G17" s="19"/>
      <c r="H17" s="19"/>
      <c r="I17" s="19"/>
      <c r="J17" s="19"/>
      <c r="K17" s="19"/>
      <c r="L17" s="3"/>
      <c r="M17" s="3"/>
      <c r="N17" s="34"/>
    </row>
    <row r="18" spans="1:20" x14ac:dyDescent="0.2">
      <c r="A18" s="19"/>
      <c r="B18" s="41"/>
      <c r="C18" s="19"/>
      <c r="D18" s="19"/>
      <c r="E18" s="19"/>
      <c r="F18" s="19"/>
      <c r="G18" s="19"/>
      <c r="H18" s="19"/>
      <c r="I18" s="19"/>
      <c r="J18" s="19"/>
      <c r="K18" s="19"/>
      <c r="L18" s="3"/>
      <c r="M18" s="3"/>
      <c r="N18" s="34"/>
    </row>
    <row r="19" spans="1:20" x14ac:dyDescent="0.2">
      <c r="A19" s="24" t="s">
        <v>108</v>
      </c>
      <c r="B19" s="25"/>
      <c r="C19" s="25"/>
      <c r="D19" s="25"/>
      <c r="E19" s="25"/>
      <c r="F19" s="25"/>
      <c r="G19" s="25"/>
      <c r="H19" s="25"/>
      <c r="I19" s="25"/>
      <c r="J19" s="25"/>
      <c r="K19" s="25"/>
      <c r="L19" s="25"/>
      <c r="M19" s="25"/>
      <c r="N19" s="25"/>
    </row>
    <row r="20" spans="1:20" x14ac:dyDescent="0.2">
      <c r="A20" s="24"/>
      <c r="B20" s="25"/>
      <c r="C20" s="25"/>
      <c r="D20" s="25"/>
      <c r="E20" s="25"/>
      <c r="F20" s="25"/>
      <c r="G20" s="25"/>
      <c r="H20" s="25"/>
      <c r="I20" s="25"/>
      <c r="J20" s="25"/>
      <c r="K20" s="25"/>
      <c r="L20" s="25"/>
      <c r="M20" s="25"/>
      <c r="N20" s="25"/>
    </row>
    <row r="21" spans="1:20" ht="15.75" x14ac:dyDescent="0.25">
      <c r="A21" s="407" t="s">
        <v>108</v>
      </c>
      <c r="B21" s="28"/>
      <c r="C21" s="32"/>
      <c r="D21" s="32"/>
      <c r="E21" s="32"/>
      <c r="F21" s="32"/>
      <c r="G21" s="32"/>
      <c r="H21" s="32"/>
      <c r="I21" s="32"/>
      <c r="J21" s="32"/>
      <c r="K21" s="32"/>
      <c r="L21" s="32"/>
      <c r="M21" s="32"/>
      <c r="N21" s="32"/>
    </row>
    <row r="22" spans="1:20" x14ac:dyDescent="0.2">
      <c r="A22" s="31" t="s">
        <v>46</v>
      </c>
      <c r="B22" s="32"/>
      <c r="C22" s="32"/>
      <c r="D22" s="32"/>
      <c r="E22" s="32"/>
      <c r="F22" s="32"/>
      <c r="G22" s="32"/>
      <c r="H22" s="32"/>
      <c r="I22" s="32"/>
      <c r="J22" s="32"/>
      <c r="K22" s="32"/>
      <c r="L22" s="32"/>
      <c r="M22" s="32"/>
      <c r="N22" s="32"/>
    </row>
    <row r="23" spans="1:20" ht="21" customHeight="1" x14ac:dyDescent="0.2">
      <c r="A23" s="35"/>
      <c r="B23" s="19"/>
      <c r="C23" s="635" t="str">
        <f>+'Ref-1'!O$39</f>
        <v>2018/19</v>
      </c>
      <c r="D23" s="635" t="str">
        <f>+'Ref-1'!P$39</f>
        <v>2019/20</v>
      </c>
      <c r="E23" s="635" t="str">
        <f>+'Ref-1'!Q$39</f>
        <v>2020/21</v>
      </c>
      <c r="F23" s="635" t="str">
        <f>+'Ref-1'!R$39</f>
        <v>2021/22</v>
      </c>
      <c r="G23" s="635" t="str">
        <f>+'Ref-1'!S$39</f>
        <v>2022/23</v>
      </c>
      <c r="H23" s="635" t="str">
        <f>+'Ref-1'!T$39</f>
        <v>2023/24</v>
      </c>
      <c r="I23" s="635" t="str">
        <f>+'Ref-1'!U$39</f>
        <v>2024/25</v>
      </c>
      <c r="J23" s="27"/>
      <c r="K23" s="34" t="s">
        <v>103</v>
      </c>
      <c r="L23" s="34" t="s">
        <v>104</v>
      </c>
      <c r="M23" s="34" t="s">
        <v>105</v>
      </c>
      <c r="N23" s="3"/>
    </row>
    <row r="24" spans="1:20" ht="15.75" customHeight="1" x14ac:dyDescent="0.2">
      <c r="A24" s="19"/>
      <c r="B24" s="37" t="s">
        <v>571</v>
      </c>
      <c r="C24" s="786"/>
      <c r="D24" s="786"/>
      <c r="E24" s="765">
        <f>E81</f>
        <v>8.6823758000736436E-3</v>
      </c>
      <c r="F24" s="765">
        <f t="shared" ref="F24:I24" si="1">F81</f>
        <v>7.3727047094660804E-3</v>
      </c>
      <c r="G24" s="765">
        <f t="shared" si="1"/>
        <v>5.9692274495171532E-3</v>
      </c>
      <c r="H24" s="765">
        <f t="shared" si="1"/>
        <v>5.9103207722662737E-3</v>
      </c>
      <c r="I24" s="765">
        <f t="shared" si="1"/>
        <v>5.8388455952388925E-3</v>
      </c>
      <c r="J24" s="614"/>
      <c r="K24" s="607"/>
      <c r="L24" s="613" t="s">
        <v>106</v>
      </c>
      <c r="N24" s="615"/>
      <c r="O24" s="781"/>
      <c r="Q24" s="780"/>
      <c r="R24" s="780"/>
      <c r="S24" s="780"/>
      <c r="T24" s="780"/>
    </row>
    <row r="25" spans="1:20" ht="15.75" customHeight="1" x14ac:dyDescent="0.2">
      <c r="A25" s="19"/>
      <c r="B25" s="37" t="s">
        <v>592</v>
      </c>
      <c r="C25" s="787"/>
      <c r="D25" s="787"/>
      <c r="E25" s="765">
        <v>0</v>
      </c>
      <c r="F25" s="765">
        <v>0</v>
      </c>
      <c r="G25" s="765">
        <v>0</v>
      </c>
      <c r="H25" s="765">
        <v>0</v>
      </c>
      <c r="I25" s="765">
        <v>0</v>
      </c>
      <c r="J25" s="614"/>
      <c r="K25" s="38"/>
      <c r="L25" s="613" t="s">
        <v>106</v>
      </c>
      <c r="N25" s="615"/>
      <c r="O25" s="781"/>
      <c r="Q25" s="780"/>
      <c r="R25" s="780"/>
      <c r="S25" s="780"/>
    </row>
    <row r="26" spans="1:20" ht="15.75" customHeight="1" x14ac:dyDescent="0.2">
      <c r="A26" s="19"/>
      <c r="B26" s="37"/>
      <c r="C26" s="787"/>
      <c r="D26" s="787"/>
      <c r="E26" s="765"/>
      <c r="F26" s="765"/>
      <c r="G26" s="765"/>
      <c r="H26" s="765"/>
      <c r="I26" s="765"/>
      <c r="J26" s="614"/>
      <c r="K26" s="38"/>
      <c r="L26" s="613"/>
      <c r="N26" s="615"/>
      <c r="O26" s="781"/>
      <c r="Q26" s="780"/>
      <c r="R26" s="780"/>
      <c r="S26" s="780"/>
    </row>
    <row r="27" spans="1:20" s="712" customFormat="1" ht="15.75" customHeight="1" x14ac:dyDescent="0.2">
      <c r="A27" s="19"/>
      <c r="B27" s="37"/>
      <c r="C27" s="787"/>
      <c r="D27" s="787"/>
      <c r="E27" s="765"/>
      <c r="F27" s="765"/>
      <c r="G27" s="765"/>
      <c r="H27" s="765"/>
      <c r="I27" s="765"/>
      <c r="J27" s="614"/>
      <c r="K27" s="38"/>
      <c r="L27" s="613"/>
      <c r="N27" s="615"/>
      <c r="O27" s="781"/>
      <c r="Q27" s="780"/>
      <c r="R27" s="780"/>
      <c r="S27" s="780"/>
    </row>
    <row r="28" spans="1:20" ht="15.75" customHeight="1" x14ac:dyDescent="0.2">
      <c r="A28" s="19"/>
      <c r="B28" s="37"/>
      <c r="C28" s="787"/>
      <c r="D28" s="787"/>
      <c r="E28" s="765"/>
      <c r="F28" s="765"/>
      <c r="G28" s="765"/>
      <c r="H28" s="765"/>
      <c r="I28" s="765"/>
      <c r="J28" s="614"/>
      <c r="K28" s="38"/>
      <c r="L28" s="613"/>
      <c r="N28" s="615"/>
      <c r="O28" s="781"/>
      <c r="Q28" s="780"/>
      <c r="R28" s="780"/>
      <c r="S28" s="780"/>
    </row>
    <row r="29" spans="1:20" ht="15.75" customHeight="1" x14ac:dyDescent="0.2">
      <c r="A29" s="19"/>
      <c r="B29" s="37"/>
      <c r="C29" s="787"/>
      <c r="D29" s="787"/>
      <c r="E29" s="765"/>
      <c r="F29" s="765"/>
      <c r="G29" s="765"/>
      <c r="H29" s="765"/>
      <c r="I29" s="765"/>
      <c r="J29" s="614"/>
      <c r="K29" s="38"/>
      <c r="L29" s="613"/>
      <c r="N29" s="615"/>
      <c r="O29" s="781"/>
      <c r="P29" s="780"/>
      <c r="Q29" s="780"/>
      <c r="R29" s="780"/>
      <c r="S29" s="780"/>
    </row>
    <row r="30" spans="1:20" ht="15.75" customHeight="1" x14ac:dyDescent="0.2">
      <c r="A30" s="19"/>
      <c r="B30" s="37"/>
      <c r="C30" s="786"/>
      <c r="D30" s="786"/>
      <c r="E30" s="765"/>
      <c r="F30" s="765"/>
      <c r="G30" s="765"/>
      <c r="H30" s="765"/>
      <c r="I30" s="765"/>
      <c r="J30" s="614"/>
      <c r="K30" s="38"/>
      <c r="L30" s="613"/>
      <c r="N30" s="615"/>
      <c r="O30" s="781"/>
      <c r="P30" s="780"/>
      <c r="Q30" s="780"/>
      <c r="R30" s="780"/>
      <c r="S30" s="780"/>
    </row>
    <row r="31" spans="1:20" ht="15" x14ac:dyDescent="0.2">
      <c r="A31" s="19"/>
      <c r="B31" s="37"/>
      <c r="C31" s="786"/>
      <c r="D31" s="786"/>
      <c r="E31" s="765"/>
      <c r="F31" s="765"/>
      <c r="G31" s="765"/>
      <c r="H31" s="765"/>
      <c r="I31" s="765"/>
      <c r="J31" s="615"/>
      <c r="K31" s="38"/>
      <c r="L31" s="613"/>
      <c r="N31" s="615"/>
      <c r="O31" s="781"/>
      <c r="P31" s="780"/>
      <c r="Q31" s="780"/>
      <c r="R31" s="780"/>
      <c r="S31" s="780"/>
    </row>
    <row r="32" spans="1:20" ht="15.75" customHeight="1" x14ac:dyDescent="0.2">
      <c r="A32" s="19"/>
      <c r="B32" s="37"/>
      <c r="C32" s="786"/>
      <c r="D32" s="786"/>
      <c r="E32" s="765"/>
      <c r="F32" s="765"/>
      <c r="G32" s="765"/>
      <c r="H32" s="765"/>
      <c r="I32" s="765"/>
      <c r="J32" s="615"/>
      <c r="K32" s="36"/>
      <c r="L32" s="613"/>
      <c r="N32" s="615"/>
      <c r="O32" s="781"/>
      <c r="P32" s="780"/>
      <c r="Q32" s="780"/>
      <c r="R32" s="780"/>
      <c r="S32" s="780"/>
    </row>
    <row r="33" spans="1:19" ht="15.75" customHeight="1" x14ac:dyDescent="0.2">
      <c r="A33" s="19"/>
      <c r="B33" s="37"/>
      <c r="C33" s="786"/>
      <c r="D33" s="786"/>
      <c r="E33" s="765"/>
      <c r="F33" s="765"/>
      <c r="G33" s="765"/>
      <c r="H33" s="765"/>
      <c r="I33" s="765"/>
      <c r="J33" s="615"/>
      <c r="K33" s="36"/>
      <c r="L33" s="613"/>
      <c r="N33" s="615"/>
      <c r="O33" s="781"/>
      <c r="P33" s="780"/>
      <c r="Q33" s="780"/>
      <c r="R33" s="780"/>
      <c r="S33" s="780"/>
    </row>
    <row r="34" spans="1:19" ht="15.75" customHeight="1" x14ac:dyDescent="0.2">
      <c r="A34" s="19"/>
      <c r="B34" s="37"/>
      <c r="C34" s="786"/>
      <c r="D34" s="786"/>
      <c r="E34" s="765"/>
      <c r="F34" s="765"/>
      <c r="G34" s="765"/>
      <c r="H34" s="765"/>
      <c r="I34" s="765"/>
      <c r="J34" s="615"/>
      <c r="L34" s="613"/>
      <c r="N34" s="615"/>
      <c r="O34" s="781"/>
      <c r="P34" s="780"/>
      <c r="Q34" s="780"/>
      <c r="R34" s="780"/>
      <c r="S34" s="780"/>
    </row>
    <row r="35" spans="1:19" ht="15.75" customHeight="1" x14ac:dyDescent="0.2">
      <c r="A35" s="19"/>
      <c r="B35" s="37"/>
      <c r="C35" s="786"/>
      <c r="D35" s="786"/>
      <c r="E35" s="765"/>
      <c r="F35" s="765"/>
      <c r="G35" s="765"/>
      <c r="H35" s="765"/>
      <c r="I35" s="765"/>
      <c r="J35" s="615"/>
      <c r="K35" s="36"/>
      <c r="L35" s="613"/>
      <c r="N35" s="615"/>
      <c r="O35" s="781"/>
      <c r="P35" s="780"/>
      <c r="Q35" s="780"/>
      <c r="R35" s="780"/>
      <c r="S35" s="780"/>
    </row>
    <row r="36" spans="1:19" ht="15" x14ac:dyDescent="0.2">
      <c r="A36" s="19"/>
      <c r="B36" s="37"/>
      <c r="C36" s="786"/>
      <c r="D36" s="786"/>
      <c r="E36" s="765"/>
      <c r="F36" s="765"/>
      <c r="G36" s="765"/>
      <c r="H36" s="765"/>
      <c r="I36" s="765"/>
      <c r="J36" s="615"/>
      <c r="K36" s="607"/>
      <c r="L36" s="613"/>
      <c r="N36" s="615"/>
      <c r="O36" s="781"/>
      <c r="P36" s="780"/>
      <c r="Q36" s="780"/>
      <c r="R36" s="780"/>
      <c r="S36" s="780"/>
    </row>
    <row r="37" spans="1:19" ht="15" x14ac:dyDescent="0.2">
      <c r="A37" s="19"/>
      <c r="B37" s="37"/>
      <c r="C37" s="787"/>
      <c r="D37" s="787"/>
      <c r="E37" s="765"/>
      <c r="F37" s="765"/>
      <c r="G37" s="765"/>
      <c r="H37" s="765"/>
      <c r="I37" s="765"/>
      <c r="J37" s="615"/>
      <c r="K37" s="38"/>
      <c r="L37" s="613"/>
      <c r="N37" s="615"/>
      <c r="O37" s="781"/>
      <c r="P37" s="780"/>
      <c r="Q37" s="780"/>
      <c r="R37" s="780"/>
      <c r="S37" s="780"/>
    </row>
    <row r="38" spans="1:19" x14ac:dyDescent="0.2">
      <c r="A38" s="19"/>
      <c r="B38" s="19"/>
      <c r="C38" s="19"/>
      <c r="D38" s="19"/>
      <c r="E38" s="19"/>
      <c r="F38" s="19"/>
      <c r="G38" s="19"/>
      <c r="H38" s="19"/>
      <c r="I38" s="19"/>
      <c r="J38" s="19"/>
      <c r="K38" s="19"/>
      <c r="L38" s="19"/>
      <c r="M38" s="19"/>
      <c r="N38" s="3"/>
    </row>
    <row r="39" spans="1:19" x14ac:dyDescent="0.2">
      <c r="A39" s="3"/>
      <c r="B39" s="3"/>
      <c r="C39" s="3"/>
      <c r="D39" s="3"/>
      <c r="E39" s="3"/>
      <c r="F39" s="3"/>
      <c r="G39" s="3"/>
      <c r="H39" s="3"/>
      <c r="I39" s="3"/>
      <c r="J39" s="3"/>
      <c r="K39" s="3"/>
      <c r="L39" s="3"/>
      <c r="M39" s="3"/>
      <c r="N39" s="3"/>
    </row>
    <row r="40" spans="1:19" x14ac:dyDescent="0.2">
      <c r="A40" s="24" t="s">
        <v>109</v>
      </c>
      <c r="B40" s="25"/>
      <c r="C40" s="25"/>
      <c r="D40" s="25"/>
      <c r="E40" s="25"/>
      <c r="F40" s="25" t="s">
        <v>440</v>
      </c>
      <c r="G40" s="25"/>
      <c r="H40" s="25"/>
      <c r="I40" s="25"/>
      <c r="J40" s="25"/>
      <c r="K40" s="25"/>
      <c r="L40" s="25"/>
      <c r="M40" s="25"/>
      <c r="N40" s="25"/>
    </row>
    <row r="41" spans="1:19" s="712" customFormat="1" x14ac:dyDescent="0.2">
      <c r="A41" s="24"/>
      <c r="B41" s="801"/>
      <c r="C41" s="25"/>
      <c r="D41" s="25"/>
      <c r="E41" s="25"/>
      <c r="F41" s="25"/>
      <c r="G41" s="25"/>
      <c r="H41" s="25"/>
      <c r="I41" s="25"/>
      <c r="J41" s="25"/>
      <c r="K41" s="25"/>
      <c r="L41" s="25"/>
      <c r="M41" s="25"/>
      <c r="N41" s="25"/>
    </row>
    <row r="42" spans="1:19" s="712" customFormat="1" ht="15.75" x14ac:dyDescent="0.25">
      <c r="A42" s="903" t="s">
        <v>620</v>
      </c>
      <c r="B42" s="904"/>
      <c r="C42" s="906"/>
      <c r="D42" s="906"/>
      <c r="E42" s="906"/>
      <c r="F42" s="906"/>
      <c r="G42" s="906"/>
      <c r="H42" s="906"/>
      <c r="I42" s="906"/>
      <c r="J42" s="906"/>
      <c r="K42" s="906"/>
      <c r="L42" s="906"/>
      <c r="M42" s="906"/>
      <c r="N42" s="906"/>
    </row>
    <row r="43" spans="1:19" s="712" customFormat="1" ht="18.75" customHeight="1" x14ac:dyDescent="0.2">
      <c r="A43" s="905" t="s">
        <v>621</v>
      </c>
      <c r="B43" s="906"/>
      <c r="C43" s="906"/>
      <c r="D43" s="906"/>
      <c r="E43" s="906"/>
      <c r="F43" s="906"/>
      <c r="G43" s="906"/>
      <c r="H43" s="906"/>
      <c r="I43" s="906"/>
      <c r="J43" s="906"/>
      <c r="K43" s="906"/>
      <c r="L43" s="906"/>
      <c r="M43" s="906"/>
      <c r="N43" s="913"/>
    </row>
    <row r="44" spans="1:19" s="712" customFormat="1" ht="18.75" customHeight="1" x14ac:dyDescent="0.2">
      <c r="A44" s="905" t="s">
        <v>324</v>
      </c>
      <c r="B44" s="906"/>
      <c r="C44" s="906"/>
      <c r="D44" s="906"/>
      <c r="E44" s="906"/>
      <c r="F44" s="906"/>
      <c r="G44" s="906"/>
      <c r="H44" s="906"/>
      <c r="I44" s="906"/>
      <c r="J44" s="906"/>
      <c r="K44" s="906"/>
      <c r="L44" s="906"/>
      <c r="M44" s="906"/>
      <c r="N44" s="913"/>
    </row>
    <row r="45" spans="1:19" s="712" customFormat="1" ht="15.75" customHeight="1" x14ac:dyDescent="0.2">
      <c r="A45" s="905"/>
      <c r="B45" s="907" t="s">
        <v>260</v>
      </c>
      <c r="C45" s="914">
        <v>1</v>
      </c>
      <c r="D45" s="914">
        <v>2</v>
      </c>
      <c r="E45" s="914">
        <v>3</v>
      </c>
      <c r="F45" s="914">
        <v>4</v>
      </c>
      <c r="G45" s="914">
        <v>5</v>
      </c>
      <c r="H45" s="914">
        <v>6</v>
      </c>
      <c r="I45" s="914">
        <v>7</v>
      </c>
      <c r="J45" s="906"/>
      <c r="K45" s="906"/>
      <c r="L45" s="906"/>
      <c r="M45" s="906"/>
      <c r="N45" s="913"/>
    </row>
    <row r="46" spans="1:19" s="712" customFormat="1" ht="15.75" customHeight="1" x14ac:dyDescent="0.2">
      <c r="A46" s="908"/>
      <c r="B46" s="909"/>
      <c r="C46" s="915" t="str">
        <f>+'Ref-1'!O$39</f>
        <v>2018/19</v>
      </c>
      <c r="D46" s="915" t="str">
        <f>+'Ref-1'!P$39</f>
        <v>2019/20</v>
      </c>
      <c r="E46" s="915" t="str">
        <f>+'Ref-1'!Q$39</f>
        <v>2020/21</v>
      </c>
      <c r="F46" s="915" t="str">
        <f>+'Ref-1'!R$39</f>
        <v>2021/22</v>
      </c>
      <c r="G46" s="915" t="str">
        <f>+'Ref-1'!S$39</f>
        <v>2022/23</v>
      </c>
      <c r="H46" s="915" t="str">
        <f>+'Ref-1'!T$39</f>
        <v>2023/24</v>
      </c>
      <c r="I46" s="915" t="str">
        <f>+'Ref-1'!U$39</f>
        <v>2024/25</v>
      </c>
      <c r="J46" s="916"/>
      <c r="K46" s="912" t="s">
        <v>103</v>
      </c>
      <c r="L46" s="912"/>
      <c r="M46" s="912"/>
      <c r="N46" s="912"/>
    </row>
    <row r="47" spans="1:19" ht="15.75" customHeight="1" x14ac:dyDescent="0.2">
      <c r="A47" s="909"/>
      <c r="B47" s="910" t="s">
        <v>68</v>
      </c>
      <c r="C47" s="885"/>
      <c r="D47" s="885"/>
      <c r="E47" s="885">
        <v>7.8049585058617907E-3</v>
      </c>
      <c r="F47" s="885">
        <v>1.0671203663252886E-2</v>
      </c>
      <c r="G47" s="885">
        <v>1.2119185574859845E-2</v>
      </c>
      <c r="H47" s="885">
        <v>1.0911498116891755E-2</v>
      </c>
      <c r="I47" s="885">
        <v>9.6348740840938932E-3</v>
      </c>
      <c r="J47" s="916"/>
      <c r="K47" s="947" t="s">
        <v>635</v>
      </c>
      <c r="L47" s="947"/>
      <c r="M47" s="947"/>
      <c r="N47" s="912"/>
    </row>
    <row r="48" spans="1:19" ht="15.75" customHeight="1" x14ac:dyDescent="0.2">
      <c r="A48" s="909"/>
      <c r="B48" s="910" t="s">
        <v>617</v>
      </c>
      <c r="C48" s="885"/>
      <c r="D48" s="885"/>
      <c r="E48" s="885">
        <v>0</v>
      </c>
      <c r="F48" s="885">
        <v>0</v>
      </c>
      <c r="G48" s="885">
        <v>0</v>
      </c>
      <c r="H48" s="885">
        <v>0</v>
      </c>
      <c r="I48" s="885">
        <v>0</v>
      </c>
      <c r="J48" s="916"/>
      <c r="K48" s="947" t="s">
        <v>623</v>
      </c>
      <c r="L48" s="947"/>
      <c r="M48" s="947"/>
      <c r="N48" s="912"/>
    </row>
    <row r="49" spans="1:14" s="712" customFormat="1" ht="15.75" customHeight="1" x14ac:dyDescent="0.2">
      <c r="A49" s="909"/>
      <c r="B49" s="910"/>
      <c r="C49" s="910"/>
      <c r="D49" s="910"/>
      <c r="E49" s="910"/>
      <c r="F49" s="910"/>
      <c r="G49" s="910"/>
      <c r="H49" s="910"/>
      <c r="I49" s="910"/>
      <c r="J49" s="916"/>
      <c r="K49" s="912"/>
      <c r="L49" s="912"/>
      <c r="M49" s="912"/>
      <c r="N49" s="912"/>
    </row>
    <row r="50" spans="1:14" ht="15.75" customHeight="1" x14ac:dyDescent="0.2">
      <c r="A50" s="909"/>
      <c r="B50" s="910" t="s">
        <v>618</v>
      </c>
      <c r="C50" s="885"/>
      <c r="D50" s="885"/>
      <c r="E50" s="885">
        <v>0.59699999999999998</v>
      </c>
      <c r="F50" s="885">
        <v>0.59699999999999998</v>
      </c>
      <c r="G50" s="885">
        <v>0.59699999999999998</v>
      </c>
      <c r="H50" s="885">
        <v>0.59699999999999998</v>
      </c>
      <c r="I50" s="885">
        <v>0.59699999999999998</v>
      </c>
      <c r="J50" s="916"/>
      <c r="K50" s="947" t="s">
        <v>640</v>
      </c>
      <c r="L50" s="947"/>
      <c r="M50" s="947"/>
      <c r="N50" s="912"/>
    </row>
    <row r="51" spans="1:14" ht="15.75" customHeight="1" x14ac:dyDescent="0.2">
      <c r="A51" s="909"/>
      <c r="B51" s="910" t="s">
        <v>619</v>
      </c>
      <c r="C51" s="885"/>
      <c r="D51" s="885"/>
      <c r="E51" s="885">
        <v>0.40300000000000002</v>
      </c>
      <c r="F51" s="885">
        <v>0.40300000000000002</v>
      </c>
      <c r="G51" s="885">
        <v>0.40300000000000002</v>
      </c>
      <c r="H51" s="885">
        <v>0.40300000000000002</v>
      </c>
      <c r="I51" s="885">
        <v>0.40300000000000002</v>
      </c>
      <c r="J51" s="916"/>
      <c r="K51" s="947"/>
      <c r="L51" s="947"/>
      <c r="M51" s="947"/>
      <c r="N51" s="912"/>
    </row>
    <row r="52" spans="1:14" ht="15.75" customHeight="1" x14ac:dyDescent="0.2">
      <c r="A52" s="909"/>
      <c r="B52" s="910"/>
      <c r="C52" s="910"/>
      <c r="D52" s="910"/>
      <c r="E52" s="910"/>
      <c r="F52" s="910"/>
      <c r="G52" s="910"/>
      <c r="H52" s="910"/>
      <c r="I52" s="910"/>
      <c r="J52" s="916"/>
      <c r="K52" s="912"/>
      <c r="L52" s="912"/>
      <c r="M52" s="912"/>
      <c r="N52" s="912"/>
    </row>
    <row r="53" spans="1:14" ht="15.75" customHeight="1" x14ac:dyDescent="0.2">
      <c r="A53" s="909"/>
      <c r="B53" s="910" t="s">
        <v>622</v>
      </c>
      <c r="C53" s="885"/>
      <c r="D53" s="885"/>
      <c r="E53" s="885">
        <f>SUMPRODUCT(E47:E48,E50:E51)</f>
        <v>4.6595602279994892E-3</v>
      </c>
      <c r="F53" s="885">
        <f t="shared" ref="F53:I53" si="2">SUMPRODUCT(F47:F48,F50:F51)</f>
        <v>6.3707085869619722E-3</v>
      </c>
      <c r="G53" s="885">
        <f t="shared" si="2"/>
        <v>7.2351537881913267E-3</v>
      </c>
      <c r="H53" s="885">
        <f t="shared" si="2"/>
        <v>6.5141643757843778E-3</v>
      </c>
      <c r="I53" s="885">
        <f t="shared" si="2"/>
        <v>5.7520198282040537E-3</v>
      </c>
      <c r="J53" s="916"/>
      <c r="K53" s="946" t="s">
        <v>624</v>
      </c>
      <c r="L53" s="946"/>
      <c r="M53" s="946"/>
      <c r="N53" s="912"/>
    </row>
    <row r="54" spans="1:14" ht="15.75" customHeight="1" x14ac:dyDescent="0.2">
      <c r="A54" s="909"/>
      <c r="B54" s="910"/>
      <c r="C54" s="910"/>
      <c r="D54" s="910"/>
      <c r="E54" s="910"/>
      <c r="F54" s="910"/>
      <c r="G54" s="910"/>
      <c r="H54" s="910"/>
      <c r="I54" s="910"/>
      <c r="J54" s="910"/>
      <c r="K54" s="912"/>
      <c r="L54" s="912"/>
      <c r="M54" s="912"/>
      <c r="N54" s="912"/>
    </row>
    <row r="55" spans="1:14" ht="15.75" customHeight="1" x14ac:dyDescent="0.2">
      <c r="A55" s="909"/>
      <c r="B55" s="910"/>
      <c r="C55" s="910"/>
      <c r="D55" s="910"/>
      <c r="E55" s="910"/>
      <c r="F55" s="910"/>
      <c r="G55" s="910"/>
      <c r="H55" s="910"/>
      <c r="I55" s="910"/>
      <c r="J55" s="910"/>
      <c r="K55" s="912"/>
      <c r="L55" s="912"/>
      <c r="M55" s="912"/>
      <c r="N55" s="912"/>
    </row>
    <row r="57" spans="1:14" s="712" customFormat="1" x14ac:dyDescent="0.2"/>
    <row r="58" spans="1:14" s="712" customFormat="1" ht="15.75" x14ac:dyDescent="0.25">
      <c r="A58" s="903" t="s">
        <v>652</v>
      </c>
      <c r="B58" s="904"/>
      <c r="C58" s="906"/>
      <c r="D58" s="906"/>
      <c r="E58" s="906"/>
      <c r="F58" s="906"/>
      <c r="G58" s="906"/>
      <c r="H58" s="906"/>
      <c r="I58" s="906"/>
      <c r="J58" s="906"/>
      <c r="K58" s="906"/>
      <c r="L58" s="906"/>
      <c r="M58" s="906"/>
      <c r="N58" s="906"/>
    </row>
    <row r="59" spans="1:14" s="922" customFormat="1" ht="18.75" customHeight="1" x14ac:dyDescent="0.2">
      <c r="A59" s="919" t="s">
        <v>653</v>
      </c>
      <c r="B59" s="920"/>
      <c r="C59" s="920"/>
      <c r="D59" s="920"/>
      <c r="E59" s="920"/>
      <c r="F59" s="920"/>
      <c r="G59" s="920"/>
      <c r="H59" s="920"/>
      <c r="I59" s="920"/>
      <c r="J59" s="920"/>
      <c r="K59" s="920"/>
      <c r="L59" s="920"/>
      <c r="M59" s="920"/>
      <c r="N59" s="921"/>
    </row>
    <row r="60" spans="1:14" s="922" customFormat="1" ht="18.75" customHeight="1" x14ac:dyDescent="0.2">
      <c r="A60" s="919" t="s">
        <v>324</v>
      </c>
      <c r="B60" s="920"/>
      <c r="C60" s="920"/>
      <c r="D60" s="920"/>
      <c r="E60" s="920"/>
      <c r="F60" s="920"/>
      <c r="G60" s="920"/>
      <c r="H60" s="920"/>
      <c r="I60" s="920"/>
      <c r="J60" s="920"/>
      <c r="K60" s="920"/>
      <c r="L60" s="920"/>
      <c r="M60" s="920"/>
      <c r="N60" s="921"/>
    </row>
    <row r="61" spans="1:14" s="922" customFormat="1" ht="15.75" customHeight="1" x14ac:dyDescent="0.2">
      <c r="A61" s="919"/>
      <c r="B61" s="923" t="s">
        <v>260</v>
      </c>
      <c r="C61" s="924">
        <v>1</v>
      </c>
      <c r="D61" s="924">
        <v>2</v>
      </c>
      <c r="E61" s="924">
        <v>3</v>
      </c>
      <c r="F61" s="924">
        <v>4</v>
      </c>
      <c r="G61" s="924">
        <v>5</v>
      </c>
      <c r="H61" s="924">
        <v>6</v>
      </c>
      <c r="I61" s="924">
        <v>7</v>
      </c>
      <c r="J61" s="920"/>
      <c r="K61" s="920"/>
      <c r="L61" s="920"/>
      <c r="M61" s="920"/>
      <c r="N61" s="921"/>
    </row>
    <row r="62" spans="1:14" s="922" customFormat="1" ht="15.75" customHeight="1" x14ac:dyDescent="0.2">
      <c r="A62" s="921"/>
      <c r="B62" s="925"/>
      <c r="C62" s="926" t="str">
        <f>+'Ref-1'!O$39</f>
        <v>2018/19</v>
      </c>
      <c r="D62" s="926" t="str">
        <f>+'Ref-1'!P$39</f>
        <v>2019/20</v>
      </c>
      <c r="E62" s="926" t="str">
        <f>+'Ref-1'!Q$39</f>
        <v>2020/21</v>
      </c>
      <c r="F62" s="926" t="str">
        <f>+'Ref-1'!R$39</f>
        <v>2021/22</v>
      </c>
      <c r="G62" s="926" t="str">
        <f>+'Ref-1'!S$39</f>
        <v>2022/23</v>
      </c>
      <c r="H62" s="926" t="str">
        <f>+'Ref-1'!T$39</f>
        <v>2023/24</v>
      </c>
      <c r="I62" s="926" t="str">
        <f>+'Ref-1'!U$39</f>
        <v>2024/25</v>
      </c>
      <c r="J62" s="927"/>
      <c r="K62" s="928" t="s">
        <v>103</v>
      </c>
      <c r="L62" s="928"/>
      <c r="M62" s="928"/>
      <c r="N62" s="928"/>
    </row>
    <row r="63" spans="1:14" s="922" customFormat="1" ht="15.75" customHeight="1" x14ac:dyDescent="0.2">
      <c r="A63" s="925"/>
      <c r="B63" s="911" t="s">
        <v>654</v>
      </c>
      <c r="C63" s="910"/>
      <c r="D63" s="910"/>
      <c r="E63" s="910"/>
      <c r="F63" s="910"/>
      <c r="G63" s="910"/>
      <c r="H63" s="910"/>
      <c r="I63" s="910"/>
      <c r="J63" s="927"/>
      <c r="K63" s="928"/>
      <c r="L63" s="928"/>
      <c r="M63" s="928"/>
      <c r="N63" s="928"/>
    </row>
    <row r="64" spans="1:14" s="922" customFormat="1" ht="15.75" customHeight="1" x14ac:dyDescent="0.2">
      <c r="A64" s="925"/>
      <c r="B64" s="910" t="s">
        <v>656</v>
      </c>
      <c r="C64" s="929"/>
      <c r="D64" s="929"/>
      <c r="E64" s="929">
        <v>1.1782134842871494E-2</v>
      </c>
      <c r="F64" s="929">
        <v>9.8799059071894568E-3</v>
      </c>
      <c r="G64" s="929">
        <v>7.8420172664230847E-3</v>
      </c>
      <c r="H64" s="929">
        <v>7.7471982436507769E-3</v>
      </c>
      <c r="I64" s="929">
        <v>7.634123509512758E-3</v>
      </c>
      <c r="J64" s="927"/>
      <c r="K64" s="947" t="s">
        <v>674</v>
      </c>
      <c r="L64" s="947"/>
      <c r="M64" s="947"/>
      <c r="N64" s="928"/>
    </row>
    <row r="65" spans="1:14" s="922" customFormat="1" ht="15.75" customHeight="1" x14ac:dyDescent="0.2">
      <c r="A65" s="925"/>
      <c r="B65" s="910" t="s">
        <v>655</v>
      </c>
      <c r="C65" s="929"/>
      <c r="D65" s="929"/>
      <c r="E65" s="929">
        <v>3.7056844739329353E-3</v>
      </c>
      <c r="F65" s="929">
        <v>3.7516881216252962E-3</v>
      </c>
      <c r="G65" s="929">
        <v>3.7981364254333627E-3</v>
      </c>
      <c r="H65" s="929">
        <v>3.8450293639182842E-3</v>
      </c>
      <c r="I65" s="929">
        <v>3.8923667914063653E-3</v>
      </c>
      <c r="J65" s="927"/>
      <c r="K65" s="947" t="s">
        <v>673</v>
      </c>
      <c r="L65" s="947"/>
      <c r="M65" s="947"/>
      <c r="N65" s="928"/>
    </row>
    <row r="66" spans="1:14" s="922" customFormat="1" ht="15.75" customHeight="1" x14ac:dyDescent="0.2">
      <c r="A66" s="925"/>
      <c r="B66" s="910" t="s">
        <v>669</v>
      </c>
      <c r="C66" s="929">
        <v>0</v>
      </c>
      <c r="D66" s="929">
        <v>0</v>
      </c>
      <c r="E66" s="929">
        <v>0</v>
      </c>
      <c r="F66" s="929">
        <v>0</v>
      </c>
      <c r="G66" s="929">
        <v>0</v>
      </c>
      <c r="H66" s="929">
        <v>0</v>
      </c>
      <c r="I66" s="929">
        <v>0</v>
      </c>
      <c r="J66" s="927"/>
      <c r="K66" s="947" t="s">
        <v>659</v>
      </c>
      <c r="L66" s="947"/>
      <c r="M66" s="947"/>
      <c r="N66" s="928"/>
    </row>
    <row r="67" spans="1:14" s="922" customFormat="1" ht="15.75" customHeight="1" x14ac:dyDescent="0.2">
      <c r="A67" s="925"/>
      <c r="B67" s="910"/>
      <c r="C67" s="929"/>
      <c r="D67" s="929"/>
      <c r="E67" s="929"/>
      <c r="F67" s="929"/>
      <c r="G67" s="929"/>
      <c r="H67" s="929"/>
      <c r="I67" s="929"/>
      <c r="J67" s="927"/>
      <c r="K67" s="947"/>
      <c r="L67" s="947"/>
      <c r="M67" s="947"/>
      <c r="N67" s="928"/>
    </row>
    <row r="68" spans="1:14" s="922" customFormat="1" ht="15.75" customHeight="1" x14ac:dyDescent="0.2">
      <c r="A68" s="925"/>
      <c r="B68" s="910"/>
      <c r="C68" s="910"/>
      <c r="D68" s="910"/>
      <c r="E68" s="910"/>
      <c r="F68" s="910"/>
      <c r="G68" s="910"/>
      <c r="H68" s="910"/>
      <c r="I68" s="910"/>
      <c r="J68" s="927"/>
      <c r="K68" s="928"/>
      <c r="L68" s="928"/>
      <c r="M68" s="928"/>
      <c r="N68" s="928"/>
    </row>
    <row r="69" spans="1:14" s="922" customFormat="1" ht="15.75" customHeight="1" x14ac:dyDescent="0.2">
      <c r="A69" s="925"/>
      <c r="B69" s="911" t="s">
        <v>658</v>
      </c>
      <c r="C69" s="918" t="s">
        <v>667</v>
      </c>
      <c r="D69" s="918" t="s">
        <v>668</v>
      </c>
      <c r="E69" s="910"/>
      <c r="F69" s="918"/>
      <c r="G69" s="910"/>
      <c r="H69" s="910"/>
      <c r="I69" s="910"/>
      <c r="J69" s="927"/>
      <c r="K69" s="928"/>
      <c r="L69" s="928"/>
      <c r="M69" s="928"/>
      <c r="N69" s="928"/>
    </row>
    <row r="70" spans="1:14" s="922" customFormat="1" ht="15.75" customHeight="1" x14ac:dyDescent="0.2">
      <c r="A70" s="925"/>
      <c r="B70" s="910" t="s">
        <v>656</v>
      </c>
      <c r="C70" s="929">
        <v>0.70799999999999996</v>
      </c>
      <c r="D70" s="929">
        <v>0.67589999999999995</v>
      </c>
      <c r="E70" s="931">
        <f>AVERAGE(C70:D70)</f>
        <v>0.69194999999999995</v>
      </c>
      <c r="F70" s="933"/>
      <c r="G70" s="910"/>
      <c r="H70" s="910"/>
      <c r="I70" s="910"/>
      <c r="J70" s="927"/>
      <c r="K70" s="947" t="s">
        <v>672</v>
      </c>
      <c r="L70" s="947"/>
      <c r="M70" s="947"/>
      <c r="N70" s="928"/>
    </row>
    <row r="71" spans="1:14" s="922" customFormat="1" ht="15.75" customHeight="1" x14ac:dyDescent="0.2">
      <c r="A71" s="925"/>
      <c r="B71" s="910" t="s">
        <v>655</v>
      </c>
      <c r="C71" s="929">
        <v>0.1681</v>
      </c>
      <c r="D71" s="929">
        <v>0.1178</v>
      </c>
      <c r="E71" s="931">
        <f t="shared" ref="E71:E72" si="3">AVERAGE(C71:D71)</f>
        <v>0.14294999999999999</v>
      </c>
      <c r="F71" s="933"/>
      <c r="G71" s="910"/>
      <c r="H71" s="910"/>
      <c r="I71" s="910"/>
      <c r="J71" s="927"/>
      <c r="K71" s="947"/>
      <c r="L71" s="947"/>
      <c r="M71" s="947"/>
      <c r="N71" s="928"/>
    </row>
    <row r="72" spans="1:14" s="922" customFormat="1" ht="15.75" customHeight="1" x14ac:dyDescent="0.2">
      <c r="A72" s="925"/>
      <c r="B72" s="910" t="s">
        <v>669</v>
      </c>
      <c r="C72" s="929">
        <v>0.1239</v>
      </c>
      <c r="D72" s="929">
        <v>0.20630000000000001</v>
      </c>
      <c r="E72" s="931">
        <f t="shared" si="3"/>
        <v>0.1651</v>
      </c>
      <c r="F72" s="933"/>
      <c r="G72" s="910"/>
      <c r="H72" s="910"/>
      <c r="I72" s="910"/>
      <c r="J72" s="927"/>
      <c r="K72" s="947"/>
      <c r="L72" s="947"/>
      <c r="M72" s="947"/>
      <c r="N72" s="928"/>
    </row>
    <row r="73" spans="1:14" s="922" customFormat="1" ht="15.75" customHeight="1" x14ac:dyDescent="0.2">
      <c r="A73" s="925"/>
      <c r="B73" s="910" t="s">
        <v>666</v>
      </c>
      <c r="C73" s="929"/>
      <c r="D73" s="929"/>
      <c r="E73" s="931"/>
      <c r="F73" s="918"/>
      <c r="G73" s="910"/>
      <c r="H73" s="910"/>
      <c r="I73" s="910"/>
      <c r="J73" s="927"/>
      <c r="K73" s="947"/>
      <c r="L73" s="947"/>
      <c r="M73" s="947"/>
      <c r="N73" s="928"/>
    </row>
    <row r="74" spans="1:14" s="922" customFormat="1" ht="15.75" customHeight="1" x14ac:dyDescent="0.2">
      <c r="A74" s="925"/>
      <c r="B74" s="910"/>
      <c r="C74" s="930">
        <f>SUM(C70:C73)</f>
        <v>1</v>
      </c>
      <c r="D74" s="930">
        <f>SUM(D70:D73)</f>
        <v>1</v>
      </c>
      <c r="E74" s="930">
        <f>SUM(E70:E73)</f>
        <v>1</v>
      </c>
      <c r="F74" s="910"/>
      <c r="G74" s="910"/>
      <c r="H74" s="910"/>
      <c r="I74" s="910"/>
      <c r="J74" s="927"/>
      <c r="K74" s="928"/>
      <c r="L74" s="928"/>
      <c r="M74" s="928"/>
      <c r="N74" s="928"/>
    </row>
    <row r="75" spans="1:14" s="922" customFormat="1" ht="15.75" customHeight="1" x14ac:dyDescent="0.2">
      <c r="A75" s="925"/>
      <c r="B75" s="911" t="s">
        <v>670</v>
      </c>
      <c r="C75" s="918"/>
      <c r="D75" s="910"/>
      <c r="E75" s="910"/>
      <c r="F75" s="910"/>
      <c r="G75" s="910"/>
      <c r="H75" s="910"/>
      <c r="I75" s="910"/>
      <c r="J75" s="927"/>
      <c r="K75" s="928"/>
      <c r="L75" s="928"/>
      <c r="M75" s="928"/>
      <c r="N75" s="928"/>
    </row>
    <row r="76" spans="1:14" s="922" customFormat="1" ht="15.75" customHeight="1" x14ac:dyDescent="0.2">
      <c r="A76" s="925"/>
      <c r="B76" s="910" t="s">
        <v>667</v>
      </c>
      <c r="C76" s="929"/>
      <c r="D76" s="929"/>
      <c r="E76" s="929">
        <f>SUMPRODUCT(E$64:E$67,$C$70:$C$73)</f>
        <v>8.9646770288211441E-3</v>
      </c>
      <c r="F76" s="929">
        <f>SUMPRODUCT(F$64:F$67,$C$70:$C$73)</f>
        <v>7.625632155535347E-3</v>
      </c>
      <c r="G76" s="929">
        <f>SUMPRODUCT(G$64:G$67,$C$70:$C$73)</f>
        <v>6.1906149577428925E-3</v>
      </c>
      <c r="H76" s="929">
        <f>SUMPRODUCT(H$64:H$67,$C$70:$C$73)</f>
        <v>6.1313657925794133E-3</v>
      </c>
      <c r="I76" s="929">
        <f>SUMPRODUCT(I$64:I$67,$C$70:$C$73)</f>
        <v>6.0592663023704427E-3</v>
      </c>
      <c r="J76" s="927"/>
      <c r="K76" s="928"/>
      <c r="L76" s="928"/>
      <c r="M76" s="928"/>
      <c r="N76" s="928"/>
    </row>
    <row r="77" spans="1:14" s="922" customFormat="1" ht="15.75" customHeight="1" x14ac:dyDescent="0.2">
      <c r="A77" s="925"/>
      <c r="B77" s="910" t="s">
        <v>668</v>
      </c>
      <c r="C77" s="929"/>
      <c r="D77" s="929"/>
      <c r="E77" s="929">
        <f>SUMPRODUCT(E$64:E$67,$D$70:$D$73)</f>
        <v>8.4000745713261431E-3</v>
      </c>
      <c r="F77" s="929">
        <f>SUMPRODUCT(F$64:F$67,$D$70:$D$73)</f>
        <v>7.1197772633968129E-3</v>
      </c>
      <c r="G77" s="929">
        <f>SUMPRODUCT(G$64:G$67,$D$70:$D$73)</f>
        <v>5.7478399412914131E-3</v>
      </c>
      <c r="H77" s="929">
        <f>SUMPRODUCT(H$64:H$67,$D$70:$D$73)</f>
        <v>5.689275751953134E-3</v>
      </c>
      <c r="I77" s="929">
        <f>SUMPRODUCT(I$64:I$67,$D$70:$D$73)</f>
        <v>5.6184248881073423E-3</v>
      </c>
      <c r="J77" s="927"/>
      <c r="K77" s="928"/>
      <c r="L77" s="928"/>
      <c r="M77" s="928"/>
      <c r="N77" s="928"/>
    </row>
    <row r="78" spans="1:14" x14ac:dyDescent="0.2">
      <c r="A78" s="925"/>
      <c r="B78" s="910" t="s">
        <v>675</v>
      </c>
      <c r="C78" s="910"/>
      <c r="D78" s="910"/>
      <c r="E78" s="932">
        <f>SUMPRODUCT(E$64:E$67,$E$70:$E$73)</f>
        <v>8.6823758000736436E-3</v>
      </c>
      <c r="F78" s="932">
        <f t="shared" ref="F78:I78" si="4">SUMPRODUCT(F$64:F$67,$E$70:$E$73)</f>
        <v>7.3727047094660804E-3</v>
      </c>
      <c r="G78" s="932">
        <f t="shared" si="4"/>
        <v>5.9692274495171524E-3</v>
      </c>
      <c r="H78" s="932">
        <f t="shared" si="4"/>
        <v>5.9103207722662737E-3</v>
      </c>
      <c r="I78" s="932">
        <f t="shared" si="4"/>
        <v>5.8388455952388925E-3</v>
      </c>
      <c r="J78" s="927"/>
      <c r="K78" s="928"/>
      <c r="L78" s="928"/>
      <c r="M78" s="928"/>
      <c r="N78" s="928"/>
    </row>
    <row r="79" spans="1:14" s="922" customFormat="1" ht="15.75" customHeight="1" x14ac:dyDescent="0.2">
      <c r="A79" s="925"/>
      <c r="B79" s="910"/>
      <c r="C79" s="910"/>
      <c r="D79" s="910"/>
      <c r="E79" s="910"/>
      <c r="F79" s="910"/>
      <c r="G79" s="910"/>
      <c r="H79" s="910"/>
      <c r="I79" s="910"/>
      <c r="J79" s="927"/>
      <c r="K79" s="928"/>
      <c r="L79" s="928"/>
      <c r="M79" s="928"/>
      <c r="N79" s="928"/>
    </row>
    <row r="80" spans="1:14" s="922" customFormat="1" ht="15.75" customHeight="1" x14ac:dyDescent="0.2">
      <c r="A80" s="925"/>
      <c r="B80" s="910"/>
      <c r="C80" s="910"/>
      <c r="D80" s="910"/>
      <c r="E80" s="910"/>
      <c r="F80" s="910"/>
      <c r="G80" s="910"/>
      <c r="H80" s="910"/>
      <c r="I80" s="910"/>
      <c r="J80" s="927"/>
      <c r="K80" s="928"/>
      <c r="L80" s="928"/>
      <c r="M80" s="928"/>
      <c r="N80" s="928"/>
    </row>
    <row r="81" spans="1:14" s="922" customFormat="1" ht="15.75" customHeight="1" x14ac:dyDescent="0.2">
      <c r="A81" s="925"/>
      <c r="B81" s="910" t="s">
        <v>657</v>
      </c>
      <c r="C81" s="929"/>
      <c r="D81" s="929"/>
      <c r="E81" s="929">
        <f>AVERAGE(E76:E77)</f>
        <v>8.6823758000736436E-3</v>
      </c>
      <c r="F81" s="929">
        <f t="shared" ref="F81:I81" si="5">AVERAGE(F76:F77)</f>
        <v>7.3727047094660804E-3</v>
      </c>
      <c r="G81" s="929">
        <f t="shared" si="5"/>
        <v>5.9692274495171532E-3</v>
      </c>
      <c r="H81" s="929">
        <f t="shared" si="5"/>
        <v>5.9103207722662737E-3</v>
      </c>
      <c r="I81" s="929">
        <f t="shared" si="5"/>
        <v>5.8388455952388925E-3</v>
      </c>
      <c r="J81" s="927"/>
      <c r="K81" s="946" t="s">
        <v>660</v>
      </c>
      <c r="L81" s="946"/>
      <c r="M81" s="946"/>
      <c r="N81" s="928"/>
    </row>
    <row r="82" spans="1:14" s="922" customFormat="1" ht="15.75" customHeight="1" x14ac:dyDescent="0.2">
      <c r="A82" s="925"/>
      <c r="B82" s="910"/>
      <c r="C82" s="910"/>
      <c r="D82" s="910"/>
      <c r="E82" s="910"/>
      <c r="F82" s="910"/>
      <c r="G82" s="910"/>
      <c r="H82" s="910"/>
      <c r="I82" s="910"/>
      <c r="J82" s="910"/>
      <c r="K82" s="928"/>
      <c r="L82" s="928"/>
      <c r="M82" s="928"/>
      <c r="N82" s="928"/>
    </row>
    <row r="83" spans="1:14" s="922" customFormat="1" ht="15.75" customHeight="1" x14ac:dyDescent="0.2">
      <c r="A83" s="925"/>
      <c r="B83" s="910"/>
      <c r="C83" s="910"/>
      <c r="D83" s="910"/>
      <c r="E83" s="910"/>
      <c r="F83" s="910"/>
      <c r="G83" s="910"/>
      <c r="H83" s="910"/>
      <c r="I83" s="910"/>
      <c r="J83" s="910"/>
      <c r="K83" s="928"/>
      <c r="L83" s="928"/>
      <c r="M83" s="928"/>
      <c r="N83" s="928"/>
    </row>
  </sheetData>
  <sheetProtection formatColumns="0" formatRows="0"/>
  <mergeCells count="10">
    <mergeCell ref="K81:M81"/>
    <mergeCell ref="K64:M64"/>
    <mergeCell ref="K66:M66"/>
    <mergeCell ref="K47:M47"/>
    <mergeCell ref="K48:M48"/>
    <mergeCell ref="K53:M53"/>
    <mergeCell ref="K50:M51"/>
    <mergeCell ref="K65:M65"/>
    <mergeCell ref="K70:M73"/>
    <mergeCell ref="K67:M67"/>
  </mergeCells>
  <phoneticPr fontId="10" type="noConversion"/>
  <dataValidations xWindow="425" yWindow="342" count="1">
    <dataValidation type="list" allowBlank="1" showInputMessage="1" showErrorMessage="1" sqref="L11:L15 L24:L37" xr:uid="{00000000-0002-0000-0C00-000000000000}">
      <formula1>"Cumulative, One-off"</formula1>
    </dataValidation>
  </dataValidations>
  <pageMargins left="0.46" right="0.28999999999999998" top="0.39" bottom="0.35" header="0.24" footer="0.2"/>
  <pageSetup paperSize="9" scale="74" fitToHeight="2" orientation="landscape" r:id="rId1"/>
  <headerFooter alignWithMargins="0">
    <oddFooter>&amp;L&amp;8&amp;F
&amp;A
Printed: &amp;T on &amp;D&amp;C&amp;8Page &amp;P of &amp;N</oddFooter>
  </headerFooter>
  <customProperties>
    <customPr name="_pios_id" r:id="rId2"/>
  </customProperties>
  <legacy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29">
    <tabColor indexed="58"/>
    <pageSetUpPr autoPageBreaks="0"/>
  </sheetPr>
  <dimension ref="A1:F20"/>
  <sheetViews>
    <sheetView showGridLines="0" workbookViewId="0">
      <selection activeCell="O22" sqref="O22"/>
    </sheetView>
  </sheetViews>
  <sheetFormatPr defaultRowHeight="12.75" x14ac:dyDescent="0.2"/>
  <cols>
    <col min="3" max="3" width="9.7109375" customWidth="1"/>
    <col min="4" max="4" width="6.85546875" customWidth="1"/>
  </cols>
  <sheetData>
    <row r="1" spans="1:6" x14ac:dyDescent="0.2">
      <c r="A1" s="143" t="s">
        <v>23</v>
      </c>
    </row>
    <row r="9" spans="1:6" ht="18" x14ac:dyDescent="0.25">
      <c r="C9" s="144" t="s">
        <v>24</v>
      </c>
    </row>
    <row r="10" spans="1:6" ht="16.5" x14ac:dyDescent="0.25">
      <c r="C10" s="176" t="s">
        <v>4</v>
      </c>
      <c r="D10" s="710">
        <v>4</v>
      </c>
    </row>
    <row r="11" spans="1:6" ht="15.75" x14ac:dyDescent="0.25">
      <c r="C11" s="177" t="s">
        <v>436</v>
      </c>
    </row>
    <row r="12" spans="1:6" x14ac:dyDescent="0.2">
      <c r="C12" s="945"/>
      <c r="D12" s="945"/>
      <c r="E12" s="945"/>
      <c r="F12" s="945"/>
    </row>
    <row r="13" spans="1:6" x14ac:dyDescent="0.2">
      <c r="C13" s="181"/>
      <c r="D13" s="181"/>
    </row>
    <row r="17" spans="3:3" x14ac:dyDescent="0.2">
      <c r="C17" s="147" t="s">
        <v>22</v>
      </c>
    </row>
    <row r="18" spans="3:3" x14ac:dyDescent="0.2">
      <c r="C18" s="148" t="s">
        <v>25</v>
      </c>
    </row>
    <row r="19" spans="3:3" x14ac:dyDescent="0.2">
      <c r="C19" s="148"/>
    </row>
    <row r="20" spans="3:3" x14ac:dyDescent="0.2">
      <c r="C20" s="148"/>
    </row>
  </sheetData>
  <sheetProtection formatColumns="0" formatRows="0"/>
  <mergeCells count="1">
    <mergeCell ref="C12:F12"/>
  </mergeCells>
  <phoneticPr fontId="3" type="noConversion"/>
  <pageMargins left="0.39370078740157483" right="0.39370078740157483" top="0.59055118110236227" bottom="0.98425196850393704" header="0" footer="0.31496062992125984"/>
  <pageSetup paperSize="9" orientation="landscape" r:id="rId1"/>
  <headerFooter alignWithMargins="0">
    <oddFooter>&amp;LFile:  &amp;F
&amp;D&amp;C&amp;"Arial,Bold"Worksheet: &amp;10 &amp;A</oddFooter>
  </headerFooter>
  <customProperties>
    <customPr name="_pios_id" r:id="rId2"/>
  </customProperties>
  <legacyDrawingHF r:id="rId3"/>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54">
    <tabColor indexed="57"/>
    <pageSetUpPr fitToPage="1"/>
  </sheetPr>
  <dimension ref="A1:T241"/>
  <sheetViews>
    <sheetView showGridLines="0" workbookViewId="0">
      <selection activeCell="D3" sqref="D3"/>
    </sheetView>
  </sheetViews>
  <sheetFormatPr defaultRowHeight="12.75" outlineLevelRow="2" x14ac:dyDescent="0.2"/>
  <cols>
    <col min="1" max="1" width="30" customWidth="1"/>
    <col min="2" max="9" width="11.5703125" customWidth="1"/>
    <col min="10" max="10" width="25.5703125" customWidth="1"/>
    <col min="14" max="20" width="10.7109375" customWidth="1"/>
  </cols>
  <sheetData>
    <row r="1" spans="1:20" ht="18" customHeight="1" x14ac:dyDescent="0.25">
      <c r="A1" s="183" t="s">
        <v>275</v>
      </c>
      <c r="B1" s="1"/>
      <c r="C1" s="72"/>
      <c r="D1" s="42"/>
      <c r="E1" s="42"/>
      <c r="F1" s="42"/>
      <c r="G1" s="42"/>
      <c r="H1" s="42"/>
      <c r="I1" s="73" t="str">
        <f>LU_TemplateDollarDenomination</f>
        <v>$'M Real 2017/18</v>
      </c>
      <c r="J1" s="280" t="s">
        <v>248</v>
      </c>
      <c r="K1" s="304">
        <v>1</v>
      </c>
      <c r="M1" s="656"/>
      <c r="N1" s="279"/>
      <c r="O1" s="279"/>
      <c r="P1" s="279"/>
      <c r="Q1" s="279"/>
      <c r="R1" s="279"/>
      <c r="S1" s="279"/>
      <c r="T1" s="279"/>
    </row>
    <row r="2" spans="1:20" ht="15.75" x14ac:dyDescent="0.25">
      <c r="A2" s="184" t="s">
        <v>114</v>
      </c>
      <c r="B2" s="74" t="str">
        <f ca="1">OFFSET(List_AllocOpexListStart,+$K$1,1)</f>
        <v>CEO</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2.6091113480036525</v>
      </c>
      <c r="D13" s="285">
        <f ca="1">OFFSET(Future_AOpexStart,MATCH($K$1,'I-6 Future A'!$A$6:$A$379)+7,+'I-5 Future DA'!E$5)</f>
        <v>2.6091113480036525</v>
      </c>
      <c r="E13" s="285">
        <f ca="1">OFFSET(Future_AOpexStart,MATCH($K$1,'I-6 Future A'!$A$6:$A$379)+7,+'I-5 Future DA'!F$5)</f>
        <v>2.6091113480036525</v>
      </c>
      <c r="F13" s="285">
        <f ca="1">OFFSET(Future_AOpexStart,MATCH($K$1,'I-6 Future A'!$A$6:$A$379)+7,+'I-5 Future DA'!G$5)</f>
        <v>2.6091113480036525</v>
      </c>
      <c r="G13" s="285">
        <f ca="1">OFFSET(Future_AOpexStart,MATCH($K$1,'I-6 Future A'!$A$6:$A$379)+7,+'I-5 Future DA'!H$5)</f>
        <v>2.6091113480036525</v>
      </c>
      <c r="H13" s="285">
        <f ca="1">OFFSET(Future_AOpexStart,MATCH($K$1,'I-6 Future A'!$A$6:$A$379)+7,+'I-5 Future DA'!I$5)</f>
        <v>2.6091113480036525</v>
      </c>
      <c r="I13" s="285">
        <f ca="1">OFFSET(Future_AOpexStart,MATCH($K$1,'I-6 Future A'!$A$6:$A$379)+7,+'I-5 Future DA'!J$5)</f>
        <v>2.6091113480036525</v>
      </c>
      <c r="J13" s="36"/>
      <c r="K13" s="21"/>
      <c r="L13" s="21"/>
    </row>
    <row r="14" spans="1:20" s="87" customFormat="1" ht="18" customHeight="1" collapsed="1" thickBot="1" x14ac:dyDescent="0.25">
      <c r="A14" s="84" t="s">
        <v>71</v>
      </c>
      <c r="B14" s="286">
        <f t="shared" ref="B14:I14" ca="1" si="0">SUM(B8:B13)</f>
        <v>0</v>
      </c>
      <c r="C14" s="286">
        <f t="shared" ca="1" si="0"/>
        <v>2.6091113480036525</v>
      </c>
      <c r="D14" s="286">
        <f t="shared" ca="1" si="0"/>
        <v>2.6091113480036525</v>
      </c>
      <c r="E14" s="286">
        <f t="shared" ca="1" si="0"/>
        <v>2.6091113480036525</v>
      </c>
      <c r="F14" s="286">
        <f t="shared" ca="1" si="0"/>
        <v>2.6091113480036525</v>
      </c>
      <c r="G14" s="286">
        <f t="shared" ca="1" si="0"/>
        <v>2.6091113480036525</v>
      </c>
      <c r="H14" s="286">
        <f t="shared" ca="1" si="0"/>
        <v>2.6091113480036525</v>
      </c>
      <c r="I14" s="286">
        <f t="shared" ca="1" si="0"/>
        <v>2.6091113480036525</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+C154</f>
        <v>0</v>
      </c>
      <c r="D24" s="285">
        <f t="shared" ref="D24:I24" si="5">+D154</f>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+'A-1'!B8+'A-1'!B19</f>
        <v>0</v>
      </c>
      <c r="C30" s="284">
        <f ca="1">+'A-1'!C8+'A-1'!C19</f>
        <v>0</v>
      </c>
      <c r="D30" s="284">
        <f ca="1">+'A-1'!D8+'A-1'!D19</f>
        <v>0</v>
      </c>
      <c r="E30" s="284">
        <f ca="1">+'A-1'!E8+'A-1'!E19</f>
        <v>0</v>
      </c>
      <c r="F30" s="284">
        <f ca="1">+'A-1'!F8+'A-1'!F19</f>
        <v>0</v>
      </c>
      <c r="G30" s="284">
        <f ca="1">+'A-1'!G8+'A-1'!G19</f>
        <v>0</v>
      </c>
      <c r="H30" s="284">
        <f ca="1">+'A-1'!H8+'A-1'!H19</f>
        <v>0</v>
      </c>
      <c r="I30" s="284">
        <f ca="1">+'A-1'!I8+'A-1'!I19</f>
        <v>0</v>
      </c>
      <c r="J30" s="42"/>
      <c r="K30" s="21"/>
      <c r="L30" s="21"/>
    </row>
    <row r="31" spans="1:12" hidden="1" outlineLevel="2" x14ac:dyDescent="0.2">
      <c r="A31" s="61" t="s">
        <v>69</v>
      </c>
      <c r="B31" s="284">
        <f ca="1">+'A-1'!B9+'A-1'!B20</f>
        <v>0</v>
      </c>
      <c r="C31" s="284">
        <f ca="1">+'A-1'!C9+'A-1'!C20</f>
        <v>0</v>
      </c>
      <c r="D31" s="284">
        <f ca="1">+'A-1'!D9+'A-1'!D20</f>
        <v>0</v>
      </c>
      <c r="E31" s="284">
        <f ca="1">+'A-1'!E9+'A-1'!E20</f>
        <v>0</v>
      </c>
      <c r="F31" s="284">
        <f ca="1">+'A-1'!F9+'A-1'!F20</f>
        <v>0</v>
      </c>
      <c r="G31" s="284">
        <f ca="1">+'A-1'!G9+'A-1'!G20</f>
        <v>0</v>
      </c>
      <c r="H31" s="284">
        <f ca="1">+'A-1'!H9+'A-1'!H20</f>
        <v>0</v>
      </c>
      <c r="I31" s="284">
        <f ca="1">+'A-1'!I9+'A-1'!I20</f>
        <v>0</v>
      </c>
      <c r="J31" s="42"/>
      <c r="K31" s="21"/>
      <c r="L31" s="21"/>
    </row>
    <row r="32" spans="1:12" s="736" customFormat="1" hidden="1" outlineLevel="2" x14ac:dyDescent="0.2">
      <c r="A32" s="61" t="s">
        <v>546</v>
      </c>
      <c r="B32" s="284">
        <f ca="1">+'A-1'!B10+'A-1'!B21</f>
        <v>0</v>
      </c>
      <c r="C32" s="284">
        <f ca="1">+'A-1'!C10+'A-1'!C21</f>
        <v>0</v>
      </c>
      <c r="D32" s="284">
        <f ca="1">+'A-1'!D10+'A-1'!D21</f>
        <v>0</v>
      </c>
      <c r="E32" s="284">
        <f ca="1">+'A-1'!E10+'A-1'!E21</f>
        <v>0</v>
      </c>
      <c r="F32" s="284">
        <f ca="1">+'A-1'!F10+'A-1'!F21</f>
        <v>0</v>
      </c>
      <c r="G32" s="284">
        <f ca="1">+'A-1'!G10+'A-1'!G21</f>
        <v>0</v>
      </c>
      <c r="H32" s="284">
        <f ca="1">+'A-1'!H10+'A-1'!H21</f>
        <v>0</v>
      </c>
      <c r="I32" s="284">
        <f ca="1">+'A-1'!I10+'A-1'!I21</f>
        <v>0</v>
      </c>
      <c r="J32" s="42"/>
      <c r="K32" s="712"/>
      <c r="L32" s="712"/>
    </row>
    <row r="33" spans="1:12" hidden="1" outlineLevel="2" x14ac:dyDescent="0.2">
      <c r="A33" s="61" t="s">
        <v>547</v>
      </c>
      <c r="B33" s="284">
        <f ca="1">+'A-1'!B11+'A-1'!B22</f>
        <v>0</v>
      </c>
      <c r="C33" s="284">
        <f ca="1">+'A-1'!C11+'A-1'!C22</f>
        <v>0</v>
      </c>
      <c r="D33" s="284">
        <f ca="1">+'A-1'!D11+'A-1'!D22</f>
        <v>0</v>
      </c>
      <c r="E33" s="284">
        <f ca="1">+'A-1'!E11+'A-1'!E22</f>
        <v>0</v>
      </c>
      <c r="F33" s="284">
        <f ca="1">+'A-1'!F11+'A-1'!F22</f>
        <v>0</v>
      </c>
      <c r="G33" s="284">
        <f ca="1">+'A-1'!G11+'A-1'!G22</f>
        <v>0</v>
      </c>
      <c r="H33" s="284">
        <f ca="1">+'A-1'!H11+'A-1'!H22</f>
        <v>0</v>
      </c>
      <c r="I33" s="284">
        <f ca="1">+'A-1'!I11+'A-1'!I22</f>
        <v>0</v>
      </c>
      <c r="J33" s="42"/>
      <c r="K33" s="21"/>
      <c r="L33" s="21"/>
    </row>
    <row r="34" spans="1:12" s="736" customFormat="1" hidden="1" outlineLevel="2" x14ac:dyDescent="0.2">
      <c r="A34" s="61" t="s">
        <v>498</v>
      </c>
      <c r="B34" s="284">
        <f ca="1">+'A-1'!B12+'A-1'!B23</f>
        <v>0</v>
      </c>
      <c r="C34" s="284">
        <f ca="1">+'A-1'!C12+'A-1'!C23</f>
        <v>0</v>
      </c>
      <c r="D34" s="284">
        <f ca="1">+'A-1'!D12+'A-1'!D23</f>
        <v>0</v>
      </c>
      <c r="E34" s="284">
        <f ca="1">+'A-1'!E12+'A-1'!E23</f>
        <v>0</v>
      </c>
      <c r="F34" s="284">
        <f ca="1">+'A-1'!F12+'A-1'!F23</f>
        <v>0</v>
      </c>
      <c r="G34" s="284">
        <f ca="1">+'A-1'!G12+'A-1'!G23</f>
        <v>0</v>
      </c>
      <c r="H34" s="284">
        <f ca="1">+'A-1'!H12+'A-1'!H23</f>
        <v>0</v>
      </c>
      <c r="I34" s="284">
        <f ca="1">+'A-1'!I12+'A-1'!I23</f>
        <v>0</v>
      </c>
      <c r="J34" s="42"/>
      <c r="K34" s="712"/>
      <c r="L34" s="712"/>
    </row>
    <row r="35" spans="1:12" ht="13.5" hidden="1" outlineLevel="2" thickBot="1" x14ac:dyDescent="0.25">
      <c r="A35" s="83" t="s">
        <v>70</v>
      </c>
      <c r="B35" s="284">
        <f ca="1">+'A-1'!B13+'A-1'!B24</f>
        <v>0</v>
      </c>
      <c r="C35" s="284">
        <f ca="1">+'A-1'!C13+'A-1'!C24</f>
        <v>2.6091113480036525</v>
      </c>
      <c r="D35" s="284">
        <f ca="1">+'A-1'!D13+'A-1'!D24</f>
        <v>2.6091113480036525</v>
      </c>
      <c r="E35" s="284">
        <f ca="1">+'A-1'!E13+'A-1'!E24</f>
        <v>2.6091113480036525</v>
      </c>
      <c r="F35" s="284">
        <f ca="1">+'A-1'!F13+'A-1'!F24</f>
        <v>2.6091113480036525</v>
      </c>
      <c r="G35" s="284">
        <f ca="1">+'A-1'!G13+'A-1'!G24</f>
        <v>2.6091113480036525</v>
      </c>
      <c r="H35" s="284">
        <f ca="1">+'A-1'!H13+'A-1'!H24</f>
        <v>2.6091113480036525</v>
      </c>
      <c r="I35" s="284">
        <f ca="1">+'A-1'!I13+'A-1'!I24</f>
        <v>2.6091113480036525</v>
      </c>
      <c r="J35" s="93"/>
      <c r="K35" s="21"/>
      <c r="L35" s="21"/>
    </row>
    <row r="36" spans="1:12" s="87" customFormat="1" ht="20.25" customHeight="1" collapsed="1" thickBot="1" x14ac:dyDescent="0.25">
      <c r="A36" s="94" t="s">
        <v>121</v>
      </c>
      <c r="B36" s="293">
        <f t="shared" ref="B36:I36" ca="1" si="7">SUM(B30:B35)</f>
        <v>0</v>
      </c>
      <c r="C36" s="293">
        <f t="shared" ca="1" si="7"/>
        <v>2.6091113480036525</v>
      </c>
      <c r="D36" s="293">
        <f t="shared" ca="1" si="7"/>
        <v>2.6091113480036525</v>
      </c>
      <c r="E36" s="293">
        <f t="shared" ca="1" si="7"/>
        <v>2.6091113480036525</v>
      </c>
      <c r="F36" s="293">
        <f t="shared" ca="1" si="7"/>
        <v>2.6091113480036525</v>
      </c>
      <c r="G36" s="293">
        <f t="shared" ca="1" si="7"/>
        <v>2.6091113480036525</v>
      </c>
      <c r="H36" s="293">
        <f t="shared" ca="1" si="7"/>
        <v>2.6091113480036525</v>
      </c>
      <c r="I36" s="293">
        <f t="shared" ca="1" si="7"/>
        <v>2.6091113480036525</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2.2653285227604278E-2</v>
      </c>
      <c r="F47" s="284">
        <f t="shared" ca="1" si="12"/>
        <v>4.2056508733234466E-2</v>
      </c>
      <c r="G47" s="284">
        <f t="shared" ca="1" si="12"/>
        <v>5.7881932676945663E-2</v>
      </c>
      <c r="H47" s="284">
        <f t="shared" ca="1" si="12"/>
        <v>7.3644718463246231E-2</v>
      </c>
      <c r="I47" s="284">
        <f t="shared" ca="1" si="12"/>
        <v>8.9308916905037311E-2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2.2653285227604278E-2</v>
      </c>
      <c r="F48" s="293">
        <f t="shared" ca="1" si="13"/>
        <v>4.2056508733234466E-2</v>
      </c>
      <c r="G48" s="293">
        <f t="shared" ca="1" si="13"/>
        <v>5.7881932676945663E-2</v>
      </c>
      <c r="H48" s="293">
        <f t="shared" ca="1" si="13"/>
        <v>7.3644718463246231E-2</v>
      </c>
      <c r="I48" s="293">
        <f t="shared" ca="1" si="13"/>
        <v>8.9308916905037311E-2</v>
      </c>
      <c r="J48" s="91" t="str">
        <f ca="1">IF(ROUND(SUM(B48:I48)-SUM(B104:I104),2)&lt;&gt;0,"Warning Check Escalations","OK")</f>
        <v>OK</v>
      </c>
      <c r="L48" s="86"/>
    </row>
    <row r="49" spans="1:12" outlineLevel="1" x14ac:dyDescent="0.2">
      <c r="A49" s="88"/>
      <c r="B49" s="89"/>
      <c r="C49" s="89"/>
      <c r="D49" s="89"/>
      <c r="E49" s="89"/>
      <c r="F49" s="89"/>
      <c r="G49" s="89"/>
      <c r="H49" s="89"/>
      <c r="I49" s="89"/>
      <c r="K49" s="42"/>
      <c r="L49" s="21"/>
    </row>
    <row r="50" spans="1:12" ht="18" outlineLevel="1" x14ac:dyDescent="0.25">
      <c r="A50" s="207" t="s">
        <v>43</v>
      </c>
      <c r="B50" s="78"/>
      <c r="C50" s="78"/>
      <c r="D50" s="78"/>
      <c r="E50" s="78"/>
      <c r="F50" s="78"/>
      <c r="G50" s="78"/>
      <c r="H50" s="78"/>
      <c r="I50" s="78"/>
      <c r="K50" s="42"/>
    </row>
    <row r="51" spans="1:12" ht="18" outlineLevel="1" x14ac:dyDescent="0.25">
      <c r="A51" s="77"/>
      <c r="B51" s="78"/>
      <c r="C51" s="78"/>
      <c r="D51" s="78"/>
      <c r="E51" s="78"/>
      <c r="F51" s="78"/>
      <c r="G51" s="78"/>
      <c r="H51" s="78"/>
      <c r="I51" s="78"/>
      <c r="K51" s="42"/>
    </row>
    <row r="52" spans="1:12" s="2" customFormat="1" outlineLevel="1" x14ac:dyDescent="0.2">
      <c r="A52" s="58" t="s">
        <v>119</v>
      </c>
      <c r="B52" s="78"/>
      <c r="C52" s="78"/>
      <c r="D52" s="78"/>
      <c r="E52" s="78"/>
      <c r="F52" s="78"/>
      <c r="G52" s="78"/>
      <c r="H52" s="78"/>
      <c r="I52" s="78"/>
      <c r="K52" s="60"/>
      <c r="L52" s="60"/>
    </row>
    <row r="53" spans="1:12" s="64" customFormat="1" ht="14.25"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outlineLevel="1" thickBot="1" x14ac:dyDescent="0.25">
      <c r="A58" s="83" t="s">
        <v>70</v>
      </c>
      <c r="B58" s="285"/>
      <c r="C58" s="285">
        <f t="shared" ref="C58:I58" ca="1" si="18">+C139</f>
        <v>0</v>
      </c>
      <c r="D58" s="285">
        <f t="shared" ca="1" si="18"/>
        <v>0</v>
      </c>
      <c r="E58" s="285">
        <f t="shared" ca="1" si="18"/>
        <v>1.2262865814460094E-2</v>
      </c>
      <c r="F58" s="285">
        <f t="shared" ca="1" si="18"/>
        <v>2.9321793256813951E-2</v>
      </c>
      <c r="G58" s="285">
        <f t="shared" ca="1" si="18"/>
        <v>4.900634228912374E-2</v>
      </c>
      <c r="H58" s="285">
        <f t="shared" ca="1" si="18"/>
        <v>6.7093021641587217E-2</v>
      </c>
      <c r="I58" s="285">
        <f t="shared" ca="1" si="18"/>
        <v>8.339430802444299E-2</v>
      </c>
      <c r="K58" s="42"/>
      <c r="L58" s="21"/>
    </row>
    <row r="59" spans="1:12" s="87" customFormat="1" ht="18" customHeight="1" thickBot="1" x14ac:dyDescent="0.25">
      <c r="A59" s="97" t="s">
        <v>73</v>
      </c>
      <c r="B59" s="286"/>
      <c r="C59" s="286">
        <f t="shared" ref="C59:I59" ca="1" si="19">SUM(C53:C58)</f>
        <v>0</v>
      </c>
      <c r="D59" s="286">
        <f t="shared" ca="1" si="19"/>
        <v>0</v>
      </c>
      <c r="E59" s="286">
        <f t="shared" ca="1" si="19"/>
        <v>1.2262865814460094E-2</v>
      </c>
      <c r="F59" s="286">
        <f t="shared" ca="1" si="19"/>
        <v>2.9321793256813951E-2</v>
      </c>
      <c r="G59" s="286">
        <f t="shared" ca="1" si="19"/>
        <v>4.900634228912374E-2</v>
      </c>
      <c r="H59" s="286">
        <f t="shared" ca="1" si="19"/>
        <v>6.7093021641587217E-2</v>
      </c>
      <c r="I59" s="286">
        <f t="shared" ca="1" si="19"/>
        <v>8.339430802444299E-2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2.6091113480036525</v>
      </c>
      <c r="D69" s="285">
        <f t="shared" ca="1" si="24"/>
        <v>2.6091113480036525</v>
      </c>
      <c r="E69" s="285">
        <f t="shared" ca="1" si="24"/>
        <v>2.6440274990457167</v>
      </c>
      <c r="F69" s="285">
        <f t="shared" ca="1" si="24"/>
        <v>2.6804896499937008</v>
      </c>
      <c r="G69" s="285">
        <f t="shared" ca="1" si="24"/>
        <v>2.7159996229697216</v>
      </c>
      <c r="H69" s="285">
        <f t="shared" ca="1" si="24"/>
        <v>2.7498490881084856</v>
      </c>
      <c r="I69" s="285">
        <f t="shared" ca="1" si="24"/>
        <v>2.7818145729331327</v>
      </c>
      <c r="K69" s="42"/>
      <c r="L69" s="21"/>
    </row>
    <row r="70" spans="1:20" s="87" customFormat="1" ht="18" customHeight="1" collapsed="1" thickBot="1" x14ac:dyDescent="0.25">
      <c r="A70" s="99" t="s">
        <v>122</v>
      </c>
      <c r="B70" s="294">
        <f t="shared" ref="B70:I70" ca="1" si="25">SUM(B64:B69)</f>
        <v>0</v>
      </c>
      <c r="C70" s="294">
        <f t="shared" ca="1" si="25"/>
        <v>2.6091113480036525</v>
      </c>
      <c r="D70" s="294">
        <f t="shared" ca="1" si="25"/>
        <v>2.6091113480036525</v>
      </c>
      <c r="E70" s="294">
        <f t="shared" ca="1" si="25"/>
        <v>2.6440274990457167</v>
      </c>
      <c r="F70" s="294">
        <f t="shared" ca="1" si="25"/>
        <v>2.6804896499937008</v>
      </c>
      <c r="G70" s="294">
        <f t="shared" ca="1" si="25"/>
        <v>2.7159996229697216</v>
      </c>
      <c r="H70" s="294">
        <f t="shared" ca="1" si="25"/>
        <v>2.7498490881084856</v>
      </c>
      <c r="I70" s="294">
        <f t="shared" ca="1" si="25"/>
        <v>2.7818145729331327</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IF($K77="No",0,VLOOKUP($A77,Escalations_Specific_Costs,+C$73,FALSE))</f>
        <v>0</v>
      </c>
      <c r="D77" s="103">
        <f t="shared" ref="D77:I79" si="27">IF($K77="No",0,IF($J77="one-off",VLOOKUP($A77,Escalations_Specific_Costs,+D$73,FALSE),(VLOOKUP($A77,Escalations_Specific_Costs,+D$73,FALSE)+1)*(1+C77)-1))</f>
        <v>0</v>
      </c>
      <c r="E77" s="782">
        <f t="shared" si="27"/>
        <v>8.6823758000735829E-3</v>
      </c>
      <c r="F77" s="782">
        <f t="shared" si="27"/>
        <v>1.6119093102490156E-2</v>
      </c>
      <c r="G77" s="782">
        <f t="shared" si="27"/>
        <v>2.2184539085015942E-2</v>
      </c>
      <c r="H77" s="782">
        <f t="shared" si="27"/>
        <v>2.8225977599459329E-2</v>
      </c>
      <c r="I77" s="783">
        <f t="shared" si="27"/>
        <v>3.4229630319676296E-2</v>
      </c>
      <c r="J77" s="105" t="str">
        <f t="shared" ref="J77:J82" si="28">IF(ISNA(VLOOKUP($A77,Escalations_Specific_Costs,+I$73+3,FALSE)),0,VLOOKUP($A77,Escalations_Specific_Costs,+I$73+3,FALSE))</f>
        <v>Cumulative</v>
      </c>
      <c r="K77" s="106" t="str">
        <f t="shared" ref="K77:K82" si="29">IF(ISNA(VLOOKUP($A77,Escalations_Specific_Costs,1,FALSE)),"No","Yes")</f>
        <v>Yes</v>
      </c>
      <c r="M77" s="103"/>
      <c r="N77" s="284">
        <f ca="1">IF($B77&lt;&gt;0,(+VLOOKUP($B77,$A$8:$I$13,3,FALSE))*(C77),0)</f>
        <v>0</v>
      </c>
      <c r="O77" s="284">
        <f ca="1">IF($B77&lt;&gt;0,(+VLOOKUP($B77,$A$8:$I$13,4,FALSE))*(D77),0)</f>
        <v>0</v>
      </c>
      <c r="P77" s="284">
        <f ca="1">IF($B77&lt;&gt;0,(+VLOOKUP($B77,$A$8:$I$13,5,FALSE))*(E77),0)</f>
        <v>2.2653285227604278E-2</v>
      </c>
      <c r="Q77" s="284">
        <f ca="1">IF($B77&lt;&gt;0,(+VLOOKUP($B77,$A$8:$I$13,6,FALSE))*(F77),0)</f>
        <v>4.2056508733234466E-2</v>
      </c>
      <c r="R77" s="284">
        <f ca="1">IF($B77&lt;&gt;0,(+VLOOKUP($B77,$A$8:$I$13,7,FALSE))*(G77),0)</f>
        <v>5.7881932676945663E-2</v>
      </c>
      <c r="S77" s="284">
        <f ca="1">IF($B77&lt;&gt;0,(+VLOOKUP($B77,$A$8:$I$13,8,FALSE))*(H77),0)</f>
        <v>7.3644718463246231E-2</v>
      </c>
      <c r="T77" s="284">
        <f ca="1">IF($B77&lt;&gt;0,(+VLOOKUP($B77,$A$8:$I$13,9,FALSE))*(I77),0)</f>
        <v>8.9308916905037311E-2</v>
      </c>
    </row>
    <row r="78" spans="1:20" outlineLevel="1" x14ac:dyDescent="0.2">
      <c r="A78" s="101" t="s">
        <v>592</v>
      </c>
      <c r="B78" s="102" t="s">
        <v>70</v>
      </c>
      <c r="C78" s="103">
        <f t="shared" ref="C78:C82" si="30">IF($K78="No",0,VLOOKUP($A78,Escalations_Specific_Costs,+C$73,FALSE))</f>
        <v>0</v>
      </c>
      <c r="D78" s="103">
        <f t="shared" si="27"/>
        <v>0</v>
      </c>
      <c r="E78" s="782">
        <f t="shared" si="27"/>
        <v>0</v>
      </c>
      <c r="F78" s="782">
        <f t="shared" si="27"/>
        <v>0</v>
      </c>
      <c r="G78" s="782">
        <f t="shared" si="27"/>
        <v>0</v>
      </c>
      <c r="H78" s="782">
        <f t="shared" si="27"/>
        <v>0</v>
      </c>
      <c r="I78" s="783">
        <f t="shared" si="27"/>
        <v>0</v>
      </c>
      <c r="J78" s="105" t="str">
        <f t="shared" si="28"/>
        <v>Cumulative</v>
      </c>
      <c r="K78" s="106" t="str">
        <f t="shared" si="29"/>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30"/>
        <v>0</v>
      </c>
      <c r="D79" s="103">
        <f t="shared" si="27"/>
        <v>0</v>
      </c>
      <c r="E79" s="782">
        <f t="shared" si="27"/>
        <v>0</v>
      </c>
      <c r="F79" s="782">
        <f t="shared" si="27"/>
        <v>0</v>
      </c>
      <c r="G79" s="782">
        <f t="shared" si="27"/>
        <v>0</v>
      </c>
      <c r="H79" s="782">
        <f t="shared" si="27"/>
        <v>0</v>
      </c>
      <c r="I79" s="783">
        <f t="shared" si="27"/>
        <v>0</v>
      </c>
      <c r="J79" s="105">
        <f t="shared" si="28"/>
        <v>0</v>
      </c>
      <c r="K79" s="106" t="str">
        <f t="shared" si="29"/>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30"/>
        <v>0</v>
      </c>
      <c r="D80" s="103">
        <f t="shared" ref="D80:D81" si="38">IF($K80="No",0,IF($J80="one-off",VLOOKUP($A80,Escalations_Specific_Costs,+D$73,FALSE),(VLOOKUP($A80,Escalations_Specific_Costs,+D$73,FALSE)+1)*(1+C80)-1))</f>
        <v>0</v>
      </c>
      <c r="E80" s="782">
        <f t="shared" ref="E80:E81" si="39">IF($K80="No",0,IF($J80="one-off",VLOOKUP($A80,Escalations_Specific_Costs,+E$73,FALSE),(VLOOKUP($A80,Escalations_Specific_Costs,+E$73,FALSE)+1)*(1+D80)-1))</f>
        <v>0</v>
      </c>
      <c r="F80" s="782">
        <f t="shared" ref="F80:F81" si="40">IF($K80="No",0,IF($J80="one-off",VLOOKUP($A80,Escalations_Specific_Costs,+F$73,FALSE),(VLOOKUP($A80,Escalations_Specific_Costs,+F$73,FALSE)+1)*(1+E80)-1))</f>
        <v>0</v>
      </c>
      <c r="G80" s="782">
        <f t="shared" ref="G80:G81" si="41">IF($K80="No",0,IF($J80="one-off",VLOOKUP($A80,Escalations_Specific_Costs,+G$73,FALSE),(VLOOKUP($A80,Escalations_Specific_Costs,+G$73,FALSE)+1)*(1+F80)-1))</f>
        <v>0</v>
      </c>
      <c r="H80" s="782">
        <f t="shared" ref="H80:H81" si="42">IF($K80="No",0,IF($J80="one-off",VLOOKUP($A80,Escalations_Specific_Costs,+H$73,FALSE),(VLOOKUP($A80,Escalations_Specific_Costs,+H$73,FALSE)+1)*(1+G80)-1))</f>
        <v>0</v>
      </c>
      <c r="I80" s="783">
        <f t="shared" ref="I80:I81" si="43">IF($K80="No",0,IF($J80="one-off",VLOOKUP($A80,Escalations_Specific_Costs,+I$73,FALSE),(VLOOKUP($A80,Escalations_Specific_Costs,+I$73,FALSE)+1)*(1+H80)-1))</f>
        <v>0</v>
      </c>
      <c r="J80" s="105">
        <f t="shared" si="28"/>
        <v>0</v>
      </c>
      <c r="K80" s="106" t="str">
        <f t="shared" si="29"/>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30"/>
        <v>0</v>
      </c>
      <c r="D81" s="103">
        <f t="shared" si="38"/>
        <v>0</v>
      </c>
      <c r="E81" s="782">
        <f t="shared" si="39"/>
        <v>0</v>
      </c>
      <c r="F81" s="782">
        <f t="shared" si="40"/>
        <v>0</v>
      </c>
      <c r="G81" s="782">
        <f t="shared" si="41"/>
        <v>0</v>
      </c>
      <c r="H81" s="782">
        <f t="shared" si="42"/>
        <v>0</v>
      </c>
      <c r="I81" s="783">
        <f t="shared" si="43"/>
        <v>0</v>
      </c>
      <c r="J81" s="105">
        <f t="shared" si="28"/>
        <v>0</v>
      </c>
      <c r="K81" s="106" t="str">
        <f t="shared" si="29"/>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30"/>
        <v>0</v>
      </c>
      <c r="D82" s="103">
        <f t="shared" ref="D82" si="44">IF($K82="No",0,IF($J82="one-off",VLOOKUP($A82,Escalations_Specific_Costs,+D$73,FALSE),(VLOOKUP($A82,Escalations_Specific_Costs,+D$73,FALSE)+1)*(1+C82)-1))</f>
        <v>0</v>
      </c>
      <c r="E82" s="782">
        <f t="shared" ref="E82" si="45">IF($K82="No",0,IF($J82="one-off",VLOOKUP($A82,Escalations_Specific_Costs,+E$73,FALSE),(VLOOKUP($A82,Escalations_Specific_Costs,+E$73,FALSE)+1)*(1+D82)-1))</f>
        <v>0</v>
      </c>
      <c r="F82" s="782">
        <f t="shared" ref="F82" si="46">IF($K82="No",0,IF($J82="one-off",VLOOKUP($A82,Escalations_Specific_Costs,+F$73,FALSE),(VLOOKUP($A82,Escalations_Specific_Costs,+F$73,FALSE)+1)*(1+E82)-1))</f>
        <v>0</v>
      </c>
      <c r="G82" s="782">
        <f t="shared" ref="G82" si="47">IF($K82="No",0,IF($J82="one-off",VLOOKUP($A82,Escalations_Specific_Costs,+G$73,FALSE),(VLOOKUP($A82,Escalations_Specific_Costs,+G$73,FALSE)+1)*(1+F82)-1))</f>
        <v>0</v>
      </c>
      <c r="H82" s="782">
        <f t="shared" ref="H82" si="48">IF($K82="No",0,IF($J82="one-off",VLOOKUP($A82,Escalations_Specific_Costs,+H$73,FALSE),(VLOOKUP($A82,Escalations_Specific_Costs,+H$73,FALSE)+1)*(1+G82)-1))</f>
        <v>0</v>
      </c>
      <c r="I82" s="783">
        <f t="shared" ref="I82" si="49">IF($K82="No",0,IF($J82="one-off",VLOOKUP($A82,Escalations_Specific_Costs,+I$73,FALSE),(VLOOKUP($A82,Escalations_Specific_Costs,+I$73,FALSE)+1)*(1+H82)-1))</f>
        <v>0</v>
      </c>
      <c r="J82" s="105">
        <f t="shared" si="28"/>
        <v>0</v>
      </c>
      <c r="K82" s="106" t="str">
        <f t="shared" si="29"/>
        <v>No</v>
      </c>
      <c r="L82" s="762"/>
      <c r="M82" s="103"/>
      <c r="N82" s="284">
        <f t="shared" ref="N82" si="50">IF($B82&lt;&gt;0,(+VLOOKUP($B82,$A$8:$I$13,3,FALSE))*(C82),0)</f>
        <v>0</v>
      </c>
      <c r="O82" s="284">
        <f t="shared" ref="O82" si="51">IF($B82&lt;&gt;0,(+VLOOKUP($B82,$A$8:$I$13,4,FALSE))*(D82),0)</f>
        <v>0</v>
      </c>
      <c r="P82" s="284">
        <f t="shared" ref="P82" si="52">IF($B82&lt;&gt;0,(+VLOOKUP($B82,$A$8:$I$13,5,FALSE))*(E82),0)</f>
        <v>0</v>
      </c>
      <c r="Q82" s="284">
        <f t="shared" ref="Q82" si="53">IF($B82&lt;&gt;0,(+VLOOKUP($B82,$A$8:$I$13,6,FALSE))*(F82),0)</f>
        <v>0</v>
      </c>
      <c r="R82" s="284">
        <f t="shared" ref="R82" si="54">IF($B82&lt;&gt;0,(+VLOOKUP($B82,$A$8:$I$13,7,FALSE))*(G82),0)</f>
        <v>0</v>
      </c>
      <c r="S82" s="284">
        <f t="shared" ref="S82" si="55">IF($B82&lt;&gt;0,(+VLOOKUP($B82,$A$8:$I$13,8,FALSE))*(H82),0)</f>
        <v>0</v>
      </c>
      <c r="T82" s="284">
        <f t="shared" ref="T82" si="56">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7">SUM(O77:O82)</f>
        <v>0</v>
      </c>
      <c r="P83" s="291">
        <f t="shared" ca="1" si="57"/>
        <v>2.2653285227604278E-2</v>
      </c>
      <c r="Q83" s="291">
        <f t="shared" ca="1" si="57"/>
        <v>4.2056508733234466E-2</v>
      </c>
      <c r="R83" s="291">
        <f t="shared" ca="1" si="57"/>
        <v>5.7881932676945663E-2</v>
      </c>
      <c r="S83" s="291">
        <f t="shared" ca="1" si="57"/>
        <v>7.3644718463246231E-2</v>
      </c>
      <c r="T83" s="291">
        <f t="shared" ca="1" si="57"/>
        <v>8.9308916905037311E-2</v>
      </c>
    </row>
    <row r="84" spans="1:20" ht="12" customHeight="1" outlineLevel="1" thickBot="1" x14ac:dyDescent="0.25">
      <c r="B84" s="42"/>
      <c r="C84" s="42"/>
      <c r="D84" s="42"/>
      <c r="E84" s="42"/>
      <c r="F84" s="42"/>
      <c r="G84" s="42"/>
      <c r="H84" s="42"/>
      <c r="I84" s="78"/>
      <c r="M84" s="410" t="s">
        <v>330</v>
      </c>
      <c r="N84" s="411">
        <f t="shared" ref="N84:T84" ca="1" si="58">ROUND(N83-C104,3)</f>
        <v>0</v>
      </c>
      <c r="O84" s="411">
        <f t="shared" ca="1" si="58"/>
        <v>0</v>
      </c>
      <c r="P84" s="411">
        <f t="shared" ca="1" si="58"/>
        <v>0</v>
      </c>
      <c r="Q84" s="411">
        <f t="shared" ca="1" si="58"/>
        <v>0</v>
      </c>
      <c r="R84" s="411">
        <f t="shared" ca="1" si="58"/>
        <v>0</v>
      </c>
      <c r="S84" s="411">
        <f t="shared" ca="1" si="58"/>
        <v>0</v>
      </c>
      <c r="T84" s="412">
        <f t="shared" ca="1" si="58"/>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9">SUMIF($B$77:$B$82,$A86,D$77:D$82)</f>
        <v>0</v>
      </c>
      <c r="E86" s="108">
        <f t="shared" si="59"/>
        <v>0</v>
      </c>
      <c r="F86" s="108">
        <f t="shared" si="59"/>
        <v>0</v>
      </c>
      <c r="G86" s="108">
        <f t="shared" si="59"/>
        <v>0</v>
      </c>
      <c r="H86" s="108">
        <f t="shared" si="59"/>
        <v>0</v>
      </c>
      <c r="I86" s="108">
        <f t="shared" si="59"/>
        <v>0</v>
      </c>
      <c r="J86" s="109"/>
    </row>
    <row r="87" spans="1:20" outlineLevel="1" x14ac:dyDescent="0.2">
      <c r="A87" s="107" t="s">
        <v>69</v>
      </c>
      <c r="B87" s="42"/>
      <c r="C87" s="108">
        <f t="shared" ref="C87:C91" si="60">SUMIF($B$77:$B$82,$A87,C$77:C$82)</f>
        <v>0</v>
      </c>
      <c r="D87" s="108">
        <f t="shared" si="59"/>
        <v>0</v>
      </c>
      <c r="E87" s="108">
        <f t="shared" si="59"/>
        <v>0</v>
      </c>
      <c r="F87" s="108">
        <f t="shared" si="59"/>
        <v>0</v>
      </c>
      <c r="G87" s="108">
        <f t="shared" si="59"/>
        <v>0</v>
      </c>
      <c r="H87" s="108">
        <f t="shared" si="59"/>
        <v>0</v>
      </c>
      <c r="I87" s="108">
        <f t="shared" si="59"/>
        <v>0</v>
      </c>
    </row>
    <row r="88" spans="1:20" s="736" customFormat="1" outlineLevel="1" x14ac:dyDescent="0.2">
      <c r="A88" s="107" t="s">
        <v>546</v>
      </c>
      <c r="B88" s="42"/>
      <c r="C88" s="108">
        <f t="shared" si="60"/>
        <v>0</v>
      </c>
      <c r="D88" s="108">
        <f t="shared" si="59"/>
        <v>0</v>
      </c>
      <c r="E88" s="108">
        <f t="shared" si="59"/>
        <v>0</v>
      </c>
      <c r="F88" s="108">
        <f t="shared" si="59"/>
        <v>0</v>
      </c>
      <c r="G88" s="108">
        <f t="shared" si="59"/>
        <v>0</v>
      </c>
      <c r="H88" s="108">
        <f t="shared" si="59"/>
        <v>0</v>
      </c>
      <c r="I88" s="108">
        <f t="shared" si="59"/>
        <v>0</v>
      </c>
    </row>
    <row r="89" spans="1:20" outlineLevel="1" x14ac:dyDescent="0.2">
      <c r="A89" s="110" t="s">
        <v>547</v>
      </c>
      <c r="B89" s="42"/>
      <c r="C89" s="108">
        <f t="shared" si="60"/>
        <v>0</v>
      </c>
      <c r="D89" s="108">
        <f t="shared" si="59"/>
        <v>0</v>
      </c>
      <c r="E89" s="108">
        <f t="shared" si="59"/>
        <v>0</v>
      </c>
      <c r="F89" s="108">
        <f t="shared" si="59"/>
        <v>0</v>
      </c>
      <c r="G89" s="108">
        <f t="shared" si="59"/>
        <v>0</v>
      </c>
      <c r="H89" s="108">
        <f t="shared" si="59"/>
        <v>0</v>
      </c>
      <c r="I89" s="108">
        <f t="shared" si="59"/>
        <v>0</v>
      </c>
    </row>
    <row r="90" spans="1:20" s="736" customFormat="1" outlineLevel="1" x14ac:dyDescent="0.2">
      <c r="A90" s="110" t="s">
        <v>498</v>
      </c>
      <c r="B90" s="42"/>
      <c r="C90" s="108">
        <f t="shared" si="60"/>
        <v>0</v>
      </c>
      <c r="D90" s="108">
        <f t="shared" si="59"/>
        <v>0</v>
      </c>
      <c r="E90" s="108">
        <f t="shared" si="59"/>
        <v>0</v>
      </c>
      <c r="F90" s="108">
        <f t="shared" si="59"/>
        <v>0</v>
      </c>
      <c r="G90" s="108">
        <f t="shared" si="59"/>
        <v>0</v>
      </c>
      <c r="H90" s="108">
        <f t="shared" si="59"/>
        <v>0</v>
      </c>
      <c r="I90" s="108">
        <f t="shared" si="59"/>
        <v>0</v>
      </c>
    </row>
    <row r="91" spans="1:20" ht="13.5" outlineLevel="1" thickBot="1" x14ac:dyDescent="0.25">
      <c r="A91" s="107" t="s">
        <v>70</v>
      </c>
      <c r="B91" s="42"/>
      <c r="C91" s="108">
        <f t="shared" si="60"/>
        <v>0</v>
      </c>
      <c r="D91" s="108">
        <f t="shared" si="59"/>
        <v>0</v>
      </c>
      <c r="E91" s="108">
        <f t="shared" si="59"/>
        <v>8.6823758000735829E-3</v>
      </c>
      <c r="F91" s="108">
        <f t="shared" si="59"/>
        <v>1.6119093102490156E-2</v>
      </c>
      <c r="G91" s="108">
        <f t="shared" si="59"/>
        <v>2.2184539085015942E-2</v>
      </c>
      <c r="H91" s="108">
        <f t="shared" si="59"/>
        <v>2.8225977599459329E-2</v>
      </c>
      <c r="I91" s="108">
        <f t="shared" si="59"/>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61">SUM(D77:D82)</f>
        <v>0</v>
      </c>
      <c r="E93" s="114">
        <f t="shared" si="61"/>
        <v>8.6823758000735829E-3</v>
      </c>
      <c r="F93" s="114">
        <f t="shared" si="61"/>
        <v>1.6119093102490156E-2</v>
      </c>
      <c r="G93" s="114">
        <f t="shared" si="61"/>
        <v>2.2184539085015942E-2</v>
      </c>
      <c r="H93" s="114">
        <f t="shared" si="61"/>
        <v>2.8225977599459329E-2</v>
      </c>
      <c r="I93" s="114">
        <f t="shared" si="61"/>
        <v>3.4229630319676296E-2</v>
      </c>
      <c r="M93" s="115"/>
      <c r="N93" s="115"/>
      <c r="O93" s="115"/>
      <c r="P93" s="115"/>
    </row>
    <row r="94" spans="1:20" ht="13.5" outlineLevel="1" thickBot="1" x14ac:dyDescent="0.25">
      <c r="A94" s="116" t="s">
        <v>133</v>
      </c>
      <c r="B94" s="117"/>
      <c r="C94" s="117">
        <f t="shared" ref="C94:I94" si="62">+C92-C93</f>
        <v>0</v>
      </c>
      <c r="D94" s="117">
        <f t="shared" si="62"/>
        <v>0</v>
      </c>
      <c r="E94" s="117">
        <f t="shared" si="62"/>
        <v>0</v>
      </c>
      <c r="F94" s="117">
        <f t="shared" si="62"/>
        <v>0</v>
      </c>
      <c r="G94" s="117">
        <f t="shared" si="62"/>
        <v>0</v>
      </c>
      <c r="H94" s="117">
        <f t="shared" si="62"/>
        <v>0</v>
      </c>
      <c r="I94" s="117">
        <f t="shared" si="62"/>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63">+D8*(D86)</f>
        <v>0</v>
      </c>
      <c r="E98" s="284">
        <f ca="1">+E8*(E86)</f>
        <v>0</v>
      </c>
      <c r="F98" s="284">
        <f t="shared" ca="1" si="63"/>
        <v>0</v>
      </c>
      <c r="G98" s="284">
        <f t="shared" ca="1" si="63"/>
        <v>0</v>
      </c>
      <c r="H98" s="284">
        <f t="shared" ca="1" si="63"/>
        <v>0</v>
      </c>
      <c r="I98" s="284">
        <f t="shared" ca="1" si="63"/>
        <v>0</v>
      </c>
    </row>
    <row r="99" spans="1:20" outlineLevel="1" x14ac:dyDescent="0.2">
      <c r="A99" s="61" t="s">
        <v>69</v>
      </c>
      <c r="B99" s="119"/>
      <c r="C99" s="284">
        <f t="shared" ref="C99:I99" ca="1" si="64">+C9*(C87)</f>
        <v>0</v>
      </c>
      <c r="D99" s="284">
        <f t="shared" ca="1" si="64"/>
        <v>0</v>
      </c>
      <c r="E99" s="284">
        <f t="shared" ca="1" si="64"/>
        <v>0</v>
      </c>
      <c r="F99" s="284">
        <f t="shared" ca="1" si="64"/>
        <v>0</v>
      </c>
      <c r="G99" s="284">
        <f t="shared" ca="1" si="64"/>
        <v>0</v>
      </c>
      <c r="H99" s="284">
        <f t="shared" ca="1" si="64"/>
        <v>0</v>
      </c>
      <c r="I99" s="284">
        <f t="shared" ca="1" si="64"/>
        <v>0</v>
      </c>
    </row>
    <row r="100" spans="1:20" s="736" customFormat="1" outlineLevel="1" x14ac:dyDescent="0.2">
      <c r="A100" s="61" t="s">
        <v>546</v>
      </c>
      <c r="B100" s="119"/>
      <c r="C100" s="284">
        <f t="shared" ref="C100:I100" ca="1" si="65">+C10*(C88)</f>
        <v>0</v>
      </c>
      <c r="D100" s="284">
        <f t="shared" ca="1" si="65"/>
        <v>0</v>
      </c>
      <c r="E100" s="284">
        <f t="shared" ca="1" si="65"/>
        <v>0</v>
      </c>
      <c r="F100" s="284">
        <f t="shared" ca="1" si="65"/>
        <v>0</v>
      </c>
      <c r="G100" s="284">
        <f t="shared" ca="1" si="65"/>
        <v>0</v>
      </c>
      <c r="H100" s="284">
        <f t="shared" ca="1" si="65"/>
        <v>0</v>
      </c>
      <c r="I100" s="284">
        <f t="shared" ca="1" si="65"/>
        <v>0</v>
      </c>
    </row>
    <row r="101" spans="1:20" outlineLevel="1" x14ac:dyDescent="0.2">
      <c r="A101" s="61" t="s">
        <v>547</v>
      </c>
      <c r="B101" s="119"/>
      <c r="C101" s="284">
        <f t="shared" ref="C101:I101" ca="1" si="66">+C11*(C89)</f>
        <v>0</v>
      </c>
      <c r="D101" s="284">
        <f t="shared" ca="1" si="66"/>
        <v>0</v>
      </c>
      <c r="E101" s="284">
        <f t="shared" ca="1" si="66"/>
        <v>0</v>
      </c>
      <c r="F101" s="284">
        <f t="shared" ca="1" si="66"/>
        <v>0</v>
      </c>
      <c r="G101" s="284">
        <f t="shared" ca="1" si="66"/>
        <v>0</v>
      </c>
      <c r="H101" s="284">
        <f t="shared" ca="1" si="66"/>
        <v>0</v>
      </c>
      <c r="I101" s="284">
        <f t="shared" ca="1" si="66"/>
        <v>0</v>
      </c>
    </row>
    <row r="102" spans="1:20" s="736" customFormat="1" outlineLevel="1" x14ac:dyDescent="0.2">
      <c r="A102" s="61" t="s">
        <v>498</v>
      </c>
      <c r="B102" s="119"/>
      <c r="C102" s="284">
        <f t="shared" ref="C102:I102" ca="1" si="67">+C12*(C90)</f>
        <v>0</v>
      </c>
      <c r="D102" s="284">
        <f t="shared" ca="1" si="67"/>
        <v>0</v>
      </c>
      <c r="E102" s="284">
        <f t="shared" ca="1" si="67"/>
        <v>0</v>
      </c>
      <c r="F102" s="284">
        <f t="shared" ca="1" si="67"/>
        <v>0</v>
      </c>
      <c r="G102" s="284">
        <f t="shared" ca="1" si="67"/>
        <v>0</v>
      </c>
      <c r="H102" s="284">
        <f t="shared" ca="1" si="67"/>
        <v>0</v>
      </c>
      <c r="I102" s="284">
        <f t="shared" ca="1" si="67"/>
        <v>0</v>
      </c>
    </row>
    <row r="103" spans="1:20" outlineLevel="1" x14ac:dyDescent="0.2">
      <c r="A103" s="83" t="s">
        <v>70</v>
      </c>
      <c r="B103" s="119"/>
      <c r="C103" s="284">
        <f t="shared" ref="C103:I103" ca="1" si="68">+C13*(C91)</f>
        <v>0</v>
      </c>
      <c r="D103" s="284">
        <f t="shared" ca="1" si="68"/>
        <v>0</v>
      </c>
      <c r="E103" s="284">
        <f t="shared" ca="1" si="68"/>
        <v>2.2653285227604278E-2</v>
      </c>
      <c r="F103" s="284">
        <f t="shared" ca="1" si="68"/>
        <v>4.2056508733234466E-2</v>
      </c>
      <c r="G103" s="284">
        <f t="shared" ca="1" si="68"/>
        <v>5.7881932676945663E-2</v>
      </c>
      <c r="H103" s="284">
        <f t="shared" ca="1" si="68"/>
        <v>7.3644718463246231E-2</v>
      </c>
      <c r="I103" s="284">
        <f t="shared" ca="1" si="68"/>
        <v>8.9308916905037311E-2</v>
      </c>
    </row>
    <row r="104" spans="1:20" outlineLevel="1" x14ac:dyDescent="0.2">
      <c r="A104" s="120" t="s">
        <v>135</v>
      </c>
      <c r="B104" s="121"/>
      <c r="C104" s="295">
        <f t="shared" ref="C104:I104" ca="1" si="69">SUM(C98:C103)</f>
        <v>0</v>
      </c>
      <c r="D104" s="295">
        <f t="shared" ca="1" si="69"/>
        <v>0</v>
      </c>
      <c r="E104" s="295">
        <f t="shared" ca="1" si="69"/>
        <v>2.2653285227604278E-2</v>
      </c>
      <c r="F104" s="295">
        <f t="shared" ca="1" si="69"/>
        <v>4.2056508733234466E-2</v>
      </c>
      <c r="G104" s="295">
        <f t="shared" ca="1" si="69"/>
        <v>5.7881932676945663E-2</v>
      </c>
      <c r="H104" s="295">
        <f t="shared" ca="1" si="69"/>
        <v>7.3644718463246231E-2</v>
      </c>
      <c r="I104" s="295">
        <f t="shared" ca="1" si="69"/>
        <v>8.9308916905037311E-2</v>
      </c>
    </row>
    <row r="105" spans="1:20" ht="13.5" outlineLevel="1" thickBot="1" x14ac:dyDescent="0.25">
      <c r="A105" s="122" t="s">
        <v>136</v>
      </c>
      <c r="B105" s="123"/>
      <c r="C105" s="124">
        <f t="shared" ref="C105:I105" ca="1" si="70">IF(C36&lt;&gt;0,+C104/C36,0)</f>
        <v>0</v>
      </c>
      <c r="D105" s="124">
        <f t="shared" ca="1" si="70"/>
        <v>0</v>
      </c>
      <c r="E105" s="124">
        <f t="shared" ca="1" si="70"/>
        <v>8.6823758000735829E-3</v>
      </c>
      <c r="F105" s="124">
        <f t="shared" ca="1" si="70"/>
        <v>1.6119093102490156E-2</v>
      </c>
      <c r="G105" s="124">
        <f t="shared" ca="1" si="70"/>
        <v>2.2184539085015942E-2</v>
      </c>
      <c r="H105" s="124">
        <f t="shared" ca="1" si="70"/>
        <v>2.8225977599459329E-2</v>
      </c>
      <c r="I105" s="124">
        <f t="shared" ca="1" si="70"/>
        <v>3.4229630319676296E-2</v>
      </c>
    </row>
    <row r="106" spans="1:20" ht="7.5" customHeight="1" outlineLevel="1" x14ac:dyDescent="0.2"/>
    <row r="108" spans="1:20" ht="18" x14ac:dyDescent="0.25">
      <c r="A108" s="206" t="s">
        <v>137</v>
      </c>
      <c r="B108" s="200"/>
      <c r="C108" s="204">
        <v>2</v>
      </c>
      <c r="D108" s="204">
        <f t="shared" ref="D108:I108" si="71">+C108+1</f>
        <v>3</v>
      </c>
      <c r="E108" s="204">
        <f t="shared" si="71"/>
        <v>4</v>
      </c>
      <c r="F108" s="204">
        <f t="shared" si="71"/>
        <v>5</v>
      </c>
      <c r="G108" s="204">
        <f t="shared" si="71"/>
        <v>6</v>
      </c>
      <c r="H108" s="204">
        <f t="shared" si="71"/>
        <v>7</v>
      </c>
      <c r="I108" s="205">
        <f t="shared" si="71"/>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72">IF(ISNA(VLOOKUP($A113,Escalations_General_Costs,+I$73+3,FALSE)),0,VLOOKUP($A113,Escalations_General_Costs,+I$73+3,FALSE))</f>
        <v>Cumulative</v>
      </c>
      <c r="K113" s="106" t="str">
        <f t="shared" ref="K113:K118" si="73">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1.2262865814460094E-2</v>
      </c>
      <c r="Q113" s="284">
        <f ca="1">IF($B113&lt;&gt;0,(+VLOOKUP($B113,$A$8:$I$13,6,FALSE)+VLOOKUP($B113,$A$42:$I$47,6,FALSE))*(F113),0)</f>
        <v>2.9321793256813951E-2</v>
      </c>
      <c r="R113" s="284">
        <f ca="1">IF($B113&lt;&gt;0,(+VLOOKUP($B113,$A$8:$I$13,7,FALSE)+VLOOKUP($B113,$A$42:$I$47,7,FALSE))*(G113),0)</f>
        <v>4.900634228912374E-2</v>
      </c>
      <c r="S113" s="284">
        <f ca="1">IF($B113&lt;&gt;0,(+VLOOKUP($B113,$A$8:$I$13,8,FALSE)+VLOOKUP($B113,$A$42:$I$47,8,FALSE))*(H113),0)</f>
        <v>6.7093021641587217E-2</v>
      </c>
      <c r="T113" s="284">
        <f ca="1">IF($B113&lt;&gt;0,(+VLOOKUP($B113,$A$8:$I$13,9,FALSE)+VLOOKUP($B113,$A$42:$I$47,9,FALSE))*(I113),0)</f>
        <v>8.339430802444299E-2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72"/>
        <v>0</v>
      </c>
      <c r="K114" s="106" t="str">
        <f t="shared" si="73"/>
        <v>No</v>
      </c>
      <c r="M114" s="103"/>
      <c r="N114" s="284">
        <f t="shared" ref="N114:N118" si="74">IF($B114&lt;&gt;0,(+VLOOKUP($B114,$A$8:$I$13,3,FALSE)+VLOOKUP($B114,$A$42:$I$47,3,FALSE))*(C114),0)</f>
        <v>0</v>
      </c>
      <c r="O114" s="284">
        <f t="shared" ref="O114:O118" si="75">IF($B114&lt;&gt;0,(+VLOOKUP($B114,$A$8:$I$13,4,FALSE)+VLOOKUP($B114,$A$42:$I$47,4,FALSE))*(D114),0)</f>
        <v>0</v>
      </c>
      <c r="P114" s="284">
        <f t="shared" ref="P114:P118" si="76">IF($B114&lt;&gt;0,(+VLOOKUP($B114,$A$8:$I$13,5,FALSE)+VLOOKUP($B114,$A$42:$I$47,5,FALSE))*(E114),0)</f>
        <v>0</v>
      </c>
      <c r="Q114" s="284">
        <f t="shared" ref="Q114:Q118" si="77">IF($B114&lt;&gt;0,(+VLOOKUP($B114,$A$8:$I$13,6,FALSE)+VLOOKUP($B114,$A$42:$I$47,6,FALSE))*(F114),0)</f>
        <v>0</v>
      </c>
      <c r="R114" s="284">
        <f t="shared" ref="R114:R118" si="78">IF($B114&lt;&gt;0,(+VLOOKUP($B114,$A$8:$I$13,7,FALSE)+VLOOKUP($B114,$A$42:$I$47,7,FALSE))*(G114),0)</f>
        <v>0</v>
      </c>
      <c r="S114" s="284">
        <f t="shared" ref="S114:S118" si="79">IF($B114&lt;&gt;0,(+VLOOKUP($B114,$A$8:$I$13,8,FALSE)+VLOOKUP($B114,$A$42:$I$47,8,FALSE))*(H114),0)</f>
        <v>0</v>
      </c>
      <c r="T114" s="284">
        <f t="shared" ref="T114:T118" si="80">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72"/>
        <v>0</v>
      </c>
      <c r="K115" s="106" t="str">
        <f t="shared" si="73"/>
        <v>No</v>
      </c>
      <c r="M115" s="103"/>
      <c r="N115" s="284">
        <f t="shared" si="74"/>
        <v>0</v>
      </c>
      <c r="O115" s="284">
        <f>IF($B115&lt;&gt;0,(+VLOOKUP($B115,$A$8:$I$13,4,FALSE)+VLOOKUP($B115,$A$42:$I$47,4,FALSE))*(D115),0)</f>
        <v>0</v>
      </c>
      <c r="P115" s="284">
        <f t="shared" si="76"/>
        <v>0</v>
      </c>
      <c r="Q115" s="284">
        <f t="shared" si="77"/>
        <v>0</v>
      </c>
      <c r="R115" s="284">
        <f t="shared" si="78"/>
        <v>0</v>
      </c>
      <c r="S115" s="284">
        <f t="shared" si="79"/>
        <v>0</v>
      </c>
      <c r="T115" s="284">
        <f t="shared" si="80"/>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72"/>
        <v>0</v>
      </c>
      <c r="K116" s="106" t="str">
        <f t="shared" si="73"/>
        <v>No</v>
      </c>
      <c r="M116" s="103"/>
      <c r="N116" s="284">
        <f t="shared" si="74"/>
        <v>0</v>
      </c>
      <c r="O116" s="284">
        <f t="shared" si="75"/>
        <v>0</v>
      </c>
      <c r="P116" s="284">
        <f t="shared" si="76"/>
        <v>0</v>
      </c>
      <c r="Q116" s="284">
        <f t="shared" si="77"/>
        <v>0</v>
      </c>
      <c r="R116" s="284">
        <f t="shared" si="78"/>
        <v>0</v>
      </c>
      <c r="S116" s="284">
        <f t="shared" si="79"/>
        <v>0</v>
      </c>
      <c r="T116" s="284">
        <f t="shared" si="80"/>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72"/>
        <v>0</v>
      </c>
      <c r="K117" s="106" t="str">
        <f t="shared" si="73"/>
        <v>No</v>
      </c>
      <c r="M117" s="103"/>
      <c r="N117" s="284">
        <f t="shared" si="74"/>
        <v>0</v>
      </c>
      <c r="O117" s="284">
        <f t="shared" si="75"/>
        <v>0</v>
      </c>
      <c r="P117" s="284">
        <f t="shared" si="76"/>
        <v>0</v>
      </c>
      <c r="Q117" s="284">
        <f t="shared" si="77"/>
        <v>0</v>
      </c>
      <c r="R117" s="284">
        <f t="shared" si="78"/>
        <v>0</v>
      </c>
      <c r="S117" s="284">
        <f t="shared" si="79"/>
        <v>0</v>
      </c>
      <c r="T117" s="284">
        <f t="shared" si="80"/>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72"/>
        <v>0</v>
      </c>
      <c r="K118" s="106" t="str">
        <f t="shared" si="73"/>
        <v>No</v>
      </c>
      <c r="M118" s="103"/>
      <c r="N118" s="284">
        <f t="shared" si="74"/>
        <v>0</v>
      </c>
      <c r="O118" s="284">
        <f t="shared" si="75"/>
        <v>0</v>
      </c>
      <c r="P118" s="284">
        <f t="shared" si="76"/>
        <v>0</v>
      </c>
      <c r="Q118" s="284">
        <f t="shared" si="77"/>
        <v>0</v>
      </c>
      <c r="R118" s="284">
        <f t="shared" si="78"/>
        <v>0</v>
      </c>
      <c r="S118" s="284">
        <f t="shared" si="79"/>
        <v>0</v>
      </c>
      <c r="T118" s="284">
        <f t="shared" si="80"/>
        <v>0</v>
      </c>
    </row>
    <row r="119" spans="1:20" ht="11.25" customHeight="1" outlineLevel="1" thickBot="1" x14ac:dyDescent="0.25">
      <c r="A119" s="214" t="s">
        <v>154</v>
      </c>
      <c r="B119" s="202"/>
      <c r="C119" s="202"/>
      <c r="D119" s="202"/>
      <c r="E119" s="202"/>
      <c r="F119" s="202"/>
      <c r="G119" s="202"/>
      <c r="H119" s="202"/>
      <c r="I119" s="203"/>
      <c r="J119" s="3"/>
      <c r="K119" s="3"/>
      <c r="L119" s="3"/>
      <c r="N119" s="291">
        <f t="shared" ref="N119:O119" ca="1" si="81">SUM(N113:N118)</f>
        <v>0</v>
      </c>
      <c r="O119" s="291">
        <f t="shared" ca="1" si="81"/>
        <v>0</v>
      </c>
      <c r="P119" s="291">
        <f ca="1">SUM(P113:P118)</f>
        <v>1.2262865814460094E-2</v>
      </c>
      <c r="Q119" s="291">
        <f t="shared" ref="Q119:T119" ca="1" si="82">SUM(Q113:Q118)</f>
        <v>2.9321793256813951E-2</v>
      </c>
      <c r="R119" s="291">
        <f t="shared" ca="1" si="82"/>
        <v>4.900634228912374E-2</v>
      </c>
      <c r="S119" s="291">
        <f t="shared" ca="1" si="82"/>
        <v>6.7093021641587217E-2</v>
      </c>
      <c r="T119" s="291">
        <f t="shared" ca="1" si="82"/>
        <v>8.339430802444299E-2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83">ROUND(O119-D140,3)</f>
        <v>0</v>
      </c>
      <c r="P120" s="411">
        <f t="shared" ca="1" si="83"/>
        <v>0</v>
      </c>
      <c r="Q120" s="411">
        <f t="shared" ca="1" si="83"/>
        <v>0</v>
      </c>
      <c r="R120" s="411">
        <f t="shared" ca="1" si="83"/>
        <v>0</v>
      </c>
      <c r="S120" s="411">
        <f t="shared" ca="1" si="83"/>
        <v>0</v>
      </c>
      <c r="T120" s="412">
        <f t="shared" ca="1" si="83"/>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c r="N122" s="284"/>
      <c r="O122" s="284"/>
      <c r="P122" s="284"/>
      <c r="Q122" s="284"/>
      <c r="R122" s="284"/>
      <c r="S122" s="284"/>
      <c r="T122" s="284"/>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c r="N123" s="284"/>
      <c r="O123" s="284"/>
      <c r="P123" s="284"/>
      <c r="Q123" s="284"/>
      <c r="R123" s="284"/>
      <c r="S123" s="284"/>
      <c r="T123" s="284"/>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c r="N124" s="284"/>
      <c r="O124" s="284"/>
      <c r="P124" s="284"/>
      <c r="Q124" s="284"/>
      <c r="R124" s="284"/>
      <c r="S124" s="284"/>
      <c r="T124" s="284"/>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c r="N125" s="284"/>
      <c r="O125" s="284"/>
      <c r="P125" s="284"/>
      <c r="Q125" s="284"/>
      <c r="R125" s="284"/>
      <c r="S125" s="284"/>
      <c r="T125" s="284"/>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c r="N126" s="284"/>
      <c r="O126" s="284"/>
      <c r="P126" s="284"/>
      <c r="Q126" s="284"/>
      <c r="R126" s="284"/>
      <c r="S126" s="284"/>
      <c r="T126" s="284"/>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c r="N127" s="284"/>
      <c r="O127" s="284"/>
      <c r="P127" s="284"/>
      <c r="Q127" s="284"/>
      <c r="R127" s="284"/>
      <c r="S127" s="284"/>
      <c r="T127" s="284"/>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20"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284"/>
      <c r="O129" s="284"/>
      <c r="P129" s="284"/>
      <c r="Q129" s="284"/>
      <c r="R129" s="284"/>
      <c r="S129" s="284"/>
      <c r="T129" s="284"/>
    </row>
    <row r="130" spans="1:20" ht="13.5" outlineLevel="1" thickBot="1" x14ac:dyDescent="0.25">
      <c r="A130" s="116" t="s">
        <v>133</v>
      </c>
      <c r="B130" s="117"/>
      <c r="C130" s="125">
        <f t="shared" ref="C130:I130" si="84">ROUND(+C128-C129,4)</f>
        <v>0</v>
      </c>
      <c r="D130" s="125">
        <f t="shared" si="84"/>
        <v>0</v>
      </c>
      <c r="E130" s="125">
        <f t="shared" si="84"/>
        <v>0</v>
      </c>
      <c r="F130" s="125">
        <f t="shared" si="84"/>
        <v>0</v>
      </c>
      <c r="G130" s="125">
        <f t="shared" si="84"/>
        <v>0</v>
      </c>
      <c r="H130" s="125">
        <f t="shared" si="84"/>
        <v>0</v>
      </c>
      <c r="I130" s="125">
        <f t="shared" si="84"/>
        <v>0</v>
      </c>
      <c r="J130" s="118" t="str">
        <f>IF(SUM(C130:I130)&lt;&gt;0,"Warning Check Escalations","OK")</f>
        <v>OK</v>
      </c>
      <c r="N130" s="284"/>
      <c r="O130" s="284"/>
      <c r="P130" s="284"/>
      <c r="Q130" s="284"/>
      <c r="R130" s="284"/>
      <c r="S130" s="284"/>
      <c r="T130" s="284"/>
    </row>
    <row r="131" spans="1:20" outlineLevel="1" x14ac:dyDescent="0.2">
      <c r="B131" s="42"/>
      <c r="C131" s="42"/>
      <c r="D131" s="42"/>
      <c r="E131" s="42"/>
      <c r="F131" s="42"/>
      <c r="G131" s="42"/>
      <c r="H131" s="42"/>
      <c r="I131" s="78"/>
      <c r="N131" s="284"/>
      <c r="O131" s="284"/>
      <c r="P131" s="284"/>
      <c r="Q131" s="284"/>
      <c r="R131" s="284"/>
      <c r="S131" s="284"/>
      <c r="T131" s="284"/>
    </row>
    <row r="132" spans="1:20" ht="13.5" outlineLevel="1" thickBot="1" x14ac:dyDescent="0.25">
      <c r="A132" s="208" t="s">
        <v>140</v>
      </c>
      <c r="B132" s="209"/>
      <c r="C132" s="209"/>
      <c r="D132" s="209"/>
      <c r="E132" s="209"/>
      <c r="F132" s="209"/>
      <c r="G132" s="209"/>
      <c r="H132" s="209"/>
      <c r="I132" s="210"/>
      <c r="N132" s="284"/>
      <c r="O132" s="284"/>
      <c r="P132" s="284"/>
      <c r="Q132" s="284"/>
      <c r="R132" s="284"/>
      <c r="S132" s="284"/>
      <c r="T132" s="284"/>
    </row>
    <row r="133" spans="1:20"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20" outlineLevel="1" x14ac:dyDescent="0.2">
      <c r="A134" s="61" t="s">
        <v>68</v>
      </c>
      <c r="B134" s="119"/>
      <c r="C134" s="284">
        <f ca="1">(+C8+C42)*(C$122)</f>
        <v>0</v>
      </c>
      <c r="D134" s="284">
        <f ca="1">(+D8+D42)*(D$122)</f>
        <v>0</v>
      </c>
      <c r="E134" s="284">
        <f ca="1">(+E8+E42)*(E$122)</f>
        <v>0</v>
      </c>
      <c r="F134" s="284">
        <f t="shared" ref="F134:I134" ca="1" si="85">(+F8+F42)*(F$122)</f>
        <v>0</v>
      </c>
      <c r="G134" s="284">
        <f t="shared" ca="1" si="85"/>
        <v>0</v>
      </c>
      <c r="H134" s="284">
        <f t="shared" ca="1" si="85"/>
        <v>0</v>
      </c>
      <c r="I134" s="284">
        <f t="shared" ca="1" si="85"/>
        <v>0</v>
      </c>
    </row>
    <row r="135" spans="1:20" outlineLevel="1" x14ac:dyDescent="0.2">
      <c r="A135" s="61" t="s">
        <v>69</v>
      </c>
      <c r="B135" s="119"/>
      <c r="C135" s="284">
        <f ca="1">(+C9+C43)*(C$123)</f>
        <v>0</v>
      </c>
      <c r="D135" s="284">
        <f t="shared" ref="D135:I135" ca="1" si="86">(+D9+D43)*(D$123)</f>
        <v>0</v>
      </c>
      <c r="E135" s="284">
        <f t="shared" ca="1" si="86"/>
        <v>0</v>
      </c>
      <c r="F135" s="284">
        <f t="shared" ca="1" si="86"/>
        <v>0</v>
      </c>
      <c r="G135" s="284">
        <f t="shared" ca="1" si="86"/>
        <v>0</v>
      </c>
      <c r="H135" s="284">
        <f t="shared" ca="1" si="86"/>
        <v>0</v>
      </c>
      <c r="I135" s="284">
        <f t="shared" ca="1" si="86"/>
        <v>0</v>
      </c>
    </row>
    <row r="136" spans="1:20" s="736" customFormat="1" outlineLevel="1" x14ac:dyDescent="0.2">
      <c r="A136" s="61" t="s">
        <v>546</v>
      </c>
      <c r="B136" s="119"/>
      <c r="C136" s="284">
        <f ca="1">(+C10+C44)*(C$124)</f>
        <v>0</v>
      </c>
      <c r="D136" s="284">
        <f t="shared" ref="D136:I136" ca="1" si="87">(+D10+D44)*(D$124)</f>
        <v>0</v>
      </c>
      <c r="E136" s="284">
        <f t="shared" ca="1" si="87"/>
        <v>0</v>
      </c>
      <c r="F136" s="284">
        <f t="shared" ca="1" si="87"/>
        <v>0</v>
      </c>
      <c r="G136" s="284">
        <f t="shared" ca="1" si="87"/>
        <v>0</v>
      </c>
      <c r="H136" s="284">
        <f t="shared" ca="1" si="87"/>
        <v>0</v>
      </c>
      <c r="I136" s="284">
        <f t="shared" ca="1" si="87"/>
        <v>0</v>
      </c>
    </row>
    <row r="137" spans="1:20" outlineLevel="1" x14ac:dyDescent="0.2">
      <c r="A137" s="61" t="s">
        <v>547</v>
      </c>
      <c r="B137" s="119"/>
      <c r="C137" s="284">
        <f ca="1">(+C11+C45)*(C$125)</f>
        <v>0</v>
      </c>
      <c r="D137" s="284">
        <f t="shared" ref="D137:I137" ca="1" si="88">(+D11+D45)*(D$125)</f>
        <v>0</v>
      </c>
      <c r="E137" s="284">
        <f t="shared" ca="1" si="88"/>
        <v>0</v>
      </c>
      <c r="F137" s="284">
        <f t="shared" ca="1" si="88"/>
        <v>0</v>
      </c>
      <c r="G137" s="284">
        <f t="shared" ca="1" si="88"/>
        <v>0</v>
      </c>
      <c r="H137" s="284">
        <f t="shared" ca="1" si="88"/>
        <v>0</v>
      </c>
      <c r="I137" s="284">
        <f t="shared" ca="1" si="88"/>
        <v>0</v>
      </c>
    </row>
    <row r="138" spans="1:20" s="736" customFormat="1" outlineLevel="1" x14ac:dyDescent="0.2">
      <c r="A138" s="61" t="s">
        <v>498</v>
      </c>
      <c r="B138" s="119"/>
      <c r="C138" s="284">
        <f ca="1">(+C12+C46)*(C$126)</f>
        <v>0</v>
      </c>
      <c r="D138" s="284">
        <f t="shared" ref="D138:I138" ca="1" si="89">(+D12+D46)*(D$126)</f>
        <v>0</v>
      </c>
      <c r="E138" s="284">
        <f t="shared" ca="1" si="89"/>
        <v>0</v>
      </c>
      <c r="F138" s="284">
        <f t="shared" ca="1" si="89"/>
        <v>0</v>
      </c>
      <c r="G138" s="284">
        <f t="shared" ca="1" si="89"/>
        <v>0</v>
      </c>
      <c r="H138" s="284">
        <f t="shared" ca="1" si="89"/>
        <v>0</v>
      </c>
      <c r="I138" s="284">
        <f t="shared" ca="1" si="89"/>
        <v>0</v>
      </c>
    </row>
    <row r="139" spans="1:20" outlineLevel="1" x14ac:dyDescent="0.2">
      <c r="A139" s="83" t="s">
        <v>70</v>
      </c>
      <c r="B139" s="119"/>
      <c r="C139" s="284">
        <f ca="1">(+C13+C47)*(C$127)</f>
        <v>0</v>
      </c>
      <c r="D139" s="284">
        <f t="shared" ref="D139:I139" ca="1" si="90">(+D13+D47)*(D$127)</f>
        <v>0</v>
      </c>
      <c r="E139" s="284">
        <f ca="1">(+E13+E47)*(E$127)</f>
        <v>1.2262865814460094E-2</v>
      </c>
      <c r="F139" s="284">
        <f ca="1">(+F13+F47)*(F$127)</f>
        <v>2.9321793256813951E-2</v>
      </c>
      <c r="G139" s="284">
        <f t="shared" ca="1" si="90"/>
        <v>4.900634228912374E-2</v>
      </c>
      <c r="H139" s="284">
        <f t="shared" ca="1" si="90"/>
        <v>6.7093021641587217E-2</v>
      </c>
      <c r="I139" s="284">
        <f t="shared" ca="1" si="90"/>
        <v>8.339430802444299E-2</v>
      </c>
    </row>
    <row r="140" spans="1:20" outlineLevel="1" x14ac:dyDescent="0.2">
      <c r="A140" s="120" t="s">
        <v>140</v>
      </c>
      <c r="B140" s="121"/>
      <c r="C140" s="295">
        <f t="shared" ref="C140:I140" ca="1" si="91">SUM(C134:C139)</f>
        <v>0</v>
      </c>
      <c r="D140" s="295">
        <f t="shared" ca="1" si="91"/>
        <v>0</v>
      </c>
      <c r="E140" s="295">
        <f t="shared" ca="1" si="91"/>
        <v>1.2262865814460094E-2</v>
      </c>
      <c r="F140" s="295">
        <f t="shared" ca="1" si="91"/>
        <v>2.9321793256813951E-2</v>
      </c>
      <c r="G140" s="295">
        <f t="shared" ca="1" si="91"/>
        <v>4.900634228912374E-2</v>
      </c>
      <c r="H140" s="295">
        <f t="shared" ca="1" si="91"/>
        <v>6.7093021641587217E-2</v>
      </c>
      <c r="I140" s="295">
        <f t="shared" ca="1" si="91"/>
        <v>8.339430802444299E-2</v>
      </c>
    </row>
    <row r="141" spans="1:20" ht="13.5" outlineLevel="1" thickBot="1" x14ac:dyDescent="0.25">
      <c r="A141" s="122" t="s">
        <v>141</v>
      </c>
      <c r="B141" s="126"/>
      <c r="C141" s="124">
        <f t="shared" ref="C141:I141" ca="1" si="92">IF((+C36+C48)&lt;&gt;0,+C140/(+C36+C48),0)</f>
        <v>0</v>
      </c>
      <c r="D141" s="124">
        <f t="shared" ca="1" si="92"/>
        <v>0</v>
      </c>
      <c r="E141" s="124">
        <f t="shared" ca="1" si="92"/>
        <v>4.6595602279995152E-3</v>
      </c>
      <c r="F141" s="124">
        <f ca="1">IF((+F36+F48)&lt;&gt;0,+F140/(+F36+F48),0)</f>
        <v>1.1059953515317522E-2</v>
      </c>
      <c r="G141" s="124">
        <f t="shared" ca="1" si="92"/>
        <v>1.8375127768082589E-2</v>
      </c>
      <c r="H141" s="124">
        <f t="shared" ca="1" si="92"/>
        <v>2.5008990746574481E-2</v>
      </c>
      <c r="I141" s="124">
        <f t="shared" ca="1" si="92"/>
        <v>3.0904862785436027E-2</v>
      </c>
    </row>
    <row r="142" spans="1:20" outlineLevel="1" x14ac:dyDescent="0.2"/>
    <row r="143" spans="1:20" x14ac:dyDescent="0.2">
      <c r="K143" s="127"/>
    </row>
    <row r="144" spans="1:20"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I154" si="93">SUMIF($A$185:$A$196,$A149,C$185:C$196)</f>
        <v>0</v>
      </c>
      <c r="D149" s="284">
        <f t="shared" si="93"/>
        <v>0</v>
      </c>
      <c r="E149" s="284">
        <f t="shared" si="93"/>
        <v>0</v>
      </c>
      <c r="F149" s="284">
        <f t="shared" si="93"/>
        <v>0</v>
      </c>
      <c r="G149" s="284">
        <f t="shared" si="93"/>
        <v>0</v>
      </c>
      <c r="H149" s="284">
        <f t="shared" si="93"/>
        <v>0</v>
      </c>
      <c r="I149" s="284">
        <f t="shared" si="93"/>
        <v>0</v>
      </c>
      <c r="J149" s="63"/>
      <c r="K149" s="63"/>
      <c r="L149" s="63"/>
    </row>
    <row r="150" spans="1:13" hidden="1" outlineLevel="1" x14ac:dyDescent="0.2">
      <c r="A150" s="61" t="s">
        <v>69</v>
      </c>
      <c r="B150" s="65"/>
      <c r="C150" s="284">
        <f t="shared" si="93"/>
        <v>0</v>
      </c>
      <c r="D150" s="284">
        <f t="shared" si="93"/>
        <v>0</v>
      </c>
      <c r="E150" s="284">
        <f t="shared" si="93"/>
        <v>0</v>
      </c>
      <c r="F150" s="284">
        <f t="shared" si="93"/>
        <v>0</v>
      </c>
      <c r="G150" s="284">
        <f t="shared" si="93"/>
        <v>0</v>
      </c>
      <c r="H150" s="284">
        <f t="shared" si="93"/>
        <v>0</v>
      </c>
      <c r="I150" s="284">
        <f t="shared" si="93"/>
        <v>0</v>
      </c>
      <c r="J150" s="42"/>
      <c r="K150" s="21"/>
      <c r="L150" s="21"/>
    </row>
    <row r="151" spans="1:13" s="736" customFormat="1" hidden="1" outlineLevel="1" x14ac:dyDescent="0.2">
      <c r="A151" s="61" t="s">
        <v>546</v>
      </c>
      <c r="B151" s="65"/>
      <c r="C151" s="284">
        <f t="shared" si="93"/>
        <v>0</v>
      </c>
      <c r="D151" s="284">
        <f t="shared" si="93"/>
        <v>0</v>
      </c>
      <c r="E151" s="284">
        <f t="shared" si="93"/>
        <v>0</v>
      </c>
      <c r="F151" s="284">
        <f t="shared" si="93"/>
        <v>0</v>
      </c>
      <c r="G151" s="284">
        <f t="shared" si="93"/>
        <v>0</v>
      </c>
      <c r="H151" s="284">
        <f t="shared" si="93"/>
        <v>0</v>
      </c>
      <c r="I151" s="284">
        <f t="shared" si="93"/>
        <v>0</v>
      </c>
      <c r="J151" s="42"/>
      <c r="K151" s="712"/>
      <c r="L151" s="712"/>
    </row>
    <row r="152" spans="1:13" hidden="1" outlineLevel="1" x14ac:dyDescent="0.2">
      <c r="A152" s="61" t="s">
        <v>547</v>
      </c>
      <c r="B152" s="65"/>
      <c r="C152" s="284">
        <f t="shared" si="93"/>
        <v>0</v>
      </c>
      <c r="D152" s="284">
        <f t="shared" si="93"/>
        <v>0</v>
      </c>
      <c r="E152" s="284">
        <f t="shared" si="93"/>
        <v>0</v>
      </c>
      <c r="F152" s="284">
        <f t="shared" si="93"/>
        <v>0</v>
      </c>
      <c r="G152" s="284">
        <f t="shared" si="93"/>
        <v>0</v>
      </c>
      <c r="H152" s="284">
        <f t="shared" si="93"/>
        <v>0</v>
      </c>
      <c r="I152" s="284">
        <f t="shared" si="93"/>
        <v>0</v>
      </c>
      <c r="J152" s="42"/>
      <c r="K152" s="21"/>
      <c r="L152" s="21"/>
    </row>
    <row r="153" spans="1:13" s="736" customFormat="1" hidden="1" outlineLevel="1" x14ac:dyDescent="0.2">
      <c r="A153" s="61" t="s">
        <v>498</v>
      </c>
      <c r="B153" s="65"/>
      <c r="C153" s="284">
        <f t="shared" si="93"/>
        <v>0</v>
      </c>
      <c r="D153" s="284">
        <f t="shared" si="93"/>
        <v>0</v>
      </c>
      <c r="E153" s="284">
        <f t="shared" si="93"/>
        <v>0</v>
      </c>
      <c r="F153" s="284">
        <f t="shared" si="93"/>
        <v>0</v>
      </c>
      <c r="G153" s="284">
        <f t="shared" si="93"/>
        <v>0</v>
      </c>
      <c r="H153" s="284">
        <f t="shared" si="93"/>
        <v>0</v>
      </c>
      <c r="I153" s="284">
        <f t="shared" si="93"/>
        <v>0</v>
      </c>
      <c r="J153" s="42"/>
      <c r="K153" s="712"/>
      <c r="L153" s="712"/>
    </row>
    <row r="154" spans="1:13" hidden="1" outlineLevel="1" x14ac:dyDescent="0.2">
      <c r="A154" s="83" t="s">
        <v>70</v>
      </c>
      <c r="B154" s="65"/>
      <c r="C154" s="284">
        <f>SUMIF($A$185:$A$196,$A154,C$185:C$196)</f>
        <v>0</v>
      </c>
      <c r="D154" s="284">
        <f t="shared" si="93"/>
        <v>0</v>
      </c>
      <c r="E154" s="284">
        <f t="shared" si="93"/>
        <v>0</v>
      </c>
      <c r="F154" s="284">
        <f t="shared" si="93"/>
        <v>0</v>
      </c>
      <c r="G154" s="284">
        <f t="shared" si="93"/>
        <v>0</v>
      </c>
      <c r="H154" s="284">
        <f t="shared" si="93"/>
        <v>0</v>
      </c>
      <c r="I154" s="284">
        <f t="shared" si="93"/>
        <v>0</v>
      </c>
      <c r="J154" s="42"/>
      <c r="K154" s="21"/>
      <c r="L154" s="21"/>
    </row>
    <row r="155" spans="1:13" hidden="1" outlineLevel="1" x14ac:dyDescent="0.2">
      <c r="A155" s="129" t="s">
        <v>143</v>
      </c>
      <c r="B155" s="130"/>
      <c r="C155" s="295">
        <f t="shared" ref="C155:I155" si="94">SUM(C149:C154)</f>
        <v>0</v>
      </c>
      <c r="D155" s="295">
        <f t="shared" si="94"/>
        <v>0</v>
      </c>
      <c r="E155" s="295">
        <f t="shared" si="94"/>
        <v>0</v>
      </c>
      <c r="F155" s="295">
        <f t="shared" si="94"/>
        <v>0</v>
      </c>
      <c r="G155" s="295">
        <f t="shared" si="94"/>
        <v>0</v>
      </c>
      <c r="H155" s="295">
        <f t="shared" si="94"/>
        <v>0</v>
      </c>
      <c r="I155" s="295">
        <f t="shared" si="94"/>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636" t="s">
        <v>300</v>
      </c>
      <c r="D158" s="209">
        <f>MAX(J178:J196)</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 ca="1" si="95">IF(ISNUMBER($J160),OFFSET($B$177,MATCH(+$J160,$J$178:$J$195,0),0),"")</f>
        <v>Step Change</v>
      </c>
      <c r="B160" s="284">
        <f t="shared" ref="B160:I169" ca="1" si="96">IF(ISNUMBER($J160),OFFSET(B$177,MATCH(+$J160,$J$178:$J$195,0)+13,0),"")</f>
        <v>0</v>
      </c>
      <c r="C160" s="284">
        <f t="shared" ca="1" si="96"/>
        <v>0</v>
      </c>
      <c r="D160" s="284">
        <f t="shared" ca="1" si="96"/>
        <v>0</v>
      </c>
      <c r="E160" s="284">
        <f t="shared" ca="1" si="96"/>
        <v>0</v>
      </c>
      <c r="F160" s="284">
        <f t="shared" ca="1" si="96"/>
        <v>0</v>
      </c>
      <c r="G160" s="284">
        <f t="shared" ca="1" si="96"/>
        <v>0</v>
      </c>
      <c r="H160" s="284">
        <f t="shared" ca="1" si="96"/>
        <v>0</v>
      </c>
      <c r="I160" s="284">
        <f t="shared" ca="1" si="96"/>
        <v>0</v>
      </c>
      <c r="J160" s="377">
        <f>IF($D$158&gt;0,1,"")</f>
        <v>1</v>
      </c>
      <c r="K160" s="66">
        <f t="shared" ref="K160:K169" ca="1" si="97">IF(ISNUMBER($J160),OFFSET($B$177,MATCH(+$J160,$J$178:$J$196,0)+1,0),"")</f>
        <v>0</v>
      </c>
      <c r="L160" s="66">
        <f t="shared" ref="L160:L169" ca="1" si="98">IF(ISNUMBER($J160),OFFSET($B$177,MATCH(+$J160,$J$178:$J$196,0)+2,0),"")</f>
        <v>0</v>
      </c>
      <c r="M160" s="66">
        <f t="shared" ref="M160:M169" ca="1" si="99">IF(ISNUMBER($J160),OFFSET($B$177,MATCH(+$J160,$J$178:$J$196,0)+3,0),"")</f>
        <v>0</v>
      </c>
    </row>
    <row r="161" spans="1:13" hidden="1" outlineLevel="1" x14ac:dyDescent="0.2">
      <c r="A161" s="66" t="str">
        <f t="shared" ref="A161:A169" ca="1" si="100">IF(ISNUMBER($J161),OFFSET($B$177,MATCH(+$J161,$J$178:$J$196,0),0),"")</f>
        <v/>
      </c>
      <c r="B161" s="284" t="str">
        <f t="shared" ca="1" si="96"/>
        <v/>
      </c>
      <c r="C161" s="284" t="str">
        <f t="shared" ca="1" si="96"/>
        <v/>
      </c>
      <c r="D161" s="284" t="str">
        <f t="shared" ca="1" si="96"/>
        <v/>
      </c>
      <c r="E161" s="284" t="str">
        <f t="shared" ca="1" si="96"/>
        <v/>
      </c>
      <c r="F161" s="284" t="str">
        <f t="shared" ca="1" si="96"/>
        <v/>
      </c>
      <c r="G161" s="284" t="str">
        <f t="shared" ca="1" si="96"/>
        <v/>
      </c>
      <c r="H161" s="284" t="str">
        <f t="shared" ca="1" si="96"/>
        <v/>
      </c>
      <c r="I161" s="284" t="str">
        <f t="shared" ca="1" si="96"/>
        <v/>
      </c>
      <c r="J161" s="377" t="str">
        <f>IF(J160&lt;$D$158,J160+1,"")</f>
        <v/>
      </c>
      <c r="K161" s="66" t="str">
        <f t="shared" ca="1" si="97"/>
        <v/>
      </c>
      <c r="L161" s="66" t="str">
        <f t="shared" ca="1" si="98"/>
        <v/>
      </c>
      <c r="M161" s="66" t="str">
        <f t="shared" ca="1" si="99"/>
        <v/>
      </c>
    </row>
    <row r="162" spans="1:13" hidden="1" outlineLevel="1" x14ac:dyDescent="0.2">
      <c r="A162" s="66" t="str">
        <f t="shared" ca="1" si="100"/>
        <v/>
      </c>
      <c r="B162" s="284" t="str">
        <f t="shared" ca="1" si="96"/>
        <v/>
      </c>
      <c r="C162" s="284" t="str">
        <f t="shared" ca="1" si="96"/>
        <v/>
      </c>
      <c r="D162" s="284" t="str">
        <f t="shared" ca="1" si="96"/>
        <v/>
      </c>
      <c r="E162" s="284" t="str">
        <f t="shared" ca="1" si="96"/>
        <v/>
      </c>
      <c r="F162" s="284" t="str">
        <f t="shared" ca="1" si="96"/>
        <v/>
      </c>
      <c r="G162" s="284" t="str">
        <f t="shared" ca="1" si="96"/>
        <v/>
      </c>
      <c r="H162" s="284" t="str">
        <f t="shared" ca="1" si="96"/>
        <v/>
      </c>
      <c r="I162" s="284" t="str">
        <f t="shared" ca="1" si="96"/>
        <v/>
      </c>
      <c r="J162" s="377" t="str">
        <f t="shared" ref="J162:J169" si="101">IF(J161&lt;$D$158,J161+1,"")</f>
        <v/>
      </c>
      <c r="K162" s="66" t="str">
        <f t="shared" ca="1" si="97"/>
        <v/>
      </c>
      <c r="L162" s="66" t="str">
        <f t="shared" ca="1" si="98"/>
        <v/>
      </c>
      <c r="M162" s="66" t="str">
        <f t="shared" ca="1" si="99"/>
        <v/>
      </c>
    </row>
    <row r="163" spans="1:13" hidden="1" outlineLevel="1" x14ac:dyDescent="0.2">
      <c r="A163" s="66" t="str">
        <f t="shared" ca="1" si="100"/>
        <v/>
      </c>
      <c r="B163" s="284" t="str">
        <f t="shared" ca="1" si="96"/>
        <v/>
      </c>
      <c r="C163" s="284" t="str">
        <f t="shared" ca="1" si="96"/>
        <v/>
      </c>
      <c r="D163" s="284" t="str">
        <f t="shared" ca="1" si="96"/>
        <v/>
      </c>
      <c r="E163" s="284" t="str">
        <f t="shared" ca="1" si="96"/>
        <v/>
      </c>
      <c r="F163" s="284" t="str">
        <f t="shared" ca="1" si="96"/>
        <v/>
      </c>
      <c r="G163" s="284" t="str">
        <f t="shared" ca="1" si="96"/>
        <v/>
      </c>
      <c r="H163" s="284" t="str">
        <f t="shared" ca="1" si="96"/>
        <v/>
      </c>
      <c r="I163" s="284" t="str">
        <f t="shared" ca="1" si="96"/>
        <v/>
      </c>
      <c r="J163" s="377" t="str">
        <f t="shared" si="101"/>
        <v/>
      </c>
      <c r="K163" s="66" t="str">
        <f t="shared" ca="1" si="97"/>
        <v/>
      </c>
      <c r="L163" s="66" t="str">
        <f t="shared" ca="1" si="98"/>
        <v/>
      </c>
      <c r="M163" s="66" t="str">
        <f t="shared" ca="1" si="99"/>
        <v/>
      </c>
    </row>
    <row r="164" spans="1:13" hidden="1" outlineLevel="1" x14ac:dyDescent="0.2">
      <c r="A164" s="66" t="str">
        <f t="shared" ca="1" si="100"/>
        <v/>
      </c>
      <c r="B164" s="284" t="str">
        <f t="shared" ca="1" si="96"/>
        <v/>
      </c>
      <c r="C164" s="284" t="str">
        <f t="shared" ca="1" si="96"/>
        <v/>
      </c>
      <c r="D164" s="284" t="str">
        <f t="shared" ca="1" si="96"/>
        <v/>
      </c>
      <c r="E164" s="284" t="str">
        <f t="shared" ca="1" si="96"/>
        <v/>
      </c>
      <c r="F164" s="284" t="str">
        <f t="shared" ca="1" si="96"/>
        <v/>
      </c>
      <c r="G164" s="284" t="str">
        <f t="shared" ca="1" si="96"/>
        <v/>
      </c>
      <c r="H164" s="284" t="str">
        <f t="shared" ca="1" si="96"/>
        <v/>
      </c>
      <c r="I164" s="284" t="str">
        <f t="shared" ca="1" si="96"/>
        <v/>
      </c>
      <c r="J164" s="377" t="str">
        <f t="shared" si="101"/>
        <v/>
      </c>
      <c r="K164" s="66" t="str">
        <f t="shared" ca="1" si="97"/>
        <v/>
      </c>
      <c r="L164" s="66" t="str">
        <f t="shared" ca="1" si="98"/>
        <v/>
      </c>
      <c r="M164" s="66" t="str">
        <f t="shared" ca="1" si="99"/>
        <v/>
      </c>
    </row>
    <row r="165" spans="1:13" hidden="1" outlineLevel="1" x14ac:dyDescent="0.2">
      <c r="A165" s="66" t="str">
        <f t="shared" ca="1" si="100"/>
        <v/>
      </c>
      <c r="B165" s="284" t="str">
        <f t="shared" ca="1" si="96"/>
        <v/>
      </c>
      <c r="C165" s="284" t="str">
        <f t="shared" ca="1" si="96"/>
        <v/>
      </c>
      <c r="D165" s="284" t="str">
        <f t="shared" ca="1" si="96"/>
        <v/>
      </c>
      <c r="E165" s="284" t="str">
        <f t="shared" ca="1" si="96"/>
        <v/>
      </c>
      <c r="F165" s="284" t="str">
        <f t="shared" ca="1" si="96"/>
        <v/>
      </c>
      <c r="G165" s="284" t="str">
        <f t="shared" ca="1" si="96"/>
        <v/>
      </c>
      <c r="H165" s="284" t="str">
        <f t="shared" ca="1" si="96"/>
        <v/>
      </c>
      <c r="I165" s="284" t="str">
        <f t="shared" ca="1" si="96"/>
        <v/>
      </c>
      <c r="J165" s="377" t="str">
        <f t="shared" si="101"/>
        <v/>
      </c>
      <c r="K165" s="66" t="str">
        <f t="shared" ca="1" si="97"/>
        <v/>
      </c>
      <c r="L165" s="66" t="str">
        <f t="shared" ca="1" si="98"/>
        <v/>
      </c>
      <c r="M165" s="66" t="str">
        <f t="shared" ca="1" si="99"/>
        <v/>
      </c>
    </row>
    <row r="166" spans="1:13" hidden="1" outlineLevel="1" x14ac:dyDescent="0.2">
      <c r="A166" s="66" t="str">
        <f t="shared" ca="1" si="100"/>
        <v/>
      </c>
      <c r="B166" s="284" t="str">
        <f t="shared" ca="1" si="96"/>
        <v/>
      </c>
      <c r="C166" s="284" t="str">
        <f t="shared" ca="1" si="96"/>
        <v/>
      </c>
      <c r="D166" s="284" t="str">
        <f t="shared" ca="1" si="96"/>
        <v/>
      </c>
      <c r="E166" s="284" t="str">
        <f t="shared" ca="1" si="96"/>
        <v/>
      </c>
      <c r="F166" s="284" t="str">
        <f t="shared" ca="1" si="96"/>
        <v/>
      </c>
      <c r="G166" s="284" t="str">
        <f t="shared" ca="1" si="96"/>
        <v/>
      </c>
      <c r="H166" s="284" t="str">
        <f t="shared" ca="1" si="96"/>
        <v/>
      </c>
      <c r="I166" s="284" t="str">
        <f t="shared" ca="1" si="96"/>
        <v/>
      </c>
      <c r="J166" s="377" t="str">
        <f t="shared" si="101"/>
        <v/>
      </c>
      <c r="K166" s="66" t="str">
        <f t="shared" ca="1" si="97"/>
        <v/>
      </c>
      <c r="L166" s="66" t="str">
        <f t="shared" ca="1" si="98"/>
        <v/>
      </c>
      <c r="M166" s="66" t="str">
        <f t="shared" ca="1" si="99"/>
        <v/>
      </c>
    </row>
    <row r="167" spans="1:13" hidden="1" outlineLevel="1" x14ac:dyDescent="0.2">
      <c r="A167" s="66" t="str">
        <f t="shared" ca="1" si="100"/>
        <v/>
      </c>
      <c r="B167" s="284" t="str">
        <f t="shared" ca="1" si="96"/>
        <v/>
      </c>
      <c r="C167" s="284" t="str">
        <f t="shared" ca="1" si="96"/>
        <v/>
      </c>
      <c r="D167" s="284" t="str">
        <f t="shared" ca="1" si="96"/>
        <v/>
      </c>
      <c r="E167" s="284" t="str">
        <f t="shared" ca="1" si="96"/>
        <v/>
      </c>
      <c r="F167" s="284" t="str">
        <f t="shared" ca="1" si="96"/>
        <v/>
      </c>
      <c r="G167" s="284" t="str">
        <f t="shared" ca="1" si="96"/>
        <v/>
      </c>
      <c r="H167" s="284" t="str">
        <f t="shared" ca="1" si="96"/>
        <v/>
      </c>
      <c r="I167" s="284" t="str">
        <f t="shared" ca="1" si="96"/>
        <v/>
      </c>
      <c r="J167" s="377" t="str">
        <f t="shared" si="101"/>
        <v/>
      </c>
      <c r="K167" s="66" t="str">
        <f t="shared" ca="1" si="97"/>
        <v/>
      </c>
      <c r="L167" s="66" t="str">
        <f t="shared" ca="1" si="98"/>
        <v/>
      </c>
      <c r="M167" s="66" t="str">
        <f t="shared" ca="1" si="99"/>
        <v/>
      </c>
    </row>
    <row r="168" spans="1:13" hidden="1" outlineLevel="1" x14ac:dyDescent="0.2">
      <c r="A168" s="66" t="str">
        <f t="shared" ca="1" si="100"/>
        <v/>
      </c>
      <c r="B168" s="284" t="str">
        <f t="shared" ca="1" si="96"/>
        <v/>
      </c>
      <c r="C168" s="284" t="str">
        <f t="shared" ca="1" si="96"/>
        <v/>
      </c>
      <c r="D168" s="284" t="str">
        <f t="shared" ca="1" si="96"/>
        <v/>
      </c>
      <c r="E168" s="284" t="str">
        <f t="shared" ca="1" si="96"/>
        <v/>
      </c>
      <c r="F168" s="284" t="str">
        <f t="shared" ca="1" si="96"/>
        <v/>
      </c>
      <c r="G168" s="284" t="str">
        <f t="shared" ca="1" si="96"/>
        <v/>
      </c>
      <c r="H168" s="284" t="str">
        <f t="shared" ca="1" si="96"/>
        <v/>
      </c>
      <c r="I168" s="284" t="str">
        <f t="shared" ca="1" si="96"/>
        <v/>
      </c>
      <c r="J168" s="377" t="str">
        <f t="shared" si="101"/>
        <v/>
      </c>
      <c r="K168" s="66" t="str">
        <f t="shared" ca="1" si="97"/>
        <v/>
      </c>
      <c r="L168" s="66" t="str">
        <f t="shared" ca="1" si="98"/>
        <v/>
      </c>
      <c r="M168" s="66" t="str">
        <f t="shared" ca="1" si="99"/>
        <v/>
      </c>
    </row>
    <row r="169" spans="1:13" hidden="1" outlineLevel="1" x14ac:dyDescent="0.2">
      <c r="A169" s="66" t="str">
        <f t="shared" ca="1" si="100"/>
        <v/>
      </c>
      <c r="B169" s="284" t="str">
        <f t="shared" ca="1" si="96"/>
        <v/>
      </c>
      <c r="C169" s="284" t="str">
        <f t="shared" ca="1" si="96"/>
        <v/>
      </c>
      <c r="D169" s="284" t="str">
        <f t="shared" ca="1" si="96"/>
        <v/>
      </c>
      <c r="E169" s="284" t="str">
        <f t="shared" ca="1" si="96"/>
        <v/>
      </c>
      <c r="F169" s="284" t="str">
        <f t="shared" ca="1" si="96"/>
        <v/>
      </c>
      <c r="G169" s="284" t="str">
        <f t="shared" ca="1" si="96"/>
        <v/>
      </c>
      <c r="H169" s="284" t="str">
        <f t="shared" ca="1" si="96"/>
        <v/>
      </c>
      <c r="I169" s="284" t="str">
        <f t="shared" ca="1" si="96"/>
        <v/>
      </c>
      <c r="J169" s="377" t="str">
        <f t="shared" si="101"/>
        <v/>
      </c>
      <c r="K169" s="66" t="str">
        <f t="shared" ca="1" si="97"/>
        <v/>
      </c>
      <c r="L169" s="66" t="str">
        <f t="shared" ca="1" si="98"/>
        <v/>
      </c>
      <c r="M169" s="66" t="str">
        <f t="shared" ca="1" si="99"/>
        <v/>
      </c>
    </row>
    <row r="170" spans="1:13" collapsed="1" x14ac:dyDescent="0.2">
      <c r="A170" s="129" t="s">
        <v>143</v>
      </c>
      <c r="B170" s="295">
        <f ca="1">SUM(B160:B169)</f>
        <v>0</v>
      </c>
      <c r="C170" s="295">
        <f t="shared" ref="C170:I170" ca="1" si="102">SUM(C160:C169)</f>
        <v>0</v>
      </c>
      <c r="D170" s="295">
        <f t="shared" ca="1" si="102"/>
        <v>0</v>
      </c>
      <c r="E170" s="295">
        <f t="shared" ca="1" si="102"/>
        <v>0</v>
      </c>
      <c r="F170" s="295">
        <f t="shared" ca="1" si="102"/>
        <v>0</v>
      </c>
      <c r="G170" s="295">
        <f t="shared" ca="1" si="102"/>
        <v>0</v>
      </c>
      <c r="H170" s="295">
        <f t="shared" ca="1" si="102"/>
        <v>0</v>
      </c>
      <c r="I170" s="295">
        <f t="shared" ca="1" si="102"/>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D178" s="48"/>
      <c r="E178" s="49"/>
      <c r="F178" s="42"/>
      <c r="G178" s="42"/>
      <c r="H178" s="42"/>
      <c r="J178" s="376">
        <v>1</v>
      </c>
    </row>
    <row r="179" spans="1:12" ht="20.25" hidden="1" customHeight="1" outlineLevel="1" x14ac:dyDescent="0.2">
      <c r="A179" s="46" t="s">
        <v>110</v>
      </c>
      <c r="B179" s="47"/>
      <c r="J179" s="42"/>
    </row>
    <row r="180" spans="1:12" ht="16.5" hidden="1" customHeight="1" outlineLevel="1" x14ac:dyDescent="0.2">
      <c r="A180" s="50" t="s">
        <v>232</v>
      </c>
      <c r="B180" s="47"/>
      <c r="C180" s="51"/>
      <c r="J180" s="42"/>
    </row>
    <row r="181" spans="1:12" hidden="1" outlineLevel="1" x14ac:dyDescent="0.2">
      <c r="A181" s="54" t="s">
        <v>105</v>
      </c>
      <c r="B181" s="42"/>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103">SUM(C185:C190)</f>
        <v>0</v>
      </c>
      <c r="D191" s="295">
        <f t="shared" si="103"/>
        <v>0</v>
      </c>
      <c r="E191" s="295">
        <f t="shared" si="103"/>
        <v>0</v>
      </c>
      <c r="F191" s="295">
        <f t="shared" si="103"/>
        <v>0</v>
      </c>
      <c r="G191" s="295">
        <f t="shared" si="103"/>
        <v>0</v>
      </c>
      <c r="H191" s="295">
        <f t="shared" si="103"/>
        <v>0</v>
      </c>
      <c r="I191" s="295">
        <f t="shared" si="103"/>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s="686" customFormat="1" hidden="1" outlineLevel="1" x14ac:dyDescent="0.2"/>
    <row r="196" spans="1:9" hidden="1" outlineLevel="1" x14ac:dyDescent="0.2">
      <c r="A196" s="231" t="s">
        <v>233</v>
      </c>
      <c r="B196" s="232"/>
      <c r="C196" s="232"/>
      <c r="D196" s="232"/>
      <c r="E196" s="232"/>
      <c r="F196" s="232"/>
      <c r="G196" s="232"/>
      <c r="H196" s="232"/>
      <c r="I196" s="233"/>
    </row>
    <row r="197" spans="1:9" hidden="1" outlineLevel="1" x14ac:dyDescent="0.2">
      <c r="A197" s="234"/>
      <c r="B197" s="42"/>
      <c r="C197" s="42"/>
      <c r="D197" s="42"/>
      <c r="E197" s="42"/>
      <c r="F197" s="42"/>
      <c r="G197" s="42"/>
      <c r="H197" s="42"/>
      <c r="I197" s="78"/>
    </row>
    <row r="198" spans="1:9" collapsed="1" x14ac:dyDescent="0.2">
      <c r="B198" s="55"/>
      <c r="C198" s="55"/>
      <c r="D198" s="55"/>
      <c r="E198" s="55"/>
      <c r="F198" s="55"/>
      <c r="G198" s="55"/>
      <c r="H198" s="55"/>
      <c r="I198" s="66"/>
    </row>
    <row r="199" spans="1:9" x14ac:dyDescent="0.2">
      <c r="B199" s="68"/>
      <c r="C199" s="68"/>
      <c r="D199" s="68"/>
      <c r="E199" s="68"/>
      <c r="F199" s="68"/>
      <c r="G199" s="68"/>
      <c r="H199" s="68"/>
      <c r="I199" s="69"/>
    </row>
    <row r="200" spans="1:9" x14ac:dyDescent="0.2">
      <c r="B200" s="55"/>
      <c r="C200" s="55"/>
      <c r="D200" s="55"/>
      <c r="E200" s="55"/>
      <c r="F200" s="55"/>
      <c r="G200" s="55"/>
      <c r="H200" s="55"/>
      <c r="I200" s="55"/>
    </row>
    <row r="201" spans="1:9" ht="18" x14ac:dyDescent="0.25">
      <c r="A201" s="206" t="s">
        <v>148</v>
      </c>
      <c r="B201" s="211"/>
      <c r="C201" s="211"/>
      <c r="D201" s="211"/>
      <c r="E201" s="211"/>
      <c r="F201" s="211"/>
      <c r="G201" s="211"/>
      <c r="H201" s="211"/>
      <c r="I201" s="211"/>
    </row>
    <row r="202" spans="1:9" ht="6" customHeight="1" thickBot="1" x14ac:dyDescent="0.25">
      <c r="A202" s="238"/>
      <c r="B202" s="238"/>
      <c r="C202" s="238"/>
      <c r="D202" s="238"/>
      <c r="E202" s="238"/>
      <c r="F202" s="238"/>
      <c r="G202" s="238"/>
      <c r="H202" s="238"/>
      <c r="I202" s="238"/>
    </row>
    <row r="203" spans="1:9" hidden="1" outlineLevel="1" x14ac:dyDescent="0.2">
      <c r="A203" s="2" t="s">
        <v>234</v>
      </c>
      <c r="B203" s="135" t="str">
        <f t="array" ref="B203:H203">LU_TemplateYearHeader3</f>
        <v>2010/11</v>
      </c>
      <c r="C203" s="135" t="str">
        <v>2011/12</v>
      </c>
      <c r="D203" s="135" t="str">
        <v>2012/13</v>
      </c>
      <c r="E203" s="135" t="str">
        <v>2013/14</v>
      </c>
      <c r="F203" s="135" t="str">
        <v>2014/15</v>
      </c>
      <c r="G203" s="135" t="str">
        <v>2015/16</v>
      </c>
      <c r="H203" s="135" t="str">
        <v>2016/17</v>
      </c>
    </row>
    <row r="204" spans="1:9" ht="13.5" hidden="1" outlineLevel="1" thickBot="1" x14ac:dyDescent="0.25">
      <c r="A204" s="238" t="s">
        <v>236</v>
      </c>
      <c r="B204" s="241">
        <f ca="1">OFFSET(List_AllocOpexStart,MATCH($K$1,'I-4 History'!$A$228:$A$597)+6,+'I-4 History'!E$5)</f>
        <v>0</v>
      </c>
      <c r="C204" s="241">
        <f ca="1">OFFSET(List_AllocOpexStart,MATCH($K$1,'I-4 History'!$A$228:$A$597)+6,+'I-4 History'!F$5)</f>
        <v>0</v>
      </c>
      <c r="D204" s="241">
        <f ca="1">OFFSET(List_AllocOpexStart,MATCH($K$1,'I-4 History'!$A$228:$A$597)+6,+'I-4 History'!G$5)</f>
        <v>0</v>
      </c>
      <c r="E204" s="241">
        <f ca="1">OFFSET(List_AllocOpexStart,MATCH($K$1,'I-4 History'!$A$228:$A$597)+6,+'I-4 History'!H$5)</f>
        <v>0</v>
      </c>
      <c r="F204" s="241">
        <f ca="1">OFFSET(List_AllocOpexStart,MATCH($K$1,'I-4 History'!$A$228:$A$597)+6,+'I-4 History'!I$5)</f>
        <v>0</v>
      </c>
      <c r="G204" s="241">
        <f ca="1">OFFSET(List_AllocOpexStart,MATCH($K$1,'I-4 History'!$A$228:$A$597)+6,+'I-4 History'!J$5)</f>
        <v>0</v>
      </c>
      <c r="H204" s="241">
        <f ca="1">OFFSET(List_AllocOpexStart,MATCH($K$1,'I-4 History'!$A$228:$A$597)+6,+'I-4 History'!K$5)</f>
        <v>0</v>
      </c>
    </row>
    <row r="205" spans="1:9" hidden="1" outlineLevel="1" x14ac:dyDescent="0.2">
      <c r="A205" s="2" t="s">
        <v>237</v>
      </c>
      <c r="B205" s="637" t="str">
        <f t="array" ref="B205:I205">LU_TemplateYearHeader</f>
        <v>2017/18</v>
      </c>
      <c r="C205" s="637" t="str">
        <v>2018/19</v>
      </c>
      <c r="D205" s="637" t="str">
        <v>2019/20</v>
      </c>
      <c r="E205" s="637" t="str">
        <v>2020/21</v>
      </c>
      <c r="F205" s="637" t="str">
        <v>2021/22</v>
      </c>
      <c r="G205" s="637" t="str">
        <v>2022/23</v>
      </c>
      <c r="H205" s="637" t="str">
        <v>2023/24</v>
      </c>
      <c r="I205" s="637" t="str">
        <v>2024/25</v>
      </c>
    </row>
    <row r="206" spans="1:9" hidden="1" outlineLevel="1" x14ac:dyDescent="0.2">
      <c r="A206" t="s">
        <v>71</v>
      </c>
      <c r="B206" s="82">
        <f t="shared" ref="B206:I206" ca="1" si="104">+B14</f>
        <v>0</v>
      </c>
      <c r="C206" s="82">
        <f t="shared" ca="1" si="104"/>
        <v>2.6091113480036525</v>
      </c>
      <c r="D206" s="82">
        <f t="shared" ca="1" si="104"/>
        <v>2.6091113480036525</v>
      </c>
      <c r="E206" s="82">
        <f t="shared" ca="1" si="104"/>
        <v>2.6091113480036525</v>
      </c>
      <c r="F206" s="82">
        <f t="shared" ca="1" si="104"/>
        <v>2.6091113480036525</v>
      </c>
      <c r="G206" s="82">
        <f t="shared" ca="1" si="104"/>
        <v>2.6091113480036525</v>
      </c>
      <c r="H206" s="82">
        <f t="shared" ca="1" si="104"/>
        <v>2.6091113480036525</v>
      </c>
      <c r="I206" s="82">
        <f t="shared" ca="1" si="104"/>
        <v>2.6091113480036525</v>
      </c>
    </row>
    <row r="207" spans="1:9" hidden="1" outlineLevel="1" x14ac:dyDescent="0.2">
      <c r="A207" t="s">
        <v>149</v>
      </c>
      <c r="B207" s="82">
        <f t="shared" ref="B207:I207" ca="1" si="105">+B36</f>
        <v>0</v>
      </c>
      <c r="C207" s="82">
        <f t="shared" ca="1" si="105"/>
        <v>2.6091113480036525</v>
      </c>
      <c r="D207" s="82">
        <f t="shared" ca="1" si="105"/>
        <v>2.6091113480036525</v>
      </c>
      <c r="E207" s="82">
        <f t="shared" ca="1" si="105"/>
        <v>2.6091113480036525</v>
      </c>
      <c r="F207" s="82">
        <f t="shared" ca="1" si="105"/>
        <v>2.6091113480036525</v>
      </c>
      <c r="G207" s="82">
        <f t="shared" ca="1" si="105"/>
        <v>2.6091113480036525</v>
      </c>
      <c r="H207" s="82">
        <f t="shared" ca="1" si="105"/>
        <v>2.6091113480036525</v>
      </c>
      <c r="I207" s="82">
        <f t="shared" ca="1" si="105"/>
        <v>2.6091113480036525</v>
      </c>
    </row>
    <row r="208" spans="1:9" hidden="1" outlineLevel="1" x14ac:dyDescent="0.2">
      <c r="A208" t="s">
        <v>150</v>
      </c>
      <c r="B208" s="82">
        <f t="shared" ref="B208:I208" ca="1" si="106">+B36+B48</f>
        <v>0</v>
      </c>
      <c r="C208" s="82">
        <f t="shared" ca="1" si="106"/>
        <v>2.6091113480036525</v>
      </c>
      <c r="D208" s="82">
        <f t="shared" ca="1" si="106"/>
        <v>2.6091113480036525</v>
      </c>
      <c r="E208" s="82">
        <f t="shared" ca="1" si="106"/>
        <v>2.6317646332312568</v>
      </c>
      <c r="F208" s="82">
        <f t="shared" ca="1" si="106"/>
        <v>2.6511678567368868</v>
      </c>
      <c r="G208" s="82">
        <f t="shared" ca="1" si="106"/>
        <v>2.666993280680598</v>
      </c>
      <c r="H208" s="82">
        <f t="shared" ca="1" si="106"/>
        <v>2.6827560664668986</v>
      </c>
      <c r="I208" s="82">
        <f t="shared" ca="1" si="106"/>
        <v>2.6984202649086897</v>
      </c>
    </row>
    <row r="209" spans="1:9" hidden="1" outlineLevel="1" x14ac:dyDescent="0.2">
      <c r="A209" t="s">
        <v>151</v>
      </c>
      <c r="B209" s="82">
        <f t="shared" ref="B209:I209" ca="1" si="107">+B70</f>
        <v>0</v>
      </c>
      <c r="C209" s="82">
        <f t="shared" ca="1" si="107"/>
        <v>2.6091113480036525</v>
      </c>
      <c r="D209" s="82">
        <f t="shared" ca="1" si="107"/>
        <v>2.6091113480036525</v>
      </c>
      <c r="E209" s="82">
        <f t="shared" ca="1" si="107"/>
        <v>2.6440274990457167</v>
      </c>
      <c r="F209" s="82">
        <f t="shared" ca="1" si="107"/>
        <v>2.6804896499937008</v>
      </c>
      <c r="G209" s="82">
        <f t="shared" ca="1" si="107"/>
        <v>2.7159996229697216</v>
      </c>
      <c r="H209" s="82">
        <f t="shared" ca="1" si="107"/>
        <v>2.7498490881084856</v>
      </c>
      <c r="I209" s="82">
        <f t="shared" ca="1" si="107"/>
        <v>2.7818145729331327</v>
      </c>
    </row>
    <row r="210" spans="1:9" hidden="1" outlineLevel="1" x14ac:dyDescent="0.2"/>
    <row r="211" spans="1:9" hidden="1" outlineLevel="1" x14ac:dyDescent="0.2"/>
    <row r="212" spans="1:9" hidden="1" outlineLevel="1" x14ac:dyDescent="0.2"/>
    <row r="213" spans="1:9" hidden="1" outlineLevel="1" x14ac:dyDescent="0.2"/>
    <row r="214" spans="1:9" hidden="1" outlineLevel="1" x14ac:dyDescent="0.2"/>
    <row r="215" spans="1:9" hidden="1" outlineLevel="1" x14ac:dyDescent="0.2"/>
    <row r="216" spans="1:9" hidden="1" outlineLevel="1" x14ac:dyDescent="0.2"/>
    <row r="217" spans="1:9" hidden="1" outlineLevel="1" x14ac:dyDescent="0.2"/>
    <row r="218" spans="1:9" hidden="1" outlineLevel="1" x14ac:dyDescent="0.2"/>
    <row r="219" spans="1:9" hidden="1" outlineLevel="1" x14ac:dyDescent="0.2"/>
    <row r="220" spans="1:9" hidden="1" outlineLevel="1" x14ac:dyDescent="0.2"/>
    <row r="221" spans="1:9" hidden="1" outlineLevel="1" x14ac:dyDescent="0.2"/>
    <row r="222" spans="1:9" hidden="1" outlineLevel="1" x14ac:dyDescent="0.2"/>
    <row r="223" spans="1:9" hidden="1" outlineLevel="1" x14ac:dyDescent="0.2"/>
    <row r="224" spans="1:9"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hidden="1" outlineLevel="1" x14ac:dyDescent="0.2"/>
    <row r="241"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444" priority="2" stopIfTrue="1" operator="notEqual">
      <formula>0</formula>
    </cfRule>
  </conditionalFormatting>
  <conditionalFormatting sqref="J130 J94 J70 J59 J48 J36:J37 J25 J14">
    <cfRule type="cellIs" dxfId="443" priority="3" stopIfTrue="1" operator="equal">
      <formula>"OK"</formula>
    </cfRule>
    <cfRule type="cellIs" dxfId="442" priority="4" stopIfTrue="1" operator="equal">
      <formula>"Warning Check Escalations"</formula>
    </cfRule>
  </conditionalFormatting>
  <conditionalFormatting sqref="N120:T120 N84:T84">
    <cfRule type="cellIs" dxfId="441" priority="5" stopIfTrue="1" operator="notEqual">
      <formula>0</formula>
    </cfRule>
    <cfRule type="cellIs" dxfId="440" priority="6" stopIfTrue="1" operator="equal">
      <formula>0</formula>
    </cfRule>
  </conditionalFormatting>
  <conditionalFormatting sqref="B94:I94">
    <cfRule type="cellIs" dxfId="439" priority="1" stopIfTrue="1" operator="notEqual">
      <formula>0</formula>
    </cfRule>
  </conditionalFormatting>
  <dataValidations disablePrompts="1" count="5">
    <dataValidation type="list" showInputMessage="1" showErrorMessage="1" sqref="B112" xr:uid="{00000000-0002-0000-0E00-000000000000}">
      <formula1>"Labour, Materials, Services"</formula1>
    </dataValidation>
    <dataValidation type="list" allowBlank="1" showInputMessage="1" showErrorMessage="1" sqref="A77:A82" xr:uid="{00000000-0002-0000-0E00-000001000000}">
      <formula1>EscalationDescription_Input_Cost</formula1>
    </dataValidation>
    <dataValidation type="list" allowBlank="1" showInputMessage="1" showErrorMessage="1" sqref="D5" xr:uid="{00000000-0002-0000-0E00-000002000000}">
      <formula1>"2008/09 Regulatory Accounts, Bottom Up"</formula1>
    </dataValidation>
    <dataValidation type="list" showInputMessage="1" showErrorMessage="1" sqref="A113:A118" xr:uid="{00000000-0002-0000-0E00-000003000000}">
      <formula1>EscalationDescription_General</formula1>
    </dataValidation>
    <dataValidation type="list" showInputMessage="1" showErrorMessage="1" sqref="B113:B118 B77:B82" xr:uid="{00000000-0002-0000-0E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9"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43009"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56">
    <tabColor indexed="57"/>
    <pageSetUpPr fitToPage="1"/>
  </sheetPr>
  <dimension ref="A1:T240"/>
  <sheetViews>
    <sheetView showGridLines="0" workbookViewId="0">
      <selection activeCell="B117" sqref="B117"/>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2</v>
      </c>
      <c r="M1" s="281"/>
      <c r="N1" s="279"/>
      <c r="O1" s="279"/>
      <c r="P1" s="279"/>
      <c r="Q1" s="279"/>
      <c r="R1" s="279"/>
      <c r="S1" s="279"/>
      <c r="T1" s="279"/>
    </row>
    <row r="2" spans="1:20" ht="15.75" x14ac:dyDescent="0.25">
      <c r="A2" s="184" t="s">
        <v>114</v>
      </c>
      <c r="B2" s="74" t="str">
        <f ca="1">OFFSET(List_AllocOpexListStart,+$K$1,1)</f>
        <v>Company Secretary</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1.3301029644682845</v>
      </c>
      <c r="D13" s="285">
        <f ca="1">OFFSET(Future_AOpexStart,MATCH($K$1,'I-6 Future A'!$A$6:$A$379)+7,+'I-5 Future DA'!E$5)</f>
        <v>1.3301029644682845</v>
      </c>
      <c r="E13" s="285">
        <f ca="1">OFFSET(Future_AOpexStart,MATCH($K$1,'I-6 Future A'!$A$6:$A$379)+7,+'I-5 Future DA'!F$5)</f>
        <v>1.3301029644682845</v>
      </c>
      <c r="F13" s="285">
        <f ca="1">OFFSET(Future_AOpexStart,MATCH($K$1,'I-6 Future A'!$A$6:$A$379)+7,+'I-5 Future DA'!G$5)</f>
        <v>1.3301029644682845</v>
      </c>
      <c r="G13" s="285">
        <f ca="1">OFFSET(Future_AOpexStart,MATCH($K$1,'I-6 Future A'!$A$6:$A$379)+7,+'I-5 Future DA'!H$5)</f>
        <v>1.3301029644682845</v>
      </c>
      <c r="H13" s="285">
        <f ca="1">OFFSET(Future_AOpexStart,MATCH($K$1,'I-6 Future A'!$A$6:$A$379)+7,+'I-5 Future DA'!I$5)</f>
        <v>1.3301029644682845</v>
      </c>
      <c r="I13" s="285">
        <f ca="1">OFFSET(Future_AOpexStart,MATCH($K$1,'I-6 Future A'!$A$6:$A$379)+7,+'I-5 Future DA'!J$5)</f>
        <v>1.3301029644682845</v>
      </c>
      <c r="J13" s="36"/>
      <c r="K13" s="21"/>
      <c r="L13" s="21"/>
    </row>
    <row r="14" spans="1:20" s="87" customFormat="1" ht="18" customHeight="1" collapsed="1" thickBot="1" x14ac:dyDescent="0.25">
      <c r="A14" s="84" t="s">
        <v>71</v>
      </c>
      <c r="B14" s="286">
        <f t="shared" ref="B14:I14" ca="1" si="0">SUM(B8:B13)</f>
        <v>0</v>
      </c>
      <c r="C14" s="286">
        <f t="shared" ca="1" si="0"/>
        <v>1.3301029644682845</v>
      </c>
      <c r="D14" s="286">
        <f t="shared" ca="1" si="0"/>
        <v>1.3301029644682845</v>
      </c>
      <c r="E14" s="286">
        <f t="shared" ca="1" si="0"/>
        <v>1.3301029644682845</v>
      </c>
      <c r="F14" s="286">
        <f t="shared" ca="1" si="0"/>
        <v>1.3301029644682845</v>
      </c>
      <c r="G14" s="286">
        <f t="shared" ca="1" si="0"/>
        <v>1.3301029644682845</v>
      </c>
      <c r="H14" s="286">
        <f t="shared" ca="1" si="0"/>
        <v>1.3301029644682845</v>
      </c>
      <c r="I14" s="286">
        <f t="shared" ca="1" si="0"/>
        <v>1.3301029644682845</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+'A-2'!B8+'A-2'!B19</f>
        <v>0</v>
      </c>
      <c r="C30" s="284">
        <f ca="1">+'A-2'!C8+'A-2'!C19</f>
        <v>0</v>
      </c>
      <c r="D30" s="284">
        <f ca="1">+'A-2'!D8+'A-2'!D19</f>
        <v>0</v>
      </c>
      <c r="E30" s="284">
        <f ca="1">+'A-2'!E8+'A-2'!E19</f>
        <v>0</v>
      </c>
      <c r="F30" s="284">
        <f ca="1">+'A-2'!F8+'A-2'!F19</f>
        <v>0</v>
      </c>
      <c r="G30" s="284">
        <f ca="1">+'A-2'!G8+'A-2'!G19</f>
        <v>0</v>
      </c>
      <c r="H30" s="284">
        <f ca="1">+'A-2'!H8+'A-2'!H19</f>
        <v>0</v>
      </c>
      <c r="I30" s="284">
        <f ca="1">+'A-2'!I8+'A-2'!I19</f>
        <v>0</v>
      </c>
      <c r="J30" s="42"/>
      <c r="K30" s="21"/>
      <c r="L30" s="21"/>
    </row>
    <row r="31" spans="1:12" hidden="1" outlineLevel="2" x14ac:dyDescent="0.2">
      <c r="A31" s="61" t="s">
        <v>69</v>
      </c>
      <c r="B31" s="284">
        <f ca="1">+'A-2'!B9+'A-2'!B20</f>
        <v>0</v>
      </c>
      <c r="C31" s="284">
        <f ca="1">+'A-2'!C9+'A-2'!C20</f>
        <v>0</v>
      </c>
      <c r="D31" s="284">
        <f ca="1">+'A-2'!D9+'A-2'!D20</f>
        <v>0</v>
      </c>
      <c r="E31" s="284">
        <f ca="1">+'A-2'!E9+'A-2'!E20</f>
        <v>0</v>
      </c>
      <c r="F31" s="284">
        <f ca="1">+'A-2'!F9+'A-2'!F20</f>
        <v>0</v>
      </c>
      <c r="G31" s="284">
        <f ca="1">+'A-2'!G9+'A-2'!G20</f>
        <v>0</v>
      </c>
      <c r="H31" s="284">
        <f ca="1">+'A-2'!H9+'A-2'!H20</f>
        <v>0</v>
      </c>
      <c r="I31" s="284">
        <f ca="1">+'A-2'!I9+'A-2'!I20</f>
        <v>0</v>
      </c>
      <c r="J31" s="42"/>
      <c r="K31" s="21"/>
      <c r="L31" s="21"/>
    </row>
    <row r="32" spans="1:12" s="736" customFormat="1" hidden="1" outlineLevel="2" x14ac:dyDescent="0.2">
      <c r="A32" s="61" t="s">
        <v>546</v>
      </c>
      <c r="B32" s="284">
        <f ca="1">+'A-2'!B10+'A-2'!B21</f>
        <v>0</v>
      </c>
      <c r="C32" s="284">
        <f ca="1">+'A-2'!C10+'A-2'!C21</f>
        <v>0</v>
      </c>
      <c r="D32" s="284">
        <f ca="1">+'A-2'!D10+'A-2'!D21</f>
        <v>0</v>
      </c>
      <c r="E32" s="284">
        <f ca="1">+'A-2'!E10+'A-2'!E21</f>
        <v>0</v>
      </c>
      <c r="F32" s="284">
        <f ca="1">+'A-2'!F10+'A-2'!F21</f>
        <v>0</v>
      </c>
      <c r="G32" s="284">
        <f ca="1">+'A-2'!G10+'A-2'!G21</f>
        <v>0</v>
      </c>
      <c r="H32" s="284">
        <f ca="1">+'A-2'!H10+'A-2'!H21</f>
        <v>0</v>
      </c>
      <c r="I32" s="284">
        <f ca="1">+'A-2'!I10+'A-2'!I21</f>
        <v>0</v>
      </c>
      <c r="J32" s="42"/>
      <c r="K32" s="712"/>
      <c r="L32" s="712"/>
    </row>
    <row r="33" spans="1:12" hidden="1" outlineLevel="2" x14ac:dyDescent="0.2">
      <c r="A33" s="61" t="s">
        <v>547</v>
      </c>
      <c r="B33" s="284">
        <f ca="1">+'A-2'!B11+'A-2'!B22</f>
        <v>0</v>
      </c>
      <c r="C33" s="284">
        <f ca="1">+'A-2'!C11+'A-2'!C22</f>
        <v>0</v>
      </c>
      <c r="D33" s="284">
        <f ca="1">+'A-2'!D11+'A-2'!D22</f>
        <v>0</v>
      </c>
      <c r="E33" s="284">
        <f ca="1">+'A-2'!E11+'A-2'!E22</f>
        <v>0</v>
      </c>
      <c r="F33" s="284">
        <f ca="1">+'A-2'!F11+'A-2'!F22</f>
        <v>0</v>
      </c>
      <c r="G33" s="284">
        <f ca="1">+'A-2'!G11+'A-2'!G22</f>
        <v>0</v>
      </c>
      <c r="H33" s="284">
        <f ca="1">+'A-2'!H11+'A-2'!H22</f>
        <v>0</v>
      </c>
      <c r="I33" s="284">
        <f ca="1">+'A-2'!I11+'A-2'!I22</f>
        <v>0</v>
      </c>
      <c r="J33" s="42"/>
      <c r="K33" s="21"/>
      <c r="L33" s="21"/>
    </row>
    <row r="34" spans="1:12" s="736" customFormat="1" hidden="1" outlineLevel="2" x14ac:dyDescent="0.2">
      <c r="A34" s="61" t="s">
        <v>498</v>
      </c>
      <c r="B34" s="284">
        <f ca="1">+'A-2'!B12+'A-2'!B23</f>
        <v>0</v>
      </c>
      <c r="C34" s="284">
        <f ca="1">+'A-2'!C12+'A-2'!C23</f>
        <v>0</v>
      </c>
      <c r="D34" s="284">
        <f ca="1">+'A-2'!D12+'A-2'!D23</f>
        <v>0</v>
      </c>
      <c r="E34" s="284">
        <f ca="1">+'A-2'!E12+'A-2'!E23</f>
        <v>0</v>
      </c>
      <c r="F34" s="284">
        <f ca="1">+'A-2'!F12+'A-2'!F23</f>
        <v>0</v>
      </c>
      <c r="G34" s="284">
        <f ca="1">+'A-2'!G12+'A-2'!G23</f>
        <v>0</v>
      </c>
      <c r="H34" s="284">
        <f ca="1">+'A-2'!H12+'A-2'!H23</f>
        <v>0</v>
      </c>
      <c r="I34" s="284">
        <f ca="1">+'A-2'!I12+'A-2'!I23</f>
        <v>0</v>
      </c>
      <c r="J34" s="42"/>
      <c r="K34" s="712"/>
      <c r="L34" s="712"/>
    </row>
    <row r="35" spans="1:12" ht="13.5" hidden="1" outlineLevel="2" thickBot="1" x14ac:dyDescent="0.25">
      <c r="A35" s="83" t="s">
        <v>70</v>
      </c>
      <c r="B35" s="284">
        <f ca="1">+'A-2'!B13+'A-2'!B24</f>
        <v>0</v>
      </c>
      <c r="C35" s="284">
        <f ca="1">+'A-2'!C13+'A-2'!C24</f>
        <v>1.3301029644682845</v>
      </c>
      <c r="D35" s="284">
        <f ca="1">+'A-2'!D13+'A-2'!D24</f>
        <v>1.3301029644682845</v>
      </c>
      <c r="E35" s="284">
        <f ca="1">+'A-2'!E13+'A-2'!E24</f>
        <v>1.3301029644682845</v>
      </c>
      <c r="F35" s="284">
        <f ca="1">+'A-2'!F13+'A-2'!F24</f>
        <v>1.3301029644682845</v>
      </c>
      <c r="G35" s="284">
        <f ca="1">+'A-2'!G13+'A-2'!G24</f>
        <v>1.3301029644682845</v>
      </c>
      <c r="H35" s="284">
        <f ca="1">+'A-2'!H13+'A-2'!H24</f>
        <v>1.3301029644682845</v>
      </c>
      <c r="I35" s="284">
        <f ca="1">+'A-2'!I13+'A-2'!I24</f>
        <v>1.3301029644682845</v>
      </c>
      <c r="J35" s="93"/>
      <c r="K35" s="21"/>
      <c r="L35" s="21"/>
    </row>
    <row r="36" spans="1:12" s="87" customFormat="1" ht="20.25" customHeight="1" collapsed="1" thickBot="1" x14ac:dyDescent="0.25">
      <c r="A36" s="94" t="s">
        <v>121</v>
      </c>
      <c r="B36" s="293">
        <f t="shared" ref="B36:I36" ca="1" si="7">SUM(B30:B35)</f>
        <v>0</v>
      </c>
      <c r="C36" s="293">
        <f t="shared" ca="1" si="7"/>
        <v>1.3301029644682845</v>
      </c>
      <c r="D36" s="293">
        <f t="shared" ca="1" si="7"/>
        <v>1.3301029644682845</v>
      </c>
      <c r="E36" s="293">
        <f t="shared" ca="1" si="7"/>
        <v>1.3301029644682845</v>
      </c>
      <c r="F36" s="293">
        <f t="shared" ca="1" si="7"/>
        <v>1.3301029644682845</v>
      </c>
      <c r="G36" s="293">
        <f t="shared" ca="1" si="7"/>
        <v>1.3301029644682845</v>
      </c>
      <c r="H36" s="293">
        <f t="shared" ca="1" si="7"/>
        <v>1.3301029644682845</v>
      </c>
      <c r="I36" s="293">
        <f t="shared" ca="1" si="7"/>
        <v>1.3301029644682845</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1.1548453790305566E-2</v>
      </c>
      <c r="F47" s="284">
        <f t="shared" ca="1" si="12"/>
        <v>2.1440053520162435E-2</v>
      </c>
      <c r="G47" s="284">
        <f t="shared" ca="1" si="12"/>
        <v>2.9507721202342227E-2</v>
      </c>
      <c r="H47" s="284">
        <f t="shared" ca="1" si="12"/>
        <v>3.7543456480056248E-2</v>
      </c>
      <c r="I47" s="284">
        <f t="shared" ca="1" si="12"/>
        <v>4.5528932760854915E-2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1.1548453790305566E-2</v>
      </c>
      <c r="F48" s="293">
        <f t="shared" ca="1" si="13"/>
        <v>2.1440053520162435E-2</v>
      </c>
      <c r="G48" s="293">
        <f t="shared" ca="1" si="13"/>
        <v>2.9507721202342227E-2</v>
      </c>
      <c r="H48" s="293">
        <f t="shared" ca="1" si="13"/>
        <v>3.7543456480056248E-2</v>
      </c>
      <c r="I48" s="293">
        <f t="shared" ca="1" si="13"/>
        <v>4.5528932760854915E-2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6.2515055883568694E-3</v>
      </c>
      <c r="F58" s="285">
        <f t="shared" ca="1" si="18"/>
        <v>1.4948002952904176E-2</v>
      </c>
      <c r="G58" s="285">
        <f t="shared" ca="1" si="18"/>
        <v>2.498302006404814E-2</v>
      </c>
      <c r="H58" s="285">
        <f t="shared" ca="1" si="18"/>
        <v>3.420345668608276E-2</v>
      </c>
      <c r="I58" s="285">
        <f t="shared" ca="1" si="18"/>
        <v>4.2513715027135593E-2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6.2515055883568694E-3</v>
      </c>
      <c r="F59" s="286">
        <f t="shared" ca="1" si="19"/>
        <v>1.4948002952904176E-2</v>
      </c>
      <c r="G59" s="286">
        <f t="shared" ca="1" si="19"/>
        <v>2.498302006404814E-2</v>
      </c>
      <c r="H59" s="286">
        <f t="shared" ca="1" si="19"/>
        <v>3.420345668608276E-2</v>
      </c>
      <c r="I59" s="286">
        <f t="shared" ca="1" si="19"/>
        <v>4.2513715027135593E-2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1.3301029644682845</v>
      </c>
      <c r="D69" s="285">
        <f t="shared" ca="1" si="24"/>
        <v>1.3301029644682845</v>
      </c>
      <c r="E69" s="285">
        <f t="shared" ca="1" si="24"/>
        <v>1.3479029238469471</v>
      </c>
      <c r="F69" s="285">
        <f t="shared" ca="1" si="24"/>
        <v>1.366491020941351</v>
      </c>
      <c r="G69" s="285">
        <f t="shared" ca="1" si="24"/>
        <v>1.3845937057346749</v>
      </c>
      <c r="H69" s="285">
        <f t="shared" ca="1" si="24"/>
        <v>1.4018498776344235</v>
      </c>
      <c r="I69" s="285">
        <f t="shared" ca="1" si="24"/>
        <v>1.418145612256275</v>
      </c>
      <c r="K69" s="42"/>
      <c r="L69" s="21"/>
    </row>
    <row r="70" spans="1:20" s="87" customFormat="1" ht="18" customHeight="1" collapsed="1" thickBot="1" x14ac:dyDescent="0.25">
      <c r="A70" s="99" t="s">
        <v>122</v>
      </c>
      <c r="B70" s="294">
        <f t="shared" ref="B70:I70" ca="1" si="25">SUM(B64:B69)</f>
        <v>0</v>
      </c>
      <c r="C70" s="294">
        <f t="shared" ca="1" si="25"/>
        <v>1.3301029644682845</v>
      </c>
      <c r="D70" s="294">
        <f t="shared" ca="1" si="25"/>
        <v>1.3301029644682845</v>
      </c>
      <c r="E70" s="294">
        <f t="shared" ca="1" si="25"/>
        <v>1.3479029238469471</v>
      </c>
      <c r="F70" s="294">
        <f t="shared" ca="1" si="25"/>
        <v>1.366491020941351</v>
      </c>
      <c r="G70" s="294">
        <f t="shared" ca="1" si="25"/>
        <v>1.3845937057346749</v>
      </c>
      <c r="H70" s="294">
        <f t="shared" ca="1" si="25"/>
        <v>1.4018498776344235</v>
      </c>
      <c r="I70" s="294">
        <f t="shared" ca="1" si="25"/>
        <v>1.418145612256275</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1.1548453790305566E-2</v>
      </c>
      <c r="Q77" s="284">
        <f ca="1">IF($B77&lt;&gt;0,(+VLOOKUP($B77,$A$8:$I$13,6,FALSE))*(F77),0)</f>
        <v>2.1440053520162435E-2</v>
      </c>
      <c r="R77" s="284">
        <f ca="1">IF($B77&lt;&gt;0,(+VLOOKUP($B77,$A$8:$I$13,7,FALSE))*(G77),0)</f>
        <v>2.9507721202342227E-2</v>
      </c>
      <c r="S77" s="284">
        <f ca="1">IF($B77&lt;&gt;0,(+VLOOKUP($B77,$A$8:$I$13,8,FALSE))*(H77),0)</f>
        <v>3.7543456480056248E-2</v>
      </c>
      <c r="T77" s="284">
        <f ca="1">IF($B77&lt;&gt;0,(+VLOOKUP($B77,$A$8:$I$13,9,FALSE))*(I77),0)</f>
        <v>4.5528932760854915E-2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1.1548453790305566E-2</v>
      </c>
      <c r="Q83" s="291">
        <f t="shared" ca="1" si="51"/>
        <v>2.1440053520162435E-2</v>
      </c>
      <c r="R83" s="291">
        <f t="shared" ca="1" si="51"/>
        <v>2.9507721202342227E-2</v>
      </c>
      <c r="S83" s="291">
        <f t="shared" ca="1" si="51"/>
        <v>3.7543456480056248E-2</v>
      </c>
      <c r="T83" s="291">
        <f t="shared" ca="1" si="51"/>
        <v>4.5528932760854915E-2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1.1548453790305566E-2</v>
      </c>
      <c r="F103" s="284">
        <f t="shared" ca="1" si="62"/>
        <v>2.1440053520162435E-2</v>
      </c>
      <c r="G103" s="284">
        <f t="shared" ca="1" si="62"/>
        <v>2.9507721202342227E-2</v>
      </c>
      <c r="H103" s="284">
        <f t="shared" ca="1" si="62"/>
        <v>3.7543456480056248E-2</v>
      </c>
      <c r="I103" s="284">
        <f t="shared" ca="1" si="62"/>
        <v>4.5528932760854915E-2</v>
      </c>
    </row>
    <row r="104" spans="1:20" outlineLevel="1" x14ac:dyDescent="0.2">
      <c r="A104" s="120" t="s">
        <v>135</v>
      </c>
      <c r="B104" s="121"/>
      <c r="C104" s="295">
        <f t="shared" ref="C104:I104" ca="1" si="63">SUM(C98:C103)</f>
        <v>0</v>
      </c>
      <c r="D104" s="295">
        <f t="shared" ca="1" si="63"/>
        <v>0</v>
      </c>
      <c r="E104" s="295">
        <f t="shared" ca="1" si="63"/>
        <v>1.1548453790305566E-2</v>
      </c>
      <c r="F104" s="295">
        <f t="shared" ca="1" si="63"/>
        <v>2.1440053520162435E-2</v>
      </c>
      <c r="G104" s="295">
        <f t="shared" ca="1" si="63"/>
        <v>2.9507721202342227E-2</v>
      </c>
      <c r="H104" s="295">
        <f t="shared" ca="1" si="63"/>
        <v>3.7543456480056248E-2</v>
      </c>
      <c r="I104" s="295">
        <f t="shared" ca="1" si="63"/>
        <v>4.5528932760854915E-2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2.8225977599459332E-2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6.2515055883568694E-3</v>
      </c>
      <c r="Q113" s="284">
        <f ca="1">IF($B113&lt;&gt;0,(+VLOOKUP($B113,$A$8:$I$13,6,FALSE)+VLOOKUP($B113,$A$42:$I$47,6,FALSE))*(F113),0)</f>
        <v>1.4948002952904176E-2</v>
      </c>
      <c r="R113" s="284">
        <f ca="1">IF($B113&lt;&gt;0,(+VLOOKUP($B113,$A$8:$I$13,7,FALSE)+VLOOKUP($B113,$A$42:$I$47,7,FALSE))*(G113),0)</f>
        <v>2.498302006404814E-2</v>
      </c>
      <c r="S113" s="284">
        <f ca="1">IF($B113&lt;&gt;0,(+VLOOKUP($B113,$A$8:$I$13,8,FALSE)+VLOOKUP($B113,$A$42:$I$47,8,FALSE))*(H113),0)</f>
        <v>3.420345668608276E-2</v>
      </c>
      <c r="T113" s="284">
        <f ca="1">IF($B113&lt;&gt;0,(+VLOOKUP($B113,$A$8:$I$13,9,FALSE)+VLOOKUP($B113,$A$42:$I$47,9,FALSE))*(I113),0)</f>
        <v>4.2513715027135593E-2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6.2515055883568694E-3</v>
      </c>
      <c r="Q119" s="291">
        <f t="shared" ca="1" si="75"/>
        <v>1.4948002952904176E-2</v>
      </c>
      <c r="R119" s="291">
        <f t="shared" ca="1" si="75"/>
        <v>2.498302006404814E-2</v>
      </c>
      <c r="S119" s="291">
        <f t="shared" ca="1" si="75"/>
        <v>3.420345668608276E-2</v>
      </c>
      <c r="T119" s="291">
        <f t="shared" ca="1" si="75"/>
        <v>4.2513715027135593E-2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6.2515055883568694E-3</v>
      </c>
      <c r="F139" s="284">
        <f t="shared" ca="1" si="83"/>
        <v>1.4948002952904176E-2</v>
      </c>
      <c r="G139" s="284">
        <f t="shared" ca="1" si="83"/>
        <v>2.498302006404814E-2</v>
      </c>
      <c r="H139" s="284">
        <f t="shared" ca="1" si="83"/>
        <v>3.420345668608276E-2</v>
      </c>
      <c r="I139" s="284">
        <f t="shared" ca="1" si="83"/>
        <v>4.2513715027135593E-2</v>
      </c>
    </row>
    <row r="140" spans="1:16" outlineLevel="1" x14ac:dyDescent="0.2">
      <c r="A140" s="120" t="s">
        <v>140</v>
      </c>
      <c r="B140" s="121"/>
      <c r="C140" s="295">
        <f t="shared" ref="C140:I140" ca="1" si="84">SUM(C134:C139)</f>
        <v>0</v>
      </c>
      <c r="D140" s="295">
        <f t="shared" ca="1" si="84"/>
        <v>0</v>
      </c>
      <c r="E140" s="295">
        <f t="shared" ca="1" si="84"/>
        <v>6.2515055883568694E-3</v>
      </c>
      <c r="F140" s="295">
        <f t="shared" ca="1" si="84"/>
        <v>1.4948002952904176E-2</v>
      </c>
      <c r="G140" s="295">
        <f t="shared" ca="1" si="84"/>
        <v>2.498302006404814E-2</v>
      </c>
      <c r="H140" s="295">
        <f t="shared" ca="1" si="84"/>
        <v>3.420345668608276E-2</v>
      </c>
      <c r="I140" s="295">
        <f t="shared" ca="1" si="84"/>
        <v>4.2513715027135593E-2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2.5008990746574481E-2</v>
      </c>
      <c r="I141" s="124">
        <f t="shared" ca="1" si="85"/>
        <v>3.090486278543603E-2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ref="A161:A169" ca="1" si="92">IF(ISNUMBER($J161),OFFSET($B$177,MATCH(+$J161,$J$178:$J$195,0),0),"")</f>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3">IF(ISNUMBER($J161),OFFSET($B$177,MATCH(+$J161,$J$178:$J$195,0)+1,0),"")</f>
        <v/>
      </c>
      <c r="L161" s="66" t="str">
        <f t="shared" ref="L161:L169" ca="1" si="94">IF(ISNUMBER($J161),OFFSET($B$177,MATCH(+$J161,$J$178:$J$195,0)+2,0),"")</f>
        <v/>
      </c>
      <c r="M161" s="66" t="str">
        <f t="shared" ref="M161:M169" ca="1" si="95">IF(ISNUMBER($J161),OFFSET($B$177,MATCH(+$J161,$J$178:$J$195,0)+3,0),"")</f>
        <v/>
      </c>
    </row>
    <row r="162" spans="1:13" hidden="1" outlineLevel="1" x14ac:dyDescent="0.2">
      <c r="A162" s="66" t="str">
        <f t="shared" ca="1" si="92"/>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6">IF(J161&lt;$D$158,J161+1,"")</f>
        <v/>
      </c>
      <c r="K162" s="66" t="str">
        <f t="shared" ca="1" si="93"/>
        <v/>
      </c>
      <c r="L162" s="66" t="str">
        <f t="shared" ca="1" si="94"/>
        <v/>
      </c>
      <c r="M162" s="66" t="str">
        <f t="shared" ca="1" si="95"/>
        <v/>
      </c>
    </row>
    <row r="163" spans="1:13" hidden="1" outlineLevel="1" x14ac:dyDescent="0.2">
      <c r="A163" s="66" t="str">
        <f t="shared" ca="1" si="92"/>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6"/>
        <v/>
      </c>
      <c r="K163" s="66" t="str">
        <f t="shared" ca="1" si="93"/>
        <v/>
      </c>
      <c r="L163" s="66" t="str">
        <f t="shared" ca="1" si="94"/>
        <v/>
      </c>
      <c r="M163" s="66" t="str">
        <f t="shared" ca="1" si="95"/>
        <v/>
      </c>
    </row>
    <row r="164" spans="1:13" hidden="1" outlineLevel="1" x14ac:dyDescent="0.2">
      <c r="A164" s="66" t="str">
        <f t="shared" ca="1" si="92"/>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6"/>
        <v/>
      </c>
      <c r="K164" s="66" t="str">
        <f t="shared" ca="1" si="93"/>
        <v/>
      </c>
      <c r="L164" s="66" t="str">
        <f t="shared" ca="1" si="94"/>
        <v/>
      </c>
      <c r="M164" s="66" t="str">
        <f t="shared" ca="1" si="95"/>
        <v/>
      </c>
    </row>
    <row r="165" spans="1:13" hidden="1" outlineLevel="1" x14ac:dyDescent="0.2">
      <c r="A165" s="66" t="str">
        <f t="shared" ca="1" si="92"/>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6"/>
        <v/>
      </c>
      <c r="K165" s="66" t="str">
        <f t="shared" ca="1" si="93"/>
        <v/>
      </c>
      <c r="L165" s="66" t="str">
        <f t="shared" ca="1" si="94"/>
        <v/>
      </c>
      <c r="M165" s="66" t="str">
        <f t="shared" ca="1" si="95"/>
        <v/>
      </c>
    </row>
    <row r="166" spans="1:13" hidden="1" outlineLevel="1" x14ac:dyDescent="0.2">
      <c r="A166" s="66" t="str">
        <f t="shared" ca="1" si="92"/>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6"/>
        <v/>
      </c>
      <c r="K166" s="66" t="str">
        <f t="shared" ca="1" si="93"/>
        <v/>
      </c>
      <c r="L166" s="66" t="str">
        <f t="shared" ca="1" si="94"/>
        <v/>
      </c>
      <c r="M166" s="66" t="str">
        <f t="shared" ca="1" si="95"/>
        <v/>
      </c>
    </row>
    <row r="167" spans="1:13" hidden="1" outlineLevel="1" x14ac:dyDescent="0.2">
      <c r="A167" s="66" t="str">
        <f t="shared" ca="1" si="92"/>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6"/>
        <v/>
      </c>
      <c r="K167" s="66" t="str">
        <f t="shared" ca="1" si="93"/>
        <v/>
      </c>
      <c r="L167" s="66" t="str">
        <f t="shared" ca="1" si="94"/>
        <v/>
      </c>
      <c r="M167" s="66" t="str">
        <f t="shared" ca="1" si="95"/>
        <v/>
      </c>
    </row>
    <row r="168" spans="1:13" hidden="1" outlineLevel="1" x14ac:dyDescent="0.2">
      <c r="A168" s="66" t="str">
        <f t="shared" ca="1" si="92"/>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6"/>
        <v/>
      </c>
      <c r="K168" s="66" t="str">
        <f t="shared" ca="1" si="93"/>
        <v/>
      </c>
      <c r="L168" s="66" t="str">
        <f t="shared" ca="1" si="94"/>
        <v/>
      </c>
      <c r="M168" s="66" t="str">
        <f t="shared" ca="1" si="95"/>
        <v/>
      </c>
    </row>
    <row r="169" spans="1:13" hidden="1" outlineLevel="1" x14ac:dyDescent="0.2">
      <c r="A169" s="66" t="str">
        <f t="shared" ca="1" si="92"/>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6"/>
        <v/>
      </c>
      <c r="K169" s="66" t="str">
        <f t="shared" ca="1" si="93"/>
        <v/>
      </c>
      <c r="L169" s="66" t="str">
        <f t="shared" ca="1" si="94"/>
        <v/>
      </c>
      <c r="M169" s="66" t="str">
        <f t="shared" ca="1" si="95"/>
        <v/>
      </c>
    </row>
    <row r="170" spans="1:13" collapsed="1" x14ac:dyDescent="0.2">
      <c r="A170" s="129" t="s">
        <v>143</v>
      </c>
      <c r="B170" s="295">
        <f ca="1">SUM(B160:B169)</f>
        <v>0</v>
      </c>
      <c r="C170" s="295">
        <f t="shared" ref="C170:I170" ca="1" si="97">SUM(C160:C169)</f>
        <v>0</v>
      </c>
      <c r="D170" s="295">
        <f t="shared" ca="1" si="97"/>
        <v>0</v>
      </c>
      <c r="E170" s="295">
        <f t="shared" ca="1" si="97"/>
        <v>0</v>
      </c>
      <c r="F170" s="295">
        <f t="shared" ca="1" si="97"/>
        <v>0</v>
      </c>
      <c r="G170" s="295">
        <f t="shared" ca="1" si="97"/>
        <v>0</v>
      </c>
      <c r="H170" s="295">
        <f t="shared" ca="1" si="97"/>
        <v>0</v>
      </c>
      <c r="I170" s="295">
        <f t="shared" ca="1" si="97"/>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8">SUM(C185:C190)</f>
        <v>0</v>
      </c>
      <c r="D191" s="295">
        <f t="shared" si="98"/>
        <v>0</v>
      </c>
      <c r="E191" s="295">
        <f t="shared" si="98"/>
        <v>0</v>
      </c>
      <c r="F191" s="295">
        <f t="shared" si="98"/>
        <v>0</v>
      </c>
      <c r="G191" s="295">
        <f t="shared" si="98"/>
        <v>0</v>
      </c>
      <c r="H191" s="295">
        <f t="shared" si="98"/>
        <v>0</v>
      </c>
      <c r="I191" s="295">
        <f t="shared" si="98"/>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9">+B14</f>
        <v>0</v>
      </c>
      <c r="C205" s="82">
        <f t="shared" ca="1" si="99"/>
        <v>1.3301029644682845</v>
      </c>
      <c r="D205" s="82">
        <f t="shared" ca="1" si="99"/>
        <v>1.3301029644682845</v>
      </c>
      <c r="E205" s="82">
        <f t="shared" ca="1" si="99"/>
        <v>1.3301029644682845</v>
      </c>
      <c r="F205" s="82">
        <f t="shared" ca="1" si="99"/>
        <v>1.3301029644682845</v>
      </c>
      <c r="G205" s="82">
        <f t="shared" ca="1" si="99"/>
        <v>1.3301029644682845</v>
      </c>
      <c r="H205" s="82">
        <f t="shared" ca="1" si="99"/>
        <v>1.3301029644682845</v>
      </c>
      <c r="I205" s="82">
        <f t="shared" ca="1" si="99"/>
        <v>1.3301029644682845</v>
      </c>
    </row>
    <row r="206" spans="1:9" hidden="1" outlineLevel="1" x14ac:dyDescent="0.2">
      <c r="A206" t="s">
        <v>149</v>
      </c>
      <c r="B206" s="82">
        <f t="shared" ref="B206:I206" ca="1" si="100">+B36</f>
        <v>0</v>
      </c>
      <c r="C206" s="82">
        <f t="shared" ca="1" si="100"/>
        <v>1.3301029644682845</v>
      </c>
      <c r="D206" s="82">
        <f t="shared" ca="1" si="100"/>
        <v>1.3301029644682845</v>
      </c>
      <c r="E206" s="82">
        <f t="shared" ca="1" si="100"/>
        <v>1.3301029644682845</v>
      </c>
      <c r="F206" s="82">
        <f t="shared" ca="1" si="100"/>
        <v>1.3301029644682845</v>
      </c>
      <c r="G206" s="82">
        <f t="shared" ca="1" si="100"/>
        <v>1.3301029644682845</v>
      </c>
      <c r="H206" s="82">
        <f t="shared" ca="1" si="100"/>
        <v>1.3301029644682845</v>
      </c>
      <c r="I206" s="82">
        <f t="shared" ca="1" si="100"/>
        <v>1.3301029644682845</v>
      </c>
    </row>
    <row r="207" spans="1:9" hidden="1" outlineLevel="1" x14ac:dyDescent="0.2">
      <c r="A207" t="s">
        <v>150</v>
      </c>
      <c r="B207" s="82">
        <f t="shared" ref="B207:I207" ca="1" si="101">+B36+B48</f>
        <v>0</v>
      </c>
      <c r="C207" s="82">
        <f t="shared" ca="1" si="101"/>
        <v>1.3301029644682845</v>
      </c>
      <c r="D207" s="82">
        <f t="shared" ca="1" si="101"/>
        <v>1.3301029644682845</v>
      </c>
      <c r="E207" s="82">
        <f t="shared" ca="1" si="101"/>
        <v>1.3416514182585901</v>
      </c>
      <c r="F207" s="82">
        <f t="shared" ca="1" si="101"/>
        <v>1.3515430179884469</v>
      </c>
      <c r="G207" s="82">
        <f t="shared" ca="1" si="101"/>
        <v>1.3596106856706267</v>
      </c>
      <c r="H207" s="82">
        <f t="shared" ca="1" si="101"/>
        <v>1.3676464209483408</v>
      </c>
      <c r="I207" s="82">
        <f t="shared" ca="1" si="101"/>
        <v>1.3756318972291395</v>
      </c>
    </row>
    <row r="208" spans="1:9" hidden="1" outlineLevel="1" x14ac:dyDescent="0.2">
      <c r="A208" t="s">
        <v>151</v>
      </c>
      <c r="B208" s="82">
        <f t="shared" ref="B208:I208" ca="1" si="102">+B70</f>
        <v>0</v>
      </c>
      <c r="C208" s="82">
        <f t="shared" ca="1" si="102"/>
        <v>1.3301029644682845</v>
      </c>
      <c r="D208" s="82">
        <f t="shared" ca="1" si="102"/>
        <v>1.3301029644682845</v>
      </c>
      <c r="E208" s="82">
        <f t="shared" ca="1" si="102"/>
        <v>1.3479029238469471</v>
      </c>
      <c r="F208" s="82">
        <f t="shared" ca="1" si="102"/>
        <v>1.366491020941351</v>
      </c>
      <c r="G208" s="82">
        <f t="shared" ca="1" si="102"/>
        <v>1.3845937057346749</v>
      </c>
      <c r="H208" s="82">
        <f t="shared" ca="1" si="102"/>
        <v>1.4018498776344235</v>
      </c>
      <c r="I208" s="82">
        <f t="shared" ca="1" si="102"/>
        <v>1.418145612256275</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438" priority="2" stopIfTrue="1" operator="notEqual">
      <formula>0</formula>
    </cfRule>
  </conditionalFormatting>
  <conditionalFormatting sqref="J130 J94 J70 J59 J48 J36:J37 J14 J25">
    <cfRule type="cellIs" dxfId="437" priority="3" stopIfTrue="1" operator="equal">
      <formula>"OK"</formula>
    </cfRule>
    <cfRule type="cellIs" dxfId="436" priority="4" stopIfTrue="1" operator="equal">
      <formula>"Warning Check Escalations"</formula>
    </cfRule>
  </conditionalFormatting>
  <conditionalFormatting sqref="N120:T120 N84:T84">
    <cfRule type="cellIs" dxfId="435" priority="5" stopIfTrue="1" operator="notEqual">
      <formula>0</formula>
    </cfRule>
    <cfRule type="cellIs" dxfId="434" priority="6" stopIfTrue="1" operator="equal">
      <formula>0</formula>
    </cfRule>
  </conditionalFormatting>
  <conditionalFormatting sqref="B94:I94">
    <cfRule type="cellIs" dxfId="433" priority="1" stopIfTrue="1" operator="notEqual">
      <formula>0</formula>
    </cfRule>
  </conditionalFormatting>
  <dataValidations count="5">
    <dataValidation type="list" showInputMessage="1" showErrorMessage="1" sqref="B112" xr:uid="{00000000-0002-0000-0F00-000000000000}">
      <formula1>"Labour, Materials, Services"</formula1>
    </dataValidation>
    <dataValidation type="list" allowBlank="1" showInputMessage="1" showErrorMessage="1" sqref="A77:A82" xr:uid="{00000000-0002-0000-0F00-000001000000}">
      <formula1>EscalationDescription_Input_Cost</formula1>
    </dataValidation>
    <dataValidation type="list" showInputMessage="1" showErrorMessage="1" sqref="A113:A118" xr:uid="{00000000-0002-0000-0F00-000002000000}">
      <formula1>EscalationDescription_General</formula1>
    </dataValidation>
    <dataValidation type="list" allowBlank="1" showInputMessage="1" showErrorMessage="1" sqref="D5" xr:uid="{00000000-0002-0000-0F00-000003000000}">
      <formula1>"2008/09 Regulatory Accounts, Bottom Up"</formula1>
    </dataValidation>
    <dataValidation type="list" showInputMessage="1" showErrorMessage="1" sqref="B113:B118 B77:B82" xr:uid="{00000000-0002-0000-0F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44033"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59">
    <tabColor indexed="57"/>
    <pageSetUpPr fitToPage="1"/>
  </sheetPr>
  <dimension ref="A1:T240"/>
  <sheetViews>
    <sheetView showGridLines="0" workbookViewId="0">
      <selection activeCell="A114" sqref="A114: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3</v>
      </c>
      <c r="M1" s="281"/>
      <c r="N1" s="279"/>
      <c r="O1" s="279"/>
      <c r="P1" s="279"/>
      <c r="Q1" s="279"/>
      <c r="R1" s="279"/>
      <c r="S1" s="279"/>
      <c r="T1" s="279"/>
    </row>
    <row r="2" spans="1:20" ht="15.75" x14ac:dyDescent="0.25">
      <c r="A2" s="184" t="s">
        <v>114</v>
      </c>
      <c r="B2" s="74" t="str">
        <f ca="1">OFFSET(List_AllocOpexListStart,+$K$1,1)</f>
        <v>Legal Services</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1.0585835710527047</v>
      </c>
      <c r="D13" s="285">
        <f ca="1">OFFSET(Future_AOpexStart,MATCH($K$1,'I-6 Future A'!$A$6:$A$379)+7,+'I-5 Future DA'!E$5)</f>
        <v>1.0585835710527047</v>
      </c>
      <c r="E13" s="285">
        <f ca="1">OFFSET(Future_AOpexStart,MATCH($K$1,'I-6 Future A'!$A$6:$A$379)+7,+'I-5 Future DA'!F$5)</f>
        <v>1.0585835710527047</v>
      </c>
      <c r="F13" s="285">
        <f ca="1">OFFSET(Future_AOpexStart,MATCH($K$1,'I-6 Future A'!$A$6:$A$379)+7,+'I-5 Future DA'!G$5)</f>
        <v>1.0585835710527047</v>
      </c>
      <c r="G13" s="285">
        <f ca="1">OFFSET(Future_AOpexStart,MATCH($K$1,'I-6 Future A'!$A$6:$A$379)+7,+'I-5 Future DA'!H$5)</f>
        <v>1.0585835710527047</v>
      </c>
      <c r="H13" s="285">
        <f ca="1">OFFSET(Future_AOpexStart,MATCH($K$1,'I-6 Future A'!$A$6:$A$379)+7,+'I-5 Future DA'!I$5)</f>
        <v>1.0585835710527047</v>
      </c>
      <c r="I13" s="285">
        <f ca="1">OFFSET(Future_AOpexStart,MATCH($K$1,'I-6 Future A'!$A$6:$A$379)+7,+'I-5 Future DA'!J$5)</f>
        <v>1.0585835710527047</v>
      </c>
      <c r="J13" s="36"/>
      <c r="K13" s="21"/>
      <c r="L13" s="21"/>
    </row>
    <row r="14" spans="1:20" s="87" customFormat="1" ht="18" customHeight="1" collapsed="1" thickBot="1" x14ac:dyDescent="0.25">
      <c r="A14" s="84" t="s">
        <v>71</v>
      </c>
      <c r="B14" s="286">
        <f t="shared" ref="B14:I14" ca="1" si="0">SUM(B8:B13)</f>
        <v>0</v>
      </c>
      <c r="C14" s="286">
        <f t="shared" ca="1" si="0"/>
        <v>1.0585835710527047</v>
      </c>
      <c r="D14" s="286">
        <f t="shared" ca="1" si="0"/>
        <v>1.0585835710527047</v>
      </c>
      <c r="E14" s="286">
        <f t="shared" ca="1" si="0"/>
        <v>1.0585835710527047</v>
      </c>
      <c r="F14" s="286">
        <f t="shared" ca="1" si="0"/>
        <v>1.0585835710527047</v>
      </c>
      <c r="G14" s="286">
        <f t="shared" ca="1" si="0"/>
        <v>1.0585835710527047</v>
      </c>
      <c r="H14" s="286">
        <f t="shared" ca="1" si="0"/>
        <v>1.0585835710527047</v>
      </c>
      <c r="I14" s="286">
        <f t="shared" ca="1" si="0"/>
        <v>1.0585835710527047</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t="13.5" hidden="1" outlineLevel="1" thickBot="1" x14ac:dyDescent="0.25">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+'A-3'!B8+'A-3'!B19</f>
        <v>0</v>
      </c>
      <c r="C30" s="284">
        <f ca="1">+'A-3'!C8+'A-3'!C19</f>
        <v>0</v>
      </c>
      <c r="D30" s="284">
        <f ca="1">+'A-3'!D8+'A-3'!D19</f>
        <v>0</v>
      </c>
      <c r="E30" s="284">
        <f ca="1">+'A-3'!E8+'A-3'!E19</f>
        <v>0</v>
      </c>
      <c r="F30" s="284">
        <f ca="1">+'A-3'!F8+'A-3'!F19</f>
        <v>0</v>
      </c>
      <c r="G30" s="284">
        <f ca="1">+'A-3'!G8+'A-3'!G19</f>
        <v>0</v>
      </c>
      <c r="H30" s="284">
        <f ca="1">+'A-3'!H8+'A-3'!H19</f>
        <v>0</v>
      </c>
      <c r="I30" s="284">
        <f ca="1">+'A-3'!I8+'A-3'!I19</f>
        <v>0</v>
      </c>
      <c r="J30" s="42"/>
      <c r="K30" s="21"/>
      <c r="L30" s="21"/>
    </row>
    <row r="31" spans="1:12" hidden="1" outlineLevel="2" x14ac:dyDescent="0.2">
      <c r="A31" s="61" t="s">
        <v>69</v>
      </c>
      <c r="B31" s="284">
        <f ca="1">+'A-3'!B9+'A-3'!B20</f>
        <v>0</v>
      </c>
      <c r="C31" s="284">
        <f ca="1">+'A-3'!C9+'A-3'!C20</f>
        <v>0</v>
      </c>
      <c r="D31" s="284">
        <f ca="1">+'A-3'!D9+'A-3'!D20</f>
        <v>0</v>
      </c>
      <c r="E31" s="284">
        <f ca="1">+'A-3'!E9+'A-3'!E20</f>
        <v>0</v>
      </c>
      <c r="F31" s="284">
        <f ca="1">+'A-3'!F9+'A-3'!F20</f>
        <v>0</v>
      </c>
      <c r="G31" s="284">
        <f ca="1">+'A-3'!G9+'A-3'!G20</f>
        <v>0</v>
      </c>
      <c r="H31" s="284">
        <f ca="1">+'A-3'!H9+'A-3'!H20</f>
        <v>0</v>
      </c>
      <c r="I31" s="284">
        <f ca="1">+'A-3'!I9+'A-3'!I20</f>
        <v>0</v>
      </c>
      <c r="J31" s="42"/>
      <c r="K31" s="21"/>
      <c r="L31" s="21"/>
    </row>
    <row r="32" spans="1:12" s="736" customFormat="1" hidden="1" outlineLevel="2" x14ac:dyDescent="0.2">
      <c r="A32" s="61" t="s">
        <v>546</v>
      </c>
      <c r="B32" s="284">
        <f ca="1">+'A-3'!B10+'A-3'!B21</f>
        <v>0</v>
      </c>
      <c r="C32" s="284">
        <f ca="1">+'A-3'!C10+'A-3'!C21</f>
        <v>0</v>
      </c>
      <c r="D32" s="284">
        <f ca="1">+'A-3'!D10+'A-3'!D21</f>
        <v>0</v>
      </c>
      <c r="E32" s="284">
        <f ca="1">+'A-3'!E10+'A-3'!E21</f>
        <v>0</v>
      </c>
      <c r="F32" s="284">
        <f ca="1">+'A-3'!F10+'A-3'!F21</f>
        <v>0</v>
      </c>
      <c r="G32" s="284">
        <f ca="1">+'A-3'!G10+'A-3'!G21</f>
        <v>0</v>
      </c>
      <c r="H32" s="284">
        <f ca="1">+'A-3'!H10+'A-3'!H21</f>
        <v>0</v>
      </c>
      <c r="I32" s="284">
        <f ca="1">+'A-3'!I10+'A-3'!I21</f>
        <v>0</v>
      </c>
      <c r="J32" s="42"/>
      <c r="K32" s="712"/>
      <c r="L32" s="712"/>
    </row>
    <row r="33" spans="1:12" hidden="1" outlineLevel="2" x14ac:dyDescent="0.2">
      <c r="A33" s="61" t="s">
        <v>547</v>
      </c>
      <c r="B33" s="284">
        <f ca="1">+'A-3'!B11+'A-3'!B22</f>
        <v>0</v>
      </c>
      <c r="C33" s="284">
        <f ca="1">+'A-3'!C11+'A-3'!C22</f>
        <v>0</v>
      </c>
      <c r="D33" s="284">
        <f ca="1">+'A-3'!D11+'A-3'!D22</f>
        <v>0</v>
      </c>
      <c r="E33" s="284">
        <f ca="1">+'A-3'!E11+'A-3'!E22</f>
        <v>0</v>
      </c>
      <c r="F33" s="284">
        <f ca="1">+'A-3'!F11+'A-3'!F22</f>
        <v>0</v>
      </c>
      <c r="G33" s="284">
        <f ca="1">+'A-3'!G11+'A-3'!G22</f>
        <v>0</v>
      </c>
      <c r="H33" s="284">
        <f ca="1">+'A-3'!H11+'A-3'!H22</f>
        <v>0</v>
      </c>
      <c r="I33" s="284">
        <f ca="1">+'A-3'!I11+'A-3'!I22</f>
        <v>0</v>
      </c>
      <c r="J33" s="42"/>
      <c r="K33" s="21"/>
      <c r="L33" s="21"/>
    </row>
    <row r="34" spans="1:12" s="736" customFormat="1" hidden="1" outlineLevel="2" x14ac:dyDescent="0.2">
      <c r="A34" s="61" t="s">
        <v>498</v>
      </c>
      <c r="B34" s="284">
        <f ca="1">+'A-3'!B12+'A-3'!B23</f>
        <v>0</v>
      </c>
      <c r="C34" s="284">
        <f ca="1">+'A-3'!C12+'A-3'!C23</f>
        <v>0</v>
      </c>
      <c r="D34" s="284">
        <f ca="1">+'A-3'!D12+'A-3'!D23</f>
        <v>0</v>
      </c>
      <c r="E34" s="284">
        <f ca="1">+'A-3'!E12+'A-3'!E23</f>
        <v>0</v>
      </c>
      <c r="F34" s="284">
        <f ca="1">+'A-3'!F12+'A-3'!F23</f>
        <v>0</v>
      </c>
      <c r="G34" s="284">
        <f ca="1">+'A-3'!G12+'A-3'!G23</f>
        <v>0</v>
      </c>
      <c r="H34" s="284">
        <f ca="1">+'A-3'!H12+'A-3'!H23</f>
        <v>0</v>
      </c>
      <c r="I34" s="284">
        <f ca="1">+'A-3'!I12+'A-3'!I23</f>
        <v>0</v>
      </c>
      <c r="J34" s="42"/>
      <c r="K34" s="712"/>
      <c r="L34" s="712"/>
    </row>
    <row r="35" spans="1:12" ht="13.5" hidden="1" outlineLevel="2" thickBot="1" x14ac:dyDescent="0.25">
      <c r="A35" s="83" t="s">
        <v>70</v>
      </c>
      <c r="B35" s="284">
        <f ca="1">+'A-3'!B13+'A-3'!B24</f>
        <v>0</v>
      </c>
      <c r="C35" s="284">
        <f ca="1">+'A-3'!C13+'A-3'!C24</f>
        <v>1.0585835710527047</v>
      </c>
      <c r="D35" s="284">
        <f ca="1">+'A-3'!D13+'A-3'!D24</f>
        <v>1.0585835710527047</v>
      </c>
      <c r="E35" s="284">
        <f ca="1">+'A-3'!E13+'A-3'!E24</f>
        <v>1.0585835710527047</v>
      </c>
      <c r="F35" s="284">
        <f ca="1">+'A-3'!F13+'A-3'!F24</f>
        <v>1.0585835710527047</v>
      </c>
      <c r="G35" s="284">
        <f ca="1">+'A-3'!G13+'A-3'!G24</f>
        <v>1.0585835710527047</v>
      </c>
      <c r="H35" s="284">
        <f ca="1">+'A-3'!H13+'A-3'!H24</f>
        <v>1.0585835710527047</v>
      </c>
      <c r="I35" s="284">
        <f ca="1">+'A-3'!I13+'A-3'!I24</f>
        <v>1.0585835710527047</v>
      </c>
      <c r="J35" s="93"/>
      <c r="K35" s="21"/>
      <c r="L35" s="21"/>
    </row>
    <row r="36" spans="1:12" s="87" customFormat="1" ht="20.25" customHeight="1" collapsed="1" thickBot="1" x14ac:dyDescent="0.25">
      <c r="A36" s="94" t="s">
        <v>121</v>
      </c>
      <c r="B36" s="293">
        <f t="shared" ref="B36:I36" ca="1" si="7">SUM(B30:B35)</f>
        <v>0</v>
      </c>
      <c r="C36" s="293">
        <f t="shared" ca="1" si="7"/>
        <v>1.0585835710527047</v>
      </c>
      <c r="D36" s="293">
        <f t="shared" ca="1" si="7"/>
        <v>1.0585835710527047</v>
      </c>
      <c r="E36" s="293">
        <f t="shared" ca="1" si="7"/>
        <v>1.0585835710527047</v>
      </c>
      <c r="F36" s="293">
        <f t="shared" ca="1" si="7"/>
        <v>1.0585835710527047</v>
      </c>
      <c r="G36" s="293">
        <f t="shared" ca="1" si="7"/>
        <v>1.0585835710527047</v>
      </c>
      <c r="H36" s="293">
        <f t="shared" ca="1" si="7"/>
        <v>1.0585835710527047</v>
      </c>
      <c r="I36" s="293">
        <f t="shared" ca="1" si="7"/>
        <v>1.0585835710527047</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9.1910203796634771E-3</v>
      </c>
      <c r="F47" s="284">
        <f t="shared" ca="1" si="12"/>
        <v>1.7063407138565051E-2</v>
      </c>
      <c r="G47" s="284">
        <f t="shared" ca="1" si="12"/>
        <v>2.3484188606774477E-2</v>
      </c>
      <c r="H47" s="284">
        <f t="shared" ca="1" si="12"/>
        <v>2.9879556163689307E-2</v>
      </c>
      <c r="I47" s="284">
        <f t="shared" ca="1" si="12"/>
        <v>3.6234924299616868E-2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9.1910203796634771E-3</v>
      </c>
      <c r="F48" s="293">
        <f t="shared" ca="1" si="13"/>
        <v>1.7063407138565051E-2</v>
      </c>
      <c r="G48" s="293">
        <f t="shared" ca="1" si="13"/>
        <v>2.3484188606774477E-2</v>
      </c>
      <c r="H48" s="293">
        <f t="shared" ca="1" si="13"/>
        <v>2.9879556163689307E-2</v>
      </c>
      <c r="I48" s="293">
        <f t="shared" ca="1" si="13"/>
        <v>3.6234924299616868E-2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0</v>
      </c>
      <c r="F58" s="285">
        <f t="shared" ca="1" si="18"/>
        <v>0</v>
      </c>
      <c r="G58" s="285">
        <f t="shared" ca="1" si="18"/>
        <v>0</v>
      </c>
      <c r="H58" s="285">
        <f t="shared" ca="1" si="18"/>
        <v>0</v>
      </c>
      <c r="I58" s="285">
        <f t="shared" ca="1" si="18"/>
        <v>0</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0</v>
      </c>
      <c r="F59" s="286">
        <f t="shared" ca="1" si="19"/>
        <v>0</v>
      </c>
      <c r="G59" s="286">
        <f t="shared" ca="1" si="19"/>
        <v>0</v>
      </c>
      <c r="H59" s="286">
        <f t="shared" ca="1" si="19"/>
        <v>0</v>
      </c>
      <c r="I59" s="286">
        <f t="shared" ca="1" si="19"/>
        <v>0</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1.0585835710527047</v>
      </c>
      <c r="D69" s="285">
        <f t="shared" ca="1" si="24"/>
        <v>1.0585835710527047</v>
      </c>
      <c r="E69" s="285">
        <f t="shared" ca="1" si="24"/>
        <v>1.0677745914323682</v>
      </c>
      <c r="F69" s="285">
        <f t="shared" ca="1" si="24"/>
        <v>1.0756469781912699</v>
      </c>
      <c r="G69" s="285">
        <f t="shared" ca="1" si="24"/>
        <v>1.0820677596594792</v>
      </c>
      <c r="H69" s="285">
        <f t="shared" ca="1" si="24"/>
        <v>1.088463127216394</v>
      </c>
      <c r="I69" s="285">
        <f t="shared" ca="1" si="24"/>
        <v>1.0948184953523217</v>
      </c>
      <c r="K69" s="42"/>
      <c r="L69" s="21"/>
    </row>
    <row r="70" spans="1:20" s="87" customFormat="1" ht="18" customHeight="1" collapsed="1" thickBot="1" x14ac:dyDescent="0.25">
      <c r="A70" s="99" t="s">
        <v>122</v>
      </c>
      <c r="B70" s="294">
        <f t="shared" ref="B70:I70" ca="1" si="25">SUM(B64:B69)</f>
        <v>0</v>
      </c>
      <c r="C70" s="294">
        <f t="shared" ca="1" si="25"/>
        <v>1.0585835710527047</v>
      </c>
      <c r="D70" s="294">
        <f t="shared" ca="1" si="25"/>
        <v>1.0585835710527047</v>
      </c>
      <c r="E70" s="294">
        <f t="shared" ca="1" si="25"/>
        <v>1.0677745914323682</v>
      </c>
      <c r="F70" s="294">
        <f t="shared" ca="1" si="25"/>
        <v>1.0756469781912699</v>
      </c>
      <c r="G70" s="294">
        <f t="shared" ca="1" si="25"/>
        <v>1.0820677596594792</v>
      </c>
      <c r="H70" s="294">
        <f t="shared" ca="1" si="25"/>
        <v>1.088463127216394</v>
      </c>
      <c r="I70" s="294">
        <f t="shared" ca="1" si="25"/>
        <v>1.0948184953523217</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9.1910203796634771E-3</v>
      </c>
      <c r="Q77" s="284">
        <f ca="1">IF($B77&lt;&gt;0,(+VLOOKUP($B77,$A$8:$I$13,6,FALSE))*(F77),0)</f>
        <v>1.7063407138565051E-2</v>
      </c>
      <c r="R77" s="284">
        <f ca="1">IF($B77&lt;&gt;0,(+VLOOKUP($B77,$A$8:$I$13,7,FALSE))*(G77),0)</f>
        <v>2.3484188606774477E-2</v>
      </c>
      <c r="S77" s="284">
        <f ca="1">IF($B77&lt;&gt;0,(+VLOOKUP($B77,$A$8:$I$13,8,FALSE))*(H77),0)</f>
        <v>2.9879556163689307E-2</v>
      </c>
      <c r="T77" s="284">
        <f ca="1">IF($B77&lt;&gt;0,(+VLOOKUP($B77,$A$8:$I$13,9,FALSE))*(I77),0)</f>
        <v>3.6234924299616868E-2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9.1910203796634771E-3</v>
      </c>
      <c r="Q83" s="291">
        <f t="shared" ca="1" si="51"/>
        <v>1.7063407138565051E-2</v>
      </c>
      <c r="R83" s="291">
        <f t="shared" ca="1" si="51"/>
        <v>2.3484188606774477E-2</v>
      </c>
      <c r="S83" s="291">
        <f t="shared" ca="1" si="51"/>
        <v>2.9879556163689307E-2</v>
      </c>
      <c r="T83" s="291">
        <f t="shared" ca="1" si="51"/>
        <v>3.6234924299616868E-2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9.1910203796634771E-3</v>
      </c>
      <c r="F103" s="284">
        <f t="shared" ca="1" si="62"/>
        <v>1.7063407138565051E-2</v>
      </c>
      <c r="G103" s="284">
        <f t="shared" ca="1" si="62"/>
        <v>2.3484188606774477E-2</v>
      </c>
      <c r="H103" s="284">
        <f t="shared" ca="1" si="62"/>
        <v>2.9879556163689307E-2</v>
      </c>
      <c r="I103" s="284">
        <f t="shared" ca="1" si="62"/>
        <v>3.6234924299616868E-2</v>
      </c>
    </row>
    <row r="104" spans="1:20" outlineLevel="1" x14ac:dyDescent="0.2">
      <c r="A104" s="120" t="s">
        <v>135</v>
      </c>
      <c r="B104" s="121"/>
      <c r="C104" s="295">
        <f t="shared" ref="C104:I104" ca="1" si="63">SUM(C98:C103)</f>
        <v>0</v>
      </c>
      <c r="D104" s="295">
        <f t="shared" ca="1" si="63"/>
        <v>0</v>
      </c>
      <c r="E104" s="295">
        <f t="shared" ca="1" si="63"/>
        <v>9.1910203796634771E-3</v>
      </c>
      <c r="F104" s="295">
        <f t="shared" ca="1" si="63"/>
        <v>1.7063407138565051E-2</v>
      </c>
      <c r="G104" s="295">
        <f t="shared" ca="1" si="63"/>
        <v>2.3484188606774477E-2</v>
      </c>
      <c r="H104" s="295">
        <f t="shared" ca="1" si="63"/>
        <v>2.9879556163689307E-2</v>
      </c>
      <c r="I104" s="295">
        <f t="shared" ca="1" si="63"/>
        <v>3.6234924299616868E-2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68</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0</v>
      </c>
      <c r="Q113" s="284">
        <f ca="1">IF($B113&lt;&gt;0,(+VLOOKUP($B113,$A$8:$I$13,6,FALSE)+VLOOKUP($B113,$A$42:$I$47,6,FALSE))*(F113),0)</f>
        <v>0</v>
      </c>
      <c r="R113" s="284">
        <f ca="1">IF($B113&lt;&gt;0,(+VLOOKUP($B113,$A$8:$I$13,7,FALSE)+VLOOKUP($B113,$A$42:$I$47,7,FALSE))*(G113),0)</f>
        <v>0</v>
      </c>
      <c r="S113" s="284">
        <f ca="1">IF($B113&lt;&gt;0,(+VLOOKUP($B113,$A$8:$I$13,8,FALSE)+VLOOKUP($B113,$A$42:$I$47,8,FALSE))*(H113),0)</f>
        <v>0</v>
      </c>
      <c r="T113" s="284">
        <f ca="1">IF($B113&lt;&gt;0,(+VLOOKUP($B113,$A$8:$I$13,9,FALSE)+VLOOKUP($B113,$A$42:$I$47,9,FALSE))*(I113),0)</f>
        <v>0</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0</v>
      </c>
      <c r="Q119" s="291">
        <f t="shared" ca="1" si="75"/>
        <v>0</v>
      </c>
      <c r="R119" s="291">
        <f t="shared" ca="1" si="75"/>
        <v>0</v>
      </c>
      <c r="S119" s="291">
        <f t="shared" ca="1" si="75"/>
        <v>0</v>
      </c>
      <c r="T119" s="291">
        <f t="shared" ca="1" si="75"/>
        <v>0</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4.6595602279995152E-3</v>
      </c>
      <c r="F122" s="108">
        <f t="array" ref="F122">PRODUCT(IF($B$113:$B$119=$A122,F$113:F$119+1))-IF(COUNTIF($B$113:$B$119,+$A122)=0,0,1)</f>
        <v>1.1059953515317522E-2</v>
      </c>
      <c r="G122" s="108">
        <f t="array" ref="G122">PRODUCT(IF($B$113:$B$119=$A122,G$113:G$119+1))-IF(COUNTIF($B$113:$B$119,+$A122)=0,0,1)</f>
        <v>1.8375127768082589E-2</v>
      </c>
      <c r="H122" s="108">
        <f t="array" ref="H122">PRODUCT(IF($B$113:$B$119=$A122,H$113:H$119+1))-IF(COUNTIF($B$113:$B$119,+$A122)=0,0,1)</f>
        <v>2.5008990746574478E-2</v>
      </c>
      <c r="I122" s="108">
        <f t="array" ref="I122">PRODUCT(IF($B$113:$B$119=$A122,I$113:I$119+1))-IF(COUNTIF($B$113:$B$119,+$A122)=0,0,1)</f>
        <v>3.0904862785436027E-2</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0</v>
      </c>
      <c r="F127" s="108">
        <f t="array" ref="F127">PRODUCT(IF($B$113:$B$119=$A127,F$113:F$119+1))-IF(COUNTIF($B$113:$B$119,+$A127)=0,0,1)</f>
        <v>0</v>
      </c>
      <c r="G127" s="108">
        <f t="array" ref="G127">PRODUCT(IF($B$113:$B$119=$A127,G$113:G$119+1))-IF(COUNTIF($B$113:$B$119,+$A127)=0,0,1)</f>
        <v>0</v>
      </c>
      <c r="H127" s="108">
        <f t="array" ref="H127">PRODUCT(IF($B$113:$B$119=$A127,H$113:H$119+1))-IF(COUNTIF($B$113:$B$119,+$A127)=0,0,1)</f>
        <v>0</v>
      </c>
      <c r="I127" s="108">
        <f t="array" ref="I127">PRODUCT(IF($B$113:$B$119=$A127,I$113:I$119+1))-IF(COUNTIF($B$113:$B$119,+$A127)=0,0,1)</f>
        <v>0</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0</v>
      </c>
      <c r="F139" s="284">
        <f t="shared" ca="1" si="83"/>
        <v>0</v>
      </c>
      <c r="G139" s="284">
        <f t="shared" ca="1" si="83"/>
        <v>0</v>
      </c>
      <c r="H139" s="284">
        <f t="shared" ca="1" si="83"/>
        <v>0</v>
      </c>
      <c r="I139" s="284">
        <f t="shared" ca="1" si="83"/>
        <v>0</v>
      </c>
    </row>
    <row r="140" spans="1:16" outlineLevel="1" x14ac:dyDescent="0.2">
      <c r="A140" s="120" t="s">
        <v>140</v>
      </c>
      <c r="B140" s="121"/>
      <c r="C140" s="295">
        <f t="shared" ref="C140:I140" ca="1" si="84">SUM(C134:C139)</f>
        <v>0</v>
      </c>
      <c r="D140" s="295">
        <f t="shared" ca="1" si="84"/>
        <v>0</v>
      </c>
      <c r="E140" s="295">
        <f t="shared" ca="1" si="84"/>
        <v>0</v>
      </c>
      <c r="F140" s="295">
        <f t="shared" ca="1" si="84"/>
        <v>0</v>
      </c>
      <c r="G140" s="295">
        <f t="shared" ca="1" si="84"/>
        <v>0</v>
      </c>
      <c r="H140" s="295">
        <f t="shared" ca="1" si="84"/>
        <v>0</v>
      </c>
      <c r="I140" s="295">
        <f t="shared" ca="1" si="84"/>
        <v>0</v>
      </c>
    </row>
    <row r="141" spans="1:16" ht="13.5" outlineLevel="1" thickBot="1" x14ac:dyDescent="0.25">
      <c r="A141" s="122" t="s">
        <v>141</v>
      </c>
      <c r="B141" s="126"/>
      <c r="C141" s="124">
        <f t="shared" ref="C141:I141" ca="1" si="85">IF((+C36+C48)&lt;&gt;0,+C140/(+C36+C48),0)</f>
        <v>0</v>
      </c>
      <c r="D141" s="124">
        <f t="shared" ca="1" si="85"/>
        <v>0</v>
      </c>
      <c r="E141" s="124">
        <f t="shared" ca="1" si="85"/>
        <v>0</v>
      </c>
      <c r="F141" s="124">
        <f t="shared" ca="1" si="85"/>
        <v>0</v>
      </c>
      <c r="G141" s="124">
        <f t="shared" ca="1" si="85"/>
        <v>0</v>
      </c>
      <c r="H141" s="124">
        <f t="shared" ca="1" si="85"/>
        <v>0</v>
      </c>
      <c r="I141" s="124">
        <f t="shared" ca="1" si="85"/>
        <v>0</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I154" si="86">SUMIF($A$185:$A$195,$A149,C$185:C$195)</f>
        <v>0</v>
      </c>
      <c r="D149" s="284">
        <f t="shared" si="86"/>
        <v>0</v>
      </c>
      <c r="E149" s="284">
        <f t="shared" si="86"/>
        <v>0</v>
      </c>
      <c r="F149" s="284">
        <f t="shared" si="86"/>
        <v>0</v>
      </c>
      <c r="G149" s="284">
        <f t="shared" si="86"/>
        <v>0</v>
      </c>
      <c r="H149" s="284">
        <f t="shared" si="86"/>
        <v>0</v>
      </c>
      <c r="I149" s="284">
        <f t="shared" si="86"/>
        <v>0</v>
      </c>
      <c r="J149" s="63"/>
      <c r="K149" s="63"/>
      <c r="L149" s="63"/>
    </row>
    <row r="150" spans="1:13" hidden="1" outlineLevel="1" x14ac:dyDescent="0.2">
      <c r="A150" s="61" t="s">
        <v>69</v>
      </c>
      <c r="B150" s="65"/>
      <c r="C150" s="284">
        <f t="shared" si="86"/>
        <v>0</v>
      </c>
      <c r="D150" s="284">
        <f t="shared" si="86"/>
        <v>0</v>
      </c>
      <c r="E150" s="284">
        <f t="shared" si="86"/>
        <v>0</v>
      </c>
      <c r="F150" s="284">
        <f t="shared" si="86"/>
        <v>0</v>
      </c>
      <c r="G150" s="284">
        <f t="shared" si="86"/>
        <v>0</v>
      </c>
      <c r="H150" s="284">
        <f t="shared" si="86"/>
        <v>0</v>
      </c>
      <c r="I150" s="284">
        <f t="shared" si="86"/>
        <v>0</v>
      </c>
      <c r="J150" s="42"/>
      <c r="K150" s="21"/>
      <c r="L150" s="21"/>
    </row>
    <row r="151" spans="1:13" s="736" customFormat="1" hidden="1" outlineLevel="1" x14ac:dyDescent="0.2">
      <c r="A151" s="61" t="s">
        <v>546</v>
      </c>
      <c r="B151" s="65"/>
      <c r="C151" s="284">
        <f t="shared" si="86"/>
        <v>0</v>
      </c>
      <c r="D151" s="284">
        <f t="shared" si="86"/>
        <v>0</v>
      </c>
      <c r="E151" s="284">
        <f t="shared" si="86"/>
        <v>0</v>
      </c>
      <c r="F151" s="284">
        <f t="shared" si="86"/>
        <v>0</v>
      </c>
      <c r="G151" s="284">
        <f t="shared" si="86"/>
        <v>0</v>
      </c>
      <c r="H151" s="284">
        <f t="shared" si="86"/>
        <v>0</v>
      </c>
      <c r="I151" s="284">
        <f t="shared" si="86"/>
        <v>0</v>
      </c>
      <c r="J151" s="42"/>
      <c r="K151" s="712"/>
      <c r="L151" s="712"/>
    </row>
    <row r="152" spans="1:13" hidden="1" outlineLevel="1" x14ac:dyDescent="0.2">
      <c r="A152" s="61" t="s">
        <v>547</v>
      </c>
      <c r="B152" s="65"/>
      <c r="C152" s="284">
        <f t="shared" si="86"/>
        <v>0</v>
      </c>
      <c r="D152" s="284">
        <f t="shared" si="86"/>
        <v>0</v>
      </c>
      <c r="E152" s="284">
        <f t="shared" si="86"/>
        <v>0</v>
      </c>
      <c r="F152" s="284">
        <f t="shared" si="86"/>
        <v>0</v>
      </c>
      <c r="G152" s="284">
        <f t="shared" si="86"/>
        <v>0</v>
      </c>
      <c r="H152" s="284">
        <f t="shared" si="86"/>
        <v>0</v>
      </c>
      <c r="I152" s="284">
        <f t="shared" si="86"/>
        <v>0</v>
      </c>
      <c r="J152" s="42"/>
      <c r="K152" s="21"/>
      <c r="L152" s="21"/>
    </row>
    <row r="153" spans="1:13" s="736" customFormat="1" hidden="1" outlineLevel="1" x14ac:dyDescent="0.2">
      <c r="A153" s="61" t="s">
        <v>498</v>
      </c>
      <c r="B153" s="65"/>
      <c r="C153" s="284">
        <f t="shared" si="86"/>
        <v>0</v>
      </c>
      <c r="D153" s="284">
        <f t="shared" si="86"/>
        <v>0</v>
      </c>
      <c r="E153" s="284">
        <f t="shared" si="86"/>
        <v>0</v>
      </c>
      <c r="F153" s="284">
        <f t="shared" si="86"/>
        <v>0</v>
      </c>
      <c r="G153" s="284">
        <f t="shared" si="86"/>
        <v>0</v>
      </c>
      <c r="H153" s="284">
        <f t="shared" si="86"/>
        <v>0</v>
      </c>
      <c r="I153" s="284">
        <f t="shared" si="86"/>
        <v>0</v>
      </c>
      <c r="J153" s="42"/>
      <c r="K153" s="712"/>
      <c r="L153" s="712"/>
    </row>
    <row r="154" spans="1:13" hidden="1" outlineLevel="1" x14ac:dyDescent="0.2">
      <c r="A154" s="83" t="s">
        <v>70</v>
      </c>
      <c r="B154" s="65"/>
      <c r="C154" s="284">
        <f t="shared" si="86"/>
        <v>0</v>
      </c>
      <c r="D154" s="284">
        <f t="shared" si="86"/>
        <v>0</v>
      </c>
      <c r="E154" s="284">
        <f t="shared" si="86"/>
        <v>0</v>
      </c>
      <c r="F154" s="284">
        <f t="shared" si="86"/>
        <v>0</v>
      </c>
      <c r="G154" s="284">
        <f t="shared" si="86"/>
        <v>0</v>
      </c>
      <c r="H154" s="284">
        <f t="shared" si="86"/>
        <v>0</v>
      </c>
      <c r="I154" s="284">
        <f t="shared" si="86"/>
        <v>0</v>
      </c>
      <c r="J154" s="42"/>
      <c r="K154" s="21"/>
      <c r="L154" s="21"/>
    </row>
    <row r="155" spans="1:13" hidden="1" outlineLevel="1" x14ac:dyDescent="0.2">
      <c r="A155" s="129" t="s">
        <v>143</v>
      </c>
      <c r="B155" s="130"/>
      <c r="C155" s="295">
        <f t="shared" ref="C155:I155" si="87">SUM(C149:C154)</f>
        <v>0</v>
      </c>
      <c r="D155" s="295">
        <f t="shared" si="87"/>
        <v>0</v>
      </c>
      <c r="E155" s="295">
        <f t="shared" si="87"/>
        <v>0</v>
      </c>
      <c r="F155" s="295">
        <f t="shared" si="87"/>
        <v>0</v>
      </c>
      <c r="G155" s="295">
        <f t="shared" si="87"/>
        <v>0</v>
      </c>
      <c r="H155" s="295">
        <f t="shared" si="87"/>
        <v>0</v>
      </c>
      <c r="I155" s="295">
        <f t="shared" si="87"/>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 ca="1" si="88">IF(ISNUMBER($J160),OFFSET($B$177,MATCH(+$J160,$J$178:$J$195,0),0),"")</f>
        <v>Step Change</v>
      </c>
      <c r="B160" s="284">
        <f t="shared" ref="B160:I169" ca="1" si="89">IF(ISNUMBER($J160),OFFSET(B$177,MATCH(+$J160,$J$178:$J$195,0)+13,0),"")</f>
        <v>0</v>
      </c>
      <c r="C160" s="284">
        <f t="shared" ca="1" si="89"/>
        <v>0</v>
      </c>
      <c r="D160" s="284">
        <f t="shared" ca="1" si="89"/>
        <v>0</v>
      </c>
      <c r="E160" s="284">
        <f t="shared" ca="1" si="89"/>
        <v>0</v>
      </c>
      <c r="F160" s="284">
        <f t="shared" ca="1" si="89"/>
        <v>0</v>
      </c>
      <c r="G160" s="284">
        <f t="shared" ca="1" si="89"/>
        <v>0</v>
      </c>
      <c r="H160" s="284">
        <f t="shared" ca="1" si="89"/>
        <v>0</v>
      </c>
      <c r="I160" s="284">
        <f t="shared" ca="1" si="89"/>
        <v>0</v>
      </c>
      <c r="J160" s="377">
        <f>IF($D$158&gt;0,1,"")</f>
        <v>1</v>
      </c>
      <c r="K160" s="66">
        <f t="shared" ref="K160:K169" ca="1" si="90">IF(ISNUMBER($J160),OFFSET($B$177,MATCH(+$J160,$J$178:$J$195,0)+1,0),"")</f>
        <v>0</v>
      </c>
      <c r="L160" s="66">
        <f t="shared" ref="L160:L169" ca="1" si="91">IF(ISNUMBER($J160),OFFSET($B$177,MATCH(+$J160,$J$178:$J$195,0)+2,0),"")</f>
        <v>0</v>
      </c>
      <c r="M160" s="66">
        <f t="shared" ref="M160:M169" ca="1" si="92">IF(ISNUMBER($J160),OFFSET($B$177,MATCH(+$J160,$J$178:$J$195,0)+3,0),"")</f>
        <v>0</v>
      </c>
    </row>
    <row r="161" spans="1:13" hidden="1" outlineLevel="1" x14ac:dyDescent="0.2">
      <c r="A161" s="66" t="str">
        <f t="shared" ref="A161:A169" ca="1" si="93">IF(ISNUMBER($J161),OFFSET($B$177,MATCH(+$J161,$J$178:$J$195,0),0),"")</f>
        <v/>
      </c>
      <c r="B161" s="284" t="str">
        <f t="shared" ca="1" si="89"/>
        <v/>
      </c>
      <c r="C161" s="284" t="str">
        <f t="shared" ca="1" si="89"/>
        <v/>
      </c>
      <c r="D161" s="284" t="str">
        <f t="shared" ca="1" si="89"/>
        <v/>
      </c>
      <c r="E161" s="284" t="str">
        <f t="shared" ca="1" si="89"/>
        <v/>
      </c>
      <c r="F161" s="284" t="str">
        <f t="shared" ca="1" si="89"/>
        <v/>
      </c>
      <c r="G161" s="284" t="str">
        <f t="shared" ca="1" si="89"/>
        <v/>
      </c>
      <c r="H161" s="284" t="str">
        <f t="shared" ca="1" si="89"/>
        <v/>
      </c>
      <c r="I161" s="284" t="str">
        <f t="shared" ca="1" si="89"/>
        <v/>
      </c>
      <c r="J161" s="377" t="str">
        <f>IF(J160&lt;$D$158,J160+1,"")</f>
        <v/>
      </c>
      <c r="K161" s="66" t="str">
        <f t="shared" ca="1" si="90"/>
        <v/>
      </c>
      <c r="L161" s="66" t="str">
        <f t="shared" ca="1" si="91"/>
        <v/>
      </c>
      <c r="M161" s="66" t="str">
        <f t="shared" ca="1" si="92"/>
        <v/>
      </c>
    </row>
    <row r="162" spans="1:13" hidden="1" outlineLevel="1" x14ac:dyDescent="0.2">
      <c r="A162" s="66" t="str">
        <f t="shared" ca="1" si="93"/>
        <v/>
      </c>
      <c r="B162" s="284" t="str">
        <f t="shared" ca="1" si="89"/>
        <v/>
      </c>
      <c r="C162" s="284" t="str">
        <f t="shared" ca="1" si="89"/>
        <v/>
      </c>
      <c r="D162" s="284" t="str">
        <f t="shared" ca="1" si="89"/>
        <v/>
      </c>
      <c r="E162" s="284" t="str">
        <f t="shared" ca="1" si="89"/>
        <v/>
      </c>
      <c r="F162" s="284" t="str">
        <f t="shared" ca="1" si="89"/>
        <v/>
      </c>
      <c r="G162" s="284" t="str">
        <f t="shared" ca="1" si="89"/>
        <v/>
      </c>
      <c r="H162" s="284" t="str">
        <f t="shared" ca="1" si="89"/>
        <v/>
      </c>
      <c r="I162" s="284" t="str">
        <f t="shared" ca="1" si="89"/>
        <v/>
      </c>
      <c r="J162" s="377" t="str">
        <f t="shared" ref="J162:J169" si="94">IF(J161&lt;$D$158,J161+1,"")</f>
        <v/>
      </c>
      <c r="K162" s="66" t="str">
        <f t="shared" ca="1" si="90"/>
        <v/>
      </c>
      <c r="L162" s="66" t="str">
        <f t="shared" ca="1" si="91"/>
        <v/>
      </c>
      <c r="M162" s="66" t="str">
        <f t="shared" ca="1" si="92"/>
        <v/>
      </c>
    </row>
    <row r="163" spans="1:13" hidden="1" outlineLevel="1" x14ac:dyDescent="0.2">
      <c r="A163" s="66" t="str">
        <f t="shared" ca="1" si="93"/>
        <v/>
      </c>
      <c r="B163" s="284" t="str">
        <f t="shared" ca="1" si="89"/>
        <v/>
      </c>
      <c r="C163" s="284" t="str">
        <f t="shared" ca="1" si="89"/>
        <v/>
      </c>
      <c r="D163" s="284" t="str">
        <f t="shared" ca="1" si="89"/>
        <v/>
      </c>
      <c r="E163" s="284" t="str">
        <f t="shared" ca="1" si="89"/>
        <v/>
      </c>
      <c r="F163" s="284" t="str">
        <f t="shared" ca="1" si="89"/>
        <v/>
      </c>
      <c r="G163" s="284" t="str">
        <f t="shared" ca="1" si="89"/>
        <v/>
      </c>
      <c r="H163" s="284" t="str">
        <f t="shared" ca="1" si="89"/>
        <v/>
      </c>
      <c r="I163" s="284" t="str">
        <f t="shared" ca="1" si="89"/>
        <v/>
      </c>
      <c r="J163" s="377" t="str">
        <f t="shared" si="94"/>
        <v/>
      </c>
      <c r="K163" s="66" t="str">
        <f t="shared" ca="1" si="90"/>
        <v/>
      </c>
      <c r="L163" s="66" t="str">
        <f t="shared" ca="1" si="91"/>
        <v/>
      </c>
      <c r="M163" s="66" t="str">
        <f t="shared" ca="1" si="92"/>
        <v/>
      </c>
    </row>
    <row r="164" spans="1:13" hidden="1" outlineLevel="1" x14ac:dyDescent="0.2">
      <c r="A164" s="66" t="str">
        <f t="shared" ca="1" si="93"/>
        <v/>
      </c>
      <c r="B164" s="284" t="str">
        <f t="shared" ca="1" si="89"/>
        <v/>
      </c>
      <c r="C164" s="284" t="str">
        <f t="shared" ca="1" si="89"/>
        <v/>
      </c>
      <c r="D164" s="284" t="str">
        <f t="shared" ca="1" si="89"/>
        <v/>
      </c>
      <c r="E164" s="284" t="str">
        <f t="shared" ca="1" si="89"/>
        <v/>
      </c>
      <c r="F164" s="284" t="str">
        <f t="shared" ca="1" si="89"/>
        <v/>
      </c>
      <c r="G164" s="284" t="str">
        <f t="shared" ca="1" si="89"/>
        <v/>
      </c>
      <c r="H164" s="284" t="str">
        <f t="shared" ca="1" si="89"/>
        <v/>
      </c>
      <c r="I164" s="284" t="str">
        <f t="shared" ca="1" si="89"/>
        <v/>
      </c>
      <c r="J164" s="377" t="str">
        <f t="shared" si="94"/>
        <v/>
      </c>
      <c r="K164" s="66" t="str">
        <f t="shared" ca="1" si="90"/>
        <v/>
      </c>
      <c r="L164" s="66" t="str">
        <f t="shared" ca="1" si="91"/>
        <v/>
      </c>
      <c r="M164" s="66" t="str">
        <f t="shared" ca="1" si="92"/>
        <v/>
      </c>
    </row>
    <row r="165" spans="1:13" hidden="1" outlineLevel="1" x14ac:dyDescent="0.2">
      <c r="A165" s="66" t="str">
        <f t="shared" ca="1" si="93"/>
        <v/>
      </c>
      <c r="B165" s="284" t="str">
        <f t="shared" ca="1" si="89"/>
        <v/>
      </c>
      <c r="C165" s="284" t="str">
        <f t="shared" ca="1" si="89"/>
        <v/>
      </c>
      <c r="D165" s="284" t="str">
        <f t="shared" ca="1" si="89"/>
        <v/>
      </c>
      <c r="E165" s="284" t="str">
        <f t="shared" ca="1" si="89"/>
        <v/>
      </c>
      <c r="F165" s="284" t="str">
        <f t="shared" ca="1" si="89"/>
        <v/>
      </c>
      <c r="G165" s="284" t="str">
        <f t="shared" ca="1" si="89"/>
        <v/>
      </c>
      <c r="H165" s="284" t="str">
        <f t="shared" ca="1" si="89"/>
        <v/>
      </c>
      <c r="I165" s="284" t="str">
        <f t="shared" ca="1" si="89"/>
        <v/>
      </c>
      <c r="J165" s="377" t="str">
        <f t="shared" si="94"/>
        <v/>
      </c>
      <c r="K165" s="66" t="str">
        <f t="shared" ca="1" si="90"/>
        <v/>
      </c>
      <c r="L165" s="66" t="str">
        <f t="shared" ca="1" si="91"/>
        <v/>
      </c>
      <c r="M165" s="66" t="str">
        <f t="shared" ca="1" si="92"/>
        <v/>
      </c>
    </row>
    <row r="166" spans="1:13" hidden="1" outlineLevel="1" x14ac:dyDescent="0.2">
      <c r="A166" s="66" t="str">
        <f t="shared" ca="1" si="93"/>
        <v/>
      </c>
      <c r="B166" s="284" t="str">
        <f t="shared" ca="1" si="89"/>
        <v/>
      </c>
      <c r="C166" s="284" t="str">
        <f t="shared" ca="1" si="89"/>
        <v/>
      </c>
      <c r="D166" s="284" t="str">
        <f t="shared" ca="1" si="89"/>
        <v/>
      </c>
      <c r="E166" s="284" t="str">
        <f t="shared" ca="1" si="89"/>
        <v/>
      </c>
      <c r="F166" s="284" t="str">
        <f t="shared" ca="1" si="89"/>
        <v/>
      </c>
      <c r="G166" s="284" t="str">
        <f t="shared" ca="1" si="89"/>
        <v/>
      </c>
      <c r="H166" s="284" t="str">
        <f t="shared" ca="1" si="89"/>
        <v/>
      </c>
      <c r="I166" s="284" t="str">
        <f t="shared" ca="1" si="89"/>
        <v/>
      </c>
      <c r="J166" s="377" t="str">
        <f t="shared" si="94"/>
        <v/>
      </c>
      <c r="K166" s="66" t="str">
        <f t="shared" ca="1" si="90"/>
        <v/>
      </c>
      <c r="L166" s="66" t="str">
        <f t="shared" ca="1" si="91"/>
        <v/>
      </c>
      <c r="M166" s="66" t="str">
        <f t="shared" ca="1" si="92"/>
        <v/>
      </c>
    </row>
    <row r="167" spans="1:13" hidden="1" outlineLevel="1" x14ac:dyDescent="0.2">
      <c r="A167" s="66" t="str">
        <f t="shared" ca="1" si="93"/>
        <v/>
      </c>
      <c r="B167" s="284" t="str">
        <f t="shared" ca="1" si="89"/>
        <v/>
      </c>
      <c r="C167" s="284" t="str">
        <f t="shared" ca="1" si="89"/>
        <v/>
      </c>
      <c r="D167" s="284" t="str">
        <f t="shared" ca="1" si="89"/>
        <v/>
      </c>
      <c r="E167" s="284" t="str">
        <f t="shared" ca="1" si="89"/>
        <v/>
      </c>
      <c r="F167" s="284" t="str">
        <f t="shared" ca="1" si="89"/>
        <v/>
      </c>
      <c r="G167" s="284" t="str">
        <f t="shared" ca="1" si="89"/>
        <v/>
      </c>
      <c r="H167" s="284" t="str">
        <f t="shared" ca="1" si="89"/>
        <v/>
      </c>
      <c r="I167" s="284" t="str">
        <f t="shared" ca="1" si="89"/>
        <v/>
      </c>
      <c r="J167" s="377" t="str">
        <f t="shared" si="94"/>
        <v/>
      </c>
      <c r="K167" s="66" t="str">
        <f t="shared" ca="1" si="90"/>
        <v/>
      </c>
      <c r="L167" s="66" t="str">
        <f t="shared" ca="1" si="91"/>
        <v/>
      </c>
      <c r="M167" s="66" t="str">
        <f t="shared" ca="1" si="92"/>
        <v/>
      </c>
    </row>
    <row r="168" spans="1:13" hidden="1" outlineLevel="1" x14ac:dyDescent="0.2">
      <c r="A168" s="66" t="str">
        <f t="shared" ca="1" si="93"/>
        <v/>
      </c>
      <c r="B168" s="284" t="str">
        <f t="shared" ca="1" si="89"/>
        <v/>
      </c>
      <c r="C168" s="284" t="str">
        <f t="shared" ca="1" si="89"/>
        <v/>
      </c>
      <c r="D168" s="284" t="str">
        <f t="shared" ca="1" si="89"/>
        <v/>
      </c>
      <c r="E168" s="284" t="str">
        <f t="shared" ca="1" si="89"/>
        <v/>
      </c>
      <c r="F168" s="284" t="str">
        <f t="shared" ca="1" si="89"/>
        <v/>
      </c>
      <c r="G168" s="284" t="str">
        <f t="shared" ca="1" si="89"/>
        <v/>
      </c>
      <c r="H168" s="284" t="str">
        <f t="shared" ca="1" si="89"/>
        <v/>
      </c>
      <c r="I168" s="284" t="str">
        <f t="shared" ca="1" si="89"/>
        <v/>
      </c>
      <c r="J168" s="377" t="str">
        <f t="shared" si="94"/>
        <v/>
      </c>
      <c r="K168" s="66" t="str">
        <f t="shared" ca="1" si="90"/>
        <v/>
      </c>
      <c r="L168" s="66" t="str">
        <f t="shared" ca="1" si="91"/>
        <v/>
      </c>
      <c r="M168" s="66" t="str">
        <f t="shared" ca="1" si="92"/>
        <v/>
      </c>
    </row>
    <row r="169" spans="1:13" hidden="1" outlineLevel="1" x14ac:dyDescent="0.2">
      <c r="A169" s="66" t="str">
        <f t="shared" ca="1" si="93"/>
        <v/>
      </c>
      <c r="B169" s="284" t="str">
        <f t="shared" ca="1" si="89"/>
        <v/>
      </c>
      <c r="C169" s="284" t="str">
        <f t="shared" ca="1" si="89"/>
        <v/>
      </c>
      <c r="D169" s="284" t="str">
        <f t="shared" ca="1" si="89"/>
        <v/>
      </c>
      <c r="E169" s="284" t="str">
        <f t="shared" ca="1" si="89"/>
        <v/>
      </c>
      <c r="F169" s="284" t="str">
        <f t="shared" ca="1" si="89"/>
        <v/>
      </c>
      <c r="G169" s="284" t="str">
        <f t="shared" ca="1" si="89"/>
        <v/>
      </c>
      <c r="H169" s="284" t="str">
        <f t="shared" ca="1" si="89"/>
        <v/>
      </c>
      <c r="I169" s="284" t="str">
        <f t="shared" ca="1" si="89"/>
        <v/>
      </c>
      <c r="J169" s="377" t="str">
        <f t="shared" si="94"/>
        <v/>
      </c>
      <c r="K169" s="66" t="str">
        <f t="shared" ca="1" si="90"/>
        <v/>
      </c>
      <c r="L169" s="66" t="str">
        <f t="shared" ca="1" si="91"/>
        <v/>
      </c>
      <c r="M169" s="66" t="str">
        <f t="shared" ca="1" si="92"/>
        <v/>
      </c>
    </row>
    <row r="170" spans="1:13" collapsed="1" x14ac:dyDescent="0.2">
      <c r="A170" s="129" t="s">
        <v>143</v>
      </c>
      <c r="B170" s="295">
        <f ca="1">SUM(B160:B169)</f>
        <v>0</v>
      </c>
      <c r="C170" s="295">
        <f t="shared" ref="C170:I170" ca="1" si="95">SUM(C160:C169)</f>
        <v>0</v>
      </c>
      <c r="D170" s="295">
        <f t="shared" ca="1" si="95"/>
        <v>0</v>
      </c>
      <c r="E170" s="295">
        <f t="shared" ca="1" si="95"/>
        <v>0</v>
      </c>
      <c r="F170" s="295">
        <f t="shared" ca="1" si="95"/>
        <v>0</v>
      </c>
      <c r="G170" s="295">
        <f t="shared" ca="1" si="95"/>
        <v>0</v>
      </c>
      <c r="H170" s="295">
        <f t="shared" ca="1" si="95"/>
        <v>0</v>
      </c>
      <c r="I170" s="295">
        <f t="shared" ca="1" si="95"/>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6">SUM(C185:C190)</f>
        <v>0</v>
      </c>
      <c r="D191" s="295">
        <f t="shared" si="96"/>
        <v>0</v>
      </c>
      <c r="E191" s="295">
        <f t="shared" si="96"/>
        <v>0</v>
      </c>
      <c r="F191" s="295">
        <f t="shared" si="96"/>
        <v>0</v>
      </c>
      <c r="G191" s="295">
        <f t="shared" si="96"/>
        <v>0</v>
      </c>
      <c r="H191" s="295">
        <f t="shared" si="96"/>
        <v>0</v>
      </c>
      <c r="I191" s="295">
        <f t="shared" si="96"/>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13.5"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7">+B14</f>
        <v>0</v>
      </c>
      <c r="C205" s="82">
        <f t="shared" ca="1" si="97"/>
        <v>1.0585835710527047</v>
      </c>
      <c r="D205" s="82">
        <f t="shared" ca="1" si="97"/>
        <v>1.0585835710527047</v>
      </c>
      <c r="E205" s="82">
        <f t="shared" ca="1" si="97"/>
        <v>1.0585835710527047</v>
      </c>
      <c r="F205" s="82">
        <f t="shared" ca="1" si="97"/>
        <v>1.0585835710527047</v>
      </c>
      <c r="G205" s="82">
        <f t="shared" ca="1" si="97"/>
        <v>1.0585835710527047</v>
      </c>
      <c r="H205" s="82">
        <f t="shared" ca="1" si="97"/>
        <v>1.0585835710527047</v>
      </c>
      <c r="I205" s="82">
        <f t="shared" ca="1" si="97"/>
        <v>1.0585835710527047</v>
      </c>
    </row>
    <row r="206" spans="1:9" hidden="1" outlineLevel="1" x14ac:dyDescent="0.2">
      <c r="A206" t="s">
        <v>149</v>
      </c>
      <c r="B206" s="82">
        <f t="shared" ref="B206:I206" ca="1" si="98">+B36</f>
        <v>0</v>
      </c>
      <c r="C206" s="82">
        <f t="shared" ca="1" si="98"/>
        <v>1.0585835710527047</v>
      </c>
      <c r="D206" s="82">
        <f t="shared" ca="1" si="98"/>
        <v>1.0585835710527047</v>
      </c>
      <c r="E206" s="82">
        <f t="shared" ca="1" si="98"/>
        <v>1.0585835710527047</v>
      </c>
      <c r="F206" s="82">
        <f t="shared" ca="1" si="98"/>
        <v>1.0585835710527047</v>
      </c>
      <c r="G206" s="82">
        <f t="shared" ca="1" si="98"/>
        <v>1.0585835710527047</v>
      </c>
      <c r="H206" s="82">
        <f t="shared" ca="1" si="98"/>
        <v>1.0585835710527047</v>
      </c>
      <c r="I206" s="82">
        <f t="shared" ca="1" si="98"/>
        <v>1.0585835710527047</v>
      </c>
    </row>
    <row r="207" spans="1:9" hidden="1" outlineLevel="1" x14ac:dyDescent="0.2">
      <c r="A207" t="s">
        <v>150</v>
      </c>
      <c r="B207" s="82">
        <f t="shared" ref="B207:I207" ca="1" si="99">+B36+B48</f>
        <v>0</v>
      </c>
      <c r="C207" s="82">
        <f t="shared" ca="1" si="99"/>
        <v>1.0585835710527047</v>
      </c>
      <c r="D207" s="82">
        <f t="shared" ca="1" si="99"/>
        <v>1.0585835710527047</v>
      </c>
      <c r="E207" s="82">
        <f t="shared" ca="1" si="99"/>
        <v>1.0677745914323682</v>
      </c>
      <c r="F207" s="82">
        <f t="shared" ca="1" si="99"/>
        <v>1.0756469781912699</v>
      </c>
      <c r="G207" s="82">
        <f t="shared" ca="1" si="99"/>
        <v>1.0820677596594792</v>
      </c>
      <c r="H207" s="82">
        <f t="shared" ca="1" si="99"/>
        <v>1.088463127216394</v>
      </c>
      <c r="I207" s="82">
        <f t="shared" ca="1" si="99"/>
        <v>1.0948184953523217</v>
      </c>
    </row>
    <row r="208" spans="1:9" hidden="1" outlineLevel="1" x14ac:dyDescent="0.2">
      <c r="A208" t="s">
        <v>151</v>
      </c>
      <c r="B208" s="82">
        <f t="shared" ref="B208:I208" ca="1" si="100">+B70</f>
        <v>0</v>
      </c>
      <c r="C208" s="82">
        <f t="shared" ca="1" si="100"/>
        <v>1.0585835710527047</v>
      </c>
      <c r="D208" s="82">
        <f t="shared" ca="1" si="100"/>
        <v>1.0585835710527047</v>
      </c>
      <c r="E208" s="82">
        <f t="shared" ca="1" si="100"/>
        <v>1.0677745914323682</v>
      </c>
      <c r="F208" s="82">
        <f t="shared" ca="1" si="100"/>
        <v>1.0756469781912699</v>
      </c>
      <c r="G208" s="82">
        <f t="shared" ca="1" si="100"/>
        <v>1.0820677596594792</v>
      </c>
      <c r="H208" s="82">
        <f t="shared" ca="1" si="100"/>
        <v>1.088463127216394</v>
      </c>
      <c r="I208" s="82">
        <f t="shared" ca="1" si="100"/>
        <v>1.0948184953523217</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432" priority="2" stopIfTrue="1" operator="notEqual">
      <formula>0</formula>
    </cfRule>
  </conditionalFormatting>
  <conditionalFormatting sqref="J130 J94 J70 J59 J48 J36:J37 J14 J25">
    <cfRule type="cellIs" dxfId="431" priority="3" stopIfTrue="1" operator="equal">
      <formula>"OK"</formula>
    </cfRule>
    <cfRule type="cellIs" dxfId="430" priority="4" stopIfTrue="1" operator="equal">
      <formula>"Warning Check Escalations"</formula>
    </cfRule>
  </conditionalFormatting>
  <conditionalFormatting sqref="N120:T120 N84:T84">
    <cfRule type="cellIs" dxfId="429" priority="5" stopIfTrue="1" operator="notEqual">
      <formula>0</formula>
    </cfRule>
    <cfRule type="cellIs" dxfId="428" priority="6" stopIfTrue="1" operator="equal">
      <formula>0</formula>
    </cfRule>
  </conditionalFormatting>
  <conditionalFormatting sqref="B94:I94">
    <cfRule type="cellIs" dxfId="427" priority="1" stopIfTrue="1" operator="notEqual">
      <formula>0</formula>
    </cfRule>
  </conditionalFormatting>
  <dataValidations count="5">
    <dataValidation type="list" showInputMessage="1" showErrorMessage="1" sqref="B112" xr:uid="{00000000-0002-0000-1000-000000000000}">
      <formula1>"Labour, Materials, Services"</formula1>
    </dataValidation>
    <dataValidation type="list" allowBlank="1" showInputMessage="1" showErrorMessage="1" sqref="A77:A82" xr:uid="{00000000-0002-0000-1000-000001000000}">
      <formula1>EscalationDescription_Input_Cost</formula1>
    </dataValidation>
    <dataValidation type="list" showInputMessage="1" showErrorMessage="1" sqref="A113:A118" xr:uid="{00000000-0002-0000-1000-000002000000}">
      <formula1>EscalationDescription_General</formula1>
    </dataValidation>
    <dataValidation type="list" allowBlank="1" showInputMessage="1" showErrorMessage="1" sqref="D5" xr:uid="{00000000-0002-0000-1000-000003000000}">
      <formula1>"2008/09 Regulatory Accounts, Bottom Up"</formula1>
    </dataValidation>
    <dataValidation type="list" showInputMessage="1" showErrorMessage="1" sqref="B113:B118 B77:B82" xr:uid="{00000000-0002-0000-10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45057"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60">
    <tabColor indexed="57"/>
    <pageSetUpPr fitToPage="1"/>
  </sheetPr>
  <dimension ref="A1:T240"/>
  <sheetViews>
    <sheetView showGridLines="0" workbookViewId="0">
      <selection activeCell="A81" sqref="A81"/>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4</v>
      </c>
      <c r="M1" s="281"/>
      <c r="N1" s="279"/>
      <c r="O1" s="279"/>
      <c r="P1" s="279"/>
      <c r="Q1" s="279"/>
      <c r="R1" s="279"/>
      <c r="S1" s="279"/>
      <c r="T1" s="279"/>
    </row>
    <row r="2" spans="1:20" ht="15.75" x14ac:dyDescent="0.25">
      <c r="A2" s="184" t="s">
        <v>114</v>
      </c>
      <c r="B2" s="74" t="str">
        <f ca="1">OFFSET(List_AllocOpexListStart,+$K$1,1)</f>
        <v>Real Estate &amp; Easements – DLC Land Tax</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2.7769240561705013</v>
      </c>
      <c r="D13" s="285">
        <f ca="1">OFFSET(Future_AOpexStart,MATCH($K$1,'I-6 Future A'!$A$6:$A$379)+7,+'I-5 Future DA'!E$5)</f>
        <v>2.7769240561705013</v>
      </c>
      <c r="E13" s="285">
        <f ca="1">OFFSET(Future_AOpexStart,MATCH($K$1,'I-6 Future A'!$A$6:$A$379)+7,+'I-5 Future DA'!F$5)</f>
        <v>2.7769240561705013</v>
      </c>
      <c r="F13" s="285">
        <f ca="1">OFFSET(Future_AOpexStart,MATCH($K$1,'I-6 Future A'!$A$6:$A$379)+7,+'I-5 Future DA'!G$5)</f>
        <v>2.7769240561705013</v>
      </c>
      <c r="G13" s="285">
        <f ca="1">OFFSET(Future_AOpexStart,MATCH($K$1,'I-6 Future A'!$A$6:$A$379)+7,+'I-5 Future DA'!H$5)</f>
        <v>2.7769240561705013</v>
      </c>
      <c r="H13" s="285">
        <f ca="1">OFFSET(Future_AOpexStart,MATCH($K$1,'I-6 Future A'!$A$6:$A$379)+7,+'I-5 Future DA'!I$5)</f>
        <v>2.7769240561705013</v>
      </c>
      <c r="I13" s="285">
        <f ca="1">OFFSET(Future_AOpexStart,MATCH($K$1,'I-6 Future A'!$A$6:$A$379)+7,+'I-5 Future DA'!J$5)</f>
        <v>2.7769240561705013</v>
      </c>
      <c r="J13" s="36"/>
      <c r="K13" s="21"/>
      <c r="L13" s="21"/>
    </row>
    <row r="14" spans="1:20" s="87" customFormat="1" ht="18" customHeight="1" collapsed="1" thickBot="1" x14ac:dyDescent="0.25">
      <c r="A14" s="84" t="s">
        <v>71</v>
      </c>
      <c r="B14" s="286">
        <f t="shared" ref="B14:I14" ca="1" si="0">SUM(B8:B13)</f>
        <v>0</v>
      </c>
      <c r="C14" s="286">
        <f t="shared" ca="1" si="0"/>
        <v>2.7769240561705013</v>
      </c>
      <c r="D14" s="286">
        <f t="shared" ca="1" si="0"/>
        <v>2.7769240561705013</v>
      </c>
      <c r="E14" s="286">
        <f t="shared" ca="1" si="0"/>
        <v>2.7769240561705013</v>
      </c>
      <c r="F14" s="286">
        <f t="shared" ca="1" si="0"/>
        <v>2.7769240561705013</v>
      </c>
      <c r="G14" s="286">
        <f t="shared" ca="1" si="0"/>
        <v>2.7769240561705013</v>
      </c>
      <c r="H14" s="286">
        <f t="shared" ca="1" si="0"/>
        <v>2.7769240561705013</v>
      </c>
      <c r="I14" s="286">
        <f t="shared" ca="1" si="0"/>
        <v>2.7769240561705013</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+'A-4'!B8+'A-4'!B19</f>
        <v>0</v>
      </c>
      <c r="C30" s="284">
        <f ca="1">+'A-4'!C8+'A-4'!C19</f>
        <v>0</v>
      </c>
      <c r="D30" s="284">
        <f ca="1">+'A-4'!D8+'A-4'!D19</f>
        <v>0</v>
      </c>
      <c r="E30" s="284">
        <f ca="1">+'A-4'!E8+'A-4'!E19</f>
        <v>0</v>
      </c>
      <c r="F30" s="284">
        <f ca="1">+'A-4'!F8+'A-4'!F19</f>
        <v>0</v>
      </c>
      <c r="G30" s="284">
        <f ca="1">+'A-4'!G8+'A-4'!G19</f>
        <v>0</v>
      </c>
      <c r="H30" s="284">
        <f ca="1">+'A-4'!H8+'A-4'!H19</f>
        <v>0</v>
      </c>
      <c r="I30" s="284">
        <f ca="1">+'A-4'!I8+'A-4'!I19</f>
        <v>0</v>
      </c>
      <c r="J30" s="42"/>
      <c r="K30" s="21"/>
      <c r="L30" s="21"/>
    </row>
    <row r="31" spans="1:12" hidden="1" outlineLevel="2" x14ac:dyDescent="0.2">
      <c r="A31" s="61" t="s">
        <v>69</v>
      </c>
      <c r="B31" s="284">
        <f ca="1">+'A-4'!B9+'A-4'!B20</f>
        <v>0</v>
      </c>
      <c r="C31" s="284">
        <f ca="1">+'A-4'!C9+'A-4'!C20</f>
        <v>0</v>
      </c>
      <c r="D31" s="284">
        <f ca="1">+'A-4'!D9+'A-4'!D20</f>
        <v>0</v>
      </c>
      <c r="E31" s="284">
        <f ca="1">+'A-4'!E9+'A-4'!E20</f>
        <v>0</v>
      </c>
      <c r="F31" s="284">
        <f ca="1">+'A-4'!F9+'A-4'!F20</f>
        <v>0</v>
      </c>
      <c r="G31" s="284">
        <f ca="1">+'A-4'!G9+'A-4'!G20</f>
        <v>0</v>
      </c>
      <c r="H31" s="284">
        <f ca="1">+'A-4'!H9+'A-4'!H20</f>
        <v>0</v>
      </c>
      <c r="I31" s="284">
        <f ca="1">+'A-4'!I9+'A-4'!I20</f>
        <v>0</v>
      </c>
      <c r="J31" s="42"/>
      <c r="K31" s="21"/>
      <c r="L31" s="21"/>
    </row>
    <row r="32" spans="1:12" s="736" customFormat="1" hidden="1" outlineLevel="2" x14ac:dyDescent="0.2">
      <c r="A32" s="61" t="s">
        <v>546</v>
      </c>
      <c r="B32" s="284">
        <f ca="1">+'A-4'!B10+'A-4'!B21</f>
        <v>0</v>
      </c>
      <c r="C32" s="284">
        <f ca="1">+'A-4'!C10+'A-4'!C21</f>
        <v>0</v>
      </c>
      <c r="D32" s="284">
        <f ca="1">+'A-4'!D10+'A-4'!D21</f>
        <v>0</v>
      </c>
      <c r="E32" s="284">
        <f ca="1">+'A-4'!E10+'A-4'!E21</f>
        <v>0</v>
      </c>
      <c r="F32" s="284">
        <f ca="1">+'A-4'!F10+'A-4'!F21</f>
        <v>0</v>
      </c>
      <c r="G32" s="284">
        <f ca="1">+'A-4'!G10+'A-4'!G21</f>
        <v>0</v>
      </c>
      <c r="H32" s="284">
        <f ca="1">+'A-4'!H10+'A-4'!H21</f>
        <v>0</v>
      </c>
      <c r="I32" s="284">
        <f ca="1">+'A-4'!I10+'A-4'!I21</f>
        <v>0</v>
      </c>
      <c r="J32" s="42"/>
      <c r="K32" s="712"/>
      <c r="L32" s="712"/>
    </row>
    <row r="33" spans="1:12" hidden="1" outlineLevel="2" x14ac:dyDescent="0.2">
      <c r="A33" s="61" t="s">
        <v>547</v>
      </c>
      <c r="B33" s="284">
        <f ca="1">+'A-4'!B11+'A-4'!B22</f>
        <v>0</v>
      </c>
      <c r="C33" s="284">
        <f ca="1">+'A-4'!C11+'A-4'!C22</f>
        <v>0</v>
      </c>
      <c r="D33" s="284">
        <f ca="1">+'A-4'!D11+'A-4'!D22</f>
        <v>0</v>
      </c>
      <c r="E33" s="284">
        <f ca="1">+'A-4'!E11+'A-4'!E22</f>
        <v>0</v>
      </c>
      <c r="F33" s="284">
        <f ca="1">+'A-4'!F11+'A-4'!F22</f>
        <v>0</v>
      </c>
      <c r="G33" s="284">
        <f ca="1">+'A-4'!G11+'A-4'!G22</f>
        <v>0</v>
      </c>
      <c r="H33" s="284">
        <f ca="1">+'A-4'!H11+'A-4'!H22</f>
        <v>0</v>
      </c>
      <c r="I33" s="284">
        <f ca="1">+'A-4'!I11+'A-4'!I22</f>
        <v>0</v>
      </c>
      <c r="J33" s="42"/>
      <c r="K33" s="21"/>
      <c r="L33" s="21"/>
    </row>
    <row r="34" spans="1:12" s="736" customFormat="1" hidden="1" outlineLevel="2" x14ac:dyDescent="0.2">
      <c r="A34" s="61" t="s">
        <v>498</v>
      </c>
      <c r="B34" s="284">
        <f ca="1">+'A-4'!B12+'A-4'!B23</f>
        <v>0</v>
      </c>
      <c r="C34" s="284">
        <f ca="1">+'A-4'!C12+'A-4'!C23</f>
        <v>0</v>
      </c>
      <c r="D34" s="284">
        <f ca="1">+'A-4'!D12+'A-4'!D23</f>
        <v>0</v>
      </c>
      <c r="E34" s="284">
        <f ca="1">+'A-4'!E12+'A-4'!E23</f>
        <v>0</v>
      </c>
      <c r="F34" s="284">
        <f ca="1">+'A-4'!F12+'A-4'!F23</f>
        <v>0</v>
      </c>
      <c r="G34" s="284">
        <f ca="1">+'A-4'!G12+'A-4'!G23</f>
        <v>0</v>
      </c>
      <c r="H34" s="284">
        <f ca="1">+'A-4'!H12+'A-4'!H23</f>
        <v>0</v>
      </c>
      <c r="I34" s="284">
        <f ca="1">+'A-4'!I12+'A-4'!I23</f>
        <v>0</v>
      </c>
      <c r="J34" s="42"/>
      <c r="K34" s="712"/>
      <c r="L34" s="712"/>
    </row>
    <row r="35" spans="1:12" ht="13.5" hidden="1" outlineLevel="2" thickBot="1" x14ac:dyDescent="0.25">
      <c r="A35" s="83" t="s">
        <v>70</v>
      </c>
      <c r="B35" s="284">
        <f ca="1">+'A-4'!B13+'A-4'!B24</f>
        <v>0</v>
      </c>
      <c r="C35" s="284">
        <f ca="1">+'A-4'!C13+'A-4'!C24</f>
        <v>2.7769240561705013</v>
      </c>
      <c r="D35" s="284">
        <f ca="1">+'A-4'!D13+'A-4'!D24</f>
        <v>2.7769240561705013</v>
      </c>
      <c r="E35" s="284">
        <f ca="1">+'A-4'!E13+'A-4'!E24</f>
        <v>2.7769240561705013</v>
      </c>
      <c r="F35" s="284">
        <f ca="1">+'A-4'!F13+'A-4'!F24</f>
        <v>2.7769240561705013</v>
      </c>
      <c r="G35" s="284">
        <f ca="1">+'A-4'!G13+'A-4'!G24</f>
        <v>2.7769240561705013</v>
      </c>
      <c r="H35" s="284">
        <f ca="1">+'A-4'!H13+'A-4'!H24</f>
        <v>2.7769240561705013</v>
      </c>
      <c r="I35" s="284">
        <f ca="1">+'A-4'!I13+'A-4'!I24</f>
        <v>2.7769240561705013</v>
      </c>
      <c r="J35" s="93"/>
      <c r="K35" s="21"/>
      <c r="L35" s="21"/>
    </row>
    <row r="36" spans="1:12" s="87" customFormat="1" ht="20.25" customHeight="1" collapsed="1" thickBot="1" x14ac:dyDescent="0.25">
      <c r="A36" s="94" t="s">
        <v>121</v>
      </c>
      <c r="B36" s="293">
        <f t="shared" ref="B36:I36" ca="1" si="7">SUM(B30:B35)</f>
        <v>0</v>
      </c>
      <c r="C36" s="293">
        <f t="shared" ca="1" si="7"/>
        <v>2.7769240561705013</v>
      </c>
      <c r="D36" s="293">
        <f t="shared" ca="1" si="7"/>
        <v>2.7769240561705013</v>
      </c>
      <c r="E36" s="293">
        <f t="shared" ca="1" si="7"/>
        <v>2.7769240561705013</v>
      </c>
      <c r="F36" s="293">
        <f t="shared" ca="1" si="7"/>
        <v>2.7769240561705013</v>
      </c>
      <c r="G36" s="293">
        <f t="shared" ca="1" si="7"/>
        <v>2.7769240561705013</v>
      </c>
      <c r="H36" s="293">
        <f t="shared" ca="1" si="7"/>
        <v>2.7769240561705013</v>
      </c>
      <c r="I36" s="293">
        <f t="shared" ca="1" si="7"/>
        <v>2.7769240561705013</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2.4110298223936934E-2</v>
      </c>
      <c r="F47" s="284">
        <f t="shared" ca="1" si="12"/>
        <v>4.4761497399956912E-2</v>
      </c>
      <c r="G47" s="284">
        <f t="shared" ca="1" si="12"/>
        <v>6.1604780260235491E-2</v>
      </c>
      <c r="H47" s="284">
        <f t="shared" ca="1" si="12"/>
        <v>7.8381396204868309E-2</v>
      </c>
      <c r="I47" s="284">
        <f t="shared" ca="1" si="12"/>
        <v>9.505308386853227E-2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2.4110298223936934E-2</v>
      </c>
      <c r="F48" s="293">
        <f t="shared" ca="1" si="13"/>
        <v>4.4761497399956912E-2</v>
      </c>
      <c r="G48" s="293">
        <f t="shared" ca="1" si="13"/>
        <v>6.1604780260235491E-2</v>
      </c>
      <c r="H48" s="293">
        <f t="shared" ca="1" si="13"/>
        <v>7.8381396204868309E-2</v>
      </c>
      <c r="I48" s="293">
        <f t="shared" ca="1" si="13"/>
        <v>9.505308386853227E-2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1.3051588274996624E-2</v>
      </c>
      <c r="F58" s="285">
        <f t="shared" ca="1" si="18"/>
        <v>3.120771105733226E-2</v>
      </c>
      <c r="G58" s="285">
        <f t="shared" ca="1" si="18"/>
        <v>5.2158330042801591E-2</v>
      </c>
      <c r="H58" s="285">
        <f t="shared" ca="1" si="18"/>
        <v>7.1408307637099266E-2</v>
      </c>
      <c r="I58" s="285">
        <f t="shared" ca="1" si="18"/>
        <v>8.8758059435815315E-2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1.3051588274996624E-2</v>
      </c>
      <c r="F59" s="286">
        <f t="shared" ca="1" si="19"/>
        <v>3.120771105733226E-2</v>
      </c>
      <c r="G59" s="286">
        <f t="shared" ca="1" si="19"/>
        <v>5.2158330042801591E-2</v>
      </c>
      <c r="H59" s="286">
        <f t="shared" ca="1" si="19"/>
        <v>7.1408307637099266E-2</v>
      </c>
      <c r="I59" s="286">
        <f t="shared" ca="1" si="19"/>
        <v>8.8758059435815315E-2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2.7769240561705013</v>
      </c>
      <c r="D69" s="285">
        <f t="shared" ca="1" si="24"/>
        <v>2.7769240561705013</v>
      </c>
      <c r="E69" s="285">
        <f t="shared" ca="1" si="24"/>
        <v>2.8140859426694349</v>
      </c>
      <c r="F69" s="285">
        <f t="shared" ca="1" si="24"/>
        <v>2.8528932646277907</v>
      </c>
      <c r="G69" s="285">
        <f t="shared" ca="1" si="24"/>
        <v>2.8906871664735383</v>
      </c>
      <c r="H69" s="285">
        <f t="shared" ca="1" si="24"/>
        <v>2.9267137600124689</v>
      </c>
      <c r="I69" s="285">
        <f t="shared" ca="1" si="24"/>
        <v>2.9607351994748488</v>
      </c>
      <c r="K69" s="42"/>
      <c r="L69" s="21"/>
    </row>
    <row r="70" spans="1:20" s="87" customFormat="1" ht="18" customHeight="1" collapsed="1" thickBot="1" x14ac:dyDescent="0.25">
      <c r="A70" s="99" t="s">
        <v>122</v>
      </c>
      <c r="B70" s="294">
        <f t="shared" ref="B70:I70" ca="1" si="25">SUM(B64:B69)</f>
        <v>0</v>
      </c>
      <c r="C70" s="294">
        <f t="shared" ca="1" si="25"/>
        <v>2.7769240561705013</v>
      </c>
      <c r="D70" s="294">
        <f t="shared" ca="1" si="25"/>
        <v>2.7769240561705013</v>
      </c>
      <c r="E70" s="294">
        <f t="shared" ca="1" si="25"/>
        <v>2.8140859426694349</v>
      </c>
      <c r="F70" s="294">
        <f t="shared" ca="1" si="25"/>
        <v>2.8528932646277907</v>
      </c>
      <c r="G70" s="294">
        <f t="shared" ca="1" si="25"/>
        <v>2.8906871664735383</v>
      </c>
      <c r="H70" s="294">
        <f t="shared" ca="1" si="25"/>
        <v>2.9267137600124689</v>
      </c>
      <c r="I70" s="294">
        <f t="shared" ca="1" si="25"/>
        <v>2.9607351994748488</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2.4110298223936934E-2</v>
      </c>
      <c r="Q77" s="284">
        <f ca="1">IF($B77&lt;&gt;0,(+VLOOKUP($B77,$A$8:$I$13,6,FALSE))*(F77),0)</f>
        <v>4.4761497399956912E-2</v>
      </c>
      <c r="R77" s="284">
        <f ca="1">IF($B77&lt;&gt;0,(+VLOOKUP($B77,$A$8:$I$13,7,FALSE))*(G77),0)</f>
        <v>6.1604780260235491E-2</v>
      </c>
      <c r="S77" s="284">
        <f ca="1">IF($B77&lt;&gt;0,(+VLOOKUP($B77,$A$8:$I$13,8,FALSE))*(H77),0)</f>
        <v>7.8381396204868309E-2</v>
      </c>
      <c r="T77" s="284">
        <f ca="1">IF($B77&lt;&gt;0,(+VLOOKUP($B77,$A$8:$I$13,9,FALSE))*(I77),0)</f>
        <v>9.505308386853227E-2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2.4110298223936934E-2</v>
      </c>
      <c r="Q83" s="291">
        <f t="shared" ca="1" si="51"/>
        <v>4.4761497399956912E-2</v>
      </c>
      <c r="R83" s="291">
        <f t="shared" ca="1" si="51"/>
        <v>6.1604780260235491E-2</v>
      </c>
      <c r="S83" s="291">
        <f t="shared" ca="1" si="51"/>
        <v>7.8381396204868309E-2</v>
      </c>
      <c r="T83" s="291">
        <f t="shared" ca="1" si="51"/>
        <v>9.505308386853227E-2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2.4110298223936934E-2</v>
      </c>
      <c r="F103" s="284">
        <f t="shared" ca="1" si="62"/>
        <v>4.4761497399956912E-2</v>
      </c>
      <c r="G103" s="284">
        <f t="shared" ca="1" si="62"/>
        <v>6.1604780260235491E-2</v>
      </c>
      <c r="H103" s="284">
        <f t="shared" ca="1" si="62"/>
        <v>7.8381396204868309E-2</v>
      </c>
      <c r="I103" s="284">
        <f t="shared" ca="1" si="62"/>
        <v>9.505308386853227E-2</v>
      </c>
    </row>
    <row r="104" spans="1:20" outlineLevel="1" x14ac:dyDescent="0.2">
      <c r="A104" s="120" t="s">
        <v>135</v>
      </c>
      <c r="B104" s="121"/>
      <c r="C104" s="295">
        <f t="shared" ref="C104:I104" ca="1" si="63">SUM(C98:C103)</f>
        <v>0</v>
      </c>
      <c r="D104" s="295">
        <f t="shared" ca="1" si="63"/>
        <v>0</v>
      </c>
      <c r="E104" s="295">
        <f t="shared" ca="1" si="63"/>
        <v>2.4110298223936934E-2</v>
      </c>
      <c r="F104" s="295">
        <f t="shared" ca="1" si="63"/>
        <v>4.4761497399956912E-2</v>
      </c>
      <c r="G104" s="295">
        <f t="shared" ca="1" si="63"/>
        <v>6.1604780260235491E-2</v>
      </c>
      <c r="H104" s="295">
        <f t="shared" ca="1" si="63"/>
        <v>7.8381396204868309E-2</v>
      </c>
      <c r="I104" s="295">
        <f t="shared" ca="1" si="63"/>
        <v>9.505308386853227E-2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1.3051588274996624E-2</v>
      </c>
      <c r="Q113" s="284">
        <f ca="1">IF($B113&lt;&gt;0,(+VLOOKUP($B113,$A$8:$I$13,6,FALSE)+VLOOKUP($B113,$A$42:$I$47,6,FALSE))*(F113),0)</f>
        <v>3.120771105733226E-2</v>
      </c>
      <c r="R113" s="284">
        <f ca="1">IF($B113&lt;&gt;0,(+VLOOKUP($B113,$A$8:$I$13,7,FALSE)+VLOOKUP($B113,$A$42:$I$47,7,FALSE))*(G113),0)</f>
        <v>5.2158330042801591E-2</v>
      </c>
      <c r="S113" s="284">
        <f ca="1">IF($B113&lt;&gt;0,(+VLOOKUP($B113,$A$8:$I$13,8,FALSE)+VLOOKUP($B113,$A$42:$I$47,8,FALSE))*(H113),0)</f>
        <v>7.1408307637099266E-2</v>
      </c>
      <c r="T113" s="284">
        <f ca="1">IF($B113&lt;&gt;0,(+VLOOKUP($B113,$A$8:$I$13,9,FALSE)+VLOOKUP($B113,$A$42:$I$47,9,FALSE))*(I113),0)</f>
        <v>8.8758059435815315E-2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1.3051588274996624E-2</v>
      </c>
      <c r="Q119" s="291">
        <f t="shared" ca="1" si="75"/>
        <v>3.120771105733226E-2</v>
      </c>
      <c r="R119" s="291">
        <f t="shared" ca="1" si="75"/>
        <v>5.2158330042801591E-2</v>
      </c>
      <c r="S119" s="291">
        <f t="shared" ca="1" si="75"/>
        <v>7.1408307637099266E-2</v>
      </c>
      <c r="T119" s="291">
        <f t="shared" ca="1" si="75"/>
        <v>8.8758059435815315E-2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1.3051588274996624E-2</v>
      </c>
      <c r="F139" s="284">
        <f t="shared" ca="1" si="83"/>
        <v>3.120771105733226E-2</v>
      </c>
      <c r="G139" s="284">
        <f t="shared" ca="1" si="83"/>
        <v>5.2158330042801591E-2</v>
      </c>
      <c r="H139" s="284">
        <f t="shared" ca="1" si="83"/>
        <v>7.1408307637099266E-2</v>
      </c>
      <c r="I139" s="284">
        <f t="shared" ca="1" si="83"/>
        <v>8.8758059435815315E-2</v>
      </c>
    </row>
    <row r="140" spans="1:16" outlineLevel="1" x14ac:dyDescent="0.2">
      <c r="A140" s="120" t="s">
        <v>140</v>
      </c>
      <c r="B140" s="121"/>
      <c r="C140" s="295">
        <f t="shared" ref="C140:I140" ca="1" si="84">SUM(C134:C139)</f>
        <v>0</v>
      </c>
      <c r="D140" s="295">
        <f t="shared" ca="1" si="84"/>
        <v>0</v>
      </c>
      <c r="E140" s="295">
        <f t="shared" ca="1" si="84"/>
        <v>1.3051588274996624E-2</v>
      </c>
      <c r="F140" s="295">
        <f t="shared" ca="1" si="84"/>
        <v>3.120771105733226E-2</v>
      </c>
      <c r="G140" s="295">
        <f t="shared" ca="1" si="84"/>
        <v>5.2158330042801591E-2</v>
      </c>
      <c r="H140" s="295">
        <f t="shared" ca="1" si="84"/>
        <v>7.1408307637099266E-2</v>
      </c>
      <c r="I140" s="295">
        <f t="shared" ca="1" si="84"/>
        <v>8.8758059435815315E-2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s="618" customFormat="1" hidden="1" outlineLevel="1" x14ac:dyDescent="0.2">
      <c r="A204" s="616"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2.7769240561705013</v>
      </c>
      <c r="D205" s="82">
        <f t="shared" ca="1" si="98"/>
        <v>2.7769240561705013</v>
      </c>
      <c r="E205" s="82">
        <f t="shared" ca="1" si="98"/>
        <v>2.7769240561705013</v>
      </c>
      <c r="F205" s="82">
        <f t="shared" ca="1" si="98"/>
        <v>2.7769240561705013</v>
      </c>
      <c r="G205" s="82">
        <f t="shared" ca="1" si="98"/>
        <v>2.7769240561705013</v>
      </c>
      <c r="H205" s="82">
        <f t="shared" ca="1" si="98"/>
        <v>2.7769240561705013</v>
      </c>
      <c r="I205" s="82">
        <f t="shared" ca="1" si="98"/>
        <v>2.7769240561705013</v>
      </c>
    </row>
    <row r="206" spans="1:9" hidden="1" outlineLevel="1" x14ac:dyDescent="0.2">
      <c r="A206" t="s">
        <v>149</v>
      </c>
      <c r="B206" s="82">
        <f t="shared" ref="B206:I206" ca="1" si="99">+B36</f>
        <v>0</v>
      </c>
      <c r="C206" s="82">
        <f t="shared" ca="1" si="99"/>
        <v>2.7769240561705013</v>
      </c>
      <c r="D206" s="82">
        <f t="shared" ca="1" si="99"/>
        <v>2.7769240561705013</v>
      </c>
      <c r="E206" s="82">
        <f t="shared" ca="1" si="99"/>
        <v>2.7769240561705013</v>
      </c>
      <c r="F206" s="82">
        <f t="shared" ca="1" si="99"/>
        <v>2.7769240561705013</v>
      </c>
      <c r="G206" s="82">
        <f t="shared" ca="1" si="99"/>
        <v>2.7769240561705013</v>
      </c>
      <c r="H206" s="82">
        <f t="shared" ca="1" si="99"/>
        <v>2.7769240561705013</v>
      </c>
      <c r="I206" s="82">
        <f t="shared" ca="1" si="99"/>
        <v>2.7769240561705013</v>
      </c>
    </row>
    <row r="207" spans="1:9" hidden="1" outlineLevel="1" x14ac:dyDescent="0.2">
      <c r="A207" t="s">
        <v>150</v>
      </c>
      <c r="B207" s="82">
        <f t="shared" ref="B207:I207" ca="1" si="100">+B36+B48</f>
        <v>0</v>
      </c>
      <c r="C207" s="82">
        <f t="shared" ca="1" si="100"/>
        <v>2.7769240561705013</v>
      </c>
      <c r="D207" s="82">
        <f t="shared" ca="1" si="100"/>
        <v>2.7769240561705013</v>
      </c>
      <c r="E207" s="82">
        <f t="shared" ca="1" si="100"/>
        <v>2.8010343543944383</v>
      </c>
      <c r="F207" s="82">
        <f t="shared" ca="1" si="100"/>
        <v>2.8216855535704584</v>
      </c>
      <c r="G207" s="82">
        <f t="shared" ca="1" si="100"/>
        <v>2.8385288364307368</v>
      </c>
      <c r="H207" s="82">
        <f t="shared" ca="1" si="100"/>
        <v>2.8553054523753696</v>
      </c>
      <c r="I207" s="82">
        <f t="shared" ca="1" si="100"/>
        <v>2.8719771400390335</v>
      </c>
    </row>
    <row r="208" spans="1:9" hidden="1" outlineLevel="1" x14ac:dyDescent="0.2">
      <c r="A208" t="s">
        <v>151</v>
      </c>
      <c r="B208" s="82">
        <f t="shared" ref="B208:I208" ca="1" si="101">+B70</f>
        <v>0</v>
      </c>
      <c r="C208" s="82">
        <f t="shared" ca="1" si="101"/>
        <v>2.7769240561705013</v>
      </c>
      <c r="D208" s="82">
        <f t="shared" ca="1" si="101"/>
        <v>2.7769240561705013</v>
      </c>
      <c r="E208" s="82">
        <f t="shared" ca="1" si="101"/>
        <v>2.8140859426694349</v>
      </c>
      <c r="F208" s="82">
        <f t="shared" ca="1" si="101"/>
        <v>2.8528932646277907</v>
      </c>
      <c r="G208" s="82">
        <f t="shared" ca="1" si="101"/>
        <v>2.8906871664735383</v>
      </c>
      <c r="H208" s="82">
        <f t="shared" ca="1" si="101"/>
        <v>2.9267137600124689</v>
      </c>
      <c r="I208" s="82">
        <f t="shared" ca="1" si="101"/>
        <v>2.9607351994748488</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426" priority="2" stopIfTrue="1" operator="notEqual">
      <formula>0</formula>
    </cfRule>
  </conditionalFormatting>
  <conditionalFormatting sqref="J130 J94 J70 J59 J48 J36:J37 J14 J25">
    <cfRule type="cellIs" dxfId="425" priority="3" stopIfTrue="1" operator="equal">
      <formula>"OK"</formula>
    </cfRule>
    <cfRule type="cellIs" dxfId="424" priority="4" stopIfTrue="1" operator="equal">
      <formula>"Warning Check Escalations"</formula>
    </cfRule>
  </conditionalFormatting>
  <conditionalFormatting sqref="N120:T120 N84:T84">
    <cfRule type="cellIs" dxfId="423" priority="5" stopIfTrue="1" operator="notEqual">
      <formula>0</formula>
    </cfRule>
    <cfRule type="cellIs" dxfId="422" priority="6" stopIfTrue="1" operator="equal">
      <formula>0</formula>
    </cfRule>
  </conditionalFormatting>
  <conditionalFormatting sqref="B94:I94">
    <cfRule type="cellIs" dxfId="421" priority="1" stopIfTrue="1" operator="notEqual">
      <formula>0</formula>
    </cfRule>
  </conditionalFormatting>
  <dataValidations count="5">
    <dataValidation type="list" showInputMessage="1" showErrorMessage="1" sqref="B112" xr:uid="{00000000-0002-0000-1100-000000000000}">
      <formula1>"Labour, Materials, Services"</formula1>
    </dataValidation>
    <dataValidation type="list" allowBlank="1" showInputMessage="1" showErrorMessage="1" sqref="A77:A82" xr:uid="{00000000-0002-0000-1100-000001000000}">
      <formula1>EscalationDescription_Input_Cost</formula1>
    </dataValidation>
    <dataValidation type="list" showInputMessage="1" showErrorMessage="1" sqref="A113:A118" xr:uid="{00000000-0002-0000-1100-000002000000}">
      <formula1>EscalationDescription_General</formula1>
    </dataValidation>
    <dataValidation type="list" allowBlank="1" showInputMessage="1" showErrorMessage="1" sqref="D5" xr:uid="{00000000-0002-0000-1100-000003000000}">
      <formula1>"2008/09 Regulatory Accounts, Bottom Up"</formula1>
    </dataValidation>
    <dataValidation type="list" showInputMessage="1" showErrorMessage="1" sqref="B113:B118 B77:B82" xr:uid="{00000000-0002-0000-11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46081"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61">
    <tabColor indexed="57"/>
    <pageSetUpPr fitToPage="1"/>
  </sheetPr>
  <dimension ref="A1:T240"/>
  <sheetViews>
    <sheetView showGridLines="0" workbookViewId="0">
      <selection activeCell="A125" sqref="A125"/>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5</v>
      </c>
      <c r="M1" s="281"/>
      <c r="N1" s="279"/>
      <c r="O1" s="279"/>
      <c r="P1" s="279"/>
      <c r="Q1" s="279"/>
      <c r="R1" s="279"/>
      <c r="S1" s="279"/>
      <c r="T1" s="279"/>
    </row>
    <row r="2" spans="1:20" ht="15.75" x14ac:dyDescent="0.25">
      <c r="A2" s="184" t="s">
        <v>114</v>
      </c>
      <c r="B2" s="74" t="str">
        <f ca="1">OFFSET(List_AllocOpexListStart,+$K$1,1)</f>
        <v>Real Estate &amp; Easements – Office and Depots</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2.6886886862982453</v>
      </c>
      <c r="D13" s="285">
        <f ca="1">OFFSET(Future_AOpexStart,MATCH($K$1,'I-6 Future A'!$A$6:$A$379)+7,+'I-5 Future DA'!E$5)</f>
        <v>2.6886886862982453</v>
      </c>
      <c r="E13" s="285">
        <f ca="1">OFFSET(Future_AOpexStart,MATCH($K$1,'I-6 Future A'!$A$6:$A$379)+7,+'I-5 Future DA'!F$5)</f>
        <v>2.6886886862982453</v>
      </c>
      <c r="F13" s="285">
        <f ca="1">OFFSET(Future_AOpexStart,MATCH($K$1,'I-6 Future A'!$A$6:$A$379)+7,+'I-5 Future DA'!G$5)</f>
        <v>2.6886886862982453</v>
      </c>
      <c r="G13" s="285">
        <f ca="1">OFFSET(Future_AOpexStart,MATCH($K$1,'I-6 Future A'!$A$6:$A$379)+7,+'I-5 Future DA'!H$5)</f>
        <v>2.6886886862982453</v>
      </c>
      <c r="H13" s="285">
        <f ca="1">OFFSET(Future_AOpexStart,MATCH($K$1,'I-6 Future A'!$A$6:$A$379)+7,+'I-5 Future DA'!I$5)</f>
        <v>2.6886886862982453</v>
      </c>
      <c r="I13" s="285">
        <f ca="1">OFFSET(Future_AOpexStart,MATCH($K$1,'I-6 Future A'!$A$6:$A$379)+7,+'I-5 Future DA'!J$5)</f>
        <v>2.6886886862982453</v>
      </c>
      <c r="J13" s="36"/>
      <c r="K13" s="21"/>
      <c r="L13" s="21"/>
    </row>
    <row r="14" spans="1:20" s="87" customFormat="1" ht="18" customHeight="1" collapsed="1" thickBot="1" x14ac:dyDescent="0.25">
      <c r="A14" s="84" t="s">
        <v>71</v>
      </c>
      <c r="B14" s="286">
        <f t="shared" ref="B14:I14" ca="1" si="0">SUM(B8:B13)</f>
        <v>0</v>
      </c>
      <c r="C14" s="286">
        <f t="shared" ca="1" si="0"/>
        <v>2.6886886862982453</v>
      </c>
      <c r="D14" s="286">
        <f t="shared" ca="1" si="0"/>
        <v>2.6886886862982453</v>
      </c>
      <c r="E14" s="286">
        <f t="shared" ca="1" si="0"/>
        <v>2.6886886862982453</v>
      </c>
      <c r="F14" s="286">
        <f t="shared" ca="1" si="0"/>
        <v>2.6886886862982453</v>
      </c>
      <c r="G14" s="286">
        <f t="shared" ca="1" si="0"/>
        <v>2.6886886862982453</v>
      </c>
      <c r="H14" s="286">
        <f t="shared" ca="1" si="0"/>
        <v>2.6886886862982453</v>
      </c>
      <c r="I14" s="286">
        <f t="shared" ca="1" si="0"/>
        <v>2.6886886862982453</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+'A-5'!B8+'A-5'!B19</f>
        <v>0</v>
      </c>
      <c r="C30" s="284">
        <f ca="1">+'A-5'!C8+'A-5'!C19</f>
        <v>0</v>
      </c>
      <c r="D30" s="284">
        <f ca="1">+'A-5'!D8+'A-5'!D19</f>
        <v>0</v>
      </c>
      <c r="E30" s="284">
        <f ca="1">+'A-5'!E8+'A-5'!E19</f>
        <v>0</v>
      </c>
      <c r="F30" s="284">
        <f ca="1">+'A-5'!F8+'A-5'!F19</f>
        <v>0</v>
      </c>
      <c r="G30" s="284">
        <f ca="1">+'A-5'!G8+'A-5'!G19</f>
        <v>0</v>
      </c>
      <c r="H30" s="284">
        <f ca="1">+'A-5'!H8+'A-5'!H19</f>
        <v>0</v>
      </c>
      <c r="I30" s="284">
        <f ca="1">+'A-5'!I8+'A-5'!I19</f>
        <v>0</v>
      </c>
      <c r="J30" s="42"/>
      <c r="K30" s="21"/>
      <c r="L30" s="21"/>
    </row>
    <row r="31" spans="1:12" hidden="1" outlineLevel="2" x14ac:dyDescent="0.2">
      <c r="A31" s="61" t="s">
        <v>69</v>
      </c>
      <c r="B31" s="284">
        <f ca="1">+'A-5'!B9+'A-5'!B20</f>
        <v>0</v>
      </c>
      <c r="C31" s="284">
        <f ca="1">+'A-5'!C9+'A-5'!C20</f>
        <v>0</v>
      </c>
      <c r="D31" s="284">
        <f ca="1">+'A-5'!D9+'A-5'!D20</f>
        <v>0</v>
      </c>
      <c r="E31" s="284">
        <f ca="1">+'A-5'!E9+'A-5'!E20</f>
        <v>0</v>
      </c>
      <c r="F31" s="284">
        <f ca="1">+'A-5'!F9+'A-5'!F20</f>
        <v>0</v>
      </c>
      <c r="G31" s="284">
        <f ca="1">+'A-5'!G9+'A-5'!G20</f>
        <v>0</v>
      </c>
      <c r="H31" s="284">
        <f ca="1">+'A-5'!H9+'A-5'!H20</f>
        <v>0</v>
      </c>
      <c r="I31" s="284">
        <f ca="1">+'A-5'!I9+'A-5'!I20</f>
        <v>0</v>
      </c>
      <c r="J31" s="42"/>
      <c r="K31" s="21"/>
      <c r="L31" s="21"/>
    </row>
    <row r="32" spans="1:12" s="736" customFormat="1" hidden="1" outlineLevel="2" x14ac:dyDescent="0.2">
      <c r="A32" s="61" t="s">
        <v>546</v>
      </c>
      <c r="B32" s="284">
        <f ca="1">+'A-5'!B10+'A-5'!B21</f>
        <v>0</v>
      </c>
      <c r="C32" s="284">
        <f ca="1">+'A-5'!C10+'A-5'!C21</f>
        <v>0</v>
      </c>
      <c r="D32" s="284">
        <f ca="1">+'A-5'!D10+'A-5'!D21</f>
        <v>0</v>
      </c>
      <c r="E32" s="284">
        <f ca="1">+'A-5'!E10+'A-5'!E21</f>
        <v>0</v>
      </c>
      <c r="F32" s="284">
        <f ca="1">+'A-5'!F10+'A-5'!F21</f>
        <v>0</v>
      </c>
      <c r="G32" s="284">
        <f ca="1">+'A-5'!G10+'A-5'!G21</f>
        <v>0</v>
      </c>
      <c r="H32" s="284">
        <f ca="1">+'A-5'!H10+'A-5'!H21</f>
        <v>0</v>
      </c>
      <c r="I32" s="284">
        <f ca="1">+'A-5'!I10+'A-5'!I21</f>
        <v>0</v>
      </c>
      <c r="J32" s="42"/>
      <c r="K32" s="712"/>
      <c r="L32" s="712"/>
    </row>
    <row r="33" spans="1:12" hidden="1" outlineLevel="2" x14ac:dyDescent="0.2">
      <c r="A33" s="61" t="s">
        <v>547</v>
      </c>
      <c r="B33" s="284">
        <f ca="1">+'A-5'!B11+'A-5'!B22</f>
        <v>0</v>
      </c>
      <c r="C33" s="284">
        <f ca="1">+'A-5'!C11+'A-5'!C22</f>
        <v>0</v>
      </c>
      <c r="D33" s="284">
        <f ca="1">+'A-5'!D11+'A-5'!D22</f>
        <v>0</v>
      </c>
      <c r="E33" s="284">
        <f ca="1">+'A-5'!E11+'A-5'!E22</f>
        <v>0</v>
      </c>
      <c r="F33" s="284">
        <f ca="1">+'A-5'!F11+'A-5'!F22</f>
        <v>0</v>
      </c>
      <c r="G33" s="284">
        <f ca="1">+'A-5'!G11+'A-5'!G22</f>
        <v>0</v>
      </c>
      <c r="H33" s="284">
        <f ca="1">+'A-5'!H11+'A-5'!H22</f>
        <v>0</v>
      </c>
      <c r="I33" s="284">
        <f ca="1">+'A-5'!I11+'A-5'!I22</f>
        <v>0</v>
      </c>
      <c r="J33" s="42"/>
      <c r="K33" s="21"/>
      <c r="L33" s="21"/>
    </row>
    <row r="34" spans="1:12" s="736" customFormat="1" hidden="1" outlineLevel="2" x14ac:dyDescent="0.2">
      <c r="A34" s="61" t="s">
        <v>498</v>
      </c>
      <c r="B34" s="284">
        <f ca="1">+'A-5'!B12+'A-5'!B23</f>
        <v>0</v>
      </c>
      <c r="C34" s="284">
        <f ca="1">+'A-5'!C12+'A-5'!C23</f>
        <v>0</v>
      </c>
      <c r="D34" s="284">
        <f ca="1">+'A-5'!D12+'A-5'!D23</f>
        <v>0</v>
      </c>
      <c r="E34" s="284">
        <f ca="1">+'A-5'!E12+'A-5'!E23</f>
        <v>0</v>
      </c>
      <c r="F34" s="284">
        <f ca="1">+'A-5'!F12+'A-5'!F23</f>
        <v>0</v>
      </c>
      <c r="G34" s="284">
        <f ca="1">+'A-5'!G12+'A-5'!G23</f>
        <v>0</v>
      </c>
      <c r="H34" s="284">
        <f ca="1">+'A-5'!H12+'A-5'!H23</f>
        <v>0</v>
      </c>
      <c r="I34" s="284">
        <f ca="1">+'A-5'!I12+'A-5'!I23</f>
        <v>0</v>
      </c>
      <c r="J34" s="42"/>
      <c r="K34" s="712"/>
      <c r="L34" s="712"/>
    </row>
    <row r="35" spans="1:12" ht="13.5" hidden="1" outlineLevel="2" thickBot="1" x14ac:dyDescent="0.25">
      <c r="A35" s="83" t="s">
        <v>70</v>
      </c>
      <c r="B35" s="284">
        <f ca="1">+'A-5'!B13+'A-5'!B24</f>
        <v>0</v>
      </c>
      <c r="C35" s="284">
        <f ca="1">+'A-5'!C13+'A-5'!C24</f>
        <v>2.6886886862982453</v>
      </c>
      <c r="D35" s="284">
        <f ca="1">+'A-5'!D13+'A-5'!D24</f>
        <v>2.6886886862982453</v>
      </c>
      <c r="E35" s="284">
        <f ca="1">+'A-5'!E13+'A-5'!E24</f>
        <v>2.6886886862982453</v>
      </c>
      <c r="F35" s="284">
        <f ca="1">+'A-5'!F13+'A-5'!F24</f>
        <v>2.6886886862982453</v>
      </c>
      <c r="G35" s="284">
        <f ca="1">+'A-5'!G13+'A-5'!G24</f>
        <v>2.6886886862982453</v>
      </c>
      <c r="H35" s="284">
        <f ca="1">+'A-5'!H13+'A-5'!H24</f>
        <v>2.6886886862982453</v>
      </c>
      <c r="I35" s="284">
        <f ca="1">+'A-5'!I13+'A-5'!I24</f>
        <v>2.6886886862982453</v>
      </c>
      <c r="J35" s="93"/>
      <c r="K35" s="21"/>
      <c r="L35" s="21"/>
    </row>
    <row r="36" spans="1:12" s="87" customFormat="1" ht="20.25" customHeight="1" collapsed="1" thickBot="1" x14ac:dyDescent="0.25">
      <c r="A36" s="94" t="s">
        <v>121</v>
      </c>
      <c r="B36" s="293">
        <f t="shared" ref="B36:I36" ca="1" si="7">SUM(B30:B35)</f>
        <v>0</v>
      </c>
      <c r="C36" s="293">
        <f t="shared" ca="1" si="7"/>
        <v>2.6886886862982453</v>
      </c>
      <c r="D36" s="293">
        <f t="shared" ca="1" si="7"/>
        <v>2.6886886862982453</v>
      </c>
      <c r="E36" s="293">
        <f t="shared" ca="1" si="7"/>
        <v>2.6886886862982453</v>
      </c>
      <c r="F36" s="293">
        <f t="shared" ca="1" si="7"/>
        <v>2.6886886862982453</v>
      </c>
      <c r="G36" s="293">
        <f t="shared" ca="1" si="7"/>
        <v>2.6886886862982453</v>
      </c>
      <c r="H36" s="293">
        <f t="shared" ca="1" si="7"/>
        <v>2.6886886862982453</v>
      </c>
      <c r="I36" s="293">
        <f t="shared" ca="1" si="7"/>
        <v>2.6886886862982453</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2.3344205583847519E-2</v>
      </c>
      <c r="F47" s="284">
        <f t="shared" ca="1" si="12"/>
        <v>4.3339223258053367E-2</v>
      </c>
      <c r="G47" s="284">
        <f t="shared" ca="1" si="12"/>
        <v>5.9647319248623591E-2</v>
      </c>
      <c r="H47" s="284">
        <f t="shared" ca="1" si="12"/>
        <v>7.5890866631373996E-2</v>
      </c>
      <c r="I47" s="284">
        <f t="shared" ca="1" si="12"/>
        <v>9.2032819776685051E-2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2.3344205583847519E-2</v>
      </c>
      <c r="F48" s="293">
        <f t="shared" ca="1" si="13"/>
        <v>4.3339223258053367E-2</v>
      </c>
      <c r="G48" s="293">
        <f t="shared" ca="1" si="13"/>
        <v>5.9647319248623591E-2</v>
      </c>
      <c r="H48" s="293">
        <f t="shared" ca="1" si="13"/>
        <v>7.5890866631373996E-2</v>
      </c>
      <c r="I48" s="293">
        <f t="shared" ca="1" si="13"/>
        <v>9.2032819776685051E-2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1.2636880600040309E-2</v>
      </c>
      <c r="F58" s="285">
        <f t="shared" ca="1" si="18"/>
        <v>3.0216101682242768E-2</v>
      </c>
      <c r="G58" s="285">
        <f t="shared" ca="1" si="18"/>
        <v>5.0501025251545456E-2</v>
      </c>
      <c r="H58" s="285">
        <f t="shared" ca="1" si="18"/>
        <v>6.9139344457385857E-2</v>
      </c>
      <c r="I58" s="285">
        <f t="shared" ca="1" si="18"/>
        <v>8.593781658975673E-2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1.2636880600040309E-2</v>
      </c>
      <c r="F59" s="286">
        <f t="shared" ca="1" si="19"/>
        <v>3.0216101682242768E-2</v>
      </c>
      <c r="G59" s="286">
        <f t="shared" ca="1" si="19"/>
        <v>5.0501025251545456E-2</v>
      </c>
      <c r="H59" s="286">
        <f t="shared" ca="1" si="19"/>
        <v>6.9139344457385857E-2</v>
      </c>
      <c r="I59" s="286">
        <f t="shared" ca="1" si="19"/>
        <v>8.593781658975673E-2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2.6886886862982453</v>
      </c>
      <c r="D69" s="285">
        <f t="shared" ca="1" si="24"/>
        <v>2.6886886862982453</v>
      </c>
      <c r="E69" s="285">
        <f t="shared" ca="1" si="24"/>
        <v>2.7246697724821329</v>
      </c>
      <c r="F69" s="285">
        <f t="shared" ca="1" si="24"/>
        <v>2.7622440112385416</v>
      </c>
      <c r="G69" s="285">
        <f t="shared" ca="1" si="24"/>
        <v>2.7988370307984143</v>
      </c>
      <c r="H69" s="285">
        <f t="shared" ca="1" si="24"/>
        <v>2.8337188973870053</v>
      </c>
      <c r="I69" s="285">
        <f t="shared" ca="1" si="24"/>
        <v>2.8666593226646868</v>
      </c>
      <c r="K69" s="42"/>
      <c r="L69" s="21"/>
    </row>
    <row r="70" spans="1:20" s="87" customFormat="1" ht="18" customHeight="1" collapsed="1" thickBot="1" x14ac:dyDescent="0.25">
      <c r="A70" s="99" t="s">
        <v>122</v>
      </c>
      <c r="B70" s="294">
        <f t="shared" ref="B70:I70" ca="1" si="25">SUM(B64:B69)</f>
        <v>0</v>
      </c>
      <c r="C70" s="294">
        <f t="shared" ca="1" si="25"/>
        <v>2.6886886862982453</v>
      </c>
      <c r="D70" s="294">
        <f t="shared" ca="1" si="25"/>
        <v>2.6886886862982453</v>
      </c>
      <c r="E70" s="294">
        <f t="shared" ca="1" si="25"/>
        <v>2.7246697724821329</v>
      </c>
      <c r="F70" s="294">
        <f t="shared" ca="1" si="25"/>
        <v>2.7622440112385416</v>
      </c>
      <c r="G70" s="294">
        <f t="shared" ca="1" si="25"/>
        <v>2.7988370307984143</v>
      </c>
      <c r="H70" s="294">
        <f t="shared" ca="1" si="25"/>
        <v>2.8337188973870053</v>
      </c>
      <c r="I70" s="294">
        <f t="shared" ca="1" si="25"/>
        <v>2.8666593226646868</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2.3344205583847519E-2</v>
      </c>
      <c r="Q77" s="284">
        <f ca="1">IF($B77&lt;&gt;0,(+VLOOKUP($B77,$A$8:$I$13,6,FALSE))*(F77),0)</f>
        <v>4.3339223258053367E-2</v>
      </c>
      <c r="R77" s="284">
        <f ca="1">IF($B77&lt;&gt;0,(+VLOOKUP($B77,$A$8:$I$13,7,FALSE))*(G77),0)</f>
        <v>5.9647319248623591E-2</v>
      </c>
      <c r="S77" s="284">
        <f ca="1">IF($B77&lt;&gt;0,(+VLOOKUP($B77,$A$8:$I$13,8,FALSE))*(H77),0)</f>
        <v>7.5890866631373996E-2</v>
      </c>
      <c r="T77" s="284">
        <f ca="1">IF($B77&lt;&gt;0,(+VLOOKUP($B77,$A$8:$I$13,9,FALSE))*(I77),0)</f>
        <v>9.2032819776685051E-2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2.3344205583847519E-2</v>
      </c>
      <c r="Q83" s="291">
        <f t="shared" ca="1" si="51"/>
        <v>4.3339223258053367E-2</v>
      </c>
      <c r="R83" s="291">
        <f t="shared" ca="1" si="51"/>
        <v>5.9647319248623591E-2</v>
      </c>
      <c r="S83" s="291">
        <f t="shared" ca="1" si="51"/>
        <v>7.5890866631373996E-2</v>
      </c>
      <c r="T83" s="291">
        <f t="shared" ca="1" si="51"/>
        <v>9.2032819776685051E-2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2.3344205583847519E-2</v>
      </c>
      <c r="F103" s="284">
        <f t="shared" ca="1" si="62"/>
        <v>4.3339223258053367E-2</v>
      </c>
      <c r="G103" s="284">
        <f t="shared" ca="1" si="62"/>
        <v>5.9647319248623591E-2</v>
      </c>
      <c r="H103" s="284">
        <f t="shared" ca="1" si="62"/>
        <v>7.5890866631373996E-2</v>
      </c>
      <c r="I103" s="284">
        <f t="shared" ca="1" si="62"/>
        <v>9.2032819776685051E-2</v>
      </c>
    </row>
    <row r="104" spans="1:20" outlineLevel="1" x14ac:dyDescent="0.2">
      <c r="A104" s="120" t="s">
        <v>135</v>
      </c>
      <c r="B104" s="121"/>
      <c r="C104" s="295">
        <f t="shared" ref="C104:I104" ca="1" si="63">SUM(C98:C103)</f>
        <v>0</v>
      </c>
      <c r="D104" s="295">
        <f t="shared" ca="1" si="63"/>
        <v>0</v>
      </c>
      <c r="E104" s="295">
        <f t="shared" ca="1" si="63"/>
        <v>2.3344205583847519E-2</v>
      </c>
      <c r="F104" s="295">
        <f t="shared" ca="1" si="63"/>
        <v>4.3339223258053367E-2</v>
      </c>
      <c r="G104" s="295">
        <f t="shared" ca="1" si="63"/>
        <v>5.9647319248623591E-2</v>
      </c>
      <c r="H104" s="295">
        <f t="shared" ca="1" si="63"/>
        <v>7.5890866631373996E-2</v>
      </c>
      <c r="I104" s="295">
        <f t="shared" ca="1" si="63"/>
        <v>9.2032819776685051E-2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2.8225977599459325E-2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1.2636880600040309E-2</v>
      </c>
      <c r="Q113" s="284">
        <f ca="1">IF($B113&lt;&gt;0,(+VLOOKUP($B113,$A$8:$I$13,6,FALSE)+VLOOKUP($B113,$A$42:$I$47,6,FALSE))*(F113),0)</f>
        <v>3.0216101682242768E-2</v>
      </c>
      <c r="R113" s="284">
        <f ca="1">IF($B113&lt;&gt;0,(+VLOOKUP($B113,$A$8:$I$13,7,FALSE)+VLOOKUP($B113,$A$42:$I$47,7,FALSE))*(G113),0)</f>
        <v>5.0501025251545456E-2</v>
      </c>
      <c r="S113" s="284">
        <f ca="1">IF($B113&lt;&gt;0,(+VLOOKUP($B113,$A$8:$I$13,8,FALSE)+VLOOKUP($B113,$A$42:$I$47,8,FALSE))*(H113),0)</f>
        <v>6.9139344457385857E-2</v>
      </c>
      <c r="T113" s="284">
        <f ca="1">IF($B113&lt;&gt;0,(+VLOOKUP($B113,$A$8:$I$13,9,FALSE)+VLOOKUP($B113,$A$42:$I$47,9,FALSE))*(I113),0)</f>
        <v>8.593781658975673E-2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1.2636880600040309E-2</v>
      </c>
      <c r="Q119" s="291">
        <f t="shared" ca="1" si="75"/>
        <v>3.0216101682242768E-2</v>
      </c>
      <c r="R119" s="291">
        <f t="shared" ca="1" si="75"/>
        <v>5.0501025251545456E-2</v>
      </c>
      <c r="S119" s="291">
        <f t="shared" ca="1" si="75"/>
        <v>6.9139344457385857E-2</v>
      </c>
      <c r="T119" s="291">
        <f t="shared" ca="1" si="75"/>
        <v>8.593781658975673E-2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1.2636880600040309E-2</v>
      </c>
      <c r="F139" s="284">
        <f t="shared" ca="1" si="83"/>
        <v>3.0216101682242768E-2</v>
      </c>
      <c r="G139" s="284">
        <f t="shared" ca="1" si="83"/>
        <v>5.0501025251545456E-2</v>
      </c>
      <c r="H139" s="284">
        <f t="shared" ca="1" si="83"/>
        <v>6.9139344457385857E-2</v>
      </c>
      <c r="I139" s="284">
        <f t="shared" ca="1" si="83"/>
        <v>8.593781658975673E-2</v>
      </c>
    </row>
    <row r="140" spans="1:16" outlineLevel="1" x14ac:dyDescent="0.2">
      <c r="A140" s="120" t="s">
        <v>140</v>
      </c>
      <c r="B140" s="121"/>
      <c r="C140" s="295">
        <f t="shared" ref="C140:I140" ca="1" si="84">SUM(C134:C139)</f>
        <v>0</v>
      </c>
      <c r="D140" s="295">
        <f t="shared" ca="1" si="84"/>
        <v>0</v>
      </c>
      <c r="E140" s="295">
        <f t="shared" ca="1" si="84"/>
        <v>1.2636880600040309E-2</v>
      </c>
      <c r="F140" s="295">
        <f t="shared" ca="1" si="84"/>
        <v>3.0216101682242768E-2</v>
      </c>
      <c r="G140" s="295">
        <f t="shared" ca="1" si="84"/>
        <v>5.0501025251545456E-2</v>
      </c>
      <c r="H140" s="295">
        <f t="shared" ca="1" si="84"/>
        <v>6.9139344457385857E-2</v>
      </c>
      <c r="I140" s="295">
        <f t="shared" ca="1" si="84"/>
        <v>8.593781658975673E-2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59"/>
      <c r="D185" s="59"/>
      <c r="E185" s="284"/>
      <c r="F185" s="284"/>
      <c r="G185" s="284"/>
      <c r="H185" s="284"/>
      <c r="I185" s="284"/>
      <c r="J185" s="63"/>
      <c r="K185" s="63"/>
      <c r="L185" s="63"/>
    </row>
    <row r="186" spans="1:12" hidden="1" outlineLevel="1" x14ac:dyDescent="0.2">
      <c r="A186" s="61" t="s">
        <v>69</v>
      </c>
      <c r="B186" s="65"/>
      <c r="C186" s="59"/>
      <c r="D186" s="59"/>
      <c r="E186" s="284"/>
      <c r="F186" s="284"/>
      <c r="G186" s="284"/>
      <c r="H186" s="284"/>
      <c r="I186" s="284"/>
      <c r="J186" s="42"/>
      <c r="K186" s="21"/>
      <c r="L186" s="21"/>
    </row>
    <row r="187" spans="1:12" s="736" customFormat="1" hidden="1" outlineLevel="1" x14ac:dyDescent="0.2">
      <c r="A187" s="61" t="s">
        <v>546</v>
      </c>
      <c r="B187" s="65"/>
      <c r="C187" s="59"/>
      <c r="D187" s="59"/>
      <c r="E187" s="284"/>
      <c r="F187" s="284"/>
      <c r="G187" s="284"/>
      <c r="H187" s="284"/>
      <c r="I187" s="284"/>
      <c r="J187" s="42"/>
      <c r="K187" s="712"/>
      <c r="L187" s="712"/>
    </row>
    <row r="188" spans="1:12" hidden="1" outlineLevel="1" x14ac:dyDescent="0.2">
      <c r="A188" s="61" t="s">
        <v>547</v>
      </c>
      <c r="B188" s="65"/>
      <c r="C188" s="59"/>
      <c r="D188" s="59"/>
      <c r="E188" s="284"/>
      <c r="F188" s="284"/>
      <c r="G188" s="284"/>
      <c r="H188" s="284"/>
      <c r="I188" s="284"/>
      <c r="J188" s="42"/>
      <c r="K188" s="21"/>
      <c r="L188" s="21"/>
    </row>
    <row r="189" spans="1:12" s="736" customFormat="1" hidden="1" outlineLevel="1" x14ac:dyDescent="0.2">
      <c r="A189" s="61" t="s">
        <v>498</v>
      </c>
      <c r="B189" s="65"/>
      <c r="C189" s="59"/>
      <c r="D189" s="59"/>
      <c r="E189" s="284"/>
      <c r="F189" s="284"/>
      <c r="G189" s="284"/>
      <c r="H189" s="284"/>
      <c r="I189" s="284"/>
      <c r="J189" s="42"/>
      <c r="K189" s="712"/>
      <c r="L189" s="712"/>
    </row>
    <row r="190" spans="1:12" hidden="1" outlineLevel="1" x14ac:dyDescent="0.2">
      <c r="A190" s="83" t="s">
        <v>70</v>
      </c>
      <c r="B190" s="65"/>
      <c r="C190" s="59"/>
      <c r="D190" s="59"/>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2.6886886862982453</v>
      </c>
      <c r="D205" s="82">
        <f t="shared" ca="1" si="98"/>
        <v>2.6886886862982453</v>
      </c>
      <c r="E205" s="82">
        <f t="shared" ca="1" si="98"/>
        <v>2.6886886862982453</v>
      </c>
      <c r="F205" s="82">
        <f t="shared" ca="1" si="98"/>
        <v>2.6886886862982453</v>
      </c>
      <c r="G205" s="82">
        <f t="shared" ca="1" si="98"/>
        <v>2.6886886862982453</v>
      </c>
      <c r="H205" s="82">
        <f t="shared" ca="1" si="98"/>
        <v>2.6886886862982453</v>
      </c>
      <c r="I205" s="82">
        <f t="shared" ca="1" si="98"/>
        <v>2.6886886862982453</v>
      </c>
    </row>
    <row r="206" spans="1:9" hidden="1" outlineLevel="1" x14ac:dyDescent="0.2">
      <c r="A206" t="s">
        <v>149</v>
      </c>
      <c r="B206" s="82">
        <f t="shared" ref="B206:I206" ca="1" si="99">+B36</f>
        <v>0</v>
      </c>
      <c r="C206" s="82">
        <f t="shared" ca="1" si="99"/>
        <v>2.6886886862982453</v>
      </c>
      <c r="D206" s="82">
        <f t="shared" ca="1" si="99"/>
        <v>2.6886886862982453</v>
      </c>
      <c r="E206" s="82">
        <f t="shared" ca="1" si="99"/>
        <v>2.6886886862982453</v>
      </c>
      <c r="F206" s="82">
        <f t="shared" ca="1" si="99"/>
        <v>2.6886886862982453</v>
      </c>
      <c r="G206" s="82">
        <f t="shared" ca="1" si="99"/>
        <v>2.6886886862982453</v>
      </c>
      <c r="H206" s="82">
        <f t="shared" ca="1" si="99"/>
        <v>2.6886886862982453</v>
      </c>
      <c r="I206" s="82">
        <f t="shared" ca="1" si="99"/>
        <v>2.6886886862982453</v>
      </c>
    </row>
    <row r="207" spans="1:9" hidden="1" outlineLevel="1" x14ac:dyDescent="0.2">
      <c r="A207" t="s">
        <v>150</v>
      </c>
      <c r="B207" s="82">
        <f t="shared" ref="B207:I207" ca="1" si="100">+B36+B48</f>
        <v>0</v>
      </c>
      <c r="C207" s="82">
        <f t="shared" ca="1" si="100"/>
        <v>2.6886886862982453</v>
      </c>
      <c r="D207" s="82">
        <f t="shared" ca="1" si="100"/>
        <v>2.6886886862982453</v>
      </c>
      <c r="E207" s="82">
        <f t="shared" ca="1" si="100"/>
        <v>2.7120328918820928</v>
      </c>
      <c r="F207" s="82">
        <f t="shared" ca="1" si="100"/>
        <v>2.7320279095562987</v>
      </c>
      <c r="G207" s="82">
        <f t="shared" ca="1" si="100"/>
        <v>2.7483360055468689</v>
      </c>
      <c r="H207" s="82">
        <f t="shared" ca="1" si="100"/>
        <v>2.7645795529296193</v>
      </c>
      <c r="I207" s="82">
        <f t="shared" ca="1" si="100"/>
        <v>2.7807215060749302</v>
      </c>
    </row>
    <row r="208" spans="1:9" hidden="1" outlineLevel="1" x14ac:dyDescent="0.2">
      <c r="A208" t="s">
        <v>151</v>
      </c>
      <c r="B208" s="82">
        <f t="shared" ref="B208:I208" ca="1" si="101">+B70</f>
        <v>0</v>
      </c>
      <c r="C208" s="82">
        <f t="shared" ca="1" si="101"/>
        <v>2.6886886862982453</v>
      </c>
      <c r="D208" s="82">
        <f t="shared" ca="1" si="101"/>
        <v>2.6886886862982453</v>
      </c>
      <c r="E208" s="82">
        <f t="shared" ca="1" si="101"/>
        <v>2.7246697724821329</v>
      </c>
      <c r="F208" s="82">
        <f t="shared" ca="1" si="101"/>
        <v>2.7622440112385416</v>
      </c>
      <c r="G208" s="82">
        <f t="shared" ca="1" si="101"/>
        <v>2.7988370307984143</v>
      </c>
      <c r="H208" s="82">
        <f t="shared" ca="1" si="101"/>
        <v>2.8337188973870053</v>
      </c>
      <c r="I208" s="82">
        <f t="shared" ca="1" si="101"/>
        <v>2.8666593226646868</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420" priority="2" stopIfTrue="1" operator="notEqual">
      <formula>0</formula>
    </cfRule>
  </conditionalFormatting>
  <conditionalFormatting sqref="J130 J94 J70 J59 J48 J36:J37 J14 J25">
    <cfRule type="cellIs" dxfId="419" priority="3" stopIfTrue="1" operator="equal">
      <formula>"OK"</formula>
    </cfRule>
    <cfRule type="cellIs" dxfId="418" priority="4" stopIfTrue="1" operator="equal">
      <formula>"Warning Check Escalations"</formula>
    </cfRule>
  </conditionalFormatting>
  <conditionalFormatting sqref="N120:T120 N84:T84">
    <cfRule type="cellIs" dxfId="417" priority="5" stopIfTrue="1" operator="notEqual">
      <formula>0</formula>
    </cfRule>
    <cfRule type="cellIs" dxfId="416" priority="6" stopIfTrue="1" operator="equal">
      <formula>0</formula>
    </cfRule>
  </conditionalFormatting>
  <conditionalFormatting sqref="B94:I94">
    <cfRule type="cellIs" dxfId="415" priority="1" stopIfTrue="1" operator="notEqual">
      <formula>0</formula>
    </cfRule>
  </conditionalFormatting>
  <dataValidations count="5">
    <dataValidation type="list" showInputMessage="1" showErrorMessage="1" sqref="B112" xr:uid="{00000000-0002-0000-1200-000000000000}">
      <formula1>"Labour, Materials, Services"</formula1>
    </dataValidation>
    <dataValidation type="list" allowBlank="1" showInputMessage="1" showErrorMessage="1" sqref="A77:A82" xr:uid="{00000000-0002-0000-1200-000001000000}">
      <formula1>EscalationDescription_Input_Cost</formula1>
    </dataValidation>
    <dataValidation type="list" showInputMessage="1" showErrorMessage="1" sqref="A113:A118" xr:uid="{00000000-0002-0000-1200-000002000000}">
      <formula1>EscalationDescription_General</formula1>
    </dataValidation>
    <dataValidation type="list" allowBlank="1" showInputMessage="1" showErrorMessage="1" sqref="D5" xr:uid="{00000000-0002-0000-1200-000003000000}">
      <formula1>"2008/09 Regulatory Accounts, Bottom Up"</formula1>
    </dataValidation>
    <dataValidation type="list" showInputMessage="1" showErrorMessage="1" sqref="B113:B118 B77:B82" xr:uid="{00000000-0002-0000-12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47105"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62">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6</v>
      </c>
      <c r="M1" s="281"/>
      <c r="N1" s="279"/>
      <c r="O1" s="279"/>
      <c r="P1" s="279"/>
      <c r="Q1" s="279"/>
      <c r="R1" s="279"/>
      <c r="S1" s="279"/>
      <c r="T1" s="279"/>
    </row>
    <row r="2" spans="1:20" ht="15.75" x14ac:dyDescent="0.25">
      <c r="A2" s="184" t="s">
        <v>114</v>
      </c>
      <c r="B2" s="74" t="str">
        <f ca="1">OFFSET(List_AllocOpexListStart,+$K$1,1)</f>
        <v>Audit Services</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1.3617061060925706</v>
      </c>
      <c r="D13" s="285">
        <f ca="1">OFFSET(Future_AOpexStart,MATCH($K$1,'I-6 Future A'!$A$6:$A$379)+7,+'I-5 Future DA'!E$5)</f>
        <v>1.3617061060925706</v>
      </c>
      <c r="E13" s="285">
        <f ca="1">OFFSET(Future_AOpexStart,MATCH($K$1,'I-6 Future A'!$A$6:$A$379)+7,+'I-5 Future DA'!F$5)</f>
        <v>1.3617061060925706</v>
      </c>
      <c r="F13" s="285">
        <f ca="1">OFFSET(Future_AOpexStart,MATCH($K$1,'I-6 Future A'!$A$6:$A$379)+7,+'I-5 Future DA'!G$5)</f>
        <v>1.3617061060925706</v>
      </c>
      <c r="G13" s="285">
        <f ca="1">OFFSET(Future_AOpexStart,MATCH($K$1,'I-6 Future A'!$A$6:$A$379)+7,+'I-5 Future DA'!H$5)</f>
        <v>1.3617061060925706</v>
      </c>
      <c r="H13" s="285">
        <f ca="1">OFFSET(Future_AOpexStart,MATCH($K$1,'I-6 Future A'!$A$6:$A$379)+7,+'I-5 Future DA'!I$5)</f>
        <v>1.3617061060925706</v>
      </c>
      <c r="I13" s="285">
        <f ca="1">OFFSET(Future_AOpexStart,MATCH($K$1,'I-6 Future A'!$A$6:$A$379)+7,+'I-5 Future DA'!J$5)</f>
        <v>1.3617061060925706</v>
      </c>
      <c r="J13" s="36"/>
      <c r="K13" s="21"/>
      <c r="L13" s="21"/>
    </row>
    <row r="14" spans="1:20" s="87" customFormat="1" ht="18" customHeight="1" collapsed="1" thickBot="1" x14ac:dyDescent="0.25">
      <c r="A14" s="84" t="s">
        <v>71</v>
      </c>
      <c r="B14" s="286">
        <f t="shared" ref="B14:I14" ca="1" si="0">SUM(B8:B13)</f>
        <v>0</v>
      </c>
      <c r="C14" s="286">
        <f t="shared" ca="1" si="0"/>
        <v>1.3617061060925706</v>
      </c>
      <c r="D14" s="286">
        <f t="shared" ca="1" si="0"/>
        <v>1.3617061060925706</v>
      </c>
      <c r="E14" s="286">
        <f t="shared" ca="1" si="0"/>
        <v>1.3617061060925706</v>
      </c>
      <c r="F14" s="286">
        <f t="shared" ca="1" si="0"/>
        <v>1.3617061060925706</v>
      </c>
      <c r="G14" s="286">
        <f t="shared" ca="1" si="0"/>
        <v>1.3617061060925706</v>
      </c>
      <c r="H14" s="286">
        <f t="shared" ca="1" si="0"/>
        <v>1.3617061060925706</v>
      </c>
      <c r="I14" s="286">
        <f t="shared" ca="1" si="0"/>
        <v>1.3617061060925706</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+'A-6'!B8+'A-6'!B19</f>
        <v>0</v>
      </c>
      <c r="C30" s="284">
        <f ca="1">+'A-6'!C8+'A-6'!C19</f>
        <v>0</v>
      </c>
      <c r="D30" s="284">
        <f ca="1">+'A-6'!D8+'A-6'!D19</f>
        <v>0</v>
      </c>
      <c r="E30" s="284">
        <f ca="1">+'A-6'!E8+'A-6'!E19</f>
        <v>0</v>
      </c>
      <c r="F30" s="284">
        <f ca="1">+'A-6'!F8+'A-6'!F19</f>
        <v>0</v>
      </c>
      <c r="G30" s="284">
        <f ca="1">+'A-6'!G8+'A-6'!G19</f>
        <v>0</v>
      </c>
      <c r="H30" s="284">
        <f ca="1">+'A-6'!H8+'A-6'!H19</f>
        <v>0</v>
      </c>
      <c r="I30" s="284">
        <f ca="1">+'A-6'!I8+'A-6'!I19</f>
        <v>0</v>
      </c>
      <c r="J30" s="42"/>
      <c r="K30" s="21"/>
      <c r="L30" s="21"/>
    </row>
    <row r="31" spans="1:12" hidden="1" outlineLevel="2" x14ac:dyDescent="0.2">
      <c r="A31" s="61" t="s">
        <v>69</v>
      </c>
      <c r="B31" s="284">
        <f ca="1">+'A-6'!B9+'A-6'!B20</f>
        <v>0</v>
      </c>
      <c r="C31" s="284">
        <f ca="1">+'A-6'!C9+'A-6'!C20</f>
        <v>0</v>
      </c>
      <c r="D31" s="284">
        <f ca="1">+'A-6'!D9+'A-6'!D20</f>
        <v>0</v>
      </c>
      <c r="E31" s="284">
        <f ca="1">+'A-6'!E9+'A-6'!E20</f>
        <v>0</v>
      </c>
      <c r="F31" s="284">
        <f ca="1">+'A-6'!F9+'A-6'!F20</f>
        <v>0</v>
      </c>
      <c r="G31" s="284">
        <f ca="1">+'A-6'!G9+'A-6'!G20</f>
        <v>0</v>
      </c>
      <c r="H31" s="284">
        <f ca="1">+'A-6'!H9+'A-6'!H20</f>
        <v>0</v>
      </c>
      <c r="I31" s="284">
        <f ca="1">+'A-6'!I9+'A-6'!I20</f>
        <v>0</v>
      </c>
      <c r="J31" s="42"/>
      <c r="K31" s="21"/>
      <c r="L31" s="21"/>
    </row>
    <row r="32" spans="1:12" s="736" customFormat="1" hidden="1" outlineLevel="2" x14ac:dyDescent="0.2">
      <c r="A32" s="61" t="s">
        <v>546</v>
      </c>
      <c r="B32" s="284">
        <f ca="1">+'A-6'!B10+'A-6'!B21</f>
        <v>0</v>
      </c>
      <c r="C32" s="284">
        <f ca="1">+'A-6'!C10+'A-6'!C21</f>
        <v>0</v>
      </c>
      <c r="D32" s="284">
        <f ca="1">+'A-6'!D10+'A-6'!D21</f>
        <v>0</v>
      </c>
      <c r="E32" s="284">
        <f ca="1">+'A-6'!E10+'A-6'!E21</f>
        <v>0</v>
      </c>
      <c r="F32" s="284">
        <f ca="1">+'A-6'!F10+'A-6'!F21</f>
        <v>0</v>
      </c>
      <c r="G32" s="284">
        <f ca="1">+'A-6'!G10+'A-6'!G21</f>
        <v>0</v>
      </c>
      <c r="H32" s="284">
        <f ca="1">+'A-6'!H10+'A-6'!H21</f>
        <v>0</v>
      </c>
      <c r="I32" s="284">
        <f ca="1">+'A-6'!I10+'A-6'!I21</f>
        <v>0</v>
      </c>
      <c r="J32" s="42"/>
      <c r="K32" s="712"/>
      <c r="L32" s="712"/>
    </row>
    <row r="33" spans="1:12" hidden="1" outlineLevel="2" x14ac:dyDescent="0.2">
      <c r="A33" s="61" t="s">
        <v>547</v>
      </c>
      <c r="B33" s="284">
        <f ca="1">+'A-6'!B11+'A-6'!B22</f>
        <v>0</v>
      </c>
      <c r="C33" s="284">
        <f ca="1">+'A-6'!C11+'A-6'!C22</f>
        <v>0</v>
      </c>
      <c r="D33" s="284">
        <f ca="1">+'A-6'!D11+'A-6'!D22</f>
        <v>0</v>
      </c>
      <c r="E33" s="284">
        <f ca="1">+'A-6'!E11+'A-6'!E22</f>
        <v>0</v>
      </c>
      <c r="F33" s="284">
        <f ca="1">+'A-6'!F11+'A-6'!F22</f>
        <v>0</v>
      </c>
      <c r="G33" s="284">
        <f ca="1">+'A-6'!G11+'A-6'!G22</f>
        <v>0</v>
      </c>
      <c r="H33" s="284">
        <f ca="1">+'A-6'!H11+'A-6'!H22</f>
        <v>0</v>
      </c>
      <c r="I33" s="284">
        <f ca="1">+'A-6'!I11+'A-6'!I22</f>
        <v>0</v>
      </c>
      <c r="J33" s="42"/>
      <c r="K33" s="21"/>
      <c r="L33" s="21"/>
    </row>
    <row r="34" spans="1:12" s="736" customFormat="1" hidden="1" outlineLevel="2" x14ac:dyDescent="0.2">
      <c r="A34" s="61" t="s">
        <v>498</v>
      </c>
      <c r="B34" s="284">
        <f ca="1">+'A-6'!B12+'A-6'!B23</f>
        <v>0</v>
      </c>
      <c r="C34" s="284">
        <f ca="1">+'A-6'!C12+'A-6'!C23</f>
        <v>0</v>
      </c>
      <c r="D34" s="284">
        <f ca="1">+'A-6'!D12+'A-6'!D23</f>
        <v>0</v>
      </c>
      <c r="E34" s="284">
        <f ca="1">+'A-6'!E12+'A-6'!E23</f>
        <v>0</v>
      </c>
      <c r="F34" s="284">
        <f ca="1">+'A-6'!F12+'A-6'!F23</f>
        <v>0</v>
      </c>
      <c r="G34" s="284">
        <f ca="1">+'A-6'!G12+'A-6'!G23</f>
        <v>0</v>
      </c>
      <c r="H34" s="284">
        <f ca="1">+'A-6'!H12+'A-6'!H23</f>
        <v>0</v>
      </c>
      <c r="I34" s="284">
        <f ca="1">+'A-6'!I12+'A-6'!I23</f>
        <v>0</v>
      </c>
      <c r="J34" s="42"/>
      <c r="K34" s="712"/>
      <c r="L34" s="712"/>
    </row>
    <row r="35" spans="1:12" ht="13.5" hidden="1" outlineLevel="2" thickBot="1" x14ac:dyDescent="0.25">
      <c r="A35" s="83" t="s">
        <v>70</v>
      </c>
      <c r="B35" s="284">
        <f ca="1">+'A-6'!B13+'A-6'!B24</f>
        <v>0</v>
      </c>
      <c r="C35" s="284">
        <f ca="1">+'A-6'!C13+'A-6'!C24</f>
        <v>1.3617061060925706</v>
      </c>
      <c r="D35" s="284">
        <f ca="1">+'A-6'!D13+'A-6'!D24</f>
        <v>1.3617061060925706</v>
      </c>
      <c r="E35" s="284">
        <f ca="1">+'A-6'!E13+'A-6'!E24</f>
        <v>1.3617061060925706</v>
      </c>
      <c r="F35" s="284">
        <f ca="1">+'A-6'!F13+'A-6'!F24</f>
        <v>1.3617061060925706</v>
      </c>
      <c r="G35" s="284">
        <f ca="1">+'A-6'!G13+'A-6'!G24</f>
        <v>1.3617061060925706</v>
      </c>
      <c r="H35" s="284">
        <f ca="1">+'A-6'!H13+'A-6'!H24</f>
        <v>1.3617061060925706</v>
      </c>
      <c r="I35" s="284">
        <f ca="1">+'A-6'!I13+'A-6'!I24</f>
        <v>1.3617061060925706</v>
      </c>
      <c r="J35" s="93"/>
      <c r="K35" s="21"/>
      <c r="L35" s="21"/>
    </row>
    <row r="36" spans="1:12" s="87" customFormat="1" ht="20.25" customHeight="1" collapsed="1" thickBot="1" x14ac:dyDescent="0.25">
      <c r="A36" s="94" t="s">
        <v>121</v>
      </c>
      <c r="B36" s="293">
        <f t="shared" ref="B36:I36" ca="1" si="7">SUM(B30:B35)</f>
        <v>0</v>
      </c>
      <c r="C36" s="293">
        <f t="shared" ca="1" si="7"/>
        <v>1.3617061060925706</v>
      </c>
      <c r="D36" s="293">
        <f t="shared" ca="1" si="7"/>
        <v>1.3617061060925706</v>
      </c>
      <c r="E36" s="293">
        <f t="shared" ca="1" si="7"/>
        <v>1.3617061060925706</v>
      </c>
      <c r="F36" s="293">
        <f t="shared" ca="1" si="7"/>
        <v>1.3617061060925706</v>
      </c>
      <c r="G36" s="293">
        <f t="shared" ca="1" si="7"/>
        <v>1.3617061060925706</v>
      </c>
      <c r="H36" s="293">
        <f t="shared" ca="1" si="7"/>
        <v>1.3617061060925706</v>
      </c>
      <c r="I36" s="293">
        <f t="shared" ca="1" si="7"/>
        <v>1.3617061060925706</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1.1822844142350566E-2</v>
      </c>
      <c r="F47" s="284">
        <f t="shared" ca="1" si="12"/>
        <v>2.1949467502335483E-2</v>
      </c>
      <c r="G47" s="284">
        <f t="shared" ca="1" si="12"/>
        <v>3.0208822332915497E-2</v>
      </c>
      <c r="H47" s="284">
        <f t="shared" ca="1" si="12"/>
        <v>3.8435486047615888E-2</v>
      </c>
      <c r="I47" s="284">
        <f t="shared" ca="1" si="12"/>
        <v>4.6610696615594603E-2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1.1822844142350566E-2</v>
      </c>
      <c r="F48" s="293">
        <f t="shared" ca="1" si="13"/>
        <v>2.1949467502335483E-2</v>
      </c>
      <c r="G48" s="293">
        <f t="shared" ca="1" si="13"/>
        <v>3.0208822332915497E-2</v>
      </c>
      <c r="H48" s="293">
        <f t="shared" ca="1" si="13"/>
        <v>3.8435486047615888E-2</v>
      </c>
      <c r="I48" s="293">
        <f t="shared" ca="1" si="13"/>
        <v>4.6610696615594603E-2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6.4000408685205637E-3</v>
      </c>
      <c r="F58" s="285">
        <f t="shared" ca="1" si="18"/>
        <v>1.5303166325169664E-2</v>
      </c>
      <c r="G58" s="285">
        <f t="shared" ca="1" si="18"/>
        <v>2.5576614652119838E-2</v>
      </c>
      <c r="H58" s="285">
        <f t="shared" ca="1" si="18"/>
        <v>3.5016128121727982E-2</v>
      </c>
      <c r="I58" s="285">
        <f t="shared" ca="1" si="18"/>
        <v>4.3523837546119826E-2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6.4000408685205637E-3</v>
      </c>
      <c r="F59" s="286">
        <f t="shared" ca="1" si="19"/>
        <v>1.5303166325169664E-2</v>
      </c>
      <c r="G59" s="286">
        <f t="shared" ca="1" si="19"/>
        <v>2.5576614652119838E-2</v>
      </c>
      <c r="H59" s="286">
        <f t="shared" ca="1" si="19"/>
        <v>3.5016128121727982E-2</v>
      </c>
      <c r="I59" s="286">
        <f t="shared" ca="1" si="19"/>
        <v>4.3523837546119826E-2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1.3617061060925706</v>
      </c>
      <c r="D69" s="285">
        <f t="shared" ca="1" si="24"/>
        <v>1.3617061060925706</v>
      </c>
      <c r="E69" s="285">
        <f t="shared" ca="1" si="24"/>
        <v>1.3799289911034416</v>
      </c>
      <c r="F69" s="285">
        <f t="shared" ca="1" si="24"/>
        <v>1.3989587399200758</v>
      </c>
      <c r="G69" s="285">
        <f t="shared" ca="1" si="24"/>
        <v>1.4174915430776061</v>
      </c>
      <c r="H69" s="285">
        <f t="shared" ca="1" si="24"/>
        <v>1.4351577202619146</v>
      </c>
      <c r="I69" s="285">
        <f t="shared" ca="1" si="24"/>
        <v>1.4518406402542849</v>
      </c>
      <c r="K69" s="42"/>
      <c r="L69" s="21"/>
    </row>
    <row r="70" spans="1:20" s="87" customFormat="1" ht="18" customHeight="1" collapsed="1" thickBot="1" x14ac:dyDescent="0.25">
      <c r="A70" s="99" t="s">
        <v>122</v>
      </c>
      <c r="B70" s="294">
        <f t="shared" ref="B70:I70" ca="1" si="25">SUM(B64:B69)</f>
        <v>0</v>
      </c>
      <c r="C70" s="294">
        <f t="shared" ca="1" si="25"/>
        <v>1.3617061060925706</v>
      </c>
      <c r="D70" s="294">
        <f t="shared" ca="1" si="25"/>
        <v>1.3617061060925706</v>
      </c>
      <c r="E70" s="294">
        <f t="shared" ca="1" si="25"/>
        <v>1.3799289911034416</v>
      </c>
      <c r="F70" s="294">
        <f t="shared" ca="1" si="25"/>
        <v>1.3989587399200758</v>
      </c>
      <c r="G70" s="294">
        <f t="shared" ca="1" si="25"/>
        <v>1.4174915430776061</v>
      </c>
      <c r="H70" s="294">
        <f t="shared" ca="1" si="25"/>
        <v>1.4351577202619146</v>
      </c>
      <c r="I70" s="294">
        <f t="shared" ca="1" si="25"/>
        <v>1.4518406402542849</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1.1822844142350566E-2</v>
      </c>
      <c r="Q77" s="284">
        <f ca="1">IF($B77&lt;&gt;0,(+VLOOKUP($B77,$A$8:$I$13,6,FALSE))*(F77),0)</f>
        <v>2.1949467502335483E-2</v>
      </c>
      <c r="R77" s="284">
        <f ca="1">IF($B77&lt;&gt;0,(+VLOOKUP($B77,$A$8:$I$13,7,FALSE))*(G77),0)</f>
        <v>3.0208822332915497E-2</v>
      </c>
      <c r="S77" s="284">
        <f ca="1">IF($B77&lt;&gt;0,(+VLOOKUP($B77,$A$8:$I$13,8,FALSE))*(H77),0)</f>
        <v>3.8435486047615888E-2</v>
      </c>
      <c r="T77" s="284">
        <f ca="1">IF($B77&lt;&gt;0,(+VLOOKUP($B77,$A$8:$I$13,9,FALSE))*(I77),0)</f>
        <v>4.6610696615594603E-2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1.1822844142350566E-2</v>
      </c>
      <c r="Q83" s="291">
        <f t="shared" ca="1" si="51"/>
        <v>2.1949467502335483E-2</v>
      </c>
      <c r="R83" s="291">
        <f t="shared" ca="1" si="51"/>
        <v>3.0208822332915497E-2</v>
      </c>
      <c r="S83" s="291">
        <f t="shared" ca="1" si="51"/>
        <v>3.8435486047615888E-2</v>
      </c>
      <c r="T83" s="291">
        <f t="shared" ca="1" si="51"/>
        <v>4.6610696615594603E-2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1.1822844142350566E-2</v>
      </c>
      <c r="F103" s="284">
        <f t="shared" ca="1" si="62"/>
        <v>2.1949467502335483E-2</v>
      </c>
      <c r="G103" s="284">
        <f t="shared" ca="1" si="62"/>
        <v>3.0208822332915497E-2</v>
      </c>
      <c r="H103" s="284">
        <f t="shared" ca="1" si="62"/>
        <v>3.8435486047615888E-2</v>
      </c>
      <c r="I103" s="284">
        <f t="shared" ca="1" si="62"/>
        <v>4.6610696615594603E-2</v>
      </c>
    </row>
    <row r="104" spans="1:20" outlineLevel="1" x14ac:dyDescent="0.2">
      <c r="A104" s="120" t="s">
        <v>135</v>
      </c>
      <c r="B104" s="121"/>
      <c r="C104" s="295">
        <f t="shared" ref="C104:I104" ca="1" si="63">SUM(C98:C103)</f>
        <v>0</v>
      </c>
      <c r="D104" s="295">
        <f t="shared" ca="1" si="63"/>
        <v>0</v>
      </c>
      <c r="E104" s="295">
        <f t="shared" ca="1" si="63"/>
        <v>1.1822844142350566E-2</v>
      </c>
      <c r="F104" s="295">
        <f t="shared" ca="1" si="63"/>
        <v>2.1949467502335483E-2</v>
      </c>
      <c r="G104" s="295">
        <f t="shared" ca="1" si="63"/>
        <v>3.0208822332915497E-2</v>
      </c>
      <c r="H104" s="295">
        <f t="shared" ca="1" si="63"/>
        <v>3.8435486047615888E-2</v>
      </c>
      <c r="I104" s="295">
        <f t="shared" ca="1" si="63"/>
        <v>4.6610696615594603E-2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2.8225977599459332E-2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6.4000408685205637E-3</v>
      </c>
      <c r="Q113" s="284">
        <f ca="1">IF($B113&lt;&gt;0,(+VLOOKUP($B113,$A$8:$I$13,6,FALSE)+VLOOKUP($B113,$A$42:$I$47,6,FALSE))*(F113),0)</f>
        <v>1.5303166325169664E-2</v>
      </c>
      <c r="R113" s="284">
        <f ca="1">IF($B113&lt;&gt;0,(+VLOOKUP($B113,$A$8:$I$13,7,FALSE)+VLOOKUP($B113,$A$42:$I$47,7,FALSE))*(G113),0)</f>
        <v>2.5576614652119838E-2</v>
      </c>
      <c r="S113" s="284">
        <f ca="1">IF($B113&lt;&gt;0,(+VLOOKUP($B113,$A$8:$I$13,8,FALSE)+VLOOKUP($B113,$A$42:$I$47,8,FALSE))*(H113),0)</f>
        <v>3.5016128121727982E-2</v>
      </c>
      <c r="T113" s="284">
        <f ca="1">IF($B113&lt;&gt;0,(+VLOOKUP($B113,$A$8:$I$13,9,FALSE)+VLOOKUP($B113,$A$42:$I$47,9,FALSE))*(I113),0)</f>
        <v>4.3523837546119826E-2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6.4000408685205637E-3</v>
      </c>
      <c r="Q119" s="291">
        <f t="shared" ca="1" si="75"/>
        <v>1.5303166325169664E-2</v>
      </c>
      <c r="R119" s="291">
        <f t="shared" ca="1" si="75"/>
        <v>2.5576614652119838E-2</v>
      </c>
      <c r="S119" s="291">
        <f t="shared" ca="1" si="75"/>
        <v>3.5016128121727982E-2</v>
      </c>
      <c r="T119" s="291">
        <f t="shared" ca="1" si="75"/>
        <v>4.3523837546119826E-2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6.4000408685205637E-3</v>
      </c>
      <c r="F139" s="284">
        <f t="shared" ca="1" si="83"/>
        <v>1.5303166325169664E-2</v>
      </c>
      <c r="G139" s="284">
        <f t="shared" ca="1" si="83"/>
        <v>2.5576614652119838E-2</v>
      </c>
      <c r="H139" s="284">
        <f t="shared" ca="1" si="83"/>
        <v>3.5016128121727982E-2</v>
      </c>
      <c r="I139" s="284">
        <f t="shared" ca="1" si="83"/>
        <v>4.3523837546119826E-2</v>
      </c>
    </row>
    <row r="140" spans="1:16" outlineLevel="1" x14ac:dyDescent="0.2">
      <c r="A140" s="120" t="s">
        <v>140</v>
      </c>
      <c r="B140" s="121"/>
      <c r="C140" s="295">
        <f t="shared" ref="C140:I140" ca="1" si="84">SUM(C134:C139)</f>
        <v>0</v>
      </c>
      <c r="D140" s="295">
        <f t="shared" ca="1" si="84"/>
        <v>0</v>
      </c>
      <c r="E140" s="295">
        <f t="shared" ca="1" si="84"/>
        <v>6.4000408685205637E-3</v>
      </c>
      <c r="F140" s="295">
        <f t="shared" ca="1" si="84"/>
        <v>1.5303166325169664E-2</v>
      </c>
      <c r="G140" s="295">
        <f t="shared" ca="1" si="84"/>
        <v>2.5576614652119838E-2</v>
      </c>
      <c r="H140" s="295">
        <f t="shared" ca="1" si="84"/>
        <v>3.5016128121727982E-2</v>
      </c>
      <c r="I140" s="295">
        <f t="shared" ca="1" si="84"/>
        <v>4.3523837546119826E-2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59"/>
      <c r="D185" s="59"/>
      <c r="E185" s="284"/>
      <c r="F185" s="284"/>
      <c r="G185" s="284"/>
      <c r="H185" s="284"/>
      <c r="I185" s="284"/>
      <c r="J185" s="63"/>
      <c r="K185" s="63"/>
      <c r="L185" s="63"/>
    </row>
    <row r="186" spans="1:12" hidden="1" outlineLevel="1" x14ac:dyDescent="0.2">
      <c r="A186" s="61" t="s">
        <v>69</v>
      </c>
      <c r="B186" s="65"/>
      <c r="C186" s="59"/>
      <c r="D186" s="59"/>
      <c r="E186" s="284"/>
      <c r="F186" s="284"/>
      <c r="G186" s="284"/>
      <c r="H186" s="284"/>
      <c r="I186" s="284"/>
      <c r="J186" s="42"/>
      <c r="K186" s="21"/>
      <c r="L186" s="21"/>
    </row>
    <row r="187" spans="1:12" s="736" customFormat="1" hidden="1" outlineLevel="1" x14ac:dyDescent="0.2">
      <c r="A187" s="61" t="s">
        <v>546</v>
      </c>
      <c r="B187" s="65"/>
      <c r="C187" s="59"/>
      <c r="D187" s="59"/>
      <c r="E187" s="284"/>
      <c r="F187" s="284"/>
      <c r="G187" s="284"/>
      <c r="H187" s="284"/>
      <c r="I187" s="284"/>
      <c r="J187" s="42"/>
      <c r="K187" s="712"/>
      <c r="L187" s="712"/>
    </row>
    <row r="188" spans="1:12" hidden="1" outlineLevel="1" x14ac:dyDescent="0.2">
      <c r="A188" s="61" t="s">
        <v>547</v>
      </c>
      <c r="B188" s="65"/>
      <c r="C188" s="59"/>
      <c r="D188" s="59"/>
      <c r="E188" s="284"/>
      <c r="F188" s="284"/>
      <c r="G188" s="284"/>
      <c r="H188" s="284"/>
      <c r="I188" s="284"/>
      <c r="J188" s="42"/>
      <c r="K188" s="21"/>
      <c r="L188" s="21"/>
    </row>
    <row r="189" spans="1:12" s="736" customFormat="1" hidden="1" outlineLevel="1" x14ac:dyDescent="0.2">
      <c r="A189" s="61" t="s">
        <v>498</v>
      </c>
      <c r="B189" s="65"/>
      <c r="C189" s="59"/>
      <c r="D189" s="59"/>
      <c r="E189" s="284"/>
      <c r="F189" s="284"/>
      <c r="G189" s="284"/>
      <c r="H189" s="284"/>
      <c r="I189" s="284"/>
      <c r="J189" s="42"/>
      <c r="K189" s="712"/>
      <c r="L189" s="712"/>
    </row>
    <row r="190" spans="1:12" hidden="1" outlineLevel="1" x14ac:dyDescent="0.2">
      <c r="A190" s="83" t="s">
        <v>70</v>
      </c>
      <c r="B190" s="65"/>
      <c r="C190" s="59"/>
      <c r="D190" s="59"/>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1.3617061060925706</v>
      </c>
      <c r="D205" s="82">
        <f t="shared" ca="1" si="98"/>
        <v>1.3617061060925706</v>
      </c>
      <c r="E205" s="82">
        <f t="shared" ca="1" si="98"/>
        <v>1.3617061060925706</v>
      </c>
      <c r="F205" s="82">
        <f t="shared" ca="1" si="98"/>
        <v>1.3617061060925706</v>
      </c>
      <c r="G205" s="82">
        <f t="shared" ca="1" si="98"/>
        <v>1.3617061060925706</v>
      </c>
      <c r="H205" s="82">
        <f t="shared" ca="1" si="98"/>
        <v>1.3617061060925706</v>
      </c>
      <c r="I205" s="82">
        <f t="shared" ca="1" si="98"/>
        <v>1.3617061060925706</v>
      </c>
    </row>
    <row r="206" spans="1:9" hidden="1" outlineLevel="1" x14ac:dyDescent="0.2">
      <c r="A206" t="s">
        <v>149</v>
      </c>
      <c r="B206" s="82">
        <f t="shared" ref="B206:I206" ca="1" si="99">+B36</f>
        <v>0</v>
      </c>
      <c r="C206" s="82">
        <f t="shared" ca="1" si="99"/>
        <v>1.3617061060925706</v>
      </c>
      <c r="D206" s="82">
        <f t="shared" ca="1" si="99"/>
        <v>1.3617061060925706</v>
      </c>
      <c r="E206" s="82">
        <f t="shared" ca="1" si="99"/>
        <v>1.3617061060925706</v>
      </c>
      <c r="F206" s="82">
        <f t="shared" ca="1" si="99"/>
        <v>1.3617061060925706</v>
      </c>
      <c r="G206" s="82">
        <f t="shared" ca="1" si="99"/>
        <v>1.3617061060925706</v>
      </c>
      <c r="H206" s="82">
        <f t="shared" ca="1" si="99"/>
        <v>1.3617061060925706</v>
      </c>
      <c r="I206" s="82">
        <f t="shared" ca="1" si="99"/>
        <v>1.3617061060925706</v>
      </c>
    </row>
    <row r="207" spans="1:9" hidden="1" outlineLevel="1" x14ac:dyDescent="0.2">
      <c r="A207" t="s">
        <v>150</v>
      </c>
      <c r="B207" s="82">
        <f t="shared" ref="B207:I207" ca="1" si="100">+B36+B48</f>
        <v>0</v>
      </c>
      <c r="C207" s="82">
        <f t="shared" ca="1" si="100"/>
        <v>1.3617061060925706</v>
      </c>
      <c r="D207" s="82">
        <f t="shared" ca="1" si="100"/>
        <v>1.3617061060925706</v>
      </c>
      <c r="E207" s="82">
        <f t="shared" ca="1" si="100"/>
        <v>1.3735289502349211</v>
      </c>
      <c r="F207" s="82">
        <f t="shared" ca="1" si="100"/>
        <v>1.3836555735949061</v>
      </c>
      <c r="G207" s="82">
        <f t="shared" ca="1" si="100"/>
        <v>1.3919149284254861</v>
      </c>
      <c r="H207" s="82">
        <f t="shared" ca="1" si="100"/>
        <v>1.4001415921401865</v>
      </c>
      <c r="I207" s="82">
        <f t="shared" ca="1" si="100"/>
        <v>1.4083168027081652</v>
      </c>
    </row>
    <row r="208" spans="1:9" hidden="1" outlineLevel="1" x14ac:dyDescent="0.2">
      <c r="A208" t="s">
        <v>151</v>
      </c>
      <c r="B208" s="82">
        <f t="shared" ref="B208:I208" ca="1" si="101">+B70</f>
        <v>0</v>
      </c>
      <c r="C208" s="82">
        <f t="shared" ca="1" si="101"/>
        <v>1.3617061060925706</v>
      </c>
      <c r="D208" s="82">
        <f t="shared" ca="1" si="101"/>
        <v>1.3617061060925706</v>
      </c>
      <c r="E208" s="82">
        <f t="shared" ca="1" si="101"/>
        <v>1.3799289911034416</v>
      </c>
      <c r="F208" s="82">
        <f t="shared" ca="1" si="101"/>
        <v>1.3989587399200758</v>
      </c>
      <c r="G208" s="82">
        <f t="shared" ca="1" si="101"/>
        <v>1.4174915430776061</v>
      </c>
      <c r="H208" s="82">
        <f t="shared" ca="1" si="101"/>
        <v>1.4351577202619146</v>
      </c>
      <c r="I208" s="82">
        <f t="shared" ca="1" si="101"/>
        <v>1.4518406402542849</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414" priority="2" stopIfTrue="1" operator="notEqual">
      <formula>0</formula>
    </cfRule>
  </conditionalFormatting>
  <conditionalFormatting sqref="J130 J94 J70 J59 J48 J36:J37 J14 J25">
    <cfRule type="cellIs" dxfId="413" priority="3" stopIfTrue="1" operator="equal">
      <formula>"OK"</formula>
    </cfRule>
    <cfRule type="cellIs" dxfId="412" priority="4" stopIfTrue="1" operator="equal">
      <formula>"Warning Check Escalations"</formula>
    </cfRule>
  </conditionalFormatting>
  <conditionalFormatting sqref="N120:T120 N84:T84">
    <cfRule type="cellIs" dxfId="411" priority="5" stopIfTrue="1" operator="notEqual">
      <formula>0</formula>
    </cfRule>
    <cfRule type="cellIs" dxfId="410" priority="6" stopIfTrue="1" operator="equal">
      <formula>0</formula>
    </cfRule>
  </conditionalFormatting>
  <conditionalFormatting sqref="B94:I94">
    <cfRule type="cellIs" dxfId="409" priority="1" stopIfTrue="1" operator="notEqual">
      <formula>0</formula>
    </cfRule>
  </conditionalFormatting>
  <dataValidations count="5">
    <dataValidation type="list" showInputMessage="1" showErrorMessage="1" sqref="B112" xr:uid="{00000000-0002-0000-1300-000000000000}">
      <formula1>"Labour, Materials, Services"</formula1>
    </dataValidation>
    <dataValidation type="list" allowBlank="1" showInputMessage="1" showErrorMessage="1" sqref="A77:A82" xr:uid="{00000000-0002-0000-1300-000001000000}">
      <formula1>EscalationDescription_Input_Cost</formula1>
    </dataValidation>
    <dataValidation type="list" showInputMessage="1" showErrorMessage="1" sqref="A113:A118" xr:uid="{00000000-0002-0000-1300-000002000000}">
      <formula1>EscalationDescription_General</formula1>
    </dataValidation>
    <dataValidation type="list" allowBlank="1" showInputMessage="1" showErrorMessage="1" sqref="D5" xr:uid="{00000000-0002-0000-1300-000003000000}">
      <formula1>"2008/09 Regulatory Accounts, Bottom Up"</formula1>
    </dataValidation>
    <dataValidation type="list" showInputMessage="1" showErrorMessage="1" sqref="B77:B82 B113:B118" xr:uid="{00000000-0002-0000-13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48129"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63">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7</v>
      </c>
      <c r="M1" s="281"/>
      <c r="N1" s="279"/>
      <c r="O1" s="279"/>
      <c r="P1" s="279"/>
      <c r="Q1" s="279"/>
      <c r="R1" s="279"/>
      <c r="S1" s="279"/>
      <c r="T1" s="279"/>
    </row>
    <row r="2" spans="1:20" ht="15.75" x14ac:dyDescent="0.25">
      <c r="A2" s="184" t="s">
        <v>114</v>
      </c>
      <c r="B2" s="74" t="str">
        <f ca="1">OFFSET(List_AllocOpexListStart,+$K$1,1)</f>
        <v xml:space="preserve">Risk &amp; Insurance – Shared Insurance Premiums </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1.0759217864379214</v>
      </c>
      <c r="D13" s="285">
        <f ca="1">OFFSET(Future_AOpexStart,MATCH($K$1,'I-6 Future A'!$A$6:$A$379)+7,+'I-5 Future DA'!E$5)</f>
        <v>1.0759217864379214</v>
      </c>
      <c r="E13" s="285">
        <f ca="1">OFFSET(Future_AOpexStart,MATCH($K$1,'I-6 Future A'!$A$6:$A$379)+7,+'I-5 Future DA'!F$5)</f>
        <v>1.0759217864379214</v>
      </c>
      <c r="F13" s="285">
        <f ca="1">OFFSET(Future_AOpexStart,MATCH($K$1,'I-6 Future A'!$A$6:$A$379)+7,+'I-5 Future DA'!G$5)</f>
        <v>1.0759217864379214</v>
      </c>
      <c r="G13" s="285">
        <f ca="1">OFFSET(Future_AOpexStart,MATCH($K$1,'I-6 Future A'!$A$6:$A$379)+7,+'I-5 Future DA'!H$5)</f>
        <v>1.0759217864379214</v>
      </c>
      <c r="H13" s="285">
        <f ca="1">OFFSET(Future_AOpexStart,MATCH($K$1,'I-6 Future A'!$A$6:$A$379)+7,+'I-5 Future DA'!I$5)</f>
        <v>1.0759217864379214</v>
      </c>
      <c r="I13" s="285">
        <f ca="1">OFFSET(Future_AOpexStart,MATCH($K$1,'I-6 Future A'!$A$6:$A$379)+7,+'I-5 Future DA'!J$5)</f>
        <v>1.0759217864379214</v>
      </c>
      <c r="J13" s="36"/>
      <c r="K13" s="21"/>
      <c r="L13" s="21"/>
    </row>
    <row r="14" spans="1:20" s="87" customFormat="1" ht="18" customHeight="1" collapsed="1" thickBot="1" x14ac:dyDescent="0.25">
      <c r="A14" s="84" t="s">
        <v>71</v>
      </c>
      <c r="B14" s="286">
        <f t="shared" ref="B14:I14" ca="1" si="0">SUM(B8:B13)</f>
        <v>0</v>
      </c>
      <c r="C14" s="286">
        <f t="shared" ca="1" si="0"/>
        <v>1.0759217864379214</v>
      </c>
      <c r="D14" s="286">
        <f t="shared" ca="1" si="0"/>
        <v>1.0759217864379214</v>
      </c>
      <c r="E14" s="286">
        <f t="shared" ca="1" si="0"/>
        <v>1.0759217864379214</v>
      </c>
      <c r="F14" s="286">
        <f t="shared" ca="1" si="0"/>
        <v>1.0759217864379214</v>
      </c>
      <c r="G14" s="286">
        <f t="shared" ca="1" si="0"/>
        <v>1.0759217864379214</v>
      </c>
      <c r="H14" s="286">
        <f t="shared" ca="1" si="0"/>
        <v>1.0759217864379214</v>
      </c>
      <c r="I14" s="286">
        <f t="shared" ca="1" si="0"/>
        <v>1.0759217864379214</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+'A-7'!B8+'A-7'!B19</f>
        <v>0</v>
      </c>
      <c r="C30" s="284">
        <f ca="1">+'A-7'!C8+'A-7'!C19</f>
        <v>0</v>
      </c>
      <c r="D30" s="284">
        <f ca="1">+'A-7'!D8+'A-7'!D19</f>
        <v>0</v>
      </c>
      <c r="E30" s="284">
        <f ca="1">+'A-7'!E8+'A-7'!E19</f>
        <v>0</v>
      </c>
      <c r="F30" s="284">
        <f ca="1">+'A-7'!F8+'A-7'!F19</f>
        <v>0</v>
      </c>
      <c r="G30" s="284">
        <f ca="1">+'A-7'!G8+'A-7'!G19</f>
        <v>0</v>
      </c>
      <c r="H30" s="284">
        <f ca="1">+'A-7'!H8+'A-7'!H19</f>
        <v>0</v>
      </c>
      <c r="I30" s="284">
        <f ca="1">+'A-7'!I8+'A-7'!I19</f>
        <v>0</v>
      </c>
      <c r="J30" s="42"/>
      <c r="K30" s="21"/>
      <c r="L30" s="21"/>
    </row>
    <row r="31" spans="1:12" hidden="1" outlineLevel="2" x14ac:dyDescent="0.2">
      <c r="A31" s="61" t="s">
        <v>69</v>
      </c>
      <c r="B31" s="284">
        <f ca="1">+'A-7'!B9+'A-7'!B20</f>
        <v>0</v>
      </c>
      <c r="C31" s="284">
        <f ca="1">+'A-7'!C9+'A-7'!C20</f>
        <v>0</v>
      </c>
      <c r="D31" s="284">
        <f ca="1">+'A-7'!D9+'A-7'!D20</f>
        <v>0</v>
      </c>
      <c r="E31" s="284">
        <f ca="1">+'A-7'!E9+'A-7'!E20</f>
        <v>0</v>
      </c>
      <c r="F31" s="284">
        <f ca="1">+'A-7'!F9+'A-7'!F20</f>
        <v>0</v>
      </c>
      <c r="G31" s="284">
        <f ca="1">+'A-7'!G9+'A-7'!G20</f>
        <v>0</v>
      </c>
      <c r="H31" s="284">
        <f ca="1">+'A-7'!H9+'A-7'!H20</f>
        <v>0</v>
      </c>
      <c r="I31" s="284">
        <f ca="1">+'A-7'!I9+'A-7'!I20</f>
        <v>0</v>
      </c>
      <c r="J31" s="42"/>
      <c r="K31" s="21"/>
      <c r="L31" s="21"/>
    </row>
    <row r="32" spans="1:12" s="736" customFormat="1" hidden="1" outlineLevel="2" x14ac:dyDescent="0.2">
      <c r="A32" s="61" t="s">
        <v>546</v>
      </c>
      <c r="B32" s="284">
        <f ca="1">+'A-7'!B10+'A-7'!B21</f>
        <v>0</v>
      </c>
      <c r="C32" s="284">
        <f ca="1">+'A-7'!C10+'A-7'!C21</f>
        <v>0</v>
      </c>
      <c r="D32" s="284">
        <f ca="1">+'A-7'!D10+'A-7'!D21</f>
        <v>0</v>
      </c>
      <c r="E32" s="284">
        <f ca="1">+'A-7'!E10+'A-7'!E21</f>
        <v>0</v>
      </c>
      <c r="F32" s="284">
        <f ca="1">+'A-7'!F10+'A-7'!F21</f>
        <v>0</v>
      </c>
      <c r="G32" s="284">
        <f ca="1">+'A-7'!G10+'A-7'!G21</f>
        <v>0</v>
      </c>
      <c r="H32" s="284">
        <f ca="1">+'A-7'!H10+'A-7'!H21</f>
        <v>0</v>
      </c>
      <c r="I32" s="284">
        <f ca="1">+'A-7'!I10+'A-7'!I21</f>
        <v>0</v>
      </c>
      <c r="J32" s="42"/>
      <c r="K32" s="712"/>
      <c r="L32" s="712"/>
    </row>
    <row r="33" spans="1:12" hidden="1" outlineLevel="2" x14ac:dyDescent="0.2">
      <c r="A33" s="61" t="s">
        <v>547</v>
      </c>
      <c r="B33" s="284">
        <f ca="1">+'A-7'!B11+'A-7'!B22</f>
        <v>0</v>
      </c>
      <c r="C33" s="284">
        <f ca="1">+'A-7'!C11+'A-7'!C22</f>
        <v>0</v>
      </c>
      <c r="D33" s="284">
        <f ca="1">+'A-7'!D11+'A-7'!D22</f>
        <v>0</v>
      </c>
      <c r="E33" s="284">
        <f ca="1">+'A-7'!E11+'A-7'!E22</f>
        <v>0</v>
      </c>
      <c r="F33" s="284">
        <f ca="1">+'A-7'!F11+'A-7'!F22</f>
        <v>0</v>
      </c>
      <c r="G33" s="284">
        <f ca="1">+'A-7'!G11+'A-7'!G22</f>
        <v>0</v>
      </c>
      <c r="H33" s="284">
        <f ca="1">+'A-7'!H11+'A-7'!H22</f>
        <v>0</v>
      </c>
      <c r="I33" s="284">
        <f ca="1">+'A-7'!I11+'A-7'!I22</f>
        <v>0</v>
      </c>
      <c r="J33" s="42"/>
      <c r="K33" s="21"/>
      <c r="L33" s="21"/>
    </row>
    <row r="34" spans="1:12" s="736" customFormat="1" hidden="1" outlineLevel="2" x14ac:dyDescent="0.2">
      <c r="A34" s="61" t="s">
        <v>498</v>
      </c>
      <c r="B34" s="284">
        <f ca="1">+'A-7'!B12+'A-7'!B23</f>
        <v>0</v>
      </c>
      <c r="C34" s="284">
        <f ca="1">+'A-7'!C12+'A-7'!C23</f>
        <v>0</v>
      </c>
      <c r="D34" s="284">
        <f ca="1">+'A-7'!D12+'A-7'!D23</f>
        <v>0</v>
      </c>
      <c r="E34" s="284">
        <f ca="1">+'A-7'!E12+'A-7'!E23</f>
        <v>0</v>
      </c>
      <c r="F34" s="284">
        <f ca="1">+'A-7'!F12+'A-7'!F23</f>
        <v>0</v>
      </c>
      <c r="G34" s="284">
        <f ca="1">+'A-7'!G12+'A-7'!G23</f>
        <v>0</v>
      </c>
      <c r="H34" s="284">
        <f ca="1">+'A-7'!H12+'A-7'!H23</f>
        <v>0</v>
      </c>
      <c r="I34" s="284">
        <f ca="1">+'A-7'!I12+'A-7'!I23</f>
        <v>0</v>
      </c>
      <c r="J34" s="42"/>
      <c r="K34" s="712"/>
      <c r="L34" s="712"/>
    </row>
    <row r="35" spans="1:12" ht="13.5" hidden="1" outlineLevel="2" thickBot="1" x14ac:dyDescent="0.25">
      <c r="A35" s="83" t="s">
        <v>70</v>
      </c>
      <c r="B35" s="284">
        <f ca="1">+'A-7'!B13+'A-7'!B24</f>
        <v>0</v>
      </c>
      <c r="C35" s="284">
        <f ca="1">+'A-7'!C13+'A-7'!C24</f>
        <v>1.0759217864379214</v>
      </c>
      <c r="D35" s="284">
        <f ca="1">+'A-7'!D13+'A-7'!D24</f>
        <v>1.0759217864379214</v>
      </c>
      <c r="E35" s="284">
        <f ca="1">+'A-7'!E13+'A-7'!E24</f>
        <v>1.0759217864379214</v>
      </c>
      <c r="F35" s="284">
        <f ca="1">+'A-7'!F13+'A-7'!F24</f>
        <v>1.0759217864379214</v>
      </c>
      <c r="G35" s="284">
        <f ca="1">+'A-7'!G13+'A-7'!G24</f>
        <v>1.0759217864379214</v>
      </c>
      <c r="H35" s="284">
        <f ca="1">+'A-7'!H13+'A-7'!H24</f>
        <v>1.0759217864379214</v>
      </c>
      <c r="I35" s="284">
        <f ca="1">+'A-7'!I13+'A-7'!I24</f>
        <v>1.0759217864379214</v>
      </c>
      <c r="J35" s="93"/>
      <c r="K35" s="21"/>
      <c r="L35" s="21"/>
    </row>
    <row r="36" spans="1:12" s="87" customFormat="1" ht="20.25" customHeight="1" collapsed="1" thickBot="1" x14ac:dyDescent="0.25">
      <c r="A36" s="94" t="s">
        <v>121</v>
      </c>
      <c r="B36" s="293">
        <f t="shared" ref="B36:I36" ca="1" si="7">SUM(B30:B35)</f>
        <v>0</v>
      </c>
      <c r="C36" s="293">
        <f t="shared" ca="1" si="7"/>
        <v>1.0759217864379214</v>
      </c>
      <c r="D36" s="293">
        <f t="shared" ca="1" si="7"/>
        <v>1.0759217864379214</v>
      </c>
      <c r="E36" s="293">
        <f t="shared" ca="1" si="7"/>
        <v>1.0759217864379214</v>
      </c>
      <c r="F36" s="293">
        <f t="shared" ca="1" si="7"/>
        <v>1.0759217864379214</v>
      </c>
      <c r="G36" s="293">
        <f t="shared" ca="1" si="7"/>
        <v>1.0759217864379214</v>
      </c>
      <c r="H36" s="293">
        <f t="shared" ca="1" si="7"/>
        <v>1.0759217864379214</v>
      </c>
      <c r="I36" s="293">
        <f t="shared" ca="1" si="7"/>
        <v>1.0759217864379214</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9.3415572813405467E-3</v>
      </c>
      <c r="F47" s="284">
        <f t="shared" ca="1" si="12"/>
        <v>1.7342883446590386E-2</v>
      </c>
      <c r="G47" s="284">
        <f t="shared" ca="1" si="12"/>
        <v>2.3868828923652243E-2</v>
      </c>
      <c r="H47" s="284">
        <f t="shared" ca="1" si="12"/>
        <v>3.0368944242767031E-2</v>
      </c>
      <c r="I47" s="284">
        <f t="shared" ca="1" si="12"/>
        <v>3.6828405002655759E-2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9.3415572813405467E-3</v>
      </c>
      <c r="F48" s="293">
        <f t="shared" ca="1" si="13"/>
        <v>1.7342883446590386E-2</v>
      </c>
      <c r="G48" s="293">
        <f t="shared" ca="1" si="13"/>
        <v>2.3868828923652243E-2</v>
      </c>
      <c r="H48" s="293">
        <f t="shared" ca="1" si="13"/>
        <v>3.0368944242767031E-2</v>
      </c>
      <c r="I48" s="293">
        <f t="shared" ca="1" si="13"/>
        <v>3.6828405002655759E-2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5.0568499133000402E-3</v>
      </c>
      <c r="F58" s="285">
        <f t="shared" ca="1" si="18"/>
        <v>1.2091456428861655E-2</v>
      </c>
      <c r="G58" s="285">
        <f t="shared" ca="1" si="18"/>
        <v>2.0208793075407086E-2</v>
      </c>
      <c r="H58" s="285">
        <f t="shared" ca="1" si="18"/>
        <v>2.7667214646614452E-2</v>
      </c>
      <c r="I58" s="285">
        <f t="shared" ca="1" si="18"/>
        <v>3.4389391980938704E-2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5.0568499133000402E-3</v>
      </c>
      <c r="F59" s="286">
        <f t="shared" ca="1" si="19"/>
        <v>1.2091456428861655E-2</v>
      </c>
      <c r="G59" s="286">
        <f t="shared" ca="1" si="19"/>
        <v>2.0208793075407086E-2</v>
      </c>
      <c r="H59" s="286">
        <f t="shared" ca="1" si="19"/>
        <v>2.7667214646614452E-2</v>
      </c>
      <c r="I59" s="286">
        <f t="shared" ca="1" si="19"/>
        <v>3.4389391980938704E-2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1.0759217864379214</v>
      </c>
      <c r="D69" s="285">
        <f t="shared" ca="1" si="24"/>
        <v>1.0759217864379214</v>
      </c>
      <c r="E69" s="285">
        <f t="shared" ca="1" si="24"/>
        <v>1.0903201936325619</v>
      </c>
      <c r="F69" s="285">
        <f t="shared" ca="1" si="24"/>
        <v>1.1053561263133733</v>
      </c>
      <c r="G69" s="285">
        <f t="shared" ca="1" si="24"/>
        <v>1.1199994084369806</v>
      </c>
      <c r="H69" s="285">
        <f t="shared" ca="1" si="24"/>
        <v>1.1339579453273028</v>
      </c>
      <c r="I69" s="285">
        <f t="shared" ca="1" si="24"/>
        <v>1.1471395834215157</v>
      </c>
      <c r="K69" s="42"/>
      <c r="L69" s="21"/>
    </row>
    <row r="70" spans="1:20" s="87" customFormat="1" ht="18" customHeight="1" collapsed="1" thickBot="1" x14ac:dyDescent="0.25">
      <c r="A70" s="99" t="s">
        <v>122</v>
      </c>
      <c r="B70" s="294">
        <f t="shared" ref="B70:I70" ca="1" si="25">SUM(B64:B69)</f>
        <v>0</v>
      </c>
      <c r="C70" s="294">
        <f t="shared" ca="1" si="25"/>
        <v>1.0759217864379214</v>
      </c>
      <c r="D70" s="294">
        <f t="shared" ca="1" si="25"/>
        <v>1.0759217864379214</v>
      </c>
      <c r="E70" s="294">
        <f t="shared" ca="1" si="25"/>
        <v>1.0903201936325619</v>
      </c>
      <c r="F70" s="294">
        <f t="shared" ca="1" si="25"/>
        <v>1.1053561263133733</v>
      </c>
      <c r="G70" s="294">
        <f t="shared" ca="1" si="25"/>
        <v>1.1199994084369806</v>
      </c>
      <c r="H70" s="294">
        <f t="shared" ca="1" si="25"/>
        <v>1.1339579453273028</v>
      </c>
      <c r="I70" s="294">
        <f t="shared" ca="1" si="25"/>
        <v>1.1471395834215157</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9.3415572813405467E-3</v>
      </c>
      <c r="Q77" s="284">
        <f ca="1">IF($B77&lt;&gt;0,(+VLOOKUP($B77,$A$8:$I$13,6,FALSE))*(F77),0)</f>
        <v>1.7342883446590386E-2</v>
      </c>
      <c r="R77" s="284">
        <f ca="1">IF($B77&lt;&gt;0,(+VLOOKUP($B77,$A$8:$I$13,7,FALSE))*(G77),0)</f>
        <v>2.3868828923652243E-2</v>
      </c>
      <c r="S77" s="284">
        <f ca="1">IF($B77&lt;&gt;0,(+VLOOKUP($B77,$A$8:$I$13,8,FALSE))*(H77),0)</f>
        <v>3.0368944242767031E-2</v>
      </c>
      <c r="T77" s="284">
        <f ca="1">IF($B77&lt;&gt;0,(+VLOOKUP($B77,$A$8:$I$13,9,FALSE))*(I77),0)</f>
        <v>3.6828405002655759E-2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9.3415572813405467E-3</v>
      </c>
      <c r="Q83" s="291">
        <f t="shared" ca="1" si="51"/>
        <v>1.7342883446590386E-2</v>
      </c>
      <c r="R83" s="291">
        <f t="shared" ca="1" si="51"/>
        <v>2.3868828923652243E-2</v>
      </c>
      <c r="S83" s="291">
        <f t="shared" ca="1" si="51"/>
        <v>3.0368944242767031E-2</v>
      </c>
      <c r="T83" s="291">
        <f t="shared" ca="1" si="51"/>
        <v>3.6828405002655759E-2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9.3415572813405467E-3</v>
      </c>
      <c r="F103" s="284">
        <f t="shared" ca="1" si="62"/>
        <v>1.7342883446590386E-2</v>
      </c>
      <c r="G103" s="284">
        <f t="shared" ca="1" si="62"/>
        <v>2.3868828923652243E-2</v>
      </c>
      <c r="H103" s="284">
        <f t="shared" ca="1" si="62"/>
        <v>3.0368944242767031E-2</v>
      </c>
      <c r="I103" s="284">
        <f t="shared" ca="1" si="62"/>
        <v>3.6828405002655759E-2</v>
      </c>
    </row>
    <row r="104" spans="1:20" outlineLevel="1" x14ac:dyDescent="0.2">
      <c r="A104" s="120" t="s">
        <v>135</v>
      </c>
      <c r="B104" s="121"/>
      <c r="C104" s="295">
        <f t="shared" ref="C104:I104" ca="1" si="63">SUM(C98:C103)</f>
        <v>0</v>
      </c>
      <c r="D104" s="295">
        <f t="shared" ca="1" si="63"/>
        <v>0</v>
      </c>
      <c r="E104" s="295">
        <f t="shared" ca="1" si="63"/>
        <v>9.3415572813405467E-3</v>
      </c>
      <c r="F104" s="295">
        <f t="shared" ca="1" si="63"/>
        <v>1.7342883446590386E-2</v>
      </c>
      <c r="G104" s="295">
        <f t="shared" ca="1" si="63"/>
        <v>2.3868828923652243E-2</v>
      </c>
      <c r="H104" s="295">
        <f t="shared" ca="1" si="63"/>
        <v>3.0368944242767031E-2</v>
      </c>
      <c r="I104" s="295">
        <f t="shared" ca="1" si="63"/>
        <v>3.6828405002655759E-2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5.0568499133000402E-3</v>
      </c>
      <c r="Q113" s="284">
        <f ca="1">IF($B113&lt;&gt;0,(+VLOOKUP($B113,$A$8:$I$13,6,FALSE)+VLOOKUP($B113,$A$42:$I$47,6,FALSE))*(F113),0)</f>
        <v>1.2091456428861655E-2</v>
      </c>
      <c r="R113" s="284">
        <f ca="1">IF($B113&lt;&gt;0,(+VLOOKUP($B113,$A$8:$I$13,7,FALSE)+VLOOKUP($B113,$A$42:$I$47,7,FALSE))*(G113),0)</f>
        <v>2.0208793075407086E-2</v>
      </c>
      <c r="S113" s="284">
        <f ca="1">IF($B113&lt;&gt;0,(+VLOOKUP($B113,$A$8:$I$13,8,FALSE)+VLOOKUP($B113,$A$42:$I$47,8,FALSE))*(H113),0)</f>
        <v>2.7667214646614452E-2</v>
      </c>
      <c r="T113" s="284">
        <f ca="1">IF($B113&lt;&gt;0,(+VLOOKUP($B113,$A$8:$I$13,9,FALSE)+VLOOKUP($B113,$A$42:$I$47,9,FALSE))*(I113),0)</f>
        <v>3.4389391980938704E-2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5.0568499133000402E-3</v>
      </c>
      <c r="Q119" s="291">
        <f t="shared" ca="1" si="75"/>
        <v>1.2091456428861655E-2</v>
      </c>
      <c r="R119" s="291">
        <f t="shared" ca="1" si="75"/>
        <v>2.0208793075407086E-2</v>
      </c>
      <c r="S119" s="291">
        <f t="shared" ca="1" si="75"/>
        <v>2.7667214646614452E-2</v>
      </c>
      <c r="T119" s="291">
        <f t="shared" ca="1" si="75"/>
        <v>3.4389391980938704E-2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5.0568499133000402E-3</v>
      </c>
      <c r="F139" s="284">
        <f t="shared" ca="1" si="83"/>
        <v>1.2091456428861655E-2</v>
      </c>
      <c r="G139" s="284">
        <f t="shared" ca="1" si="83"/>
        <v>2.0208793075407086E-2</v>
      </c>
      <c r="H139" s="284">
        <f t="shared" ca="1" si="83"/>
        <v>2.7667214646614452E-2</v>
      </c>
      <c r="I139" s="284">
        <f t="shared" ca="1" si="83"/>
        <v>3.4389391980938704E-2</v>
      </c>
    </row>
    <row r="140" spans="1:16" outlineLevel="1" x14ac:dyDescent="0.2">
      <c r="A140" s="120" t="s">
        <v>140</v>
      </c>
      <c r="B140" s="121"/>
      <c r="C140" s="295">
        <f t="shared" ref="C140:I140" ca="1" si="84">SUM(C134:C139)</f>
        <v>0</v>
      </c>
      <c r="D140" s="295">
        <f t="shared" ca="1" si="84"/>
        <v>0</v>
      </c>
      <c r="E140" s="295">
        <f t="shared" ca="1" si="84"/>
        <v>5.0568499133000402E-3</v>
      </c>
      <c r="F140" s="295">
        <f t="shared" ca="1" si="84"/>
        <v>1.2091456428861655E-2</v>
      </c>
      <c r="G140" s="295">
        <f t="shared" ca="1" si="84"/>
        <v>2.0208793075407086E-2</v>
      </c>
      <c r="H140" s="295">
        <f t="shared" ca="1" si="84"/>
        <v>2.7667214646614452E-2</v>
      </c>
      <c r="I140" s="295">
        <f t="shared" ca="1" si="84"/>
        <v>3.4389391980938704E-2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1.0759217864379214</v>
      </c>
      <c r="D205" s="82">
        <f t="shared" ca="1" si="98"/>
        <v>1.0759217864379214</v>
      </c>
      <c r="E205" s="82">
        <f t="shared" ca="1" si="98"/>
        <v>1.0759217864379214</v>
      </c>
      <c r="F205" s="82">
        <f t="shared" ca="1" si="98"/>
        <v>1.0759217864379214</v>
      </c>
      <c r="G205" s="82">
        <f t="shared" ca="1" si="98"/>
        <v>1.0759217864379214</v>
      </c>
      <c r="H205" s="82">
        <f t="shared" ca="1" si="98"/>
        <v>1.0759217864379214</v>
      </c>
      <c r="I205" s="82">
        <f t="shared" ca="1" si="98"/>
        <v>1.0759217864379214</v>
      </c>
    </row>
    <row r="206" spans="1:9" hidden="1" outlineLevel="1" x14ac:dyDescent="0.2">
      <c r="A206" t="s">
        <v>149</v>
      </c>
      <c r="B206" s="82">
        <f t="shared" ref="B206:I206" ca="1" si="99">+B36</f>
        <v>0</v>
      </c>
      <c r="C206" s="82">
        <f t="shared" ca="1" si="99"/>
        <v>1.0759217864379214</v>
      </c>
      <c r="D206" s="82">
        <f t="shared" ca="1" si="99"/>
        <v>1.0759217864379214</v>
      </c>
      <c r="E206" s="82">
        <f t="shared" ca="1" si="99"/>
        <v>1.0759217864379214</v>
      </c>
      <c r="F206" s="82">
        <f t="shared" ca="1" si="99"/>
        <v>1.0759217864379214</v>
      </c>
      <c r="G206" s="82">
        <f t="shared" ca="1" si="99"/>
        <v>1.0759217864379214</v>
      </c>
      <c r="H206" s="82">
        <f t="shared" ca="1" si="99"/>
        <v>1.0759217864379214</v>
      </c>
      <c r="I206" s="82">
        <f t="shared" ca="1" si="99"/>
        <v>1.0759217864379214</v>
      </c>
    </row>
    <row r="207" spans="1:9" hidden="1" outlineLevel="1" x14ac:dyDescent="0.2">
      <c r="A207" t="s">
        <v>150</v>
      </c>
      <c r="B207" s="82">
        <f t="shared" ref="B207:I207" ca="1" si="100">+B36+B48</f>
        <v>0</v>
      </c>
      <c r="C207" s="82">
        <f t="shared" ca="1" si="100"/>
        <v>1.0759217864379214</v>
      </c>
      <c r="D207" s="82">
        <f t="shared" ca="1" si="100"/>
        <v>1.0759217864379214</v>
      </c>
      <c r="E207" s="82">
        <f t="shared" ca="1" si="100"/>
        <v>1.0852633437192618</v>
      </c>
      <c r="F207" s="82">
        <f t="shared" ca="1" si="100"/>
        <v>1.0932646698845117</v>
      </c>
      <c r="G207" s="82">
        <f t="shared" ca="1" si="100"/>
        <v>1.0997906153615735</v>
      </c>
      <c r="H207" s="82">
        <f t="shared" ca="1" si="100"/>
        <v>1.1062907306806884</v>
      </c>
      <c r="I207" s="82">
        <f t="shared" ca="1" si="100"/>
        <v>1.1127501914405771</v>
      </c>
    </row>
    <row r="208" spans="1:9" hidden="1" outlineLevel="1" x14ac:dyDescent="0.2">
      <c r="A208" t="s">
        <v>151</v>
      </c>
      <c r="B208" s="82">
        <f t="shared" ref="B208:I208" ca="1" si="101">+B70</f>
        <v>0</v>
      </c>
      <c r="C208" s="82">
        <f t="shared" ca="1" si="101"/>
        <v>1.0759217864379214</v>
      </c>
      <c r="D208" s="82">
        <f t="shared" ca="1" si="101"/>
        <v>1.0759217864379214</v>
      </c>
      <c r="E208" s="82">
        <f t="shared" ca="1" si="101"/>
        <v>1.0903201936325619</v>
      </c>
      <c r="F208" s="82">
        <f t="shared" ca="1" si="101"/>
        <v>1.1053561263133733</v>
      </c>
      <c r="G208" s="82">
        <f t="shared" ca="1" si="101"/>
        <v>1.1199994084369806</v>
      </c>
      <c r="H208" s="82">
        <f t="shared" ca="1" si="101"/>
        <v>1.1339579453273028</v>
      </c>
      <c r="I208" s="82">
        <f t="shared" ca="1" si="101"/>
        <v>1.1471395834215157</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408" priority="2" stopIfTrue="1" operator="notEqual">
      <formula>0</formula>
    </cfRule>
  </conditionalFormatting>
  <conditionalFormatting sqref="J130 J94 J70 J59 J48 J36:J37 J14 J25">
    <cfRule type="cellIs" dxfId="407" priority="3" stopIfTrue="1" operator="equal">
      <formula>"OK"</formula>
    </cfRule>
    <cfRule type="cellIs" dxfId="406" priority="4" stopIfTrue="1" operator="equal">
      <formula>"Warning Check Escalations"</formula>
    </cfRule>
  </conditionalFormatting>
  <conditionalFormatting sqref="N120:T120 N84:T84">
    <cfRule type="cellIs" dxfId="405" priority="5" stopIfTrue="1" operator="notEqual">
      <formula>0</formula>
    </cfRule>
    <cfRule type="cellIs" dxfId="404" priority="6" stopIfTrue="1" operator="equal">
      <formula>0</formula>
    </cfRule>
  </conditionalFormatting>
  <conditionalFormatting sqref="B94:I94">
    <cfRule type="cellIs" dxfId="403" priority="1" stopIfTrue="1" operator="notEqual">
      <formula>0</formula>
    </cfRule>
  </conditionalFormatting>
  <dataValidations count="5">
    <dataValidation type="list" showInputMessage="1" showErrorMessage="1" sqref="B112" xr:uid="{00000000-0002-0000-1400-000000000000}">
      <formula1>"Labour, Materials, Services"</formula1>
    </dataValidation>
    <dataValidation type="list" allowBlank="1" showInputMessage="1" showErrorMessage="1" sqref="A77:A82" xr:uid="{00000000-0002-0000-1400-000001000000}">
      <formula1>EscalationDescription_Input_Cost</formula1>
    </dataValidation>
    <dataValidation type="list" showInputMessage="1" showErrorMessage="1" sqref="A113:A118" xr:uid="{00000000-0002-0000-1400-000002000000}">
      <formula1>EscalationDescription_General</formula1>
    </dataValidation>
    <dataValidation type="list" allowBlank="1" showInputMessage="1" showErrorMessage="1" sqref="D5" xr:uid="{00000000-0002-0000-1400-000003000000}">
      <formula1>"2008/09 Regulatory Accounts, Bottom Up"</formula1>
    </dataValidation>
    <dataValidation type="list" showInputMessage="1" showErrorMessage="1" sqref="B77:B82 B113:B118" xr:uid="{00000000-0002-0000-14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49153"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64">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8</v>
      </c>
      <c r="M1" s="281"/>
      <c r="N1" s="279"/>
      <c r="O1" s="279"/>
      <c r="P1" s="279"/>
      <c r="Q1" s="279"/>
      <c r="R1" s="279"/>
      <c r="S1" s="279"/>
      <c r="T1" s="279"/>
    </row>
    <row r="2" spans="1:20" ht="15.75" x14ac:dyDescent="0.25">
      <c r="A2" s="184" t="s">
        <v>114</v>
      </c>
      <c r="B2" s="74" t="str">
        <f ca="1">OFFSET(List_AllocOpexListStart,+$K$1,1)</f>
        <v>Risk &amp; Insurance – Support Costs</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1.324160111835786</v>
      </c>
      <c r="D13" s="285">
        <f ca="1">OFFSET(Future_AOpexStart,MATCH($K$1,'I-6 Future A'!$A$6:$A$379)+7,+'I-5 Future DA'!E$5)</f>
        <v>1.324160111835786</v>
      </c>
      <c r="E13" s="285">
        <f ca="1">OFFSET(Future_AOpexStart,MATCH($K$1,'I-6 Future A'!$A$6:$A$379)+7,+'I-5 Future DA'!F$5)</f>
        <v>1.324160111835786</v>
      </c>
      <c r="F13" s="285">
        <f ca="1">OFFSET(Future_AOpexStart,MATCH($K$1,'I-6 Future A'!$A$6:$A$379)+7,+'I-5 Future DA'!G$5)</f>
        <v>1.324160111835786</v>
      </c>
      <c r="G13" s="285">
        <f ca="1">OFFSET(Future_AOpexStart,MATCH($K$1,'I-6 Future A'!$A$6:$A$379)+7,+'I-5 Future DA'!H$5)</f>
        <v>1.324160111835786</v>
      </c>
      <c r="H13" s="285">
        <f ca="1">OFFSET(Future_AOpexStart,MATCH($K$1,'I-6 Future A'!$A$6:$A$379)+7,+'I-5 Future DA'!I$5)</f>
        <v>1.324160111835786</v>
      </c>
      <c r="I13" s="285">
        <f ca="1">OFFSET(Future_AOpexStart,MATCH($K$1,'I-6 Future A'!$A$6:$A$379)+7,+'I-5 Future DA'!J$5)</f>
        <v>1.324160111835786</v>
      </c>
      <c r="J13" s="36"/>
      <c r="K13" s="21"/>
      <c r="L13" s="21"/>
    </row>
    <row r="14" spans="1:20" s="87" customFormat="1" ht="18" customHeight="1" collapsed="1" thickBot="1" x14ac:dyDescent="0.25">
      <c r="A14" s="84" t="s">
        <v>71</v>
      </c>
      <c r="B14" s="286">
        <f t="shared" ref="B14:I14" ca="1" si="0">SUM(B8:B13)</f>
        <v>0</v>
      </c>
      <c r="C14" s="286">
        <f t="shared" ca="1" si="0"/>
        <v>1.324160111835786</v>
      </c>
      <c r="D14" s="286">
        <f t="shared" ca="1" si="0"/>
        <v>1.324160111835786</v>
      </c>
      <c r="E14" s="286">
        <f t="shared" ca="1" si="0"/>
        <v>1.324160111835786</v>
      </c>
      <c r="F14" s="286">
        <f t="shared" ca="1" si="0"/>
        <v>1.324160111835786</v>
      </c>
      <c r="G14" s="286">
        <f t="shared" ca="1" si="0"/>
        <v>1.324160111835786</v>
      </c>
      <c r="H14" s="286">
        <f t="shared" ca="1" si="0"/>
        <v>1.324160111835786</v>
      </c>
      <c r="I14" s="286">
        <f t="shared" ca="1" si="0"/>
        <v>1.324160111835786</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+'A-8'!B8+'A-8'!B19</f>
        <v>0</v>
      </c>
      <c r="C30" s="284">
        <f ca="1">+'A-8'!C8+'A-8'!C19</f>
        <v>0</v>
      </c>
      <c r="D30" s="284">
        <f ca="1">+'A-8'!D8+'A-8'!D19</f>
        <v>0</v>
      </c>
      <c r="E30" s="284">
        <f ca="1">+'A-8'!E8+'A-8'!E19</f>
        <v>0</v>
      </c>
      <c r="F30" s="284">
        <f ca="1">+'A-8'!F8+'A-8'!F19</f>
        <v>0</v>
      </c>
      <c r="G30" s="284">
        <f ca="1">+'A-8'!G8+'A-8'!G19</f>
        <v>0</v>
      </c>
      <c r="H30" s="284">
        <f ca="1">+'A-8'!H8+'A-8'!H19</f>
        <v>0</v>
      </c>
      <c r="I30" s="284">
        <f ca="1">+'A-8'!I8+'A-8'!I19</f>
        <v>0</v>
      </c>
      <c r="J30" s="42"/>
      <c r="K30" s="21"/>
      <c r="L30" s="21"/>
    </row>
    <row r="31" spans="1:12" hidden="1" outlineLevel="2" x14ac:dyDescent="0.2">
      <c r="A31" s="61" t="s">
        <v>69</v>
      </c>
      <c r="B31" s="284">
        <f ca="1">+'A-8'!B9+'A-8'!B20</f>
        <v>0</v>
      </c>
      <c r="C31" s="284">
        <f ca="1">+'A-8'!C9+'A-8'!C20</f>
        <v>0</v>
      </c>
      <c r="D31" s="284">
        <f ca="1">+'A-8'!D9+'A-8'!D20</f>
        <v>0</v>
      </c>
      <c r="E31" s="284">
        <f ca="1">+'A-8'!E9+'A-8'!E20</f>
        <v>0</v>
      </c>
      <c r="F31" s="284">
        <f ca="1">+'A-8'!F9+'A-8'!F20</f>
        <v>0</v>
      </c>
      <c r="G31" s="284">
        <f ca="1">+'A-8'!G9+'A-8'!G20</f>
        <v>0</v>
      </c>
      <c r="H31" s="284">
        <f ca="1">+'A-8'!H9+'A-8'!H20</f>
        <v>0</v>
      </c>
      <c r="I31" s="284">
        <f ca="1">+'A-8'!I9+'A-8'!I20</f>
        <v>0</v>
      </c>
      <c r="J31" s="42"/>
      <c r="K31" s="21"/>
      <c r="L31" s="21"/>
    </row>
    <row r="32" spans="1:12" s="736" customFormat="1" hidden="1" outlineLevel="2" x14ac:dyDescent="0.2">
      <c r="A32" s="61" t="s">
        <v>546</v>
      </c>
      <c r="B32" s="284">
        <f ca="1">+'A-8'!B10+'A-8'!B21</f>
        <v>0</v>
      </c>
      <c r="C32" s="284">
        <f ca="1">+'A-8'!C10+'A-8'!C21</f>
        <v>0</v>
      </c>
      <c r="D32" s="284">
        <f ca="1">+'A-8'!D10+'A-8'!D21</f>
        <v>0</v>
      </c>
      <c r="E32" s="284">
        <f ca="1">+'A-8'!E10+'A-8'!E21</f>
        <v>0</v>
      </c>
      <c r="F32" s="284">
        <f ca="1">+'A-8'!F10+'A-8'!F21</f>
        <v>0</v>
      </c>
      <c r="G32" s="284">
        <f ca="1">+'A-8'!G10+'A-8'!G21</f>
        <v>0</v>
      </c>
      <c r="H32" s="284">
        <f ca="1">+'A-8'!H10+'A-8'!H21</f>
        <v>0</v>
      </c>
      <c r="I32" s="284">
        <f ca="1">+'A-8'!I10+'A-8'!I21</f>
        <v>0</v>
      </c>
      <c r="J32" s="42"/>
      <c r="K32" s="712"/>
      <c r="L32" s="712"/>
    </row>
    <row r="33" spans="1:12" hidden="1" outlineLevel="2" x14ac:dyDescent="0.2">
      <c r="A33" s="61" t="s">
        <v>547</v>
      </c>
      <c r="B33" s="284">
        <f ca="1">+'A-8'!B11+'A-8'!B22</f>
        <v>0</v>
      </c>
      <c r="C33" s="284">
        <f ca="1">+'A-8'!C11+'A-8'!C22</f>
        <v>0</v>
      </c>
      <c r="D33" s="284">
        <f ca="1">+'A-8'!D11+'A-8'!D22</f>
        <v>0</v>
      </c>
      <c r="E33" s="284">
        <f ca="1">+'A-8'!E11+'A-8'!E22</f>
        <v>0</v>
      </c>
      <c r="F33" s="284">
        <f ca="1">+'A-8'!F11+'A-8'!F22</f>
        <v>0</v>
      </c>
      <c r="G33" s="284">
        <f ca="1">+'A-8'!G11+'A-8'!G22</f>
        <v>0</v>
      </c>
      <c r="H33" s="284">
        <f ca="1">+'A-8'!H11+'A-8'!H22</f>
        <v>0</v>
      </c>
      <c r="I33" s="284">
        <f ca="1">+'A-8'!I11+'A-8'!I22</f>
        <v>0</v>
      </c>
      <c r="J33" s="42"/>
      <c r="K33" s="21"/>
      <c r="L33" s="21"/>
    </row>
    <row r="34" spans="1:12" s="736" customFormat="1" hidden="1" outlineLevel="2" x14ac:dyDescent="0.2">
      <c r="A34" s="61" t="s">
        <v>498</v>
      </c>
      <c r="B34" s="284">
        <f ca="1">+'A-8'!B12+'A-8'!B23</f>
        <v>0</v>
      </c>
      <c r="C34" s="284">
        <f ca="1">+'A-8'!C12+'A-8'!C23</f>
        <v>0</v>
      </c>
      <c r="D34" s="284">
        <f ca="1">+'A-8'!D12+'A-8'!D23</f>
        <v>0</v>
      </c>
      <c r="E34" s="284">
        <f ca="1">+'A-8'!E12+'A-8'!E23</f>
        <v>0</v>
      </c>
      <c r="F34" s="284">
        <f ca="1">+'A-8'!F12+'A-8'!F23</f>
        <v>0</v>
      </c>
      <c r="G34" s="284">
        <f ca="1">+'A-8'!G12+'A-8'!G23</f>
        <v>0</v>
      </c>
      <c r="H34" s="284">
        <f ca="1">+'A-8'!H12+'A-8'!H23</f>
        <v>0</v>
      </c>
      <c r="I34" s="284">
        <f ca="1">+'A-8'!I12+'A-8'!I23</f>
        <v>0</v>
      </c>
      <c r="J34" s="42"/>
      <c r="K34" s="712"/>
      <c r="L34" s="712"/>
    </row>
    <row r="35" spans="1:12" ht="13.5" hidden="1" outlineLevel="2" thickBot="1" x14ac:dyDescent="0.25">
      <c r="A35" s="83" t="s">
        <v>70</v>
      </c>
      <c r="B35" s="284">
        <f ca="1">+'A-8'!B13+'A-8'!B24</f>
        <v>0</v>
      </c>
      <c r="C35" s="284">
        <f ca="1">+'A-8'!C13+'A-8'!C24</f>
        <v>1.324160111835786</v>
      </c>
      <c r="D35" s="284">
        <f ca="1">+'A-8'!D13+'A-8'!D24</f>
        <v>1.324160111835786</v>
      </c>
      <c r="E35" s="284">
        <f ca="1">+'A-8'!E13+'A-8'!E24</f>
        <v>1.324160111835786</v>
      </c>
      <c r="F35" s="284">
        <f ca="1">+'A-8'!F13+'A-8'!F24</f>
        <v>1.324160111835786</v>
      </c>
      <c r="G35" s="284">
        <f ca="1">+'A-8'!G13+'A-8'!G24</f>
        <v>1.324160111835786</v>
      </c>
      <c r="H35" s="284">
        <f ca="1">+'A-8'!H13+'A-8'!H24</f>
        <v>1.324160111835786</v>
      </c>
      <c r="I35" s="284">
        <f ca="1">+'A-8'!I13+'A-8'!I24</f>
        <v>1.324160111835786</v>
      </c>
      <c r="J35" s="93"/>
      <c r="K35" s="21"/>
      <c r="L35" s="21"/>
    </row>
    <row r="36" spans="1:12" s="87" customFormat="1" ht="20.25" customHeight="1" collapsed="1" thickBot="1" x14ac:dyDescent="0.25">
      <c r="A36" s="94" t="s">
        <v>121</v>
      </c>
      <c r="B36" s="293">
        <f t="shared" ref="B36:I36" ca="1" si="7">SUM(B30:B35)</f>
        <v>0</v>
      </c>
      <c r="C36" s="293">
        <f t="shared" ca="1" si="7"/>
        <v>1.324160111835786</v>
      </c>
      <c r="D36" s="293">
        <f t="shared" ca="1" si="7"/>
        <v>1.324160111835786</v>
      </c>
      <c r="E36" s="293">
        <f t="shared" ca="1" si="7"/>
        <v>1.324160111835786</v>
      </c>
      <c r="F36" s="293">
        <f t="shared" ca="1" si="7"/>
        <v>1.324160111835786</v>
      </c>
      <c r="G36" s="293">
        <f t="shared" ca="1" si="7"/>
        <v>1.324160111835786</v>
      </c>
      <c r="H36" s="293">
        <f t="shared" ca="1" si="7"/>
        <v>1.324160111835786</v>
      </c>
      <c r="I36" s="293">
        <f t="shared" ca="1" si="7"/>
        <v>1.324160111835786</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1.1496855710425757E-2</v>
      </c>
      <c r="F47" s="284">
        <f t="shared" ca="1" si="12"/>
        <v>2.1344260125284811E-2</v>
      </c>
      <c r="G47" s="284">
        <f t="shared" ca="1" si="12"/>
        <v>2.9375881755840074E-2</v>
      </c>
      <c r="H47" s="284">
        <f t="shared" ca="1" si="12"/>
        <v>3.7375713654774455E-2</v>
      </c>
      <c r="I47" s="284">
        <f t="shared" ca="1" si="12"/>
        <v>4.5325511112200172E-2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1.1496855710425757E-2</v>
      </c>
      <c r="F48" s="293">
        <f t="shared" ca="1" si="13"/>
        <v>2.1344260125284811E-2</v>
      </c>
      <c r="G48" s="293">
        <f t="shared" ca="1" si="13"/>
        <v>2.9375881755840074E-2</v>
      </c>
      <c r="H48" s="293">
        <f t="shared" ca="1" si="13"/>
        <v>3.7375713654774455E-2</v>
      </c>
      <c r="I48" s="293">
        <f t="shared" ca="1" si="13"/>
        <v>4.5325511112200172E-2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6.223574084228768E-3</v>
      </c>
      <c r="F58" s="285">
        <f t="shared" ca="1" si="18"/>
        <v>1.488121580854594E-2</v>
      </c>
      <c r="G58" s="285">
        <f t="shared" ca="1" si="18"/>
        <v>2.4871396820944743E-2</v>
      </c>
      <c r="H58" s="285">
        <f t="shared" ca="1" si="18"/>
        <v>3.4050636860823068E-2</v>
      </c>
      <c r="I58" s="285">
        <f t="shared" ca="1" si="18"/>
        <v>4.2323765263834891E-2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6.223574084228768E-3</v>
      </c>
      <c r="F59" s="286">
        <f t="shared" ca="1" si="19"/>
        <v>1.488121580854594E-2</v>
      </c>
      <c r="G59" s="286">
        <f t="shared" ca="1" si="19"/>
        <v>2.4871396820944743E-2</v>
      </c>
      <c r="H59" s="286">
        <f t="shared" ca="1" si="19"/>
        <v>3.4050636860823068E-2</v>
      </c>
      <c r="I59" s="286">
        <f t="shared" ca="1" si="19"/>
        <v>4.2323765263834891E-2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1.324160111835786</v>
      </c>
      <c r="D69" s="285">
        <f t="shared" ca="1" si="24"/>
        <v>1.324160111835786</v>
      </c>
      <c r="E69" s="285">
        <f t="shared" ca="1" si="24"/>
        <v>1.3418805416304405</v>
      </c>
      <c r="F69" s="285">
        <f t="shared" ca="1" si="24"/>
        <v>1.3603855877696167</v>
      </c>
      <c r="G69" s="285">
        <f t="shared" ca="1" si="24"/>
        <v>1.3784073904125707</v>
      </c>
      <c r="H69" s="285">
        <f t="shared" ca="1" si="24"/>
        <v>1.3955864623513836</v>
      </c>
      <c r="I69" s="285">
        <f t="shared" ca="1" si="24"/>
        <v>1.411809388211821</v>
      </c>
      <c r="K69" s="42"/>
      <c r="L69" s="21"/>
    </row>
    <row r="70" spans="1:20" s="87" customFormat="1" ht="18" customHeight="1" collapsed="1" thickBot="1" x14ac:dyDescent="0.25">
      <c r="A70" s="99" t="s">
        <v>122</v>
      </c>
      <c r="B70" s="294">
        <f t="shared" ref="B70:I70" ca="1" si="25">SUM(B64:B69)</f>
        <v>0</v>
      </c>
      <c r="C70" s="294">
        <f t="shared" ca="1" si="25"/>
        <v>1.324160111835786</v>
      </c>
      <c r="D70" s="294">
        <f t="shared" ca="1" si="25"/>
        <v>1.324160111835786</v>
      </c>
      <c r="E70" s="294">
        <f t="shared" ca="1" si="25"/>
        <v>1.3418805416304405</v>
      </c>
      <c r="F70" s="294">
        <f t="shared" ca="1" si="25"/>
        <v>1.3603855877696167</v>
      </c>
      <c r="G70" s="294">
        <f t="shared" ca="1" si="25"/>
        <v>1.3784073904125707</v>
      </c>
      <c r="H70" s="294">
        <f t="shared" ca="1" si="25"/>
        <v>1.3955864623513836</v>
      </c>
      <c r="I70" s="294">
        <f t="shared" ca="1" si="25"/>
        <v>1.411809388211821</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1.1496855710425757E-2</v>
      </c>
      <c r="Q77" s="284">
        <f ca="1">IF($B77&lt;&gt;0,(+VLOOKUP($B77,$A$8:$I$13,6,FALSE))*(F77),0)</f>
        <v>2.1344260125284811E-2</v>
      </c>
      <c r="R77" s="284">
        <f ca="1">IF($B77&lt;&gt;0,(+VLOOKUP($B77,$A$8:$I$13,7,FALSE))*(G77),0)</f>
        <v>2.9375881755840074E-2</v>
      </c>
      <c r="S77" s="284">
        <f ca="1">IF($B77&lt;&gt;0,(+VLOOKUP($B77,$A$8:$I$13,8,FALSE))*(H77),0)</f>
        <v>3.7375713654774455E-2</v>
      </c>
      <c r="T77" s="284">
        <f ca="1">IF($B77&lt;&gt;0,(+VLOOKUP($B77,$A$8:$I$13,9,FALSE))*(I77),0)</f>
        <v>4.5325511112200172E-2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1.1496855710425757E-2</v>
      </c>
      <c r="Q83" s="291">
        <f t="shared" ca="1" si="51"/>
        <v>2.1344260125284811E-2</v>
      </c>
      <c r="R83" s="291">
        <f t="shared" ca="1" si="51"/>
        <v>2.9375881755840074E-2</v>
      </c>
      <c r="S83" s="291">
        <f t="shared" ca="1" si="51"/>
        <v>3.7375713654774455E-2</v>
      </c>
      <c r="T83" s="291">
        <f t="shared" ca="1" si="51"/>
        <v>4.5325511112200172E-2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1.1496855710425757E-2</v>
      </c>
      <c r="F103" s="284">
        <f t="shared" ca="1" si="62"/>
        <v>2.1344260125284811E-2</v>
      </c>
      <c r="G103" s="284">
        <f t="shared" ca="1" si="62"/>
        <v>2.9375881755840074E-2</v>
      </c>
      <c r="H103" s="284">
        <f t="shared" ca="1" si="62"/>
        <v>3.7375713654774455E-2</v>
      </c>
      <c r="I103" s="284">
        <f t="shared" ca="1" si="62"/>
        <v>4.5325511112200172E-2</v>
      </c>
    </row>
    <row r="104" spans="1:20" outlineLevel="1" x14ac:dyDescent="0.2">
      <c r="A104" s="120" t="s">
        <v>135</v>
      </c>
      <c r="B104" s="121"/>
      <c r="C104" s="295">
        <f t="shared" ref="C104:I104" ca="1" si="63">SUM(C98:C103)</f>
        <v>0</v>
      </c>
      <c r="D104" s="295">
        <f t="shared" ca="1" si="63"/>
        <v>0</v>
      </c>
      <c r="E104" s="295">
        <f t="shared" ca="1" si="63"/>
        <v>1.1496855710425757E-2</v>
      </c>
      <c r="F104" s="295">
        <f t="shared" ca="1" si="63"/>
        <v>2.1344260125284811E-2</v>
      </c>
      <c r="G104" s="295">
        <f t="shared" ca="1" si="63"/>
        <v>2.9375881755840074E-2</v>
      </c>
      <c r="H104" s="295">
        <f t="shared" ca="1" si="63"/>
        <v>3.7375713654774455E-2</v>
      </c>
      <c r="I104" s="295">
        <f t="shared" ca="1" si="63"/>
        <v>4.5325511112200172E-2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6.223574084228768E-3</v>
      </c>
      <c r="Q113" s="284">
        <f ca="1">IF($B113&lt;&gt;0,(+VLOOKUP($B113,$A$8:$I$13,6,FALSE)+VLOOKUP($B113,$A$42:$I$47,6,FALSE))*(F113),0)</f>
        <v>1.488121580854594E-2</v>
      </c>
      <c r="R113" s="284">
        <f ca="1">IF($B113&lt;&gt;0,(+VLOOKUP($B113,$A$8:$I$13,7,FALSE)+VLOOKUP($B113,$A$42:$I$47,7,FALSE))*(G113),0)</f>
        <v>2.4871396820944743E-2</v>
      </c>
      <c r="S113" s="284">
        <f ca="1">IF($B113&lt;&gt;0,(+VLOOKUP($B113,$A$8:$I$13,8,FALSE)+VLOOKUP($B113,$A$42:$I$47,8,FALSE))*(H113),0)</f>
        <v>3.4050636860823068E-2</v>
      </c>
      <c r="T113" s="284">
        <f ca="1">IF($B113&lt;&gt;0,(+VLOOKUP($B113,$A$8:$I$13,9,FALSE)+VLOOKUP($B113,$A$42:$I$47,9,FALSE))*(I113),0)</f>
        <v>4.2323765263834891E-2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6.223574084228768E-3</v>
      </c>
      <c r="Q119" s="291">
        <f t="shared" ca="1" si="75"/>
        <v>1.488121580854594E-2</v>
      </c>
      <c r="R119" s="291">
        <f t="shared" ca="1" si="75"/>
        <v>2.4871396820944743E-2</v>
      </c>
      <c r="S119" s="291">
        <f t="shared" ca="1" si="75"/>
        <v>3.4050636860823068E-2</v>
      </c>
      <c r="T119" s="291">
        <f t="shared" ca="1" si="75"/>
        <v>4.2323765263834891E-2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6.223574084228768E-3</v>
      </c>
      <c r="F139" s="284">
        <f t="shared" ca="1" si="83"/>
        <v>1.488121580854594E-2</v>
      </c>
      <c r="G139" s="284">
        <f t="shared" ca="1" si="83"/>
        <v>2.4871396820944743E-2</v>
      </c>
      <c r="H139" s="284">
        <f t="shared" ca="1" si="83"/>
        <v>3.4050636860823068E-2</v>
      </c>
      <c r="I139" s="284">
        <f t="shared" ca="1" si="83"/>
        <v>4.2323765263834891E-2</v>
      </c>
    </row>
    <row r="140" spans="1:16" outlineLevel="1" x14ac:dyDescent="0.2">
      <c r="A140" s="120" t="s">
        <v>140</v>
      </c>
      <c r="B140" s="121"/>
      <c r="C140" s="295">
        <f t="shared" ref="C140:I140" ca="1" si="84">SUM(C134:C139)</f>
        <v>0</v>
      </c>
      <c r="D140" s="295">
        <f t="shared" ca="1" si="84"/>
        <v>0</v>
      </c>
      <c r="E140" s="295">
        <f t="shared" ca="1" si="84"/>
        <v>6.223574084228768E-3</v>
      </c>
      <c r="F140" s="295">
        <f t="shared" ca="1" si="84"/>
        <v>1.488121580854594E-2</v>
      </c>
      <c r="G140" s="295">
        <f t="shared" ca="1" si="84"/>
        <v>2.4871396820944743E-2</v>
      </c>
      <c r="H140" s="295">
        <f t="shared" ca="1" si="84"/>
        <v>3.4050636860823068E-2</v>
      </c>
      <c r="I140" s="295">
        <f t="shared" ca="1" si="84"/>
        <v>4.2323765263834891E-2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2.5008990746574474E-2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1.324160111835786</v>
      </c>
      <c r="D205" s="82">
        <f t="shared" ca="1" si="98"/>
        <v>1.324160111835786</v>
      </c>
      <c r="E205" s="82">
        <f t="shared" ca="1" si="98"/>
        <v>1.324160111835786</v>
      </c>
      <c r="F205" s="82">
        <f t="shared" ca="1" si="98"/>
        <v>1.324160111835786</v>
      </c>
      <c r="G205" s="82">
        <f t="shared" ca="1" si="98"/>
        <v>1.324160111835786</v>
      </c>
      <c r="H205" s="82">
        <f t="shared" ca="1" si="98"/>
        <v>1.324160111835786</v>
      </c>
      <c r="I205" s="82">
        <f t="shared" ca="1" si="98"/>
        <v>1.324160111835786</v>
      </c>
    </row>
    <row r="206" spans="1:9" hidden="1" outlineLevel="1" x14ac:dyDescent="0.2">
      <c r="A206" t="s">
        <v>149</v>
      </c>
      <c r="B206" s="82">
        <f t="shared" ref="B206:I206" ca="1" si="99">+B36</f>
        <v>0</v>
      </c>
      <c r="C206" s="82">
        <f t="shared" ca="1" si="99"/>
        <v>1.324160111835786</v>
      </c>
      <c r="D206" s="82">
        <f t="shared" ca="1" si="99"/>
        <v>1.324160111835786</v>
      </c>
      <c r="E206" s="82">
        <f t="shared" ca="1" si="99"/>
        <v>1.324160111835786</v>
      </c>
      <c r="F206" s="82">
        <f t="shared" ca="1" si="99"/>
        <v>1.324160111835786</v>
      </c>
      <c r="G206" s="82">
        <f t="shared" ca="1" si="99"/>
        <v>1.324160111835786</v>
      </c>
      <c r="H206" s="82">
        <f t="shared" ca="1" si="99"/>
        <v>1.324160111835786</v>
      </c>
      <c r="I206" s="82">
        <f t="shared" ca="1" si="99"/>
        <v>1.324160111835786</v>
      </c>
    </row>
    <row r="207" spans="1:9" hidden="1" outlineLevel="1" x14ac:dyDescent="0.2">
      <c r="A207" t="s">
        <v>150</v>
      </c>
      <c r="B207" s="82">
        <f t="shared" ref="B207:I207" ca="1" si="100">+B36+B48</f>
        <v>0</v>
      </c>
      <c r="C207" s="82">
        <f t="shared" ca="1" si="100"/>
        <v>1.324160111835786</v>
      </c>
      <c r="D207" s="82">
        <f t="shared" ca="1" si="100"/>
        <v>1.324160111835786</v>
      </c>
      <c r="E207" s="82">
        <f t="shared" ca="1" si="100"/>
        <v>1.3356569675462118</v>
      </c>
      <c r="F207" s="82">
        <f t="shared" ca="1" si="100"/>
        <v>1.3455043719610709</v>
      </c>
      <c r="G207" s="82">
        <f t="shared" ca="1" si="100"/>
        <v>1.353535993591626</v>
      </c>
      <c r="H207" s="82">
        <f t="shared" ca="1" si="100"/>
        <v>1.3615358254905605</v>
      </c>
      <c r="I207" s="82">
        <f t="shared" ca="1" si="100"/>
        <v>1.3694856229479861</v>
      </c>
    </row>
    <row r="208" spans="1:9" hidden="1" outlineLevel="1" x14ac:dyDescent="0.2">
      <c r="A208" t="s">
        <v>151</v>
      </c>
      <c r="B208" s="82">
        <f t="shared" ref="B208:I208" ca="1" si="101">+B70</f>
        <v>0</v>
      </c>
      <c r="C208" s="82">
        <f t="shared" ca="1" si="101"/>
        <v>1.324160111835786</v>
      </c>
      <c r="D208" s="82">
        <f t="shared" ca="1" si="101"/>
        <v>1.324160111835786</v>
      </c>
      <c r="E208" s="82">
        <f t="shared" ca="1" si="101"/>
        <v>1.3418805416304405</v>
      </c>
      <c r="F208" s="82">
        <f t="shared" ca="1" si="101"/>
        <v>1.3603855877696167</v>
      </c>
      <c r="G208" s="82">
        <f t="shared" ca="1" si="101"/>
        <v>1.3784073904125707</v>
      </c>
      <c r="H208" s="82">
        <f t="shared" ca="1" si="101"/>
        <v>1.3955864623513836</v>
      </c>
      <c r="I208" s="82">
        <f t="shared" ca="1" si="101"/>
        <v>1.411809388211821</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402" priority="2" stopIfTrue="1" operator="notEqual">
      <formula>0</formula>
    </cfRule>
  </conditionalFormatting>
  <conditionalFormatting sqref="J130 J94 J70 J59 J48 J36:J37 J14 J25">
    <cfRule type="cellIs" dxfId="401" priority="3" stopIfTrue="1" operator="equal">
      <formula>"OK"</formula>
    </cfRule>
    <cfRule type="cellIs" dxfId="400" priority="4" stopIfTrue="1" operator="equal">
      <formula>"Warning Check Escalations"</formula>
    </cfRule>
  </conditionalFormatting>
  <conditionalFormatting sqref="N120:T120 N84:T84">
    <cfRule type="cellIs" dxfId="399" priority="5" stopIfTrue="1" operator="notEqual">
      <formula>0</formula>
    </cfRule>
    <cfRule type="cellIs" dxfId="398" priority="6" stopIfTrue="1" operator="equal">
      <formula>0</formula>
    </cfRule>
  </conditionalFormatting>
  <conditionalFormatting sqref="B94:I94">
    <cfRule type="cellIs" dxfId="397" priority="1" stopIfTrue="1" operator="notEqual">
      <formula>0</formula>
    </cfRule>
  </conditionalFormatting>
  <dataValidations count="5">
    <dataValidation type="list" showInputMessage="1" showErrorMessage="1" sqref="B112" xr:uid="{00000000-0002-0000-1500-000000000000}">
      <formula1>"Labour, Materials, Services"</formula1>
    </dataValidation>
    <dataValidation type="list" allowBlank="1" showInputMessage="1" showErrorMessage="1" sqref="A77:A82" xr:uid="{00000000-0002-0000-1500-000001000000}">
      <formula1>EscalationDescription_Input_Cost</formula1>
    </dataValidation>
    <dataValidation type="list" showInputMessage="1" showErrorMessage="1" sqref="A113:A118" xr:uid="{00000000-0002-0000-1500-000002000000}">
      <formula1>EscalationDescription_General</formula1>
    </dataValidation>
    <dataValidation type="list" allowBlank="1" showInputMessage="1" showErrorMessage="1" sqref="D5" xr:uid="{00000000-0002-0000-1500-000003000000}">
      <formula1>"2008/09 Regulatory Accounts, Bottom Up"</formula1>
    </dataValidation>
    <dataValidation type="list" showInputMessage="1" showErrorMessage="1" sqref="B77:B82 B113:B118" xr:uid="{00000000-0002-0000-15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50177"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65">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9</v>
      </c>
      <c r="M1" s="281"/>
      <c r="N1" s="279"/>
      <c r="O1" s="279"/>
      <c r="P1" s="279"/>
      <c r="Q1" s="279"/>
      <c r="R1" s="279"/>
      <c r="S1" s="279"/>
      <c r="T1" s="279"/>
    </row>
    <row r="2" spans="1:20" ht="15.75" x14ac:dyDescent="0.25">
      <c r="A2" s="184" t="s">
        <v>114</v>
      </c>
      <c r="B2" s="74" t="str">
        <f ca="1">OFFSET(List_AllocOpexListStart,+$K$1,1)</f>
        <v>CFO</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2.4320812503193472</v>
      </c>
      <c r="D13" s="285">
        <f ca="1">OFFSET(Future_AOpexStart,MATCH($K$1,'I-6 Future A'!$A$6:$A$379)+7,+'I-5 Future DA'!E$5)</f>
        <v>2.4320812503193472</v>
      </c>
      <c r="E13" s="285">
        <f ca="1">OFFSET(Future_AOpexStart,MATCH($K$1,'I-6 Future A'!$A$6:$A$379)+7,+'I-5 Future DA'!F$5)</f>
        <v>2.4320812503193472</v>
      </c>
      <c r="F13" s="285">
        <f ca="1">OFFSET(Future_AOpexStart,MATCH($K$1,'I-6 Future A'!$A$6:$A$379)+7,+'I-5 Future DA'!G$5)</f>
        <v>2.4320812503193472</v>
      </c>
      <c r="G13" s="285">
        <f ca="1">OFFSET(Future_AOpexStart,MATCH($K$1,'I-6 Future A'!$A$6:$A$379)+7,+'I-5 Future DA'!H$5)</f>
        <v>2.4320812503193472</v>
      </c>
      <c r="H13" s="285">
        <f ca="1">OFFSET(Future_AOpexStart,MATCH($K$1,'I-6 Future A'!$A$6:$A$379)+7,+'I-5 Future DA'!I$5)</f>
        <v>2.4320812503193472</v>
      </c>
      <c r="I13" s="285">
        <f ca="1">OFFSET(Future_AOpexStart,MATCH($K$1,'I-6 Future A'!$A$6:$A$379)+7,+'I-5 Future DA'!J$5)</f>
        <v>2.4320812503193472</v>
      </c>
      <c r="J13" s="36"/>
      <c r="K13" s="21"/>
      <c r="L13" s="21"/>
    </row>
    <row r="14" spans="1:20" s="87" customFormat="1" ht="18" customHeight="1" collapsed="1" thickBot="1" x14ac:dyDescent="0.25">
      <c r="A14" s="84" t="s">
        <v>71</v>
      </c>
      <c r="B14" s="286">
        <f t="shared" ref="B14:I14" ca="1" si="0">SUM(B8:B13)</f>
        <v>0</v>
      </c>
      <c r="C14" s="286">
        <f t="shared" ca="1" si="0"/>
        <v>2.4320812503193472</v>
      </c>
      <c r="D14" s="286">
        <f t="shared" ca="1" si="0"/>
        <v>2.4320812503193472</v>
      </c>
      <c r="E14" s="286">
        <f t="shared" ca="1" si="0"/>
        <v>2.4320812503193472</v>
      </c>
      <c r="F14" s="286">
        <f t="shared" ca="1" si="0"/>
        <v>2.4320812503193472</v>
      </c>
      <c r="G14" s="286">
        <f t="shared" ca="1" si="0"/>
        <v>2.4320812503193472</v>
      </c>
      <c r="H14" s="286">
        <f t="shared" ca="1" si="0"/>
        <v>2.4320812503193472</v>
      </c>
      <c r="I14" s="286">
        <f t="shared" ca="1" si="0"/>
        <v>2.4320812503193472</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+'A-9'!B8+'A-9'!B19</f>
        <v>0</v>
      </c>
      <c r="C30" s="284">
        <f ca="1">+'A-9'!C8+'A-9'!C19</f>
        <v>0</v>
      </c>
      <c r="D30" s="284">
        <f ca="1">+'A-9'!D8+'A-9'!D19</f>
        <v>0</v>
      </c>
      <c r="E30" s="284">
        <f ca="1">+'A-9'!E8+'A-9'!E19</f>
        <v>0</v>
      </c>
      <c r="F30" s="284">
        <f ca="1">+'A-9'!F8+'A-9'!F19</f>
        <v>0</v>
      </c>
      <c r="G30" s="284">
        <f ca="1">+'A-9'!G8+'A-9'!G19</f>
        <v>0</v>
      </c>
      <c r="H30" s="284">
        <f ca="1">+'A-9'!H8+'A-9'!H19</f>
        <v>0</v>
      </c>
      <c r="I30" s="284">
        <f ca="1">+'A-9'!I8+'A-9'!I19</f>
        <v>0</v>
      </c>
      <c r="J30" s="42"/>
      <c r="K30" s="21"/>
      <c r="L30" s="21"/>
    </row>
    <row r="31" spans="1:12" hidden="1" outlineLevel="2" x14ac:dyDescent="0.2">
      <c r="A31" s="61" t="s">
        <v>69</v>
      </c>
      <c r="B31" s="284">
        <f ca="1">+'A-9'!B9+'A-9'!B20</f>
        <v>0</v>
      </c>
      <c r="C31" s="284">
        <f ca="1">+'A-9'!C9+'A-9'!C20</f>
        <v>0</v>
      </c>
      <c r="D31" s="284">
        <f ca="1">+'A-9'!D9+'A-9'!D20</f>
        <v>0</v>
      </c>
      <c r="E31" s="284">
        <f ca="1">+'A-9'!E9+'A-9'!E20</f>
        <v>0</v>
      </c>
      <c r="F31" s="284">
        <f ca="1">+'A-9'!F9+'A-9'!F20</f>
        <v>0</v>
      </c>
      <c r="G31" s="284">
        <f ca="1">+'A-9'!G9+'A-9'!G20</f>
        <v>0</v>
      </c>
      <c r="H31" s="284">
        <f ca="1">+'A-9'!H9+'A-9'!H20</f>
        <v>0</v>
      </c>
      <c r="I31" s="284">
        <f ca="1">+'A-9'!I9+'A-9'!I20</f>
        <v>0</v>
      </c>
      <c r="J31" s="42"/>
      <c r="K31" s="21"/>
      <c r="L31" s="21"/>
    </row>
    <row r="32" spans="1:12" s="736" customFormat="1" hidden="1" outlineLevel="2" x14ac:dyDescent="0.2">
      <c r="A32" s="61" t="s">
        <v>546</v>
      </c>
      <c r="B32" s="284">
        <f ca="1">+'A-9'!B10+'A-9'!B21</f>
        <v>0</v>
      </c>
      <c r="C32" s="284">
        <f ca="1">+'A-9'!C10+'A-9'!C21</f>
        <v>0</v>
      </c>
      <c r="D32" s="284">
        <f ca="1">+'A-9'!D10+'A-9'!D21</f>
        <v>0</v>
      </c>
      <c r="E32" s="284">
        <f ca="1">+'A-9'!E10+'A-9'!E21</f>
        <v>0</v>
      </c>
      <c r="F32" s="284">
        <f ca="1">+'A-9'!F10+'A-9'!F21</f>
        <v>0</v>
      </c>
      <c r="G32" s="284">
        <f ca="1">+'A-9'!G10+'A-9'!G21</f>
        <v>0</v>
      </c>
      <c r="H32" s="284">
        <f ca="1">+'A-9'!H10+'A-9'!H21</f>
        <v>0</v>
      </c>
      <c r="I32" s="284">
        <f ca="1">+'A-9'!I10+'A-9'!I21</f>
        <v>0</v>
      </c>
      <c r="J32" s="42"/>
      <c r="K32" s="712"/>
      <c r="L32" s="712"/>
    </row>
    <row r="33" spans="1:12" hidden="1" outlineLevel="2" x14ac:dyDescent="0.2">
      <c r="A33" s="61" t="s">
        <v>547</v>
      </c>
      <c r="B33" s="284">
        <f ca="1">+'A-9'!B11+'A-9'!B22</f>
        <v>0</v>
      </c>
      <c r="C33" s="284">
        <f ca="1">+'A-9'!C11+'A-9'!C22</f>
        <v>0</v>
      </c>
      <c r="D33" s="284">
        <f ca="1">+'A-9'!D11+'A-9'!D22</f>
        <v>0</v>
      </c>
      <c r="E33" s="284">
        <f ca="1">+'A-9'!E11+'A-9'!E22</f>
        <v>0</v>
      </c>
      <c r="F33" s="284">
        <f ca="1">+'A-9'!F11+'A-9'!F22</f>
        <v>0</v>
      </c>
      <c r="G33" s="284">
        <f ca="1">+'A-9'!G11+'A-9'!G22</f>
        <v>0</v>
      </c>
      <c r="H33" s="284">
        <f ca="1">+'A-9'!H11+'A-9'!H22</f>
        <v>0</v>
      </c>
      <c r="I33" s="284">
        <f ca="1">+'A-9'!I11+'A-9'!I22</f>
        <v>0</v>
      </c>
      <c r="J33" s="42"/>
      <c r="K33" s="21"/>
      <c r="L33" s="21"/>
    </row>
    <row r="34" spans="1:12" s="736" customFormat="1" hidden="1" outlineLevel="2" x14ac:dyDescent="0.2">
      <c r="A34" s="61" t="s">
        <v>498</v>
      </c>
      <c r="B34" s="284">
        <f ca="1">+'A-9'!B12+'A-9'!B23</f>
        <v>0</v>
      </c>
      <c r="C34" s="284">
        <f ca="1">+'A-9'!C12+'A-9'!C23</f>
        <v>0</v>
      </c>
      <c r="D34" s="284">
        <f ca="1">+'A-9'!D12+'A-9'!D23</f>
        <v>0</v>
      </c>
      <c r="E34" s="284">
        <f ca="1">+'A-9'!E12+'A-9'!E23</f>
        <v>0</v>
      </c>
      <c r="F34" s="284">
        <f ca="1">+'A-9'!F12+'A-9'!F23</f>
        <v>0</v>
      </c>
      <c r="G34" s="284">
        <f ca="1">+'A-9'!G12+'A-9'!G23</f>
        <v>0</v>
      </c>
      <c r="H34" s="284">
        <f ca="1">+'A-9'!H12+'A-9'!H23</f>
        <v>0</v>
      </c>
      <c r="I34" s="284">
        <f ca="1">+'A-9'!I12+'A-9'!I23</f>
        <v>0</v>
      </c>
      <c r="J34" s="42"/>
      <c r="K34" s="712"/>
      <c r="L34" s="712"/>
    </row>
    <row r="35" spans="1:12" ht="13.5" hidden="1" outlineLevel="2" thickBot="1" x14ac:dyDescent="0.25">
      <c r="A35" s="83" t="s">
        <v>70</v>
      </c>
      <c r="B35" s="284">
        <f ca="1">+'A-9'!B13+'A-9'!B24</f>
        <v>0</v>
      </c>
      <c r="C35" s="284">
        <f ca="1">+'A-9'!C13+'A-9'!C24</f>
        <v>2.4320812503193472</v>
      </c>
      <c r="D35" s="284">
        <f ca="1">+'A-9'!D13+'A-9'!D24</f>
        <v>2.4320812503193472</v>
      </c>
      <c r="E35" s="284">
        <f ca="1">+'A-9'!E13+'A-9'!E24</f>
        <v>2.4320812503193472</v>
      </c>
      <c r="F35" s="284">
        <f ca="1">+'A-9'!F13+'A-9'!F24</f>
        <v>2.4320812503193472</v>
      </c>
      <c r="G35" s="284">
        <f ca="1">+'A-9'!G13+'A-9'!G24</f>
        <v>2.4320812503193472</v>
      </c>
      <c r="H35" s="284">
        <f ca="1">+'A-9'!H13+'A-9'!H24</f>
        <v>2.4320812503193472</v>
      </c>
      <c r="I35" s="284">
        <f ca="1">+'A-9'!I13+'A-9'!I24</f>
        <v>2.4320812503193472</v>
      </c>
      <c r="J35" s="93"/>
      <c r="K35" s="21"/>
      <c r="L35" s="21"/>
    </row>
    <row r="36" spans="1:12" s="87" customFormat="1" ht="20.25" customHeight="1" collapsed="1" thickBot="1" x14ac:dyDescent="0.25">
      <c r="A36" s="94" t="s">
        <v>121</v>
      </c>
      <c r="B36" s="293">
        <f t="shared" ref="B36:I36" ca="1" si="7">SUM(B30:B35)</f>
        <v>0</v>
      </c>
      <c r="C36" s="293">
        <f t="shared" ca="1" si="7"/>
        <v>2.4320812503193472</v>
      </c>
      <c r="D36" s="293">
        <f t="shared" ca="1" si="7"/>
        <v>2.4320812503193472</v>
      </c>
      <c r="E36" s="293">
        <f t="shared" ca="1" si="7"/>
        <v>2.4320812503193472</v>
      </c>
      <c r="F36" s="293">
        <f t="shared" ca="1" si="7"/>
        <v>2.4320812503193472</v>
      </c>
      <c r="G36" s="293">
        <f t="shared" ca="1" si="7"/>
        <v>2.4320812503193472</v>
      </c>
      <c r="H36" s="293">
        <f t="shared" ca="1" si="7"/>
        <v>2.4320812503193472</v>
      </c>
      <c r="I36" s="293">
        <f t="shared" ca="1" si="7"/>
        <v>2.4320812503193472</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2.1116243391585403E-2</v>
      </c>
      <c r="F47" s="284">
        <f t="shared" ca="1" si="12"/>
        <v>3.9202944106718221E-2</v>
      </c>
      <c r="G47" s="284">
        <f t="shared" ca="1" si="12"/>
        <v>5.3954601555644001E-2</v>
      </c>
      <c r="H47" s="284">
        <f t="shared" ca="1" si="12"/>
        <v>6.8647870891578935E-2</v>
      </c>
      <c r="I47" s="284">
        <f t="shared" ca="1" si="12"/>
        <v>8.324924210584736E-2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2.1116243391585403E-2</v>
      </c>
      <c r="F48" s="293">
        <f t="shared" ca="1" si="13"/>
        <v>3.9202944106718221E-2</v>
      </c>
      <c r="G48" s="293">
        <f t="shared" ca="1" si="13"/>
        <v>5.3954601555644001E-2</v>
      </c>
      <c r="H48" s="293">
        <f t="shared" ca="1" si="13"/>
        <v>6.8647870891578935E-2</v>
      </c>
      <c r="I48" s="293">
        <f t="shared" ca="1" si="13"/>
        <v>8.324924210584736E-2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1.1430821473123551E-2</v>
      </c>
      <c r="F58" s="285">
        <f t="shared" ca="1" si="18"/>
        <v>2.7332288313491191E-2</v>
      </c>
      <c r="G58" s="285">
        <f t="shared" ca="1" si="18"/>
        <v>4.5681226414237004E-2</v>
      </c>
      <c r="H58" s="285">
        <f t="shared" ca="1" si="18"/>
        <v>6.2540711452053366E-2</v>
      </c>
      <c r="I58" s="285">
        <f t="shared" ca="1" si="18"/>
        <v>7.7735943728423865E-2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1.1430821473123551E-2</v>
      </c>
      <c r="F59" s="286">
        <f t="shared" ca="1" si="19"/>
        <v>2.7332288313491191E-2</v>
      </c>
      <c r="G59" s="286">
        <f t="shared" ca="1" si="19"/>
        <v>4.5681226414237004E-2</v>
      </c>
      <c r="H59" s="286">
        <f t="shared" ca="1" si="19"/>
        <v>6.2540711452053366E-2</v>
      </c>
      <c r="I59" s="286">
        <f t="shared" ca="1" si="19"/>
        <v>7.7735943728423865E-2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2.4320812503193472</v>
      </c>
      <c r="D69" s="285">
        <f t="shared" ca="1" si="24"/>
        <v>2.4320812503193472</v>
      </c>
      <c r="E69" s="285">
        <f t="shared" ca="1" si="24"/>
        <v>2.464628315184056</v>
      </c>
      <c r="F69" s="285">
        <f t="shared" ca="1" si="24"/>
        <v>2.4986164827395565</v>
      </c>
      <c r="G69" s="285">
        <f t="shared" ca="1" si="24"/>
        <v>2.5317170782892284</v>
      </c>
      <c r="H69" s="285">
        <f t="shared" ca="1" si="24"/>
        <v>2.5632698326629795</v>
      </c>
      <c r="I69" s="285">
        <f t="shared" ca="1" si="24"/>
        <v>2.5930664361536184</v>
      </c>
      <c r="K69" s="42"/>
      <c r="L69" s="21"/>
    </row>
    <row r="70" spans="1:20" s="87" customFormat="1" ht="18" customHeight="1" collapsed="1" thickBot="1" x14ac:dyDescent="0.25">
      <c r="A70" s="99" t="s">
        <v>122</v>
      </c>
      <c r="B70" s="294">
        <f t="shared" ref="B70:I70" ca="1" si="25">SUM(B64:B69)</f>
        <v>0</v>
      </c>
      <c r="C70" s="294">
        <f t="shared" ca="1" si="25"/>
        <v>2.4320812503193472</v>
      </c>
      <c r="D70" s="294">
        <f t="shared" ca="1" si="25"/>
        <v>2.4320812503193472</v>
      </c>
      <c r="E70" s="294">
        <f t="shared" ca="1" si="25"/>
        <v>2.464628315184056</v>
      </c>
      <c r="F70" s="294">
        <f t="shared" ca="1" si="25"/>
        <v>2.4986164827395565</v>
      </c>
      <c r="G70" s="294">
        <f t="shared" ca="1" si="25"/>
        <v>2.5317170782892284</v>
      </c>
      <c r="H70" s="294">
        <f t="shared" ca="1" si="25"/>
        <v>2.5632698326629795</v>
      </c>
      <c r="I70" s="294">
        <f t="shared" ca="1" si="25"/>
        <v>2.5930664361536184</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2.1116243391585403E-2</v>
      </c>
      <c r="Q77" s="284">
        <f ca="1">IF($B77&lt;&gt;0,(+VLOOKUP($B77,$A$8:$I$13,6,FALSE))*(F77),0)</f>
        <v>3.9202944106718221E-2</v>
      </c>
      <c r="R77" s="284">
        <f ca="1">IF($B77&lt;&gt;0,(+VLOOKUP($B77,$A$8:$I$13,7,FALSE))*(G77),0)</f>
        <v>5.3954601555644001E-2</v>
      </c>
      <c r="S77" s="284">
        <f ca="1">IF($B77&lt;&gt;0,(+VLOOKUP($B77,$A$8:$I$13,8,FALSE))*(H77),0)</f>
        <v>6.8647870891578935E-2</v>
      </c>
      <c r="T77" s="284">
        <f ca="1">IF($B77&lt;&gt;0,(+VLOOKUP($B77,$A$8:$I$13,9,FALSE))*(I77),0)</f>
        <v>8.324924210584736E-2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2.1116243391585403E-2</v>
      </c>
      <c r="Q83" s="291">
        <f t="shared" ca="1" si="51"/>
        <v>3.9202944106718221E-2</v>
      </c>
      <c r="R83" s="291">
        <f t="shared" ca="1" si="51"/>
        <v>5.3954601555644001E-2</v>
      </c>
      <c r="S83" s="291">
        <f t="shared" ca="1" si="51"/>
        <v>6.8647870891578935E-2</v>
      </c>
      <c r="T83" s="291">
        <f t="shared" ca="1" si="51"/>
        <v>8.324924210584736E-2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2.1116243391585403E-2</v>
      </c>
      <c r="F103" s="284">
        <f t="shared" ca="1" si="62"/>
        <v>3.9202944106718221E-2</v>
      </c>
      <c r="G103" s="284">
        <f t="shared" ca="1" si="62"/>
        <v>5.3954601555644001E-2</v>
      </c>
      <c r="H103" s="284">
        <f t="shared" ca="1" si="62"/>
        <v>6.8647870891578935E-2</v>
      </c>
      <c r="I103" s="284">
        <f t="shared" ca="1" si="62"/>
        <v>8.324924210584736E-2</v>
      </c>
    </row>
    <row r="104" spans="1:20" outlineLevel="1" x14ac:dyDescent="0.2">
      <c r="A104" s="120" t="s">
        <v>135</v>
      </c>
      <c r="B104" s="121"/>
      <c r="C104" s="295">
        <f t="shared" ref="C104:I104" ca="1" si="63">SUM(C98:C103)</f>
        <v>0</v>
      </c>
      <c r="D104" s="295">
        <f t="shared" ca="1" si="63"/>
        <v>0</v>
      </c>
      <c r="E104" s="295">
        <f t="shared" ca="1" si="63"/>
        <v>2.1116243391585403E-2</v>
      </c>
      <c r="F104" s="295">
        <f t="shared" ca="1" si="63"/>
        <v>3.9202944106718221E-2</v>
      </c>
      <c r="G104" s="295">
        <f t="shared" ca="1" si="63"/>
        <v>5.3954601555644001E-2</v>
      </c>
      <c r="H104" s="295">
        <f t="shared" ca="1" si="63"/>
        <v>6.8647870891578935E-2</v>
      </c>
      <c r="I104" s="295">
        <f t="shared" ca="1" si="63"/>
        <v>8.324924210584736E-2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2.8225977599459332E-2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1.1430821473123551E-2</v>
      </c>
      <c r="Q113" s="284">
        <f ca="1">IF($B113&lt;&gt;0,(+VLOOKUP($B113,$A$8:$I$13,6,FALSE)+VLOOKUP($B113,$A$42:$I$47,6,FALSE))*(F113),0)</f>
        <v>2.7332288313491191E-2</v>
      </c>
      <c r="R113" s="284">
        <f ca="1">IF($B113&lt;&gt;0,(+VLOOKUP($B113,$A$8:$I$13,7,FALSE)+VLOOKUP($B113,$A$42:$I$47,7,FALSE))*(G113),0)</f>
        <v>4.5681226414237004E-2</v>
      </c>
      <c r="S113" s="284">
        <f ca="1">IF($B113&lt;&gt;0,(+VLOOKUP($B113,$A$8:$I$13,8,FALSE)+VLOOKUP($B113,$A$42:$I$47,8,FALSE))*(H113),0)</f>
        <v>6.2540711452053366E-2</v>
      </c>
      <c r="T113" s="284">
        <f ca="1">IF($B113&lt;&gt;0,(+VLOOKUP($B113,$A$8:$I$13,9,FALSE)+VLOOKUP($B113,$A$42:$I$47,9,FALSE))*(I113),0)</f>
        <v>7.7735943728423865E-2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1.1430821473123551E-2</v>
      </c>
      <c r="Q119" s="291">
        <f t="shared" ca="1" si="75"/>
        <v>2.7332288313491191E-2</v>
      </c>
      <c r="R119" s="291">
        <f t="shared" ca="1" si="75"/>
        <v>4.5681226414237004E-2</v>
      </c>
      <c r="S119" s="291">
        <f t="shared" ca="1" si="75"/>
        <v>6.2540711452053366E-2</v>
      </c>
      <c r="T119" s="291">
        <f t="shared" ca="1" si="75"/>
        <v>7.7735943728423865E-2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1.1430821473123551E-2</v>
      </c>
      <c r="F139" s="284">
        <f t="shared" ca="1" si="83"/>
        <v>2.7332288313491191E-2</v>
      </c>
      <c r="G139" s="284">
        <f t="shared" ca="1" si="83"/>
        <v>4.5681226414237004E-2</v>
      </c>
      <c r="H139" s="284">
        <f t="shared" ca="1" si="83"/>
        <v>6.2540711452053366E-2</v>
      </c>
      <c r="I139" s="284">
        <f t="shared" ca="1" si="83"/>
        <v>7.7735943728423865E-2</v>
      </c>
    </row>
    <row r="140" spans="1:16" outlineLevel="1" x14ac:dyDescent="0.2">
      <c r="A140" s="120" t="s">
        <v>140</v>
      </c>
      <c r="B140" s="121"/>
      <c r="C140" s="295">
        <f t="shared" ref="C140:I140" ca="1" si="84">SUM(C134:C139)</f>
        <v>0</v>
      </c>
      <c r="D140" s="295">
        <f t="shared" ca="1" si="84"/>
        <v>0</v>
      </c>
      <c r="E140" s="295">
        <f t="shared" ca="1" si="84"/>
        <v>1.1430821473123551E-2</v>
      </c>
      <c r="F140" s="295">
        <f t="shared" ca="1" si="84"/>
        <v>2.7332288313491191E-2</v>
      </c>
      <c r="G140" s="295">
        <f t="shared" ca="1" si="84"/>
        <v>4.5681226414237004E-2</v>
      </c>
      <c r="H140" s="295">
        <f t="shared" ca="1" si="84"/>
        <v>6.2540711452053366E-2</v>
      </c>
      <c r="I140" s="295">
        <f t="shared" ca="1" si="84"/>
        <v>7.7735943728423865E-2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2.5008990746574474E-2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2.4320812503193472</v>
      </c>
      <c r="D205" s="82">
        <f t="shared" ca="1" si="98"/>
        <v>2.4320812503193472</v>
      </c>
      <c r="E205" s="82">
        <f t="shared" ca="1" si="98"/>
        <v>2.4320812503193472</v>
      </c>
      <c r="F205" s="82">
        <f t="shared" ca="1" si="98"/>
        <v>2.4320812503193472</v>
      </c>
      <c r="G205" s="82">
        <f t="shared" ca="1" si="98"/>
        <v>2.4320812503193472</v>
      </c>
      <c r="H205" s="82">
        <f t="shared" ca="1" si="98"/>
        <v>2.4320812503193472</v>
      </c>
      <c r="I205" s="82">
        <f t="shared" ca="1" si="98"/>
        <v>2.4320812503193472</v>
      </c>
    </row>
    <row r="206" spans="1:9" hidden="1" outlineLevel="1" x14ac:dyDescent="0.2">
      <c r="A206" t="s">
        <v>149</v>
      </c>
      <c r="B206" s="82">
        <f t="shared" ref="B206:I206" ca="1" si="99">+B36</f>
        <v>0</v>
      </c>
      <c r="C206" s="82">
        <f t="shared" ca="1" si="99"/>
        <v>2.4320812503193472</v>
      </c>
      <c r="D206" s="82">
        <f t="shared" ca="1" si="99"/>
        <v>2.4320812503193472</v>
      </c>
      <c r="E206" s="82">
        <f t="shared" ca="1" si="99"/>
        <v>2.4320812503193472</v>
      </c>
      <c r="F206" s="82">
        <f t="shared" ca="1" si="99"/>
        <v>2.4320812503193472</v>
      </c>
      <c r="G206" s="82">
        <f t="shared" ca="1" si="99"/>
        <v>2.4320812503193472</v>
      </c>
      <c r="H206" s="82">
        <f t="shared" ca="1" si="99"/>
        <v>2.4320812503193472</v>
      </c>
      <c r="I206" s="82">
        <f t="shared" ca="1" si="99"/>
        <v>2.4320812503193472</v>
      </c>
    </row>
    <row r="207" spans="1:9" hidden="1" outlineLevel="1" x14ac:dyDescent="0.2">
      <c r="A207" t="s">
        <v>150</v>
      </c>
      <c r="B207" s="82">
        <f t="shared" ref="B207:I207" ca="1" si="100">+B36+B48</f>
        <v>0</v>
      </c>
      <c r="C207" s="82">
        <f t="shared" ca="1" si="100"/>
        <v>2.4320812503193472</v>
      </c>
      <c r="D207" s="82">
        <f t="shared" ca="1" si="100"/>
        <v>2.4320812503193472</v>
      </c>
      <c r="E207" s="82">
        <f t="shared" ca="1" si="100"/>
        <v>2.4531974937109324</v>
      </c>
      <c r="F207" s="82">
        <f t="shared" ca="1" si="100"/>
        <v>2.4712841944260653</v>
      </c>
      <c r="G207" s="82">
        <f t="shared" ca="1" si="100"/>
        <v>2.4860358518749912</v>
      </c>
      <c r="H207" s="82">
        <f t="shared" ca="1" si="100"/>
        <v>2.5007291212109259</v>
      </c>
      <c r="I207" s="82">
        <f t="shared" ca="1" si="100"/>
        <v>2.5153304924251945</v>
      </c>
    </row>
    <row r="208" spans="1:9" hidden="1" outlineLevel="1" x14ac:dyDescent="0.2">
      <c r="A208" t="s">
        <v>151</v>
      </c>
      <c r="B208" s="82">
        <f t="shared" ref="B208:I208" ca="1" si="101">+B70</f>
        <v>0</v>
      </c>
      <c r="C208" s="82">
        <f t="shared" ca="1" si="101"/>
        <v>2.4320812503193472</v>
      </c>
      <c r="D208" s="82">
        <f t="shared" ca="1" si="101"/>
        <v>2.4320812503193472</v>
      </c>
      <c r="E208" s="82">
        <f t="shared" ca="1" si="101"/>
        <v>2.464628315184056</v>
      </c>
      <c r="F208" s="82">
        <f t="shared" ca="1" si="101"/>
        <v>2.4986164827395565</v>
      </c>
      <c r="G208" s="82">
        <f t="shared" ca="1" si="101"/>
        <v>2.5317170782892284</v>
      </c>
      <c r="H208" s="82">
        <f t="shared" ca="1" si="101"/>
        <v>2.5632698326629795</v>
      </c>
      <c r="I208" s="82">
        <f t="shared" ca="1" si="101"/>
        <v>2.5930664361536184</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396" priority="2" stopIfTrue="1" operator="notEqual">
      <formula>0</formula>
    </cfRule>
  </conditionalFormatting>
  <conditionalFormatting sqref="J130 J94 J70 J59 J48 J36:J37 J14 J25">
    <cfRule type="cellIs" dxfId="395" priority="3" stopIfTrue="1" operator="equal">
      <formula>"OK"</formula>
    </cfRule>
    <cfRule type="cellIs" dxfId="394" priority="4" stopIfTrue="1" operator="equal">
      <formula>"Warning Check Escalations"</formula>
    </cfRule>
  </conditionalFormatting>
  <conditionalFormatting sqref="N120:T120 N84:T84">
    <cfRule type="cellIs" dxfId="393" priority="5" stopIfTrue="1" operator="notEqual">
      <formula>0</formula>
    </cfRule>
    <cfRule type="cellIs" dxfId="392" priority="6" stopIfTrue="1" operator="equal">
      <formula>0</formula>
    </cfRule>
  </conditionalFormatting>
  <conditionalFormatting sqref="B94:I94">
    <cfRule type="cellIs" dxfId="391" priority="1" stopIfTrue="1" operator="notEqual">
      <formula>0</formula>
    </cfRule>
  </conditionalFormatting>
  <dataValidations count="5">
    <dataValidation type="list" showInputMessage="1" showErrorMessage="1" sqref="B112" xr:uid="{00000000-0002-0000-1600-000000000000}">
      <formula1>"Labour, Materials, Services"</formula1>
    </dataValidation>
    <dataValidation type="list" allowBlank="1" showInputMessage="1" showErrorMessage="1" sqref="A77:A82" xr:uid="{00000000-0002-0000-1600-000001000000}">
      <formula1>EscalationDescription_Input_Cost</formula1>
    </dataValidation>
    <dataValidation type="list" showInputMessage="1" showErrorMessage="1" sqref="A113:A118" xr:uid="{00000000-0002-0000-1600-000002000000}">
      <formula1>EscalationDescription_General</formula1>
    </dataValidation>
    <dataValidation type="list" allowBlank="1" showInputMessage="1" showErrorMessage="1" sqref="D5" xr:uid="{00000000-0002-0000-1600-000003000000}">
      <formula1>"2008/09 Regulatory Accounts, Bottom Up"</formula1>
    </dataValidation>
    <dataValidation type="list" showInputMessage="1" showErrorMessage="1" sqref="B77:B82 B113:B118" xr:uid="{00000000-0002-0000-16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51201"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66">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2" width="15.7109375" customWidth="1"/>
    <col min="3"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10</v>
      </c>
      <c r="M1" s="281"/>
      <c r="N1" s="279"/>
      <c r="O1" s="279"/>
      <c r="P1" s="279"/>
      <c r="Q1" s="279"/>
      <c r="R1" s="279"/>
      <c r="S1" s="279"/>
      <c r="T1" s="279"/>
    </row>
    <row r="2" spans="1:20" ht="15.75" x14ac:dyDescent="0.25">
      <c r="A2" s="184" t="s">
        <v>114</v>
      </c>
      <c r="B2" s="74" t="str">
        <f ca="1">OFFSET(List_AllocOpexListStart,+$K$1,1)</f>
        <v>Accounts Receivable – Asset Damage</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0.23493255257741283</v>
      </c>
      <c r="D13" s="285">
        <f ca="1">OFFSET(Future_AOpexStart,MATCH($K$1,'I-6 Future A'!$A$6:$A$379)+7,+'I-5 Future DA'!E$5)</f>
        <v>0.23493255257741283</v>
      </c>
      <c r="E13" s="285">
        <f ca="1">OFFSET(Future_AOpexStart,MATCH($K$1,'I-6 Future A'!$A$6:$A$379)+7,+'I-5 Future DA'!F$5)</f>
        <v>0.23493255257741283</v>
      </c>
      <c r="F13" s="285">
        <f ca="1">OFFSET(Future_AOpexStart,MATCH($K$1,'I-6 Future A'!$A$6:$A$379)+7,+'I-5 Future DA'!G$5)</f>
        <v>0.23493255257741283</v>
      </c>
      <c r="G13" s="285">
        <f ca="1">OFFSET(Future_AOpexStart,MATCH($K$1,'I-6 Future A'!$A$6:$A$379)+7,+'I-5 Future DA'!H$5)</f>
        <v>0.23493255257741283</v>
      </c>
      <c r="H13" s="285">
        <f ca="1">OFFSET(Future_AOpexStart,MATCH($K$1,'I-6 Future A'!$A$6:$A$379)+7,+'I-5 Future DA'!I$5)</f>
        <v>0.23493255257741283</v>
      </c>
      <c r="I13" s="285">
        <f ca="1">OFFSET(Future_AOpexStart,MATCH($K$1,'I-6 Future A'!$A$6:$A$379)+7,+'I-5 Future DA'!J$5)</f>
        <v>0.23493255257741283</v>
      </c>
      <c r="J13" s="36"/>
      <c r="K13" s="21"/>
      <c r="L13" s="21"/>
    </row>
    <row r="14" spans="1:20" s="87" customFormat="1" ht="18" customHeight="1" collapsed="1" thickBot="1" x14ac:dyDescent="0.25">
      <c r="A14" s="84" t="s">
        <v>71</v>
      </c>
      <c r="B14" s="286">
        <f t="shared" ref="B14:I14" ca="1" si="0">SUM(B8:B13)</f>
        <v>0</v>
      </c>
      <c r="C14" s="286">
        <f t="shared" ca="1" si="0"/>
        <v>0.23493255257741283</v>
      </c>
      <c r="D14" s="286">
        <f t="shared" ca="1" si="0"/>
        <v>0.23493255257741283</v>
      </c>
      <c r="E14" s="286">
        <f t="shared" ca="1" si="0"/>
        <v>0.23493255257741283</v>
      </c>
      <c r="F14" s="286">
        <f t="shared" ca="1" si="0"/>
        <v>0.23493255257741283</v>
      </c>
      <c r="G14" s="286">
        <f t="shared" ca="1" si="0"/>
        <v>0.23493255257741283</v>
      </c>
      <c r="H14" s="286">
        <f t="shared" ca="1" si="0"/>
        <v>0.23493255257741283</v>
      </c>
      <c r="I14" s="286">
        <f t="shared" ca="1" si="0"/>
        <v>0.23493255257741283</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+'A-10'!B8+'A-10'!B19</f>
        <v>0</v>
      </c>
      <c r="C30" s="284">
        <f ca="1">+'A-10'!C8+'A-10'!C19</f>
        <v>0</v>
      </c>
      <c r="D30" s="284">
        <f ca="1">+'A-10'!D8+'A-10'!D19</f>
        <v>0</v>
      </c>
      <c r="E30" s="284">
        <f ca="1">+'A-10'!E8+'A-10'!E19</f>
        <v>0</v>
      </c>
      <c r="F30" s="284">
        <f ca="1">+'A-10'!F8+'A-10'!F19</f>
        <v>0</v>
      </c>
      <c r="G30" s="284">
        <f ca="1">+'A-10'!G8+'A-10'!G19</f>
        <v>0</v>
      </c>
      <c r="H30" s="284">
        <f ca="1">+'A-10'!H8+'A-10'!H19</f>
        <v>0</v>
      </c>
      <c r="I30" s="284">
        <f ca="1">+'A-10'!I8+'A-10'!I19</f>
        <v>0</v>
      </c>
      <c r="J30" s="42"/>
      <c r="K30" s="21"/>
      <c r="L30" s="21"/>
    </row>
    <row r="31" spans="1:12" hidden="1" outlineLevel="2" x14ac:dyDescent="0.2">
      <c r="A31" s="61" t="s">
        <v>69</v>
      </c>
      <c r="B31" s="284">
        <f ca="1">+'A-10'!B9+'A-10'!B20</f>
        <v>0</v>
      </c>
      <c r="C31" s="284">
        <f ca="1">+'A-10'!C9+'A-10'!C20</f>
        <v>0</v>
      </c>
      <c r="D31" s="284">
        <f ca="1">+'A-10'!D9+'A-10'!D20</f>
        <v>0</v>
      </c>
      <c r="E31" s="284">
        <f ca="1">+'A-10'!E9+'A-10'!E20</f>
        <v>0</v>
      </c>
      <c r="F31" s="284">
        <f ca="1">+'A-10'!F9+'A-10'!F20</f>
        <v>0</v>
      </c>
      <c r="G31" s="284">
        <f ca="1">+'A-10'!G9+'A-10'!G20</f>
        <v>0</v>
      </c>
      <c r="H31" s="284">
        <f ca="1">+'A-10'!H9+'A-10'!H20</f>
        <v>0</v>
      </c>
      <c r="I31" s="284">
        <f ca="1">+'A-10'!I9+'A-10'!I20</f>
        <v>0</v>
      </c>
      <c r="J31" s="42"/>
      <c r="K31" s="21"/>
      <c r="L31" s="21"/>
    </row>
    <row r="32" spans="1:12" s="736" customFormat="1" hidden="1" outlineLevel="2" x14ac:dyDescent="0.2">
      <c r="A32" s="61" t="s">
        <v>546</v>
      </c>
      <c r="B32" s="284">
        <f ca="1">+'A-10'!B10+'A-10'!B21</f>
        <v>0</v>
      </c>
      <c r="C32" s="284">
        <f ca="1">+'A-10'!C10+'A-10'!C21</f>
        <v>0</v>
      </c>
      <c r="D32" s="284">
        <f ca="1">+'A-10'!D10+'A-10'!D21</f>
        <v>0</v>
      </c>
      <c r="E32" s="284">
        <f ca="1">+'A-10'!E10+'A-10'!E21</f>
        <v>0</v>
      </c>
      <c r="F32" s="284">
        <f ca="1">+'A-10'!F10+'A-10'!F21</f>
        <v>0</v>
      </c>
      <c r="G32" s="284">
        <f ca="1">+'A-10'!G10+'A-10'!G21</f>
        <v>0</v>
      </c>
      <c r="H32" s="284">
        <f ca="1">+'A-10'!H10+'A-10'!H21</f>
        <v>0</v>
      </c>
      <c r="I32" s="284">
        <f ca="1">+'A-10'!I10+'A-10'!I21</f>
        <v>0</v>
      </c>
      <c r="J32" s="42"/>
      <c r="K32" s="712"/>
      <c r="L32" s="712"/>
    </row>
    <row r="33" spans="1:12" hidden="1" outlineLevel="2" x14ac:dyDescent="0.2">
      <c r="A33" s="61" t="s">
        <v>547</v>
      </c>
      <c r="B33" s="284">
        <f ca="1">+'A-10'!B11+'A-10'!B22</f>
        <v>0</v>
      </c>
      <c r="C33" s="284">
        <f ca="1">+'A-10'!C11+'A-10'!C22</f>
        <v>0</v>
      </c>
      <c r="D33" s="284">
        <f ca="1">+'A-10'!D11+'A-10'!D22</f>
        <v>0</v>
      </c>
      <c r="E33" s="284">
        <f ca="1">+'A-10'!E11+'A-10'!E22</f>
        <v>0</v>
      </c>
      <c r="F33" s="284">
        <f ca="1">+'A-10'!F11+'A-10'!F22</f>
        <v>0</v>
      </c>
      <c r="G33" s="284">
        <f ca="1">+'A-10'!G11+'A-10'!G22</f>
        <v>0</v>
      </c>
      <c r="H33" s="284">
        <f ca="1">+'A-10'!H11+'A-10'!H22</f>
        <v>0</v>
      </c>
      <c r="I33" s="284">
        <f ca="1">+'A-10'!I11+'A-10'!I22</f>
        <v>0</v>
      </c>
      <c r="J33" s="42"/>
      <c r="K33" s="21"/>
      <c r="L33" s="21"/>
    </row>
    <row r="34" spans="1:12" s="736" customFormat="1" hidden="1" outlineLevel="2" x14ac:dyDescent="0.2">
      <c r="A34" s="61" t="s">
        <v>498</v>
      </c>
      <c r="B34" s="284">
        <f ca="1">+'A-10'!B12+'A-10'!B23</f>
        <v>0</v>
      </c>
      <c r="C34" s="284">
        <f ca="1">+'A-10'!C12+'A-10'!C23</f>
        <v>0</v>
      </c>
      <c r="D34" s="284">
        <f ca="1">+'A-10'!D12+'A-10'!D23</f>
        <v>0</v>
      </c>
      <c r="E34" s="284">
        <f ca="1">+'A-10'!E12+'A-10'!E23</f>
        <v>0</v>
      </c>
      <c r="F34" s="284">
        <f ca="1">+'A-10'!F12+'A-10'!F23</f>
        <v>0</v>
      </c>
      <c r="G34" s="284">
        <f ca="1">+'A-10'!G12+'A-10'!G23</f>
        <v>0</v>
      </c>
      <c r="H34" s="284">
        <f ca="1">+'A-10'!H12+'A-10'!H23</f>
        <v>0</v>
      </c>
      <c r="I34" s="284">
        <f ca="1">+'A-10'!I12+'A-10'!I23</f>
        <v>0</v>
      </c>
      <c r="J34" s="42"/>
      <c r="K34" s="712"/>
      <c r="L34" s="712"/>
    </row>
    <row r="35" spans="1:12" ht="13.5" hidden="1" outlineLevel="2" thickBot="1" x14ac:dyDescent="0.25">
      <c r="A35" s="83" t="s">
        <v>70</v>
      </c>
      <c r="B35" s="284">
        <f ca="1">+'A-10'!B13+'A-10'!B24</f>
        <v>0</v>
      </c>
      <c r="C35" s="284">
        <f ca="1">+'A-10'!C13+'A-10'!C24</f>
        <v>0.23493255257741283</v>
      </c>
      <c r="D35" s="284">
        <f ca="1">+'A-10'!D13+'A-10'!D24</f>
        <v>0.23493255257741283</v>
      </c>
      <c r="E35" s="284">
        <f ca="1">+'A-10'!E13+'A-10'!E24</f>
        <v>0.23493255257741283</v>
      </c>
      <c r="F35" s="284">
        <f ca="1">+'A-10'!F13+'A-10'!F24</f>
        <v>0.23493255257741283</v>
      </c>
      <c r="G35" s="284">
        <f ca="1">+'A-10'!G13+'A-10'!G24</f>
        <v>0.23493255257741283</v>
      </c>
      <c r="H35" s="284">
        <f ca="1">+'A-10'!H13+'A-10'!H24</f>
        <v>0.23493255257741283</v>
      </c>
      <c r="I35" s="284">
        <f ca="1">+'A-10'!I13+'A-10'!I24</f>
        <v>0.23493255257741283</v>
      </c>
      <c r="J35" s="93"/>
      <c r="K35" s="21"/>
      <c r="L35" s="21"/>
    </row>
    <row r="36" spans="1:12" s="87" customFormat="1" ht="20.25" customHeight="1" collapsed="1" thickBot="1" x14ac:dyDescent="0.25">
      <c r="A36" s="94" t="s">
        <v>121</v>
      </c>
      <c r="B36" s="293">
        <f t="shared" ref="B36:I36" ca="1" si="7">SUM(B30:B35)</f>
        <v>0</v>
      </c>
      <c r="C36" s="293">
        <f t="shared" ca="1" si="7"/>
        <v>0.23493255257741283</v>
      </c>
      <c r="D36" s="293">
        <f t="shared" ca="1" si="7"/>
        <v>0.23493255257741283</v>
      </c>
      <c r="E36" s="293">
        <f t="shared" ca="1" si="7"/>
        <v>0.23493255257741283</v>
      </c>
      <c r="F36" s="293">
        <f t="shared" ca="1" si="7"/>
        <v>0.23493255257741283</v>
      </c>
      <c r="G36" s="293">
        <f t="shared" ca="1" si="7"/>
        <v>0.23493255257741283</v>
      </c>
      <c r="H36" s="293">
        <f t="shared" ca="1" si="7"/>
        <v>0.23493255257741283</v>
      </c>
      <c r="I36" s="293">
        <f t="shared" ca="1" si="7"/>
        <v>0.23493255257741283</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2.0397727091476438E-3</v>
      </c>
      <c r="F47" s="284">
        <f t="shared" ca="1" si="12"/>
        <v>3.7868996878009809E-3</v>
      </c>
      <c r="G47" s="284">
        <f t="shared" ca="1" si="12"/>
        <v>5.2118703949961777E-3</v>
      </c>
      <c r="H47" s="284">
        <f t="shared" ca="1" si="12"/>
        <v>6.6312009664338551E-3</v>
      </c>
      <c r="I47" s="284">
        <f t="shared" ca="1" si="12"/>
        <v>8.0416544247827564E-3</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2.0397727091476438E-3</v>
      </c>
      <c r="F48" s="293">
        <f t="shared" ca="1" si="13"/>
        <v>3.7868996878009809E-3</v>
      </c>
      <c r="G48" s="293">
        <f t="shared" ca="1" si="13"/>
        <v>5.2118703949961777E-3</v>
      </c>
      <c r="H48" s="293">
        <f t="shared" ca="1" si="13"/>
        <v>6.6312009664338551E-3</v>
      </c>
      <c r="I48" s="293">
        <f t="shared" ca="1" si="13"/>
        <v>8.0416544247827564E-3</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1.104186822041821E-3</v>
      </c>
      <c r="F58" s="285">
        <f t="shared" ca="1" si="18"/>
        <v>2.640226045255325E-3</v>
      </c>
      <c r="G58" s="285">
        <f t="shared" ca="1" si="18"/>
        <v>4.4126844549104835E-3</v>
      </c>
      <c r="H58" s="285">
        <f t="shared" ca="1" si="18"/>
        <v>6.0412656770858593E-3</v>
      </c>
      <c r="I58" s="285">
        <f t="shared" ca="1" si="18"/>
        <v>7.5090845278029837E-3</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1.104186822041821E-3</v>
      </c>
      <c r="F59" s="286">
        <f t="shared" ca="1" si="19"/>
        <v>2.640226045255325E-3</v>
      </c>
      <c r="G59" s="286">
        <f t="shared" ca="1" si="19"/>
        <v>4.4126844549104835E-3</v>
      </c>
      <c r="H59" s="286">
        <f t="shared" ca="1" si="19"/>
        <v>6.0412656770858593E-3</v>
      </c>
      <c r="I59" s="286">
        <f t="shared" ca="1" si="19"/>
        <v>7.5090845278029837E-3</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0.23493255257741283</v>
      </c>
      <c r="D69" s="285">
        <f t="shared" ca="1" si="24"/>
        <v>0.23493255257741283</v>
      </c>
      <c r="E69" s="285">
        <f t="shared" ca="1" si="24"/>
        <v>0.23807651210860231</v>
      </c>
      <c r="F69" s="285">
        <f t="shared" ca="1" si="24"/>
        <v>0.24135967831046914</v>
      </c>
      <c r="G69" s="285">
        <f t="shared" ca="1" si="24"/>
        <v>0.24455710742731948</v>
      </c>
      <c r="H69" s="285">
        <f t="shared" ca="1" si="24"/>
        <v>0.24760501922093253</v>
      </c>
      <c r="I69" s="285">
        <f t="shared" ca="1" si="24"/>
        <v>0.25048329152999854</v>
      </c>
      <c r="K69" s="42"/>
      <c r="L69" s="21"/>
    </row>
    <row r="70" spans="1:20" s="87" customFormat="1" ht="18" customHeight="1" collapsed="1" thickBot="1" x14ac:dyDescent="0.25">
      <c r="A70" s="99" t="s">
        <v>122</v>
      </c>
      <c r="B70" s="294">
        <f t="shared" ref="B70:I70" ca="1" si="25">SUM(B64:B69)</f>
        <v>0</v>
      </c>
      <c r="C70" s="294">
        <f t="shared" ca="1" si="25"/>
        <v>0.23493255257741283</v>
      </c>
      <c r="D70" s="294">
        <f t="shared" ca="1" si="25"/>
        <v>0.23493255257741283</v>
      </c>
      <c r="E70" s="294">
        <f t="shared" ca="1" si="25"/>
        <v>0.23807651210860231</v>
      </c>
      <c r="F70" s="294">
        <f t="shared" ca="1" si="25"/>
        <v>0.24135967831046914</v>
      </c>
      <c r="G70" s="294">
        <f t="shared" ca="1" si="25"/>
        <v>0.24455710742731948</v>
      </c>
      <c r="H70" s="294">
        <f t="shared" ca="1" si="25"/>
        <v>0.24760501922093253</v>
      </c>
      <c r="I70" s="294">
        <f t="shared" ca="1" si="25"/>
        <v>0.25048329152999854</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2.0397727091476438E-3</v>
      </c>
      <c r="Q77" s="284">
        <f ca="1">IF($B77&lt;&gt;0,(+VLOOKUP($B77,$A$8:$I$13,6,FALSE))*(F77),0)</f>
        <v>3.7868996878009809E-3</v>
      </c>
      <c r="R77" s="284">
        <f ca="1">IF($B77&lt;&gt;0,(+VLOOKUP($B77,$A$8:$I$13,7,FALSE))*(G77),0)</f>
        <v>5.2118703949961777E-3</v>
      </c>
      <c r="S77" s="284">
        <f ca="1">IF($B77&lt;&gt;0,(+VLOOKUP($B77,$A$8:$I$13,8,FALSE))*(H77),0)</f>
        <v>6.6312009664338551E-3</v>
      </c>
      <c r="T77" s="284">
        <f ca="1">IF($B77&lt;&gt;0,(+VLOOKUP($B77,$A$8:$I$13,9,FALSE))*(I77),0)</f>
        <v>8.0416544247827564E-3</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2.0397727091476438E-3</v>
      </c>
      <c r="Q83" s="291">
        <f t="shared" ca="1" si="51"/>
        <v>3.7868996878009809E-3</v>
      </c>
      <c r="R83" s="291">
        <f t="shared" ca="1" si="51"/>
        <v>5.2118703949961777E-3</v>
      </c>
      <c r="S83" s="291">
        <f t="shared" ca="1" si="51"/>
        <v>6.6312009664338551E-3</v>
      </c>
      <c r="T83" s="291">
        <f t="shared" ca="1" si="51"/>
        <v>8.0416544247827564E-3</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2.0397727091476438E-3</v>
      </c>
      <c r="F103" s="284">
        <f t="shared" ca="1" si="62"/>
        <v>3.7868996878009809E-3</v>
      </c>
      <c r="G103" s="284">
        <f t="shared" ca="1" si="62"/>
        <v>5.2118703949961777E-3</v>
      </c>
      <c r="H103" s="284">
        <f t="shared" ca="1" si="62"/>
        <v>6.6312009664338551E-3</v>
      </c>
      <c r="I103" s="284">
        <f t="shared" ca="1" si="62"/>
        <v>8.0416544247827564E-3</v>
      </c>
    </row>
    <row r="104" spans="1:20" outlineLevel="1" x14ac:dyDescent="0.2">
      <c r="A104" s="120" t="s">
        <v>135</v>
      </c>
      <c r="B104" s="121"/>
      <c r="C104" s="295">
        <f t="shared" ref="C104:I104" ca="1" si="63">SUM(C98:C103)</f>
        <v>0</v>
      </c>
      <c r="D104" s="295">
        <f t="shared" ca="1" si="63"/>
        <v>0</v>
      </c>
      <c r="E104" s="295">
        <f t="shared" ca="1" si="63"/>
        <v>2.0397727091476438E-3</v>
      </c>
      <c r="F104" s="295">
        <f t="shared" ca="1" si="63"/>
        <v>3.7868996878009809E-3</v>
      </c>
      <c r="G104" s="295">
        <f t="shared" ca="1" si="63"/>
        <v>5.2118703949961777E-3</v>
      </c>
      <c r="H104" s="295">
        <f t="shared" ca="1" si="63"/>
        <v>6.6312009664338551E-3</v>
      </c>
      <c r="I104" s="295">
        <f t="shared" ca="1" si="63"/>
        <v>8.0416544247827564E-3</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1.104186822041821E-3</v>
      </c>
      <c r="Q113" s="284">
        <f ca="1">IF($B113&lt;&gt;0,(+VLOOKUP($B113,$A$8:$I$13,6,FALSE)+VLOOKUP($B113,$A$42:$I$47,6,FALSE))*(F113),0)</f>
        <v>2.640226045255325E-3</v>
      </c>
      <c r="R113" s="284">
        <f ca="1">IF($B113&lt;&gt;0,(+VLOOKUP($B113,$A$8:$I$13,7,FALSE)+VLOOKUP($B113,$A$42:$I$47,7,FALSE))*(G113),0)</f>
        <v>4.4126844549104835E-3</v>
      </c>
      <c r="S113" s="284">
        <f ca="1">IF($B113&lt;&gt;0,(+VLOOKUP($B113,$A$8:$I$13,8,FALSE)+VLOOKUP($B113,$A$42:$I$47,8,FALSE))*(H113),0)</f>
        <v>6.0412656770858593E-3</v>
      </c>
      <c r="T113" s="284">
        <f ca="1">IF($B113&lt;&gt;0,(+VLOOKUP($B113,$A$8:$I$13,9,FALSE)+VLOOKUP($B113,$A$42:$I$47,9,FALSE))*(I113),0)</f>
        <v>7.5090845278029837E-3</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1.104186822041821E-3</v>
      </c>
      <c r="Q119" s="291">
        <f t="shared" ca="1" si="75"/>
        <v>2.640226045255325E-3</v>
      </c>
      <c r="R119" s="291">
        <f t="shared" ca="1" si="75"/>
        <v>4.4126844549104835E-3</v>
      </c>
      <c r="S119" s="291">
        <f t="shared" ca="1" si="75"/>
        <v>6.0412656770858593E-3</v>
      </c>
      <c r="T119" s="291">
        <f t="shared" ca="1" si="75"/>
        <v>7.5090845278029837E-3</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1.104186822041821E-3</v>
      </c>
      <c r="F139" s="284">
        <f t="shared" ca="1" si="83"/>
        <v>2.640226045255325E-3</v>
      </c>
      <c r="G139" s="284">
        <f t="shared" ca="1" si="83"/>
        <v>4.4126844549104835E-3</v>
      </c>
      <c r="H139" s="284">
        <f t="shared" ca="1" si="83"/>
        <v>6.0412656770858593E-3</v>
      </c>
      <c r="I139" s="284">
        <f t="shared" ca="1" si="83"/>
        <v>7.5090845278029837E-3</v>
      </c>
    </row>
    <row r="140" spans="1:16" outlineLevel="1" x14ac:dyDescent="0.2">
      <c r="A140" s="120" t="s">
        <v>140</v>
      </c>
      <c r="B140" s="121"/>
      <c r="C140" s="295">
        <f t="shared" ref="C140:I140" ca="1" si="84">SUM(C134:C139)</f>
        <v>0</v>
      </c>
      <c r="D140" s="295">
        <f t="shared" ca="1" si="84"/>
        <v>0</v>
      </c>
      <c r="E140" s="295">
        <f t="shared" ca="1" si="84"/>
        <v>1.104186822041821E-3</v>
      </c>
      <c r="F140" s="295">
        <f t="shared" ca="1" si="84"/>
        <v>2.640226045255325E-3</v>
      </c>
      <c r="G140" s="295">
        <f t="shared" ca="1" si="84"/>
        <v>4.4126844549104835E-3</v>
      </c>
      <c r="H140" s="295">
        <f t="shared" ca="1" si="84"/>
        <v>6.0412656770858593E-3</v>
      </c>
      <c r="I140" s="295">
        <f t="shared" ca="1" si="84"/>
        <v>7.5090845278029837E-3</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I154" si="86">SUMIF($A$185:$A$195,$A149,C$185:C$195)</f>
        <v>0</v>
      </c>
      <c r="D149" s="284">
        <f t="shared" si="86"/>
        <v>0</v>
      </c>
      <c r="E149" s="284">
        <f t="shared" si="86"/>
        <v>0</v>
      </c>
      <c r="F149" s="284">
        <f t="shared" si="86"/>
        <v>0</v>
      </c>
      <c r="G149" s="284">
        <f t="shared" si="86"/>
        <v>0</v>
      </c>
      <c r="H149" s="284">
        <f t="shared" si="86"/>
        <v>0</v>
      </c>
      <c r="I149" s="284">
        <f t="shared" si="86"/>
        <v>0</v>
      </c>
      <c r="J149" s="63"/>
      <c r="K149" s="63"/>
      <c r="L149" s="63"/>
    </row>
    <row r="150" spans="1:13" hidden="1" outlineLevel="1" x14ac:dyDescent="0.2">
      <c r="A150" s="61" t="s">
        <v>69</v>
      </c>
      <c r="B150" s="65"/>
      <c r="C150" s="284">
        <f t="shared" si="86"/>
        <v>0</v>
      </c>
      <c r="D150" s="284">
        <f t="shared" si="86"/>
        <v>0</v>
      </c>
      <c r="E150" s="284">
        <f t="shared" si="86"/>
        <v>0</v>
      </c>
      <c r="F150" s="284">
        <f t="shared" si="86"/>
        <v>0</v>
      </c>
      <c r="G150" s="284">
        <f t="shared" si="86"/>
        <v>0</v>
      </c>
      <c r="H150" s="284">
        <f t="shared" si="86"/>
        <v>0</v>
      </c>
      <c r="I150" s="284">
        <f t="shared" si="86"/>
        <v>0</v>
      </c>
      <c r="J150" s="42"/>
      <c r="K150" s="21"/>
      <c r="L150" s="21"/>
    </row>
    <row r="151" spans="1:13" s="736" customFormat="1" hidden="1" outlineLevel="1" x14ac:dyDescent="0.2">
      <c r="A151" s="61" t="s">
        <v>546</v>
      </c>
      <c r="B151" s="65"/>
      <c r="C151" s="284">
        <f t="shared" si="86"/>
        <v>0</v>
      </c>
      <c r="D151" s="284">
        <f t="shared" si="86"/>
        <v>0</v>
      </c>
      <c r="E151" s="284">
        <f t="shared" si="86"/>
        <v>0</v>
      </c>
      <c r="F151" s="284">
        <f t="shared" si="86"/>
        <v>0</v>
      </c>
      <c r="G151" s="284">
        <f t="shared" si="86"/>
        <v>0</v>
      </c>
      <c r="H151" s="284">
        <f t="shared" si="86"/>
        <v>0</v>
      </c>
      <c r="I151" s="284">
        <f t="shared" si="86"/>
        <v>0</v>
      </c>
      <c r="J151" s="42"/>
      <c r="K151" s="712"/>
      <c r="L151" s="712"/>
    </row>
    <row r="152" spans="1:13" hidden="1" outlineLevel="1" x14ac:dyDescent="0.2">
      <c r="A152" s="61" t="s">
        <v>547</v>
      </c>
      <c r="B152" s="65"/>
      <c r="C152" s="284">
        <f t="shared" si="86"/>
        <v>0</v>
      </c>
      <c r="D152" s="284">
        <f t="shared" si="86"/>
        <v>0</v>
      </c>
      <c r="E152" s="284">
        <f t="shared" si="86"/>
        <v>0</v>
      </c>
      <c r="F152" s="284">
        <f t="shared" si="86"/>
        <v>0</v>
      </c>
      <c r="G152" s="284">
        <f t="shared" si="86"/>
        <v>0</v>
      </c>
      <c r="H152" s="284">
        <f t="shared" si="86"/>
        <v>0</v>
      </c>
      <c r="I152" s="284">
        <f t="shared" si="86"/>
        <v>0</v>
      </c>
      <c r="J152" s="42"/>
      <c r="K152" s="21"/>
      <c r="L152" s="21"/>
    </row>
    <row r="153" spans="1:13" s="736" customFormat="1" hidden="1" outlineLevel="1" x14ac:dyDescent="0.2">
      <c r="A153" s="61" t="s">
        <v>498</v>
      </c>
      <c r="B153" s="65"/>
      <c r="C153" s="284">
        <f t="shared" si="86"/>
        <v>0</v>
      </c>
      <c r="D153" s="284">
        <f t="shared" si="86"/>
        <v>0</v>
      </c>
      <c r="E153" s="284">
        <f t="shared" si="86"/>
        <v>0</v>
      </c>
      <c r="F153" s="284">
        <f t="shared" si="86"/>
        <v>0</v>
      </c>
      <c r="G153" s="284">
        <f t="shared" si="86"/>
        <v>0</v>
      </c>
      <c r="H153" s="284">
        <f t="shared" si="86"/>
        <v>0</v>
      </c>
      <c r="I153" s="284">
        <f t="shared" si="86"/>
        <v>0</v>
      </c>
      <c r="J153" s="42"/>
      <c r="K153" s="712"/>
      <c r="L153" s="712"/>
    </row>
    <row r="154" spans="1:13" hidden="1" outlineLevel="1" x14ac:dyDescent="0.2">
      <c r="A154" s="83" t="s">
        <v>70</v>
      </c>
      <c r="B154" s="65"/>
      <c r="C154" s="284">
        <f t="shared" si="86"/>
        <v>0</v>
      </c>
      <c r="D154" s="284">
        <f t="shared" si="86"/>
        <v>0</v>
      </c>
      <c r="E154" s="284">
        <f t="shared" si="86"/>
        <v>0</v>
      </c>
      <c r="F154" s="284">
        <f t="shared" si="86"/>
        <v>0</v>
      </c>
      <c r="G154" s="284">
        <f t="shared" si="86"/>
        <v>0</v>
      </c>
      <c r="H154" s="284">
        <f t="shared" si="86"/>
        <v>0</v>
      </c>
      <c r="I154" s="284">
        <f t="shared" si="86"/>
        <v>0</v>
      </c>
      <c r="J154" s="42"/>
      <c r="K154" s="21"/>
      <c r="L154" s="21"/>
    </row>
    <row r="155" spans="1:13" hidden="1" outlineLevel="1" x14ac:dyDescent="0.2">
      <c r="A155" s="129" t="s">
        <v>143</v>
      </c>
      <c r="B155" s="130"/>
      <c r="C155" s="295">
        <f t="shared" ref="C155:I155" si="87">SUM(C149:C154)</f>
        <v>0</v>
      </c>
      <c r="D155" s="295">
        <f t="shared" si="87"/>
        <v>0</v>
      </c>
      <c r="E155" s="295">
        <f t="shared" si="87"/>
        <v>0</v>
      </c>
      <c r="F155" s="295">
        <f t="shared" si="87"/>
        <v>0</v>
      </c>
      <c r="G155" s="295">
        <f t="shared" si="87"/>
        <v>0</v>
      </c>
      <c r="H155" s="295">
        <f t="shared" si="87"/>
        <v>0</v>
      </c>
      <c r="I155" s="295">
        <f t="shared" si="87"/>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88">IF(ISNUMBER($J160),OFFSET($B$177,MATCH(+$J160,$J$178:$J$195,0),0),"")</f>
        <v>Step Change</v>
      </c>
      <c r="B160" s="284">
        <f t="shared" ref="B160:I169" ca="1" si="89">IF(ISNUMBER($J160),OFFSET(B$177,MATCH(+$J160,$J$178:$J$195,0)+13,0),"")</f>
        <v>0</v>
      </c>
      <c r="C160" s="284">
        <f t="shared" ca="1" si="89"/>
        <v>0</v>
      </c>
      <c r="D160" s="284">
        <f t="shared" ca="1" si="89"/>
        <v>0</v>
      </c>
      <c r="E160" s="284">
        <f t="shared" ca="1" si="89"/>
        <v>0</v>
      </c>
      <c r="F160" s="284">
        <f t="shared" ca="1" si="89"/>
        <v>0</v>
      </c>
      <c r="G160" s="284">
        <f t="shared" ca="1" si="89"/>
        <v>0</v>
      </c>
      <c r="H160" s="284">
        <f t="shared" ca="1" si="89"/>
        <v>0</v>
      </c>
      <c r="I160" s="284">
        <f t="shared" ca="1" si="89"/>
        <v>0</v>
      </c>
      <c r="J160" s="377">
        <f>IF($D$158&gt;0,1,"")</f>
        <v>1</v>
      </c>
      <c r="K160" s="66">
        <f t="shared" ref="K160:K169" ca="1" si="90">IF(ISNUMBER($J160),OFFSET($B$177,MATCH(+$J160,$J$178:$J$195,0)+1,0),"")</f>
        <v>0</v>
      </c>
      <c r="L160" s="66">
        <f t="shared" ref="L160:L169" ca="1" si="91">IF(ISNUMBER($J160),OFFSET($B$177,MATCH(+$J160,$J$178:$J$195,0)+2,0),"")</f>
        <v>0</v>
      </c>
      <c r="M160" s="66">
        <f t="shared" ref="M160:M169" ca="1" si="92">IF(ISNUMBER($J160),OFFSET($B$177,MATCH(+$J160,$J$178:$J$195,0)+3,0),"")</f>
        <v>0</v>
      </c>
    </row>
    <row r="161" spans="1:13" hidden="1" outlineLevel="1" x14ac:dyDescent="0.2">
      <c r="A161" s="66" t="str">
        <f t="shared" ca="1" si="88"/>
        <v/>
      </c>
      <c r="B161" s="284" t="str">
        <f t="shared" ca="1" si="89"/>
        <v/>
      </c>
      <c r="C161" s="284" t="str">
        <f t="shared" ca="1" si="89"/>
        <v/>
      </c>
      <c r="D161" s="284" t="str">
        <f t="shared" ca="1" si="89"/>
        <v/>
      </c>
      <c r="E161" s="284" t="str">
        <f t="shared" ca="1" si="89"/>
        <v/>
      </c>
      <c r="F161" s="284" t="str">
        <f t="shared" ca="1" si="89"/>
        <v/>
      </c>
      <c r="G161" s="284" t="str">
        <f t="shared" ca="1" si="89"/>
        <v/>
      </c>
      <c r="H161" s="284" t="str">
        <f t="shared" ca="1" si="89"/>
        <v/>
      </c>
      <c r="I161" s="284" t="str">
        <f t="shared" ca="1" si="89"/>
        <v/>
      </c>
      <c r="J161" s="377" t="str">
        <f>IF(J160&lt;$D$158,J160+1,"")</f>
        <v/>
      </c>
      <c r="K161" s="66" t="str">
        <f t="shared" ca="1" si="90"/>
        <v/>
      </c>
      <c r="L161" s="66" t="str">
        <f t="shared" ca="1" si="91"/>
        <v/>
      </c>
      <c r="M161" s="66" t="str">
        <f t="shared" ca="1" si="92"/>
        <v/>
      </c>
    </row>
    <row r="162" spans="1:13" hidden="1" outlineLevel="1" x14ac:dyDescent="0.2">
      <c r="A162" s="66" t="str">
        <f t="shared" ca="1" si="88"/>
        <v/>
      </c>
      <c r="B162" s="284" t="str">
        <f t="shared" ca="1" si="89"/>
        <v/>
      </c>
      <c r="C162" s="284" t="str">
        <f t="shared" ca="1" si="89"/>
        <v/>
      </c>
      <c r="D162" s="284" t="str">
        <f t="shared" ca="1" si="89"/>
        <v/>
      </c>
      <c r="E162" s="284" t="str">
        <f t="shared" ca="1" si="89"/>
        <v/>
      </c>
      <c r="F162" s="284" t="str">
        <f t="shared" ca="1" si="89"/>
        <v/>
      </c>
      <c r="G162" s="284" t="str">
        <f t="shared" ca="1" si="89"/>
        <v/>
      </c>
      <c r="H162" s="284" t="str">
        <f t="shared" ca="1" si="89"/>
        <v/>
      </c>
      <c r="I162" s="284" t="str">
        <f t="shared" ca="1" si="89"/>
        <v/>
      </c>
      <c r="J162" s="377" t="str">
        <f t="shared" ref="J162:J169" si="93">IF(J161&lt;$D$158,J161+1,"")</f>
        <v/>
      </c>
      <c r="K162" s="66" t="str">
        <f t="shared" ca="1" si="90"/>
        <v/>
      </c>
      <c r="L162" s="66" t="str">
        <f t="shared" ca="1" si="91"/>
        <v/>
      </c>
      <c r="M162" s="66" t="str">
        <f t="shared" ca="1" si="92"/>
        <v/>
      </c>
    </row>
    <row r="163" spans="1:13" hidden="1" outlineLevel="1" x14ac:dyDescent="0.2">
      <c r="A163" s="66" t="str">
        <f t="shared" ca="1" si="88"/>
        <v/>
      </c>
      <c r="B163" s="284" t="str">
        <f t="shared" ca="1" si="89"/>
        <v/>
      </c>
      <c r="C163" s="284" t="str">
        <f t="shared" ca="1" si="89"/>
        <v/>
      </c>
      <c r="D163" s="284" t="str">
        <f t="shared" ca="1" si="89"/>
        <v/>
      </c>
      <c r="E163" s="284" t="str">
        <f t="shared" ca="1" si="89"/>
        <v/>
      </c>
      <c r="F163" s="284" t="str">
        <f t="shared" ca="1" si="89"/>
        <v/>
      </c>
      <c r="G163" s="284" t="str">
        <f t="shared" ca="1" si="89"/>
        <v/>
      </c>
      <c r="H163" s="284" t="str">
        <f t="shared" ca="1" si="89"/>
        <v/>
      </c>
      <c r="I163" s="284" t="str">
        <f t="shared" ca="1" si="89"/>
        <v/>
      </c>
      <c r="J163" s="377" t="str">
        <f t="shared" si="93"/>
        <v/>
      </c>
      <c r="K163" s="66" t="str">
        <f t="shared" ca="1" si="90"/>
        <v/>
      </c>
      <c r="L163" s="66" t="str">
        <f t="shared" ca="1" si="91"/>
        <v/>
      </c>
      <c r="M163" s="66" t="str">
        <f t="shared" ca="1" si="92"/>
        <v/>
      </c>
    </row>
    <row r="164" spans="1:13" hidden="1" outlineLevel="1" x14ac:dyDescent="0.2">
      <c r="A164" s="66" t="str">
        <f t="shared" ca="1" si="88"/>
        <v/>
      </c>
      <c r="B164" s="284" t="str">
        <f t="shared" ca="1" si="89"/>
        <v/>
      </c>
      <c r="C164" s="284" t="str">
        <f t="shared" ca="1" si="89"/>
        <v/>
      </c>
      <c r="D164" s="284" t="str">
        <f t="shared" ca="1" si="89"/>
        <v/>
      </c>
      <c r="E164" s="284" t="str">
        <f t="shared" ca="1" si="89"/>
        <v/>
      </c>
      <c r="F164" s="284" t="str">
        <f t="shared" ca="1" si="89"/>
        <v/>
      </c>
      <c r="G164" s="284" t="str">
        <f t="shared" ca="1" si="89"/>
        <v/>
      </c>
      <c r="H164" s="284" t="str">
        <f t="shared" ca="1" si="89"/>
        <v/>
      </c>
      <c r="I164" s="284" t="str">
        <f t="shared" ca="1" si="89"/>
        <v/>
      </c>
      <c r="J164" s="377" t="str">
        <f t="shared" si="93"/>
        <v/>
      </c>
      <c r="K164" s="66" t="str">
        <f t="shared" ca="1" si="90"/>
        <v/>
      </c>
      <c r="L164" s="66" t="str">
        <f t="shared" ca="1" si="91"/>
        <v/>
      </c>
      <c r="M164" s="66" t="str">
        <f t="shared" ca="1" si="92"/>
        <v/>
      </c>
    </row>
    <row r="165" spans="1:13" hidden="1" outlineLevel="1" x14ac:dyDescent="0.2">
      <c r="A165" s="66" t="str">
        <f t="shared" ca="1" si="88"/>
        <v/>
      </c>
      <c r="B165" s="284" t="str">
        <f t="shared" ca="1" si="89"/>
        <v/>
      </c>
      <c r="C165" s="284" t="str">
        <f t="shared" ca="1" si="89"/>
        <v/>
      </c>
      <c r="D165" s="284" t="str">
        <f t="shared" ca="1" si="89"/>
        <v/>
      </c>
      <c r="E165" s="284" t="str">
        <f t="shared" ca="1" si="89"/>
        <v/>
      </c>
      <c r="F165" s="284" t="str">
        <f t="shared" ca="1" si="89"/>
        <v/>
      </c>
      <c r="G165" s="284" t="str">
        <f t="shared" ca="1" si="89"/>
        <v/>
      </c>
      <c r="H165" s="284" t="str">
        <f t="shared" ca="1" si="89"/>
        <v/>
      </c>
      <c r="I165" s="284" t="str">
        <f t="shared" ca="1" si="89"/>
        <v/>
      </c>
      <c r="J165" s="377" t="str">
        <f t="shared" si="93"/>
        <v/>
      </c>
      <c r="K165" s="66" t="str">
        <f t="shared" ca="1" si="90"/>
        <v/>
      </c>
      <c r="L165" s="66" t="str">
        <f t="shared" ca="1" si="91"/>
        <v/>
      </c>
      <c r="M165" s="66" t="str">
        <f t="shared" ca="1" si="92"/>
        <v/>
      </c>
    </row>
    <row r="166" spans="1:13" hidden="1" outlineLevel="1" x14ac:dyDescent="0.2">
      <c r="A166" s="66" t="str">
        <f t="shared" ca="1" si="88"/>
        <v/>
      </c>
      <c r="B166" s="284" t="str">
        <f t="shared" ca="1" si="89"/>
        <v/>
      </c>
      <c r="C166" s="284" t="str">
        <f t="shared" ca="1" si="89"/>
        <v/>
      </c>
      <c r="D166" s="284" t="str">
        <f t="shared" ca="1" si="89"/>
        <v/>
      </c>
      <c r="E166" s="284" t="str">
        <f t="shared" ca="1" si="89"/>
        <v/>
      </c>
      <c r="F166" s="284" t="str">
        <f t="shared" ca="1" si="89"/>
        <v/>
      </c>
      <c r="G166" s="284" t="str">
        <f t="shared" ca="1" si="89"/>
        <v/>
      </c>
      <c r="H166" s="284" t="str">
        <f t="shared" ca="1" si="89"/>
        <v/>
      </c>
      <c r="I166" s="284" t="str">
        <f t="shared" ca="1" si="89"/>
        <v/>
      </c>
      <c r="J166" s="377" t="str">
        <f t="shared" si="93"/>
        <v/>
      </c>
      <c r="K166" s="66" t="str">
        <f t="shared" ca="1" si="90"/>
        <v/>
      </c>
      <c r="L166" s="66" t="str">
        <f t="shared" ca="1" si="91"/>
        <v/>
      </c>
      <c r="M166" s="66" t="str">
        <f t="shared" ca="1" si="92"/>
        <v/>
      </c>
    </row>
    <row r="167" spans="1:13" hidden="1" outlineLevel="1" x14ac:dyDescent="0.2">
      <c r="A167" s="66" t="str">
        <f t="shared" ca="1" si="88"/>
        <v/>
      </c>
      <c r="B167" s="284" t="str">
        <f t="shared" ca="1" si="89"/>
        <v/>
      </c>
      <c r="C167" s="284" t="str">
        <f t="shared" ca="1" si="89"/>
        <v/>
      </c>
      <c r="D167" s="284" t="str">
        <f t="shared" ca="1" si="89"/>
        <v/>
      </c>
      <c r="E167" s="284" t="str">
        <f t="shared" ca="1" si="89"/>
        <v/>
      </c>
      <c r="F167" s="284" t="str">
        <f t="shared" ca="1" si="89"/>
        <v/>
      </c>
      <c r="G167" s="284" t="str">
        <f t="shared" ca="1" si="89"/>
        <v/>
      </c>
      <c r="H167" s="284" t="str">
        <f t="shared" ca="1" si="89"/>
        <v/>
      </c>
      <c r="I167" s="284" t="str">
        <f t="shared" ca="1" si="89"/>
        <v/>
      </c>
      <c r="J167" s="377" t="str">
        <f t="shared" si="93"/>
        <v/>
      </c>
      <c r="K167" s="66" t="str">
        <f t="shared" ca="1" si="90"/>
        <v/>
      </c>
      <c r="L167" s="66" t="str">
        <f t="shared" ca="1" si="91"/>
        <v/>
      </c>
      <c r="M167" s="66" t="str">
        <f t="shared" ca="1" si="92"/>
        <v/>
      </c>
    </row>
    <row r="168" spans="1:13" hidden="1" outlineLevel="1" x14ac:dyDescent="0.2">
      <c r="A168" s="66" t="str">
        <f t="shared" ca="1" si="88"/>
        <v/>
      </c>
      <c r="B168" s="284" t="str">
        <f t="shared" ca="1" si="89"/>
        <v/>
      </c>
      <c r="C168" s="284" t="str">
        <f t="shared" ca="1" si="89"/>
        <v/>
      </c>
      <c r="D168" s="284" t="str">
        <f t="shared" ca="1" si="89"/>
        <v/>
      </c>
      <c r="E168" s="284" t="str">
        <f t="shared" ca="1" si="89"/>
        <v/>
      </c>
      <c r="F168" s="284" t="str">
        <f t="shared" ca="1" si="89"/>
        <v/>
      </c>
      <c r="G168" s="284" t="str">
        <f t="shared" ca="1" si="89"/>
        <v/>
      </c>
      <c r="H168" s="284" t="str">
        <f t="shared" ca="1" si="89"/>
        <v/>
      </c>
      <c r="I168" s="284" t="str">
        <f t="shared" ca="1" si="89"/>
        <v/>
      </c>
      <c r="J168" s="377" t="str">
        <f t="shared" si="93"/>
        <v/>
      </c>
      <c r="K168" s="66" t="str">
        <f t="shared" ca="1" si="90"/>
        <v/>
      </c>
      <c r="L168" s="66" t="str">
        <f t="shared" ca="1" si="91"/>
        <v/>
      </c>
      <c r="M168" s="66" t="str">
        <f t="shared" ca="1" si="92"/>
        <v/>
      </c>
    </row>
    <row r="169" spans="1:13" hidden="1" outlineLevel="1" x14ac:dyDescent="0.2">
      <c r="A169" s="66" t="str">
        <f t="shared" ca="1" si="88"/>
        <v/>
      </c>
      <c r="B169" s="284" t="str">
        <f t="shared" ca="1" si="89"/>
        <v/>
      </c>
      <c r="C169" s="284" t="str">
        <f t="shared" ca="1" si="89"/>
        <v/>
      </c>
      <c r="D169" s="284" t="str">
        <f t="shared" ca="1" si="89"/>
        <v/>
      </c>
      <c r="E169" s="284" t="str">
        <f t="shared" ca="1" si="89"/>
        <v/>
      </c>
      <c r="F169" s="284" t="str">
        <f t="shared" ca="1" si="89"/>
        <v/>
      </c>
      <c r="G169" s="284" t="str">
        <f t="shared" ca="1" si="89"/>
        <v/>
      </c>
      <c r="H169" s="284" t="str">
        <f t="shared" ca="1" si="89"/>
        <v/>
      </c>
      <c r="I169" s="284" t="str">
        <f t="shared" ca="1" si="89"/>
        <v/>
      </c>
      <c r="J169" s="377" t="str">
        <f t="shared" si="93"/>
        <v/>
      </c>
      <c r="K169" s="66" t="str">
        <f t="shared" ca="1" si="90"/>
        <v/>
      </c>
      <c r="L169" s="66" t="str">
        <f t="shared" ca="1" si="91"/>
        <v/>
      </c>
      <c r="M169" s="66" t="str">
        <f t="shared" ca="1" si="92"/>
        <v/>
      </c>
    </row>
    <row r="170" spans="1:13" collapsed="1" x14ac:dyDescent="0.2">
      <c r="A170" s="129" t="s">
        <v>143</v>
      </c>
      <c r="B170" s="295">
        <f ca="1">SUM(B160:B169)</f>
        <v>0</v>
      </c>
      <c r="C170" s="295">
        <f t="shared" ref="C170:I170" ca="1" si="94">SUM(C160:C169)</f>
        <v>0</v>
      </c>
      <c r="D170" s="295">
        <f t="shared" ca="1" si="94"/>
        <v>0</v>
      </c>
      <c r="E170" s="295">
        <f t="shared" ca="1" si="94"/>
        <v>0</v>
      </c>
      <c r="F170" s="295">
        <f t="shared" ca="1" si="94"/>
        <v>0</v>
      </c>
      <c r="G170" s="295">
        <f t="shared" ca="1" si="94"/>
        <v>0</v>
      </c>
      <c r="H170" s="295">
        <f t="shared" ca="1" si="94"/>
        <v>0</v>
      </c>
      <c r="I170" s="295">
        <f t="shared" ca="1" si="94"/>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5">SUM(C185:C190)</f>
        <v>0</v>
      </c>
      <c r="D191" s="295">
        <f t="shared" si="95"/>
        <v>0</v>
      </c>
      <c r="E191" s="295">
        <f t="shared" si="95"/>
        <v>0</v>
      </c>
      <c r="F191" s="295">
        <f t="shared" si="95"/>
        <v>0</v>
      </c>
      <c r="G191" s="295">
        <f t="shared" si="95"/>
        <v>0</v>
      </c>
      <c r="H191" s="295">
        <f t="shared" si="95"/>
        <v>0</v>
      </c>
      <c r="I191" s="295">
        <f t="shared" si="95"/>
        <v>0</v>
      </c>
      <c r="J191" s="133"/>
      <c r="K191" s="47"/>
      <c r="L191" s="47"/>
    </row>
    <row r="192" spans="1:12" hidden="1" outlineLevel="1" x14ac:dyDescent="0.2"/>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6">+B14</f>
        <v>0</v>
      </c>
      <c r="C205" s="82">
        <f t="shared" ca="1" si="96"/>
        <v>0.23493255257741283</v>
      </c>
      <c r="D205" s="82">
        <f t="shared" ca="1" si="96"/>
        <v>0.23493255257741283</v>
      </c>
      <c r="E205" s="82">
        <f t="shared" ca="1" si="96"/>
        <v>0.23493255257741283</v>
      </c>
      <c r="F205" s="82">
        <f t="shared" ca="1" si="96"/>
        <v>0.23493255257741283</v>
      </c>
      <c r="G205" s="82">
        <f t="shared" ca="1" si="96"/>
        <v>0.23493255257741283</v>
      </c>
      <c r="H205" s="82">
        <f t="shared" ca="1" si="96"/>
        <v>0.23493255257741283</v>
      </c>
      <c r="I205" s="82">
        <f t="shared" ca="1" si="96"/>
        <v>0.23493255257741283</v>
      </c>
    </row>
    <row r="206" spans="1:9" hidden="1" outlineLevel="1" x14ac:dyDescent="0.2">
      <c r="A206" t="s">
        <v>149</v>
      </c>
      <c r="B206" s="82">
        <f t="shared" ref="B206:I206" ca="1" si="97">+B36</f>
        <v>0</v>
      </c>
      <c r="C206" s="82">
        <f t="shared" ca="1" si="97"/>
        <v>0.23493255257741283</v>
      </c>
      <c r="D206" s="82">
        <f t="shared" ca="1" si="97"/>
        <v>0.23493255257741283</v>
      </c>
      <c r="E206" s="82">
        <f t="shared" ca="1" si="97"/>
        <v>0.23493255257741283</v>
      </c>
      <c r="F206" s="82">
        <f t="shared" ca="1" si="97"/>
        <v>0.23493255257741283</v>
      </c>
      <c r="G206" s="82">
        <f t="shared" ca="1" si="97"/>
        <v>0.23493255257741283</v>
      </c>
      <c r="H206" s="82">
        <f t="shared" ca="1" si="97"/>
        <v>0.23493255257741283</v>
      </c>
      <c r="I206" s="82">
        <f t="shared" ca="1" si="97"/>
        <v>0.23493255257741283</v>
      </c>
    </row>
    <row r="207" spans="1:9" hidden="1" outlineLevel="1" x14ac:dyDescent="0.2">
      <c r="A207" t="s">
        <v>150</v>
      </c>
      <c r="B207" s="82">
        <f t="shared" ref="B207:I207" ca="1" si="98">+B36+B48</f>
        <v>0</v>
      </c>
      <c r="C207" s="82">
        <f t="shared" ca="1" si="98"/>
        <v>0.23493255257741283</v>
      </c>
      <c r="D207" s="82">
        <f t="shared" ca="1" si="98"/>
        <v>0.23493255257741283</v>
      </c>
      <c r="E207" s="82">
        <f t="shared" ca="1" si="98"/>
        <v>0.23697232528656048</v>
      </c>
      <c r="F207" s="82">
        <f t="shared" ca="1" si="98"/>
        <v>0.23871945226521382</v>
      </c>
      <c r="G207" s="82">
        <f t="shared" ca="1" si="98"/>
        <v>0.24014442297240901</v>
      </c>
      <c r="H207" s="82">
        <f t="shared" ca="1" si="98"/>
        <v>0.24156375354384668</v>
      </c>
      <c r="I207" s="82">
        <f t="shared" ca="1" si="98"/>
        <v>0.24297420700219557</v>
      </c>
    </row>
    <row r="208" spans="1:9" hidden="1" outlineLevel="1" x14ac:dyDescent="0.2">
      <c r="A208" t="s">
        <v>151</v>
      </c>
      <c r="B208" s="82">
        <f t="shared" ref="B208:I208" ca="1" si="99">+B70</f>
        <v>0</v>
      </c>
      <c r="C208" s="82">
        <f t="shared" ca="1" si="99"/>
        <v>0.23493255257741283</v>
      </c>
      <c r="D208" s="82">
        <f t="shared" ca="1" si="99"/>
        <v>0.23493255257741283</v>
      </c>
      <c r="E208" s="82">
        <f t="shared" ca="1" si="99"/>
        <v>0.23807651210860231</v>
      </c>
      <c r="F208" s="82">
        <f t="shared" ca="1" si="99"/>
        <v>0.24135967831046914</v>
      </c>
      <c r="G208" s="82">
        <f t="shared" ca="1" si="99"/>
        <v>0.24455710742731948</v>
      </c>
      <c r="H208" s="82">
        <f t="shared" ca="1" si="99"/>
        <v>0.24760501922093253</v>
      </c>
      <c r="I208" s="82">
        <f t="shared" ca="1" si="99"/>
        <v>0.25048329152999854</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390" priority="2" stopIfTrue="1" operator="notEqual">
      <formula>0</formula>
    </cfRule>
  </conditionalFormatting>
  <conditionalFormatting sqref="J130 J94 J70 J59 J48 J36:J37 J14 J25">
    <cfRule type="cellIs" dxfId="389" priority="3" stopIfTrue="1" operator="equal">
      <formula>"OK"</formula>
    </cfRule>
    <cfRule type="cellIs" dxfId="388" priority="4" stopIfTrue="1" operator="equal">
      <formula>"Warning Check Escalations"</formula>
    </cfRule>
  </conditionalFormatting>
  <conditionalFormatting sqref="N120:T120 N84:T84">
    <cfRule type="cellIs" dxfId="387" priority="5" stopIfTrue="1" operator="notEqual">
      <formula>0</formula>
    </cfRule>
    <cfRule type="cellIs" dxfId="386" priority="6" stopIfTrue="1" operator="equal">
      <formula>0</formula>
    </cfRule>
  </conditionalFormatting>
  <conditionalFormatting sqref="B94:I94">
    <cfRule type="cellIs" dxfId="385" priority="1" stopIfTrue="1" operator="notEqual">
      <formula>0</formula>
    </cfRule>
  </conditionalFormatting>
  <dataValidations count="5">
    <dataValidation type="list" showInputMessage="1" showErrorMessage="1" sqref="B112" xr:uid="{00000000-0002-0000-1700-000000000000}">
      <formula1>"Labour, Materials, Services"</formula1>
    </dataValidation>
    <dataValidation type="list" allowBlank="1" showInputMessage="1" showErrorMessage="1" sqref="A77:A82" xr:uid="{00000000-0002-0000-1700-000001000000}">
      <formula1>EscalationDescription_Input_Cost</formula1>
    </dataValidation>
    <dataValidation type="list" showInputMessage="1" showErrorMessage="1" sqref="A113:A118" xr:uid="{00000000-0002-0000-1700-000002000000}">
      <formula1>EscalationDescription_General</formula1>
    </dataValidation>
    <dataValidation type="list" allowBlank="1" showInputMessage="1" showErrorMessage="1" sqref="D5" xr:uid="{00000000-0002-0000-1700-000003000000}">
      <formula1>"2008/09 Regulatory Accounts, Bottom Up"</formula1>
    </dataValidation>
    <dataValidation type="list" showInputMessage="1" showErrorMessage="1" sqref="B77:B82 B113:B118" xr:uid="{00000000-0002-0000-1700-000004000000}">
      <formula1>LU_CostCategory</formula1>
    </dataValidation>
  </dataValidations>
  <pageMargins left="0.46" right="0.28999999999999998" top="0.39" bottom="0.35" header="0.24" footer="0.2"/>
  <pageSetup paperSize="9" scale="77"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52225"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67">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2" width="13.85546875" customWidth="1"/>
    <col min="3"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11</v>
      </c>
      <c r="M1" s="281"/>
      <c r="N1" s="279"/>
      <c r="O1" s="279"/>
      <c r="P1" s="279"/>
      <c r="Q1" s="279"/>
      <c r="R1" s="279"/>
      <c r="S1" s="279"/>
      <c r="T1" s="279"/>
    </row>
    <row r="2" spans="1:20" ht="15.75" x14ac:dyDescent="0.25">
      <c r="A2" s="184" t="s">
        <v>114</v>
      </c>
      <c r="B2" s="74" t="str">
        <f ca="1">OFFSET(List_AllocOpexListStart,+$K$1,1)</f>
        <v>Taxation – Specific Allocation</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0.55083117353247846</v>
      </c>
      <c r="D13" s="285">
        <f ca="1">OFFSET(Future_AOpexStart,MATCH($K$1,'I-6 Future A'!$A$6:$A$379)+7,+'I-5 Future DA'!E$5)</f>
        <v>0.55083117353247846</v>
      </c>
      <c r="E13" s="285">
        <f ca="1">OFFSET(Future_AOpexStart,MATCH($K$1,'I-6 Future A'!$A$6:$A$379)+7,+'I-5 Future DA'!F$5)</f>
        <v>0.55083117353247846</v>
      </c>
      <c r="F13" s="285">
        <f ca="1">OFFSET(Future_AOpexStart,MATCH($K$1,'I-6 Future A'!$A$6:$A$379)+7,+'I-5 Future DA'!G$5)</f>
        <v>0.55083117353247846</v>
      </c>
      <c r="G13" s="285">
        <f ca="1">OFFSET(Future_AOpexStart,MATCH($K$1,'I-6 Future A'!$A$6:$A$379)+7,+'I-5 Future DA'!H$5)</f>
        <v>0.55083117353247846</v>
      </c>
      <c r="H13" s="285">
        <f ca="1">OFFSET(Future_AOpexStart,MATCH($K$1,'I-6 Future A'!$A$6:$A$379)+7,+'I-5 Future DA'!I$5)</f>
        <v>0.55083117353247846</v>
      </c>
      <c r="I13" s="285">
        <f ca="1">OFFSET(Future_AOpexStart,MATCH($K$1,'I-6 Future A'!$A$6:$A$379)+7,+'I-5 Future DA'!J$5)</f>
        <v>0.55083117353247846</v>
      </c>
      <c r="J13" s="36"/>
      <c r="K13" s="21"/>
      <c r="L13" s="21"/>
    </row>
    <row r="14" spans="1:20" s="87" customFormat="1" ht="18" customHeight="1" collapsed="1" thickBot="1" x14ac:dyDescent="0.25">
      <c r="A14" s="84" t="s">
        <v>71</v>
      </c>
      <c r="B14" s="286">
        <f t="shared" ref="B14:I14" ca="1" si="0">SUM(B8:B13)</f>
        <v>0</v>
      </c>
      <c r="C14" s="286">
        <f t="shared" ca="1" si="0"/>
        <v>0.55083117353247846</v>
      </c>
      <c r="D14" s="286">
        <f t="shared" ca="1" si="0"/>
        <v>0.55083117353247846</v>
      </c>
      <c r="E14" s="286">
        <f t="shared" ca="1" si="0"/>
        <v>0.55083117353247846</v>
      </c>
      <c r="F14" s="286">
        <f t="shared" ca="1" si="0"/>
        <v>0.55083117353247846</v>
      </c>
      <c r="G14" s="286">
        <f t="shared" ca="1" si="0"/>
        <v>0.55083117353247846</v>
      </c>
      <c r="H14" s="286">
        <f t="shared" ca="1" si="0"/>
        <v>0.55083117353247846</v>
      </c>
      <c r="I14" s="286">
        <f t="shared" ca="1" si="0"/>
        <v>0.55083117353247846</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+'A-11'!B8+'A-11'!B19</f>
        <v>0</v>
      </c>
      <c r="C30" s="284">
        <f ca="1">+'A-11'!C8+'A-11'!C19</f>
        <v>0</v>
      </c>
      <c r="D30" s="284">
        <f ca="1">+'A-11'!D8+'A-11'!D19</f>
        <v>0</v>
      </c>
      <c r="E30" s="284">
        <f ca="1">+'A-11'!E8+'A-11'!E19</f>
        <v>0</v>
      </c>
      <c r="F30" s="284">
        <f ca="1">+'A-11'!F8+'A-11'!F19</f>
        <v>0</v>
      </c>
      <c r="G30" s="284">
        <f ca="1">+'A-11'!G8+'A-11'!G19</f>
        <v>0</v>
      </c>
      <c r="H30" s="284">
        <f ca="1">+'A-11'!H8+'A-11'!H19</f>
        <v>0</v>
      </c>
      <c r="I30" s="284">
        <f ca="1">+'A-11'!I8+'A-11'!I19</f>
        <v>0</v>
      </c>
      <c r="J30" s="42"/>
      <c r="K30" s="21"/>
      <c r="L30" s="21"/>
    </row>
    <row r="31" spans="1:12" hidden="1" outlineLevel="2" x14ac:dyDescent="0.2">
      <c r="A31" s="61" t="s">
        <v>69</v>
      </c>
      <c r="B31" s="284">
        <f ca="1">+'A-11'!B9+'A-11'!B20</f>
        <v>0</v>
      </c>
      <c r="C31" s="284">
        <f ca="1">+'A-11'!C9+'A-11'!C20</f>
        <v>0</v>
      </c>
      <c r="D31" s="284">
        <f ca="1">+'A-11'!D9+'A-11'!D20</f>
        <v>0</v>
      </c>
      <c r="E31" s="284">
        <f ca="1">+'A-11'!E9+'A-11'!E20</f>
        <v>0</v>
      </c>
      <c r="F31" s="284">
        <f ca="1">+'A-11'!F9+'A-11'!F20</f>
        <v>0</v>
      </c>
      <c r="G31" s="284">
        <f ca="1">+'A-11'!G9+'A-11'!G20</f>
        <v>0</v>
      </c>
      <c r="H31" s="284">
        <f ca="1">+'A-11'!H9+'A-11'!H20</f>
        <v>0</v>
      </c>
      <c r="I31" s="284">
        <f ca="1">+'A-11'!I9+'A-11'!I20</f>
        <v>0</v>
      </c>
      <c r="J31" s="42"/>
      <c r="K31" s="21"/>
      <c r="L31" s="21"/>
    </row>
    <row r="32" spans="1:12" s="736" customFormat="1" hidden="1" outlineLevel="2" x14ac:dyDescent="0.2">
      <c r="A32" s="61" t="s">
        <v>546</v>
      </c>
      <c r="B32" s="284">
        <f ca="1">+'A-11'!B10+'A-11'!B21</f>
        <v>0</v>
      </c>
      <c r="C32" s="284">
        <f ca="1">+'A-11'!C10+'A-11'!C21</f>
        <v>0</v>
      </c>
      <c r="D32" s="284">
        <f ca="1">+'A-11'!D10+'A-11'!D21</f>
        <v>0</v>
      </c>
      <c r="E32" s="284">
        <f ca="1">+'A-11'!E10+'A-11'!E21</f>
        <v>0</v>
      </c>
      <c r="F32" s="284">
        <f ca="1">+'A-11'!F10+'A-11'!F21</f>
        <v>0</v>
      </c>
      <c r="G32" s="284">
        <f ca="1">+'A-11'!G10+'A-11'!G21</f>
        <v>0</v>
      </c>
      <c r="H32" s="284">
        <f ca="1">+'A-11'!H10+'A-11'!H21</f>
        <v>0</v>
      </c>
      <c r="I32" s="284">
        <f ca="1">+'A-11'!I10+'A-11'!I21</f>
        <v>0</v>
      </c>
      <c r="J32" s="42"/>
      <c r="K32" s="712"/>
      <c r="L32" s="712"/>
    </row>
    <row r="33" spans="1:12" hidden="1" outlineLevel="2" x14ac:dyDescent="0.2">
      <c r="A33" s="61" t="s">
        <v>547</v>
      </c>
      <c r="B33" s="284">
        <f ca="1">+'A-11'!B11+'A-11'!B22</f>
        <v>0</v>
      </c>
      <c r="C33" s="284">
        <f ca="1">+'A-11'!C11+'A-11'!C22</f>
        <v>0</v>
      </c>
      <c r="D33" s="284">
        <f ca="1">+'A-11'!D11+'A-11'!D22</f>
        <v>0</v>
      </c>
      <c r="E33" s="284">
        <f ca="1">+'A-11'!E11+'A-11'!E22</f>
        <v>0</v>
      </c>
      <c r="F33" s="284">
        <f ca="1">+'A-11'!F11+'A-11'!F22</f>
        <v>0</v>
      </c>
      <c r="G33" s="284">
        <f ca="1">+'A-11'!G11+'A-11'!G22</f>
        <v>0</v>
      </c>
      <c r="H33" s="284">
        <f ca="1">+'A-11'!H11+'A-11'!H22</f>
        <v>0</v>
      </c>
      <c r="I33" s="284">
        <f ca="1">+'A-11'!I11+'A-11'!I22</f>
        <v>0</v>
      </c>
      <c r="J33" s="42"/>
      <c r="K33" s="21"/>
      <c r="L33" s="21"/>
    </row>
    <row r="34" spans="1:12" s="736" customFormat="1" hidden="1" outlineLevel="2" x14ac:dyDescent="0.2">
      <c r="A34" s="61" t="s">
        <v>498</v>
      </c>
      <c r="B34" s="284">
        <f ca="1">+'A-11'!B12+'A-11'!B23</f>
        <v>0</v>
      </c>
      <c r="C34" s="284">
        <f ca="1">+'A-11'!C12+'A-11'!C23</f>
        <v>0</v>
      </c>
      <c r="D34" s="284">
        <f ca="1">+'A-11'!D12+'A-11'!D23</f>
        <v>0</v>
      </c>
      <c r="E34" s="284">
        <f ca="1">+'A-11'!E12+'A-11'!E23</f>
        <v>0</v>
      </c>
      <c r="F34" s="284">
        <f ca="1">+'A-11'!F12+'A-11'!F23</f>
        <v>0</v>
      </c>
      <c r="G34" s="284">
        <f ca="1">+'A-11'!G12+'A-11'!G23</f>
        <v>0</v>
      </c>
      <c r="H34" s="284">
        <f ca="1">+'A-11'!H12+'A-11'!H23</f>
        <v>0</v>
      </c>
      <c r="I34" s="284">
        <f ca="1">+'A-11'!I12+'A-11'!I23</f>
        <v>0</v>
      </c>
      <c r="J34" s="42"/>
      <c r="K34" s="712"/>
      <c r="L34" s="712"/>
    </row>
    <row r="35" spans="1:12" ht="13.5" hidden="1" outlineLevel="2" thickBot="1" x14ac:dyDescent="0.25">
      <c r="A35" s="83" t="s">
        <v>70</v>
      </c>
      <c r="B35" s="284">
        <f ca="1">+'A-11'!B13+'A-11'!B24</f>
        <v>0</v>
      </c>
      <c r="C35" s="284">
        <f ca="1">+'A-11'!C13+'A-11'!C24</f>
        <v>0.55083117353247846</v>
      </c>
      <c r="D35" s="284">
        <f ca="1">+'A-11'!D13+'A-11'!D24</f>
        <v>0.55083117353247846</v>
      </c>
      <c r="E35" s="284">
        <f ca="1">+'A-11'!E13+'A-11'!E24</f>
        <v>0.55083117353247846</v>
      </c>
      <c r="F35" s="284">
        <f ca="1">+'A-11'!F13+'A-11'!F24</f>
        <v>0.55083117353247846</v>
      </c>
      <c r="G35" s="284">
        <f ca="1">+'A-11'!G13+'A-11'!G24</f>
        <v>0.55083117353247846</v>
      </c>
      <c r="H35" s="284">
        <f ca="1">+'A-11'!H13+'A-11'!H24</f>
        <v>0.55083117353247846</v>
      </c>
      <c r="I35" s="284">
        <f ca="1">+'A-11'!I13+'A-11'!I24</f>
        <v>0.55083117353247846</v>
      </c>
      <c r="J35" s="93"/>
      <c r="K35" s="21"/>
      <c r="L35" s="21"/>
    </row>
    <row r="36" spans="1:12" s="87" customFormat="1" ht="20.25" customHeight="1" collapsed="1" thickBot="1" x14ac:dyDescent="0.25">
      <c r="A36" s="94" t="s">
        <v>121</v>
      </c>
      <c r="B36" s="293">
        <f t="shared" ref="B36:I36" ca="1" si="7">SUM(B30:B35)</f>
        <v>0</v>
      </c>
      <c r="C36" s="293">
        <f t="shared" ca="1" si="7"/>
        <v>0.55083117353247846</v>
      </c>
      <c r="D36" s="293">
        <f t="shared" ca="1" si="7"/>
        <v>0.55083117353247846</v>
      </c>
      <c r="E36" s="293">
        <f t="shared" ca="1" si="7"/>
        <v>0.55083117353247846</v>
      </c>
      <c r="F36" s="293">
        <f t="shared" ca="1" si="7"/>
        <v>0.55083117353247846</v>
      </c>
      <c r="G36" s="293">
        <f t="shared" ca="1" si="7"/>
        <v>0.55083117353247846</v>
      </c>
      <c r="H36" s="293">
        <f t="shared" ca="1" si="7"/>
        <v>0.55083117353247846</v>
      </c>
      <c r="I36" s="293">
        <f t="shared" ca="1" si="7"/>
        <v>0.55083117353247846</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4.7825232510045231E-3</v>
      </c>
      <c r="F47" s="284">
        <f t="shared" ca="1" si="12"/>
        <v>8.8788989699239325E-3</v>
      </c>
      <c r="G47" s="284">
        <f t="shared" ca="1" si="12"/>
        <v>1.2219935698476467E-2</v>
      </c>
      <c r="H47" s="284">
        <f t="shared" ca="1" si="12"/>
        <v>1.5547748365211632E-2</v>
      </c>
      <c r="I47" s="284">
        <f t="shared" ca="1" si="12"/>
        <v>1.8854747438570199E-2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4.7825232510045231E-3</v>
      </c>
      <c r="F48" s="293">
        <f t="shared" ca="1" si="13"/>
        <v>8.8788989699239325E-3</v>
      </c>
      <c r="G48" s="293">
        <f t="shared" ca="1" si="13"/>
        <v>1.2219935698476467E-2</v>
      </c>
      <c r="H48" s="293">
        <f t="shared" ca="1" si="13"/>
        <v>1.5547748365211632E-2</v>
      </c>
      <c r="I48" s="293">
        <f t="shared" ca="1" si="13"/>
        <v>1.8854747438570199E-2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2.5889154836640994E-3</v>
      </c>
      <c r="F58" s="285">
        <f t="shared" ca="1" si="18"/>
        <v>6.1903673839315701E-3</v>
      </c>
      <c r="G58" s="285">
        <f t="shared" ca="1" si="18"/>
        <v>1.0346136072079423E-2</v>
      </c>
      <c r="H58" s="285">
        <f t="shared" ca="1" si="18"/>
        <v>1.4164565216794161E-2</v>
      </c>
      <c r="I58" s="285">
        <f t="shared" ca="1" si="18"/>
        <v>1.760606521840501E-2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2.5889154836640994E-3</v>
      </c>
      <c r="F59" s="286">
        <f t="shared" ca="1" si="19"/>
        <v>6.1903673839315701E-3</v>
      </c>
      <c r="G59" s="286">
        <f t="shared" ca="1" si="19"/>
        <v>1.0346136072079423E-2</v>
      </c>
      <c r="H59" s="286">
        <f t="shared" ca="1" si="19"/>
        <v>1.4164565216794161E-2</v>
      </c>
      <c r="I59" s="286">
        <f t="shared" ca="1" si="19"/>
        <v>1.760606521840501E-2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0.55083117353247846</v>
      </c>
      <c r="D69" s="285">
        <f t="shared" ca="1" si="24"/>
        <v>0.55083117353247846</v>
      </c>
      <c r="E69" s="285">
        <f t="shared" ca="1" si="24"/>
        <v>0.55820261226714707</v>
      </c>
      <c r="F69" s="285">
        <f t="shared" ca="1" si="24"/>
        <v>0.56590043988633387</v>
      </c>
      <c r="G69" s="285">
        <f t="shared" ca="1" si="24"/>
        <v>0.57339724530303438</v>
      </c>
      <c r="H69" s="285">
        <f t="shared" ca="1" si="24"/>
        <v>0.58054348711448434</v>
      </c>
      <c r="I69" s="285">
        <f t="shared" ca="1" si="24"/>
        <v>0.58729198618945366</v>
      </c>
      <c r="K69" s="42"/>
      <c r="L69" s="21"/>
    </row>
    <row r="70" spans="1:20" s="87" customFormat="1" ht="18" customHeight="1" collapsed="1" thickBot="1" x14ac:dyDescent="0.25">
      <c r="A70" s="99" t="s">
        <v>122</v>
      </c>
      <c r="B70" s="294">
        <f t="shared" ref="B70:I70" ca="1" si="25">SUM(B64:B69)</f>
        <v>0</v>
      </c>
      <c r="C70" s="294">
        <f t="shared" ca="1" si="25"/>
        <v>0.55083117353247846</v>
      </c>
      <c r="D70" s="294">
        <f t="shared" ca="1" si="25"/>
        <v>0.55083117353247846</v>
      </c>
      <c r="E70" s="294">
        <f t="shared" ca="1" si="25"/>
        <v>0.55820261226714707</v>
      </c>
      <c r="F70" s="294">
        <f t="shared" ca="1" si="25"/>
        <v>0.56590043988633387</v>
      </c>
      <c r="G70" s="294">
        <f t="shared" ca="1" si="25"/>
        <v>0.57339724530303438</v>
      </c>
      <c r="H70" s="294">
        <f t="shared" ca="1" si="25"/>
        <v>0.58054348711448434</v>
      </c>
      <c r="I70" s="294">
        <f t="shared" ca="1" si="25"/>
        <v>0.58729198618945366</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4.7825232510045231E-3</v>
      </c>
      <c r="Q77" s="284">
        <f ca="1">IF($B77&lt;&gt;0,(+VLOOKUP($B77,$A$8:$I$13,6,FALSE))*(F77),0)</f>
        <v>8.8788989699239325E-3</v>
      </c>
      <c r="R77" s="284">
        <f ca="1">IF($B77&lt;&gt;0,(+VLOOKUP($B77,$A$8:$I$13,7,FALSE))*(G77),0)</f>
        <v>1.2219935698476467E-2</v>
      </c>
      <c r="S77" s="284">
        <f ca="1">IF($B77&lt;&gt;0,(+VLOOKUP($B77,$A$8:$I$13,8,FALSE))*(H77),0)</f>
        <v>1.5547748365211632E-2</v>
      </c>
      <c r="T77" s="284">
        <f ca="1">IF($B77&lt;&gt;0,(+VLOOKUP($B77,$A$8:$I$13,9,FALSE))*(I77),0)</f>
        <v>1.8854747438570199E-2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4.7825232510045231E-3</v>
      </c>
      <c r="Q83" s="291">
        <f t="shared" ca="1" si="51"/>
        <v>8.8788989699239325E-3</v>
      </c>
      <c r="R83" s="291">
        <f t="shared" ca="1" si="51"/>
        <v>1.2219935698476467E-2</v>
      </c>
      <c r="S83" s="291">
        <f t="shared" ca="1" si="51"/>
        <v>1.5547748365211632E-2</v>
      </c>
      <c r="T83" s="291">
        <f t="shared" ca="1" si="51"/>
        <v>1.8854747438570199E-2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4.7825232510045231E-3</v>
      </c>
      <c r="F103" s="284">
        <f t="shared" ca="1" si="62"/>
        <v>8.8788989699239325E-3</v>
      </c>
      <c r="G103" s="284">
        <f t="shared" ca="1" si="62"/>
        <v>1.2219935698476467E-2</v>
      </c>
      <c r="H103" s="284">
        <f t="shared" ca="1" si="62"/>
        <v>1.5547748365211632E-2</v>
      </c>
      <c r="I103" s="284">
        <f t="shared" ca="1" si="62"/>
        <v>1.8854747438570199E-2</v>
      </c>
    </row>
    <row r="104" spans="1:20" outlineLevel="1" x14ac:dyDescent="0.2">
      <c r="A104" s="120" t="s">
        <v>135</v>
      </c>
      <c r="B104" s="121"/>
      <c r="C104" s="295">
        <f t="shared" ref="C104:I104" ca="1" si="63">SUM(C98:C103)</f>
        <v>0</v>
      </c>
      <c r="D104" s="295">
        <f t="shared" ca="1" si="63"/>
        <v>0</v>
      </c>
      <c r="E104" s="295">
        <f t="shared" ca="1" si="63"/>
        <v>4.7825232510045231E-3</v>
      </c>
      <c r="F104" s="295">
        <f t="shared" ca="1" si="63"/>
        <v>8.8788989699239325E-3</v>
      </c>
      <c r="G104" s="295">
        <f t="shared" ca="1" si="63"/>
        <v>1.2219935698476467E-2</v>
      </c>
      <c r="H104" s="295">
        <f t="shared" ca="1" si="63"/>
        <v>1.5547748365211632E-2</v>
      </c>
      <c r="I104" s="295">
        <f t="shared" ca="1" si="63"/>
        <v>1.8854747438570199E-2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2.5889154836640994E-3</v>
      </c>
      <c r="Q113" s="284">
        <f ca="1">IF($B113&lt;&gt;0,(+VLOOKUP($B113,$A$8:$I$13,6,FALSE)+VLOOKUP($B113,$A$42:$I$47,6,FALSE))*(F113),0)</f>
        <v>6.1903673839315701E-3</v>
      </c>
      <c r="R113" s="284">
        <f ca="1">IF($B113&lt;&gt;0,(+VLOOKUP($B113,$A$8:$I$13,7,FALSE)+VLOOKUP($B113,$A$42:$I$47,7,FALSE))*(G113),0)</f>
        <v>1.0346136072079423E-2</v>
      </c>
      <c r="S113" s="284">
        <f ca="1">IF($B113&lt;&gt;0,(+VLOOKUP($B113,$A$8:$I$13,8,FALSE)+VLOOKUP($B113,$A$42:$I$47,8,FALSE))*(H113),0)</f>
        <v>1.4164565216794161E-2</v>
      </c>
      <c r="T113" s="284">
        <f ca="1">IF($B113&lt;&gt;0,(+VLOOKUP($B113,$A$8:$I$13,9,FALSE)+VLOOKUP($B113,$A$42:$I$47,9,FALSE))*(I113),0)</f>
        <v>1.760606521840501E-2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2.5889154836640994E-3</v>
      </c>
      <c r="Q119" s="291">
        <f t="shared" ca="1" si="75"/>
        <v>6.1903673839315701E-3</v>
      </c>
      <c r="R119" s="291">
        <f t="shared" ca="1" si="75"/>
        <v>1.0346136072079423E-2</v>
      </c>
      <c r="S119" s="291">
        <f t="shared" ca="1" si="75"/>
        <v>1.4164565216794161E-2</v>
      </c>
      <c r="T119" s="291">
        <f t="shared" ca="1" si="75"/>
        <v>1.760606521840501E-2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2.5889154836640994E-3</v>
      </c>
      <c r="F139" s="284">
        <f t="shared" ca="1" si="83"/>
        <v>6.1903673839315701E-3</v>
      </c>
      <c r="G139" s="284">
        <f t="shared" ca="1" si="83"/>
        <v>1.0346136072079423E-2</v>
      </c>
      <c r="H139" s="284">
        <f t="shared" ca="1" si="83"/>
        <v>1.4164565216794161E-2</v>
      </c>
      <c r="I139" s="284">
        <f t="shared" ca="1" si="83"/>
        <v>1.760606521840501E-2</v>
      </c>
    </row>
    <row r="140" spans="1:16" outlineLevel="1" x14ac:dyDescent="0.2">
      <c r="A140" s="120" t="s">
        <v>140</v>
      </c>
      <c r="B140" s="121"/>
      <c r="C140" s="295">
        <f t="shared" ref="C140:I140" ca="1" si="84">SUM(C134:C139)</f>
        <v>0</v>
      </c>
      <c r="D140" s="295">
        <f t="shared" ca="1" si="84"/>
        <v>0</v>
      </c>
      <c r="E140" s="295">
        <f t="shared" ca="1" si="84"/>
        <v>2.5889154836640994E-3</v>
      </c>
      <c r="F140" s="295">
        <f t="shared" ca="1" si="84"/>
        <v>6.1903673839315701E-3</v>
      </c>
      <c r="G140" s="295">
        <f t="shared" ca="1" si="84"/>
        <v>1.0346136072079423E-2</v>
      </c>
      <c r="H140" s="295">
        <f t="shared" ca="1" si="84"/>
        <v>1.4164565216794161E-2</v>
      </c>
      <c r="I140" s="295">
        <f t="shared" ca="1" si="84"/>
        <v>1.760606521840501E-2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0.55083117353247846</v>
      </c>
      <c r="D205" s="82">
        <f t="shared" ca="1" si="98"/>
        <v>0.55083117353247846</v>
      </c>
      <c r="E205" s="82">
        <f t="shared" ca="1" si="98"/>
        <v>0.55083117353247846</v>
      </c>
      <c r="F205" s="82">
        <f t="shared" ca="1" si="98"/>
        <v>0.55083117353247846</v>
      </c>
      <c r="G205" s="82">
        <f t="shared" ca="1" si="98"/>
        <v>0.55083117353247846</v>
      </c>
      <c r="H205" s="82">
        <f t="shared" ca="1" si="98"/>
        <v>0.55083117353247846</v>
      </c>
      <c r="I205" s="82">
        <f t="shared" ca="1" si="98"/>
        <v>0.55083117353247846</v>
      </c>
    </row>
    <row r="206" spans="1:9" hidden="1" outlineLevel="1" x14ac:dyDescent="0.2">
      <c r="A206" t="s">
        <v>149</v>
      </c>
      <c r="B206" s="82">
        <f t="shared" ref="B206:I206" ca="1" si="99">+B36</f>
        <v>0</v>
      </c>
      <c r="C206" s="82">
        <f t="shared" ca="1" si="99"/>
        <v>0.55083117353247846</v>
      </c>
      <c r="D206" s="82">
        <f t="shared" ca="1" si="99"/>
        <v>0.55083117353247846</v>
      </c>
      <c r="E206" s="82">
        <f t="shared" ca="1" si="99"/>
        <v>0.55083117353247846</v>
      </c>
      <c r="F206" s="82">
        <f t="shared" ca="1" si="99"/>
        <v>0.55083117353247846</v>
      </c>
      <c r="G206" s="82">
        <f t="shared" ca="1" si="99"/>
        <v>0.55083117353247846</v>
      </c>
      <c r="H206" s="82">
        <f t="shared" ca="1" si="99"/>
        <v>0.55083117353247846</v>
      </c>
      <c r="I206" s="82">
        <f t="shared" ca="1" si="99"/>
        <v>0.55083117353247846</v>
      </c>
    </row>
    <row r="207" spans="1:9" hidden="1" outlineLevel="1" x14ac:dyDescent="0.2">
      <c r="A207" t="s">
        <v>150</v>
      </c>
      <c r="B207" s="82">
        <f t="shared" ref="B207:I207" ca="1" si="100">+B36+B48</f>
        <v>0</v>
      </c>
      <c r="C207" s="82">
        <f t="shared" ca="1" si="100"/>
        <v>0.55083117353247846</v>
      </c>
      <c r="D207" s="82">
        <f t="shared" ca="1" si="100"/>
        <v>0.55083117353247846</v>
      </c>
      <c r="E207" s="82">
        <f t="shared" ca="1" si="100"/>
        <v>0.55561369678348294</v>
      </c>
      <c r="F207" s="82">
        <f t="shared" ca="1" si="100"/>
        <v>0.55971007250240234</v>
      </c>
      <c r="G207" s="82">
        <f t="shared" ca="1" si="100"/>
        <v>0.56305110923095492</v>
      </c>
      <c r="H207" s="82">
        <f t="shared" ca="1" si="100"/>
        <v>0.56637892189769012</v>
      </c>
      <c r="I207" s="82">
        <f t="shared" ca="1" si="100"/>
        <v>0.56968592097104864</v>
      </c>
    </row>
    <row r="208" spans="1:9" hidden="1" outlineLevel="1" x14ac:dyDescent="0.2">
      <c r="A208" t="s">
        <v>151</v>
      </c>
      <c r="B208" s="82">
        <f t="shared" ref="B208:I208" ca="1" si="101">+B70</f>
        <v>0</v>
      </c>
      <c r="C208" s="82">
        <f t="shared" ca="1" si="101"/>
        <v>0.55083117353247846</v>
      </c>
      <c r="D208" s="82">
        <f t="shared" ca="1" si="101"/>
        <v>0.55083117353247846</v>
      </c>
      <c r="E208" s="82">
        <f t="shared" ca="1" si="101"/>
        <v>0.55820261226714707</v>
      </c>
      <c r="F208" s="82">
        <f t="shared" ca="1" si="101"/>
        <v>0.56590043988633387</v>
      </c>
      <c r="G208" s="82">
        <f t="shared" ca="1" si="101"/>
        <v>0.57339724530303438</v>
      </c>
      <c r="H208" s="82">
        <f t="shared" ca="1" si="101"/>
        <v>0.58054348711448434</v>
      </c>
      <c r="I208" s="82">
        <f t="shared" ca="1" si="101"/>
        <v>0.58729198618945366</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384" priority="2" stopIfTrue="1" operator="notEqual">
      <formula>0</formula>
    </cfRule>
  </conditionalFormatting>
  <conditionalFormatting sqref="J130 J94 J70 J59 J48 J36:J37 J14 J25">
    <cfRule type="cellIs" dxfId="383" priority="3" stopIfTrue="1" operator="equal">
      <formula>"OK"</formula>
    </cfRule>
    <cfRule type="cellIs" dxfId="382" priority="4" stopIfTrue="1" operator="equal">
      <formula>"Warning Check Escalations"</formula>
    </cfRule>
  </conditionalFormatting>
  <conditionalFormatting sqref="N120:T120 N84:T84">
    <cfRule type="cellIs" dxfId="381" priority="5" stopIfTrue="1" operator="notEqual">
      <formula>0</formula>
    </cfRule>
    <cfRule type="cellIs" dxfId="380" priority="6" stopIfTrue="1" operator="equal">
      <formula>0</formula>
    </cfRule>
  </conditionalFormatting>
  <conditionalFormatting sqref="B94:I94">
    <cfRule type="cellIs" dxfId="379" priority="1" stopIfTrue="1" operator="notEqual">
      <formula>0</formula>
    </cfRule>
  </conditionalFormatting>
  <dataValidations count="5">
    <dataValidation type="list" showInputMessage="1" showErrorMessage="1" sqref="B112" xr:uid="{00000000-0002-0000-1800-000000000000}">
      <formula1>"Labour, Materials, Services"</formula1>
    </dataValidation>
    <dataValidation type="list" allowBlank="1" showInputMessage="1" showErrorMessage="1" sqref="A77:A82" xr:uid="{00000000-0002-0000-1800-000001000000}">
      <formula1>EscalationDescription_Input_Cost</formula1>
    </dataValidation>
    <dataValidation type="list" showInputMessage="1" showErrorMessage="1" sqref="A113:A118" xr:uid="{00000000-0002-0000-1800-000002000000}">
      <formula1>EscalationDescription_General</formula1>
    </dataValidation>
    <dataValidation type="list" allowBlank="1" showInputMessage="1" showErrorMessage="1" sqref="D5" xr:uid="{00000000-0002-0000-1800-000003000000}">
      <formula1>"2008/09 Regulatory Accounts, Bottom Up"</formula1>
    </dataValidation>
    <dataValidation type="list" showInputMessage="1" showErrorMessage="1" sqref="B77:B82 B113:B118" xr:uid="{00000000-0002-0000-1800-000004000000}">
      <formula1>LU_CostCategory</formula1>
    </dataValidation>
  </dataValidations>
  <pageMargins left="0.46" right="0.28999999999999998" top="0.39" bottom="0.35" header="0.24" footer="0.2"/>
  <pageSetup paperSize="9" scale="78"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53249"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68">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12</v>
      </c>
      <c r="M1" s="281"/>
      <c r="N1" s="279"/>
      <c r="O1" s="279"/>
      <c r="P1" s="279"/>
      <c r="Q1" s="279"/>
      <c r="R1" s="279"/>
      <c r="S1" s="279"/>
      <c r="T1" s="279"/>
    </row>
    <row r="2" spans="1:20" ht="15.75" x14ac:dyDescent="0.25">
      <c r="A2" s="184" t="s">
        <v>114</v>
      </c>
      <c r="B2" s="74" t="str">
        <f ca="1">OFFSET(List_AllocOpexListStart,+$K$1,1)</f>
        <v>Corporate Finance</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2.6308233814022528</v>
      </c>
      <c r="D13" s="285">
        <f ca="1">OFFSET(Future_AOpexStart,MATCH($K$1,'I-6 Future A'!$A$6:$A$379)+7,+'I-5 Future DA'!E$5)</f>
        <v>2.6308233814022528</v>
      </c>
      <c r="E13" s="285">
        <f ca="1">OFFSET(Future_AOpexStart,MATCH($K$1,'I-6 Future A'!$A$6:$A$379)+7,+'I-5 Future DA'!F$5)</f>
        <v>2.6308233814022528</v>
      </c>
      <c r="F13" s="285">
        <f ca="1">OFFSET(Future_AOpexStart,MATCH($K$1,'I-6 Future A'!$A$6:$A$379)+7,+'I-5 Future DA'!G$5)</f>
        <v>2.6308233814022528</v>
      </c>
      <c r="G13" s="285">
        <f ca="1">OFFSET(Future_AOpexStart,MATCH($K$1,'I-6 Future A'!$A$6:$A$379)+7,+'I-5 Future DA'!H$5)</f>
        <v>2.6308233814022528</v>
      </c>
      <c r="H13" s="285">
        <f ca="1">OFFSET(Future_AOpexStart,MATCH($K$1,'I-6 Future A'!$A$6:$A$379)+7,+'I-5 Future DA'!I$5)</f>
        <v>2.6308233814022528</v>
      </c>
      <c r="I13" s="285">
        <f ca="1">OFFSET(Future_AOpexStart,MATCH($K$1,'I-6 Future A'!$A$6:$A$379)+7,+'I-5 Future DA'!J$5)</f>
        <v>2.6308233814022528</v>
      </c>
      <c r="J13" s="36"/>
      <c r="K13" s="21"/>
      <c r="L13" s="21"/>
    </row>
    <row r="14" spans="1:20" s="87" customFormat="1" ht="18" customHeight="1" collapsed="1" thickBot="1" x14ac:dyDescent="0.25">
      <c r="A14" s="84" t="s">
        <v>71</v>
      </c>
      <c r="B14" s="286">
        <f t="shared" ref="B14:I14" ca="1" si="0">SUM(B8:B13)</f>
        <v>0</v>
      </c>
      <c r="C14" s="286">
        <f t="shared" ca="1" si="0"/>
        <v>2.6308233814022528</v>
      </c>
      <c r="D14" s="286">
        <f t="shared" ca="1" si="0"/>
        <v>2.6308233814022528</v>
      </c>
      <c r="E14" s="286">
        <f t="shared" ca="1" si="0"/>
        <v>2.6308233814022528</v>
      </c>
      <c r="F14" s="286">
        <f t="shared" ca="1" si="0"/>
        <v>2.6308233814022528</v>
      </c>
      <c r="G14" s="286">
        <f t="shared" ca="1" si="0"/>
        <v>2.6308233814022528</v>
      </c>
      <c r="H14" s="286">
        <f t="shared" ca="1" si="0"/>
        <v>2.6308233814022528</v>
      </c>
      <c r="I14" s="286">
        <f t="shared" ca="1" si="0"/>
        <v>2.6308233814022528</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+'A-12'!B8+'A-12'!B19</f>
        <v>0</v>
      </c>
      <c r="C30" s="284">
        <f ca="1">+'A-12'!C8+'A-12'!C19</f>
        <v>0</v>
      </c>
      <c r="D30" s="284">
        <f ca="1">+'A-12'!D8+'A-12'!D19</f>
        <v>0</v>
      </c>
      <c r="E30" s="284">
        <f ca="1">+'A-12'!E8+'A-12'!E19</f>
        <v>0</v>
      </c>
      <c r="F30" s="284">
        <f ca="1">+'A-12'!F8+'A-12'!F19</f>
        <v>0</v>
      </c>
      <c r="G30" s="284">
        <f ca="1">+'A-12'!G8+'A-12'!G19</f>
        <v>0</v>
      </c>
      <c r="H30" s="284">
        <f ca="1">+'A-12'!H8+'A-12'!H19</f>
        <v>0</v>
      </c>
      <c r="I30" s="284">
        <f ca="1">+'A-12'!I8+'A-12'!I19</f>
        <v>0</v>
      </c>
      <c r="J30" s="42"/>
      <c r="K30" s="21"/>
      <c r="L30" s="21"/>
    </row>
    <row r="31" spans="1:12" hidden="1" outlineLevel="2" x14ac:dyDescent="0.2">
      <c r="A31" s="61" t="s">
        <v>69</v>
      </c>
      <c r="B31" s="284">
        <f ca="1">+'A-12'!B9+'A-12'!B20</f>
        <v>0</v>
      </c>
      <c r="C31" s="284">
        <f ca="1">+'A-12'!C9+'A-12'!C20</f>
        <v>0</v>
      </c>
      <c r="D31" s="284">
        <f ca="1">+'A-12'!D9+'A-12'!D20</f>
        <v>0</v>
      </c>
      <c r="E31" s="284">
        <f ca="1">+'A-12'!E9+'A-12'!E20</f>
        <v>0</v>
      </c>
      <c r="F31" s="284">
        <f ca="1">+'A-12'!F9+'A-12'!F20</f>
        <v>0</v>
      </c>
      <c r="G31" s="284">
        <f ca="1">+'A-12'!G9+'A-12'!G20</f>
        <v>0</v>
      </c>
      <c r="H31" s="284">
        <f ca="1">+'A-12'!H9+'A-12'!H20</f>
        <v>0</v>
      </c>
      <c r="I31" s="284">
        <f ca="1">+'A-12'!I9+'A-12'!I20</f>
        <v>0</v>
      </c>
      <c r="J31" s="42"/>
      <c r="K31" s="21"/>
      <c r="L31" s="21"/>
    </row>
    <row r="32" spans="1:12" s="736" customFormat="1" hidden="1" outlineLevel="2" x14ac:dyDescent="0.2">
      <c r="A32" s="61" t="s">
        <v>546</v>
      </c>
      <c r="B32" s="284">
        <f ca="1">+'A-12'!B10+'A-12'!B21</f>
        <v>0</v>
      </c>
      <c r="C32" s="284">
        <f ca="1">+'A-12'!C10+'A-12'!C21</f>
        <v>0</v>
      </c>
      <c r="D32" s="284">
        <f ca="1">+'A-12'!D10+'A-12'!D21</f>
        <v>0</v>
      </c>
      <c r="E32" s="284">
        <f ca="1">+'A-12'!E10+'A-12'!E21</f>
        <v>0</v>
      </c>
      <c r="F32" s="284">
        <f ca="1">+'A-12'!F10+'A-12'!F21</f>
        <v>0</v>
      </c>
      <c r="G32" s="284">
        <f ca="1">+'A-12'!G10+'A-12'!G21</f>
        <v>0</v>
      </c>
      <c r="H32" s="284">
        <f ca="1">+'A-12'!H10+'A-12'!H21</f>
        <v>0</v>
      </c>
      <c r="I32" s="284">
        <f ca="1">+'A-12'!I10+'A-12'!I21</f>
        <v>0</v>
      </c>
      <c r="J32" s="42"/>
      <c r="K32" s="712"/>
      <c r="L32" s="712"/>
    </row>
    <row r="33" spans="1:12" hidden="1" outlineLevel="2" x14ac:dyDescent="0.2">
      <c r="A33" s="61" t="s">
        <v>547</v>
      </c>
      <c r="B33" s="284">
        <f ca="1">+'A-12'!B11+'A-12'!B22</f>
        <v>0</v>
      </c>
      <c r="C33" s="284">
        <f ca="1">+'A-12'!C11+'A-12'!C22</f>
        <v>0</v>
      </c>
      <c r="D33" s="284">
        <f ca="1">+'A-12'!D11+'A-12'!D22</f>
        <v>0</v>
      </c>
      <c r="E33" s="284">
        <f ca="1">+'A-12'!E11+'A-12'!E22</f>
        <v>0</v>
      </c>
      <c r="F33" s="284">
        <f ca="1">+'A-12'!F11+'A-12'!F22</f>
        <v>0</v>
      </c>
      <c r="G33" s="284">
        <f ca="1">+'A-12'!G11+'A-12'!G22</f>
        <v>0</v>
      </c>
      <c r="H33" s="284">
        <f ca="1">+'A-12'!H11+'A-12'!H22</f>
        <v>0</v>
      </c>
      <c r="I33" s="284">
        <f ca="1">+'A-12'!I11+'A-12'!I22</f>
        <v>0</v>
      </c>
      <c r="J33" s="42"/>
      <c r="K33" s="21"/>
      <c r="L33" s="21"/>
    </row>
    <row r="34" spans="1:12" s="736" customFormat="1" hidden="1" outlineLevel="2" x14ac:dyDescent="0.2">
      <c r="A34" s="61" t="s">
        <v>498</v>
      </c>
      <c r="B34" s="284">
        <f ca="1">+'A-12'!B12+'A-12'!B23</f>
        <v>0</v>
      </c>
      <c r="C34" s="284">
        <f ca="1">+'A-12'!C12+'A-12'!C23</f>
        <v>0</v>
      </c>
      <c r="D34" s="284">
        <f ca="1">+'A-12'!D12+'A-12'!D23</f>
        <v>0</v>
      </c>
      <c r="E34" s="284">
        <f ca="1">+'A-12'!E12+'A-12'!E23</f>
        <v>0</v>
      </c>
      <c r="F34" s="284">
        <f ca="1">+'A-12'!F12+'A-12'!F23</f>
        <v>0</v>
      </c>
      <c r="G34" s="284">
        <f ca="1">+'A-12'!G12+'A-12'!G23</f>
        <v>0</v>
      </c>
      <c r="H34" s="284">
        <f ca="1">+'A-12'!H12+'A-12'!H23</f>
        <v>0</v>
      </c>
      <c r="I34" s="284">
        <f ca="1">+'A-12'!I12+'A-12'!I23</f>
        <v>0</v>
      </c>
      <c r="J34" s="42"/>
      <c r="K34" s="712"/>
      <c r="L34" s="712"/>
    </row>
    <row r="35" spans="1:12" ht="13.5" hidden="1" outlineLevel="2" thickBot="1" x14ac:dyDescent="0.25">
      <c r="A35" s="83" t="s">
        <v>70</v>
      </c>
      <c r="B35" s="284">
        <f ca="1">+'A-12'!B13+'A-12'!B24</f>
        <v>0</v>
      </c>
      <c r="C35" s="284">
        <f ca="1">+'A-12'!C13+'A-12'!C24</f>
        <v>2.6308233814022528</v>
      </c>
      <c r="D35" s="284">
        <f ca="1">+'A-12'!D13+'A-12'!D24</f>
        <v>2.6308233814022528</v>
      </c>
      <c r="E35" s="284">
        <f ca="1">+'A-12'!E13+'A-12'!E24</f>
        <v>2.6308233814022528</v>
      </c>
      <c r="F35" s="284">
        <f ca="1">+'A-12'!F13+'A-12'!F24</f>
        <v>2.6308233814022528</v>
      </c>
      <c r="G35" s="284">
        <f ca="1">+'A-12'!G13+'A-12'!G24</f>
        <v>2.6308233814022528</v>
      </c>
      <c r="H35" s="284">
        <f ca="1">+'A-12'!H13+'A-12'!H24</f>
        <v>2.6308233814022528</v>
      </c>
      <c r="I35" s="284">
        <f ca="1">+'A-12'!I13+'A-12'!I24</f>
        <v>2.6308233814022528</v>
      </c>
      <c r="J35" s="93"/>
      <c r="K35" s="21"/>
      <c r="L35" s="21"/>
    </row>
    <row r="36" spans="1:12" s="87" customFormat="1" ht="20.25" customHeight="1" collapsed="1" thickBot="1" x14ac:dyDescent="0.25">
      <c r="A36" s="94" t="s">
        <v>121</v>
      </c>
      <c r="B36" s="293">
        <f t="shared" ref="B36:I36" ca="1" si="7">SUM(B30:B35)</f>
        <v>0</v>
      </c>
      <c r="C36" s="293">
        <f t="shared" ca="1" si="7"/>
        <v>2.6308233814022528</v>
      </c>
      <c r="D36" s="293">
        <f t="shared" ca="1" si="7"/>
        <v>2.6308233814022528</v>
      </c>
      <c r="E36" s="293">
        <f t="shared" ca="1" si="7"/>
        <v>2.6308233814022528</v>
      </c>
      <c r="F36" s="293">
        <f t="shared" ca="1" si="7"/>
        <v>2.6308233814022528</v>
      </c>
      <c r="G36" s="293">
        <f t="shared" ca="1" si="7"/>
        <v>2.6308233814022528</v>
      </c>
      <c r="H36" s="293">
        <f t="shared" ca="1" si="7"/>
        <v>2.6308233814022528</v>
      </c>
      <c r="I36" s="293">
        <f t="shared" ca="1" si="7"/>
        <v>2.6308233814022528</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2.2841797260954675E-2</v>
      </c>
      <c r="F47" s="284">
        <f t="shared" ca="1" si="12"/>
        <v>4.2406487021030885E-2</v>
      </c>
      <c r="G47" s="284">
        <f t="shared" ca="1" si="12"/>
        <v>5.8363604130492082E-2</v>
      </c>
      <c r="H47" s="284">
        <f t="shared" ca="1" si="12"/>
        <v>7.4257561831593835E-2</v>
      </c>
      <c r="I47" s="284">
        <f t="shared" ca="1" si="12"/>
        <v>9.0052111781759869E-2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2.2841797260954675E-2</v>
      </c>
      <c r="F48" s="293">
        <f t="shared" ca="1" si="13"/>
        <v>4.2406487021030885E-2</v>
      </c>
      <c r="G48" s="293">
        <f t="shared" ca="1" si="13"/>
        <v>5.8363604130492082E-2</v>
      </c>
      <c r="H48" s="293">
        <f t="shared" ca="1" si="13"/>
        <v>7.4257561831593835E-2</v>
      </c>
      <c r="I48" s="293">
        <f t="shared" ca="1" si="13"/>
        <v>9.0052111781759869E-2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1.2364912724926309E-2</v>
      </c>
      <c r="F58" s="285">
        <f t="shared" ca="1" si="18"/>
        <v>2.9565798080519894E-2</v>
      </c>
      <c r="G58" s="285">
        <f t="shared" ca="1" si="18"/>
        <v>4.9414154451429056E-2</v>
      </c>
      <c r="H58" s="285">
        <f t="shared" ca="1" si="18"/>
        <v>6.7651344278070236E-2</v>
      </c>
      <c r="I58" s="285">
        <f t="shared" ca="1" si="18"/>
        <v>8.4088283773107494E-2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1.2364912724926309E-2</v>
      </c>
      <c r="F59" s="286">
        <f t="shared" ca="1" si="19"/>
        <v>2.9565798080519894E-2</v>
      </c>
      <c r="G59" s="286">
        <f t="shared" ca="1" si="19"/>
        <v>4.9414154451429056E-2</v>
      </c>
      <c r="H59" s="286">
        <f t="shared" ca="1" si="19"/>
        <v>6.7651344278070236E-2</v>
      </c>
      <c r="I59" s="286">
        <f t="shared" ca="1" si="19"/>
        <v>8.4088283773107494E-2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2.6308233814022528</v>
      </c>
      <c r="D69" s="285">
        <f t="shared" ca="1" si="24"/>
        <v>2.6308233814022528</v>
      </c>
      <c r="E69" s="285">
        <f t="shared" ca="1" si="24"/>
        <v>2.6660300913881336</v>
      </c>
      <c r="F69" s="285">
        <f t="shared" ca="1" si="24"/>
        <v>2.7027956665038033</v>
      </c>
      <c r="G69" s="285">
        <f t="shared" ca="1" si="24"/>
        <v>2.7386011399841741</v>
      </c>
      <c r="H69" s="285">
        <f t="shared" ca="1" si="24"/>
        <v>2.7727322875119169</v>
      </c>
      <c r="I69" s="285">
        <f t="shared" ca="1" si="24"/>
        <v>2.8049637769571203</v>
      </c>
      <c r="K69" s="42"/>
      <c r="L69" s="21"/>
    </row>
    <row r="70" spans="1:20" s="87" customFormat="1" ht="18" customHeight="1" collapsed="1" thickBot="1" x14ac:dyDescent="0.25">
      <c r="A70" s="99" t="s">
        <v>122</v>
      </c>
      <c r="B70" s="294">
        <f t="shared" ref="B70:I70" ca="1" si="25">SUM(B64:B69)</f>
        <v>0</v>
      </c>
      <c r="C70" s="294">
        <f t="shared" ca="1" si="25"/>
        <v>2.6308233814022528</v>
      </c>
      <c r="D70" s="294">
        <f t="shared" ca="1" si="25"/>
        <v>2.6308233814022528</v>
      </c>
      <c r="E70" s="294">
        <f t="shared" ca="1" si="25"/>
        <v>2.6660300913881336</v>
      </c>
      <c r="F70" s="294">
        <f t="shared" ca="1" si="25"/>
        <v>2.7027956665038033</v>
      </c>
      <c r="G70" s="294">
        <f t="shared" ca="1" si="25"/>
        <v>2.7386011399841741</v>
      </c>
      <c r="H70" s="294">
        <f t="shared" ca="1" si="25"/>
        <v>2.7727322875119169</v>
      </c>
      <c r="I70" s="294">
        <f t="shared" ca="1" si="25"/>
        <v>2.8049637769571203</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2.2841797260954675E-2</v>
      </c>
      <c r="Q77" s="284">
        <f ca="1">IF($B77&lt;&gt;0,(+VLOOKUP($B77,$A$8:$I$13,6,FALSE))*(F77),0)</f>
        <v>4.2406487021030885E-2</v>
      </c>
      <c r="R77" s="284">
        <f ca="1">IF($B77&lt;&gt;0,(+VLOOKUP($B77,$A$8:$I$13,7,FALSE))*(G77),0)</f>
        <v>5.8363604130492082E-2</v>
      </c>
      <c r="S77" s="284">
        <f ca="1">IF($B77&lt;&gt;0,(+VLOOKUP($B77,$A$8:$I$13,8,FALSE))*(H77),0)</f>
        <v>7.4257561831593835E-2</v>
      </c>
      <c r="T77" s="284">
        <f ca="1">IF($B77&lt;&gt;0,(+VLOOKUP($B77,$A$8:$I$13,9,FALSE))*(I77),0)</f>
        <v>9.0052111781759869E-2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2.2841797260954675E-2</v>
      </c>
      <c r="Q83" s="291">
        <f t="shared" ca="1" si="51"/>
        <v>4.2406487021030885E-2</v>
      </c>
      <c r="R83" s="291">
        <f t="shared" ca="1" si="51"/>
        <v>5.8363604130492082E-2</v>
      </c>
      <c r="S83" s="291">
        <f t="shared" ca="1" si="51"/>
        <v>7.4257561831593835E-2</v>
      </c>
      <c r="T83" s="291">
        <f t="shared" ca="1" si="51"/>
        <v>9.0052111781759869E-2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2.2841797260954675E-2</v>
      </c>
      <c r="F103" s="284">
        <f t="shared" ca="1" si="62"/>
        <v>4.2406487021030885E-2</v>
      </c>
      <c r="G103" s="284">
        <f t="shared" ca="1" si="62"/>
        <v>5.8363604130492082E-2</v>
      </c>
      <c r="H103" s="284">
        <f t="shared" ca="1" si="62"/>
        <v>7.4257561831593835E-2</v>
      </c>
      <c r="I103" s="284">
        <f t="shared" ca="1" si="62"/>
        <v>9.0052111781759869E-2</v>
      </c>
    </row>
    <row r="104" spans="1:20" outlineLevel="1" x14ac:dyDescent="0.2">
      <c r="A104" s="120" t="s">
        <v>135</v>
      </c>
      <c r="B104" s="121"/>
      <c r="C104" s="295">
        <f t="shared" ref="C104:I104" ca="1" si="63">SUM(C98:C103)</f>
        <v>0</v>
      </c>
      <c r="D104" s="295">
        <f t="shared" ca="1" si="63"/>
        <v>0</v>
      </c>
      <c r="E104" s="295">
        <f t="shared" ca="1" si="63"/>
        <v>2.2841797260954675E-2</v>
      </c>
      <c r="F104" s="295">
        <f t="shared" ca="1" si="63"/>
        <v>4.2406487021030885E-2</v>
      </c>
      <c r="G104" s="295">
        <f t="shared" ca="1" si="63"/>
        <v>5.8363604130492082E-2</v>
      </c>
      <c r="H104" s="295">
        <f t="shared" ca="1" si="63"/>
        <v>7.4257561831593835E-2</v>
      </c>
      <c r="I104" s="295">
        <f t="shared" ca="1" si="63"/>
        <v>9.0052111781759869E-2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1.2364912724926309E-2</v>
      </c>
      <c r="Q113" s="284">
        <f ca="1">IF($B113&lt;&gt;0,(+VLOOKUP($B113,$A$8:$I$13,6,FALSE)+VLOOKUP($B113,$A$42:$I$47,6,FALSE))*(F113),0)</f>
        <v>2.9565798080519894E-2</v>
      </c>
      <c r="R113" s="284">
        <f ca="1">IF($B113&lt;&gt;0,(+VLOOKUP($B113,$A$8:$I$13,7,FALSE)+VLOOKUP($B113,$A$42:$I$47,7,FALSE))*(G113),0)</f>
        <v>4.9414154451429056E-2</v>
      </c>
      <c r="S113" s="284">
        <f ca="1">IF($B113&lt;&gt;0,(+VLOOKUP($B113,$A$8:$I$13,8,FALSE)+VLOOKUP($B113,$A$42:$I$47,8,FALSE))*(H113),0)</f>
        <v>6.7651344278070236E-2</v>
      </c>
      <c r="T113" s="284">
        <f ca="1">IF($B113&lt;&gt;0,(+VLOOKUP($B113,$A$8:$I$13,9,FALSE)+VLOOKUP($B113,$A$42:$I$47,9,FALSE))*(I113),0)</f>
        <v>8.4088283773107494E-2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1.2364912724926309E-2</v>
      </c>
      <c r="Q119" s="291">
        <f t="shared" ca="1" si="75"/>
        <v>2.9565798080519894E-2</v>
      </c>
      <c r="R119" s="291">
        <f t="shared" ca="1" si="75"/>
        <v>4.9414154451429056E-2</v>
      </c>
      <c r="S119" s="291">
        <f t="shared" ca="1" si="75"/>
        <v>6.7651344278070236E-2</v>
      </c>
      <c r="T119" s="291">
        <f t="shared" ca="1" si="75"/>
        <v>8.4088283773107494E-2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1.2364912724926309E-2</v>
      </c>
      <c r="F139" s="284">
        <f t="shared" ca="1" si="83"/>
        <v>2.9565798080519894E-2</v>
      </c>
      <c r="G139" s="284">
        <f t="shared" ca="1" si="83"/>
        <v>4.9414154451429056E-2</v>
      </c>
      <c r="H139" s="284">
        <f t="shared" ca="1" si="83"/>
        <v>6.7651344278070236E-2</v>
      </c>
      <c r="I139" s="284">
        <f t="shared" ca="1" si="83"/>
        <v>8.4088283773107494E-2</v>
      </c>
    </row>
    <row r="140" spans="1:16" outlineLevel="1" x14ac:dyDescent="0.2">
      <c r="A140" s="120" t="s">
        <v>140</v>
      </c>
      <c r="B140" s="121"/>
      <c r="C140" s="295">
        <f t="shared" ref="C140:I140" ca="1" si="84">SUM(C134:C139)</f>
        <v>0</v>
      </c>
      <c r="D140" s="295">
        <f t="shared" ca="1" si="84"/>
        <v>0</v>
      </c>
      <c r="E140" s="295">
        <f t="shared" ca="1" si="84"/>
        <v>1.2364912724926309E-2</v>
      </c>
      <c r="F140" s="295">
        <f t="shared" ca="1" si="84"/>
        <v>2.9565798080519894E-2</v>
      </c>
      <c r="G140" s="295">
        <f t="shared" ca="1" si="84"/>
        <v>4.9414154451429056E-2</v>
      </c>
      <c r="H140" s="295">
        <f t="shared" ca="1" si="84"/>
        <v>6.7651344278070236E-2</v>
      </c>
      <c r="I140" s="295">
        <f t="shared" ca="1" si="84"/>
        <v>8.4088283773107494E-2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3.090486278543603E-2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2.6308233814022528</v>
      </c>
      <c r="D205" s="82">
        <f t="shared" ca="1" si="98"/>
        <v>2.6308233814022528</v>
      </c>
      <c r="E205" s="82">
        <f t="shared" ca="1" si="98"/>
        <v>2.6308233814022528</v>
      </c>
      <c r="F205" s="82">
        <f t="shared" ca="1" si="98"/>
        <v>2.6308233814022528</v>
      </c>
      <c r="G205" s="82">
        <f t="shared" ca="1" si="98"/>
        <v>2.6308233814022528</v>
      </c>
      <c r="H205" s="82">
        <f t="shared" ca="1" si="98"/>
        <v>2.6308233814022528</v>
      </c>
      <c r="I205" s="82">
        <f t="shared" ca="1" si="98"/>
        <v>2.6308233814022528</v>
      </c>
    </row>
    <row r="206" spans="1:9" hidden="1" outlineLevel="1" x14ac:dyDescent="0.2">
      <c r="A206" t="s">
        <v>149</v>
      </c>
      <c r="B206" s="82">
        <f t="shared" ref="B206:I206" ca="1" si="99">+B36</f>
        <v>0</v>
      </c>
      <c r="C206" s="82">
        <f t="shared" ca="1" si="99"/>
        <v>2.6308233814022528</v>
      </c>
      <c r="D206" s="82">
        <f t="shared" ca="1" si="99"/>
        <v>2.6308233814022528</v>
      </c>
      <c r="E206" s="82">
        <f t="shared" ca="1" si="99"/>
        <v>2.6308233814022528</v>
      </c>
      <c r="F206" s="82">
        <f t="shared" ca="1" si="99"/>
        <v>2.6308233814022528</v>
      </c>
      <c r="G206" s="82">
        <f t="shared" ca="1" si="99"/>
        <v>2.6308233814022528</v>
      </c>
      <c r="H206" s="82">
        <f t="shared" ca="1" si="99"/>
        <v>2.6308233814022528</v>
      </c>
      <c r="I206" s="82">
        <f t="shared" ca="1" si="99"/>
        <v>2.6308233814022528</v>
      </c>
    </row>
    <row r="207" spans="1:9" hidden="1" outlineLevel="1" x14ac:dyDescent="0.2">
      <c r="A207" t="s">
        <v>150</v>
      </c>
      <c r="B207" s="82">
        <f t="shared" ref="B207:I207" ca="1" si="100">+B36+B48</f>
        <v>0</v>
      </c>
      <c r="C207" s="82">
        <f t="shared" ca="1" si="100"/>
        <v>2.6308233814022528</v>
      </c>
      <c r="D207" s="82">
        <f t="shared" ca="1" si="100"/>
        <v>2.6308233814022528</v>
      </c>
      <c r="E207" s="82">
        <f t="shared" ca="1" si="100"/>
        <v>2.6536651786632075</v>
      </c>
      <c r="F207" s="82">
        <f t="shared" ca="1" si="100"/>
        <v>2.6732298684232836</v>
      </c>
      <c r="G207" s="82">
        <f t="shared" ca="1" si="100"/>
        <v>2.689186985532745</v>
      </c>
      <c r="H207" s="82">
        <f t="shared" ca="1" si="100"/>
        <v>2.7050809432338467</v>
      </c>
      <c r="I207" s="82">
        <f t="shared" ca="1" si="100"/>
        <v>2.7208754931840127</v>
      </c>
    </row>
    <row r="208" spans="1:9" hidden="1" outlineLevel="1" x14ac:dyDescent="0.2">
      <c r="A208" t="s">
        <v>151</v>
      </c>
      <c r="B208" s="82">
        <f t="shared" ref="B208:I208" ca="1" si="101">+B70</f>
        <v>0</v>
      </c>
      <c r="C208" s="82">
        <f t="shared" ca="1" si="101"/>
        <v>2.6308233814022528</v>
      </c>
      <c r="D208" s="82">
        <f t="shared" ca="1" si="101"/>
        <v>2.6308233814022528</v>
      </c>
      <c r="E208" s="82">
        <f t="shared" ca="1" si="101"/>
        <v>2.6660300913881336</v>
      </c>
      <c r="F208" s="82">
        <f t="shared" ca="1" si="101"/>
        <v>2.7027956665038033</v>
      </c>
      <c r="G208" s="82">
        <f t="shared" ca="1" si="101"/>
        <v>2.7386011399841741</v>
      </c>
      <c r="H208" s="82">
        <f t="shared" ca="1" si="101"/>
        <v>2.7727322875119169</v>
      </c>
      <c r="I208" s="82">
        <f t="shared" ca="1" si="101"/>
        <v>2.8049637769571203</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378" priority="2" stopIfTrue="1" operator="notEqual">
      <formula>0</formula>
    </cfRule>
  </conditionalFormatting>
  <conditionalFormatting sqref="J130 J94 J70 J59 J48 J36:J37 J14 J25">
    <cfRule type="cellIs" dxfId="377" priority="3" stopIfTrue="1" operator="equal">
      <formula>"OK"</formula>
    </cfRule>
    <cfRule type="cellIs" dxfId="376" priority="4" stopIfTrue="1" operator="equal">
      <formula>"Warning Check Escalations"</formula>
    </cfRule>
  </conditionalFormatting>
  <conditionalFormatting sqref="N120:T120 N84:T84">
    <cfRule type="cellIs" dxfId="375" priority="5" stopIfTrue="1" operator="notEqual">
      <formula>0</formula>
    </cfRule>
    <cfRule type="cellIs" dxfId="374" priority="6" stopIfTrue="1" operator="equal">
      <formula>0</formula>
    </cfRule>
  </conditionalFormatting>
  <conditionalFormatting sqref="B94:I94">
    <cfRule type="cellIs" dxfId="373" priority="1" stopIfTrue="1" operator="notEqual">
      <formula>0</formula>
    </cfRule>
  </conditionalFormatting>
  <dataValidations count="5">
    <dataValidation type="list" showInputMessage="1" showErrorMessage="1" sqref="B112" xr:uid="{00000000-0002-0000-1900-000000000000}">
      <formula1>"Labour, Materials, Services"</formula1>
    </dataValidation>
    <dataValidation type="list" allowBlank="1" showInputMessage="1" showErrorMessage="1" sqref="A77:A82" xr:uid="{00000000-0002-0000-1900-000001000000}">
      <formula1>EscalationDescription_Input_Cost</formula1>
    </dataValidation>
    <dataValidation type="list" showInputMessage="1" showErrorMessage="1" sqref="A113:A118" xr:uid="{00000000-0002-0000-1900-000002000000}">
      <formula1>EscalationDescription_General</formula1>
    </dataValidation>
    <dataValidation type="list" allowBlank="1" showInputMessage="1" showErrorMessage="1" sqref="D5" xr:uid="{00000000-0002-0000-1900-000003000000}">
      <formula1>"2008/09 Regulatory Accounts, Bottom Up"</formula1>
    </dataValidation>
    <dataValidation type="list" showInputMessage="1" showErrorMessage="1" sqref="B77:B82 B113:B118" xr:uid="{00000000-0002-0000-19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54273"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71">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13</v>
      </c>
      <c r="M1" s="281"/>
      <c r="N1" s="279"/>
      <c r="O1" s="279"/>
      <c r="P1" s="279"/>
      <c r="Q1" s="279"/>
      <c r="R1" s="279"/>
      <c r="S1" s="279"/>
      <c r="T1" s="279"/>
    </row>
    <row r="2" spans="1:20" ht="15.75" x14ac:dyDescent="0.25">
      <c r="A2" s="184" t="s">
        <v>114</v>
      </c>
      <c r="B2" s="74" t="str">
        <f ca="1">OFFSET(List_AllocOpexListStart,+$K$1,1)</f>
        <v>Operational Finance</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1.5223418481583064</v>
      </c>
      <c r="D13" s="285">
        <f ca="1">OFFSET(Future_AOpexStart,MATCH($K$1,'I-6 Future A'!$A$6:$A$379)+7,+'I-5 Future DA'!E$5)</f>
        <v>1.5223418481583064</v>
      </c>
      <c r="E13" s="285">
        <f ca="1">OFFSET(Future_AOpexStart,MATCH($K$1,'I-6 Future A'!$A$6:$A$379)+7,+'I-5 Future DA'!F$5)</f>
        <v>1.5223418481583064</v>
      </c>
      <c r="F13" s="285">
        <f ca="1">OFFSET(Future_AOpexStart,MATCH($K$1,'I-6 Future A'!$A$6:$A$379)+7,+'I-5 Future DA'!G$5)</f>
        <v>1.5223418481583064</v>
      </c>
      <c r="G13" s="285">
        <f ca="1">OFFSET(Future_AOpexStart,MATCH($K$1,'I-6 Future A'!$A$6:$A$379)+7,+'I-5 Future DA'!H$5)</f>
        <v>1.5223418481583064</v>
      </c>
      <c r="H13" s="285">
        <f ca="1">OFFSET(Future_AOpexStart,MATCH($K$1,'I-6 Future A'!$A$6:$A$379)+7,+'I-5 Future DA'!I$5)</f>
        <v>1.5223418481583064</v>
      </c>
      <c r="I13" s="285">
        <f ca="1">OFFSET(Future_AOpexStart,MATCH($K$1,'I-6 Future A'!$A$6:$A$379)+7,+'I-5 Future DA'!J$5)</f>
        <v>1.5223418481583064</v>
      </c>
      <c r="J13" s="36"/>
      <c r="K13" s="21"/>
      <c r="L13" s="21"/>
    </row>
    <row r="14" spans="1:20" s="87" customFormat="1" ht="18" customHeight="1" collapsed="1" thickBot="1" x14ac:dyDescent="0.25">
      <c r="A14" s="84" t="s">
        <v>71</v>
      </c>
      <c r="B14" s="286">
        <f t="shared" ref="B14:I14" ca="1" si="0">SUM(B8:B13)</f>
        <v>0</v>
      </c>
      <c r="C14" s="286">
        <f t="shared" ca="1" si="0"/>
        <v>1.5223418481583064</v>
      </c>
      <c r="D14" s="286">
        <f t="shared" ca="1" si="0"/>
        <v>1.5223418481583064</v>
      </c>
      <c r="E14" s="286">
        <f t="shared" ca="1" si="0"/>
        <v>1.5223418481583064</v>
      </c>
      <c r="F14" s="286">
        <f t="shared" ca="1" si="0"/>
        <v>1.5223418481583064</v>
      </c>
      <c r="G14" s="286">
        <f t="shared" ca="1" si="0"/>
        <v>1.5223418481583064</v>
      </c>
      <c r="H14" s="286">
        <f t="shared" ca="1" si="0"/>
        <v>1.5223418481583064</v>
      </c>
      <c r="I14" s="286">
        <f t="shared" ca="1" si="0"/>
        <v>1.5223418481583064</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+'A-13'!B8+'A-13'!B19</f>
        <v>0</v>
      </c>
      <c r="C30" s="284">
        <f ca="1">+'A-13'!C8+'A-13'!C19</f>
        <v>0</v>
      </c>
      <c r="D30" s="284">
        <f ca="1">+'A-13'!D8+'A-13'!D19</f>
        <v>0</v>
      </c>
      <c r="E30" s="284">
        <f ca="1">+'A-13'!E8+'A-13'!E19</f>
        <v>0</v>
      </c>
      <c r="F30" s="284">
        <f ca="1">+'A-13'!F8+'A-13'!F19</f>
        <v>0</v>
      </c>
      <c r="G30" s="284">
        <f ca="1">+'A-13'!G8+'A-13'!G19</f>
        <v>0</v>
      </c>
      <c r="H30" s="284">
        <f ca="1">+'A-13'!H8+'A-13'!H19</f>
        <v>0</v>
      </c>
      <c r="I30" s="284">
        <f ca="1">+'A-13'!I8+'A-13'!I19</f>
        <v>0</v>
      </c>
      <c r="J30" s="42"/>
      <c r="K30" s="21"/>
      <c r="L30" s="21"/>
    </row>
    <row r="31" spans="1:12" hidden="1" outlineLevel="2" x14ac:dyDescent="0.2">
      <c r="A31" s="61" t="s">
        <v>69</v>
      </c>
      <c r="B31" s="284">
        <f ca="1">+'A-13'!B9+'A-13'!B20</f>
        <v>0</v>
      </c>
      <c r="C31" s="284">
        <f ca="1">+'A-13'!C9+'A-13'!C20</f>
        <v>0</v>
      </c>
      <c r="D31" s="284">
        <f ca="1">+'A-13'!D9+'A-13'!D20</f>
        <v>0</v>
      </c>
      <c r="E31" s="284">
        <f ca="1">+'A-13'!E9+'A-13'!E20</f>
        <v>0</v>
      </c>
      <c r="F31" s="284">
        <f ca="1">+'A-13'!F9+'A-13'!F20</f>
        <v>0</v>
      </c>
      <c r="G31" s="284">
        <f ca="1">+'A-13'!G9+'A-13'!G20</f>
        <v>0</v>
      </c>
      <c r="H31" s="284">
        <f ca="1">+'A-13'!H9+'A-13'!H20</f>
        <v>0</v>
      </c>
      <c r="I31" s="284">
        <f ca="1">+'A-13'!I9+'A-13'!I20</f>
        <v>0</v>
      </c>
      <c r="J31" s="42"/>
      <c r="K31" s="21"/>
      <c r="L31" s="21"/>
    </row>
    <row r="32" spans="1:12" s="736" customFormat="1" hidden="1" outlineLevel="2" x14ac:dyDescent="0.2">
      <c r="A32" s="61" t="s">
        <v>546</v>
      </c>
      <c r="B32" s="284">
        <f ca="1">+'A-13'!B10+'A-13'!B21</f>
        <v>0</v>
      </c>
      <c r="C32" s="284">
        <f ca="1">+'A-13'!C10+'A-13'!C21</f>
        <v>0</v>
      </c>
      <c r="D32" s="284">
        <f ca="1">+'A-13'!D10+'A-13'!D21</f>
        <v>0</v>
      </c>
      <c r="E32" s="284">
        <f ca="1">+'A-13'!E10+'A-13'!E21</f>
        <v>0</v>
      </c>
      <c r="F32" s="284">
        <f ca="1">+'A-13'!F10+'A-13'!F21</f>
        <v>0</v>
      </c>
      <c r="G32" s="284">
        <f ca="1">+'A-13'!G10+'A-13'!G21</f>
        <v>0</v>
      </c>
      <c r="H32" s="284">
        <f ca="1">+'A-13'!H10+'A-13'!H21</f>
        <v>0</v>
      </c>
      <c r="I32" s="284">
        <f ca="1">+'A-13'!I10+'A-13'!I21</f>
        <v>0</v>
      </c>
      <c r="J32" s="42"/>
      <c r="K32" s="712"/>
      <c r="L32" s="712"/>
    </row>
    <row r="33" spans="1:12" hidden="1" outlineLevel="2" x14ac:dyDescent="0.2">
      <c r="A33" s="61" t="s">
        <v>547</v>
      </c>
      <c r="B33" s="284">
        <f ca="1">+'A-13'!B11+'A-13'!B22</f>
        <v>0</v>
      </c>
      <c r="C33" s="284">
        <f ca="1">+'A-13'!C11+'A-13'!C22</f>
        <v>0</v>
      </c>
      <c r="D33" s="284">
        <f ca="1">+'A-13'!D11+'A-13'!D22</f>
        <v>0</v>
      </c>
      <c r="E33" s="284">
        <f ca="1">+'A-13'!E11+'A-13'!E22</f>
        <v>0</v>
      </c>
      <c r="F33" s="284">
        <f ca="1">+'A-13'!F11+'A-13'!F22</f>
        <v>0</v>
      </c>
      <c r="G33" s="284">
        <f ca="1">+'A-13'!G11+'A-13'!G22</f>
        <v>0</v>
      </c>
      <c r="H33" s="284">
        <f ca="1">+'A-13'!H11+'A-13'!H22</f>
        <v>0</v>
      </c>
      <c r="I33" s="284">
        <f ca="1">+'A-13'!I11+'A-13'!I22</f>
        <v>0</v>
      </c>
      <c r="J33" s="42"/>
      <c r="K33" s="21"/>
      <c r="L33" s="21"/>
    </row>
    <row r="34" spans="1:12" s="736" customFormat="1" hidden="1" outlineLevel="2" x14ac:dyDescent="0.2">
      <c r="A34" s="61" t="s">
        <v>498</v>
      </c>
      <c r="B34" s="284">
        <f ca="1">+'A-13'!B12+'A-13'!B23</f>
        <v>0</v>
      </c>
      <c r="C34" s="284">
        <f ca="1">+'A-13'!C12+'A-13'!C23</f>
        <v>0</v>
      </c>
      <c r="D34" s="284">
        <f ca="1">+'A-13'!D12+'A-13'!D23</f>
        <v>0</v>
      </c>
      <c r="E34" s="284">
        <f ca="1">+'A-13'!E12+'A-13'!E23</f>
        <v>0</v>
      </c>
      <c r="F34" s="284">
        <f ca="1">+'A-13'!F12+'A-13'!F23</f>
        <v>0</v>
      </c>
      <c r="G34" s="284">
        <f ca="1">+'A-13'!G12+'A-13'!G23</f>
        <v>0</v>
      </c>
      <c r="H34" s="284">
        <f ca="1">+'A-13'!H12+'A-13'!H23</f>
        <v>0</v>
      </c>
      <c r="I34" s="284">
        <f ca="1">+'A-13'!I12+'A-13'!I23</f>
        <v>0</v>
      </c>
      <c r="J34" s="42"/>
      <c r="K34" s="712"/>
      <c r="L34" s="712"/>
    </row>
    <row r="35" spans="1:12" ht="13.5" hidden="1" outlineLevel="2" thickBot="1" x14ac:dyDescent="0.25">
      <c r="A35" s="83" t="s">
        <v>70</v>
      </c>
      <c r="B35" s="284">
        <f ca="1">+'A-13'!B13+'A-13'!B24</f>
        <v>0</v>
      </c>
      <c r="C35" s="284">
        <f ca="1">+'A-13'!C13+'A-13'!C24</f>
        <v>1.5223418481583064</v>
      </c>
      <c r="D35" s="284">
        <f ca="1">+'A-13'!D13+'A-13'!D24</f>
        <v>1.5223418481583064</v>
      </c>
      <c r="E35" s="284">
        <f ca="1">+'A-13'!E13+'A-13'!E24</f>
        <v>1.5223418481583064</v>
      </c>
      <c r="F35" s="284">
        <f ca="1">+'A-13'!F13+'A-13'!F24</f>
        <v>1.5223418481583064</v>
      </c>
      <c r="G35" s="284">
        <f ca="1">+'A-13'!G13+'A-13'!G24</f>
        <v>1.5223418481583064</v>
      </c>
      <c r="H35" s="284">
        <f ca="1">+'A-13'!H13+'A-13'!H24</f>
        <v>1.5223418481583064</v>
      </c>
      <c r="I35" s="284">
        <f ca="1">+'A-13'!I13+'A-13'!I24</f>
        <v>1.5223418481583064</v>
      </c>
      <c r="J35" s="93"/>
      <c r="K35" s="21"/>
      <c r="L35" s="21"/>
    </row>
    <row r="36" spans="1:12" s="87" customFormat="1" ht="20.25" customHeight="1" collapsed="1" thickBot="1" x14ac:dyDescent="0.25">
      <c r="A36" s="94" t="s">
        <v>121</v>
      </c>
      <c r="B36" s="293">
        <f t="shared" ref="B36:I36" ca="1" si="7">SUM(B30:B35)</f>
        <v>0</v>
      </c>
      <c r="C36" s="293">
        <f t="shared" ca="1" si="7"/>
        <v>1.5223418481583064</v>
      </c>
      <c r="D36" s="293">
        <f t="shared" ca="1" si="7"/>
        <v>1.5223418481583064</v>
      </c>
      <c r="E36" s="293">
        <f t="shared" ca="1" si="7"/>
        <v>1.5223418481583064</v>
      </c>
      <c r="F36" s="293">
        <f t="shared" ca="1" si="7"/>
        <v>1.5223418481583064</v>
      </c>
      <c r="G36" s="293">
        <f t="shared" ca="1" si="7"/>
        <v>1.5223418481583064</v>
      </c>
      <c r="H36" s="293">
        <f t="shared" ca="1" si="7"/>
        <v>1.5223418481583064</v>
      </c>
      <c r="I36" s="293">
        <f t="shared" ca="1" si="7"/>
        <v>1.5223418481583064</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1.3217544021888973E-2</v>
      </c>
      <c r="F47" s="284">
        <f t="shared" ca="1" si="12"/>
        <v>2.4538769984280673E-2</v>
      </c>
      <c r="G47" s="284">
        <f t="shared" ca="1" si="12"/>
        <v>3.3772452231223354E-2</v>
      </c>
      <c r="H47" s="284">
        <f t="shared" ca="1" si="12"/>
        <v>4.296958690483587E-2</v>
      </c>
      <c r="I47" s="284">
        <f t="shared" ca="1" si="12"/>
        <v>5.2109198682631613E-2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1.3217544021888973E-2</v>
      </c>
      <c r="F48" s="293">
        <f t="shared" ca="1" si="13"/>
        <v>2.4538769984280673E-2</v>
      </c>
      <c r="G48" s="293">
        <f t="shared" ca="1" si="13"/>
        <v>3.3772452231223354E-2</v>
      </c>
      <c r="H48" s="293">
        <f t="shared" ca="1" si="13"/>
        <v>4.296958690483587E-2</v>
      </c>
      <c r="I48" s="293">
        <f t="shared" ca="1" si="13"/>
        <v>5.2109198682631613E-2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7.1550314715339482E-3</v>
      </c>
      <c r="F58" s="285">
        <f t="shared" ca="1" si="18"/>
        <v>1.7108427730402647E-2</v>
      </c>
      <c r="G58" s="285">
        <f t="shared" ca="1" si="18"/>
        <v>2.8593799091398059E-2</v>
      </c>
      <c r="H58" s="285">
        <f t="shared" ca="1" si="18"/>
        <v>3.9146859195001341E-2</v>
      </c>
      <c r="I58" s="285">
        <f t="shared" ca="1" si="18"/>
        <v>4.8658193565005302E-2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7.1550314715339482E-3</v>
      </c>
      <c r="F59" s="286">
        <f t="shared" ca="1" si="19"/>
        <v>1.7108427730402647E-2</v>
      </c>
      <c r="G59" s="286">
        <f t="shared" ca="1" si="19"/>
        <v>2.8593799091398059E-2</v>
      </c>
      <c r="H59" s="286">
        <f t="shared" ca="1" si="19"/>
        <v>3.9146859195001341E-2</v>
      </c>
      <c r="I59" s="286">
        <f t="shared" ca="1" si="19"/>
        <v>4.8658193565005302E-2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1.5223418481583064</v>
      </c>
      <c r="D69" s="285">
        <f t="shared" ca="1" si="24"/>
        <v>1.5223418481583064</v>
      </c>
      <c r="E69" s="285">
        <f t="shared" ca="1" si="24"/>
        <v>1.5427144236517292</v>
      </c>
      <c r="F69" s="285">
        <f t="shared" ca="1" si="24"/>
        <v>1.5639890458729897</v>
      </c>
      <c r="G69" s="285">
        <f t="shared" ca="1" si="24"/>
        <v>1.5847080994809277</v>
      </c>
      <c r="H69" s="285">
        <f t="shared" ca="1" si="24"/>
        <v>1.6044582942581436</v>
      </c>
      <c r="I69" s="285">
        <f t="shared" ca="1" si="24"/>
        <v>1.6231092404059433</v>
      </c>
      <c r="K69" s="42"/>
      <c r="L69" s="21"/>
    </row>
    <row r="70" spans="1:20" s="87" customFormat="1" ht="18" customHeight="1" collapsed="1" thickBot="1" x14ac:dyDescent="0.25">
      <c r="A70" s="99" t="s">
        <v>122</v>
      </c>
      <c r="B70" s="294">
        <f t="shared" ref="B70:I70" ca="1" si="25">SUM(B64:B69)</f>
        <v>0</v>
      </c>
      <c r="C70" s="294">
        <f t="shared" ca="1" si="25"/>
        <v>1.5223418481583064</v>
      </c>
      <c r="D70" s="294">
        <f t="shared" ca="1" si="25"/>
        <v>1.5223418481583064</v>
      </c>
      <c r="E70" s="294">
        <f t="shared" ca="1" si="25"/>
        <v>1.5427144236517292</v>
      </c>
      <c r="F70" s="294">
        <f t="shared" ca="1" si="25"/>
        <v>1.5639890458729897</v>
      </c>
      <c r="G70" s="294">
        <f t="shared" ca="1" si="25"/>
        <v>1.5847080994809277</v>
      </c>
      <c r="H70" s="294">
        <f t="shared" ca="1" si="25"/>
        <v>1.6044582942581436</v>
      </c>
      <c r="I70" s="294">
        <f t="shared" ca="1" si="25"/>
        <v>1.6231092404059433</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1.3217544021888973E-2</v>
      </c>
      <c r="Q77" s="284">
        <f ca="1">IF($B77&lt;&gt;0,(+VLOOKUP($B77,$A$8:$I$13,6,FALSE))*(F77),0)</f>
        <v>2.4538769984280673E-2</v>
      </c>
      <c r="R77" s="284">
        <f ca="1">IF($B77&lt;&gt;0,(+VLOOKUP($B77,$A$8:$I$13,7,FALSE))*(G77),0)</f>
        <v>3.3772452231223354E-2</v>
      </c>
      <c r="S77" s="284">
        <f ca="1">IF($B77&lt;&gt;0,(+VLOOKUP($B77,$A$8:$I$13,8,FALSE))*(H77),0)</f>
        <v>4.296958690483587E-2</v>
      </c>
      <c r="T77" s="284">
        <f ca="1">IF($B77&lt;&gt;0,(+VLOOKUP($B77,$A$8:$I$13,9,FALSE))*(I77),0)</f>
        <v>5.2109198682631613E-2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1.3217544021888973E-2</v>
      </c>
      <c r="Q83" s="291">
        <f t="shared" ca="1" si="51"/>
        <v>2.4538769984280673E-2</v>
      </c>
      <c r="R83" s="291">
        <f t="shared" ca="1" si="51"/>
        <v>3.3772452231223354E-2</v>
      </c>
      <c r="S83" s="291">
        <f t="shared" ca="1" si="51"/>
        <v>4.296958690483587E-2</v>
      </c>
      <c r="T83" s="291">
        <f t="shared" ca="1" si="51"/>
        <v>5.2109198682631613E-2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1.3217544021888973E-2</v>
      </c>
      <c r="F103" s="284">
        <f t="shared" ca="1" si="62"/>
        <v>2.4538769984280673E-2</v>
      </c>
      <c r="G103" s="284">
        <f t="shared" ca="1" si="62"/>
        <v>3.3772452231223354E-2</v>
      </c>
      <c r="H103" s="284">
        <f t="shared" ca="1" si="62"/>
        <v>4.296958690483587E-2</v>
      </c>
      <c r="I103" s="284">
        <f t="shared" ca="1" si="62"/>
        <v>5.2109198682631613E-2</v>
      </c>
    </row>
    <row r="104" spans="1:20" outlineLevel="1" x14ac:dyDescent="0.2">
      <c r="A104" s="120" t="s">
        <v>135</v>
      </c>
      <c r="B104" s="121"/>
      <c r="C104" s="295">
        <f t="shared" ref="C104:I104" ca="1" si="63">SUM(C98:C103)</f>
        <v>0</v>
      </c>
      <c r="D104" s="295">
        <f t="shared" ca="1" si="63"/>
        <v>0</v>
      </c>
      <c r="E104" s="295">
        <f t="shared" ca="1" si="63"/>
        <v>1.3217544021888973E-2</v>
      </c>
      <c r="F104" s="295">
        <f t="shared" ca="1" si="63"/>
        <v>2.4538769984280673E-2</v>
      </c>
      <c r="G104" s="295">
        <f t="shared" ca="1" si="63"/>
        <v>3.3772452231223354E-2</v>
      </c>
      <c r="H104" s="295">
        <f t="shared" ca="1" si="63"/>
        <v>4.296958690483587E-2</v>
      </c>
      <c r="I104" s="295">
        <f t="shared" ca="1" si="63"/>
        <v>5.2109198682631613E-2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7.1550314715339482E-3</v>
      </c>
      <c r="Q113" s="284">
        <f ca="1">IF($B113&lt;&gt;0,(+VLOOKUP($B113,$A$8:$I$13,6,FALSE)+VLOOKUP($B113,$A$42:$I$47,6,FALSE))*(F113),0)</f>
        <v>1.7108427730402647E-2</v>
      </c>
      <c r="R113" s="284">
        <f ca="1">IF($B113&lt;&gt;0,(+VLOOKUP($B113,$A$8:$I$13,7,FALSE)+VLOOKUP($B113,$A$42:$I$47,7,FALSE))*(G113),0)</f>
        <v>2.8593799091398059E-2</v>
      </c>
      <c r="S113" s="284">
        <f ca="1">IF($B113&lt;&gt;0,(+VLOOKUP($B113,$A$8:$I$13,8,FALSE)+VLOOKUP($B113,$A$42:$I$47,8,FALSE))*(H113),0)</f>
        <v>3.9146859195001341E-2</v>
      </c>
      <c r="T113" s="284">
        <f ca="1">IF($B113&lt;&gt;0,(+VLOOKUP($B113,$A$8:$I$13,9,FALSE)+VLOOKUP($B113,$A$42:$I$47,9,FALSE))*(I113),0)</f>
        <v>4.8658193565005302E-2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7.1550314715339482E-3</v>
      </c>
      <c r="Q119" s="291">
        <f t="shared" ca="1" si="75"/>
        <v>1.7108427730402647E-2</v>
      </c>
      <c r="R119" s="291">
        <f t="shared" ca="1" si="75"/>
        <v>2.8593799091398059E-2</v>
      </c>
      <c r="S119" s="291">
        <f t="shared" ca="1" si="75"/>
        <v>3.9146859195001341E-2</v>
      </c>
      <c r="T119" s="291">
        <f t="shared" ca="1" si="75"/>
        <v>4.8658193565005302E-2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7.1550314715339482E-3</v>
      </c>
      <c r="F139" s="284">
        <f t="shared" ca="1" si="83"/>
        <v>1.7108427730402647E-2</v>
      </c>
      <c r="G139" s="284">
        <f t="shared" ca="1" si="83"/>
        <v>2.8593799091398059E-2</v>
      </c>
      <c r="H139" s="284">
        <f t="shared" ca="1" si="83"/>
        <v>3.9146859195001341E-2</v>
      </c>
      <c r="I139" s="284">
        <f t="shared" ca="1" si="83"/>
        <v>4.8658193565005302E-2</v>
      </c>
    </row>
    <row r="140" spans="1:16" outlineLevel="1" x14ac:dyDescent="0.2">
      <c r="A140" s="120" t="s">
        <v>140</v>
      </c>
      <c r="B140" s="121"/>
      <c r="C140" s="295">
        <f t="shared" ref="C140:I140" ca="1" si="84">SUM(C134:C139)</f>
        <v>0</v>
      </c>
      <c r="D140" s="295">
        <f t="shared" ca="1" si="84"/>
        <v>0</v>
      </c>
      <c r="E140" s="295">
        <f t="shared" ca="1" si="84"/>
        <v>7.1550314715339482E-3</v>
      </c>
      <c r="F140" s="295">
        <f t="shared" ca="1" si="84"/>
        <v>1.7108427730402647E-2</v>
      </c>
      <c r="G140" s="295">
        <f t="shared" ca="1" si="84"/>
        <v>2.8593799091398059E-2</v>
      </c>
      <c r="H140" s="295">
        <f t="shared" ca="1" si="84"/>
        <v>3.9146859195001341E-2</v>
      </c>
      <c r="I140" s="295">
        <f t="shared" ca="1" si="84"/>
        <v>4.8658193565005302E-2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1.5223418481583064</v>
      </c>
      <c r="D205" s="82">
        <f t="shared" ca="1" si="98"/>
        <v>1.5223418481583064</v>
      </c>
      <c r="E205" s="82">
        <f t="shared" ca="1" si="98"/>
        <v>1.5223418481583064</v>
      </c>
      <c r="F205" s="82">
        <f t="shared" ca="1" si="98"/>
        <v>1.5223418481583064</v>
      </c>
      <c r="G205" s="82">
        <f t="shared" ca="1" si="98"/>
        <v>1.5223418481583064</v>
      </c>
      <c r="H205" s="82">
        <f t="shared" ca="1" si="98"/>
        <v>1.5223418481583064</v>
      </c>
      <c r="I205" s="82">
        <f t="shared" ca="1" si="98"/>
        <v>1.5223418481583064</v>
      </c>
    </row>
    <row r="206" spans="1:9" hidden="1" outlineLevel="1" x14ac:dyDescent="0.2">
      <c r="A206" t="s">
        <v>149</v>
      </c>
      <c r="B206" s="82">
        <f t="shared" ref="B206:I206" ca="1" si="99">+B36</f>
        <v>0</v>
      </c>
      <c r="C206" s="82">
        <f t="shared" ca="1" si="99"/>
        <v>1.5223418481583064</v>
      </c>
      <c r="D206" s="82">
        <f t="shared" ca="1" si="99"/>
        <v>1.5223418481583064</v>
      </c>
      <c r="E206" s="82">
        <f t="shared" ca="1" si="99"/>
        <v>1.5223418481583064</v>
      </c>
      <c r="F206" s="82">
        <f t="shared" ca="1" si="99"/>
        <v>1.5223418481583064</v>
      </c>
      <c r="G206" s="82">
        <f t="shared" ca="1" si="99"/>
        <v>1.5223418481583064</v>
      </c>
      <c r="H206" s="82">
        <f t="shared" ca="1" si="99"/>
        <v>1.5223418481583064</v>
      </c>
      <c r="I206" s="82">
        <f t="shared" ca="1" si="99"/>
        <v>1.5223418481583064</v>
      </c>
    </row>
    <row r="207" spans="1:9" hidden="1" outlineLevel="1" x14ac:dyDescent="0.2">
      <c r="A207" t="s">
        <v>150</v>
      </c>
      <c r="B207" s="82">
        <f t="shared" ref="B207:I207" ca="1" si="100">+B36+B48</f>
        <v>0</v>
      </c>
      <c r="C207" s="82">
        <f t="shared" ca="1" si="100"/>
        <v>1.5223418481583064</v>
      </c>
      <c r="D207" s="82">
        <f t="shared" ca="1" si="100"/>
        <v>1.5223418481583064</v>
      </c>
      <c r="E207" s="82">
        <f t="shared" ca="1" si="100"/>
        <v>1.5355593921801953</v>
      </c>
      <c r="F207" s="82">
        <f t="shared" ca="1" si="100"/>
        <v>1.5468806181425871</v>
      </c>
      <c r="G207" s="82">
        <f t="shared" ca="1" si="100"/>
        <v>1.5561143003895297</v>
      </c>
      <c r="H207" s="82">
        <f t="shared" ca="1" si="100"/>
        <v>1.5653114350631423</v>
      </c>
      <c r="I207" s="82">
        <f t="shared" ca="1" si="100"/>
        <v>1.5744510468409381</v>
      </c>
    </row>
    <row r="208" spans="1:9" hidden="1" outlineLevel="1" x14ac:dyDescent="0.2">
      <c r="A208" t="s">
        <v>151</v>
      </c>
      <c r="B208" s="82">
        <f t="shared" ref="B208:I208" ca="1" si="101">+B70</f>
        <v>0</v>
      </c>
      <c r="C208" s="82">
        <f t="shared" ca="1" si="101"/>
        <v>1.5223418481583064</v>
      </c>
      <c r="D208" s="82">
        <f t="shared" ca="1" si="101"/>
        <v>1.5223418481583064</v>
      </c>
      <c r="E208" s="82">
        <f t="shared" ca="1" si="101"/>
        <v>1.5427144236517292</v>
      </c>
      <c r="F208" s="82">
        <f t="shared" ca="1" si="101"/>
        <v>1.5639890458729897</v>
      </c>
      <c r="G208" s="82">
        <f t="shared" ca="1" si="101"/>
        <v>1.5847080994809277</v>
      </c>
      <c r="H208" s="82">
        <f t="shared" ca="1" si="101"/>
        <v>1.6044582942581436</v>
      </c>
      <c r="I208" s="82">
        <f t="shared" ca="1" si="101"/>
        <v>1.6231092404059433</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372" priority="2" stopIfTrue="1" operator="notEqual">
      <formula>0</formula>
    </cfRule>
  </conditionalFormatting>
  <conditionalFormatting sqref="J130 J94 J70 J59 J48 J36:J37 J14 J25">
    <cfRule type="cellIs" dxfId="371" priority="3" stopIfTrue="1" operator="equal">
      <formula>"OK"</formula>
    </cfRule>
    <cfRule type="cellIs" dxfId="370" priority="4" stopIfTrue="1" operator="equal">
      <formula>"Warning Check Escalations"</formula>
    </cfRule>
  </conditionalFormatting>
  <conditionalFormatting sqref="N120:T120 N84:T84">
    <cfRule type="cellIs" dxfId="369" priority="5" stopIfTrue="1" operator="notEqual">
      <formula>0</formula>
    </cfRule>
    <cfRule type="cellIs" dxfId="368" priority="6" stopIfTrue="1" operator="equal">
      <formula>0</formula>
    </cfRule>
  </conditionalFormatting>
  <conditionalFormatting sqref="B94:I94">
    <cfRule type="cellIs" dxfId="367" priority="1" stopIfTrue="1" operator="notEqual">
      <formula>0</formula>
    </cfRule>
  </conditionalFormatting>
  <dataValidations count="5">
    <dataValidation type="list" showInputMessage="1" showErrorMessage="1" sqref="B112" xr:uid="{00000000-0002-0000-1A00-000000000000}">
      <formula1>"Labour, Materials, Services"</formula1>
    </dataValidation>
    <dataValidation type="list" allowBlank="1" showInputMessage="1" showErrorMessage="1" sqref="A77:A82" xr:uid="{00000000-0002-0000-1A00-000001000000}">
      <formula1>EscalationDescription_Input_Cost</formula1>
    </dataValidation>
    <dataValidation type="list" showInputMessage="1" showErrorMessage="1" sqref="A113:A118" xr:uid="{00000000-0002-0000-1A00-000002000000}">
      <formula1>EscalationDescription_General</formula1>
    </dataValidation>
    <dataValidation type="list" allowBlank="1" showInputMessage="1" showErrorMessage="1" sqref="D5" xr:uid="{00000000-0002-0000-1A00-000003000000}">
      <formula1>"2008/09 Regulatory Accounts, Bottom Up"</formula1>
    </dataValidation>
    <dataValidation type="list" showInputMessage="1" showErrorMessage="1" sqref="B77:B82 B113:B118" xr:uid="{00000000-0002-0000-1A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57345"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72">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14</v>
      </c>
      <c r="M1" s="281"/>
      <c r="N1" s="279"/>
      <c r="O1" s="279"/>
      <c r="P1" s="279"/>
      <c r="Q1" s="279"/>
      <c r="R1" s="279"/>
      <c r="S1" s="279"/>
      <c r="T1" s="279"/>
    </row>
    <row r="2" spans="1:20" ht="15.75" x14ac:dyDescent="0.25">
      <c r="A2" s="184" t="s">
        <v>114</v>
      </c>
      <c r="B2" s="74" t="str">
        <f ca="1">OFFSET(List_AllocOpexListStart,+$K$1,1)</f>
        <v>Regulatory Finance</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0.141757811564233</v>
      </c>
      <c r="D13" s="285">
        <f ca="1">OFFSET(Future_AOpexStart,MATCH($K$1,'I-6 Future A'!$A$6:$A$379)+7,+'I-5 Future DA'!E$5)</f>
        <v>0.141757811564233</v>
      </c>
      <c r="E13" s="285">
        <f ca="1">OFFSET(Future_AOpexStart,MATCH($K$1,'I-6 Future A'!$A$6:$A$379)+7,+'I-5 Future DA'!F$5)</f>
        <v>0.141757811564233</v>
      </c>
      <c r="F13" s="285">
        <f ca="1">OFFSET(Future_AOpexStart,MATCH($K$1,'I-6 Future A'!$A$6:$A$379)+7,+'I-5 Future DA'!G$5)</f>
        <v>0.141757811564233</v>
      </c>
      <c r="G13" s="285">
        <f ca="1">OFFSET(Future_AOpexStart,MATCH($K$1,'I-6 Future A'!$A$6:$A$379)+7,+'I-5 Future DA'!H$5)</f>
        <v>0.141757811564233</v>
      </c>
      <c r="H13" s="285">
        <f ca="1">OFFSET(Future_AOpexStart,MATCH($K$1,'I-6 Future A'!$A$6:$A$379)+7,+'I-5 Future DA'!I$5)</f>
        <v>0.141757811564233</v>
      </c>
      <c r="I13" s="285">
        <f ca="1">OFFSET(Future_AOpexStart,MATCH($K$1,'I-6 Future A'!$A$6:$A$379)+7,+'I-5 Future DA'!J$5)</f>
        <v>0.141757811564233</v>
      </c>
      <c r="J13" s="36"/>
      <c r="K13" s="21"/>
      <c r="L13" s="21"/>
    </row>
    <row r="14" spans="1:20" s="87" customFormat="1" ht="18" customHeight="1" collapsed="1" thickBot="1" x14ac:dyDescent="0.25">
      <c r="A14" s="84" t="s">
        <v>71</v>
      </c>
      <c r="B14" s="286">
        <f t="shared" ref="B14:I14" ca="1" si="0">SUM(B8:B13)</f>
        <v>0</v>
      </c>
      <c r="C14" s="286">
        <f t="shared" ca="1" si="0"/>
        <v>0.141757811564233</v>
      </c>
      <c r="D14" s="286">
        <f t="shared" ca="1" si="0"/>
        <v>0.141757811564233</v>
      </c>
      <c r="E14" s="286">
        <f t="shared" ca="1" si="0"/>
        <v>0.141757811564233</v>
      </c>
      <c r="F14" s="286">
        <f t="shared" ca="1" si="0"/>
        <v>0.141757811564233</v>
      </c>
      <c r="G14" s="286">
        <f t="shared" ca="1" si="0"/>
        <v>0.141757811564233</v>
      </c>
      <c r="H14" s="286">
        <f t="shared" ca="1" si="0"/>
        <v>0.141757811564233</v>
      </c>
      <c r="I14" s="286">
        <f t="shared" ca="1" si="0"/>
        <v>0.141757811564233</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+'A-14'!B8+'A-14'!B19</f>
        <v>0</v>
      </c>
      <c r="C30" s="284">
        <f ca="1">+'A-14'!C8+'A-14'!C19</f>
        <v>0</v>
      </c>
      <c r="D30" s="284">
        <f ca="1">+'A-14'!D8+'A-14'!D19</f>
        <v>0</v>
      </c>
      <c r="E30" s="284">
        <f ca="1">+'A-14'!E8+'A-14'!E19</f>
        <v>0</v>
      </c>
      <c r="F30" s="284">
        <f ca="1">+'A-14'!F8+'A-14'!F19</f>
        <v>0</v>
      </c>
      <c r="G30" s="284">
        <f ca="1">+'A-14'!G8+'A-14'!G19</f>
        <v>0</v>
      </c>
      <c r="H30" s="284">
        <f ca="1">+'A-14'!H8+'A-14'!H19</f>
        <v>0</v>
      </c>
      <c r="I30" s="284">
        <f ca="1">+'A-14'!I8+'A-14'!I19</f>
        <v>0</v>
      </c>
      <c r="J30" s="42"/>
      <c r="K30" s="21"/>
      <c r="L30" s="21"/>
    </row>
    <row r="31" spans="1:12" hidden="1" outlineLevel="2" x14ac:dyDescent="0.2">
      <c r="A31" s="61" t="s">
        <v>69</v>
      </c>
      <c r="B31" s="284">
        <f ca="1">+'A-14'!B9+'A-14'!B20</f>
        <v>0</v>
      </c>
      <c r="C31" s="284">
        <f ca="1">+'A-14'!C9+'A-14'!C20</f>
        <v>0</v>
      </c>
      <c r="D31" s="284">
        <f ca="1">+'A-14'!D9+'A-14'!D20</f>
        <v>0</v>
      </c>
      <c r="E31" s="284">
        <f ca="1">+'A-14'!E9+'A-14'!E20</f>
        <v>0</v>
      </c>
      <c r="F31" s="284">
        <f ca="1">+'A-14'!F9+'A-14'!F20</f>
        <v>0</v>
      </c>
      <c r="G31" s="284">
        <f ca="1">+'A-14'!G9+'A-14'!G20</f>
        <v>0</v>
      </c>
      <c r="H31" s="284">
        <f ca="1">+'A-14'!H9+'A-14'!H20</f>
        <v>0</v>
      </c>
      <c r="I31" s="284">
        <f ca="1">+'A-14'!I9+'A-14'!I20</f>
        <v>0</v>
      </c>
      <c r="J31" s="42"/>
      <c r="K31" s="21"/>
      <c r="L31" s="21"/>
    </row>
    <row r="32" spans="1:12" s="736" customFormat="1" hidden="1" outlineLevel="2" x14ac:dyDescent="0.2">
      <c r="A32" s="61" t="s">
        <v>546</v>
      </c>
      <c r="B32" s="284">
        <f ca="1">+'A-14'!B10+'A-14'!B21</f>
        <v>0</v>
      </c>
      <c r="C32" s="284">
        <f ca="1">+'A-14'!C10+'A-14'!C21</f>
        <v>0</v>
      </c>
      <c r="D32" s="284">
        <f ca="1">+'A-14'!D10+'A-14'!D21</f>
        <v>0</v>
      </c>
      <c r="E32" s="284">
        <f ca="1">+'A-14'!E10+'A-14'!E21</f>
        <v>0</v>
      </c>
      <c r="F32" s="284">
        <f ca="1">+'A-14'!F10+'A-14'!F21</f>
        <v>0</v>
      </c>
      <c r="G32" s="284">
        <f ca="1">+'A-14'!G10+'A-14'!G21</f>
        <v>0</v>
      </c>
      <c r="H32" s="284">
        <f ca="1">+'A-14'!H10+'A-14'!H21</f>
        <v>0</v>
      </c>
      <c r="I32" s="284">
        <f ca="1">+'A-14'!I10+'A-14'!I21</f>
        <v>0</v>
      </c>
      <c r="J32" s="42"/>
      <c r="K32" s="712"/>
      <c r="L32" s="712"/>
    </row>
    <row r="33" spans="1:12" hidden="1" outlineLevel="2" x14ac:dyDescent="0.2">
      <c r="A33" s="61" t="s">
        <v>547</v>
      </c>
      <c r="B33" s="284">
        <f ca="1">+'A-14'!B11+'A-14'!B22</f>
        <v>0</v>
      </c>
      <c r="C33" s="284">
        <f ca="1">+'A-14'!C11+'A-14'!C22</f>
        <v>0</v>
      </c>
      <c r="D33" s="284">
        <f ca="1">+'A-14'!D11+'A-14'!D22</f>
        <v>0</v>
      </c>
      <c r="E33" s="284">
        <f ca="1">+'A-14'!E11+'A-14'!E22</f>
        <v>0</v>
      </c>
      <c r="F33" s="284">
        <f ca="1">+'A-14'!F11+'A-14'!F22</f>
        <v>0</v>
      </c>
      <c r="G33" s="284">
        <f ca="1">+'A-14'!G11+'A-14'!G22</f>
        <v>0</v>
      </c>
      <c r="H33" s="284">
        <f ca="1">+'A-14'!H11+'A-14'!H22</f>
        <v>0</v>
      </c>
      <c r="I33" s="284">
        <f ca="1">+'A-14'!I11+'A-14'!I22</f>
        <v>0</v>
      </c>
      <c r="J33" s="42"/>
      <c r="K33" s="21"/>
      <c r="L33" s="21"/>
    </row>
    <row r="34" spans="1:12" s="736" customFormat="1" hidden="1" outlineLevel="2" x14ac:dyDescent="0.2">
      <c r="A34" s="61" t="s">
        <v>498</v>
      </c>
      <c r="B34" s="284">
        <f ca="1">+'A-14'!B12+'A-14'!B23</f>
        <v>0</v>
      </c>
      <c r="C34" s="284">
        <f ca="1">+'A-14'!C12+'A-14'!C23</f>
        <v>0</v>
      </c>
      <c r="D34" s="284">
        <f ca="1">+'A-14'!D12+'A-14'!D23</f>
        <v>0</v>
      </c>
      <c r="E34" s="284">
        <f ca="1">+'A-14'!E12+'A-14'!E23</f>
        <v>0</v>
      </c>
      <c r="F34" s="284">
        <f ca="1">+'A-14'!F12+'A-14'!F23</f>
        <v>0</v>
      </c>
      <c r="G34" s="284">
        <f ca="1">+'A-14'!G12+'A-14'!G23</f>
        <v>0</v>
      </c>
      <c r="H34" s="284">
        <f ca="1">+'A-14'!H12+'A-14'!H23</f>
        <v>0</v>
      </c>
      <c r="I34" s="284">
        <f ca="1">+'A-14'!I12+'A-14'!I23</f>
        <v>0</v>
      </c>
      <c r="J34" s="42"/>
      <c r="K34" s="712"/>
      <c r="L34" s="712"/>
    </row>
    <row r="35" spans="1:12" ht="13.5" hidden="1" outlineLevel="2" thickBot="1" x14ac:dyDescent="0.25">
      <c r="A35" s="83" t="s">
        <v>70</v>
      </c>
      <c r="B35" s="284">
        <f ca="1">+'A-14'!B13+'A-14'!B24</f>
        <v>0</v>
      </c>
      <c r="C35" s="284">
        <f ca="1">+'A-14'!C13+'A-14'!C24</f>
        <v>0.141757811564233</v>
      </c>
      <c r="D35" s="284">
        <f ca="1">+'A-14'!D13+'A-14'!D24</f>
        <v>0.141757811564233</v>
      </c>
      <c r="E35" s="284">
        <f ca="1">+'A-14'!E13+'A-14'!E24</f>
        <v>0.141757811564233</v>
      </c>
      <c r="F35" s="284">
        <f ca="1">+'A-14'!F13+'A-14'!F24</f>
        <v>0.141757811564233</v>
      </c>
      <c r="G35" s="284">
        <f ca="1">+'A-14'!G13+'A-14'!G24</f>
        <v>0.141757811564233</v>
      </c>
      <c r="H35" s="284">
        <f ca="1">+'A-14'!H13+'A-14'!H24</f>
        <v>0.141757811564233</v>
      </c>
      <c r="I35" s="284">
        <f ca="1">+'A-14'!I13+'A-14'!I24</f>
        <v>0.141757811564233</v>
      </c>
      <c r="J35" s="93"/>
      <c r="K35" s="21"/>
      <c r="L35" s="21"/>
    </row>
    <row r="36" spans="1:12" s="87" customFormat="1" ht="20.25" customHeight="1" collapsed="1" thickBot="1" x14ac:dyDescent="0.25">
      <c r="A36" s="94" t="s">
        <v>121</v>
      </c>
      <c r="B36" s="293">
        <f t="shared" ref="B36:I36" ca="1" si="7">SUM(B30:B35)</f>
        <v>0</v>
      </c>
      <c r="C36" s="293">
        <f t="shared" ca="1" si="7"/>
        <v>0.141757811564233</v>
      </c>
      <c r="D36" s="293">
        <f t="shared" ca="1" si="7"/>
        <v>0.141757811564233</v>
      </c>
      <c r="E36" s="293">
        <f t="shared" ca="1" si="7"/>
        <v>0.141757811564233</v>
      </c>
      <c r="F36" s="293">
        <f t="shared" ca="1" si="7"/>
        <v>0.141757811564233</v>
      </c>
      <c r="G36" s="293">
        <f t="shared" ca="1" si="7"/>
        <v>0.141757811564233</v>
      </c>
      <c r="H36" s="293">
        <f t="shared" ca="1" si="7"/>
        <v>0.141757811564233</v>
      </c>
      <c r="I36" s="293">
        <f t="shared" ca="1" si="7"/>
        <v>0.141757811564233</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1.2307945925966878E-3</v>
      </c>
      <c r="F47" s="284">
        <f t="shared" ca="1" si="12"/>
        <v>2.2850073626091275E-3</v>
      </c>
      <c r="G47" s="284">
        <f t="shared" ca="1" si="12"/>
        <v>3.144831711253052E-3</v>
      </c>
      <c r="H47" s="284">
        <f t="shared" ca="1" si="12"/>
        <v>4.001252813760417E-3</v>
      </c>
      <c r="I47" s="284">
        <f t="shared" ca="1" si="12"/>
        <v>4.8523174847700289E-3</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1.2307945925966878E-3</v>
      </c>
      <c r="F48" s="293">
        <f t="shared" ca="1" si="13"/>
        <v>2.2850073626091275E-3</v>
      </c>
      <c r="G48" s="293">
        <f t="shared" ca="1" si="13"/>
        <v>3.144831711253052E-3</v>
      </c>
      <c r="H48" s="293">
        <f t="shared" ca="1" si="13"/>
        <v>4.001252813760417E-3</v>
      </c>
      <c r="I48" s="293">
        <f t="shared" ca="1" si="13"/>
        <v>4.8523174847700289E-3</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6.6626402230545031E-4</v>
      </c>
      <c r="F58" s="285">
        <f t="shared" ca="1" si="18"/>
        <v>1.5931068815461728E-3</v>
      </c>
      <c r="G58" s="285">
        <f t="shared" ca="1" si="18"/>
        <v>2.6626045841199493E-3</v>
      </c>
      <c r="H58" s="285">
        <f t="shared" ca="1" si="18"/>
        <v>3.6452870922585906E-3</v>
      </c>
      <c r="I58" s="285">
        <f t="shared" ca="1" si="18"/>
        <v>4.5309659212145071E-3</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6.6626402230545031E-4</v>
      </c>
      <c r="F59" s="286">
        <f t="shared" ca="1" si="19"/>
        <v>1.5931068815461728E-3</v>
      </c>
      <c r="G59" s="286">
        <f t="shared" ca="1" si="19"/>
        <v>2.6626045841199493E-3</v>
      </c>
      <c r="H59" s="286">
        <f t="shared" ca="1" si="19"/>
        <v>3.6452870922585906E-3</v>
      </c>
      <c r="I59" s="286">
        <f t="shared" ca="1" si="19"/>
        <v>4.5309659212145071E-3</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0.141757811564233</v>
      </c>
      <c r="D69" s="285">
        <f t="shared" ca="1" si="24"/>
        <v>0.141757811564233</v>
      </c>
      <c r="E69" s="285">
        <f t="shared" ca="1" si="24"/>
        <v>0.14365487017913517</v>
      </c>
      <c r="F69" s="285">
        <f t="shared" ca="1" si="24"/>
        <v>0.1456359258083883</v>
      </c>
      <c r="G69" s="285">
        <f t="shared" ca="1" si="24"/>
        <v>0.14756524785960601</v>
      </c>
      <c r="H69" s="285">
        <f t="shared" ca="1" si="24"/>
        <v>0.14940435147025199</v>
      </c>
      <c r="I69" s="285">
        <f t="shared" ca="1" si="24"/>
        <v>0.15114109497021755</v>
      </c>
      <c r="K69" s="42"/>
      <c r="L69" s="21"/>
    </row>
    <row r="70" spans="1:20" s="87" customFormat="1" ht="18" customHeight="1" collapsed="1" thickBot="1" x14ac:dyDescent="0.25">
      <c r="A70" s="99" t="s">
        <v>122</v>
      </c>
      <c r="B70" s="294">
        <f t="shared" ref="B70:I70" ca="1" si="25">SUM(B64:B69)</f>
        <v>0</v>
      </c>
      <c r="C70" s="294">
        <f t="shared" ca="1" si="25"/>
        <v>0.141757811564233</v>
      </c>
      <c r="D70" s="294">
        <f t="shared" ca="1" si="25"/>
        <v>0.141757811564233</v>
      </c>
      <c r="E70" s="294">
        <f t="shared" ca="1" si="25"/>
        <v>0.14365487017913517</v>
      </c>
      <c r="F70" s="294">
        <f t="shared" ca="1" si="25"/>
        <v>0.1456359258083883</v>
      </c>
      <c r="G70" s="294">
        <f t="shared" ca="1" si="25"/>
        <v>0.14756524785960601</v>
      </c>
      <c r="H70" s="294">
        <f t="shared" ca="1" si="25"/>
        <v>0.14940435147025199</v>
      </c>
      <c r="I70" s="294">
        <f t="shared" ca="1" si="25"/>
        <v>0.15114109497021755</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1.2307945925966878E-3</v>
      </c>
      <c r="Q77" s="284">
        <f ca="1">IF($B77&lt;&gt;0,(+VLOOKUP($B77,$A$8:$I$13,6,FALSE))*(F77),0)</f>
        <v>2.2850073626091275E-3</v>
      </c>
      <c r="R77" s="284">
        <f ca="1">IF($B77&lt;&gt;0,(+VLOOKUP($B77,$A$8:$I$13,7,FALSE))*(G77),0)</f>
        <v>3.144831711253052E-3</v>
      </c>
      <c r="S77" s="284">
        <f ca="1">IF($B77&lt;&gt;0,(+VLOOKUP($B77,$A$8:$I$13,8,FALSE))*(H77),0)</f>
        <v>4.001252813760417E-3</v>
      </c>
      <c r="T77" s="284">
        <f ca="1">IF($B77&lt;&gt;0,(+VLOOKUP($B77,$A$8:$I$13,9,FALSE))*(I77),0)</f>
        <v>4.8523174847700289E-3</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1.2307945925966878E-3</v>
      </c>
      <c r="Q83" s="291">
        <f t="shared" ca="1" si="51"/>
        <v>2.2850073626091275E-3</v>
      </c>
      <c r="R83" s="291">
        <f t="shared" ca="1" si="51"/>
        <v>3.144831711253052E-3</v>
      </c>
      <c r="S83" s="291">
        <f t="shared" ca="1" si="51"/>
        <v>4.001252813760417E-3</v>
      </c>
      <c r="T83" s="291">
        <f t="shared" ca="1" si="51"/>
        <v>4.8523174847700289E-3</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1.2307945925966878E-3</v>
      </c>
      <c r="F103" s="284">
        <f t="shared" ca="1" si="62"/>
        <v>2.2850073626091275E-3</v>
      </c>
      <c r="G103" s="284">
        <f t="shared" ca="1" si="62"/>
        <v>3.144831711253052E-3</v>
      </c>
      <c r="H103" s="284">
        <f t="shared" ca="1" si="62"/>
        <v>4.001252813760417E-3</v>
      </c>
      <c r="I103" s="284">
        <f t="shared" ca="1" si="62"/>
        <v>4.8523174847700289E-3</v>
      </c>
    </row>
    <row r="104" spans="1:20" outlineLevel="1" x14ac:dyDescent="0.2">
      <c r="A104" s="120" t="s">
        <v>135</v>
      </c>
      <c r="B104" s="121"/>
      <c r="C104" s="295">
        <f t="shared" ref="C104:I104" ca="1" si="63">SUM(C98:C103)</f>
        <v>0</v>
      </c>
      <c r="D104" s="295">
        <f t="shared" ca="1" si="63"/>
        <v>0</v>
      </c>
      <c r="E104" s="295">
        <f t="shared" ca="1" si="63"/>
        <v>1.2307945925966878E-3</v>
      </c>
      <c r="F104" s="295">
        <f t="shared" ca="1" si="63"/>
        <v>2.2850073626091275E-3</v>
      </c>
      <c r="G104" s="295">
        <f t="shared" ca="1" si="63"/>
        <v>3.144831711253052E-3</v>
      </c>
      <c r="H104" s="295">
        <f t="shared" ca="1" si="63"/>
        <v>4.001252813760417E-3</v>
      </c>
      <c r="I104" s="295">
        <f t="shared" ca="1" si="63"/>
        <v>4.8523174847700289E-3</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2.8225977599459325E-2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6.6626402230545031E-4</v>
      </c>
      <c r="Q113" s="284">
        <f ca="1">IF($B113&lt;&gt;0,(+VLOOKUP($B113,$A$8:$I$13,6,FALSE)+VLOOKUP($B113,$A$42:$I$47,6,FALSE))*(F113),0)</f>
        <v>1.5931068815461728E-3</v>
      </c>
      <c r="R113" s="284">
        <f ca="1">IF($B113&lt;&gt;0,(+VLOOKUP($B113,$A$8:$I$13,7,FALSE)+VLOOKUP($B113,$A$42:$I$47,7,FALSE))*(G113),0)</f>
        <v>2.6626045841199493E-3</v>
      </c>
      <c r="S113" s="284">
        <f ca="1">IF($B113&lt;&gt;0,(+VLOOKUP($B113,$A$8:$I$13,8,FALSE)+VLOOKUP($B113,$A$42:$I$47,8,FALSE))*(H113),0)</f>
        <v>3.6452870922585906E-3</v>
      </c>
      <c r="T113" s="284">
        <f ca="1">IF($B113&lt;&gt;0,(+VLOOKUP($B113,$A$8:$I$13,9,FALSE)+VLOOKUP($B113,$A$42:$I$47,9,FALSE))*(I113),0)</f>
        <v>4.5309659212145071E-3</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6.6626402230545031E-4</v>
      </c>
      <c r="Q119" s="291">
        <f t="shared" ca="1" si="75"/>
        <v>1.5931068815461728E-3</v>
      </c>
      <c r="R119" s="291">
        <f t="shared" ca="1" si="75"/>
        <v>2.6626045841199493E-3</v>
      </c>
      <c r="S119" s="291">
        <f t="shared" ca="1" si="75"/>
        <v>3.6452870922585906E-3</v>
      </c>
      <c r="T119" s="291">
        <f t="shared" ca="1" si="75"/>
        <v>4.5309659212145071E-3</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6.6626402230545031E-4</v>
      </c>
      <c r="F139" s="284">
        <f t="shared" ca="1" si="83"/>
        <v>1.5931068815461728E-3</v>
      </c>
      <c r="G139" s="284">
        <f t="shared" ca="1" si="83"/>
        <v>2.6626045841199493E-3</v>
      </c>
      <c r="H139" s="284">
        <f t="shared" ca="1" si="83"/>
        <v>3.6452870922585906E-3</v>
      </c>
      <c r="I139" s="284">
        <f t="shared" ca="1" si="83"/>
        <v>4.5309659212145071E-3</v>
      </c>
    </row>
    <row r="140" spans="1:16" outlineLevel="1" x14ac:dyDescent="0.2">
      <c r="A140" s="120" t="s">
        <v>140</v>
      </c>
      <c r="B140" s="121"/>
      <c r="C140" s="295">
        <f t="shared" ref="C140:I140" ca="1" si="84">SUM(C134:C139)</f>
        <v>0</v>
      </c>
      <c r="D140" s="295">
        <f t="shared" ca="1" si="84"/>
        <v>0</v>
      </c>
      <c r="E140" s="295">
        <f t="shared" ca="1" si="84"/>
        <v>6.6626402230545031E-4</v>
      </c>
      <c r="F140" s="295">
        <f t="shared" ca="1" si="84"/>
        <v>1.5931068815461728E-3</v>
      </c>
      <c r="G140" s="295">
        <f t="shared" ca="1" si="84"/>
        <v>2.6626045841199493E-3</v>
      </c>
      <c r="H140" s="295">
        <f t="shared" ca="1" si="84"/>
        <v>3.6452870922585906E-3</v>
      </c>
      <c r="I140" s="295">
        <f t="shared" ca="1" si="84"/>
        <v>4.5309659212145071E-3</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0.141757811564233</v>
      </c>
      <c r="D205" s="82">
        <f t="shared" ca="1" si="98"/>
        <v>0.141757811564233</v>
      </c>
      <c r="E205" s="82">
        <f t="shared" ca="1" si="98"/>
        <v>0.141757811564233</v>
      </c>
      <c r="F205" s="82">
        <f t="shared" ca="1" si="98"/>
        <v>0.141757811564233</v>
      </c>
      <c r="G205" s="82">
        <f t="shared" ca="1" si="98"/>
        <v>0.141757811564233</v>
      </c>
      <c r="H205" s="82">
        <f t="shared" ca="1" si="98"/>
        <v>0.141757811564233</v>
      </c>
      <c r="I205" s="82">
        <f t="shared" ca="1" si="98"/>
        <v>0.141757811564233</v>
      </c>
    </row>
    <row r="206" spans="1:9" hidden="1" outlineLevel="1" x14ac:dyDescent="0.2">
      <c r="A206" t="s">
        <v>149</v>
      </c>
      <c r="B206" s="82">
        <f t="shared" ref="B206:I206" ca="1" si="99">+B36</f>
        <v>0</v>
      </c>
      <c r="C206" s="82">
        <f t="shared" ca="1" si="99"/>
        <v>0.141757811564233</v>
      </c>
      <c r="D206" s="82">
        <f t="shared" ca="1" si="99"/>
        <v>0.141757811564233</v>
      </c>
      <c r="E206" s="82">
        <f t="shared" ca="1" si="99"/>
        <v>0.141757811564233</v>
      </c>
      <c r="F206" s="82">
        <f t="shared" ca="1" si="99"/>
        <v>0.141757811564233</v>
      </c>
      <c r="G206" s="82">
        <f t="shared" ca="1" si="99"/>
        <v>0.141757811564233</v>
      </c>
      <c r="H206" s="82">
        <f t="shared" ca="1" si="99"/>
        <v>0.141757811564233</v>
      </c>
      <c r="I206" s="82">
        <f t="shared" ca="1" si="99"/>
        <v>0.141757811564233</v>
      </c>
    </row>
    <row r="207" spans="1:9" hidden="1" outlineLevel="1" x14ac:dyDescent="0.2">
      <c r="A207" t="s">
        <v>150</v>
      </c>
      <c r="B207" s="82">
        <f t="shared" ref="B207:I207" ca="1" si="100">+B36+B48</f>
        <v>0</v>
      </c>
      <c r="C207" s="82">
        <f t="shared" ca="1" si="100"/>
        <v>0.141757811564233</v>
      </c>
      <c r="D207" s="82">
        <f t="shared" ca="1" si="100"/>
        <v>0.141757811564233</v>
      </c>
      <c r="E207" s="82">
        <f t="shared" ca="1" si="100"/>
        <v>0.14298860615682971</v>
      </c>
      <c r="F207" s="82">
        <f t="shared" ca="1" si="100"/>
        <v>0.14404281892684212</v>
      </c>
      <c r="G207" s="82">
        <f t="shared" ca="1" si="100"/>
        <v>0.14490264327548605</v>
      </c>
      <c r="H207" s="82">
        <f t="shared" ca="1" si="100"/>
        <v>0.14575906437799341</v>
      </c>
      <c r="I207" s="82">
        <f t="shared" ca="1" si="100"/>
        <v>0.14661012904900303</v>
      </c>
    </row>
    <row r="208" spans="1:9" hidden="1" outlineLevel="1" x14ac:dyDescent="0.2">
      <c r="A208" t="s">
        <v>151</v>
      </c>
      <c r="B208" s="82">
        <f t="shared" ref="B208:I208" ca="1" si="101">+B70</f>
        <v>0</v>
      </c>
      <c r="C208" s="82">
        <f t="shared" ca="1" si="101"/>
        <v>0.141757811564233</v>
      </c>
      <c r="D208" s="82">
        <f t="shared" ca="1" si="101"/>
        <v>0.141757811564233</v>
      </c>
      <c r="E208" s="82">
        <f t="shared" ca="1" si="101"/>
        <v>0.14365487017913517</v>
      </c>
      <c r="F208" s="82">
        <f t="shared" ca="1" si="101"/>
        <v>0.1456359258083883</v>
      </c>
      <c r="G208" s="82">
        <f t="shared" ca="1" si="101"/>
        <v>0.14756524785960601</v>
      </c>
      <c r="H208" s="82">
        <f t="shared" ca="1" si="101"/>
        <v>0.14940435147025199</v>
      </c>
      <c r="I208" s="82">
        <f t="shared" ca="1" si="101"/>
        <v>0.15114109497021755</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366" priority="2" stopIfTrue="1" operator="notEqual">
      <formula>0</formula>
    </cfRule>
  </conditionalFormatting>
  <conditionalFormatting sqref="J130 J94 J70 J59 J48 J36:J37 J14 J25">
    <cfRule type="cellIs" dxfId="365" priority="3" stopIfTrue="1" operator="equal">
      <formula>"OK"</formula>
    </cfRule>
    <cfRule type="cellIs" dxfId="364" priority="4" stopIfTrue="1" operator="equal">
      <formula>"Warning Check Escalations"</formula>
    </cfRule>
  </conditionalFormatting>
  <conditionalFormatting sqref="N120:T120 N84:T84">
    <cfRule type="cellIs" dxfId="363" priority="5" stopIfTrue="1" operator="notEqual">
      <formula>0</formula>
    </cfRule>
    <cfRule type="cellIs" dxfId="362" priority="6" stopIfTrue="1" operator="equal">
      <formula>0</formula>
    </cfRule>
  </conditionalFormatting>
  <conditionalFormatting sqref="B94:I94">
    <cfRule type="cellIs" dxfId="361" priority="1" stopIfTrue="1" operator="notEqual">
      <formula>0</formula>
    </cfRule>
  </conditionalFormatting>
  <dataValidations count="5">
    <dataValidation type="list" showInputMessage="1" showErrorMessage="1" sqref="B112" xr:uid="{00000000-0002-0000-1B00-000000000000}">
      <formula1>"Labour, Materials, Services"</formula1>
    </dataValidation>
    <dataValidation type="list" allowBlank="1" showInputMessage="1" showErrorMessage="1" sqref="A77:A82" xr:uid="{00000000-0002-0000-1B00-000001000000}">
      <formula1>EscalationDescription_Input_Cost</formula1>
    </dataValidation>
    <dataValidation type="list" showInputMessage="1" showErrorMessage="1" sqref="A113:A118" xr:uid="{00000000-0002-0000-1B00-000002000000}">
      <formula1>EscalationDescription_General</formula1>
    </dataValidation>
    <dataValidation type="list" allowBlank="1" showInputMessage="1" showErrorMessage="1" sqref="D5" xr:uid="{00000000-0002-0000-1B00-000003000000}">
      <formula1>"2008/09 Regulatory Accounts, Bottom Up"</formula1>
    </dataValidation>
    <dataValidation type="list" showInputMessage="1" showErrorMessage="1" sqref="B77:B82 B113:B118" xr:uid="{00000000-0002-0000-1B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58369"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73">
    <tabColor indexed="57"/>
    <pageSetUpPr fitToPage="1"/>
  </sheetPr>
  <dimension ref="A1:T240"/>
  <sheetViews>
    <sheetView showGridLines="0" topLeftCell="A7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15</v>
      </c>
      <c r="M1" s="281"/>
      <c r="N1" s="279"/>
      <c r="O1" s="279"/>
      <c r="P1" s="279"/>
      <c r="Q1" s="279"/>
      <c r="R1" s="279"/>
      <c r="S1" s="279"/>
      <c r="T1" s="279"/>
    </row>
    <row r="2" spans="1:20" ht="15.75" x14ac:dyDescent="0.25">
      <c r="A2" s="184" t="s">
        <v>114</v>
      </c>
      <c r="B2" s="74" t="str">
        <f ca="1">OFFSET(List_AllocOpexListStart,+$K$1,1)</f>
        <v>Purchasing and Contracts</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2.9105407007064521</v>
      </c>
      <c r="D13" s="285">
        <f ca="1">OFFSET(Future_AOpexStart,MATCH($K$1,'I-6 Future A'!$A$6:$A$379)+7,+'I-5 Future DA'!E$5)</f>
        <v>2.9105407007064521</v>
      </c>
      <c r="E13" s="285">
        <f ca="1">OFFSET(Future_AOpexStart,MATCH($K$1,'I-6 Future A'!$A$6:$A$379)+7,+'I-5 Future DA'!F$5)</f>
        <v>2.9105407007064521</v>
      </c>
      <c r="F13" s="285">
        <f ca="1">OFFSET(Future_AOpexStart,MATCH($K$1,'I-6 Future A'!$A$6:$A$379)+7,+'I-5 Future DA'!G$5)</f>
        <v>2.9105407007064521</v>
      </c>
      <c r="G13" s="285">
        <f ca="1">OFFSET(Future_AOpexStart,MATCH($K$1,'I-6 Future A'!$A$6:$A$379)+7,+'I-5 Future DA'!H$5)</f>
        <v>2.9105407007064521</v>
      </c>
      <c r="H13" s="285">
        <f ca="1">OFFSET(Future_AOpexStart,MATCH($K$1,'I-6 Future A'!$A$6:$A$379)+7,+'I-5 Future DA'!I$5)</f>
        <v>2.9105407007064521</v>
      </c>
      <c r="I13" s="285">
        <f ca="1">OFFSET(Future_AOpexStart,MATCH($K$1,'I-6 Future A'!$A$6:$A$379)+7,+'I-5 Future DA'!J$5)</f>
        <v>2.9105407007064521</v>
      </c>
      <c r="J13" s="36"/>
      <c r="K13" s="21"/>
      <c r="L13" s="21"/>
    </row>
    <row r="14" spans="1:20" s="87" customFormat="1" ht="18" customHeight="1" collapsed="1" thickBot="1" x14ac:dyDescent="0.25">
      <c r="A14" s="84" t="s">
        <v>71</v>
      </c>
      <c r="B14" s="286">
        <f t="shared" ref="B14:I14" ca="1" si="0">SUM(B8:B13)</f>
        <v>0</v>
      </c>
      <c r="C14" s="286">
        <f t="shared" ca="1" si="0"/>
        <v>2.9105407007064521</v>
      </c>
      <c r="D14" s="286">
        <f t="shared" ca="1" si="0"/>
        <v>2.9105407007064521</v>
      </c>
      <c r="E14" s="286">
        <f t="shared" ca="1" si="0"/>
        <v>2.9105407007064521</v>
      </c>
      <c r="F14" s="286">
        <f t="shared" ca="1" si="0"/>
        <v>2.9105407007064521</v>
      </c>
      <c r="G14" s="286">
        <f t="shared" ca="1" si="0"/>
        <v>2.9105407007064521</v>
      </c>
      <c r="H14" s="286">
        <f t="shared" ca="1" si="0"/>
        <v>2.9105407007064521</v>
      </c>
      <c r="I14" s="286">
        <f t="shared" ca="1" si="0"/>
        <v>2.9105407007064521</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+'A-15'!B8+'A-15'!B19</f>
        <v>0</v>
      </c>
      <c r="C30" s="284">
        <f ca="1">+'A-15'!C8+'A-15'!C19</f>
        <v>0</v>
      </c>
      <c r="D30" s="284">
        <f ca="1">+'A-15'!D8+'A-15'!D19</f>
        <v>0</v>
      </c>
      <c r="E30" s="284">
        <f ca="1">+'A-15'!E8+'A-15'!E19</f>
        <v>0</v>
      </c>
      <c r="F30" s="284">
        <f ca="1">+'A-15'!F8+'A-15'!F19</f>
        <v>0</v>
      </c>
      <c r="G30" s="284">
        <f ca="1">+'A-15'!G8+'A-15'!G19</f>
        <v>0</v>
      </c>
      <c r="H30" s="284">
        <f ca="1">+'A-15'!H8+'A-15'!H19</f>
        <v>0</v>
      </c>
      <c r="I30" s="284">
        <f ca="1">+'A-15'!I8+'A-15'!I19</f>
        <v>0</v>
      </c>
      <c r="J30" s="42"/>
      <c r="K30" s="21"/>
      <c r="L30" s="21"/>
    </row>
    <row r="31" spans="1:12" hidden="1" outlineLevel="2" x14ac:dyDescent="0.2">
      <c r="A31" s="61" t="s">
        <v>69</v>
      </c>
      <c r="B31" s="284">
        <f ca="1">+'A-15'!B9+'A-15'!B20</f>
        <v>0</v>
      </c>
      <c r="C31" s="284">
        <f ca="1">+'A-15'!C9+'A-15'!C20</f>
        <v>0</v>
      </c>
      <c r="D31" s="284">
        <f ca="1">+'A-15'!D9+'A-15'!D20</f>
        <v>0</v>
      </c>
      <c r="E31" s="284">
        <f ca="1">+'A-15'!E9+'A-15'!E20</f>
        <v>0</v>
      </c>
      <c r="F31" s="284">
        <f ca="1">+'A-15'!F9+'A-15'!F20</f>
        <v>0</v>
      </c>
      <c r="G31" s="284">
        <f ca="1">+'A-15'!G9+'A-15'!G20</f>
        <v>0</v>
      </c>
      <c r="H31" s="284">
        <f ca="1">+'A-15'!H9+'A-15'!H20</f>
        <v>0</v>
      </c>
      <c r="I31" s="284">
        <f ca="1">+'A-15'!I9+'A-15'!I20</f>
        <v>0</v>
      </c>
      <c r="J31" s="42"/>
      <c r="K31" s="21"/>
      <c r="L31" s="21"/>
    </row>
    <row r="32" spans="1:12" s="736" customFormat="1" hidden="1" outlineLevel="2" x14ac:dyDescent="0.2">
      <c r="A32" s="61" t="s">
        <v>546</v>
      </c>
      <c r="B32" s="284">
        <f ca="1">+'A-15'!B10+'A-15'!B21</f>
        <v>0</v>
      </c>
      <c r="C32" s="284">
        <f ca="1">+'A-15'!C10+'A-15'!C21</f>
        <v>0</v>
      </c>
      <c r="D32" s="284">
        <f ca="1">+'A-15'!D10+'A-15'!D21</f>
        <v>0</v>
      </c>
      <c r="E32" s="284">
        <f ca="1">+'A-15'!E10+'A-15'!E21</f>
        <v>0</v>
      </c>
      <c r="F32" s="284">
        <f ca="1">+'A-15'!F10+'A-15'!F21</f>
        <v>0</v>
      </c>
      <c r="G32" s="284">
        <f ca="1">+'A-15'!G10+'A-15'!G21</f>
        <v>0</v>
      </c>
      <c r="H32" s="284">
        <f ca="1">+'A-15'!H10+'A-15'!H21</f>
        <v>0</v>
      </c>
      <c r="I32" s="284">
        <f ca="1">+'A-15'!I10+'A-15'!I21</f>
        <v>0</v>
      </c>
      <c r="J32" s="42"/>
      <c r="K32" s="712"/>
      <c r="L32" s="712"/>
    </row>
    <row r="33" spans="1:12" hidden="1" outlineLevel="2" x14ac:dyDescent="0.2">
      <c r="A33" s="61" t="s">
        <v>547</v>
      </c>
      <c r="B33" s="284">
        <f ca="1">+'A-15'!B11+'A-15'!B22</f>
        <v>0</v>
      </c>
      <c r="C33" s="284">
        <f ca="1">+'A-15'!C11+'A-15'!C22</f>
        <v>0</v>
      </c>
      <c r="D33" s="284">
        <f ca="1">+'A-15'!D11+'A-15'!D22</f>
        <v>0</v>
      </c>
      <c r="E33" s="284">
        <f ca="1">+'A-15'!E11+'A-15'!E22</f>
        <v>0</v>
      </c>
      <c r="F33" s="284">
        <f ca="1">+'A-15'!F11+'A-15'!F22</f>
        <v>0</v>
      </c>
      <c r="G33" s="284">
        <f ca="1">+'A-15'!G11+'A-15'!G22</f>
        <v>0</v>
      </c>
      <c r="H33" s="284">
        <f ca="1">+'A-15'!H11+'A-15'!H22</f>
        <v>0</v>
      </c>
      <c r="I33" s="284">
        <f ca="1">+'A-15'!I11+'A-15'!I22</f>
        <v>0</v>
      </c>
      <c r="J33" s="42"/>
      <c r="K33" s="21"/>
      <c r="L33" s="21"/>
    </row>
    <row r="34" spans="1:12" s="736" customFormat="1" hidden="1" outlineLevel="2" x14ac:dyDescent="0.2">
      <c r="A34" s="61" t="s">
        <v>498</v>
      </c>
      <c r="B34" s="284">
        <f ca="1">+'A-15'!B12+'A-15'!B23</f>
        <v>0</v>
      </c>
      <c r="C34" s="284">
        <f ca="1">+'A-15'!C12+'A-15'!C23</f>
        <v>0</v>
      </c>
      <c r="D34" s="284">
        <f ca="1">+'A-15'!D12+'A-15'!D23</f>
        <v>0</v>
      </c>
      <c r="E34" s="284">
        <f ca="1">+'A-15'!E12+'A-15'!E23</f>
        <v>0</v>
      </c>
      <c r="F34" s="284">
        <f ca="1">+'A-15'!F12+'A-15'!F23</f>
        <v>0</v>
      </c>
      <c r="G34" s="284">
        <f ca="1">+'A-15'!G12+'A-15'!G23</f>
        <v>0</v>
      </c>
      <c r="H34" s="284">
        <f ca="1">+'A-15'!H12+'A-15'!H23</f>
        <v>0</v>
      </c>
      <c r="I34" s="284">
        <f ca="1">+'A-15'!I12+'A-15'!I23</f>
        <v>0</v>
      </c>
      <c r="J34" s="42"/>
      <c r="K34" s="712"/>
      <c r="L34" s="712"/>
    </row>
    <row r="35" spans="1:12" ht="13.5" hidden="1" outlineLevel="2" thickBot="1" x14ac:dyDescent="0.25">
      <c r="A35" s="83" t="s">
        <v>70</v>
      </c>
      <c r="B35" s="284">
        <f ca="1">+'A-15'!B13+'A-15'!B24</f>
        <v>0</v>
      </c>
      <c r="C35" s="284">
        <f ca="1">+'A-15'!C13+'A-15'!C24</f>
        <v>2.9105407007064521</v>
      </c>
      <c r="D35" s="284">
        <f ca="1">+'A-15'!D13+'A-15'!D24</f>
        <v>2.9105407007064521</v>
      </c>
      <c r="E35" s="284">
        <f ca="1">+'A-15'!E13+'A-15'!E24</f>
        <v>2.9105407007064521</v>
      </c>
      <c r="F35" s="284">
        <f ca="1">+'A-15'!F13+'A-15'!F24</f>
        <v>2.9105407007064521</v>
      </c>
      <c r="G35" s="284">
        <f ca="1">+'A-15'!G13+'A-15'!G24</f>
        <v>2.9105407007064521</v>
      </c>
      <c r="H35" s="284">
        <f ca="1">+'A-15'!H13+'A-15'!H24</f>
        <v>2.9105407007064521</v>
      </c>
      <c r="I35" s="284">
        <f ca="1">+'A-15'!I13+'A-15'!I24</f>
        <v>2.9105407007064521</v>
      </c>
      <c r="J35" s="93"/>
      <c r="K35" s="21"/>
      <c r="L35" s="21"/>
    </row>
    <row r="36" spans="1:12" s="87" customFormat="1" ht="20.25" customHeight="1" collapsed="1" thickBot="1" x14ac:dyDescent="0.25">
      <c r="A36" s="94" t="s">
        <v>121</v>
      </c>
      <c r="B36" s="293">
        <f t="shared" ref="B36:I36" ca="1" si="7">SUM(B30:B35)</f>
        <v>0</v>
      </c>
      <c r="C36" s="293">
        <f t="shared" ca="1" si="7"/>
        <v>2.9105407007064521</v>
      </c>
      <c r="D36" s="293">
        <f t="shared" ca="1" si="7"/>
        <v>2.9105407007064521</v>
      </c>
      <c r="E36" s="293">
        <f t="shared" ca="1" si="7"/>
        <v>2.9105407007064521</v>
      </c>
      <c r="F36" s="293">
        <f t="shared" ca="1" si="7"/>
        <v>2.9105407007064521</v>
      </c>
      <c r="G36" s="293">
        <f t="shared" ca="1" si="7"/>
        <v>2.9105407007064521</v>
      </c>
      <c r="H36" s="293">
        <f t="shared" ca="1" si="7"/>
        <v>2.9105407007064521</v>
      </c>
      <c r="I36" s="293">
        <f t="shared" ca="1" si="7"/>
        <v>2.9105407007064521</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2.527040814494291E-2</v>
      </c>
      <c r="F47" s="284">
        <f t="shared" ca="1" si="12"/>
        <v>4.6915276533274236E-2</v>
      </c>
      <c r="G47" s="284">
        <f t="shared" ca="1" si="12"/>
        <v>6.4569003933351979E-2</v>
      </c>
      <c r="H47" s="284">
        <f t="shared" ca="1" si="12"/>
        <v>8.2152856620454975E-2</v>
      </c>
      <c r="I47" s="284">
        <f t="shared" ca="1" si="12"/>
        <v>9.962673221555346E-2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2.527040814494291E-2</v>
      </c>
      <c r="F48" s="293">
        <f t="shared" ca="1" si="13"/>
        <v>4.6915276533274236E-2</v>
      </c>
      <c r="G48" s="293">
        <f t="shared" ca="1" si="13"/>
        <v>6.4569003933351979E-2</v>
      </c>
      <c r="H48" s="293">
        <f t="shared" ca="1" si="13"/>
        <v>8.2152856620454975E-2</v>
      </c>
      <c r="I48" s="293">
        <f t="shared" ca="1" si="13"/>
        <v>9.962673221555346E-2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1.3679588679723116E-2</v>
      </c>
      <c r="F58" s="285">
        <f t="shared" ca="1" si="18"/>
        <v>3.2709325631869332E-2</v>
      </c>
      <c r="G58" s="285">
        <f t="shared" ca="1" si="18"/>
        <v>5.466802094681885E-2</v>
      </c>
      <c r="H58" s="285">
        <f t="shared" ca="1" si="18"/>
        <v>7.4844245482521665E-2</v>
      </c>
      <c r="I58" s="285">
        <f t="shared" ca="1" si="18"/>
        <v>9.3028811475642778E-2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1.3679588679723116E-2</v>
      </c>
      <c r="F59" s="286">
        <f t="shared" ca="1" si="19"/>
        <v>3.2709325631869332E-2</v>
      </c>
      <c r="G59" s="286">
        <f t="shared" ca="1" si="19"/>
        <v>5.466802094681885E-2</v>
      </c>
      <c r="H59" s="286">
        <f t="shared" ca="1" si="19"/>
        <v>7.4844245482521665E-2</v>
      </c>
      <c r="I59" s="286">
        <f t="shared" ca="1" si="19"/>
        <v>9.3028811475642778E-2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2.9105407007064521</v>
      </c>
      <c r="D69" s="285">
        <f t="shared" ca="1" si="24"/>
        <v>2.9105407007064521</v>
      </c>
      <c r="E69" s="285">
        <f t="shared" ca="1" si="24"/>
        <v>2.9494906975311181</v>
      </c>
      <c r="F69" s="285">
        <f t="shared" ca="1" si="24"/>
        <v>2.9901653028715955</v>
      </c>
      <c r="G69" s="285">
        <f t="shared" ca="1" si="24"/>
        <v>3.0297777255866229</v>
      </c>
      <c r="H69" s="285">
        <f t="shared" ca="1" si="24"/>
        <v>3.0675378028094284</v>
      </c>
      <c r="I69" s="285">
        <f t="shared" ca="1" si="24"/>
        <v>3.103196244397648</v>
      </c>
      <c r="K69" s="42"/>
      <c r="L69" s="21"/>
    </row>
    <row r="70" spans="1:20" s="87" customFormat="1" ht="18" customHeight="1" collapsed="1" thickBot="1" x14ac:dyDescent="0.25">
      <c r="A70" s="99" t="s">
        <v>122</v>
      </c>
      <c r="B70" s="294">
        <f t="shared" ref="B70:I70" ca="1" si="25">SUM(B64:B69)</f>
        <v>0</v>
      </c>
      <c r="C70" s="294">
        <f t="shared" ca="1" si="25"/>
        <v>2.9105407007064521</v>
      </c>
      <c r="D70" s="294">
        <f t="shared" ca="1" si="25"/>
        <v>2.9105407007064521</v>
      </c>
      <c r="E70" s="294">
        <f t="shared" ca="1" si="25"/>
        <v>2.9494906975311181</v>
      </c>
      <c r="F70" s="294">
        <f t="shared" ca="1" si="25"/>
        <v>2.9901653028715955</v>
      </c>
      <c r="G70" s="294">
        <f t="shared" ca="1" si="25"/>
        <v>3.0297777255866229</v>
      </c>
      <c r="H70" s="294">
        <f t="shared" ca="1" si="25"/>
        <v>3.0675378028094284</v>
      </c>
      <c r="I70" s="294">
        <f t="shared" ca="1" si="25"/>
        <v>3.103196244397648</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2.527040814494291E-2</v>
      </c>
      <c r="Q77" s="284">
        <f ca="1">IF($B77&lt;&gt;0,(+VLOOKUP($B77,$A$8:$I$13,6,FALSE))*(F77),0)</f>
        <v>4.6915276533274236E-2</v>
      </c>
      <c r="R77" s="284">
        <f ca="1">IF($B77&lt;&gt;0,(+VLOOKUP($B77,$A$8:$I$13,7,FALSE))*(G77),0)</f>
        <v>6.4569003933351979E-2</v>
      </c>
      <c r="S77" s="284">
        <f ca="1">IF($B77&lt;&gt;0,(+VLOOKUP($B77,$A$8:$I$13,8,FALSE))*(H77),0)</f>
        <v>8.2152856620454975E-2</v>
      </c>
      <c r="T77" s="284">
        <f ca="1">IF($B77&lt;&gt;0,(+VLOOKUP($B77,$A$8:$I$13,9,FALSE))*(I77),0)</f>
        <v>9.962673221555346E-2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2.527040814494291E-2</v>
      </c>
      <c r="Q83" s="291">
        <f t="shared" ca="1" si="51"/>
        <v>4.6915276533274236E-2</v>
      </c>
      <c r="R83" s="291">
        <f t="shared" ca="1" si="51"/>
        <v>6.4569003933351979E-2</v>
      </c>
      <c r="S83" s="291">
        <f t="shared" ca="1" si="51"/>
        <v>8.2152856620454975E-2</v>
      </c>
      <c r="T83" s="291">
        <f t="shared" ca="1" si="51"/>
        <v>9.962673221555346E-2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2.527040814494291E-2</v>
      </c>
      <c r="F103" s="284">
        <f t="shared" ca="1" si="62"/>
        <v>4.6915276533274236E-2</v>
      </c>
      <c r="G103" s="284">
        <f t="shared" ca="1" si="62"/>
        <v>6.4569003933351979E-2</v>
      </c>
      <c r="H103" s="284">
        <f t="shared" ca="1" si="62"/>
        <v>8.2152856620454975E-2</v>
      </c>
      <c r="I103" s="284">
        <f t="shared" ca="1" si="62"/>
        <v>9.962673221555346E-2</v>
      </c>
    </row>
    <row r="104" spans="1:20" outlineLevel="1" x14ac:dyDescent="0.2">
      <c r="A104" s="120" t="s">
        <v>135</v>
      </c>
      <c r="B104" s="121"/>
      <c r="C104" s="295">
        <f t="shared" ref="C104:I104" ca="1" si="63">SUM(C98:C103)</f>
        <v>0</v>
      </c>
      <c r="D104" s="295">
        <f t="shared" ca="1" si="63"/>
        <v>0</v>
      </c>
      <c r="E104" s="295">
        <f t="shared" ca="1" si="63"/>
        <v>2.527040814494291E-2</v>
      </c>
      <c r="F104" s="295">
        <f t="shared" ca="1" si="63"/>
        <v>4.6915276533274236E-2</v>
      </c>
      <c r="G104" s="295">
        <f t="shared" ca="1" si="63"/>
        <v>6.4569003933351979E-2</v>
      </c>
      <c r="H104" s="295">
        <f t="shared" ca="1" si="63"/>
        <v>8.2152856620454975E-2</v>
      </c>
      <c r="I104" s="295">
        <f t="shared" ca="1" si="63"/>
        <v>9.962673221555346E-2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2.2184539085015945E-2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1.3679588679723116E-2</v>
      </c>
      <c r="Q113" s="284">
        <f ca="1">IF($B113&lt;&gt;0,(+VLOOKUP($B113,$A$8:$I$13,6,FALSE)+VLOOKUP($B113,$A$42:$I$47,6,FALSE))*(F113),0)</f>
        <v>3.2709325631869332E-2</v>
      </c>
      <c r="R113" s="284">
        <f ca="1">IF($B113&lt;&gt;0,(+VLOOKUP($B113,$A$8:$I$13,7,FALSE)+VLOOKUP($B113,$A$42:$I$47,7,FALSE))*(G113),0)</f>
        <v>5.466802094681885E-2</v>
      </c>
      <c r="S113" s="284">
        <f ca="1">IF($B113&lt;&gt;0,(+VLOOKUP($B113,$A$8:$I$13,8,FALSE)+VLOOKUP($B113,$A$42:$I$47,8,FALSE))*(H113),0)</f>
        <v>7.4844245482521665E-2</v>
      </c>
      <c r="T113" s="284">
        <f ca="1">IF($B113&lt;&gt;0,(+VLOOKUP($B113,$A$8:$I$13,9,FALSE)+VLOOKUP($B113,$A$42:$I$47,9,FALSE))*(I113),0)</f>
        <v>9.3028811475642778E-2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1.3679588679723116E-2</v>
      </c>
      <c r="Q119" s="291">
        <f t="shared" ca="1" si="75"/>
        <v>3.2709325631869332E-2</v>
      </c>
      <c r="R119" s="291">
        <f t="shared" ca="1" si="75"/>
        <v>5.466802094681885E-2</v>
      </c>
      <c r="S119" s="291">
        <f t="shared" ca="1" si="75"/>
        <v>7.4844245482521665E-2</v>
      </c>
      <c r="T119" s="291">
        <f t="shared" ca="1" si="75"/>
        <v>9.3028811475642778E-2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1.3679588679723116E-2</v>
      </c>
      <c r="F139" s="284">
        <f t="shared" ca="1" si="83"/>
        <v>3.2709325631869332E-2</v>
      </c>
      <c r="G139" s="284">
        <f t="shared" ca="1" si="83"/>
        <v>5.466802094681885E-2</v>
      </c>
      <c r="H139" s="284">
        <f t="shared" ca="1" si="83"/>
        <v>7.4844245482521665E-2</v>
      </c>
      <c r="I139" s="284">
        <f t="shared" ca="1" si="83"/>
        <v>9.3028811475642778E-2</v>
      </c>
    </row>
    <row r="140" spans="1:16" outlineLevel="1" x14ac:dyDescent="0.2">
      <c r="A140" s="120" t="s">
        <v>140</v>
      </c>
      <c r="B140" s="121"/>
      <c r="C140" s="295">
        <f t="shared" ref="C140:I140" ca="1" si="84">SUM(C134:C139)</f>
        <v>0</v>
      </c>
      <c r="D140" s="295">
        <f t="shared" ca="1" si="84"/>
        <v>0</v>
      </c>
      <c r="E140" s="295">
        <f t="shared" ca="1" si="84"/>
        <v>1.3679588679723116E-2</v>
      </c>
      <c r="F140" s="295">
        <f t="shared" ca="1" si="84"/>
        <v>3.2709325631869332E-2</v>
      </c>
      <c r="G140" s="295">
        <f t="shared" ca="1" si="84"/>
        <v>5.466802094681885E-2</v>
      </c>
      <c r="H140" s="295">
        <f t="shared" ca="1" si="84"/>
        <v>7.4844245482521665E-2</v>
      </c>
      <c r="I140" s="295">
        <f t="shared" ca="1" si="84"/>
        <v>9.3028811475642778E-2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2.5008990746574474E-2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2.9105407007064521</v>
      </c>
      <c r="D205" s="82">
        <f t="shared" ca="1" si="98"/>
        <v>2.9105407007064521</v>
      </c>
      <c r="E205" s="82">
        <f t="shared" ca="1" si="98"/>
        <v>2.9105407007064521</v>
      </c>
      <c r="F205" s="82">
        <f t="shared" ca="1" si="98"/>
        <v>2.9105407007064521</v>
      </c>
      <c r="G205" s="82">
        <f t="shared" ca="1" si="98"/>
        <v>2.9105407007064521</v>
      </c>
      <c r="H205" s="82">
        <f t="shared" ca="1" si="98"/>
        <v>2.9105407007064521</v>
      </c>
      <c r="I205" s="82">
        <f t="shared" ca="1" si="98"/>
        <v>2.9105407007064521</v>
      </c>
    </row>
    <row r="206" spans="1:9" hidden="1" outlineLevel="1" x14ac:dyDescent="0.2">
      <c r="A206" t="s">
        <v>149</v>
      </c>
      <c r="B206" s="82">
        <f t="shared" ref="B206:I206" ca="1" si="99">+B36</f>
        <v>0</v>
      </c>
      <c r="C206" s="82">
        <f t="shared" ca="1" si="99"/>
        <v>2.9105407007064521</v>
      </c>
      <c r="D206" s="82">
        <f t="shared" ca="1" si="99"/>
        <v>2.9105407007064521</v>
      </c>
      <c r="E206" s="82">
        <f t="shared" ca="1" si="99"/>
        <v>2.9105407007064521</v>
      </c>
      <c r="F206" s="82">
        <f t="shared" ca="1" si="99"/>
        <v>2.9105407007064521</v>
      </c>
      <c r="G206" s="82">
        <f t="shared" ca="1" si="99"/>
        <v>2.9105407007064521</v>
      </c>
      <c r="H206" s="82">
        <f t="shared" ca="1" si="99"/>
        <v>2.9105407007064521</v>
      </c>
      <c r="I206" s="82">
        <f t="shared" ca="1" si="99"/>
        <v>2.9105407007064521</v>
      </c>
    </row>
    <row r="207" spans="1:9" hidden="1" outlineLevel="1" x14ac:dyDescent="0.2">
      <c r="A207" t="s">
        <v>150</v>
      </c>
      <c r="B207" s="82">
        <f t="shared" ref="B207:I207" ca="1" si="100">+B36+B48</f>
        <v>0</v>
      </c>
      <c r="C207" s="82">
        <f t="shared" ca="1" si="100"/>
        <v>2.9105407007064521</v>
      </c>
      <c r="D207" s="82">
        <f t="shared" ca="1" si="100"/>
        <v>2.9105407007064521</v>
      </c>
      <c r="E207" s="82">
        <f t="shared" ca="1" si="100"/>
        <v>2.9358111088513952</v>
      </c>
      <c r="F207" s="82">
        <f t="shared" ca="1" si="100"/>
        <v>2.9574559772397264</v>
      </c>
      <c r="G207" s="82">
        <f t="shared" ca="1" si="100"/>
        <v>2.9751097046398041</v>
      </c>
      <c r="H207" s="82">
        <f t="shared" ca="1" si="100"/>
        <v>2.9926935573269069</v>
      </c>
      <c r="I207" s="82">
        <f t="shared" ca="1" si="100"/>
        <v>3.0101674329220054</v>
      </c>
    </row>
    <row r="208" spans="1:9" hidden="1" outlineLevel="1" x14ac:dyDescent="0.2">
      <c r="A208" t="s">
        <v>151</v>
      </c>
      <c r="B208" s="82">
        <f t="shared" ref="B208:I208" ca="1" si="101">+B70</f>
        <v>0</v>
      </c>
      <c r="C208" s="82">
        <f t="shared" ca="1" si="101"/>
        <v>2.9105407007064521</v>
      </c>
      <c r="D208" s="82">
        <f t="shared" ca="1" si="101"/>
        <v>2.9105407007064521</v>
      </c>
      <c r="E208" s="82">
        <f t="shared" ca="1" si="101"/>
        <v>2.9494906975311181</v>
      </c>
      <c r="F208" s="82">
        <f t="shared" ca="1" si="101"/>
        <v>2.9901653028715955</v>
      </c>
      <c r="G208" s="82">
        <f t="shared" ca="1" si="101"/>
        <v>3.0297777255866229</v>
      </c>
      <c r="H208" s="82">
        <f t="shared" ca="1" si="101"/>
        <v>3.0675378028094284</v>
      </c>
      <c r="I208" s="82">
        <f t="shared" ca="1" si="101"/>
        <v>3.103196244397648</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360" priority="2" stopIfTrue="1" operator="notEqual">
      <formula>0</formula>
    </cfRule>
  </conditionalFormatting>
  <conditionalFormatting sqref="J130 J94 J70 J59 J48 J36:J37 J14 J25">
    <cfRule type="cellIs" dxfId="359" priority="3" stopIfTrue="1" operator="equal">
      <formula>"OK"</formula>
    </cfRule>
    <cfRule type="cellIs" dxfId="358" priority="4" stopIfTrue="1" operator="equal">
      <formula>"Warning Check Escalations"</formula>
    </cfRule>
  </conditionalFormatting>
  <conditionalFormatting sqref="N120:T120 N84:T84">
    <cfRule type="cellIs" dxfId="357" priority="5" stopIfTrue="1" operator="notEqual">
      <formula>0</formula>
    </cfRule>
    <cfRule type="cellIs" dxfId="356" priority="6" stopIfTrue="1" operator="equal">
      <formula>0</formula>
    </cfRule>
  </conditionalFormatting>
  <conditionalFormatting sqref="B94:I94">
    <cfRule type="cellIs" dxfId="355" priority="1" stopIfTrue="1" operator="notEqual">
      <formula>0</formula>
    </cfRule>
  </conditionalFormatting>
  <dataValidations count="5">
    <dataValidation type="list" showInputMessage="1" showErrorMessage="1" sqref="B112" xr:uid="{00000000-0002-0000-1C00-000000000000}">
      <formula1>"Labour, Materials, Services"</formula1>
    </dataValidation>
    <dataValidation type="list" allowBlank="1" showInputMessage="1" showErrorMessage="1" sqref="A77:A82" xr:uid="{00000000-0002-0000-1C00-000001000000}">
      <formula1>EscalationDescription_Input_Cost</formula1>
    </dataValidation>
    <dataValidation type="list" showInputMessage="1" showErrorMessage="1" sqref="A113:A118" xr:uid="{00000000-0002-0000-1C00-000002000000}">
      <formula1>EscalationDescription_General</formula1>
    </dataValidation>
    <dataValidation type="list" allowBlank="1" showInputMessage="1" showErrorMessage="1" sqref="D5" xr:uid="{00000000-0002-0000-1C00-000003000000}">
      <formula1>"2008/09 Regulatory Accounts, Bottom Up"</formula1>
    </dataValidation>
    <dataValidation type="list" showInputMessage="1" showErrorMessage="1" sqref="B77:B82 B113:B118" xr:uid="{00000000-0002-0000-1C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59393"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74">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16</v>
      </c>
      <c r="M1" s="281"/>
      <c r="N1" s="279"/>
      <c r="O1" s="279"/>
      <c r="P1" s="279"/>
      <c r="Q1" s="279"/>
      <c r="R1" s="279"/>
      <c r="S1" s="279"/>
      <c r="T1" s="279"/>
    </row>
    <row r="2" spans="1:20" ht="15.75" x14ac:dyDescent="0.25">
      <c r="A2" s="184" t="s">
        <v>114</v>
      </c>
      <c r="B2" s="74" t="str">
        <f ca="1">OFFSET(List_AllocOpexListStart,+$K$1,1)</f>
        <v>Finance - Adjustments</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483"/>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483"/>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483"/>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483"/>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483"/>
      <c r="L12" s="712"/>
    </row>
    <row r="13" spans="1:20" hidden="1" outlineLevel="1" x14ac:dyDescent="0.2">
      <c r="A13" s="83" t="s">
        <v>70</v>
      </c>
      <c r="B13" s="285">
        <f ca="1">OFFSET(List_AllocOpexStart,MATCH($K$1,'I-4 History'!$A$228:$A$597)+7,0)</f>
        <v>0</v>
      </c>
      <c r="C13" s="285">
        <f ca="1">OFFSET(Future_AOpexStart,MATCH($K$1,'I-6 Future A'!$A$6:$A$379)+7,+'I-5 Future DA'!D$5)</f>
        <v>0.51665996228149091</v>
      </c>
      <c r="D13" s="285">
        <f ca="1">OFFSET(Future_AOpexStart,MATCH($K$1,'I-6 Future A'!$A$6:$A$379)+7,+'I-5 Future DA'!E$5)</f>
        <v>0.51665996228149091</v>
      </c>
      <c r="E13" s="285">
        <f ca="1">OFFSET(Future_AOpexStart,MATCH($K$1,'I-6 Future A'!$A$6:$A$379)+7,+'I-5 Future DA'!F$5)</f>
        <v>0.51665996228149091</v>
      </c>
      <c r="F13" s="285">
        <f ca="1">OFFSET(Future_AOpexStart,MATCH($K$1,'I-6 Future A'!$A$6:$A$379)+7,+'I-5 Future DA'!G$5)</f>
        <v>0.51665996228149091</v>
      </c>
      <c r="G13" s="285">
        <f ca="1">OFFSET(Future_AOpexStart,MATCH($K$1,'I-6 Future A'!$A$6:$A$379)+7,+'I-5 Future DA'!H$5)</f>
        <v>0.51665996228149091</v>
      </c>
      <c r="H13" s="285">
        <f ca="1">OFFSET(Future_AOpexStart,MATCH($K$1,'I-6 Future A'!$A$6:$A$379)+7,+'I-5 Future DA'!I$5)</f>
        <v>0.51665996228149091</v>
      </c>
      <c r="I13" s="285">
        <f ca="1">OFFSET(Future_AOpexStart,MATCH($K$1,'I-6 Future A'!$A$6:$A$379)+7,+'I-5 Future DA'!J$5)</f>
        <v>0.51665996228149091</v>
      </c>
      <c r="J13" s="36"/>
      <c r="K13" s="21"/>
      <c r="L13" s="21"/>
    </row>
    <row r="14" spans="1:20" s="87" customFormat="1" ht="18" customHeight="1" collapsed="1" thickBot="1" x14ac:dyDescent="0.25">
      <c r="A14" s="84" t="s">
        <v>71</v>
      </c>
      <c r="B14" s="286">
        <f t="shared" ref="B14:I14" ca="1" si="0">SUM(B8:B13)</f>
        <v>0</v>
      </c>
      <c r="C14" s="286">
        <f t="shared" ca="1" si="0"/>
        <v>0.51665996228149091</v>
      </c>
      <c r="D14" s="286">
        <f t="shared" ca="1" si="0"/>
        <v>0.51665996228149091</v>
      </c>
      <c r="E14" s="286">
        <f t="shared" ca="1" si="0"/>
        <v>0.51665996228149091</v>
      </c>
      <c r="F14" s="286">
        <f t="shared" ca="1" si="0"/>
        <v>0.51665996228149091</v>
      </c>
      <c r="G14" s="286">
        <f t="shared" ca="1" si="0"/>
        <v>0.51665996228149091</v>
      </c>
      <c r="H14" s="286">
        <f t="shared" ca="1" si="0"/>
        <v>0.51665996228149091</v>
      </c>
      <c r="I14" s="286">
        <f t="shared" ca="1" si="0"/>
        <v>0.51665996228149091</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+'A-16'!B8+'A-16'!B19</f>
        <v>0</v>
      </c>
      <c r="C30" s="284">
        <f ca="1">+'A-16'!C8+'A-16'!C19</f>
        <v>0</v>
      </c>
      <c r="D30" s="284">
        <f ca="1">+'A-16'!D8+'A-16'!D19</f>
        <v>0</v>
      </c>
      <c r="E30" s="284">
        <f ca="1">+'A-16'!E8+'A-16'!E19</f>
        <v>0</v>
      </c>
      <c r="F30" s="284">
        <f ca="1">+'A-16'!F8+'A-16'!F19</f>
        <v>0</v>
      </c>
      <c r="G30" s="284">
        <f ca="1">+'A-16'!G8+'A-16'!G19</f>
        <v>0</v>
      </c>
      <c r="H30" s="284">
        <f ca="1">+'A-16'!H8+'A-16'!H19</f>
        <v>0</v>
      </c>
      <c r="I30" s="284">
        <f ca="1">+'A-16'!I8+'A-16'!I19</f>
        <v>0</v>
      </c>
      <c r="J30" s="42"/>
      <c r="K30" s="21"/>
      <c r="L30" s="21"/>
    </row>
    <row r="31" spans="1:12" hidden="1" outlineLevel="2" x14ac:dyDescent="0.2">
      <c r="A31" s="61" t="s">
        <v>69</v>
      </c>
      <c r="B31" s="284">
        <f ca="1">+'A-16'!B9+'A-16'!B20</f>
        <v>0</v>
      </c>
      <c r="C31" s="284">
        <f ca="1">+'A-16'!C9+'A-16'!C20</f>
        <v>0</v>
      </c>
      <c r="D31" s="284">
        <f ca="1">+'A-16'!D9+'A-16'!D20</f>
        <v>0</v>
      </c>
      <c r="E31" s="284">
        <f ca="1">+'A-16'!E9+'A-16'!E20</f>
        <v>0</v>
      </c>
      <c r="F31" s="284">
        <f ca="1">+'A-16'!F9+'A-16'!F20</f>
        <v>0</v>
      </c>
      <c r="G31" s="284">
        <f ca="1">+'A-16'!G9+'A-16'!G20</f>
        <v>0</v>
      </c>
      <c r="H31" s="284">
        <f ca="1">+'A-16'!H9+'A-16'!H20</f>
        <v>0</v>
      </c>
      <c r="I31" s="284">
        <f ca="1">+'A-16'!I9+'A-16'!I20</f>
        <v>0</v>
      </c>
      <c r="J31" s="42"/>
      <c r="K31" s="21"/>
      <c r="L31" s="21"/>
    </row>
    <row r="32" spans="1:12" s="736" customFormat="1" hidden="1" outlineLevel="2" x14ac:dyDescent="0.2">
      <c r="A32" s="61" t="s">
        <v>546</v>
      </c>
      <c r="B32" s="284">
        <f ca="1">+'A-16'!B10+'A-16'!B21</f>
        <v>0</v>
      </c>
      <c r="C32" s="284">
        <f ca="1">+'A-16'!C10+'A-16'!C21</f>
        <v>0</v>
      </c>
      <c r="D32" s="284">
        <f ca="1">+'A-16'!D10+'A-16'!D21</f>
        <v>0</v>
      </c>
      <c r="E32" s="284">
        <f ca="1">+'A-16'!E10+'A-16'!E21</f>
        <v>0</v>
      </c>
      <c r="F32" s="284">
        <f ca="1">+'A-16'!F10+'A-16'!F21</f>
        <v>0</v>
      </c>
      <c r="G32" s="284">
        <f ca="1">+'A-16'!G10+'A-16'!G21</f>
        <v>0</v>
      </c>
      <c r="H32" s="284">
        <f ca="1">+'A-16'!H10+'A-16'!H21</f>
        <v>0</v>
      </c>
      <c r="I32" s="284">
        <f ca="1">+'A-16'!I10+'A-16'!I21</f>
        <v>0</v>
      </c>
      <c r="J32" s="42"/>
      <c r="K32" s="712"/>
      <c r="L32" s="712"/>
    </row>
    <row r="33" spans="1:12" hidden="1" outlineLevel="2" x14ac:dyDescent="0.2">
      <c r="A33" s="61" t="s">
        <v>547</v>
      </c>
      <c r="B33" s="284">
        <f ca="1">+'A-16'!B11+'A-16'!B22</f>
        <v>0</v>
      </c>
      <c r="C33" s="284">
        <f ca="1">+'A-16'!C11+'A-16'!C22</f>
        <v>0</v>
      </c>
      <c r="D33" s="284">
        <f ca="1">+'A-16'!D11+'A-16'!D22</f>
        <v>0</v>
      </c>
      <c r="E33" s="284">
        <f ca="1">+'A-16'!E11+'A-16'!E22</f>
        <v>0</v>
      </c>
      <c r="F33" s="284">
        <f ca="1">+'A-16'!F11+'A-16'!F22</f>
        <v>0</v>
      </c>
      <c r="G33" s="284">
        <f ca="1">+'A-16'!G11+'A-16'!G22</f>
        <v>0</v>
      </c>
      <c r="H33" s="284">
        <f ca="1">+'A-16'!H11+'A-16'!H22</f>
        <v>0</v>
      </c>
      <c r="I33" s="284">
        <f ca="1">+'A-16'!I11+'A-16'!I22</f>
        <v>0</v>
      </c>
      <c r="J33" s="42"/>
      <c r="K33" s="21"/>
      <c r="L33" s="21"/>
    </row>
    <row r="34" spans="1:12" s="736" customFormat="1" hidden="1" outlineLevel="2" x14ac:dyDescent="0.2">
      <c r="A34" s="61" t="s">
        <v>498</v>
      </c>
      <c r="B34" s="284">
        <f ca="1">+'A-16'!B12+'A-16'!B23</f>
        <v>0</v>
      </c>
      <c r="C34" s="284">
        <f ca="1">+'A-16'!C12+'A-16'!C23</f>
        <v>0</v>
      </c>
      <c r="D34" s="284">
        <f ca="1">+'A-16'!D12+'A-16'!D23</f>
        <v>0</v>
      </c>
      <c r="E34" s="284">
        <f ca="1">+'A-16'!E12+'A-16'!E23</f>
        <v>0</v>
      </c>
      <c r="F34" s="284">
        <f ca="1">+'A-16'!F12+'A-16'!F23</f>
        <v>0</v>
      </c>
      <c r="G34" s="284">
        <f ca="1">+'A-16'!G12+'A-16'!G23</f>
        <v>0</v>
      </c>
      <c r="H34" s="284">
        <f ca="1">+'A-16'!H12+'A-16'!H23</f>
        <v>0</v>
      </c>
      <c r="I34" s="284">
        <f ca="1">+'A-16'!I12+'A-16'!I23</f>
        <v>0</v>
      </c>
      <c r="J34" s="42"/>
      <c r="K34" s="712"/>
      <c r="L34" s="712"/>
    </row>
    <row r="35" spans="1:12" ht="13.5" hidden="1" outlineLevel="2" thickBot="1" x14ac:dyDescent="0.25">
      <c r="A35" s="83" t="s">
        <v>70</v>
      </c>
      <c r="B35" s="284">
        <f ca="1">+'A-16'!B13+'A-16'!B24</f>
        <v>0</v>
      </c>
      <c r="C35" s="284">
        <f ca="1">+'A-16'!C13+'A-16'!C24</f>
        <v>0.51665996228149091</v>
      </c>
      <c r="D35" s="284">
        <f ca="1">+'A-16'!D13+'A-16'!D24</f>
        <v>0.51665996228149091</v>
      </c>
      <c r="E35" s="284">
        <f ca="1">+'A-16'!E13+'A-16'!E24</f>
        <v>0.51665996228149091</v>
      </c>
      <c r="F35" s="284">
        <f ca="1">+'A-16'!F13+'A-16'!F24</f>
        <v>0.51665996228149091</v>
      </c>
      <c r="G35" s="284">
        <f ca="1">+'A-16'!G13+'A-16'!G24</f>
        <v>0.51665996228149091</v>
      </c>
      <c r="H35" s="284">
        <f ca="1">+'A-16'!H13+'A-16'!H24</f>
        <v>0.51665996228149091</v>
      </c>
      <c r="I35" s="284">
        <f ca="1">+'A-16'!I13+'A-16'!I24</f>
        <v>0.51665996228149091</v>
      </c>
      <c r="J35" s="93"/>
      <c r="K35" s="21"/>
      <c r="L35" s="21"/>
    </row>
    <row r="36" spans="1:12" s="87" customFormat="1" ht="20.25" customHeight="1" collapsed="1" thickBot="1" x14ac:dyDescent="0.25">
      <c r="A36" s="94" t="s">
        <v>121</v>
      </c>
      <c r="B36" s="293">
        <f t="shared" ref="B36:I36" ca="1" si="7">SUM(B30:B35)</f>
        <v>0</v>
      </c>
      <c r="C36" s="293">
        <f t="shared" ca="1" si="7"/>
        <v>0.51665996228149091</v>
      </c>
      <c r="D36" s="293">
        <f t="shared" ca="1" si="7"/>
        <v>0.51665996228149091</v>
      </c>
      <c r="E36" s="293">
        <f t="shared" ca="1" si="7"/>
        <v>0.51665996228149091</v>
      </c>
      <c r="F36" s="293">
        <f t="shared" ca="1" si="7"/>
        <v>0.51665996228149091</v>
      </c>
      <c r="G36" s="293">
        <f t="shared" ca="1" si="7"/>
        <v>0.51665996228149091</v>
      </c>
      <c r="H36" s="293">
        <f t="shared" ca="1" si="7"/>
        <v>0.51665996228149091</v>
      </c>
      <c r="I36" s="293">
        <f t="shared" ca="1" si="7"/>
        <v>0.51665996228149091</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4.4858359533797472E-3</v>
      </c>
      <c r="F47" s="284">
        <f t="shared" ca="1" si="12"/>
        <v>8.3280900343444039E-3</v>
      </c>
      <c r="G47" s="284">
        <f t="shared" ca="1" si="12"/>
        <v>1.1461863126896597E-2</v>
      </c>
      <c r="H47" s="284">
        <f t="shared" ca="1" si="12"/>
        <v>1.4583232521894864E-2</v>
      </c>
      <c r="I47" s="284">
        <f t="shared" ca="1" si="12"/>
        <v>1.7685079509873334E-2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4.4858359533797472E-3</v>
      </c>
      <c r="F48" s="293">
        <f t="shared" ca="1" si="13"/>
        <v>8.3280900343444039E-3</v>
      </c>
      <c r="G48" s="293">
        <f t="shared" ca="1" si="13"/>
        <v>1.1461863126896597E-2</v>
      </c>
      <c r="H48" s="293">
        <f t="shared" ca="1" si="13"/>
        <v>1.4583232521894864E-2</v>
      </c>
      <c r="I48" s="293">
        <f t="shared" ca="1" si="13"/>
        <v>1.7685079509873334E-2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2.428310234444263E-3</v>
      </c>
      <c r="F58" s="285">
        <f t="shared" ca="1" si="18"/>
        <v>5.806343454710222E-3</v>
      </c>
      <c r="G58" s="285">
        <f t="shared" ca="1" si="18"/>
        <v>9.7043060189921249E-3</v>
      </c>
      <c r="H58" s="285">
        <f t="shared" ca="1" si="18"/>
        <v>1.3285856143018537E-2</v>
      </c>
      <c r="I58" s="285">
        <f t="shared" ca="1" si="18"/>
        <v>1.6513860196640192E-2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2.428310234444263E-3</v>
      </c>
      <c r="F59" s="286">
        <f t="shared" ca="1" si="19"/>
        <v>5.806343454710222E-3</v>
      </c>
      <c r="G59" s="286">
        <f t="shared" ca="1" si="19"/>
        <v>9.7043060189921249E-3</v>
      </c>
      <c r="H59" s="286">
        <f t="shared" ca="1" si="19"/>
        <v>1.3285856143018537E-2</v>
      </c>
      <c r="I59" s="286">
        <f t="shared" ca="1" si="19"/>
        <v>1.6513860196640192E-2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0.51665996228149091</v>
      </c>
      <c r="D69" s="285">
        <f t="shared" ca="1" si="24"/>
        <v>0.51665996228149091</v>
      </c>
      <c r="E69" s="285">
        <f t="shared" ca="1" si="24"/>
        <v>0.52357410846931485</v>
      </c>
      <c r="F69" s="285">
        <f t="shared" ca="1" si="24"/>
        <v>0.53079439577054555</v>
      </c>
      <c r="G69" s="285">
        <f t="shared" ca="1" si="24"/>
        <v>0.53782613142737956</v>
      </c>
      <c r="H69" s="285">
        <f t="shared" ca="1" si="24"/>
        <v>0.54452905094640436</v>
      </c>
      <c r="I69" s="285">
        <f t="shared" ca="1" si="24"/>
        <v>0.55085890198800436</v>
      </c>
      <c r="K69" s="42"/>
      <c r="L69" s="21"/>
    </row>
    <row r="70" spans="1:20" s="87" customFormat="1" ht="18" customHeight="1" collapsed="1" thickBot="1" x14ac:dyDescent="0.25">
      <c r="A70" s="99" t="s">
        <v>122</v>
      </c>
      <c r="B70" s="294">
        <f t="shared" ref="B70:I70" ca="1" si="25">SUM(B64:B69)</f>
        <v>0</v>
      </c>
      <c r="C70" s="294">
        <f t="shared" ca="1" si="25"/>
        <v>0.51665996228149091</v>
      </c>
      <c r="D70" s="294">
        <f t="shared" ca="1" si="25"/>
        <v>0.51665996228149091</v>
      </c>
      <c r="E70" s="294">
        <f t="shared" ca="1" si="25"/>
        <v>0.52357410846931485</v>
      </c>
      <c r="F70" s="294">
        <f t="shared" ca="1" si="25"/>
        <v>0.53079439577054555</v>
      </c>
      <c r="G70" s="294">
        <f t="shared" ca="1" si="25"/>
        <v>0.53782613142737956</v>
      </c>
      <c r="H70" s="294">
        <f t="shared" ca="1" si="25"/>
        <v>0.54452905094640436</v>
      </c>
      <c r="I70" s="294">
        <f t="shared" ca="1" si="25"/>
        <v>0.55085890198800436</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4.4858359533797472E-3</v>
      </c>
      <c r="Q77" s="284">
        <f ca="1">IF($B77&lt;&gt;0,(+VLOOKUP($B77,$A$8:$I$13,6,FALSE))*(F77),0)</f>
        <v>8.3280900343444039E-3</v>
      </c>
      <c r="R77" s="284">
        <f ca="1">IF($B77&lt;&gt;0,(+VLOOKUP($B77,$A$8:$I$13,7,FALSE))*(G77),0)</f>
        <v>1.1461863126896597E-2</v>
      </c>
      <c r="S77" s="284">
        <f ca="1">IF($B77&lt;&gt;0,(+VLOOKUP($B77,$A$8:$I$13,8,FALSE))*(H77),0)</f>
        <v>1.4583232521894864E-2</v>
      </c>
      <c r="T77" s="284">
        <f ca="1">IF($B77&lt;&gt;0,(+VLOOKUP($B77,$A$8:$I$13,9,FALSE))*(I77),0)</f>
        <v>1.7685079509873334E-2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4.4858359533797472E-3</v>
      </c>
      <c r="Q83" s="291">
        <f t="shared" ca="1" si="51"/>
        <v>8.3280900343444039E-3</v>
      </c>
      <c r="R83" s="291">
        <f t="shared" ca="1" si="51"/>
        <v>1.1461863126896597E-2</v>
      </c>
      <c r="S83" s="291">
        <f t="shared" ca="1" si="51"/>
        <v>1.4583232521894864E-2</v>
      </c>
      <c r="T83" s="291">
        <f t="shared" ca="1" si="51"/>
        <v>1.7685079509873334E-2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4.4858359533797472E-3</v>
      </c>
      <c r="F103" s="284">
        <f t="shared" ca="1" si="62"/>
        <v>8.3280900343444039E-3</v>
      </c>
      <c r="G103" s="284">
        <f t="shared" ca="1" si="62"/>
        <v>1.1461863126896597E-2</v>
      </c>
      <c r="H103" s="284">
        <f t="shared" ca="1" si="62"/>
        <v>1.4583232521894864E-2</v>
      </c>
      <c r="I103" s="284">
        <f t="shared" ca="1" si="62"/>
        <v>1.7685079509873334E-2</v>
      </c>
    </row>
    <row r="104" spans="1:20" outlineLevel="1" x14ac:dyDescent="0.2">
      <c r="A104" s="120" t="s">
        <v>135</v>
      </c>
      <c r="B104" s="121"/>
      <c r="C104" s="295">
        <f t="shared" ref="C104:I104" ca="1" si="63">SUM(C98:C103)</f>
        <v>0</v>
      </c>
      <c r="D104" s="295">
        <f t="shared" ca="1" si="63"/>
        <v>0</v>
      </c>
      <c r="E104" s="295">
        <f t="shared" ca="1" si="63"/>
        <v>4.4858359533797472E-3</v>
      </c>
      <c r="F104" s="295">
        <f t="shared" ca="1" si="63"/>
        <v>8.3280900343444039E-3</v>
      </c>
      <c r="G104" s="295">
        <f t="shared" ca="1" si="63"/>
        <v>1.1461863126896597E-2</v>
      </c>
      <c r="H104" s="295">
        <f t="shared" ca="1" si="63"/>
        <v>1.4583232521894864E-2</v>
      </c>
      <c r="I104" s="295">
        <f t="shared" ca="1" si="63"/>
        <v>1.7685079509873334E-2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2.428310234444263E-3</v>
      </c>
      <c r="Q113" s="284">
        <f ca="1">IF($B113&lt;&gt;0,(+VLOOKUP($B113,$A$8:$I$13,6,FALSE)+VLOOKUP($B113,$A$42:$I$47,6,FALSE))*(F113),0)</f>
        <v>5.806343454710222E-3</v>
      </c>
      <c r="R113" s="284">
        <f ca="1">IF($B113&lt;&gt;0,(+VLOOKUP($B113,$A$8:$I$13,7,FALSE)+VLOOKUP($B113,$A$42:$I$47,7,FALSE))*(G113),0)</f>
        <v>9.7043060189921249E-3</v>
      </c>
      <c r="S113" s="284">
        <f ca="1">IF($B113&lt;&gt;0,(+VLOOKUP($B113,$A$8:$I$13,8,FALSE)+VLOOKUP($B113,$A$42:$I$47,8,FALSE))*(H113),0)</f>
        <v>1.3285856143018537E-2</v>
      </c>
      <c r="T113" s="284">
        <f ca="1">IF($B113&lt;&gt;0,(+VLOOKUP($B113,$A$8:$I$13,9,FALSE)+VLOOKUP($B113,$A$42:$I$47,9,FALSE))*(I113),0)</f>
        <v>1.6513860196640192E-2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2.428310234444263E-3</v>
      </c>
      <c r="Q119" s="291">
        <f t="shared" ca="1" si="75"/>
        <v>5.806343454710222E-3</v>
      </c>
      <c r="R119" s="291">
        <f t="shared" ca="1" si="75"/>
        <v>9.7043060189921249E-3</v>
      </c>
      <c r="S119" s="291">
        <f t="shared" ca="1" si="75"/>
        <v>1.3285856143018537E-2</v>
      </c>
      <c r="T119" s="291">
        <f t="shared" ca="1" si="75"/>
        <v>1.6513860196640192E-2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2.428310234444263E-3</v>
      </c>
      <c r="F139" s="284">
        <f t="shared" ca="1" si="83"/>
        <v>5.806343454710222E-3</v>
      </c>
      <c r="G139" s="284">
        <f t="shared" ca="1" si="83"/>
        <v>9.7043060189921249E-3</v>
      </c>
      <c r="H139" s="284">
        <f t="shared" ca="1" si="83"/>
        <v>1.3285856143018537E-2</v>
      </c>
      <c r="I139" s="284">
        <f t="shared" ca="1" si="83"/>
        <v>1.6513860196640192E-2</v>
      </c>
    </row>
    <row r="140" spans="1:16" outlineLevel="1" x14ac:dyDescent="0.2">
      <c r="A140" s="120" t="s">
        <v>140</v>
      </c>
      <c r="B140" s="121"/>
      <c r="C140" s="295">
        <f t="shared" ref="C140:I140" ca="1" si="84">SUM(C134:C139)</f>
        <v>0</v>
      </c>
      <c r="D140" s="295">
        <f t="shared" ca="1" si="84"/>
        <v>0</v>
      </c>
      <c r="E140" s="295">
        <f t="shared" ca="1" si="84"/>
        <v>2.428310234444263E-3</v>
      </c>
      <c r="F140" s="295">
        <f t="shared" ca="1" si="84"/>
        <v>5.806343454710222E-3</v>
      </c>
      <c r="G140" s="295">
        <f t="shared" ca="1" si="84"/>
        <v>9.7043060189921249E-3</v>
      </c>
      <c r="H140" s="295">
        <f t="shared" ca="1" si="84"/>
        <v>1.3285856143018537E-2</v>
      </c>
      <c r="I140" s="295">
        <f t="shared" ca="1" si="84"/>
        <v>1.6513860196640192E-2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3.090486278543603E-2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0.51665996228149091</v>
      </c>
      <c r="D205" s="82">
        <f t="shared" ca="1" si="98"/>
        <v>0.51665996228149091</v>
      </c>
      <c r="E205" s="82">
        <f t="shared" ca="1" si="98"/>
        <v>0.51665996228149091</v>
      </c>
      <c r="F205" s="82">
        <f t="shared" ca="1" si="98"/>
        <v>0.51665996228149091</v>
      </c>
      <c r="G205" s="82">
        <f t="shared" ca="1" si="98"/>
        <v>0.51665996228149091</v>
      </c>
      <c r="H205" s="82">
        <f t="shared" ca="1" si="98"/>
        <v>0.51665996228149091</v>
      </c>
      <c r="I205" s="82">
        <f t="shared" ca="1" si="98"/>
        <v>0.51665996228149091</v>
      </c>
    </row>
    <row r="206" spans="1:9" hidden="1" outlineLevel="1" x14ac:dyDescent="0.2">
      <c r="A206" t="s">
        <v>149</v>
      </c>
      <c r="B206" s="82">
        <f t="shared" ref="B206:I206" ca="1" si="99">+B36</f>
        <v>0</v>
      </c>
      <c r="C206" s="82">
        <f t="shared" ca="1" si="99"/>
        <v>0.51665996228149091</v>
      </c>
      <c r="D206" s="82">
        <f t="shared" ca="1" si="99"/>
        <v>0.51665996228149091</v>
      </c>
      <c r="E206" s="82">
        <f t="shared" ca="1" si="99"/>
        <v>0.51665996228149091</v>
      </c>
      <c r="F206" s="82">
        <f t="shared" ca="1" si="99"/>
        <v>0.51665996228149091</v>
      </c>
      <c r="G206" s="82">
        <f t="shared" ca="1" si="99"/>
        <v>0.51665996228149091</v>
      </c>
      <c r="H206" s="82">
        <f t="shared" ca="1" si="99"/>
        <v>0.51665996228149091</v>
      </c>
      <c r="I206" s="82">
        <f t="shared" ca="1" si="99"/>
        <v>0.51665996228149091</v>
      </c>
    </row>
    <row r="207" spans="1:9" hidden="1" outlineLevel="1" x14ac:dyDescent="0.2">
      <c r="A207" t="s">
        <v>150</v>
      </c>
      <c r="B207" s="82">
        <f t="shared" ref="B207:I207" ca="1" si="100">+B36+B48</f>
        <v>0</v>
      </c>
      <c r="C207" s="82">
        <f t="shared" ca="1" si="100"/>
        <v>0.51665996228149091</v>
      </c>
      <c r="D207" s="82">
        <f t="shared" ca="1" si="100"/>
        <v>0.51665996228149091</v>
      </c>
      <c r="E207" s="82">
        <f t="shared" ca="1" si="100"/>
        <v>0.52114579823487062</v>
      </c>
      <c r="F207" s="82">
        <f t="shared" ca="1" si="100"/>
        <v>0.52498805231583534</v>
      </c>
      <c r="G207" s="82">
        <f t="shared" ca="1" si="100"/>
        <v>0.52812182540838748</v>
      </c>
      <c r="H207" s="82">
        <f t="shared" ca="1" si="100"/>
        <v>0.53124319480338578</v>
      </c>
      <c r="I207" s="82">
        <f t="shared" ca="1" si="100"/>
        <v>0.53434504179136422</v>
      </c>
    </row>
    <row r="208" spans="1:9" hidden="1" outlineLevel="1" x14ac:dyDescent="0.2">
      <c r="A208" t="s">
        <v>151</v>
      </c>
      <c r="B208" s="82">
        <f t="shared" ref="B208:I208" ca="1" si="101">+B70</f>
        <v>0</v>
      </c>
      <c r="C208" s="82">
        <f t="shared" ca="1" si="101"/>
        <v>0.51665996228149091</v>
      </c>
      <c r="D208" s="82">
        <f t="shared" ca="1" si="101"/>
        <v>0.51665996228149091</v>
      </c>
      <c r="E208" s="82">
        <f t="shared" ca="1" si="101"/>
        <v>0.52357410846931485</v>
      </c>
      <c r="F208" s="82">
        <f t="shared" ca="1" si="101"/>
        <v>0.53079439577054555</v>
      </c>
      <c r="G208" s="82">
        <f t="shared" ca="1" si="101"/>
        <v>0.53782613142737956</v>
      </c>
      <c r="H208" s="82">
        <f t="shared" ca="1" si="101"/>
        <v>0.54452905094640436</v>
      </c>
      <c r="I208" s="82">
        <f t="shared" ca="1" si="101"/>
        <v>0.55085890198800436</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354" priority="2" stopIfTrue="1" operator="notEqual">
      <formula>0</formula>
    </cfRule>
  </conditionalFormatting>
  <conditionalFormatting sqref="J130 J94 J70 J59 J48 J36:J37 J14 J25">
    <cfRule type="cellIs" dxfId="353" priority="3" stopIfTrue="1" operator="equal">
      <formula>"OK"</formula>
    </cfRule>
    <cfRule type="cellIs" dxfId="352" priority="4" stopIfTrue="1" operator="equal">
      <formula>"Warning Check Escalations"</formula>
    </cfRule>
  </conditionalFormatting>
  <conditionalFormatting sqref="N120:T120 N84:T84">
    <cfRule type="cellIs" dxfId="351" priority="5" stopIfTrue="1" operator="notEqual">
      <formula>0</formula>
    </cfRule>
    <cfRule type="cellIs" dxfId="350" priority="6" stopIfTrue="1" operator="equal">
      <formula>0</formula>
    </cfRule>
  </conditionalFormatting>
  <conditionalFormatting sqref="B94:I94">
    <cfRule type="cellIs" dxfId="349" priority="1" stopIfTrue="1" operator="notEqual">
      <formula>0</formula>
    </cfRule>
  </conditionalFormatting>
  <dataValidations count="5">
    <dataValidation type="list" showInputMessage="1" showErrorMessage="1" sqref="B112" xr:uid="{00000000-0002-0000-1D00-000000000000}">
      <formula1>"Labour, Materials, Services"</formula1>
    </dataValidation>
    <dataValidation type="list" allowBlank="1" showInputMessage="1" showErrorMessage="1" sqref="A77:A82" xr:uid="{00000000-0002-0000-1D00-000001000000}">
      <formula1>EscalationDescription_Input_Cost</formula1>
    </dataValidation>
    <dataValidation type="list" showInputMessage="1" showErrorMessage="1" sqref="A113:A118" xr:uid="{00000000-0002-0000-1D00-000002000000}">
      <formula1>EscalationDescription_General</formula1>
    </dataValidation>
    <dataValidation type="list" allowBlank="1" showInputMessage="1" showErrorMessage="1" sqref="D5" xr:uid="{00000000-0002-0000-1D00-000003000000}">
      <formula1>"2008/09 Regulatory Accounts, Bottom Up"</formula1>
    </dataValidation>
    <dataValidation type="list" showInputMessage="1" showErrorMessage="1" sqref="B77:B82 B113:B118" xr:uid="{00000000-0002-0000-1D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60417"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75">
    <tabColor indexed="57"/>
    <pageSetUpPr fitToPage="1"/>
  </sheetPr>
  <dimension ref="A1:T272"/>
  <sheetViews>
    <sheetView showGridLines="0" topLeftCell="A192" workbookViewId="0">
      <selection activeCell="E222" sqref="E222:I222"/>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17</v>
      </c>
      <c r="M1" s="281"/>
      <c r="N1" s="279"/>
      <c r="O1" s="279"/>
      <c r="P1" s="279"/>
      <c r="Q1" s="279"/>
      <c r="R1" s="279"/>
      <c r="S1" s="279"/>
      <c r="T1" s="279"/>
    </row>
    <row r="2" spans="1:20" ht="15.75" x14ac:dyDescent="0.25">
      <c r="A2" s="184" t="s">
        <v>114</v>
      </c>
      <c r="B2" s="74" t="str">
        <f ca="1">OFFSET(List_AllocOpexListStart,+$K$1,1)</f>
        <v>Information Technology</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21.86664769013716</v>
      </c>
      <c r="D13" s="285">
        <f ca="1">OFFSET(Future_AOpexStart,MATCH($K$1,'I-6 Future A'!$A$6:$A$379)+7,+'I-5 Future DA'!E$5)</f>
        <v>21.86664769013716</v>
      </c>
      <c r="E13" s="285">
        <f ca="1">OFFSET(Future_AOpexStart,MATCH($K$1,'I-6 Future A'!$A$6:$A$379)+7,+'I-5 Future DA'!F$5)</f>
        <v>21.86664769013716</v>
      </c>
      <c r="F13" s="285">
        <f ca="1">OFFSET(Future_AOpexStart,MATCH($K$1,'I-6 Future A'!$A$6:$A$379)+7,+'I-5 Future DA'!G$5)</f>
        <v>21.86664769013716</v>
      </c>
      <c r="G13" s="285">
        <f ca="1">OFFSET(Future_AOpexStart,MATCH($K$1,'I-6 Future A'!$A$6:$A$379)+7,+'I-5 Future DA'!H$5)</f>
        <v>21.86664769013716</v>
      </c>
      <c r="H13" s="285">
        <f ca="1">OFFSET(Future_AOpexStart,MATCH($K$1,'I-6 Future A'!$A$6:$A$379)+7,+'I-5 Future DA'!I$5)</f>
        <v>21.86664769013716</v>
      </c>
      <c r="I13" s="285">
        <f ca="1">OFFSET(Future_AOpexStart,MATCH($K$1,'I-6 Future A'!$A$6:$A$379)+7,+'I-5 Future DA'!J$5)</f>
        <v>21.86664769013716</v>
      </c>
      <c r="J13" s="36"/>
      <c r="K13" s="21"/>
      <c r="L13" s="21"/>
    </row>
    <row r="14" spans="1:20" s="87" customFormat="1" ht="18" customHeight="1" collapsed="1" thickBot="1" x14ac:dyDescent="0.25">
      <c r="A14" s="84" t="s">
        <v>71</v>
      </c>
      <c r="B14" s="286">
        <f t="shared" ref="B14:I14" ca="1" si="0">SUM(B8:B13)</f>
        <v>0</v>
      </c>
      <c r="C14" s="286">
        <f t="shared" ca="1" si="0"/>
        <v>21.86664769013716</v>
      </c>
      <c r="D14" s="286">
        <f t="shared" ca="1" si="0"/>
        <v>21.86664769013716</v>
      </c>
      <c r="E14" s="286">
        <f t="shared" ca="1" si="0"/>
        <v>21.86664769013716</v>
      </c>
      <c r="F14" s="286">
        <f t="shared" ca="1" si="0"/>
        <v>21.86664769013716</v>
      </c>
      <c r="G14" s="286">
        <f t="shared" ca="1" si="0"/>
        <v>21.86664769013716</v>
      </c>
      <c r="H14" s="286">
        <f t="shared" ca="1" si="0"/>
        <v>21.86664769013716</v>
      </c>
      <c r="I14" s="286">
        <f t="shared" ca="1" si="0"/>
        <v>21.86664769013716</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3.905027875818659</v>
      </c>
      <c r="F24" s="285">
        <f t="shared" si="5"/>
        <v>4.1256709165134726</v>
      </c>
      <c r="G24" s="285">
        <f t="shared" si="5"/>
        <v>4.5611882842018607</v>
      </c>
      <c r="H24" s="285">
        <f t="shared" si="5"/>
        <v>4.6087207108815171</v>
      </c>
      <c r="I24" s="285">
        <f t="shared" si="5"/>
        <v>4.6639084982387651</v>
      </c>
      <c r="J24" s="42"/>
      <c r="K24" s="21"/>
      <c r="L24" s="21"/>
    </row>
    <row r="25" spans="1:12" s="87" customFormat="1" ht="18" customHeight="1" collapsed="1" thickBot="1" x14ac:dyDescent="0.25">
      <c r="A25" s="84" t="s">
        <v>72</v>
      </c>
      <c r="B25" s="290"/>
      <c r="C25" s="286">
        <f t="shared" ref="C25:I25" si="6">SUM(C19:C24)</f>
        <v>0</v>
      </c>
      <c r="D25" s="286">
        <f t="shared" si="6"/>
        <v>0</v>
      </c>
      <c r="E25" s="286">
        <f t="shared" si="6"/>
        <v>3.905027875818659</v>
      </c>
      <c r="F25" s="286">
        <f t="shared" si="6"/>
        <v>4.1256709165134726</v>
      </c>
      <c r="G25" s="286">
        <f t="shared" si="6"/>
        <v>4.5611882842018607</v>
      </c>
      <c r="H25" s="286">
        <f t="shared" si="6"/>
        <v>4.6087207108815171</v>
      </c>
      <c r="I25" s="286">
        <f t="shared" si="6"/>
        <v>4.6639084982387651</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+'A-17'!B8+'A-17'!B19</f>
        <v>0</v>
      </c>
      <c r="C30" s="284">
        <f ca="1">+'A-17'!C8+'A-17'!C19</f>
        <v>0</v>
      </c>
      <c r="D30" s="284">
        <f ca="1">+'A-17'!D8+'A-17'!D19</f>
        <v>0</v>
      </c>
      <c r="E30" s="284">
        <f ca="1">+'A-17'!E8+'A-17'!E19</f>
        <v>0</v>
      </c>
      <c r="F30" s="284">
        <f ca="1">+'A-17'!F8+'A-17'!F19</f>
        <v>0</v>
      </c>
      <c r="G30" s="284">
        <f ca="1">+'A-17'!G8+'A-17'!G19</f>
        <v>0</v>
      </c>
      <c r="H30" s="284">
        <f ca="1">+'A-17'!H8+'A-17'!H19</f>
        <v>0</v>
      </c>
      <c r="I30" s="284">
        <f ca="1">+'A-17'!I8+'A-17'!I19</f>
        <v>0</v>
      </c>
      <c r="J30" s="42"/>
      <c r="K30" s="21"/>
      <c r="L30" s="21"/>
    </row>
    <row r="31" spans="1:12" hidden="1" outlineLevel="2" x14ac:dyDescent="0.2">
      <c r="A31" s="61" t="s">
        <v>69</v>
      </c>
      <c r="B31" s="284">
        <f ca="1">+'A-17'!B9+'A-17'!B20</f>
        <v>0</v>
      </c>
      <c r="C31" s="284">
        <f ca="1">+'A-17'!C9+'A-17'!C20</f>
        <v>0</v>
      </c>
      <c r="D31" s="284">
        <f ca="1">+'A-17'!D9+'A-17'!D20</f>
        <v>0</v>
      </c>
      <c r="E31" s="284">
        <f ca="1">+'A-17'!E9+'A-17'!E20</f>
        <v>0</v>
      </c>
      <c r="F31" s="284">
        <f ca="1">+'A-17'!F9+'A-17'!F20</f>
        <v>0</v>
      </c>
      <c r="G31" s="284">
        <f ca="1">+'A-17'!G9+'A-17'!G20</f>
        <v>0</v>
      </c>
      <c r="H31" s="284">
        <f ca="1">+'A-17'!H9+'A-17'!H20</f>
        <v>0</v>
      </c>
      <c r="I31" s="284">
        <f ca="1">+'A-17'!I9+'A-17'!I20</f>
        <v>0</v>
      </c>
      <c r="J31" s="42"/>
      <c r="K31" s="21"/>
      <c r="L31" s="21"/>
    </row>
    <row r="32" spans="1:12" s="736" customFormat="1" hidden="1" outlineLevel="2" x14ac:dyDescent="0.2">
      <c r="A32" s="61" t="s">
        <v>546</v>
      </c>
      <c r="B32" s="284">
        <f ca="1">+'A-17'!B10+'A-17'!B21</f>
        <v>0</v>
      </c>
      <c r="C32" s="284">
        <f ca="1">+'A-17'!C10+'A-17'!C21</f>
        <v>0</v>
      </c>
      <c r="D32" s="284">
        <f ca="1">+'A-17'!D10+'A-17'!D21</f>
        <v>0</v>
      </c>
      <c r="E32" s="284">
        <f ca="1">+'A-17'!E10+'A-17'!E21</f>
        <v>0</v>
      </c>
      <c r="F32" s="284">
        <f ca="1">+'A-17'!F10+'A-17'!F21</f>
        <v>0</v>
      </c>
      <c r="G32" s="284">
        <f ca="1">+'A-17'!G10+'A-17'!G21</f>
        <v>0</v>
      </c>
      <c r="H32" s="284">
        <f ca="1">+'A-17'!H10+'A-17'!H21</f>
        <v>0</v>
      </c>
      <c r="I32" s="284">
        <f ca="1">+'A-17'!I10+'A-17'!I21</f>
        <v>0</v>
      </c>
      <c r="J32" s="42"/>
      <c r="K32" s="712"/>
      <c r="L32" s="712"/>
    </row>
    <row r="33" spans="1:12" hidden="1" outlineLevel="2" x14ac:dyDescent="0.2">
      <c r="A33" s="61" t="s">
        <v>547</v>
      </c>
      <c r="B33" s="284">
        <f ca="1">+'A-17'!B11+'A-17'!B22</f>
        <v>0</v>
      </c>
      <c r="C33" s="284">
        <f ca="1">+'A-17'!C11+'A-17'!C22</f>
        <v>0</v>
      </c>
      <c r="D33" s="284">
        <f ca="1">+'A-17'!D11+'A-17'!D22</f>
        <v>0</v>
      </c>
      <c r="E33" s="284">
        <f ca="1">+'A-17'!E11+'A-17'!E22</f>
        <v>0</v>
      </c>
      <c r="F33" s="284">
        <f ca="1">+'A-17'!F11+'A-17'!F22</f>
        <v>0</v>
      </c>
      <c r="G33" s="284">
        <f ca="1">+'A-17'!G11+'A-17'!G22</f>
        <v>0</v>
      </c>
      <c r="H33" s="284">
        <f ca="1">+'A-17'!H11+'A-17'!H22</f>
        <v>0</v>
      </c>
      <c r="I33" s="284">
        <f ca="1">+'A-17'!I11+'A-17'!I22</f>
        <v>0</v>
      </c>
      <c r="J33" s="42"/>
      <c r="K33" s="21"/>
      <c r="L33" s="21"/>
    </row>
    <row r="34" spans="1:12" s="736" customFormat="1" hidden="1" outlineLevel="2" x14ac:dyDescent="0.2">
      <c r="A34" s="61" t="s">
        <v>498</v>
      </c>
      <c r="B34" s="284">
        <f ca="1">+'A-17'!B12+'A-17'!B23</f>
        <v>0</v>
      </c>
      <c r="C34" s="284">
        <f ca="1">+'A-17'!C12+'A-17'!C23</f>
        <v>0</v>
      </c>
      <c r="D34" s="284">
        <f ca="1">+'A-17'!D12+'A-17'!D23</f>
        <v>0</v>
      </c>
      <c r="E34" s="284">
        <f ca="1">+'A-17'!E12+'A-17'!E23</f>
        <v>0</v>
      </c>
      <c r="F34" s="284">
        <f ca="1">+'A-17'!F12+'A-17'!F23</f>
        <v>0</v>
      </c>
      <c r="G34" s="284">
        <f ca="1">+'A-17'!G12+'A-17'!G23</f>
        <v>0</v>
      </c>
      <c r="H34" s="284">
        <f ca="1">+'A-17'!H12+'A-17'!H23</f>
        <v>0</v>
      </c>
      <c r="I34" s="284">
        <f ca="1">+'A-17'!I12+'A-17'!I23</f>
        <v>0</v>
      </c>
      <c r="J34" s="42"/>
      <c r="K34" s="712"/>
      <c r="L34" s="712"/>
    </row>
    <row r="35" spans="1:12" ht="13.5" hidden="1" outlineLevel="2" thickBot="1" x14ac:dyDescent="0.25">
      <c r="A35" s="83" t="s">
        <v>70</v>
      </c>
      <c r="B35" s="284">
        <f ca="1">+'A-17'!B13+'A-17'!B24</f>
        <v>0</v>
      </c>
      <c r="C35" s="284">
        <f ca="1">+'A-17'!C13+'A-17'!C24</f>
        <v>21.86664769013716</v>
      </c>
      <c r="D35" s="284">
        <f ca="1">+'A-17'!D13+'A-17'!D24</f>
        <v>21.86664769013716</v>
      </c>
      <c r="E35" s="284">
        <f ca="1">+'A-17'!E13+'A-17'!E24</f>
        <v>25.771675565955817</v>
      </c>
      <c r="F35" s="284">
        <f ca="1">+'A-17'!F13+'A-17'!F24</f>
        <v>25.992318606650635</v>
      </c>
      <c r="G35" s="284">
        <f ca="1">+'A-17'!G13+'A-17'!G24</f>
        <v>26.427835974339022</v>
      </c>
      <c r="H35" s="284">
        <f ca="1">+'A-17'!H13+'A-17'!H24</f>
        <v>26.475368401018677</v>
      </c>
      <c r="I35" s="284">
        <f ca="1">+'A-17'!I13+'A-17'!I24</f>
        <v>26.530556188375925</v>
      </c>
      <c r="J35" s="93"/>
      <c r="K35" s="21"/>
      <c r="L35" s="21"/>
    </row>
    <row r="36" spans="1:12" s="87" customFormat="1" ht="20.25" customHeight="1" collapsed="1" thickBot="1" x14ac:dyDescent="0.25">
      <c r="A36" s="94" t="s">
        <v>121</v>
      </c>
      <c r="B36" s="293">
        <f t="shared" ref="B36:I36" ca="1" si="7">SUM(B30:B35)</f>
        <v>0</v>
      </c>
      <c r="C36" s="293">
        <f t="shared" ca="1" si="7"/>
        <v>21.86664769013716</v>
      </c>
      <c r="D36" s="293">
        <f t="shared" ca="1" si="7"/>
        <v>21.86664769013716</v>
      </c>
      <c r="E36" s="293">
        <f t="shared" ca="1" si="7"/>
        <v>25.771675565955817</v>
      </c>
      <c r="F36" s="293">
        <f t="shared" ca="1" si="7"/>
        <v>25.992318606650635</v>
      </c>
      <c r="G36" s="293">
        <f t="shared" ca="1" si="7"/>
        <v>26.427835974339022</v>
      </c>
      <c r="H36" s="293">
        <f t="shared" ca="1" si="7"/>
        <v>26.475368401018677</v>
      </c>
      <c r="I36" s="293">
        <f t="shared" ca="1" si="7"/>
        <v>26.530556188375925</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0.18985445273358179</v>
      </c>
      <c r="F47" s="284">
        <f t="shared" ca="1" si="12"/>
        <v>0.35247052995667222</v>
      </c>
      <c r="G47" s="284">
        <f t="shared" ca="1" si="12"/>
        <v>0.48510150034012139</v>
      </c>
      <c r="H47" s="284">
        <f t="shared" ca="1" si="12"/>
        <v>0.61720750787708056</v>
      </c>
      <c r="I47" s="284">
        <f t="shared" ca="1" si="12"/>
        <v>0.74848726676399857</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0.18985445273358179</v>
      </c>
      <c r="F48" s="293">
        <f t="shared" ca="1" si="13"/>
        <v>0.35247052995667222</v>
      </c>
      <c r="G48" s="293">
        <f t="shared" ca="1" si="13"/>
        <v>0.48510150034012139</v>
      </c>
      <c r="H48" s="293">
        <f t="shared" ca="1" si="13"/>
        <v>0.61720750787708056</v>
      </c>
      <c r="I48" s="293">
        <f t="shared" ca="1" si="13"/>
        <v>0.74848726676399857</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0.10277360015370658</v>
      </c>
      <c r="F58" s="285">
        <f t="shared" ca="1" si="18"/>
        <v>0.24574241466558239</v>
      </c>
      <c r="G58" s="285">
        <f t="shared" ca="1" si="18"/>
        <v>0.41071624721515665</v>
      </c>
      <c r="H58" s="285">
        <f t="shared" ca="1" si="18"/>
        <v>0.56229852659445856</v>
      </c>
      <c r="I58" s="285">
        <f t="shared" ca="1" si="18"/>
        <v>0.69891764271714796</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0.10277360015370658</v>
      </c>
      <c r="F59" s="286">
        <f t="shared" ca="1" si="19"/>
        <v>0.24574241466558239</v>
      </c>
      <c r="G59" s="286">
        <f t="shared" ca="1" si="19"/>
        <v>0.41071624721515665</v>
      </c>
      <c r="H59" s="286">
        <f t="shared" ca="1" si="19"/>
        <v>0.56229852659445856</v>
      </c>
      <c r="I59" s="286">
        <f t="shared" ca="1" si="19"/>
        <v>0.69891764271714796</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21.86664769013716</v>
      </c>
      <c r="D69" s="285">
        <f t="shared" ca="1" si="24"/>
        <v>21.86664769013716</v>
      </c>
      <c r="E69" s="285">
        <f t="shared" ca="1" si="24"/>
        <v>26.064303618843105</v>
      </c>
      <c r="F69" s="285">
        <f t="shared" ca="1" si="24"/>
        <v>26.590531551272889</v>
      </c>
      <c r="G69" s="285">
        <f t="shared" ca="1" si="24"/>
        <v>27.323653721894299</v>
      </c>
      <c r="H69" s="285">
        <f t="shared" ca="1" si="24"/>
        <v>27.654874435490214</v>
      </c>
      <c r="I69" s="285">
        <f t="shared" ca="1" si="24"/>
        <v>27.977961097857072</v>
      </c>
      <c r="K69" s="42"/>
      <c r="L69" s="21"/>
    </row>
    <row r="70" spans="1:20" s="87" customFormat="1" ht="18" customHeight="1" collapsed="1" thickBot="1" x14ac:dyDescent="0.25">
      <c r="A70" s="99" t="s">
        <v>122</v>
      </c>
      <c r="B70" s="294">
        <f t="shared" ref="B70:I70" ca="1" si="25">SUM(B64:B69)</f>
        <v>0</v>
      </c>
      <c r="C70" s="294">
        <f t="shared" ca="1" si="25"/>
        <v>21.86664769013716</v>
      </c>
      <c r="D70" s="294">
        <f t="shared" ca="1" si="25"/>
        <v>21.86664769013716</v>
      </c>
      <c r="E70" s="294">
        <f t="shared" ca="1" si="25"/>
        <v>26.064303618843105</v>
      </c>
      <c r="F70" s="294">
        <f t="shared" ca="1" si="25"/>
        <v>26.590531551272889</v>
      </c>
      <c r="G70" s="294">
        <f t="shared" ca="1" si="25"/>
        <v>27.323653721894299</v>
      </c>
      <c r="H70" s="294">
        <f t="shared" ca="1" si="25"/>
        <v>27.654874435490214</v>
      </c>
      <c r="I70" s="294">
        <f t="shared" ca="1" si="25"/>
        <v>27.977961097857072</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0.18985445273358179</v>
      </c>
      <c r="Q77" s="284">
        <f ca="1">IF($B77&lt;&gt;0,(+VLOOKUP($B77,$A$8:$I$13,6,FALSE))*(F77),0)</f>
        <v>0.35247052995667222</v>
      </c>
      <c r="R77" s="284">
        <f ca="1">IF($B77&lt;&gt;0,(+VLOOKUP($B77,$A$8:$I$13,7,FALSE))*(G77),0)</f>
        <v>0.48510150034012139</v>
      </c>
      <c r="S77" s="284">
        <f ca="1">IF($B77&lt;&gt;0,(+VLOOKUP($B77,$A$8:$I$13,8,FALSE))*(H77),0)</f>
        <v>0.61720750787708056</v>
      </c>
      <c r="T77" s="284">
        <f ca="1">IF($B77&lt;&gt;0,(+VLOOKUP($B77,$A$8:$I$13,9,FALSE))*(I77),0)</f>
        <v>0.74848726676399857</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0.18985445273358179</v>
      </c>
      <c r="Q83" s="291">
        <f t="shared" ca="1" si="51"/>
        <v>0.35247052995667222</v>
      </c>
      <c r="R83" s="291">
        <f t="shared" ca="1" si="51"/>
        <v>0.48510150034012139</v>
      </c>
      <c r="S83" s="291">
        <f t="shared" ca="1" si="51"/>
        <v>0.61720750787708056</v>
      </c>
      <c r="T83" s="291">
        <f t="shared" ca="1" si="51"/>
        <v>0.74848726676399857</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0.18985445273358179</v>
      </c>
      <c r="F103" s="284">
        <f t="shared" ca="1" si="62"/>
        <v>0.35247052995667222</v>
      </c>
      <c r="G103" s="284">
        <f t="shared" ca="1" si="62"/>
        <v>0.48510150034012139</v>
      </c>
      <c r="H103" s="284">
        <f t="shared" ca="1" si="62"/>
        <v>0.61720750787708056</v>
      </c>
      <c r="I103" s="284">
        <f t="shared" ca="1" si="62"/>
        <v>0.74848726676399857</v>
      </c>
    </row>
    <row r="104" spans="1:20" outlineLevel="1" x14ac:dyDescent="0.2">
      <c r="A104" s="120" t="s">
        <v>135</v>
      </c>
      <c r="B104" s="121"/>
      <c r="C104" s="295">
        <f t="shared" ref="C104:I104" ca="1" si="63">SUM(C98:C103)</f>
        <v>0</v>
      </c>
      <c r="D104" s="295">
        <f t="shared" ca="1" si="63"/>
        <v>0</v>
      </c>
      <c r="E104" s="295">
        <f t="shared" ca="1" si="63"/>
        <v>0.18985445273358179</v>
      </c>
      <c r="F104" s="295">
        <f t="shared" ca="1" si="63"/>
        <v>0.35247052995667222</v>
      </c>
      <c r="G104" s="295">
        <f t="shared" ca="1" si="63"/>
        <v>0.48510150034012139</v>
      </c>
      <c r="H104" s="295">
        <f t="shared" ca="1" si="63"/>
        <v>0.61720750787708056</v>
      </c>
      <c r="I104" s="295">
        <f t="shared" ca="1" si="63"/>
        <v>0.74848726676399857</v>
      </c>
    </row>
    <row r="105" spans="1:20" ht="13.5" outlineLevel="1" thickBot="1" x14ac:dyDescent="0.25">
      <c r="A105" s="122" t="s">
        <v>136</v>
      </c>
      <c r="B105" s="123"/>
      <c r="C105" s="124">
        <f t="shared" ref="C105:I105" ca="1" si="64">IF(C36&lt;&gt;0,+C104/C36,0)</f>
        <v>0</v>
      </c>
      <c r="D105" s="124">
        <f t="shared" ca="1" si="64"/>
        <v>0</v>
      </c>
      <c r="E105" s="124">
        <f t="shared" ca="1" si="64"/>
        <v>7.3667873184147187E-3</v>
      </c>
      <c r="F105" s="124">
        <f t="shared" ca="1" si="64"/>
        <v>1.3560565153525236E-2</v>
      </c>
      <c r="G105" s="124">
        <f t="shared" ca="1" si="64"/>
        <v>1.8355702707219264E-2</v>
      </c>
      <c r="H105" s="124">
        <f t="shared" ca="1" si="64"/>
        <v>2.33125182066714E-2</v>
      </c>
      <c r="I105" s="124">
        <f t="shared" ca="1" si="64"/>
        <v>2.8212271972343352E-2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0.10277360015370658</v>
      </c>
      <c r="Q113" s="284">
        <f ca="1">IF($B113&lt;&gt;0,(+VLOOKUP($B113,$A$8:$I$13,6,FALSE)+VLOOKUP($B113,$A$42:$I$47,6,FALSE))*(F113),0)</f>
        <v>0.24574241466558239</v>
      </c>
      <c r="R113" s="284">
        <f ca="1">IF($B113&lt;&gt;0,(+VLOOKUP($B113,$A$8:$I$13,7,FALSE)+VLOOKUP($B113,$A$42:$I$47,7,FALSE))*(G113),0)</f>
        <v>0.41071624721515665</v>
      </c>
      <c r="S113" s="284">
        <f ca="1">IF($B113&lt;&gt;0,(+VLOOKUP($B113,$A$8:$I$13,8,FALSE)+VLOOKUP($B113,$A$42:$I$47,8,FALSE))*(H113),0)</f>
        <v>0.56229852659445856</v>
      </c>
      <c r="T113" s="284">
        <f ca="1">IF($B113&lt;&gt;0,(+VLOOKUP($B113,$A$8:$I$13,9,FALSE)+VLOOKUP($B113,$A$42:$I$47,9,FALSE))*(I113),0)</f>
        <v>0.69891764271714796</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0.10277360015370658</v>
      </c>
      <c r="Q119" s="291">
        <f t="shared" ca="1" si="75"/>
        <v>0.24574241466558239</v>
      </c>
      <c r="R119" s="291">
        <f t="shared" ca="1" si="75"/>
        <v>0.41071624721515665</v>
      </c>
      <c r="S119" s="291">
        <f t="shared" ca="1" si="75"/>
        <v>0.56229852659445856</v>
      </c>
      <c r="T119" s="291">
        <f t="shared" ca="1" si="75"/>
        <v>0.69891764271714796</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0.10277360015370658</v>
      </c>
      <c r="F139" s="284">
        <f t="shared" ca="1" si="83"/>
        <v>0.24574241466558239</v>
      </c>
      <c r="G139" s="284">
        <f t="shared" ca="1" si="83"/>
        <v>0.41071624721515665</v>
      </c>
      <c r="H139" s="284">
        <f t="shared" ca="1" si="83"/>
        <v>0.56229852659445856</v>
      </c>
      <c r="I139" s="284">
        <f t="shared" ca="1" si="83"/>
        <v>0.69891764271714796</v>
      </c>
    </row>
    <row r="140" spans="1:16" outlineLevel="1" x14ac:dyDescent="0.2">
      <c r="A140" s="120" t="s">
        <v>140</v>
      </c>
      <c r="B140" s="121"/>
      <c r="C140" s="295">
        <f t="shared" ref="C140:I140" ca="1" si="84">SUM(C134:C139)</f>
        <v>0</v>
      </c>
      <c r="D140" s="295">
        <f t="shared" ca="1" si="84"/>
        <v>0</v>
      </c>
      <c r="E140" s="295">
        <f t="shared" ca="1" si="84"/>
        <v>0.10277360015370658</v>
      </c>
      <c r="F140" s="295">
        <f t="shared" ca="1" si="84"/>
        <v>0.24574241466558239</v>
      </c>
      <c r="G140" s="295">
        <f t="shared" ca="1" si="84"/>
        <v>0.41071624721515665</v>
      </c>
      <c r="H140" s="295">
        <f t="shared" ca="1" si="84"/>
        <v>0.56229852659445856</v>
      </c>
      <c r="I140" s="295">
        <f t="shared" ca="1" si="84"/>
        <v>0.69891764271714796</v>
      </c>
    </row>
    <row r="141" spans="1:16" ht="13.5" outlineLevel="1" thickBot="1" x14ac:dyDescent="0.25">
      <c r="A141" s="122" t="s">
        <v>141</v>
      </c>
      <c r="B141" s="126"/>
      <c r="C141" s="124">
        <f t="shared" ref="C141:I141" ca="1" si="85">IF((+C36+C48)&lt;&gt;0,+C140/(+C36+C48),0)</f>
        <v>0</v>
      </c>
      <c r="D141" s="124">
        <f t="shared" ca="1" si="85"/>
        <v>0</v>
      </c>
      <c r="E141" s="124">
        <f ca="1">IF((+E36+E48)&lt;&gt;0,+E140/(+E36+E48),0)</f>
        <v>3.9586881081246396E-3</v>
      </c>
      <c r="F141" s="124">
        <f t="shared" ca="1" si="85"/>
        <v>9.3279324951632235E-3</v>
      </c>
      <c r="G141" s="124">
        <f t="shared" ca="1" si="85"/>
        <v>1.5260922283254151E-2</v>
      </c>
      <c r="H141" s="124">
        <f t="shared" ca="1" si="85"/>
        <v>2.0754708909381692E-2</v>
      </c>
      <c r="I141" s="124">
        <f t="shared" ca="1" si="85"/>
        <v>2.5621046568825263E-2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I154" si="86">SUMIF($A$185:$A$227,$A149,C$185:C$227)</f>
        <v>0</v>
      </c>
      <c r="D149" s="284">
        <f t="shared" si="86"/>
        <v>0</v>
      </c>
      <c r="E149" s="284">
        <f t="shared" si="86"/>
        <v>0</v>
      </c>
      <c r="F149" s="284">
        <f t="shared" si="86"/>
        <v>0</v>
      </c>
      <c r="G149" s="284">
        <f t="shared" si="86"/>
        <v>0</v>
      </c>
      <c r="H149" s="284">
        <f t="shared" si="86"/>
        <v>0</v>
      </c>
      <c r="I149" s="284">
        <f t="shared" si="86"/>
        <v>0</v>
      </c>
      <c r="J149" s="63"/>
      <c r="K149" s="63"/>
      <c r="L149" s="63"/>
    </row>
    <row r="150" spans="1:13" hidden="1" outlineLevel="1" x14ac:dyDescent="0.2">
      <c r="A150" s="61" t="s">
        <v>69</v>
      </c>
      <c r="B150" s="65"/>
      <c r="C150" s="284">
        <f t="shared" si="86"/>
        <v>0</v>
      </c>
      <c r="D150" s="284">
        <f t="shared" si="86"/>
        <v>0</v>
      </c>
      <c r="E150" s="284">
        <f t="shared" si="86"/>
        <v>0</v>
      </c>
      <c r="F150" s="284">
        <f t="shared" si="86"/>
        <v>0</v>
      </c>
      <c r="G150" s="284">
        <f t="shared" si="86"/>
        <v>0</v>
      </c>
      <c r="H150" s="284">
        <f t="shared" si="86"/>
        <v>0</v>
      </c>
      <c r="I150" s="284">
        <f t="shared" si="86"/>
        <v>0</v>
      </c>
      <c r="J150" s="42"/>
      <c r="K150" s="21"/>
      <c r="L150" s="21"/>
    </row>
    <row r="151" spans="1:13" s="736" customFormat="1" hidden="1" outlineLevel="1" x14ac:dyDescent="0.2">
      <c r="A151" s="61" t="s">
        <v>546</v>
      </c>
      <c r="B151" s="65"/>
      <c r="C151" s="284">
        <f t="shared" si="86"/>
        <v>0</v>
      </c>
      <c r="D151" s="284">
        <f t="shared" si="86"/>
        <v>0</v>
      </c>
      <c r="E151" s="284">
        <f t="shared" si="86"/>
        <v>0</v>
      </c>
      <c r="F151" s="284">
        <f t="shared" si="86"/>
        <v>0</v>
      </c>
      <c r="G151" s="284">
        <f t="shared" si="86"/>
        <v>0</v>
      </c>
      <c r="H151" s="284">
        <f t="shared" si="86"/>
        <v>0</v>
      </c>
      <c r="I151" s="284">
        <f t="shared" si="86"/>
        <v>0</v>
      </c>
      <c r="J151" s="42"/>
      <c r="K151" s="712"/>
      <c r="L151" s="712"/>
    </row>
    <row r="152" spans="1:13" hidden="1" outlineLevel="1" x14ac:dyDescent="0.2">
      <c r="A152" s="61" t="s">
        <v>547</v>
      </c>
      <c r="B152" s="65"/>
      <c r="C152" s="284">
        <f t="shared" si="86"/>
        <v>0</v>
      </c>
      <c r="D152" s="284">
        <f t="shared" si="86"/>
        <v>0</v>
      </c>
      <c r="E152" s="284">
        <f t="shared" si="86"/>
        <v>0</v>
      </c>
      <c r="F152" s="284">
        <f t="shared" si="86"/>
        <v>0</v>
      </c>
      <c r="G152" s="284">
        <f t="shared" si="86"/>
        <v>0</v>
      </c>
      <c r="H152" s="284">
        <f t="shared" si="86"/>
        <v>0</v>
      </c>
      <c r="I152" s="284">
        <f t="shared" si="86"/>
        <v>0</v>
      </c>
      <c r="J152" s="42"/>
      <c r="K152" s="21"/>
      <c r="L152" s="21"/>
    </row>
    <row r="153" spans="1:13" s="736" customFormat="1" hidden="1" outlineLevel="1" x14ac:dyDescent="0.2">
      <c r="A153" s="61" t="s">
        <v>498</v>
      </c>
      <c r="B153" s="65"/>
      <c r="C153" s="284">
        <f t="shared" si="86"/>
        <v>0</v>
      </c>
      <c r="D153" s="284">
        <f t="shared" si="86"/>
        <v>0</v>
      </c>
      <c r="E153" s="284">
        <f t="shared" si="86"/>
        <v>0</v>
      </c>
      <c r="F153" s="284">
        <f t="shared" si="86"/>
        <v>0</v>
      </c>
      <c r="G153" s="284">
        <f t="shared" si="86"/>
        <v>0</v>
      </c>
      <c r="H153" s="284">
        <f t="shared" si="86"/>
        <v>0</v>
      </c>
      <c r="I153" s="284">
        <f t="shared" si="86"/>
        <v>0</v>
      </c>
      <c r="J153" s="42"/>
      <c r="K153" s="712"/>
      <c r="L153" s="712"/>
    </row>
    <row r="154" spans="1:13" hidden="1" outlineLevel="1" x14ac:dyDescent="0.2">
      <c r="A154" s="83" t="s">
        <v>70</v>
      </c>
      <c r="B154" s="65"/>
      <c r="C154" s="284">
        <f t="shared" si="86"/>
        <v>0</v>
      </c>
      <c r="D154" s="284">
        <f t="shared" si="86"/>
        <v>0</v>
      </c>
      <c r="E154" s="284">
        <f t="shared" si="86"/>
        <v>3.905027875818659</v>
      </c>
      <c r="F154" s="284">
        <f t="shared" si="86"/>
        <v>4.1256709165134726</v>
      </c>
      <c r="G154" s="284">
        <f t="shared" si="86"/>
        <v>4.5611882842018607</v>
      </c>
      <c r="H154" s="284">
        <f t="shared" si="86"/>
        <v>4.6087207108815171</v>
      </c>
      <c r="I154" s="284">
        <f t="shared" si="86"/>
        <v>4.6639084982387651</v>
      </c>
      <c r="J154" s="42"/>
      <c r="K154" s="21"/>
      <c r="L154" s="21"/>
    </row>
    <row r="155" spans="1:13" hidden="1" outlineLevel="1" x14ac:dyDescent="0.2">
      <c r="A155" s="129" t="s">
        <v>143</v>
      </c>
      <c r="B155" s="130"/>
      <c r="C155" s="295">
        <f t="shared" ref="C155:I155" si="87">SUM(C149:C154)</f>
        <v>0</v>
      </c>
      <c r="D155" s="295">
        <f t="shared" si="87"/>
        <v>0</v>
      </c>
      <c r="E155" s="295">
        <f t="shared" si="87"/>
        <v>3.905027875818659</v>
      </c>
      <c r="F155" s="295">
        <f t="shared" si="87"/>
        <v>4.1256709165134726</v>
      </c>
      <c r="G155" s="295">
        <f t="shared" si="87"/>
        <v>4.5611882842018607</v>
      </c>
      <c r="H155" s="295">
        <f t="shared" si="87"/>
        <v>4.6087207108815171</v>
      </c>
      <c r="I155" s="295">
        <f t="shared" si="87"/>
        <v>4.6639084982387651</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outlineLevel="1" thickBot="1" x14ac:dyDescent="0.25">
      <c r="A158" s="215" t="s">
        <v>299</v>
      </c>
      <c r="B158" s="209"/>
      <c r="C158" s="209" t="s">
        <v>300</v>
      </c>
      <c r="D158" s="209">
        <f>MAX(J178:J227)</f>
        <v>3</v>
      </c>
      <c r="E158" s="209"/>
      <c r="F158" s="209"/>
      <c r="G158" s="209"/>
      <c r="H158" s="209"/>
      <c r="I158" s="210"/>
      <c r="K158" s="46" t="s">
        <v>110</v>
      </c>
      <c r="L158" s="50" t="s">
        <v>232</v>
      </c>
      <c r="M158" s="54" t="s">
        <v>105</v>
      </c>
    </row>
    <row r="159" spans="1:13"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outlineLevel="1" x14ac:dyDescent="0.2">
      <c r="A160" s="66" t="str">
        <f t="shared" ref="A160:A169" ca="1" si="88">IF(ISNUMBER($J160),OFFSET($B$177,MATCH(+$J160,$J$178:$J$227,0),0),"")</f>
        <v>Capex/Opex Substitution - Work Scheduling</v>
      </c>
      <c r="B160" s="284">
        <f t="shared" ref="B160:I169" ca="1" si="89">IF(ISNUMBER($J160),OFFSET(B$177,MATCH(+$J160,$J$178:$J$227,0)+13,0),"")</f>
        <v>0</v>
      </c>
      <c r="C160" s="284">
        <f t="shared" ca="1" si="89"/>
        <v>0</v>
      </c>
      <c r="D160" s="284">
        <f t="shared" ca="1" si="89"/>
        <v>0</v>
      </c>
      <c r="E160" s="284">
        <f t="shared" ca="1" si="89"/>
        <v>0.71485614646904994</v>
      </c>
      <c r="F160" s="284">
        <f t="shared" ca="1" si="89"/>
        <v>0.71485614646904994</v>
      </c>
      <c r="G160" s="284">
        <f t="shared" ca="1" si="89"/>
        <v>0.71485614646904994</v>
      </c>
      <c r="H160" s="284">
        <f t="shared" ca="1" si="89"/>
        <v>0.71485614646904994</v>
      </c>
      <c r="I160" s="284">
        <f t="shared" ca="1" si="89"/>
        <v>0.71485614646904994</v>
      </c>
      <c r="J160" s="377">
        <f>IF($D$158&gt;0,1,"")</f>
        <v>1</v>
      </c>
      <c r="K160" s="66">
        <f t="shared" ref="K160:K169" ca="1" si="90">IF(ISNUMBER($J160),OFFSET($B$177,MATCH(+$J160,$J$178:$J$227,0)+1,0),"")</f>
        <v>0</v>
      </c>
      <c r="L160" s="66">
        <f t="shared" ref="L160:L169" ca="1" si="91">IF(ISNUMBER($J160),OFFSET($B$177,MATCH(+$J160,$J$178:$J$227,0)+2,0),"")</f>
        <v>0</v>
      </c>
      <c r="M160" s="66">
        <f t="shared" ref="M160:M169" ca="1" si="92">IF(ISNUMBER($J160),OFFSET($B$177,MATCH(+$J160,$J$178:$J$227,0)+3,0),"")</f>
        <v>0</v>
      </c>
    </row>
    <row r="161" spans="1:13" outlineLevel="1" x14ac:dyDescent="0.2">
      <c r="A161" s="66" t="str">
        <f t="shared" ca="1" si="88"/>
        <v>Capex/Opex Substitution - Cloud Hosting</v>
      </c>
      <c r="B161" s="284">
        <f t="shared" ca="1" si="89"/>
        <v>0</v>
      </c>
      <c r="C161" s="284">
        <f t="shared" ca="1" si="89"/>
        <v>0</v>
      </c>
      <c r="D161" s="284">
        <f t="shared" ca="1" si="89"/>
        <v>0</v>
      </c>
      <c r="E161" s="284">
        <f t="shared" ca="1" si="89"/>
        <v>0.90409627434960871</v>
      </c>
      <c r="F161" s="284">
        <f t="shared" ca="1" si="89"/>
        <v>1.124739315044422</v>
      </c>
      <c r="G161" s="284">
        <f t="shared" ca="1" si="89"/>
        <v>1.5602566827328106</v>
      </c>
      <c r="H161" s="284">
        <f t="shared" ca="1" si="89"/>
        <v>1.6077891094124663</v>
      </c>
      <c r="I161" s="284">
        <f t="shared" ca="1" si="89"/>
        <v>1.6629768967697156</v>
      </c>
      <c r="J161" s="377">
        <f>IF(J160&lt;$D$158,J160+1,"")</f>
        <v>2</v>
      </c>
      <c r="K161" s="66">
        <f t="shared" ca="1" si="90"/>
        <v>0</v>
      </c>
      <c r="L161" s="66">
        <f t="shared" ca="1" si="91"/>
        <v>0</v>
      </c>
      <c r="M161" s="66">
        <f t="shared" ca="1" si="92"/>
        <v>0</v>
      </c>
    </row>
    <row r="162" spans="1:13" outlineLevel="1" x14ac:dyDescent="0.2">
      <c r="A162" s="66" t="str">
        <f t="shared" ca="1" si="88"/>
        <v>Step Change - CIC Compliance</v>
      </c>
      <c r="B162" s="284">
        <f t="shared" ca="1" si="89"/>
        <v>0</v>
      </c>
      <c r="C162" s="284">
        <f t="shared" ca="1" si="89"/>
        <v>0</v>
      </c>
      <c r="D162" s="284">
        <f t="shared" ca="1" si="89"/>
        <v>0</v>
      </c>
      <c r="E162" s="284">
        <f t="shared" ca="1" si="89"/>
        <v>2.2860754550000002</v>
      </c>
      <c r="F162" s="284">
        <f t="shared" ca="1" si="89"/>
        <v>2.2860754550000002</v>
      </c>
      <c r="G162" s="284">
        <f t="shared" ca="1" si="89"/>
        <v>2.2860754550000002</v>
      </c>
      <c r="H162" s="284">
        <f t="shared" ca="1" si="89"/>
        <v>2.2860754550000002</v>
      </c>
      <c r="I162" s="284">
        <f t="shared" ca="1" si="89"/>
        <v>2.2860754550000002</v>
      </c>
      <c r="J162" s="377">
        <f t="shared" ref="J162:J169" si="93">IF(J161&lt;$D$158,J161+1,"")</f>
        <v>3</v>
      </c>
      <c r="K162" s="66">
        <f t="shared" ca="1" si="90"/>
        <v>0</v>
      </c>
      <c r="L162" s="66">
        <f t="shared" ca="1" si="91"/>
        <v>0</v>
      </c>
      <c r="M162" s="66">
        <f t="shared" ca="1" si="92"/>
        <v>0</v>
      </c>
    </row>
    <row r="163" spans="1:13" outlineLevel="1" x14ac:dyDescent="0.2">
      <c r="A163" s="66" t="str">
        <f t="shared" ca="1" si="88"/>
        <v/>
      </c>
      <c r="B163" s="284" t="str">
        <f t="shared" ca="1" si="89"/>
        <v/>
      </c>
      <c r="C163" s="284" t="str">
        <f t="shared" ca="1" si="89"/>
        <v/>
      </c>
      <c r="D163" s="284" t="str">
        <f t="shared" ca="1" si="89"/>
        <v/>
      </c>
      <c r="E163" s="284" t="str">
        <f t="shared" ca="1" si="89"/>
        <v/>
      </c>
      <c r="F163" s="284" t="str">
        <f t="shared" ca="1" si="89"/>
        <v/>
      </c>
      <c r="G163" s="284" t="str">
        <f t="shared" ca="1" si="89"/>
        <v/>
      </c>
      <c r="H163" s="284" t="str">
        <f t="shared" ca="1" si="89"/>
        <v/>
      </c>
      <c r="I163" s="284" t="str">
        <f t="shared" ca="1" si="89"/>
        <v/>
      </c>
      <c r="J163" s="377" t="str">
        <f t="shared" si="93"/>
        <v/>
      </c>
      <c r="K163" s="66" t="str">
        <f t="shared" ca="1" si="90"/>
        <v/>
      </c>
      <c r="L163" s="66" t="str">
        <f t="shared" ca="1" si="91"/>
        <v/>
      </c>
      <c r="M163" s="66" t="str">
        <f t="shared" ca="1" si="92"/>
        <v/>
      </c>
    </row>
    <row r="164" spans="1:13" outlineLevel="1" x14ac:dyDescent="0.2">
      <c r="A164" s="66" t="str">
        <f t="shared" ca="1" si="88"/>
        <v/>
      </c>
      <c r="B164" s="284" t="str">
        <f t="shared" ca="1" si="89"/>
        <v/>
      </c>
      <c r="C164" s="284" t="str">
        <f t="shared" ca="1" si="89"/>
        <v/>
      </c>
      <c r="D164" s="284" t="str">
        <f t="shared" ca="1" si="89"/>
        <v/>
      </c>
      <c r="E164" s="284" t="str">
        <f t="shared" ca="1" si="89"/>
        <v/>
      </c>
      <c r="F164" s="284" t="str">
        <f t="shared" ca="1" si="89"/>
        <v/>
      </c>
      <c r="G164" s="284" t="str">
        <f t="shared" ca="1" si="89"/>
        <v/>
      </c>
      <c r="H164" s="284" t="str">
        <f t="shared" ca="1" si="89"/>
        <v/>
      </c>
      <c r="I164" s="284" t="str">
        <f t="shared" ca="1" si="89"/>
        <v/>
      </c>
      <c r="J164" s="377" t="str">
        <f t="shared" si="93"/>
        <v/>
      </c>
      <c r="K164" s="66" t="str">
        <f t="shared" ca="1" si="90"/>
        <v/>
      </c>
      <c r="L164" s="66" t="str">
        <f t="shared" ca="1" si="91"/>
        <v/>
      </c>
      <c r="M164" s="66" t="str">
        <f t="shared" ca="1" si="92"/>
        <v/>
      </c>
    </row>
    <row r="165" spans="1:13" outlineLevel="1" x14ac:dyDescent="0.2">
      <c r="A165" s="66" t="str">
        <f t="shared" ca="1" si="88"/>
        <v/>
      </c>
      <c r="B165" s="284" t="str">
        <f t="shared" ca="1" si="89"/>
        <v/>
      </c>
      <c r="C165" s="284" t="str">
        <f t="shared" ca="1" si="89"/>
        <v/>
      </c>
      <c r="D165" s="284" t="str">
        <f t="shared" ca="1" si="89"/>
        <v/>
      </c>
      <c r="E165" s="284" t="str">
        <f t="shared" ca="1" si="89"/>
        <v/>
      </c>
      <c r="F165" s="284" t="str">
        <f t="shared" ca="1" si="89"/>
        <v/>
      </c>
      <c r="G165" s="284" t="str">
        <f t="shared" ca="1" si="89"/>
        <v/>
      </c>
      <c r="H165" s="284" t="str">
        <f t="shared" ca="1" si="89"/>
        <v/>
      </c>
      <c r="I165" s="284" t="str">
        <f t="shared" ca="1" si="89"/>
        <v/>
      </c>
      <c r="J165" s="377" t="str">
        <f t="shared" si="93"/>
        <v/>
      </c>
      <c r="K165" s="66" t="str">
        <f t="shared" ca="1" si="90"/>
        <v/>
      </c>
      <c r="L165" s="66" t="str">
        <f t="shared" ca="1" si="91"/>
        <v/>
      </c>
      <c r="M165" s="66" t="str">
        <f t="shared" ca="1" si="92"/>
        <v/>
      </c>
    </row>
    <row r="166" spans="1:13" outlineLevel="1" x14ac:dyDescent="0.2">
      <c r="A166" s="66" t="str">
        <f t="shared" ca="1" si="88"/>
        <v/>
      </c>
      <c r="B166" s="284" t="str">
        <f t="shared" ca="1" si="89"/>
        <v/>
      </c>
      <c r="C166" s="284" t="str">
        <f t="shared" ca="1" si="89"/>
        <v/>
      </c>
      <c r="D166" s="284" t="str">
        <f t="shared" ca="1" si="89"/>
        <v/>
      </c>
      <c r="E166" s="284" t="str">
        <f t="shared" ca="1" si="89"/>
        <v/>
      </c>
      <c r="F166" s="284" t="str">
        <f t="shared" ca="1" si="89"/>
        <v/>
      </c>
      <c r="G166" s="284" t="str">
        <f t="shared" ca="1" si="89"/>
        <v/>
      </c>
      <c r="H166" s="284" t="str">
        <f t="shared" ca="1" si="89"/>
        <v/>
      </c>
      <c r="I166" s="284" t="str">
        <f t="shared" ca="1" si="89"/>
        <v/>
      </c>
      <c r="J166" s="377" t="str">
        <f t="shared" si="93"/>
        <v/>
      </c>
      <c r="K166" s="66" t="str">
        <f t="shared" ca="1" si="90"/>
        <v/>
      </c>
      <c r="L166" s="66" t="str">
        <f t="shared" ca="1" si="91"/>
        <v/>
      </c>
      <c r="M166" s="66" t="str">
        <f t="shared" ca="1" si="92"/>
        <v/>
      </c>
    </row>
    <row r="167" spans="1:13" outlineLevel="1" x14ac:dyDescent="0.2">
      <c r="A167" s="66" t="str">
        <f t="shared" ca="1" si="88"/>
        <v/>
      </c>
      <c r="B167" s="284" t="str">
        <f t="shared" ca="1" si="89"/>
        <v/>
      </c>
      <c r="C167" s="284" t="str">
        <f t="shared" ca="1" si="89"/>
        <v/>
      </c>
      <c r="D167" s="284" t="str">
        <f t="shared" ca="1" si="89"/>
        <v/>
      </c>
      <c r="E167" s="284" t="str">
        <f t="shared" ca="1" si="89"/>
        <v/>
      </c>
      <c r="F167" s="284" t="str">
        <f t="shared" ca="1" si="89"/>
        <v/>
      </c>
      <c r="G167" s="284" t="str">
        <f t="shared" ca="1" si="89"/>
        <v/>
      </c>
      <c r="H167" s="284" t="str">
        <f t="shared" ca="1" si="89"/>
        <v/>
      </c>
      <c r="I167" s="284" t="str">
        <f t="shared" ca="1" si="89"/>
        <v/>
      </c>
      <c r="J167" s="377" t="str">
        <f t="shared" si="93"/>
        <v/>
      </c>
      <c r="K167" s="66" t="str">
        <f t="shared" ca="1" si="90"/>
        <v/>
      </c>
      <c r="L167" s="66" t="str">
        <f t="shared" ca="1" si="91"/>
        <v/>
      </c>
      <c r="M167" s="66" t="str">
        <f t="shared" ca="1" si="92"/>
        <v/>
      </c>
    </row>
    <row r="168" spans="1:13" outlineLevel="1" x14ac:dyDescent="0.2">
      <c r="A168" s="66" t="str">
        <f t="shared" ca="1" si="88"/>
        <v/>
      </c>
      <c r="B168" s="284" t="str">
        <f t="shared" ca="1" si="89"/>
        <v/>
      </c>
      <c r="C168" s="284" t="str">
        <f t="shared" ca="1" si="89"/>
        <v/>
      </c>
      <c r="D168" s="284" t="str">
        <f t="shared" ca="1" si="89"/>
        <v/>
      </c>
      <c r="E168" s="284" t="str">
        <f t="shared" ca="1" si="89"/>
        <v/>
      </c>
      <c r="F168" s="284" t="str">
        <f t="shared" ca="1" si="89"/>
        <v/>
      </c>
      <c r="G168" s="284" t="str">
        <f t="shared" ca="1" si="89"/>
        <v/>
      </c>
      <c r="H168" s="284" t="str">
        <f t="shared" ca="1" si="89"/>
        <v/>
      </c>
      <c r="I168" s="284" t="str">
        <f t="shared" ca="1" si="89"/>
        <v/>
      </c>
      <c r="J168" s="377" t="str">
        <f t="shared" si="93"/>
        <v/>
      </c>
      <c r="K168" s="66" t="str">
        <f t="shared" ca="1" si="90"/>
        <v/>
      </c>
      <c r="L168" s="66" t="str">
        <f t="shared" ca="1" si="91"/>
        <v/>
      </c>
      <c r="M168" s="66" t="str">
        <f t="shared" ca="1" si="92"/>
        <v/>
      </c>
    </row>
    <row r="169" spans="1:13" outlineLevel="1" x14ac:dyDescent="0.2">
      <c r="A169" s="66" t="str">
        <f t="shared" ca="1" si="88"/>
        <v/>
      </c>
      <c r="B169" s="284" t="str">
        <f t="shared" ca="1" si="89"/>
        <v/>
      </c>
      <c r="C169" s="284" t="str">
        <f t="shared" ca="1" si="89"/>
        <v/>
      </c>
      <c r="D169" s="284" t="str">
        <f t="shared" ca="1" si="89"/>
        <v/>
      </c>
      <c r="E169" s="284" t="str">
        <f t="shared" ca="1" si="89"/>
        <v/>
      </c>
      <c r="F169" s="284" t="str">
        <f t="shared" ca="1" si="89"/>
        <v/>
      </c>
      <c r="G169" s="284" t="str">
        <f t="shared" ca="1" si="89"/>
        <v/>
      </c>
      <c r="H169" s="284" t="str">
        <f t="shared" ca="1" si="89"/>
        <v/>
      </c>
      <c r="I169" s="284" t="str">
        <f t="shared" ca="1" si="89"/>
        <v/>
      </c>
      <c r="J169" s="377" t="str">
        <f t="shared" si="93"/>
        <v/>
      </c>
      <c r="K169" s="66" t="str">
        <f t="shared" ca="1" si="90"/>
        <v/>
      </c>
      <c r="L169" s="66" t="str">
        <f t="shared" ca="1" si="91"/>
        <v/>
      </c>
      <c r="M169" s="66" t="str">
        <f t="shared" ca="1" si="92"/>
        <v/>
      </c>
    </row>
    <row r="170" spans="1:13" x14ac:dyDescent="0.2">
      <c r="A170" s="129" t="s">
        <v>143</v>
      </c>
      <c r="B170" s="295">
        <f ca="1">SUM(B160:B169)</f>
        <v>0</v>
      </c>
      <c r="C170" s="295">
        <f t="shared" ref="C170:I170" ca="1" si="94">SUM(C160:C169)</f>
        <v>0</v>
      </c>
      <c r="D170" s="295">
        <f t="shared" ca="1" si="94"/>
        <v>0</v>
      </c>
      <c r="E170" s="295">
        <f t="shared" ca="1" si="94"/>
        <v>3.905027875818659</v>
      </c>
      <c r="F170" s="295">
        <f t="shared" ca="1" si="94"/>
        <v>4.1256709165134726</v>
      </c>
      <c r="G170" s="295">
        <f t="shared" ca="1" si="94"/>
        <v>4.5611882842018607</v>
      </c>
      <c r="H170" s="295">
        <f t="shared" ca="1" si="94"/>
        <v>4.6087207108815171</v>
      </c>
      <c r="I170" s="295">
        <f t="shared" ca="1" si="94"/>
        <v>4.6639084982387651</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outlineLevel="1" x14ac:dyDescent="0.2">
      <c r="A173" s="215" t="s">
        <v>144</v>
      </c>
      <c r="B173" s="216"/>
      <c r="C173" s="216"/>
      <c r="D173" s="216"/>
      <c r="E173" s="216"/>
      <c r="F173" s="216"/>
      <c r="G173" s="216"/>
      <c r="H173" s="216"/>
      <c r="I173" s="217"/>
      <c r="J173" s="42"/>
    </row>
    <row r="174" spans="1:13" outlineLevel="1" x14ac:dyDescent="0.2">
      <c r="A174" s="215" t="s">
        <v>145</v>
      </c>
      <c r="B174" s="216"/>
      <c r="C174" s="216"/>
      <c r="D174" s="216"/>
      <c r="E174" s="216"/>
      <c r="F174" s="216"/>
      <c r="G174" s="216"/>
      <c r="H174" s="216"/>
      <c r="I174" s="217"/>
      <c r="J174" s="42"/>
    </row>
    <row r="175" spans="1:13" ht="13.5" outlineLevel="1" thickBot="1" x14ac:dyDescent="0.25">
      <c r="A175" s="212" t="s">
        <v>627</v>
      </c>
      <c r="B175" s="219"/>
      <c r="C175" s="219"/>
      <c r="D175" s="219"/>
      <c r="E175" s="219"/>
      <c r="F175" s="219"/>
      <c r="G175" s="219"/>
      <c r="H175" s="219"/>
      <c r="I175" s="219"/>
      <c r="J175" s="42"/>
    </row>
    <row r="176" spans="1:13" outlineLevel="1" x14ac:dyDescent="0.2">
      <c r="A176" s="215"/>
      <c r="B176" s="216"/>
      <c r="C176" s="216"/>
      <c r="D176" s="216"/>
      <c r="E176" s="216"/>
      <c r="F176" s="216"/>
      <c r="G176" s="216"/>
      <c r="H176" s="216"/>
      <c r="I176" s="217"/>
      <c r="J176" s="42"/>
    </row>
    <row r="177" spans="1:12" outlineLevel="1" x14ac:dyDescent="0.2">
      <c r="A177" s="215"/>
      <c r="B177" s="216"/>
      <c r="C177" s="216"/>
      <c r="D177" s="216"/>
      <c r="E177" s="216"/>
      <c r="F177" s="216"/>
      <c r="G177" s="216"/>
      <c r="H177" s="216"/>
      <c r="I177" s="217"/>
      <c r="J177" s="378" t="s">
        <v>301</v>
      </c>
    </row>
    <row r="178" spans="1:12" outlineLevel="1" x14ac:dyDescent="0.2">
      <c r="A178" s="46" t="s">
        <v>146</v>
      </c>
      <c r="B178" s="897" t="s">
        <v>663</v>
      </c>
      <c r="C178" s="758"/>
      <c r="D178" s="48"/>
      <c r="E178" s="49"/>
      <c r="F178" s="42"/>
      <c r="G178" s="42"/>
      <c r="H178" s="42"/>
      <c r="I178" s="758"/>
      <c r="J178" s="376">
        <v>1</v>
      </c>
    </row>
    <row r="179" spans="1:12" ht="20.25" customHeight="1" outlineLevel="1" x14ac:dyDescent="0.2">
      <c r="A179" s="46" t="s">
        <v>110</v>
      </c>
      <c r="B179" s="47"/>
      <c r="C179" s="758"/>
      <c r="D179" s="758"/>
      <c r="E179" s="758"/>
      <c r="F179" s="758"/>
      <c r="G179" s="758"/>
      <c r="H179" s="758"/>
      <c r="I179" s="758"/>
      <c r="J179" s="42"/>
    </row>
    <row r="180" spans="1:12" ht="16.5" customHeight="1" outlineLevel="1" x14ac:dyDescent="0.2">
      <c r="A180" s="50" t="s">
        <v>232</v>
      </c>
      <c r="B180" s="47"/>
      <c r="C180" s="51"/>
      <c r="D180" s="758"/>
      <c r="E180" s="758"/>
      <c r="F180" s="758"/>
      <c r="G180" s="758"/>
      <c r="H180" s="758"/>
      <c r="I180" s="758"/>
      <c r="J180" s="42"/>
    </row>
    <row r="181" spans="1:12" outlineLevel="1" x14ac:dyDescent="0.2">
      <c r="A181" s="54" t="s">
        <v>105</v>
      </c>
      <c r="B181" s="42"/>
      <c r="C181" s="758"/>
      <c r="D181" s="758"/>
      <c r="E181" s="758"/>
      <c r="F181" s="758"/>
      <c r="G181" s="758"/>
      <c r="H181" s="758"/>
      <c r="I181" s="758"/>
      <c r="J181" s="42"/>
    </row>
    <row r="182" spans="1:12" ht="13.5" outlineLevel="1" thickBot="1" x14ac:dyDescent="0.25">
      <c r="A182" s="215"/>
      <c r="B182" s="209"/>
      <c r="C182" s="209"/>
      <c r="D182" s="209"/>
      <c r="E182" s="209"/>
      <c r="F182" s="209"/>
      <c r="G182" s="209"/>
      <c r="H182" s="209"/>
      <c r="I182" s="210"/>
      <c r="J182" s="42"/>
    </row>
    <row r="183" spans="1:12"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outlineLevel="1" x14ac:dyDescent="0.2">
      <c r="A184" s="58" t="s">
        <v>119</v>
      </c>
      <c r="B184" s="59"/>
      <c r="C184" s="59"/>
      <c r="D184" s="59"/>
      <c r="E184" s="59"/>
      <c r="F184" s="59"/>
      <c r="G184" s="59"/>
      <c r="H184" s="59"/>
      <c r="I184" s="59"/>
      <c r="J184" s="60"/>
      <c r="K184" s="60"/>
      <c r="L184" s="60"/>
    </row>
    <row r="185" spans="1:12" s="64" customFormat="1" ht="14.25" outlineLevel="1" x14ac:dyDescent="0.2">
      <c r="A185" s="61" t="s">
        <v>68</v>
      </c>
      <c r="B185" s="62"/>
      <c r="C185" s="284"/>
      <c r="D185" s="284"/>
      <c r="E185" s="284"/>
      <c r="F185" s="284"/>
      <c r="G185" s="284"/>
      <c r="H185" s="284"/>
      <c r="I185" s="284"/>
      <c r="J185" s="63"/>
      <c r="K185" s="63"/>
      <c r="L185" s="63"/>
    </row>
    <row r="186" spans="1:12" outlineLevel="1" x14ac:dyDescent="0.2">
      <c r="A186" s="61" t="s">
        <v>69</v>
      </c>
      <c r="B186" s="65"/>
      <c r="C186" s="284"/>
      <c r="D186" s="284"/>
      <c r="E186" s="284"/>
      <c r="F186" s="284"/>
      <c r="G186" s="284"/>
      <c r="H186" s="284"/>
      <c r="I186" s="284"/>
      <c r="J186" s="42"/>
      <c r="K186" s="21"/>
      <c r="L186" s="21"/>
    </row>
    <row r="187" spans="1:12" s="736" customFormat="1" outlineLevel="1" x14ac:dyDescent="0.2">
      <c r="A187" s="61" t="s">
        <v>546</v>
      </c>
      <c r="B187" s="65"/>
      <c r="C187" s="284"/>
      <c r="D187" s="284"/>
      <c r="E187" s="284"/>
      <c r="F187" s="284"/>
      <c r="G187" s="284"/>
      <c r="H187" s="284"/>
      <c r="I187" s="284"/>
      <c r="J187" s="42"/>
      <c r="K187" s="712"/>
      <c r="L187" s="712"/>
    </row>
    <row r="188" spans="1:12" outlineLevel="1" x14ac:dyDescent="0.2">
      <c r="A188" s="61" t="s">
        <v>547</v>
      </c>
      <c r="B188" s="65"/>
      <c r="C188" s="284"/>
      <c r="D188" s="284"/>
      <c r="E188" s="284"/>
      <c r="F188" s="284"/>
      <c r="G188" s="284"/>
      <c r="H188" s="284"/>
      <c r="I188" s="284"/>
      <c r="J188" s="42"/>
      <c r="K188" s="21"/>
      <c r="L188" s="21"/>
    </row>
    <row r="189" spans="1:12" s="736" customFormat="1" outlineLevel="1" x14ac:dyDescent="0.2">
      <c r="A189" s="61" t="s">
        <v>498</v>
      </c>
      <c r="B189" s="65"/>
      <c r="C189" s="284"/>
      <c r="D189" s="284"/>
      <c r="E189" s="284"/>
      <c r="F189" s="284"/>
      <c r="G189" s="284"/>
      <c r="H189" s="284"/>
      <c r="I189" s="284"/>
      <c r="J189" s="42"/>
      <c r="K189" s="712"/>
      <c r="L189" s="712"/>
    </row>
    <row r="190" spans="1:12" outlineLevel="1" x14ac:dyDescent="0.2">
      <c r="A190" s="83" t="s">
        <v>70</v>
      </c>
      <c r="B190" s="65"/>
      <c r="C190" s="284"/>
      <c r="D190" s="284"/>
      <c r="E190" s="284">
        <f>[1]STEP!M24</f>
        <v>0.71485614646904994</v>
      </c>
      <c r="F190" s="284">
        <f>[1]STEP!N24</f>
        <v>0.71485614646904994</v>
      </c>
      <c r="G190" s="284">
        <f>[1]STEP!O24</f>
        <v>0.71485614646904994</v>
      </c>
      <c r="H190" s="284">
        <f>[1]STEP!P24</f>
        <v>0.71485614646904994</v>
      </c>
      <c r="I190" s="284">
        <f>[1]STEP!Q24</f>
        <v>0.71485614646904994</v>
      </c>
      <c r="J190" s="42"/>
      <c r="K190" s="21"/>
      <c r="L190" s="21"/>
    </row>
    <row r="191" spans="1:12" outlineLevel="1" x14ac:dyDescent="0.2">
      <c r="A191" s="129" t="s">
        <v>147</v>
      </c>
      <c r="B191" s="132"/>
      <c r="C191" s="295">
        <f t="shared" ref="C191:I191" si="95">SUM(C185:C190)</f>
        <v>0</v>
      </c>
      <c r="D191" s="295">
        <f t="shared" si="95"/>
        <v>0</v>
      </c>
      <c r="E191" s="295">
        <f t="shared" si="95"/>
        <v>0.71485614646904994</v>
      </c>
      <c r="F191" s="295">
        <f t="shared" si="95"/>
        <v>0.71485614646904994</v>
      </c>
      <c r="G191" s="295">
        <f t="shared" si="95"/>
        <v>0.71485614646904994</v>
      </c>
      <c r="H191" s="295">
        <f t="shared" si="95"/>
        <v>0.71485614646904994</v>
      </c>
      <c r="I191" s="295">
        <f t="shared" si="95"/>
        <v>0.71485614646904994</v>
      </c>
      <c r="J191" s="133"/>
      <c r="K191" s="47"/>
      <c r="L191" s="47"/>
    </row>
    <row r="192" spans="1:12" s="896" customFormat="1" outlineLevel="1" x14ac:dyDescent="0.2">
      <c r="A192" s="215"/>
      <c r="B192" s="216"/>
      <c r="C192" s="216"/>
      <c r="D192" s="216"/>
      <c r="E192" s="216"/>
      <c r="F192" s="216"/>
      <c r="G192" s="216"/>
      <c r="H192" s="216"/>
      <c r="I192" s="217"/>
      <c r="J192" s="42"/>
    </row>
    <row r="193" spans="1:12" s="896" customFormat="1" outlineLevel="1" x14ac:dyDescent="0.2">
      <c r="A193" s="215"/>
      <c r="B193" s="216"/>
      <c r="C193" s="216"/>
      <c r="D193" s="216"/>
      <c r="E193" s="216"/>
      <c r="F193" s="216"/>
      <c r="G193" s="216"/>
      <c r="H193" s="216"/>
      <c r="I193" s="217"/>
      <c r="J193" s="378" t="s">
        <v>301</v>
      </c>
    </row>
    <row r="194" spans="1:12" s="896" customFormat="1" outlineLevel="1" x14ac:dyDescent="0.2">
      <c r="A194" s="46" t="s">
        <v>146</v>
      </c>
      <c r="B194" s="897" t="s">
        <v>649</v>
      </c>
      <c r="D194" s="48"/>
      <c r="E194" s="49"/>
      <c r="F194" s="42"/>
      <c r="G194" s="42"/>
      <c r="H194" s="42"/>
      <c r="J194" s="376">
        <v>2</v>
      </c>
    </row>
    <row r="195" spans="1:12" s="896" customFormat="1" ht="20.25" customHeight="1" outlineLevel="1" x14ac:dyDescent="0.2">
      <c r="A195" s="46" t="s">
        <v>110</v>
      </c>
      <c r="B195" s="47"/>
      <c r="J195" s="42"/>
    </row>
    <row r="196" spans="1:12" s="896" customFormat="1" ht="16.5" customHeight="1" outlineLevel="1" x14ac:dyDescent="0.2">
      <c r="A196" s="50" t="s">
        <v>232</v>
      </c>
      <c r="B196" s="47"/>
      <c r="C196" s="51"/>
      <c r="J196" s="42"/>
    </row>
    <row r="197" spans="1:12" s="896" customFormat="1" outlineLevel="1" x14ac:dyDescent="0.2">
      <c r="A197" s="54" t="s">
        <v>105</v>
      </c>
      <c r="B197" s="42"/>
      <c r="J197" s="42"/>
    </row>
    <row r="198" spans="1:12" s="896" customFormat="1" ht="13.5" outlineLevel="1" thickBot="1" x14ac:dyDescent="0.25">
      <c r="A198" s="215"/>
      <c r="B198" s="209"/>
      <c r="C198" s="209"/>
      <c r="D198" s="209"/>
      <c r="E198" s="209"/>
      <c r="F198" s="209"/>
      <c r="G198" s="209"/>
      <c r="H198" s="209"/>
      <c r="I198" s="210"/>
      <c r="J198" s="42"/>
    </row>
    <row r="199" spans="1:12" s="896" customFormat="1" outlineLevel="1" x14ac:dyDescent="0.2">
      <c r="A199" s="56"/>
      <c r="B199" s="57" t="str">
        <f t="array" ref="B199:I199">LU_TemplateYearHeader</f>
        <v>2017/18</v>
      </c>
      <c r="C199" s="57" t="str">
        <v>2018/19</v>
      </c>
      <c r="D199" s="57" t="str">
        <v>2019/20</v>
      </c>
      <c r="E199" s="57" t="str">
        <v>2020/21</v>
      </c>
      <c r="F199" s="57" t="str">
        <v>2021/22</v>
      </c>
      <c r="G199" s="57" t="str">
        <v>2022/23</v>
      </c>
      <c r="H199" s="57" t="str">
        <v>2023/24</v>
      </c>
      <c r="I199" s="57" t="str">
        <v>2024/25</v>
      </c>
      <c r="J199" s="42"/>
      <c r="K199" s="712"/>
      <c r="L199" s="712"/>
    </row>
    <row r="200" spans="1:12" s="616" customFormat="1" outlineLevel="1" x14ac:dyDescent="0.2">
      <c r="A200" s="305" t="s">
        <v>119</v>
      </c>
      <c r="B200" s="59"/>
      <c r="C200" s="59"/>
      <c r="D200" s="59"/>
      <c r="E200" s="59"/>
      <c r="F200" s="59"/>
      <c r="G200" s="59"/>
      <c r="H200" s="59"/>
      <c r="I200" s="59"/>
      <c r="J200" s="606"/>
      <c r="K200" s="606"/>
      <c r="L200" s="606"/>
    </row>
    <row r="201" spans="1:12" s="64" customFormat="1" ht="14.25" outlineLevel="1" x14ac:dyDescent="0.2">
      <c r="A201" s="61" t="s">
        <v>68</v>
      </c>
      <c r="B201" s="62"/>
      <c r="C201" s="284"/>
      <c r="D201" s="284"/>
      <c r="E201" s="284"/>
      <c r="F201" s="284"/>
      <c r="G201" s="284"/>
      <c r="H201" s="284"/>
      <c r="I201" s="284"/>
      <c r="J201" s="63"/>
      <c r="K201" s="63"/>
      <c r="L201" s="63"/>
    </row>
    <row r="202" spans="1:12" s="896" customFormat="1" outlineLevel="1" x14ac:dyDescent="0.2">
      <c r="A202" s="61" t="s">
        <v>69</v>
      </c>
      <c r="B202" s="65"/>
      <c r="C202" s="284"/>
      <c r="D202" s="284"/>
      <c r="E202" s="284"/>
      <c r="F202" s="284"/>
      <c r="G202" s="284"/>
      <c r="H202" s="284"/>
      <c r="I202" s="284"/>
      <c r="J202" s="42"/>
      <c r="K202" s="712"/>
      <c r="L202" s="712"/>
    </row>
    <row r="203" spans="1:12" s="896" customFormat="1" outlineLevel="1" x14ac:dyDescent="0.2">
      <c r="A203" s="61" t="s">
        <v>546</v>
      </c>
      <c r="B203" s="65"/>
      <c r="C203" s="284"/>
      <c r="D203" s="284"/>
      <c r="E203" s="284"/>
      <c r="F203" s="284"/>
      <c r="G203" s="284"/>
      <c r="H203" s="284"/>
      <c r="I203" s="284"/>
      <c r="J203" s="42"/>
      <c r="K203" s="712"/>
      <c r="L203" s="712"/>
    </row>
    <row r="204" spans="1:12" s="896" customFormat="1" outlineLevel="1" x14ac:dyDescent="0.2">
      <c r="A204" s="61" t="s">
        <v>547</v>
      </c>
      <c r="B204" s="65"/>
      <c r="C204" s="284"/>
      <c r="D204" s="284"/>
      <c r="E204" s="284"/>
      <c r="F204" s="284"/>
      <c r="G204" s="284"/>
      <c r="H204" s="284"/>
      <c r="I204" s="284"/>
      <c r="J204" s="42"/>
      <c r="K204" s="712"/>
      <c r="L204" s="712"/>
    </row>
    <row r="205" spans="1:12" s="896" customFormat="1" outlineLevel="1" x14ac:dyDescent="0.2">
      <c r="A205" s="61" t="s">
        <v>498</v>
      </c>
      <c r="B205" s="65"/>
      <c r="C205" s="284"/>
      <c r="D205" s="284"/>
      <c r="E205" s="284"/>
      <c r="F205" s="284"/>
      <c r="G205" s="284"/>
      <c r="H205" s="284"/>
      <c r="I205" s="284"/>
      <c r="J205" s="42"/>
      <c r="K205" s="712"/>
      <c r="L205" s="712"/>
    </row>
    <row r="206" spans="1:12" s="896" customFormat="1" outlineLevel="1" x14ac:dyDescent="0.2">
      <c r="A206" s="83" t="s">
        <v>70</v>
      </c>
      <c r="B206" s="65"/>
      <c r="C206" s="284"/>
      <c r="D206" s="284"/>
      <c r="E206" s="284">
        <f>[1]STEP!M23</f>
        <v>0.90409627434960871</v>
      </c>
      <c r="F206" s="284">
        <f>[1]STEP!N23</f>
        <v>1.124739315044422</v>
      </c>
      <c r="G206" s="284">
        <f>[1]STEP!O23</f>
        <v>1.5602566827328106</v>
      </c>
      <c r="H206" s="284">
        <f>[1]STEP!P23</f>
        <v>1.6077891094124663</v>
      </c>
      <c r="I206" s="284">
        <f>[1]STEP!Q23</f>
        <v>1.6629768967697156</v>
      </c>
      <c r="J206" s="42"/>
      <c r="K206" s="712"/>
      <c r="L206" s="712"/>
    </row>
    <row r="207" spans="1:12" s="896" customFormat="1" outlineLevel="1" x14ac:dyDescent="0.2">
      <c r="A207" s="129" t="s">
        <v>147</v>
      </c>
      <c r="B207" s="132"/>
      <c r="C207" s="295">
        <f t="shared" ref="C207:I207" si="96">SUM(C201:C206)</f>
        <v>0</v>
      </c>
      <c r="D207" s="295">
        <f t="shared" si="96"/>
        <v>0</v>
      </c>
      <c r="E207" s="295">
        <f t="shared" si="96"/>
        <v>0.90409627434960871</v>
      </c>
      <c r="F207" s="295">
        <f t="shared" si="96"/>
        <v>1.124739315044422</v>
      </c>
      <c r="G207" s="295">
        <f t="shared" si="96"/>
        <v>1.5602566827328106</v>
      </c>
      <c r="H207" s="295">
        <f t="shared" si="96"/>
        <v>1.6077891094124663</v>
      </c>
      <c r="I207" s="295">
        <f t="shared" si="96"/>
        <v>1.6629768967697156</v>
      </c>
      <c r="J207" s="133"/>
      <c r="K207" s="47"/>
      <c r="L207" s="47"/>
    </row>
    <row r="208" spans="1:12" s="901" customFormat="1" outlineLevel="1" x14ac:dyDescent="0.2">
      <c r="A208" s="215"/>
      <c r="B208" s="216"/>
      <c r="C208" s="216"/>
      <c r="D208" s="216"/>
      <c r="E208" s="216"/>
      <c r="F208" s="216"/>
      <c r="G208" s="216"/>
      <c r="H208" s="216"/>
      <c r="I208" s="217"/>
      <c r="J208" s="42"/>
    </row>
    <row r="209" spans="1:12" s="901" customFormat="1" outlineLevel="1" x14ac:dyDescent="0.2">
      <c r="A209" s="215"/>
      <c r="B209" s="216"/>
      <c r="C209" s="216"/>
      <c r="D209" s="216"/>
      <c r="E209" s="216"/>
      <c r="F209" s="216"/>
      <c r="G209" s="216"/>
      <c r="H209" s="216"/>
      <c r="I209" s="217"/>
      <c r="J209" s="378" t="s">
        <v>301</v>
      </c>
    </row>
    <row r="210" spans="1:12" s="901" customFormat="1" outlineLevel="1" x14ac:dyDescent="0.2">
      <c r="A210" s="46" t="s">
        <v>146</v>
      </c>
      <c r="B210" s="897" t="s">
        <v>664</v>
      </c>
      <c r="D210" s="48"/>
      <c r="E210" s="49"/>
      <c r="F210" s="42"/>
      <c r="G210" s="42"/>
      <c r="H210" s="42"/>
      <c r="J210" s="376">
        <v>3</v>
      </c>
    </row>
    <row r="211" spans="1:12" s="901" customFormat="1" ht="20.25" customHeight="1" outlineLevel="1" x14ac:dyDescent="0.2">
      <c r="A211" s="46" t="s">
        <v>110</v>
      </c>
      <c r="B211" s="47"/>
      <c r="J211" s="42"/>
    </row>
    <row r="212" spans="1:12" s="901" customFormat="1" ht="16.5" customHeight="1" outlineLevel="1" x14ac:dyDescent="0.2">
      <c r="A212" s="50" t="s">
        <v>232</v>
      </c>
      <c r="B212" s="47"/>
      <c r="C212" s="51"/>
      <c r="J212" s="42"/>
    </row>
    <row r="213" spans="1:12" s="901" customFormat="1" outlineLevel="1" x14ac:dyDescent="0.2">
      <c r="A213" s="54" t="s">
        <v>105</v>
      </c>
      <c r="B213" s="42"/>
      <c r="J213" s="42"/>
    </row>
    <row r="214" spans="1:12" s="901" customFormat="1" ht="13.5" outlineLevel="1" thickBot="1" x14ac:dyDescent="0.25">
      <c r="A214" s="215"/>
      <c r="B214" s="209"/>
      <c r="C214" s="209"/>
      <c r="D214" s="209"/>
      <c r="E214" s="209"/>
      <c r="F214" s="209"/>
      <c r="G214" s="209"/>
      <c r="H214" s="209"/>
      <c r="I214" s="210"/>
      <c r="J214" s="42"/>
    </row>
    <row r="215" spans="1:12" s="901" customFormat="1" outlineLevel="1" x14ac:dyDescent="0.2">
      <c r="A215" s="56"/>
      <c r="B215" s="57" t="str">
        <f t="array" ref="B215:I215">LU_TemplateYearHeader</f>
        <v>2017/18</v>
      </c>
      <c r="C215" s="57" t="str">
        <v>2018/19</v>
      </c>
      <c r="D215" s="57" t="str">
        <v>2019/20</v>
      </c>
      <c r="E215" s="57" t="str">
        <v>2020/21</v>
      </c>
      <c r="F215" s="57" t="str">
        <v>2021/22</v>
      </c>
      <c r="G215" s="57" t="str">
        <v>2022/23</v>
      </c>
      <c r="H215" s="57" t="str">
        <v>2023/24</v>
      </c>
      <c r="I215" s="57" t="str">
        <v>2024/25</v>
      </c>
      <c r="J215" s="42"/>
      <c r="K215" s="712"/>
      <c r="L215" s="712"/>
    </row>
    <row r="216" spans="1:12" s="616" customFormat="1" outlineLevel="1" x14ac:dyDescent="0.2">
      <c r="A216" s="305" t="s">
        <v>119</v>
      </c>
      <c r="B216" s="59"/>
      <c r="C216" s="59"/>
      <c r="D216" s="59"/>
      <c r="E216" s="59"/>
      <c r="F216" s="59"/>
      <c r="G216" s="59"/>
      <c r="H216" s="59"/>
      <c r="I216" s="59"/>
      <c r="J216" s="606"/>
      <c r="K216" s="606"/>
      <c r="L216" s="606"/>
    </row>
    <row r="217" spans="1:12" s="64" customFormat="1" ht="14.25" outlineLevel="1" x14ac:dyDescent="0.2">
      <c r="A217" s="61" t="s">
        <v>68</v>
      </c>
      <c r="B217" s="62"/>
      <c r="C217" s="284"/>
      <c r="D217" s="284"/>
      <c r="E217" s="284"/>
      <c r="F217" s="284"/>
      <c r="G217" s="284"/>
      <c r="H217" s="284"/>
      <c r="I217" s="284"/>
      <c r="J217" s="63"/>
      <c r="K217" s="63"/>
      <c r="L217" s="63"/>
    </row>
    <row r="218" spans="1:12" s="901" customFormat="1" outlineLevel="1" x14ac:dyDescent="0.2">
      <c r="A218" s="61" t="s">
        <v>69</v>
      </c>
      <c r="B218" s="65"/>
      <c r="C218" s="284"/>
      <c r="D218" s="284"/>
      <c r="E218" s="284"/>
      <c r="F218" s="284"/>
      <c r="G218" s="284"/>
      <c r="H218" s="284"/>
      <c r="I218" s="284"/>
      <c r="J218" s="42"/>
      <c r="K218" s="712"/>
      <c r="L218" s="712"/>
    </row>
    <row r="219" spans="1:12" s="901" customFormat="1" outlineLevel="1" x14ac:dyDescent="0.2">
      <c r="A219" s="61" t="s">
        <v>546</v>
      </c>
      <c r="B219" s="65"/>
      <c r="C219" s="284"/>
      <c r="D219" s="284"/>
      <c r="E219" s="284"/>
      <c r="F219" s="284"/>
      <c r="G219" s="284"/>
      <c r="H219" s="284"/>
      <c r="I219" s="284"/>
      <c r="J219" s="42"/>
      <c r="K219" s="712"/>
      <c r="L219" s="712"/>
    </row>
    <row r="220" spans="1:12" s="901" customFormat="1" outlineLevel="1" x14ac:dyDescent="0.2">
      <c r="A220" s="61" t="s">
        <v>547</v>
      </c>
      <c r="B220" s="65"/>
      <c r="C220" s="284"/>
      <c r="D220" s="284"/>
      <c r="E220" s="284"/>
      <c r="F220" s="284"/>
      <c r="G220" s="284"/>
      <c r="H220" s="284"/>
      <c r="I220" s="284"/>
      <c r="J220" s="42"/>
      <c r="K220" s="712"/>
      <c r="L220" s="712"/>
    </row>
    <row r="221" spans="1:12" s="901" customFormat="1" outlineLevel="1" x14ac:dyDescent="0.2">
      <c r="A221" s="61" t="s">
        <v>498</v>
      </c>
      <c r="B221" s="65"/>
      <c r="C221" s="284"/>
      <c r="D221" s="284"/>
      <c r="E221" s="284"/>
      <c r="F221" s="284"/>
      <c r="G221" s="284"/>
      <c r="H221" s="284"/>
      <c r="I221" s="284"/>
      <c r="J221" s="42"/>
      <c r="K221" s="712"/>
      <c r="L221" s="712"/>
    </row>
    <row r="222" spans="1:12" s="901" customFormat="1" outlineLevel="1" x14ac:dyDescent="0.2">
      <c r="A222" s="83" t="s">
        <v>70</v>
      </c>
      <c r="B222" s="65"/>
      <c r="C222" s="284"/>
      <c r="D222" s="284"/>
      <c r="E222" s="284">
        <f>[1]STEP!M9</f>
        <v>2.2860754550000002</v>
      </c>
      <c r="F222" s="284">
        <f>[1]STEP!N9</f>
        <v>2.2860754550000002</v>
      </c>
      <c r="G222" s="284">
        <f>[1]STEP!O9</f>
        <v>2.2860754550000002</v>
      </c>
      <c r="H222" s="284">
        <f>[1]STEP!P9</f>
        <v>2.2860754550000002</v>
      </c>
      <c r="I222" s="284">
        <f>[1]STEP!Q9</f>
        <v>2.2860754550000002</v>
      </c>
      <c r="J222" s="42"/>
      <c r="K222" s="712"/>
      <c r="L222" s="712"/>
    </row>
    <row r="223" spans="1:12" s="901" customFormat="1" outlineLevel="1" x14ac:dyDescent="0.2">
      <c r="A223" s="129" t="s">
        <v>147</v>
      </c>
      <c r="B223" s="132"/>
      <c r="C223" s="295">
        <f t="shared" ref="C223:I223" si="97">SUM(C217:C222)</f>
        <v>0</v>
      </c>
      <c r="D223" s="295">
        <f t="shared" si="97"/>
        <v>0</v>
      </c>
      <c r="E223" s="295">
        <f t="shared" si="97"/>
        <v>2.2860754550000002</v>
      </c>
      <c r="F223" s="295">
        <f t="shared" si="97"/>
        <v>2.2860754550000002</v>
      </c>
      <c r="G223" s="295">
        <f t="shared" si="97"/>
        <v>2.2860754550000002</v>
      </c>
      <c r="H223" s="295">
        <f t="shared" si="97"/>
        <v>2.2860754550000002</v>
      </c>
      <c r="I223" s="295">
        <f t="shared" si="97"/>
        <v>2.2860754550000002</v>
      </c>
      <c r="J223" s="133"/>
      <c r="K223" s="47"/>
      <c r="L223" s="47"/>
    </row>
    <row r="224" spans="1:12" outlineLevel="1" x14ac:dyDescent="0.2">
      <c r="A224" s="134"/>
      <c r="B224" s="68"/>
      <c r="C224" s="68"/>
      <c r="D224" s="68"/>
      <c r="E224" s="68"/>
      <c r="F224" s="68"/>
      <c r="G224" s="68"/>
      <c r="H224" s="68"/>
      <c r="I224" s="69"/>
    </row>
    <row r="225" spans="1:9" outlineLevel="1" x14ac:dyDescent="0.2"/>
    <row r="226" spans="1:9" outlineLevel="1" x14ac:dyDescent="0.2"/>
    <row r="227" spans="1:9" outlineLevel="1" x14ac:dyDescent="0.2">
      <c r="A227" s="231" t="s">
        <v>233</v>
      </c>
      <c r="B227" s="232"/>
      <c r="C227" s="232"/>
      <c r="D227" s="232"/>
      <c r="E227" s="232"/>
      <c r="F227" s="232"/>
      <c r="G227" s="232"/>
      <c r="H227" s="232"/>
      <c r="I227" s="233"/>
    </row>
    <row r="228" spans="1:9" outlineLevel="1" x14ac:dyDescent="0.2">
      <c r="A228" s="234"/>
      <c r="B228" s="42"/>
      <c r="C228" s="42"/>
      <c r="D228" s="42"/>
      <c r="E228" s="42"/>
      <c r="F228" s="42"/>
      <c r="G228" s="42"/>
      <c r="H228" s="42"/>
      <c r="I228" s="78"/>
    </row>
    <row r="229" spans="1:9" x14ac:dyDescent="0.2">
      <c r="B229" s="55"/>
      <c r="C229" s="55"/>
      <c r="D229" s="55"/>
      <c r="E229" s="55"/>
      <c r="F229" s="55"/>
      <c r="G229" s="55"/>
      <c r="H229" s="55"/>
      <c r="I229" s="66"/>
    </row>
    <row r="230" spans="1:9" x14ac:dyDescent="0.2">
      <c r="B230" s="68"/>
      <c r="C230" s="68"/>
      <c r="D230" s="68"/>
      <c r="E230" s="68"/>
      <c r="F230" s="68"/>
      <c r="G230" s="68"/>
      <c r="H230" s="68"/>
      <c r="I230" s="69"/>
    </row>
    <row r="231" spans="1:9" x14ac:dyDescent="0.2">
      <c r="B231" s="55"/>
      <c r="C231" s="55"/>
      <c r="D231" s="55"/>
      <c r="E231" s="55"/>
      <c r="F231" s="55"/>
      <c r="G231" s="55"/>
      <c r="H231" s="55"/>
      <c r="I231" s="55"/>
    </row>
    <row r="232" spans="1:9" ht="18" x14ac:dyDescent="0.25">
      <c r="A232" s="206" t="s">
        <v>148</v>
      </c>
      <c r="B232" s="211"/>
      <c r="C232" s="211"/>
      <c r="D232" s="211"/>
      <c r="E232" s="211"/>
      <c r="F232" s="211"/>
      <c r="G232" s="211"/>
      <c r="H232" s="211"/>
      <c r="I232" s="211"/>
    </row>
    <row r="233" spans="1:9" ht="6" customHeight="1" thickBot="1" x14ac:dyDescent="0.25">
      <c r="A233" s="238"/>
      <c r="B233" s="238"/>
      <c r="C233" s="238"/>
      <c r="D233" s="238"/>
      <c r="E233" s="238"/>
      <c r="F233" s="238"/>
      <c r="G233" s="238"/>
      <c r="H233" s="238"/>
      <c r="I233" s="238"/>
    </row>
    <row r="234" spans="1:9" hidden="1" outlineLevel="1" x14ac:dyDescent="0.2">
      <c r="A234" s="2" t="s">
        <v>234</v>
      </c>
      <c r="B234" s="135" t="str">
        <f t="array" ref="B234:H234">LU_TemplateYearHeader3</f>
        <v>2010/11</v>
      </c>
      <c r="C234" s="135" t="str">
        <v>2011/12</v>
      </c>
      <c r="D234" s="135" t="str">
        <v>2012/13</v>
      </c>
      <c r="E234" s="135" t="str">
        <v>2013/14</v>
      </c>
      <c r="F234" s="135" t="str">
        <v>2014/15</v>
      </c>
      <c r="G234" s="135" t="str">
        <v>2015/16</v>
      </c>
      <c r="H234" s="135" t="str">
        <v>2016/17</v>
      </c>
      <c r="I234" s="618"/>
    </row>
    <row r="235" spans="1:9" ht="13.5" hidden="1" outlineLevel="1" thickBot="1" x14ac:dyDescent="0.25">
      <c r="A235" s="238" t="s">
        <v>236</v>
      </c>
      <c r="B235" s="241">
        <f ca="1">OFFSET(List_AllocOpexStart,MATCH($K$1,'I-4 History'!$A$228:$A$597)+6,+'I-4 History'!E$5)</f>
        <v>0</v>
      </c>
      <c r="C235" s="241">
        <f ca="1">OFFSET(List_AllocOpexStart,MATCH($K$1,'I-4 History'!$A$228:$A$597)+6,+'I-4 History'!F$5)</f>
        <v>0</v>
      </c>
      <c r="D235" s="241">
        <f ca="1">OFFSET(List_AllocOpexStart,MATCH($K$1,'I-4 History'!$A$228:$A$597)+6,+'I-4 History'!G$5)</f>
        <v>0</v>
      </c>
      <c r="E235" s="241">
        <f ca="1">OFFSET(List_AllocOpexStart,MATCH($K$1,'I-4 History'!$A$228:$A$597)+6,+'I-4 History'!H$5)</f>
        <v>0</v>
      </c>
      <c r="F235" s="241">
        <f ca="1">OFFSET(List_AllocOpexStart,MATCH($K$1,'I-4 History'!$A$228:$A$597)+6,+'I-4 History'!I$5)</f>
        <v>0</v>
      </c>
      <c r="G235" s="241">
        <f ca="1">OFFSET(List_AllocOpexStart,MATCH($K$1,'I-4 History'!$A$228:$A$597)+6,+'I-4 History'!J$5)</f>
        <v>0</v>
      </c>
      <c r="H235" s="241">
        <f ca="1">OFFSET(List_AllocOpexStart,MATCH($K$1,'I-4 History'!$A$228:$A$597)+6,+'I-4 History'!K$5)</f>
        <v>0</v>
      </c>
      <c r="I235" s="618"/>
    </row>
    <row r="236" spans="1:9" hidden="1" outlineLevel="1" x14ac:dyDescent="0.2">
      <c r="A236" s="2" t="s">
        <v>237</v>
      </c>
      <c r="B236" s="637" t="str">
        <f t="array" ref="B236:I236">LU_TemplateYearHeader</f>
        <v>2017/18</v>
      </c>
      <c r="C236" s="637" t="str">
        <v>2018/19</v>
      </c>
      <c r="D236" s="637" t="str">
        <v>2019/20</v>
      </c>
      <c r="E236" s="637" t="str">
        <v>2020/21</v>
      </c>
      <c r="F236" s="637" t="str">
        <v>2021/22</v>
      </c>
      <c r="G236" s="637" t="str">
        <v>2022/23</v>
      </c>
      <c r="H236" s="637" t="str">
        <v>2023/24</v>
      </c>
      <c r="I236" s="637" t="str">
        <v>2024/25</v>
      </c>
    </row>
    <row r="237" spans="1:9" hidden="1" outlineLevel="1" x14ac:dyDescent="0.2">
      <c r="A237" t="s">
        <v>71</v>
      </c>
      <c r="B237" s="82">
        <f t="shared" ref="B237:I237" ca="1" si="98">+B14</f>
        <v>0</v>
      </c>
      <c r="C237" s="82">
        <f t="shared" ca="1" si="98"/>
        <v>21.86664769013716</v>
      </c>
      <c r="D237" s="82">
        <f t="shared" ca="1" si="98"/>
        <v>21.86664769013716</v>
      </c>
      <c r="E237" s="82">
        <f t="shared" ca="1" si="98"/>
        <v>21.86664769013716</v>
      </c>
      <c r="F237" s="82">
        <f t="shared" ca="1" si="98"/>
        <v>21.86664769013716</v>
      </c>
      <c r="G237" s="82">
        <f t="shared" ca="1" si="98"/>
        <v>21.86664769013716</v>
      </c>
      <c r="H237" s="82">
        <f t="shared" ca="1" si="98"/>
        <v>21.86664769013716</v>
      </c>
      <c r="I237" s="82">
        <f t="shared" ca="1" si="98"/>
        <v>21.86664769013716</v>
      </c>
    </row>
    <row r="238" spans="1:9" hidden="1" outlineLevel="1" x14ac:dyDescent="0.2">
      <c r="A238" t="s">
        <v>149</v>
      </c>
      <c r="B238" s="82">
        <f t="shared" ref="B238:I238" ca="1" si="99">+B36</f>
        <v>0</v>
      </c>
      <c r="C238" s="82">
        <f t="shared" ca="1" si="99"/>
        <v>21.86664769013716</v>
      </c>
      <c r="D238" s="82">
        <f t="shared" ca="1" si="99"/>
        <v>21.86664769013716</v>
      </c>
      <c r="E238" s="82">
        <f t="shared" ca="1" si="99"/>
        <v>25.771675565955817</v>
      </c>
      <c r="F238" s="82">
        <f t="shared" ca="1" si="99"/>
        <v>25.992318606650635</v>
      </c>
      <c r="G238" s="82">
        <f t="shared" ca="1" si="99"/>
        <v>26.427835974339022</v>
      </c>
      <c r="H238" s="82">
        <f t="shared" ca="1" si="99"/>
        <v>26.475368401018677</v>
      </c>
      <c r="I238" s="82">
        <f t="shared" ca="1" si="99"/>
        <v>26.530556188375925</v>
      </c>
    </row>
    <row r="239" spans="1:9" hidden="1" outlineLevel="1" x14ac:dyDescent="0.2">
      <c r="A239" t="s">
        <v>150</v>
      </c>
      <c r="B239" s="82">
        <f t="shared" ref="B239:I239" ca="1" si="100">+B36+B48</f>
        <v>0</v>
      </c>
      <c r="C239" s="82">
        <f t="shared" ca="1" si="100"/>
        <v>21.86664769013716</v>
      </c>
      <c r="D239" s="82">
        <f t="shared" ca="1" si="100"/>
        <v>21.86664769013716</v>
      </c>
      <c r="E239" s="82">
        <f t="shared" ca="1" si="100"/>
        <v>25.961530018689398</v>
      </c>
      <c r="F239" s="82">
        <f t="shared" ca="1" si="100"/>
        <v>26.344789136607307</v>
      </c>
      <c r="G239" s="82">
        <f t="shared" ca="1" si="100"/>
        <v>26.912937474679143</v>
      </c>
      <c r="H239" s="82">
        <f t="shared" ca="1" si="100"/>
        <v>27.092575908895757</v>
      </c>
      <c r="I239" s="82">
        <f t="shared" ca="1" si="100"/>
        <v>27.279043455139924</v>
      </c>
    </row>
    <row r="240" spans="1:9" hidden="1" outlineLevel="1" x14ac:dyDescent="0.2">
      <c r="A240" t="s">
        <v>151</v>
      </c>
      <c r="B240" s="82">
        <f t="shared" ref="B240:I240" ca="1" si="101">+B70</f>
        <v>0</v>
      </c>
      <c r="C240" s="82">
        <f t="shared" ca="1" si="101"/>
        <v>21.86664769013716</v>
      </c>
      <c r="D240" s="82">
        <f t="shared" ca="1" si="101"/>
        <v>21.86664769013716</v>
      </c>
      <c r="E240" s="82">
        <f t="shared" ca="1" si="101"/>
        <v>26.064303618843105</v>
      </c>
      <c r="F240" s="82">
        <f t="shared" ca="1" si="101"/>
        <v>26.590531551272889</v>
      </c>
      <c r="G240" s="82">
        <f t="shared" ca="1" si="101"/>
        <v>27.323653721894299</v>
      </c>
      <c r="H240" s="82">
        <f t="shared" ca="1" si="101"/>
        <v>27.654874435490214</v>
      </c>
      <c r="I240" s="82">
        <f t="shared" ca="1" si="101"/>
        <v>27.977961097857072</v>
      </c>
    </row>
    <row r="241" hidden="1" outlineLevel="1" x14ac:dyDescent="0.2"/>
    <row r="242" hidden="1" outlineLevel="1" x14ac:dyDescent="0.2"/>
    <row r="243" hidden="1" outlineLevel="1" x14ac:dyDescent="0.2"/>
    <row r="244" hidden="1" outlineLevel="1" x14ac:dyDescent="0.2"/>
    <row r="245" hidden="1" outlineLevel="1" x14ac:dyDescent="0.2"/>
    <row r="246" hidden="1" outlineLevel="1" x14ac:dyDescent="0.2"/>
    <row r="247" hidden="1" outlineLevel="1" x14ac:dyDescent="0.2"/>
    <row r="248" hidden="1" outlineLevel="1" x14ac:dyDescent="0.2"/>
    <row r="249" hidden="1" outlineLevel="1" x14ac:dyDescent="0.2"/>
    <row r="250" hidden="1" outlineLevel="1" x14ac:dyDescent="0.2"/>
    <row r="251" hidden="1" outlineLevel="1" x14ac:dyDescent="0.2"/>
    <row r="252" hidden="1" outlineLevel="1" x14ac:dyDescent="0.2"/>
    <row r="253" hidden="1" outlineLevel="1" x14ac:dyDescent="0.2"/>
    <row r="254" hidden="1" outlineLevel="1" x14ac:dyDescent="0.2"/>
    <row r="255" hidden="1" outlineLevel="1" x14ac:dyDescent="0.2"/>
    <row r="256" hidden="1" outlineLevel="1" x14ac:dyDescent="0.2"/>
    <row r="257" hidden="1" outlineLevel="1" x14ac:dyDescent="0.2"/>
    <row r="258" hidden="1" outlineLevel="1" x14ac:dyDescent="0.2"/>
    <row r="259" hidden="1" outlineLevel="1" x14ac:dyDescent="0.2"/>
    <row r="260" hidden="1" outlineLevel="1" x14ac:dyDescent="0.2"/>
    <row r="261" hidden="1" outlineLevel="1" x14ac:dyDescent="0.2"/>
    <row r="262" hidden="1" outlineLevel="1" x14ac:dyDescent="0.2"/>
    <row r="263" hidden="1" outlineLevel="1" x14ac:dyDescent="0.2"/>
    <row r="264" hidden="1" outlineLevel="1" x14ac:dyDescent="0.2"/>
    <row r="265" hidden="1" outlineLevel="1" x14ac:dyDescent="0.2"/>
    <row r="266" hidden="1" outlineLevel="1" x14ac:dyDescent="0.2"/>
    <row r="267" hidden="1" outlineLevel="1" x14ac:dyDescent="0.2"/>
    <row r="268" hidden="1" outlineLevel="1" x14ac:dyDescent="0.2"/>
    <row r="269" hidden="1" outlineLevel="1" x14ac:dyDescent="0.2"/>
    <row r="270" hidden="1" outlineLevel="1" x14ac:dyDescent="0.2"/>
    <row r="271" hidden="1" outlineLevel="1" x14ac:dyDescent="0.2"/>
    <row r="272"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348" priority="2" stopIfTrue="1" operator="notEqual">
      <formula>0</formula>
    </cfRule>
  </conditionalFormatting>
  <conditionalFormatting sqref="J130 J94 J70 J59 J48 J36:J37 J14 J25">
    <cfRule type="cellIs" dxfId="347" priority="3" stopIfTrue="1" operator="equal">
      <formula>"OK"</formula>
    </cfRule>
    <cfRule type="cellIs" dxfId="346" priority="4" stopIfTrue="1" operator="equal">
      <formula>"Warning Check Escalations"</formula>
    </cfRule>
  </conditionalFormatting>
  <conditionalFormatting sqref="N120:T120 N84:T84">
    <cfRule type="cellIs" dxfId="345" priority="5" stopIfTrue="1" operator="notEqual">
      <formula>0</formula>
    </cfRule>
    <cfRule type="cellIs" dxfId="344" priority="6" stopIfTrue="1" operator="equal">
      <formula>0</formula>
    </cfRule>
  </conditionalFormatting>
  <conditionalFormatting sqref="B94:I94">
    <cfRule type="cellIs" dxfId="343" priority="1" stopIfTrue="1" operator="notEqual">
      <formula>0</formula>
    </cfRule>
  </conditionalFormatting>
  <dataValidations count="5">
    <dataValidation type="list" showInputMessage="1" showErrorMessage="1" sqref="B112" xr:uid="{00000000-0002-0000-1E00-000000000000}">
      <formula1>"Labour, Materials, Services"</formula1>
    </dataValidation>
    <dataValidation type="list" allowBlank="1" showInputMessage="1" showErrorMessage="1" sqref="A77:A82" xr:uid="{00000000-0002-0000-1E00-000001000000}">
      <formula1>EscalationDescription_Input_Cost</formula1>
    </dataValidation>
    <dataValidation type="list" showInputMessage="1" showErrorMessage="1" sqref="A113:A118" xr:uid="{00000000-0002-0000-1E00-000002000000}">
      <formula1>EscalationDescription_General</formula1>
    </dataValidation>
    <dataValidation type="list" allowBlank="1" showInputMessage="1" showErrorMessage="1" sqref="D5" xr:uid="{00000000-0002-0000-1E00-000003000000}">
      <formula1>"2008/09 Regulatory Accounts, Bottom Up"</formula1>
    </dataValidation>
    <dataValidation type="list" showInputMessage="1" showErrorMessage="1" sqref="B77:B82 B113:B118" xr:uid="{00000000-0002-0000-1E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230"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61441"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76">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18</v>
      </c>
      <c r="M1" s="281"/>
      <c r="N1" s="279"/>
      <c r="O1" s="279"/>
      <c r="P1" s="279"/>
      <c r="Q1" s="279"/>
      <c r="R1" s="279"/>
      <c r="S1" s="279"/>
      <c r="T1" s="279"/>
    </row>
    <row r="2" spans="1:20" ht="15.75" x14ac:dyDescent="0.25">
      <c r="A2" s="184" t="s">
        <v>114</v>
      </c>
      <c r="B2" s="74" t="str">
        <f ca="1">OFFSET(List_AllocOpexListStart,+$K$1,1)</f>
        <v>General Manager - Corporate Strategy</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0.67584638512086181</v>
      </c>
      <c r="D13" s="285">
        <f ca="1">OFFSET(Future_AOpexStart,MATCH($K$1,'I-6 Future A'!$A$6:$A$379)+7,+'I-5 Future DA'!E$5)</f>
        <v>0.67584638512086181</v>
      </c>
      <c r="E13" s="285">
        <f ca="1">OFFSET(Future_AOpexStart,MATCH($K$1,'I-6 Future A'!$A$6:$A$379)+7,+'I-5 Future DA'!F$5)</f>
        <v>0.67584638512086181</v>
      </c>
      <c r="F13" s="285">
        <f ca="1">OFFSET(Future_AOpexStart,MATCH($K$1,'I-6 Future A'!$A$6:$A$379)+7,+'I-5 Future DA'!G$5)</f>
        <v>0.67584638512086181</v>
      </c>
      <c r="G13" s="285">
        <f ca="1">OFFSET(Future_AOpexStart,MATCH($K$1,'I-6 Future A'!$A$6:$A$379)+7,+'I-5 Future DA'!H$5)</f>
        <v>0.67584638512086181</v>
      </c>
      <c r="H13" s="285">
        <f ca="1">OFFSET(Future_AOpexStart,MATCH($K$1,'I-6 Future A'!$A$6:$A$379)+7,+'I-5 Future DA'!I$5)</f>
        <v>0.67584638512086181</v>
      </c>
      <c r="I13" s="285">
        <f ca="1">OFFSET(Future_AOpexStart,MATCH($K$1,'I-6 Future A'!$A$6:$A$379)+7,+'I-5 Future DA'!J$5)</f>
        <v>0.67584638512086181</v>
      </c>
      <c r="J13" s="36"/>
      <c r="K13" s="21"/>
      <c r="L13" s="21"/>
    </row>
    <row r="14" spans="1:20" s="87" customFormat="1" ht="18" customHeight="1" collapsed="1" thickBot="1" x14ac:dyDescent="0.25">
      <c r="A14" s="84" t="s">
        <v>71</v>
      </c>
      <c r="B14" s="286">
        <f t="shared" ref="B14:I14" ca="1" si="0">SUM(B8:B13)</f>
        <v>0</v>
      </c>
      <c r="C14" s="286">
        <f t="shared" ca="1" si="0"/>
        <v>0.67584638512086181</v>
      </c>
      <c r="D14" s="286">
        <f t="shared" ca="1" si="0"/>
        <v>0.67584638512086181</v>
      </c>
      <c r="E14" s="286">
        <f t="shared" ca="1" si="0"/>
        <v>0.67584638512086181</v>
      </c>
      <c r="F14" s="286">
        <f t="shared" ca="1" si="0"/>
        <v>0.67584638512086181</v>
      </c>
      <c r="G14" s="286">
        <f t="shared" ca="1" si="0"/>
        <v>0.67584638512086181</v>
      </c>
      <c r="H14" s="286">
        <f t="shared" ca="1" si="0"/>
        <v>0.67584638512086181</v>
      </c>
      <c r="I14" s="286">
        <f t="shared" ca="1" si="0"/>
        <v>0.67584638512086181</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+'A-18'!B8+'A-18'!B19</f>
        <v>0</v>
      </c>
      <c r="C30" s="284">
        <f ca="1">+'A-18'!C8+'A-18'!C19</f>
        <v>0</v>
      </c>
      <c r="D30" s="284">
        <f ca="1">+'A-18'!D8+'A-18'!D19</f>
        <v>0</v>
      </c>
      <c r="E30" s="284">
        <f ca="1">+'A-18'!E8+'A-18'!E19</f>
        <v>0</v>
      </c>
      <c r="F30" s="284">
        <f ca="1">+'A-18'!F8+'A-18'!F19</f>
        <v>0</v>
      </c>
      <c r="G30" s="284">
        <f ca="1">+'A-18'!G8+'A-18'!G19</f>
        <v>0</v>
      </c>
      <c r="H30" s="284">
        <f ca="1">+'A-18'!H8+'A-18'!H19</f>
        <v>0</v>
      </c>
      <c r="I30" s="284">
        <f ca="1">+'A-18'!I8+'A-18'!I19</f>
        <v>0</v>
      </c>
      <c r="J30" s="42"/>
      <c r="K30" s="21"/>
      <c r="L30" s="21"/>
    </row>
    <row r="31" spans="1:12" hidden="1" outlineLevel="2" x14ac:dyDescent="0.2">
      <c r="A31" s="61" t="s">
        <v>69</v>
      </c>
      <c r="B31" s="284">
        <f ca="1">+'A-18'!B9+'A-18'!B20</f>
        <v>0</v>
      </c>
      <c r="C31" s="284">
        <f ca="1">+'A-18'!C9+'A-18'!C20</f>
        <v>0</v>
      </c>
      <c r="D31" s="284">
        <f ca="1">+'A-18'!D9+'A-18'!D20</f>
        <v>0</v>
      </c>
      <c r="E31" s="284">
        <f ca="1">+'A-18'!E9+'A-18'!E20</f>
        <v>0</v>
      </c>
      <c r="F31" s="284">
        <f ca="1">+'A-18'!F9+'A-18'!F20</f>
        <v>0</v>
      </c>
      <c r="G31" s="284">
        <f ca="1">+'A-18'!G9+'A-18'!G20</f>
        <v>0</v>
      </c>
      <c r="H31" s="284">
        <f ca="1">+'A-18'!H9+'A-18'!H20</f>
        <v>0</v>
      </c>
      <c r="I31" s="284">
        <f ca="1">+'A-18'!I9+'A-18'!I20</f>
        <v>0</v>
      </c>
      <c r="J31" s="42"/>
      <c r="K31" s="21"/>
      <c r="L31" s="21"/>
    </row>
    <row r="32" spans="1:12" s="736" customFormat="1" hidden="1" outlineLevel="2" x14ac:dyDescent="0.2">
      <c r="A32" s="61" t="s">
        <v>546</v>
      </c>
      <c r="B32" s="284">
        <f ca="1">+'A-18'!B10+'A-18'!B21</f>
        <v>0</v>
      </c>
      <c r="C32" s="284">
        <f ca="1">+'A-18'!C10+'A-18'!C21</f>
        <v>0</v>
      </c>
      <c r="D32" s="284">
        <f ca="1">+'A-18'!D10+'A-18'!D21</f>
        <v>0</v>
      </c>
      <c r="E32" s="284">
        <f ca="1">+'A-18'!E10+'A-18'!E21</f>
        <v>0</v>
      </c>
      <c r="F32" s="284">
        <f ca="1">+'A-18'!F10+'A-18'!F21</f>
        <v>0</v>
      </c>
      <c r="G32" s="284">
        <f ca="1">+'A-18'!G10+'A-18'!G21</f>
        <v>0</v>
      </c>
      <c r="H32" s="284">
        <f ca="1">+'A-18'!H10+'A-18'!H21</f>
        <v>0</v>
      </c>
      <c r="I32" s="284">
        <f ca="1">+'A-18'!I10+'A-18'!I21</f>
        <v>0</v>
      </c>
      <c r="J32" s="42"/>
      <c r="K32" s="712"/>
      <c r="L32" s="712"/>
    </row>
    <row r="33" spans="1:12" hidden="1" outlineLevel="2" x14ac:dyDescent="0.2">
      <c r="A33" s="61" t="s">
        <v>547</v>
      </c>
      <c r="B33" s="284">
        <f ca="1">+'A-18'!B11+'A-18'!B22</f>
        <v>0</v>
      </c>
      <c r="C33" s="284">
        <f ca="1">+'A-18'!C11+'A-18'!C22</f>
        <v>0</v>
      </c>
      <c r="D33" s="284">
        <f ca="1">+'A-18'!D11+'A-18'!D22</f>
        <v>0</v>
      </c>
      <c r="E33" s="284">
        <f ca="1">+'A-18'!E11+'A-18'!E22</f>
        <v>0</v>
      </c>
      <c r="F33" s="284">
        <f ca="1">+'A-18'!F11+'A-18'!F22</f>
        <v>0</v>
      </c>
      <c r="G33" s="284">
        <f ca="1">+'A-18'!G11+'A-18'!G22</f>
        <v>0</v>
      </c>
      <c r="H33" s="284">
        <f ca="1">+'A-18'!H11+'A-18'!H22</f>
        <v>0</v>
      </c>
      <c r="I33" s="284">
        <f ca="1">+'A-18'!I11+'A-18'!I22</f>
        <v>0</v>
      </c>
      <c r="J33" s="42"/>
      <c r="K33" s="21"/>
      <c r="L33" s="21"/>
    </row>
    <row r="34" spans="1:12" s="736" customFormat="1" hidden="1" outlineLevel="2" x14ac:dyDescent="0.2">
      <c r="A34" s="61" t="s">
        <v>498</v>
      </c>
      <c r="B34" s="284">
        <f ca="1">+'A-18'!B12+'A-18'!B23</f>
        <v>0</v>
      </c>
      <c r="C34" s="284">
        <f ca="1">+'A-18'!C12+'A-18'!C23</f>
        <v>0</v>
      </c>
      <c r="D34" s="284">
        <f ca="1">+'A-18'!D12+'A-18'!D23</f>
        <v>0</v>
      </c>
      <c r="E34" s="284">
        <f ca="1">+'A-18'!E12+'A-18'!E23</f>
        <v>0</v>
      </c>
      <c r="F34" s="284">
        <f ca="1">+'A-18'!F12+'A-18'!F23</f>
        <v>0</v>
      </c>
      <c r="G34" s="284">
        <f ca="1">+'A-18'!G12+'A-18'!G23</f>
        <v>0</v>
      </c>
      <c r="H34" s="284">
        <f ca="1">+'A-18'!H12+'A-18'!H23</f>
        <v>0</v>
      </c>
      <c r="I34" s="284">
        <f ca="1">+'A-18'!I12+'A-18'!I23</f>
        <v>0</v>
      </c>
      <c r="J34" s="42"/>
      <c r="K34" s="712"/>
      <c r="L34" s="712"/>
    </row>
    <row r="35" spans="1:12" ht="13.5" hidden="1" outlineLevel="2" thickBot="1" x14ac:dyDescent="0.25">
      <c r="A35" s="83" t="s">
        <v>70</v>
      </c>
      <c r="B35" s="284">
        <f ca="1">+'A-18'!B13+'A-18'!B24</f>
        <v>0</v>
      </c>
      <c r="C35" s="284">
        <f ca="1">+'A-18'!C13+'A-18'!C24</f>
        <v>0.67584638512086181</v>
      </c>
      <c r="D35" s="284">
        <f ca="1">+'A-18'!D13+'A-18'!D24</f>
        <v>0.67584638512086181</v>
      </c>
      <c r="E35" s="284">
        <f ca="1">+'A-18'!E13+'A-18'!E24</f>
        <v>0.67584638512086181</v>
      </c>
      <c r="F35" s="284">
        <f ca="1">+'A-18'!F13+'A-18'!F24</f>
        <v>0.67584638512086181</v>
      </c>
      <c r="G35" s="284">
        <f ca="1">+'A-18'!G13+'A-18'!G24</f>
        <v>0.67584638512086181</v>
      </c>
      <c r="H35" s="284">
        <f ca="1">+'A-18'!H13+'A-18'!H24</f>
        <v>0.67584638512086181</v>
      </c>
      <c r="I35" s="284">
        <f ca="1">+'A-18'!I13+'A-18'!I24</f>
        <v>0.67584638512086181</v>
      </c>
      <c r="J35" s="93"/>
      <c r="K35" s="21"/>
      <c r="L35" s="21"/>
    </row>
    <row r="36" spans="1:12" s="87" customFormat="1" ht="20.25" customHeight="1" collapsed="1" thickBot="1" x14ac:dyDescent="0.25">
      <c r="A36" s="94" t="s">
        <v>121</v>
      </c>
      <c r="B36" s="293">
        <f t="shared" ref="B36:I36" ca="1" si="7">SUM(B30:B35)</f>
        <v>0</v>
      </c>
      <c r="C36" s="293">
        <f t="shared" ca="1" si="7"/>
        <v>0.67584638512086181</v>
      </c>
      <c r="D36" s="293">
        <f t="shared" ca="1" si="7"/>
        <v>0.67584638512086181</v>
      </c>
      <c r="E36" s="293">
        <f t="shared" ca="1" si="7"/>
        <v>0.67584638512086181</v>
      </c>
      <c r="F36" s="293">
        <f t="shared" ca="1" si="7"/>
        <v>0.67584638512086181</v>
      </c>
      <c r="G36" s="293">
        <f t="shared" ca="1" si="7"/>
        <v>0.67584638512086181</v>
      </c>
      <c r="H36" s="293">
        <f t="shared" ca="1" si="7"/>
        <v>0.67584638512086181</v>
      </c>
      <c r="I36" s="293">
        <f t="shared" ca="1" si="7"/>
        <v>0.67584638512086181</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5.8679522987405818E-3</v>
      </c>
      <c r="F47" s="284">
        <f t="shared" ca="1" si="12"/>
        <v>1.0894030804744589E-2</v>
      </c>
      <c r="G47" s="284">
        <f t="shared" ca="1" si="12"/>
        <v>1.4993340546180496E-2</v>
      </c>
      <c r="H47" s="284">
        <f t="shared" ca="1" si="12"/>
        <v>1.9076424927097008E-2</v>
      </c>
      <c r="I47" s="284">
        <f t="shared" ca="1" si="12"/>
        <v>2.3133971915576673E-2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5.8679522987405818E-3</v>
      </c>
      <c r="F48" s="293">
        <f t="shared" ca="1" si="13"/>
        <v>1.0894030804744589E-2</v>
      </c>
      <c r="G48" s="293">
        <f t="shared" ca="1" si="13"/>
        <v>1.4993340546180496E-2</v>
      </c>
      <c r="H48" s="293">
        <f t="shared" ca="1" si="13"/>
        <v>1.9076424927097008E-2</v>
      </c>
      <c r="I48" s="293">
        <f t="shared" ca="1" si="13"/>
        <v>2.3133971915576673E-2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3.1764890134974209E-3</v>
      </c>
      <c r="F58" s="285">
        <f t="shared" ca="1" si="18"/>
        <v>7.5953170772270276E-3</v>
      </c>
      <c r="G58" s="285">
        <f t="shared" ca="1" si="18"/>
        <v>1.2694268226399028E-2</v>
      </c>
      <c r="H58" s="285">
        <f t="shared" ca="1" si="18"/>
        <v>1.7379318126072938E-2</v>
      </c>
      <c r="I58" s="285">
        <f t="shared" ca="1" si="18"/>
        <v>2.1601892023926213E-2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3.1764890134974209E-3</v>
      </c>
      <c r="F59" s="286">
        <f t="shared" ca="1" si="19"/>
        <v>7.5953170772270276E-3</v>
      </c>
      <c r="G59" s="286">
        <f t="shared" ca="1" si="19"/>
        <v>1.2694268226399028E-2</v>
      </c>
      <c r="H59" s="286">
        <f t="shared" ca="1" si="19"/>
        <v>1.7379318126072938E-2</v>
      </c>
      <c r="I59" s="286">
        <f t="shared" ca="1" si="19"/>
        <v>2.1601892023926213E-2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0.67584638512086181</v>
      </c>
      <c r="D69" s="285">
        <f t="shared" ca="1" si="24"/>
        <v>0.67584638512086181</v>
      </c>
      <c r="E69" s="285">
        <f t="shared" ca="1" si="24"/>
        <v>0.68489082643309984</v>
      </c>
      <c r="F69" s="285">
        <f t="shared" ca="1" si="24"/>
        <v>0.69433573300283347</v>
      </c>
      <c r="G69" s="285">
        <f t="shared" ca="1" si="24"/>
        <v>0.7035339938934414</v>
      </c>
      <c r="H69" s="285">
        <f t="shared" ca="1" si="24"/>
        <v>0.71230212817403182</v>
      </c>
      <c r="I69" s="285">
        <f t="shared" ca="1" si="24"/>
        <v>0.72058224906036472</v>
      </c>
      <c r="K69" s="42"/>
      <c r="L69" s="21"/>
    </row>
    <row r="70" spans="1:20" s="87" customFormat="1" ht="18" customHeight="1" collapsed="1" thickBot="1" x14ac:dyDescent="0.25">
      <c r="A70" s="99" t="s">
        <v>122</v>
      </c>
      <c r="B70" s="294">
        <f t="shared" ref="B70:I70" ca="1" si="25">SUM(B64:B69)</f>
        <v>0</v>
      </c>
      <c r="C70" s="294">
        <f t="shared" ca="1" si="25"/>
        <v>0.67584638512086181</v>
      </c>
      <c r="D70" s="294">
        <f t="shared" ca="1" si="25"/>
        <v>0.67584638512086181</v>
      </c>
      <c r="E70" s="294">
        <f t="shared" ca="1" si="25"/>
        <v>0.68489082643309984</v>
      </c>
      <c r="F70" s="294">
        <f t="shared" ca="1" si="25"/>
        <v>0.69433573300283347</v>
      </c>
      <c r="G70" s="294">
        <f t="shared" ca="1" si="25"/>
        <v>0.7035339938934414</v>
      </c>
      <c r="H70" s="294">
        <f t="shared" ca="1" si="25"/>
        <v>0.71230212817403182</v>
      </c>
      <c r="I70" s="294">
        <f t="shared" ca="1" si="25"/>
        <v>0.72058224906036472</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5.8679522987405818E-3</v>
      </c>
      <c r="Q77" s="284">
        <f ca="1">IF($B77&lt;&gt;0,(+VLOOKUP($B77,$A$8:$I$13,6,FALSE))*(F77),0)</f>
        <v>1.0894030804744589E-2</v>
      </c>
      <c r="R77" s="284">
        <f ca="1">IF($B77&lt;&gt;0,(+VLOOKUP($B77,$A$8:$I$13,7,FALSE))*(G77),0)</f>
        <v>1.4993340546180496E-2</v>
      </c>
      <c r="S77" s="284">
        <f ca="1">IF($B77&lt;&gt;0,(+VLOOKUP($B77,$A$8:$I$13,8,FALSE))*(H77),0)</f>
        <v>1.9076424927097008E-2</v>
      </c>
      <c r="T77" s="284">
        <f ca="1">IF($B77&lt;&gt;0,(+VLOOKUP($B77,$A$8:$I$13,9,FALSE))*(I77),0)</f>
        <v>2.3133971915576673E-2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5.8679522987405818E-3</v>
      </c>
      <c r="Q83" s="291">
        <f t="shared" ca="1" si="51"/>
        <v>1.0894030804744589E-2</v>
      </c>
      <c r="R83" s="291">
        <f t="shared" ca="1" si="51"/>
        <v>1.4993340546180496E-2</v>
      </c>
      <c r="S83" s="291">
        <f t="shared" ca="1" si="51"/>
        <v>1.9076424927097008E-2</v>
      </c>
      <c r="T83" s="291">
        <f t="shared" ca="1" si="51"/>
        <v>2.3133971915576673E-2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5.8679522987405818E-3</v>
      </c>
      <c r="F103" s="284">
        <f t="shared" ca="1" si="62"/>
        <v>1.0894030804744589E-2</v>
      </c>
      <c r="G103" s="284">
        <f t="shared" ca="1" si="62"/>
        <v>1.4993340546180496E-2</v>
      </c>
      <c r="H103" s="284">
        <f t="shared" ca="1" si="62"/>
        <v>1.9076424927097008E-2</v>
      </c>
      <c r="I103" s="284">
        <f t="shared" ca="1" si="62"/>
        <v>2.3133971915576673E-2</v>
      </c>
    </row>
    <row r="104" spans="1:20" outlineLevel="1" x14ac:dyDescent="0.2">
      <c r="A104" s="120" t="s">
        <v>135</v>
      </c>
      <c r="B104" s="121"/>
      <c r="C104" s="295">
        <f t="shared" ref="C104:I104" ca="1" si="63">SUM(C98:C103)</f>
        <v>0</v>
      </c>
      <c r="D104" s="295">
        <f t="shared" ca="1" si="63"/>
        <v>0</v>
      </c>
      <c r="E104" s="295">
        <f t="shared" ca="1" si="63"/>
        <v>5.8679522987405818E-3</v>
      </c>
      <c r="F104" s="295">
        <f t="shared" ca="1" si="63"/>
        <v>1.0894030804744589E-2</v>
      </c>
      <c r="G104" s="295">
        <f t="shared" ca="1" si="63"/>
        <v>1.4993340546180496E-2</v>
      </c>
      <c r="H104" s="295">
        <f t="shared" ca="1" si="63"/>
        <v>1.9076424927097008E-2</v>
      </c>
      <c r="I104" s="295">
        <f t="shared" ca="1" si="63"/>
        <v>2.3133971915576673E-2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3.1764890134974209E-3</v>
      </c>
      <c r="Q113" s="284">
        <f ca="1">IF($B113&lt;&gt;0,(+VLOOKUP($B113,$A$8:$I$13,6,FALSE)+VLOOKUP($B113,$A$42:$I$47,6,FALSE))*(F113),0)</f>
        <v>7.5953170772270276E-3</v>
      </c>
      <c r="R113" s="284">
        <f ca="1">IF($B113&lt;&gt;0,(+VLOOKUP($B113,$A$8:$I$13,7,FALSE)+VLOOKUP($B113,$A$42:$I$47,7,FALSE))*(G113),0)</f>
        <v>1.2694268226399028E-2</v>
      </c>
      <c r="S113" s="284">
        <f ca="1">IF($B113&lt;&gt;0,(+VLOOKUP($B113,$A$8:$I$13,8,FALSE)+VLOOKUP($B113,$A$42:$I$47,8,FALSE))*(H113),0)</f>
        <v>1.7379318126072938E-2</v>
      </c>
      <c r="T113" s="284">
        <f ca="1">IF($B113&lt;&gt;0,(+VLOOKUP($B113,$A$8:$I$13,9,FALSE)+VLOOKUP($B113,$A$42:$I$47,9,FALSE))*(I113),0)</f>
        <v>2.1601892023926213E-2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3.1764890134974209E-3</v>
      </c>
      <c r="Q119" s="291">
        <f t="shared" ca="1" si="75"/>
        <v>7.5953170772270276E-3</v>
      </c>
      <c r="R119" s="291">
        <f t="shared" ca="1" si="75"/>
        <v>1.2694268226399028E-2</v>
      </c>
      <c r="S119" s="291">
        <f t="shared" ca="1" si="75"/>
        <v>1.7379318126072938E-2</v>
      </c>
      <c r="T119" s="291">
        <f t="shared" ca="1" si="75"/>
        <v>2.1601892023926213E-2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3.1764890134974209E-3</v>
      </c>
      <c r="F139" s="284">
        <f t="shared" ca="1" si="83"/>
        <v>7.5953170772270276E-3</v>
      </c>
      <c r="G139" s="284">
        <f t="shared" ca="1" si="83"/>
        <v>1.2694268226399028E-2</v>
      </c>
      <c r="H139" s="284">
        <f t="shared" ca="1" si="83"/>
        <v>1.7379318126072938E-2</v>
      </c>
      <c r="I139" s="284">
        <f t="shared" ca="1" si="83"/>
        <v>2.1601892023926213E-2</v>
      </c>
    </row>
    <row r="140" spans="1:16" outlineLevel="1" x14ac:dyDescent="0.2">
      <c r="A140" s="120" t="s">
        <v>140</v>
      </c>
      <c r="B140" s="121"/>
      <c r="C140" s="295">
        <f t="shared" ref="C140:I140" ca="1" si="84">SUM(C134:C139)</f>
        <v>0</v>
      </c>
      <c r="D140" s="295">
        <f t="shared" ca="1" si="84"/>
        <v>0</v>
      </c>
      <c r="E140" s="295">
        <f t="shared" ca="1" si="84"/>
        <v>3.1764890134974209E-3</v>
      </c>
      <c r="F140" s="295">
        <f t="shared" ca="1" si="84"/>
        <v>7.5953170772270276E-3</v>
      </c>
      <c r="G140" s="295">
        <f t="shared" ca="1" si="84"/>
        <v>1.2694268226399028E-2</v>
      </c>
      <c r="H140" s="295">
        <f t="shared" ca="1" si="84"/>
        <v>1.7379318126072938E-2</v>
      </c>
      <c r="I140" s="295">
        <f t="shared" ca="1" si="84"/>
        <v>2.1601892023926213E-2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2.5008990746574481E-2</v>
      </c>
      <c r="I141" s="124">
        <f t="shared" ca="1" si="85"/>
        <v>3.0904862785436023E-2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I154" si="86">SUMIF($A$185:$A$195,$A149,C$185:C$195)</f>
        <v>0</v>
      </c>
      <c r="D149" s="284">
        <f t="shared" si="86"/>
        <v>0</v>
      </c>
      <c r="E149" s="284">
        <f t="shared" si="86"/>
        <v>0</v>
      </c>
      <c r="F149" s="284">
        <f t="shared" si="86"/>
        <v>0</v>
      </c>
      <c r="G149" s="284">
        <f t="shared" si="86"/>
        <v>0</v>
      </c>
      <c r="H149" s="284">
        <f t="shared" si="86"/>
        <v>0</v>
      </c>
      <c r="I149" s="284">
        <f t="shared" si="86"/>
        <v>0</v>
      </c>
      <c r="J149" s="63"/>
      <c r="K149" s="63"/>
      <c r="L149" s="63"/>
    </row>
    <row r="150" spans="1:13" hidden="1" outlineLevel="1" x14ac:dyDescent="0.2">
      <c r="A150" s="61" t="s">
        <v>69</v>
      </c>
      <c r="B150" s="65"/>
      <c r="C150" s="284">
        <f t="shared" si="86"/>
        <v>0</v>
      </c>
      <c r="D150" s="284">
        <f t="shared" si="86"/>
        <v>0</v>
      </c>
      <c r="E150" s="284">
        <f t="shared" si="86"/>
        <v>0</v>
      </c>
      <c r="F150" s="284">
        <f t="shared" si="86"/>
        <v>0</v>
      </c>
      <c r="G150" s="284">
        <f t="shared" si="86"/>
        <v>0</v>
      </c>
      <c r="H150" s="284">
        <f t="shared" si="86"/>
        <v>0</v>
      </c>
      <c r="I150" s="284">
        <f t="shared" si="86"/>
        <v>0</v>
      </c>
      <c r="J150" s="42"/>
      <c r="K150" s="21"/>
      <c r="L150" s="21"/>
    </row>
    <row r="151" spans="1:13" s="736" customFormat="1" hidden="1" outlineLevel="1" x14ac:dyDescent="0.2">
      <c r="A151" s="61" t="s">
        <v>546</v>
      </c>
      <c r="B151" s="65"/>
      <c r="C151" s="284">
        <f t="shared" si="86"/>
        <v>0</v>
      </c>
      <c r="D151" s="284">
        <f t="shared" si="86"/>
        <v>0</v>
      </c>
      <c r="E151" s="284">
        <f t="shared" si="86"/>
        <v>0</v>
      </c>
      <c r="F151" s="284">
        <f t="shared" si="86"/>
        <v>0</v>
      </c>
      <c r="G151" s="284">
        <f t="shared" si="86"/>
        <v>0</v>
      </c>
      <c r="H151" s="284">
        <f t="shared" si="86"/>
        <v>0</v>
      </c>
      <c r="I151" s="284">
        <f t="shared" si="86"/>
        <v>0</v>
      </c>
      <c r="J151" s="42"/>
      <c r="K151" s="712"/>
      <c r="L151" s="712"/>
    </row>
    <row r="152" spans="1:13" hidden="1" outlineLevel="1" x14ac:dyDescent="0.2">
      <c r="A152" s="61" t="s">
        <v>547</v>
      </c>
      <c r="B152" s="65"/>
      <c r="C152" s="284">
        <f t="shared" si="86"/>
        <v>0</v>
      </c>
      <c r="D152" s="284">
        <f t="shared" si="86"/>
        <v>0</v>
      </c>
      <c r="E152" s="284">
        <f t="shared" si="86"/>
        <v>0</v>
      </c>
      <c r="F152" s="284">
        <f t="shared" si="86"/>
        <v>0</v>
      </c>
      <c r="G152" s="284">
        <f t="shared" si="86"/>
        <v>0</v>
      </c>
      <c r="H152" s="284">
        <f t="shared" si="86"/>
        <v>0</v>
      </c>
      <c r="I152" s="284">
        <f t="shared" si="86"/>
        <v>0</v>
      </c>
      <c r="J152" s="42"/>
      <c r="K152" s="21"/>
      <c r="L152" s="21"/>
    </row>
    <row r="153" spans="1:13" s="736" customFormat="1" hidden="1" outlineLevel="1" x14ac:dyDescent="0.2">
      <c r="A153" s="61" t="s">
        <v>498</v>
      </c>
      <c r="B153" s="65"/>
      <c r="C153" s="284">
        <f t="shared" si="86"/>
        <v>0</v>
      </c>
      <c r="D153" s="284">
        <f t="shared" si="86"/>
        <v>0</v>
      </c>
      <c r="E153" s="284">
        <f t="shared" si="86"/>
        <v>0</v>
      </c>
      <c r="F153" s="284">
        <f t="shared" si="86"/>
        <v>0</v>
      </c>
      <c r="G153" s="284">
        <f t="shared" si="86"/>
        <v>0</v>
      </c>
      <c r="H153" s="284">
        <f t="shared" si="86"/>
        <v>0</v>
      </c>
      <c r="I153" s="284">
        <f t="shared" si="86"/>
        <v>0</v>
      </c>
      <c r="J153" s="42"/>
      <c r="K153" s="712"/>
      <c r="L153" s="712"/>
    </row>
    <row r="154" spans="1:13" hidden="1" outlineLevel="1" x14ac:dyDescent="0.2">
      <c r="A154" s="83" t="s">
        <v>70</v>
      </c>
      <c r="B154" s="65"/>
      <c r="C154" s="284">
        <f t="shared" si="86"/>
        <v>0</v>
      </c>
      <c r="D154" s="284">
        <f t="shared" si="86"/>
        <v>0</v>
      </c>
      <c r="E154" s="284">
        <f t="shared" si="86"/>
        <v>0</v>
      </c>
      <c r="F154" s="284">
        <f t="shared" si="86"/>
        <v>0</v>
      </c>
      <c r="G154" s="284">
        <f t="shared" si="86"/>
        <v>0</v>
      </c>
      <c r="H154" s="284">
        <f t="shared" si="86"/>
        <v>0</v>
      </c>
      <c r="I154" s="284">
        <f t="shared" si="86"/>
        <v>0</v>
      </c>
      <c r="J154" s="42"/>
      <c r="K154" s="21"/>
      <c r="L154" s="21"/>
    </row>
    <row r="155" spans="1:13" hidden="1" outlineLevel="1" x14ac:dyDescent="0.2">
      <c r="A155" s="129" t="s">
        <v>143</v>
      </c>
      <c r="B155" s="130"/>
      <c r="C155" s="295">
        <f t="shared" ref="C155:I155" si="87">SUM(C149:C154)</f>
        <v>0</v>
      </c>
      <c r="D155" s="295">
        <f t="shared" si="87"/>
        <v>0</v>
      </c>
      <c r="E155" s="295">
        <f t="shared" si="87"/>
        <v>0</v>
      </c>
      <c r="F155" s="295">
        <f t="shared" si="87"/>
        <v>0</v>
      </c>
      <c r="G155" s="295">
        <f t="shared" si="87"/>
        <v>0</v>
      </c>
      <c r="H155" s="295">
        <f t="shared" si="87"/>
        <v>0</v>
      </c>
      <c r="I155" s="295">
        <f t="shared" si="87"/>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88">IF(ISNUMBER($J160),OFFSET($B$177,MATCH(+$J160,$J$178:$J$195,0),0),"")</f>
        <v>Step Change</v>
      </c>
      <c r="B160" s="284">
        <f t="shared" ref="B160:I169" ca="1" si="89">IF(ISNUMBER($J160),OFFSET(B$177,MATCH(+$J160,$J$178:$J$195,0)+13,0),"")</f>
        <v>0</v>
      </c>
      <c r="C160" s="284">
        <f t="shared" ca="1" si="89"/>
        <v>0</v>
      </c>
      <c r="D160" s="284">
        <f t="shared" ca="1" si="89"/>
        <v>0</v>
      </c>
      <c r="E160" s="284">
        <f t="shared" ca="1" si="89"/>
        <v>0</v>
      </c>
      <c r="F160" s="284">
        <f t="shared" ca="1" si="89"/>
        <v>0</v>
      </c>
      <c r="G160" s="284">
        <f t="shared" ca="1" si="89"/>
        <v>0</v>
      </c>
      <c r="H160" s="284">
        <f t="shared" ca="1" si="89"/>
        <v>0</v>
      </c>
      <c r="I160" s="284">
        <f t="shared" ca="1" si="89"/>
        <v>0</v>
      </c>
      <c r="J160" s="377">
        <f>IF($D$158&gt;0,1,"")</f>
        <v>1</v>
      </c>
      <c r="K160" s="66">
        <f t="shared" ref="K160:K169" ca="1" si="90">IF(ISNUMBER($J160),OFFSET($B$177,MATCH(+$J160,$J$178:$J$195,0)+1,0),"")</f>
        <v>0</v>
      </c>
      <c r="L160" s="66">
        <f t="shared" ref="L160:L169" ca="1" si="91">IF(ISNUMBER($J160),OFFSET($B$177,MATCH(+$J160,$J$178:$J$195,0)+2,0),"")</f>
        <v>0</v>
      </c>
      <c r="M160" s="66">
        <f t="shared" ref="M160:M169" ca="1" si="92">IF(ISNUMBER($J160),OFFSET($B$177,MATCH(+$J160,$J$178:$J$195,0)+3,0),"")</f>
        <v>0</v>
      </c>
    </row>
    <row r="161" spans="1:13" hidden="1" outlineLevel="1" x14ac:dyDescent="0.2">
      <c r="A161" s="66" t="str">
        <f t="shared" ca="1" si="88"/>
        <v/>
      </c>
      <c r="B161" s="284" t="str">
        <f t="shared" ca="1" si="89"/>
        <v/>
      </c>
      <c r="C161" s="284" t="str">
        <f t="shared" ca="1" si="89"/>
        <v/>
      </c>
      <c r="D161" s="284" t="str">
        <f t="shared" ca="1" si="89"/>
        <v/>
      </c>
      <c r="E161" s="284" t="str">
        <f t="shared" ca="1" si="89"/>
        <v/>
      </c>
      <c r="F161" s="284" t="str">
        <f t="shared" ca="1" si="89"/>
        <v/>
      </c>
      <c r="G161" s="284" t="str">
        <f t="shared" ca="1" si="89"/>
        <v/>
      </c>
      <c r="H161" s="284" t="str">
        <f t="shared" ca="1" si="89"/>
        <v/>
      </c>
      <c r="I161" s="284" t="str">
        <f t="shared" ca="1" si="89"/>
        <v/>
      </c>
      <c r="J161" s="377" t="str">
        <f>IF(J160&lt;$D$158,J160+1,"")</f>
        <v/>
      </c>
      <c r="K161" s="66" t="str">
        <f t="shared" ca="1" si="90"/>
        <v/>
      </c>
      <c r="L161" s="66" t="str">
        <f t="shared" ca="1" si="91"/>
        <v/>
      </c>
      <c r="M161" s="66" t="str">
        <f t="shared" ca="1" si="92"/>
        <v/>
      </c>
    </row>
    <row r="162" spans="1:13" hidden="1" outlineLevel="1" x14ac:dyDescent="0.2">
      <c r="A162" s="66" t="str">
        <f t="shared" ca="1" si="88"/>
        <v/>
      </c>
      <c r="B162" s="284" t="str">
        <f t="shared" ca="1" si="89"/>
        <v/>
      </c>
      <c r="C162" s="284" t="str">
        <f t="shared" ca="1" si="89"/>
        <v/>
      </c>
      <c r="D162" s="284" t="str">
        <f t="shared" ca="1" si="89"/>
        <v/>
      </c>
      <c r="E162" s="284" t="str">
        <f t="shared" ca="1" si="89"/>
        <v/>
      </c>
      <c r="F162" s="284" t="str">
        <f t="shared" ca="1" si="89"/>
        <v/>
      </c>
      <c r="G162" s="284" t="str">
        <f t="shared" ca="1" si="89"/>
        <v/>
      </c>
      <c r="H162" s="284" t="str">
        <f t="shared" ca="1" si="89"/>
        <v/>
      </c>
      <c r="I162" s="284" t="str">
        <f t="shared" ca="1" si="89"/>
        <v/>
      </c>
      <c r="J162" s="377" t="str">
        <f t="shared" ref="J162:J169" si="93">IF(J161&lt;$D$158,J161+1,"")</f>
        <v/>
      </c>
      <c r="K162" s="66" t="str">
        <f t="shared" ca="1" si="90"/>
        <v/>
      </c>
      <c r="L162" s="66" t="str">
        <f t="shared" ca="1" si="91"/>
        <v/>
      </c>
      <c r="M162" s="66" t="str">
        <f t="shared" ca="1" si="92"/>
        <v/>
      </c>
    </row>
    <row r="163" spans="1:13" hidden="1" outlineLevel="1" x14ac:dyDescent="0.2">
      <c r="A163" s="66" t="str">
        <f t="shared" ca="1" si="88"/>
        <v/>
      </c>
      <c r="B163" s="284" t="str">
        <f t="shared" ca="1" si="89"/>
        <v/>
      </c>
      <c r="C163" s="284" t="str">
        <f t="shared" ca="1" si="89"/>
        <v/>
      </c>
      <c r="D163" s="284" t="str">
        <f t="shared" ca="1" si="89"/>
        <v/>
      </c>
      <c r="E163" s="284" t="str">
        <f t="shared" ca="1" si="89"/>
        <v/>
      </c>
      <c r="F163" s="284" t="str">
        <f t="shared" ca="1" si="89"/>
        <v/>
      </c>
      <c r="G163" s="284" t="str">
        <f t="shared" ca="1" si="89"/>
        <v/>
      </c>
      <c r="H163" s="284" t="str">
        <f t="shared" ca="1" si="89"/>
        <v/>
      </c>
      <c r="I163" s="284" t="str">
        <f t="shared" ca="1" si="89"/>
        <v/>
      </c>
      <c r="J163" s="377" t="str">
        <f t="shared" si="93"/>
        <v/>
      </c>
      <c r="K163" s="66" t="str">
        <f t="shared" ca="1" si="90"/>
        <v/>
      </c>
      <c r="L163" s="66" t="str">
        <f t="shared" ca="1" si="91"/>
        <v/>
      </c>
      <c r="M163" s="66" t="str">
        <f t="shared" ca="1" si="92"/>
        <v/>
      </c>
    </row>
    <row r="164" spans="1:13" hidden="1" outlineLevel="1" x14ac:dyDescent="0.2">
      <c r="A164" s="66" t="str">
        <f t="shared" ca="1" si="88"/>
        <v/>
      </c>
      <c r="B164" s="284" t="str">
        <f t="shared" ca="1" si="89"/>
        <v/>
      </c>
      <c r="C164" s="284" t="str">
        <f t="shared" ca="1" si="89"/>
        <v/>
      </c>
      <c r="D164" s="284" t="str">
        <f t="shared" ca="1" si="89"/>
        <v/>
      </c>
      <c r="E164" s="284" t="str">
        <f t="shared" ca="1" si="89"/>
        <v/>
      </c>
      <c r="F164" s="284" t="str">
        <f t="shared" ca="1" si="89"/>
        <v/>
      </c>
      <c r="G164" s="284" t="str">
        <f t="shared" ca="1" si="89"/>
        <v/>
      </c>
      <c r="H164" s="284" t="str">
        <f t="shared" ca="1" si="89"/>
        <v/>
      </c>
      <c r="I164" s="284" t="str">
        <f t="shared" ca="1" si="89"/>
        <v/>
      </c>
      <c r="J164" s="377" t="str">
        <f t="shared" si="93"/>
        <v/>
      </c>
      <c r="K164" s="66" t="str">
        <f t="shared" ca="1" si="90"/>
        <v/>
      </c>
      <c r="L164" s="66" t="str">
        <f t="shared" ca="1" si="91"/>
        <v/>
      </c>
      <c r="M164" s="66" t="str">
        <f t="shared" ca="1" si="92"/>
        <v/>
      </c>
    </row>
    <row r="165" spans="1:13" hidden="1" outlineLevel="1" x14ac:dyDescent="0.2">
      <c r="A165" s="66" t="str">
        <f t="shared" ca="1" si="88"/>
        <v/>
      </c>
      <c r="B165" s="284" t="str">
        <f t="shared" ca="1" si="89"/>
        <v/>
      </c>
      <c r="C165" s="284" t="str">
        <f t="shared" ca="1" si="89"/>
        <v/>
      </c>
      <c r="D165" s="284" t="str">
        <f t="shared" ca="1" si="89"/>
        <v/>
      </c>
      <c r="E165" s="284" t="str">
        <f t="shared" ca="1" si="89"/>
        <v/>
      </c>
      <c r="F165" s="284" t="str">
        <f t="shared" ca="1" si="89"/>
        <v/>
      </c>
      <c r="G165" s="284" t="str">
        <f t="shared" ca="1" si="89"/>
        <v/>
      </c>
      <c r="H165" s="284" t="str">
        <f t="shared" ca="1" si="89"/>
        <v/>
      </c>
      <c r="I165" s="284" t="str">
        <f t="shared" ca="1" si="89"/>
        <v/>
      </c>
      <c r="J165" s="377" t="str">
        <f t="shared" si="93"/>
        <v/>
      </c>
      <c r="K165" s="66" t="str">
        <f t="shared" ca="1" si="90"/>
        <v/>
      </c>
      <c r="L165" s="66" t="str">
        <f t="shared" ca="1" si="91"/>
        <v/>
      </c>
      <c r="M165" s="66" t="str">
        <f t="shared" ca="1" si="92"/>
        <v/>
      </c>
    </row>
    <row r="166" spans="1:13" hidden="1" outlineLevel="1" x14ac:dyDescent="0.2">
      <c r="A166" s="66" t="str">
        <f t="shared" ca="1" si="88"/>
        <v/>
      </c>
      <c r="B166" s="284" t="str">
        <f t="shared" ca="1" si="89"/>
        <v/>
      </c>
      <c r="C166" s="284" t="str">
        <f t="shared" ca="1" si="89"/>
        <v/>
      </c>
      <c r="D166" s="284" t="str">
        <f t="shared" ca="1" si="89"/>
        <v/>
      </c>
      <c r="E166" s="284" t="str">
        <f t="shared" ca="1" si="89"/>
        <v/>
      </c>
      <c r="F166" s="284" t="str">
        <f t="shared" ca="1" si="89"/>
        <v/>
      </c>
      <c r="G166" s="284" t="str">
        <f t="shared" ca="1" si="89"/>
        <v/>
      </c>
      <c r="H166" s="284" t="str">
        <f t="shared" ca="1" si="89"/>
        <v/>
      </c>
      <c r="I166" s="284" t="str">
        <f t="shared" ca="1" si="89"/>
        <v/>
      </c>
      <c r="J166" s="377" t="str">
        <f t="shared" si="93"/>
        <v/>
      </c>
      <c r="K166" s="66" t="str">
        <f t="shared" ca="1" si="90"/>
        <v/>
      </c>
      <c r="L166" s="66" t="str">
        <f t="shared" ca="1" si="91"/>
        <v/>
      </c>
      <c r="M166" s="66" t="str">
        <f t="shared" ca="1" si="92"/>
        <v/>
      </c>
    </row>
    <row r="167" spans="1:13" hidden="1" outlineLevel="1" x14ac:dyDescent="0.2">
      <c r="A167" s="66" t="str">
        <f t="shared" ca="1" si="88"/>
        <v/>
      </c>
      <c r="B167" s="284" t="str">
        <f t="shared" ca="1" si="89"/>
        <v/>
      </c>
      <c r="C167" s="284" t="str">
        <f t="shared" ca="1" si="89"/>
        <v/>
      </c>
      <c r="D167" s="284" t="str">
        <f t="shared" ca="1" si="89"/>
        <v/>
      </c>
      <c r="E167" s="284" t="str">
        <f t="shared" ca="1" si="89"/>
        <v/>
      </c>
      <c r="F167" s="284" t="str">
        <f t="shared" ca="1" si="89"/>
        <v/>
      </c>
      <c r="G167" s="284" t="str">
        <f t="shared" ca="1" si="89"/>
        <v/>
      </c>
      <c r="H167" s="284" t="str">
        <f t="shared" ca="1" si="89"/>
        <v/>
      </c>
      <c r="I167" s="284" t="str">
        <f t="shared" ca="1" si="89"/>
        <v/>
      </c>
      <c r="J167" s="377" t="str">
        <f t="shared" si="93"/>
        <v/>
      </c>
      <c r="K167" s="66" t="str">
        <f t="shared" ca="1" si="90"/>
        <v/>
      </c>
      <c r="L167" s="66" t="str">
        <f t="shared" ca="1" si="91"/>
        <v/>
      </c>
      <c r="M167" s="66" t="str">
        <f t="shared" ca="1" si="92"/>
        <v/>
      </c>
    </row>
    <row r="168" spans="1:13" hidden="1" outlineLevel="1" x14ac:dyDescent="0.2">
      <c r="A168" s="66" t="str">
        <f t="shared" ca="1" si="88"/>
        <v/>
      </c>
      <c r="B168" s="284" t="str">
        <f t="shared" ca="1" si="89"/>
        <v/>
      </c>
      <c r="C168" s="284" t="str">
        <f t="shared" ca="1" si="89"/>
        <v/>
      </c>
      <c r="D168" s="284" t="str">
        <f t="shared" ca="1" si="89"/>
        <v/>
      </c>
      <c r="E168" s="284" t="str">
        <f t="shared" ca="1" si="89"/>
        <v/>
      </c>
      <c r="F168" s="284" t="str">
        <f t="shared" ca="1" si="89"/>
        <v/>
      </c>
      <c r="G168" s="284" t="str">
        <f t="shared" ca="1" si="89"/>
        <v/>
      </c>
      <c r="H168" s="284" t="str">
        <f t="shared" ca="1" si="89"/>
        <v/>
      </c>
      <c r="I168" s="284" t="str">
        <f t="shared" ca="1" si="89"/>
        <v/>
      </c>
      <c r="J168" s="377" t="str">
        <f t="shared" si="93"/>
        <v/>
      </c>
      <c r="K168" s="66" t="str">
        <f t="shared" ca="1" si="90"/>
        <v/>
      </c>
      <c r="L168" s="66" t="str">
        <f t="shared" ca="1" si="91"/>
        <v/>
      </c>
      <c r="M168" s="66" t="str">
        <f t="shared" ca="1" si="92"/>
        <v/>
      </c>
    </row>
    <row r="169" spans="1:13" hidden="1" outlineLevel="1" x14ac:dyDescent="0.2">
      <c r="A169" s="66" t="str">
        <f t="shared" ca="1" si="88"/>
        <v/>
      </c>
      <c r="B169" s="284" t="str">
        <f t="shared" ca="1" si="89"/>
        <v/>
      </c>
      <c r="C169" s="284" t="str">
        <f t="shared" ca="1" si="89"/>
        <v/>
      </c>
      <c r="D169" s="284" t="str">
        <f t="shared" ca="1" si="89"/>
        <v/>
      </c>
      <c r="E169" s="284" t="str">
        <f t="shared" ca="1" si="89"/>
        <v/>
      </c>
      <c r="F169" s="284" t="str">
        <f t="shared" ca="1" si="89"/>
        <v/>
      </c>
      <c r="G169" s="284" t="str">
        <f t="shared" ca="1" si="89"/>
        <v/>
      </c>
      <c r="H169" s="284" t="str">
        <f t="shared" ca="1" si="89"/>
        <v/>
      </c>
      <c r="I169" s="284" t="str">
        <f t="shared" ca="1" si="89"/>
        <v/>
      </c>
      <c r="J169" s="377" t="str">
        <f t="shared" si="93"/>
        <v/>
      </c>
      <c r="K169" s="66" t="str">
        <f t="shared" ca="1" si="90"/>
        <v/>
      </c>
      <c r="L169" s="66" t="str">
        <f t="shared" ca="1" si="91"/>
        <v/>
      </c>
      <c r="M169" s="66" t="str">
        <f t="shared" ca="1" si="92"/>
        <v/>
      </c>
    </row>
    <row r="170" spans="1:13" collapsed="1" x14ac:dyDescent="0.2">
      <c r="A170" s="129" t="s">
        <v>143</v>
      </c>
      <c r="B170" s="295">
        <f ca="1">SUM(B160:B169)</f>
        <v>0</v>
      </c>
      <c r="C170" s="295">
        <f t="shared" ref="C170:I170" ca="1" si="94">SUM(C160:C169)</f>
        <v>0</v>
      </c>
      <c r="D170" s="295">
        <f t="shared" ca="1" si="94"/>
        <v>0</v>
      </c>
      <c r="E170" s="295">
        <f t="shared" ca="1" si="94"/>
        <v>0</v>
      </c>
      <c r="F170" s="295">
        <f t="shared" ca="1" si="94"/>
        <v>0</v>
      </c>
      <c r="G170" s="295">
        <f t="shared" ca="1" si="94"/>
        <v>0</v>
      </c>
      <c r="H170" s="295">
        <f t="shared" ca="1" si="94"/>
        <v>0</v>
      </c>
      <c r="I170" s="295">
        <f t="shared" ca="1" si="94"/>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5">SUM(C185:C190)</f>
        <v>0</v>
      </c>
      <c r="D191" s="295">
        <f t="shared" si="95"/>
        <v>0</v>
      </c>
      <c r="E191" s="295">
        <f t="shared" si="95"/>
        <v>0</v>
      </c>
      <c r="F191" s="295">
        <f t="shared" si="95"/>
        <v>0</v>
      </c>
      <c r="G191" s="295">
        <f t="shared" si="95"/>
        <v>0</v>
      </c>
      <c r="H191" s="295">
        <f t="shared" si="95"/>
        <v>0</v>
      </c>
      <c r="I191" s="295">
        <f t="shared" si="95"/>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6">+B14</f>
        <v>0</v>
      </c>
      <c r="C205" s="82">
        <f t="shared" ca="1" si="96"/>
        <v>0.67584638512086181</v>
      </c>
      <c r="D205" s="82">
        <f t="shared" ca="1" si="96"/>
        <v>0.67584638512086181</v>
      </c>
      <c r="E205" s="82">
        <f t="shared" ca="1" si="96"/>
        <v>0.67584638512086181</v>
      </c>
      <c r="F205" s="82">
        <f t="shared" ca="1" si="96"/>
        <v>0.67584638512086181</v>
      </c>
      <c r="G205" s="82">
        <f t="shared" ca="1" si="96"/>
        <v>0.67584638512086181</v>
      </c>
      <c r="H205" s="82">
        <f t="shared" ca="1" si="96"/>
        <v>0.67584638512086181</v>
      </c>
      <c r="I205" s="82">
        <f t="shared" ca="1" si="96"/>
        <v>0.67584638512086181</v>
      </c>
    </row>
    <row r="206" spans="1:9" hidden="1" outlineLevel="1" x14ac:dyDescent="0.2">
      <c r="A206" t="s">
        <v>149</v>
      </c>
      <c r="B206" s="82">
        <f t="shared" ref="B206:I206" ca="1" si="97">+B36</f>
        <v>0</v>
      </c>
      <c r="C206" s="82">
        <f t="shared" ca="1" si="97"/>
        <v>0.67584638512086181</v>
      </c>
      <c r="D206" s="82">
        <f t="shared" ca="1" si="97"/>
        <v>0.67584638512086181</v>
      </c>
      <c r="E206" s="82">
        <f t="shared" ca="1" si="97"/>
        <v>0.67584638512086181</v>
      </c>
      <c r="F206" s="82">
        <f t="shared" ca="1" si="97"/>
        <v>0.67584638512086181</v>
      </c>
      <c r="G206" s="82">
        <f t="shared" ca="1" si="97"/>
        <v>0.67584638512086181</v>
      </c>
      <c r="H206" s="82">
        <f t="shared" ca="1" si="97"/>
        <v>0.67584638512086181</v>
      </c>
      <c r="I206" s="82">
        <f t="shared" ca="1" si="97"/>
        <v>0.67584638512086181</v>
      </c>
    </row>
    <row r="207" spans="1:9" hidden="1" outlineLevel="1" x14ac:dyDescent="0.2">
      <c r="A207" t="s">
        <v>150</v>
      </c>
      <c r="B207" s="82">
        <f t="shared" ref="B207:I207" ca="1" si="98">+B36+B48</f>
        <v>0</v>
      </c>
      <c r="C207" s="82">
        <f t="shared" ca="1" si="98"/>
        <v>0.67584638512086181</v>
      </c>
      <c r="D207" s="82">
        <f t="shared" ca="1" si="98"/>
        <v>0.67584638512086181</v>
      </c>
      <c r="E207" s="82">
        <f t="shared" ca="1" si="98"/>
        <v>0.68171433741960241</v>
      </c>
      <c r="F207" s="82">
        <f t="shared" ca="1" si="98"/>
        <v>0.68674041592560642</v>
      </c>
      <c r="G207" s="82">
        <f t="shared" ca="1" si="98"/>
        <v>0.69083972566704233</v>
      </c>
      <c r="H207" s="82">
        <f t="shared" ca="1" si="98"/>
        <v>0.69492281004795886</v>
      </c>
      <c r="I207" s="82">
        <f t="shared" ca="1" si="98"/>
        <v>0.69898035703643846</v>
      </c>
    </row>
    <row r="208" spans="1:9" hidden="1" outlineLevel="1" x14ac:dyDescent="0.2">
      <c r="A208" t="s">
        <v>151</v>
      </c>
      <c r="B208" s="82">
        <f t="shared" ref="B208:I208" ca="1" si="99">+B70</f>
        <v>0</v>
      </c>
      <c r="C208" s="82">
        <f t="shared" ca="1" si="99"/>
        <v>0.67584638512086181</v>
      </c>
      <c r="D208" s="82">
        <f t="shared" ca="1" si="99"/>
        <v>0.67584638512086181</v>
      </c>
      <c r="E208" s="82">
        <f t="shared" ca="1" si="99"/>
        <v>0.68489082643309984</v>
      </c>
      <c r="F208" s="82">
        <f t="shared" ca="1" si="99"/>
        <v>0.69433573300283347</v>
      </c>
      <c r="G208" s="82">
        <f t="shared" ca="1" si="99"/>
        <v>0.7035339938934414</v>
      </c>
      <c r="H208" s="82">
        <f t="shared" ca="1" si="99"/>
        <v>0.71230212817403182</v>
      </c>
      <c r="I208" s="82">
        <f t="shared" ca="1" si="99"/>
        <v>0.72058224906036472</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342" priority="2" stopIfTrue="1" operator="notEqual">
      <formula>0</formula>
    </cfRule>
  </conditionalFormatting>
  <conditionalFormatting sqref="J130 J94 J70 J59 J48 J36:J37 J14 J25">
    <cfRule type="cellIs" dxfId="341" priority="3" stopIfTrue="1" operator="equal">
      <formula>"OK"</formula>
    </cfRule>
    <cfRule type="cellIs" dxfId="340" priority="4" stopIfTrue="1" operator="equal">
      <formula>"Warning Check Escalations"</formula>
    </cfRule>
  </conditionalFormatting>
  <conditionalFormatting sqref="N120:T120 N84:T84">
    <cfRule type="cellIs" dxfId="339" priority="5" stopIfTrue="1" operator="notEqual">
      <formula>0</formula>
    </cfRule>
    <cfRule type="cellIs" dxfId="338" priority="6" stopIfTrue="1" operator="equal">
      <formula>0</formula>
    </cfRule>
  </conditionalFormatting>
  <conditionalFormatting sqref="B94:I94">
    <cfRule type="cellIs" dxfId="337" priority="1" stopIfTrue="1" operator="notEqual">
      <formula>0</formula>
    </cfRule>
  </conditionalFormatting>
  <dataValidations count="5">
    <dataValidation type="list" showInputMessage="1" showErrorMessage="1" sqref="B112" xr:uid="{00000000-0002-0000-1F00-000000000000}">
      <formula1>"Labour, Materials, Services"</formula1>
    </dataValidation>
    <dataValidation type="list" allowBlank="1" showInputMessage="1" showErrorMessage="1" sqref="A77:A82" xr:uid="{00000000-0002-0000-1F00-000001000000}">
      <formula1>EscalationDescription_Input_Cost</formula1>
    </dataValidation>
    <dataValidation type="list" showInputMessage="1" showErrorMessage="1" sqref="A113:A118" xr:uid="{00000000-0002-0000-1F00-000002000000}">
      <formula1>EscalationDescription_General</formula1>
    </dataValidation>
    <dataValidation type="list" allowBlank="1" showInputMessage="1" showErrorMessage="1" sqref="D5" xr:uid="{00000000-0002-0000-1F00-000003000000}">
      <formula1>"2008/09 Regulatory Accounts, Bottom Up"</formula1>
    </dataValidation>
    <dataValidation type="list" showInputMessage="1" showErrorMessage="1" sqref="B77:B82 B113:B118" xr:uid="{00000000-0002-0000-1F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62465"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77">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19</v>
      </c>
      <c r="M1" s="281"/>
      <c r="N1" s="279"/>
      <c r="O1" s="279"/>
      <c r="P1" s="279"/>
      <c r="Q1" s="279"/>
      <c r="R1" s="279"/>
      <c r="S1" s="279"/>
      <c r="T1" s="279"/>
    </row>
    <row r="2" spans="1:20" ht="15.75" x14ac:dyDescent="0.25">
      <c r="A2" s="184" t="s">
        <v>114</v>
      </c>
      <c r="B2" s="74" t="str">
        <f ca="1">OFFSET(List_AllocOpexListStart,+$K$1,1)</f>
        <v>Regulation</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3.7758295437772604</v>
      </c>
      <c r="D13" s="285">
        <f ca="1">OFFSET(Future_AOpexStart,MATCH($K$1,'I-6 Future A'!$A$6:$A$379)+7,+'I-5 Future DA'!E$5)</f>
        <v>3.7758295437772604</v>
      </c>
      <c r="E13" s="285">
        <f ca="1">OFFSET(Future_AOpexStart,MATCH($K$1,'I-6 Future A'!$A$6:$A$379)+7,+'I-5 Future DA'!F$5)</f>
        <v>3.7758295437772604</v>
      </c>
      <c r="F13" s="285">
        <f ca="1">OFFSET(Future_AOpexStart,MATCH($K$1,'I-6 Future A'!$A$6:$A$379)+7,+'I-5 Future DA'!G$5)</f>
        <v>3.7758295437772604</v>
      </c>
      <c r="G13" s="285">
        <f ca="1">OFFSET(Future_AOpexStart,MATCH($K$1,'I-6 Future A'!$A$6:$A$379)+7,+'I-5 Future DA'!H$5)</f>
        <v>3.7758295437772604</v>
      </c>
      <c r="H13" s="285">
        <f ca="1">OFFSET(Future_AOpexStart,MATCH($K$1,'I-6 Future A'!$A$6:$A$379)+7,+'I-5 Future DA'!I$5)</f>
        <v>3.7758295437772604</v>
      </c>
      <c r="I13" s="285">
        <f ca="1">OFFSET(Future_AOpexStart,MATCH($K$1,'I-6 Future A'!$A$6:$A$379)+7,+'I-5 Future DA'!J$5)</f>
        <v>3.7758295437772604</v>
      </c>
      <c r="J13" s="36"/>
      <c r="K13" s="21"/>
      <c r="L13" s="21"/>
    </row>
    <row r="14" spans="1:20" s="87" customFormat="1" ht="18" customHeight="1" collapsed="1" thickBot="1" x14ac:dyDescent="0.25">
      <c r="A14" s="84" t="s">
        <v>71</v>
      </c>
      <c r="B14" s="286">
        <f t="shared" ref="B14:I14" ca="1" si="0">SUM(B8:B13)</f>
        <v>0</v>
      </c>
      <c r="C14" s="286">
        <f t="shared" ca="1" si="0"/>
        <v>3.7758295437772604</v>
      </c>
      <c r="D14" s="286">
        <f t="shared" ca="1" si="0"/>
        <v>3.7758295437772604</v>
      </c>
      <c r="E14" s="286">
        <f t="shared" ca="1" si="0"/>
        <v>3.7758295437772604</v>
      </c>
      <c r="F14" s="286">
        <f t="shared" ca="1" si="0"/>
        <v>3.7758295437772604</v>
      </c>
      <c r="G14" s="286">
        <f t="shared" ca="1" si="0"/>
        <v>3.7758295437772604</v>
      </c>
      <c r="H14" s="286">
        <f t="shared" ca="1" si="0"/>
        <v>3.7758295437772604</v>
      </c>
      <c r="I14" s="286">
        <f t="shared" ca="1" si="0"/>
        <v>3.7758295437772604</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+'A-19'!B8+'A-19'!B19</f>
        <v>0</v>
      </c>
      <c r="C30" s="284">
        <f ca="1">+'A-19'!C8+'A-19'!C19</f>
        <v>0</v>
      </c>
      <c r="D30" s="284">
        <f ca="1">+'A-19'!D8+'A-19'!D19</f>
        <v>0</v>
      </c>
      <c r="E30" s="284">
        <f ca="1">+'A-19'!E8+'A-19'!E19</f>
        <v>0</v>
      </c>
      <c r="F30" s="284">
        <f ca="1">+'A-19'!F8+'A-19'!F19</f>
        <v>0</v>
      </c>
      <c r="G30" s="284">
        <f ca="1">+'A-19'!G8+'A-19'!G19</f>
        <v>0</v>
      </c>
      <c r="H30" s="284">
        <f ca="1">+'A-19'!H8+'A-19'!H19</f>
        <v>0</v>
      </c>
      <c r="I30" s="284">
        <f ca="1">+'A-19'!I8+'A-19'!I19</f>
        <v>0</v>
      </c>
      <c r="J30" s="42"/>
      <c r="K30" s="21"/>
      <c r="L30" s="21"/>
    </row>
    <row r="31" spans="1:12" hidden="1" outlineLevel="2" x14ac:dyDescent="0.2">
      <c r="A31" s="61" t="s">
        <v>69</v>
      </c>
      <c r="B31" s="284">
        <f ca="1">+'A-19'!B9+'A-19'!B20</f>
        <v>0</v>
      </c>
      <c r="C31" s="284">
        <f ca="1">+'A-19'!C9+'A-19'!C20</f>
        <v>0</v>
      </c>
      <c r="D31" s="284">
        <f ca="1">+'A-19'!D9+'A-19'!D20</f>
        <v>0</v>
      </c>
      <c r="E31" s="284">
        <f ca="1">+'A-19'!E9+'A-19'!E20</f>
        <v>0</v>
      </c>
      <c r="F31" s="284">
        <f ca="1">+'A-19'!F9+'A-19'!F20</f>
        <v>0</v>
      </c>
      <c r="G31" s="284">
        <f ca="1">+'A-19'!G9+'A-19'!G20</f>
        <v>0</v>
      </c>
      <c r="H31" s="284">
        <f ca="1">+'A-19'!H9+'A-19'!H20</f>
        <v>0</v>
      </c>
      <c r="I31" s="284">
        <f ca="1">+'A-19'!I9+'A-19'!I20</f>
        <v>0</v>
      </c>
      <c r="J31" s="42"/>
      <c r="K31" s="21"/>
      <c r="L31" s="21"/>
    </row>
    <row r="32" spans="1:12" s="736" customFormat="1" hidden="1" outlineLevel="2" x14ac:dyDescent="0.2">
      <c r="A32" s="61" t="s">
        <v>546</v>
      </c>
      <c r="B32" s="284">
        <f ca="1">+'A-19'!B10+'A-19'!B21</f>
        <v>0</v>
      </c>
      <c r="C32" s="284">
        <f ca="1">+'A-19'!C10+'A-19'!C21</f>
        <v>0</v>
      </c>
      <c r="D32" s="284">
        <f ca="1">+'A-19'!D10+'A-19'!D21</f>
        <v>0</v>
      </c>
      <c r="E32" s="284">
        <f ca="1">+'A-19'!E10+'A-19'!E21</f>
        <v>0</v>
      </c>
      <c r="F32" s="284">
        <f ca="1">+'A-19'!F10+'A-19'!F21</f>
        <v>0</v>
      </c>
      <c r="G32" s="284">
        <f ca="1">+'A-19'!G10+'A-19'!G21</f>
        <v>0</v>
      </c>
      <c r="H32" s="284">
        <f ca="1">+'A-19'!H10+'A-19'!H21</f>
        <v>0</v>
      </c>
      <c r="I32" s="284">
        <f ca="1">+'A-19'!I10+'A-19'!I21</f>
        <v>0</v>
      </c>
      <c r="J32" s="42"/>
      <c r="K32" s="712"/>
      <c r="L32" s="712"/>
    </row>
    <row r="33" spans="1:12" hidden="1" outlineLevel="2" x14ac:dyDescent="0.2">
      <c r="A33" s="61" t="s">
        <v>547</v>
      </c>
      <c r="B33" s="284">
        <f ca="1">+'A-19'!B11+'A-19'!B22</f>
        <v>0</v>
      </c>
      <c r="C33" s="284">
        <f ca="1">+'A-19'!C11+'A-19'!C22</f>
        <v>0</v>
      </c>
      <c r="D33" s="284">
        <f ca="1">+'A-19'!D11+'A-19'!D22</f>
        <v>0</v>
      </c>
      <c r="E33" s="284">
        <f ca="1">+'A-19'!E11+'A-19'!E22</f>
        <v>0</v>
      </c>
      <c r="F33" s="284">
        <f ca="1">+'A-19'!F11+'A-19'!F22</f>
        <v>0</v>
      </c>
      <c r="G33" s="284">
        <f ca="1">+'A-19'!G11+'A-19'!G22</f>
        <v>0</v>
      </c>
      <c r="H33" s="284">
        <f ca="1">+'A-19'!H11+'A-19'!H22</f>
        <v>0</v>
      </c>
      <c r="I33" s="284">
        <f ca="1">+'A-19'!I11+'A-19'!I22</f>
        <v>0</v>
      </c>
      <c r="J33" s="42"/>
      <c r="K33" s="21"/>
      <c r="L33" s="21"/>
    </row>
    <row r="34" spans="1:12" s="736" customFormat="1" hidden="1" outlineLevel="2" x14ac:dyDescent="0.2">
      <c r="A34" s="61" t="s">
        <v>498</v>
      </c>
      <c r="B34" s="284">
        <f ca="1">+'A-19'!B12+'A-19'!B23</f>
        <v>0</v>
      </c>
      <c r="C34" s="284">
        <f ca="1">+'A-19'!C12+'A-19'!C23</f>
        <v>0</v>
      </c>
      <c r="D34" s="284">
        <f ca="1">+'A-19'!D12+'A-19'!D23</f>
        <v>0</v>
      </c>
      <c r="E34" s="284">
        <f ca="1">+'A-19'!E12+'A-19'!E23</f>
        <v>0</v>
      </c>
      <c r="F34" s="284">
        <f ca="1">+'A-19'!F12+'A-19'!F23</f>
        <v>0</v>
      </c>
      <c r="G34" s="284">
        <f ca="1">+'A-19'!G12+'A-19'!G23</f>
        <v>0</v>
      </c>
      <c r="H34" s="284">
        <f ca="1">+'A-19'!H12+'A-19'!H23</f>
        <v>0</v>
      </c>
      <c r="I34" s="284">
        <f ca="1">+'A-19'!I12+'A-19'!I23</f>
        <v>0</v>
      </c>
      <c r="J34" s="42"/>
      <c r="K34" s="712"/>
      <c r="L34" s="712"/>
    </row>
    <row r="35" spans="1:12" ht="13.5" hidden="1" outlineLevel="2" thickBot="1" x14ac:dyDescent="0.25">
      <c r="A35" s="83" t="s">
        <v>70</v>
      </c>
      <c r="B35" s="284">
        <f ca="1">+'A-19'!B13+'A-19'!B24</f>
        <v>0</v>
      </c>
      <c r="C35" s="284">
        <f ca="1">+'A-19'!C13+'A-19'!C24</f>
        <v>3.7758295437772604</v>
      </c>
      <c r="D35" s="284">
        <f ca="1">+'A-19'!D13+'A-19'!D24</f>
        <v>3.7758295437772604</v>
      </c>
      <c r="E35" s="284">
        <f ca="1">+'A-19'!E13+'A-19'!E24</f>
        <v>3.7758295437772604</v>
      </c>
      <c r="F35" s="284">
        <f ca="1">+'A-19'!F13+'A-19'!F24</f>
        <v>3.7758295437772604</v>
      </c>
      <c r="G35" s="284">
        <f ca="1">+'A-19'!G13+'A-19'!G24</f>
        <v>3.7758295437772604</v>
      </c>
      <c r="H35" s="284">
        <f ca="1">+'A-19'!H13+'A-19'!H24</f>
        <v>3.7758295437772604</v>
      </c>
      <c r="I35" s="284">
        <f ca="1">+'A-19'!I13+'A-19'!I24</f>
        <v>3.7758295437772604</v>
      </c>
      <c r="J35" s="93"/>
      <c r="K35" s="21"/>
      <c r="L35" s="21"/>
    </row>
    <row r="36" spans="1:12" s="87" customFormat="1" ht="20.25" customHeight="1" collapsed="1" thickBot="1" x14ac:dyDescent="0.25">
      <c r="A36" s="94" t="s">
        <v>121</v>
      </c>
      <c r="B36" s="293">
        <f t="shared" ref="B36:I36" ca="1" si="7">SUM(B30:B35)</f>
        <v>0</v>
      </c>
      <c r="C36" s="293">
        <f t="shared" ca="1" si="7"/>
        <v>3.7758295437772604</v>
      </c>
      <c r="D36" s="293">
        <f t="shared" ca="1" si="7"/>
        <v>3.7758295437772604</v>
      </c>
      <c r="E36" s="293">
        <f t="shared" ca="1" si="7"/>
        <v>3.7758295437772604</v>
      </c>
      <c r="F36" s="293">
        <f t="shared" ca="1" si="7"/>
        <v>3.7758295437772604</v>
      </c>
      <c r="G36" s="293">
        <f t="shared" ca="1" si="7"/>
        <v>3.7758295437772604</v>
      </c>
      <c r="H36" s="293">
        <f t="shared" ca="1" si="7"/>
        <v>3.7758295437772604</v>
      </c>
      <c r="I36" s="293">
        <f t="shared" ca="1" si="7"/>
        <v>3.7758295437772604</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3.2783171056094566E-2</v>
      </c>
      <c r="F47" s="284">
        <f t="shared" ca="1" si="12"/>
        <v>6.0862947955278593E-2</v>
      </c>
      <c r="G47" s="284">
        <f t="shared" ca="1" si="12"/>
        <v>8.3765038092284541E-2</v>
      </c>
      <c r="H47" s="284">
        <f t="shared" ca="1" si="12"/>
        <v>0.10657648012203369</v>
      </c>
      <c r="I47" s="284">
        <f t="shared" ca="1" si="12"/>
        <v>0.12924524943360763</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3.2783171056094566E-2</v>
      </c>
      <c r="F48" s="293">
        <f t="shared" ca="1" si="13"/>
        <v>6.0862947955278593E-2</v>
      </c>
      <c r="G48" s="293">
        <f t="shared" ca="1" si="13"/>
        <v>8.3765038092284541E-2</v>
      </c>
      <c r="H48" s="293">
        <f t="shared" ca="1" si="13"/>
        <v>0.10657648012203369</v>
      </c>
      <c r="I48" s="293">
        <f t="shared" ca="1" si="13"/>
        <v>0.12924524943360763</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1.7746460329890759E-2</v>
      </c>
      <c r="F58" s="285">
        <f t="shared" ca="1" si="18"/>
        <v>4.2433640611129635E-2</v>
      </c>
      <c r="G58" s="285">
        <f t="shared" ca="1" si="18"/>
        <v>7.0920543574852182E-2</v>
      </c>
      <c r="H58" s="285">
        <f t="shared" ca="1" si="18"/>
        <v>9.7095056326142459E-2</v>
      </c>
      <c r="I58" s="285">
        <f t="shared" ca="1" si="18"/>
        <v>0.12068580065104684</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1.7746460329890759E-2</v>
      </c>
      <c r="F59" s="286">
        <f t="shared" ca="1" si="19"/>
        <v>4.2433640611129635E-2</v>
      </c>
      <c r="G59" s="286">
        <f t="shared" ca="1" si="19"/>
        <v>7.0920543574852182E-2</v>
      </c>
      <c r="H59" s="286">
        <f t="shared" ca="1" si="19"/>
        <v>9.7095056326142459E-2</v>
      </c>
      <c r="I59" s="286">
        <f t="shared" ca="1" si="19"/>
        <v>0.12068580065104684</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3.7758295437772604</v>
      </c>
      <c r="D69" s="285">
        <f t="shared" ca="1" si="24"/>
        <v>3.7758295437772604</v>
      </c>
      <c r="E69" s="285">
        <f t="shared" ca="1" si="24"/>
        <v>3.8263591751632458</v>
      </c>
      <c r="F69" s="285">
        <f t="shared" ca="1" si="24"/>
        <v>3.8791261323436683</v>
      </c>
      <c r="G69" s="285">
        <f t="shared" ca="1" si="24"/>
        <v>3.9305151254443973</v>
      </c>
      <c r="H69" s="285">
        <f t="shared" ca="1" si="24"/>
        <v>3.9795010802254365</v>
      </c>
      <c r="I69" s="285">
        <f t="shared" ca="1" si="24"/>
        <v>4.0257605938619152</v>
      </c>
      <c r="K69" s="42"/>
      <c r="L69" s="21"/>
    </row>
    <row r="70" spans="1:20" s="87" customFormat="1" ht="18" customHeight="1" collapsed="1" thickBot="1" x14ac:dyDescent="0.25">
      <c r="A70" s="99" t="s">
        <v>122</v>
      </c>
      <c r="B70" s="294">
        <f t="shared" ref="B70:I70" ca="1" si="25">SUM(B64:B69)</f>
        <v>0</v>
      </c>
      <c r="C70" s="294">
        <f t="shared" ca="1" si="25"/>
        <v>3.7758295437772604</v>
      </c>
      <c r="D70" s="294">
        <f t="shared" ca="1" si="25"/>
        <v>3.7758295437772604</v>
      </c>
      <c r="E70" s="294">
        <f t="shared" ca="1" si="25"/>
        <v>3.8263591751632458</v>
      </c>
      <c r="F70" s="294">
        <f t="shared" ca="1" si="25"/>
        <v>3.8791261323436683</v>
      </c>
      <c r="G70" s="294">
        <f t="shared" ca="1" si="25"/>
        <v>3.9305151254443973</v>
      </c>
      <c r="H70" s="294">
        <f t="shared" ca="1" si="25"/>
        <v>3.9795010802254365</v>
      </c>
      <c r="I70" s="294">
        <f t="shared" ca="1" si="25"/>
        <v>4.0257605938619152</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3.2783171056094566E-2</v>
      </c>
      <c r="Q77" s="284">
        <f ca="1">IF($B77&lt;&gt;0,(+VLOOKUP($B77,$A$8:$I$13,6,FALSE))*(F77),0)</f>
        <v>6.0862947955278593E-2</v>
      </c>
      <c r="R77" s="284">
        <f ca="1">IF($B77&lt;&gt;0,(+VLOOKUP($B77,$A$8:$I$13,7,FALSE))*(G77),0)</f>
        <v>8.3765038092284541E-2</v>
      </c>
      <c r="S77" s="284">
        <f ca="1">IF($B77&lt;&gt;0,(+VLOOKUP($B77,$A$8:$I$13,8,FALSE))*(H77),0)</f>
        <v>0.10657648012203369</v>
      </c>
      <c r="T77" s="284">
        <f ca="1">IF($B77&lt;&gt;0,(+VLOOKUP($B77,$A$8:$I$13,9,FALSE))*(I77),0)</f>
        <v>0.12924524943360763</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3.2783171056094566E-2</v>
      </c>
      <c r="Q83" s="291">
        <f t="shared" ca="1" si="51"/>
        <v>6.0862947955278593E-2</v>
      </c>
      <c r="R83" s="291">
        <f t="shared" ca="1" si="51"/>
        <v>8.3765038092284541E-2</v>
      </c>
      <c r="S83" s="291">
        <f t="shared" ca="1" si="51"/>
        <v>0.10657648012203369</v>
      </c>
      <c r="T83" s="291">
        <f t="shared" ca="1" si="51"/>
        <v>0.12924524943360763</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3.2783171056094566E-2</v>
      </c>
      <c r="F103" s="284">
        <f t="shared" ca="1" si="62"/>
        <v>6.0862947955278593E-2</v>
      </c>
      <c r="G103" s="284">
        <f t="shared" ca="1" si="62"/>
        <v>8.3765038092284541E-2</v>
      </c>
      <c r="H103" s="284">
        <f t="shared" ca="1" si="62"/>
        <v>0.10657648012203369</v>
      </c>
      <c r="I103" s="284">
        <f t="shared" ca="1" si="62"/>
        <v>0.12924524943360763</v>
      </c>
    </row>
    <row r="104" spans="1:20" outlineLevel="1" x14ac:dyDescent="0.2">
      <c r="A104" s="120" t="s">
        <v>135</v>
      </c>
      <c r="B104" s="121"/>
      <c r="C104" s="295">
        <f t="shared" ref="C104:I104" ca="1" si="63">SUM(C98:C103)</f>
        <v>0</v>
      </c>
      <c r="D104" s="295">
        <f t="shared" ca="1" si="63"/>
        <v>0</v>
      </c>
      <c r="E104" s="295">
        <f t="shared" ca="1" si="63"/>
        <v>3.2783171056094566E-2</v>
      </c>
      <c r="F104" s="295">
        <f t="shared" ca="1" si="63"/>
        <v>6.0862947955278593E-2</v>
      </c>
      <c r="G104" s="295">
        <f t="shared" ca="1" si="63"/>
        <v>8.3765038092284541E-2</v>
      </c>
      <c r="H104" s="295">
        <f t="shared" ca="1" si="63"/>
        <v>0.10657648012203369</v>
      </c>
      <c r="I104" s="295">
        <f t="shared" ca="1" si="63"/>
        <v>0.12924524943360763</v>
      </c>
    </row>
    <row r="105" spans="1:20" ht="13.5" outlineLevel="1" thickBot="1" x14ac:dyDescent="0.25">
      <c r="A105" s="122" t="s">
        <v>136</v>
      </c>
      <c r="B105" s="123"/>
      <c r="C105" s="124">
        <f t="shared" ref="C105:I105" ca="1" si="64">IF(C36&lt;&gt;0,+C104/C36,0)</f>
        <v>0</v>
      </c>
      <c r="D105" s="124">
        <f t="shared" ca="1" si="64"/>
        <v>0</v>
      </c>
      <c r="E105" s="124">
        <f t="shared" ca="1" si="64"/>
        <v>8.6823758000735846E-3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1.7746460329890759E-2</v>
      </c>
      <c r="Q113" s="284">
        <f ca="1">IF($B113&lt;&gt;0,(+VLOOKUP($B113,$A$8:$I$13,6,FALSE)+VLOOKUP($B113,$A$42:$I$47,6,FALSE))*(F113),0)</f>
        <v>4.2433640611129635E-2</v>
      </c>
      <c r="R113" s="284">
        <f ca="1">IF($B113&lt;&gt;0,(+VLOOKUP($B113,$A$8:$I$13,7,FALSE)+VLOOKUP($B113,$A$42:$I$47,7,FALSE))*(G113),0)</f>
        <v>7.0920543574852182E-2</v>
      </c>
      <c r="S113" s="284">
        <f ca="1">IF($B113&lt;&gt;0,(+VLOOKUP($B113,$A$8:$I$13,8,FALSE)+VLOOKUP($B113,$A$42:$I$47,8,FALSE))*(H113),0)</f>
        <v>9.7095056326142459E-2</v>
      </c>
      <c r="T113" s="284">
        <f ca="1">IF($B113&lt;&gt;0,(+VLOOKUP($B113,$A$8:$I$13,9,FALSE)+VLOOKUP($B113,$A$42:$I$47,9,FALSE))*(I113),0)</f>
        <v>0.12068580065104684</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1.7746460329890759E-2</v>
      </c>
      <c r="Q119" s="291">
        <f t="shared" ca="1" si="75"/>
        <v>4.2433640611129635E-2</v>
      </c>
      <c r="R119" s="291">
        <f t="shared" ca="1" si="75"/>
        <v>7.0920543574852182E-2</v>
      </c>
      <c r="S119" s="291">
        <f t="shared" ca="1" si="75"/>
        <v>9.7095056326142459E-2</v>
      </c>
      <c r="T119" s="291">
        <f t="shared" ca="1" si="75"/>
        <v>0.12068580065104684</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1.7746460329890759E-2</v>
      </c>
      <c r="F139" s="284">
        <f t="shared" ca="1" si="83"/>
        <v>4.2433640611129635E-2</v>
      </c>
      <c r="G139" s="284">
        <f t="shared" ca="1" si="83"/>
        <v>7.0920543574852182E-2</v>
      </c>
      <c r="H139" s="284">
        <f t="shared" ca="1" si="83"/>
        <v>9.7095056326142459E-2</v>
      </c>
      <c r="I139" s="284">
        <f t="shared" ca="1" si="83"/>
        <v>0.12068580065104684</v>
      </c>
    </row>
    <row r="140" spans="1:16" outlineLevel="1" x14ac:dyDescent="0.2">
      <c r="A140" s="120" t="s">
        <v>140</v>
      </c>
      <c r="B140" s="121"/>
      <c r="C140" s="295">
        <f t="shared" ref="C140:I140" ca="1" si="84">SUM(C134:C139)</f>
        <v>0</v>
      </c>
      <c r="D140" s="295">
        <f t="shared" ca="1" si="84"/>
        <v>0</v>
      </c>
      <c r="E140" s="295">
        <f t="shared" ca="1" si="84"/>
        <v>1.7746460329890759E-2</v>
      </c>
      <c r="F140" s="295">
        <f t="shared" ca="1" si="84"/>
        <v>4.2433640611129635E-2</v>
      </c>
      <c r="G140" s="295">
        <f t="shared" ca="1" si="84"/>
        <v>7.0920543574852182E-2</v>
      </c>
      <c r="H140" s="295">
        <f t="shared" ca="1" si="84"/>
        <v>9.7095056326142459E-2</v>
      </c>
      <c r="I140" s="295">
        <f t="shared" ca="1" si="84"/>
        <v>0.12068580065104684</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I154" si="86">SUMIF($A$185:$A$195,$A149,C$185:C$195)</f>
        <v>0</v>
      </c>
      <c r="D149" s="284">
        <f t="shared" si="86"/>
        <v>0</v>
      </c>
      <c r="E149" s="284">
        <f t="shared" si="86"/>
        <v>0</v>
      </c>
      <c r="F149" s="284">
        <f t="shared" si="86"/>
        <v>0</v>
      </c>
      <c r="G149" s="284">
        <f t="shared" si="86"/>
        <v>0</v>
      </c>
      <c r="H149" s="284">
        <f t="shared" si="86"/>
        <v>0</v>
      </c>
      <c r="I149" s="284">
        <f t="shared" si="86"/>
        <v>0</v>
      </c>
      <c r="J149" s="63"/>
      <c r="K149" s="63"/>
      <c r="L149" s="63"/>
    </row>
    <row r="150" spans="1:13" hidden="1" outlineLevel="1" x14ac:dyDescent="0.2">
      <c r="A150" s="61" t="s">
        <v>69</v>
      </c>
      <c r="B150" s="65"/>
      <c r="C150" s="284">
        <f t="shared" si="86"/>
        <v>0</v>
      </c>
      <c r="D150" s="284">
        <f t="shared" si="86"/>
        <v>0</v>
      </c>
      <c r="E150" s="284">
        <f t="shared" si="86"/>
        <v>0</v>
      </c>
      <c r="F150" s="284">
        <f t="shared" si="86"/>
        <v>0</v>
      </c>
      <c r="G150" s="284">
        <f t="shared" si="86"/>
        <v>0</v>
      </c>
      <c r="H150" s="284">
        <f t="shared" si="86"/>
        <v>0</v>
      </c>
      <c r="I150" s="284">
        <f t="shared" si="86"/>
        <v>0</v>
      </c>
      <c r="J150" s="42"/>
      <c r="K150" s="21"/>
      <c r="L150" s="21"/>
    </row>
    <row r="151" spans="1:13" s="736" customFormat="1" hidden="1" outlineLevel="1" x14ac:dyDescent="0.2">
      <c r="A151" s="61" t="s">
        <v>546</v>
      </c>
      <c r="B151" s="65"/>
      <c r="C151" s="284">
        <f t="shared" si="86"/>
        <v>0</v>
      </c>
      <c r="D151" s="284">
        <f t="shared" si="86"/>
        <v>0</v>
      </c>
      <c r="E151" s="284">
        <f t="shared" si="86"/>
        <v>0</v>
      </c>
      <c r="F151" s="284">
        <f t="shared" si="86"/>
        <v>0</v>
      </c>
      <c r="G151" s="284">
        <f t="shared" si="86"/>
        <v>0</v>
      </c>
      <c r="H151" s="284">
        <f t="shared" si="86"/>
        <v>0</v>
      </c>
      <c r="I151" s="284">
        <f t="shared" si="86"/>
        <v>0</v>
      </c>
      <c r="J151" s="42"/>
      <c r="K151" s="712"/>
      <c r="L151" s="712"/>
    </row>
    <row r="152" spans="1:13" hidden="1" outlineLevel="1" x14ac:dyDescent="0.2">
      <c r="A152" s="61" t="s">
        <v>547</v>
      </c>
      <c r="B152" s="65"/>
      <c r="C152" s="284">
        <f t="shared" si="86"/>
        <v>0</v>
      </c>
      <c r="D152" s="284">
        <f t="shared" si="86"/>
        <v>0</v>
      </c>
      <c r="E152" s="284">
        <f t="shared" si="86"/>
        <v>0</v>
      </c>
      <c r="F152" s="284">
        <f t="shared" si="86"/>
        <v>0</v>
      </c>
      <c r="G152" s="284">
        <f t="shared" si="86"/>
        <v>0</v>
      </c>
      <c r="H152" s="284">
        <f t="shared" si="86"/>
        <v>0</v>
      </c>
      <c r="I152" s="284">
        <f t="shared" si="86"/>
        <v>0</v>
      </c>
      <c r="J152" s="42"/>
      <c r="K152" s="21"/>
      <c r="L152" s="21"/>
    </row>
    <row r="153" spans="1:13" s="736" customFormat="1" hidden="1" outlineLevel="1" x14ac:dyDescent="0.2">
      <c r="A153" s="61" t="s">
        <v>498</v>
      </c>
      <c r="B153" s="65"/>
      <c r="C153" s="284">
        <f t="shared" si="86"/>
        <v>0</v>
      </c>
      <c r="D153" s="284">
        <f t="shared" si="86"/>
        <v>0</v>
      </c>
      <c r="E153" s="284">
        <f t="shared" si="86"/>
        <v>0</v>
      </c>
      <c r="F153" s="284">
        <f t="shared" si="86"/>
        <v>0</v>
      </c>
      <c r="G153" s="284">
        <f t="shared" si="86"/>
        <v>0</v>
      </c>
      <c r="H153" s="284">
        <f t="shared" si="86"/>
        <v>0</v>
      </c>
      <c r="I153" s="284">
        <f t="shared" si="86"/>
        <v>0</v>
      </c>
      <c r="J153" s="42"/>
      <c r="K153" s="712"/>
      <c r="L153" s="712"/>
    </row>
    <row r="154" spans="1:13" hidden="1" outlineLevel="1" x14ac:dyDescent="0.2">
      <c r="A154" s="83" t="s">
        <v>70</v>
      </c>
      <c r="B154" s="65"/>
      <c r="C154" s="284">
        <f t="shared" si="86"/>
        <v>0</v>
      </c>
      <c r="D154" s="284">
        <f t="shared" si="86"/>
        <v>0</v>
      </c>
      <c r="E154" s="284">
        <f t="shared" si="86"/>
        <v>0</v>
      </c>
      <c r="F154" s="284">
        <f t="shared" si="86"/>
        <v>0</v>
      </c>
      <c r="G154" s="284">
        <f t="shared" si="86"/>
        <v>0</v>
      </c>
      <c r="H154" s="284">
        <f t="shared" si="86"/>
        <v>0</v>
      </c>
      <c r="I154" s="284">
        <f t="shared" si="86"/>
        <v>0</v>
      </c>
      <c r="J154" s="42"/>
      <c r="K154" s="21"/>
      <c r="L154" s="21"/>
    </row>
    <row r="155" spans="1:13" hidden="1" outlineLevel="1" x14ac:dyDescent="0.2">
      <c r="A155" s="129" t="s">
        <v>143</v>
      </c>
      <c r="B155" s="130"/>
      <c r="C155" s="295">
        <f t="shared" ref="C155:I155" si="87">SUM(C149:C154)</f>
        <v>0</v>
      </c>
      <c r="D155" s="295">
        <f t="shared" si="87"/>
        <v>0</v>
      </c>
      <c r="E155" s="295">
        <f t="shared" si="87"/>
        <v>0</v>
      </c>
      <c r="F155" s="295">
        <f t="shared" si="87"/>
        <v>0</v>
      </c>
      <c r="G155" s="295">
        <f t="shared" si="87"/>
        <v>0</v>
      </c>
      <c r="H155" s="295">
        <f t="shared" si="87"/>
        <v>0</v>
      </c>
      <c r="I155" s="295">
        <f t="shared" si="87"/>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88">IF(ISNUMBER($J160),OFFSET($B$177,MATCH(+$J160,$J$178:$J$195,0),0),"")</f>
        <v>Step Change</v>
      </c>
      <c r="B160" s="284">
        <f t="shared" ref="B160:I169" ca="1" si="89">IF(ISNUMBER($J160),OFFSET(B$177,MATCH(+$J160,$J$178:$J$195,0)+13,0),"")</f>
        <v>0</v>
      </c>
      <c r="C160" s="284">
        <f t="shared" ca="1" si="89"/>
        <v>0</v>
      </c>
      <c r="D160" s="284">
        <f t="shared" ca="1" si="89"/>
        <v>0</v>
      </c>
      <c r="E160" s="284">
        <f t="shared" ca="1" si="89"/>
        <v>0</v>
      </c>
      <c r="F160" s="284">
        <f t="shared" ca="1" si="89"/>
        <v>0</v>
      </c>
      <c r="G160" s="284">
        <f t="shared" ca="1" si="89"/>
        <v>0</v>
      </c>
      <c r="H160" s="284">
        <f t="shared" ca="1" si="89"/>
        <v>0</v>
      </c>
      <c r="I160" s="284">
        <f t="shared" ca="1" si="89"/>
        <v>0</v>
      </c>
      <c r="J160" s="377">
        <f>IF($D$158&gt;0,1,"")</f>
        <v>1</v>
      </c>
      <c r="K160" s="66">
        <f ca="1">IF(ISNUMBER($J160),OFFSET($B$177,MATCH(+$J160,$J$178:$J$196,0)+1,0),"")</f>
        <v>0</v>
      </c>
      <c r="L160" s="66">
        <f ca="1">IF(ISNUMBER($J160),OFFSET($B$177,MATCH(+$J160,$J$178:$J$196,0)+2,0),"")</f>
        <v>0</v>
      </c>
      <c r="M160" s="66">
        <f ca="1">IF(ISNUMBER($J160),OFFSET($B$177,MATCH(+$J160,$J$178:$J$196,0)+3,0),"")</f>
        <v>0</v>
      </c>
    </row>
    <row r="161" spans="1:13" hidden="1" outlineLevel="1" x14ac:dyDescent="0.2">
      <c r="A161" s="66" t="str">
        <f t="shared" ca="1" si="88"/>
        <v/>
      </c>
      <c r="B161" s="284" t="str">
        <f t="shared" ca="1" si="89"/>
        <v/>
      </c>
      <c r="C161" s="284" t="str">
        <f t="shared" ca="1" si="89"/>
        <v/>
      </c>
      <c r="D161" s="284" t="str">
        <f t="shared" ca="1" si="89"/>
        <v/>
      </c>
      <c r="E161" s="284" t="str">
        <f t="shared" ca="1" si="89"/>
        <v/>
      </c>
      <c r="F161" s="284" t="str">
        <f t="shared" ca="1" si="89"/>
        <v/>
      </c>
      <c r="G161" s="284" t="str">
        <f t="shared" ca="1" si="89"/>
        <v/>
      </c>
      <c r="H161" s="284" t="str">
        <f t="shared" ca="1" si="89"/>
        <v/>
      </c>
      <c r="I161" s="284" t="str">
        <f t="shared" ca="1" si="89"/>
        <v/>
      </c>
      <c r="J161" s="377" t="str">
        <f>IF(J160&lt;$D$158,J160+1,"")</f>
        <v/>
      </c>
      <c r="K161" s="66" t="str">
        <f t="shared" ref="K161:K169" ca="1" si="90">IF(ISNUMBER($J161),OFFSET($B$177,MATCH(+$J161,$J$178:$J$196,0)+1,0),"")</f>
        <v/>
      </c>
      <c r="L161" s="66" t="str">
        <f t="shared" ref="L161:L169" ca="1" si="91">IF(ISNUMBER($J161),OFFSET($B$177,MATCH(+$J161,$J$178:$J$196,0)+2,0),"")</f>
        <v/>
      </c>
      <c r="M161" s="66" t="str">
        <f t="shared" ref="M161:M169" ca="1" si="92">IF(ISNUMBER($J161),OFFSET($B$177,MATCH(+$J161,$J$178:$J$196,0)+3,0),"")</f>
        <v/>
      </c>
    </row>
    <row r="162" spans="1:13" hidden="1" outlineLevel="1" x14ac:dyDescent="0.2">
      <c r="A162" s="66" t="str">
        <f t="shared" ca="1" si="88"/>
        <v/>
      </c>
      <c r="B162" s="284" t="str">
        <f t="shared" ca="1" si="89"/>
        <v/>
      </c>
      <c r="C162" s="284" t="str">
        <f t="shared" ca="1" si="89"/>
        <v/>
      </c>
      <c r="D162" s="284" t="str">
        <f t="shared" ca="1" si="89"/>
        <v/>
      </c>
      <c r="E162" s="284" t="str">
        <f t="shared" ca="1" si="89"/>
        <v/>
      </c>
      <c r="F162" s="284" t="str">
        <f t="shared" ca="1" si="89"/>
        <v/>
      </c>
      <c r="G162" s="284" t="str">
        <f t="shared" ca="1" si="89"/>
        <v/>
      </c>
      <c r="H162" s="284" t="str">
        <f t="shared" ca="1" si="89"/>
        <v/>
      </c>
      <c r="I162" s="284" t="str">
        <f t="shared" ca="1" si="89"/>
        <v/>
      </c>
      <c r="J162" s="377" t="str">
        <f t="shared" ref="J162:J169" si="93">IF(J161&lt;$D$158,J161+1,"")</f>
        <v/>
      </c>
      <c r="K162" s="66" t="str">
        <f t="shared" ca="1" si="90"/>
        <v/>
      </c>
      <c r="L162" s="66" t="str">
        <f t="shared" ca="1" si="91"/>
        <v/>
      </c>
      <c r="M162" s="66" t="str">
        <f t="shared" ca="1" si="92"/>
        <v/>
      </c>
    </row>
    <row r="163" spans="1:13" hidden="1" outlineLevel="1" x14ac:dyDescent="0.2">
      <c r="A163" s="66" t="str">
        <f t="shared" ca="1" si="88"/>
        <v/>
      </c>
      <c r="B163" s="284" t="str">
        <f t="shared" ca="1" si="89"/>
        <v/>
      </c>
      <c r="C163" s="284" t="str">
        <f t="shared" ca="1" si="89"/>
        <v/>
      </c>
      <c r="D163" s="284" t="str">
        <f t="shared" ca="1" si="89"/>
        <v/>
      </c>
      <c r="E163" s="284" t="str">
        <f t="shared" ca="1" si="89"/>
        <v/>
      </c>
      <c r="F163" s="284" t="str">
        <f t="shared" ca="1" si="89"/>
        <v/>
      </c>
      <c r="G163" s="284" t="str">
        <f t="shared" ca="1" si="89"/>
        <v/>
      </c>
      <c r="H163" s="284" t="str">
        <f t="shared" ca="1" si="89"/>
        <v/>
      </c>
      <c r="I163" s="284" t="str">
        <f t="shared" ca="1" si="89"/>
        <v/>
      </c>
      <c r="J163" s="377" t="str">
        <f t="shared" si="93"/>
        <v/>
      </c>
      <c r="K163" s="66" t="str">
        <f t="shared" ca="1" si="90"/>
        <v/>
      </c>
      <c r="L163" s="66" t="str">
        <f t="shared" ca="1" si="91"/>
        <v/>
      </c>
      <c r="M163" s="66" t="str">
        <f t="shared" ca="1" si="92"/>
        <v/>
      </c>
    </row>
    <row r="164" spans="1:13" hidden="1" outlineLevel="1" x14ac:dyDescent="0.2">
      <c r="A164" s="66" t="str">
        <f t="shared" ca="1" si="88"/>
        <v/>
      </c>
      <c r="B164" s="284" t="str">
        <f t="shared" ca="1" si="89"/>
        <v/>
      </c>
      <c r="C164" s="284" t="str">
        <f t="shared" ca="1" si="89"/>
        <v/>
      </c>
      <c r="D164" s="284" t="str">
        <f t="shared" ca="1" si="89"/>
        <v/>
      </c>
      <c r="E164" s="284" t="str">
        <f t="shared" ca="1" si="89"/>
        <v/>
      </c>
      <c r="F164" s="284" t="str">
        <f t="shared" ca="1" si="89"/>
        <v/>
      </c>
      <c r="G164" s="284" t="str">
        <f t="shared" ca="1" si="89"/>
        <v/>
      </c>
      <c r="H164" s="284" t="str">
        <f t="shared" ca="1" si="89"/>
        <v/>
      </c>
      <c r="I164" s="284" t="str">
        <f t="shared" ca="1" si="89"/>
        <v/>
      </c>
      <c r="J164" s="377" t="str">
        <f t="shared" si="93"/>
        <v/>
      </c>
      <c r="K164" s="66" t="str">
        <f t="shared" ca="1" si="90"/>
        <v/>
      </c>
      <c r="L164" s="66" t="str">
        <f t="shared" ca="1" si="91"/>
        <v/>
      </c>
      <c r="M164" s="66" t="str">
        <f t="shared" ca="1" si="92"/>
        <v/>
      </c>
    </row>
    <row r="165" spans="1:13" hidden="1" outlineLevel="1" x14ac:dyDescent="0.2">
      <c r="A165" s="66" t="str">
        <f t="shared" ca="1" si="88"/>
        <v/>
      </c>
      <c r="B165" s="284" t="str">
        <f t="shared" ca="1" si="89"/>
        <v/>
      </c>
      <c r="C165" s="284" t="str">
        <f t="shared" ca="1" si="89"/>
        <v/>
      </c>
      <c r="D165" s="284" t="str">
        <f t="shared" ca="1" si="89"/>
        <v/>
      </c>
      <c r="E165" s="284" t="str">
        <f t="shared" ca="1" si="89"/>
        <v/>
      </c>
      <c r="F165" s="284" t="str">
        <f t="shared" ca="1" si="89"/>
        <v/>
      </c>
      <c r="G165" s="284" t="str">
        <f t="shared" ca="1" si="89"/>
        <v/>
      </c>
      <c r="H165" s="284" t="str">
        <f t="shared" ca="1" si="89"/>
        <v/>
      </c>
      <c r="I165" s="284" t="str">
        <f t="shared" ca="1" si="89"/>
        <v/>
      </c>
      <c r="J165" s="377" t="str">
        <f t="shared" si="93"/>
        <v/>
      </c>
      <c r="K165" s="66" t="str">
        <f t="shared" ca="1" si="90"/>
        <v/>
      </c>
      <c r="L165" s="66" t="str">
        <f t="shared" ca="1" si="91"/>
        <v/>
      </c>
      <c r="M165" s="66" t="str">
        <f t="shared" ca="1" si="92"/>
        <v/>
      </c>
    </row>
    <row r="166" spans="1:13" hidden="1" outlineLevel="1" x14ac:dyDescent="0.2">
      <c r="A166" s="66" t="str">
        <f t="shared" ca="1" si="88"/>
        <v/>
      </c>
      <c r="B166" s="284" t="str">
        <f t="shared" ca="1" si="89"/>
        <v/>
      </c>
      <c r="C166" s="284" t="str">
        <f t="shared" ca="1" si="89"/>
        <v/>
      </c>
      <c r="D166" s="284" t="str">
        <f t="shared" ca="1" si="89"/>
        <v/>
      </c>
      <c r="E166" s="284" t="str">
        <f t="shared" ca="1" si="89"/>
        <v/>
      </c>
      <c r="F166" s="284" t="str">
        <f t="shared" ca="1" si="89"/>
        <v/>
      </c>
      <c r="G166" s="284" t="str">
        <f t="shared" ca="1" si="89"/>
        <v/>
      </c>
      <c r="H166" s="284" t="str">
        <f t="shared" ca="1" si="89"/>
        <v/>
      </c>
      <c r="I166" s="284" t="str">
        <f t="shared" ca="1" si="89"/>
        <v/>
      </c>
      <c r="J166" s="377" t="str">
        <f t="shared" si="93"/>
        <v/>
      </c>
      <c r="K166" s="66" t="str">
        <f t="shared" ca="1" si="90"/>
        <v/>
      </c>
      <c r="L166" s="66" t="str">
        <f t="shared" ca="1" si="91"/>
        <v/>
      </c>
      <c r="M166" s="66" t="str">
        <f t="shared" ca="1" si="92"/>
        <v/>
      </c>
    </row>
    <row r="167" spans="1:13" hidden="1" outlineLevel="1" x14ac:dyDescent="0.2">
      <c r="A167" s="66" t="str">
        <f t="shared" ca="1" si="88"/>
        <v/>
      </c>
      <c r="B167" s="284" t="str">
        <f t="shared" ca="1" si="89"/>
        <v/>
      </c>
      <c r="C167" s="284" t="str">
        <f t="shared" ca="1" si="89"/>
        <v/>
      </c>
      <c r="D167" s="284" t="str">
        <f t="shared" ca="1" si="89"/>
        <v/>
      </c>
      <c r="E167" s="284" t="str">
        <f t="shared" ca="1" si="89"/>
        <v/>
      </c>
      <c r="F167" s="284" t="str">
        <f t="shared" ca="1" si="89"/>
        <v/>
      </c>
      <c r="G167" s="284" t="str">
        <f t="shared" ca="1" si="89"/>
        <v/>
      </c>
      <c r="H167" s="284" t="str">
        <f t="shared" ca="1" si="89"/>
        <v/>
      </c>
      <c r="I167" s="284" t="str">
        <f t="shared" ca="1" si="89"/>
        <v/>
      </c>
      <c r="J167" s="377" t="str">
        <f t="shared" si="93"/>
        <v/>
      </c>
      <c r="K167" s="66" t="str">
        <f t="shared" ca="1" si="90"/>
        <v/>
      </c>
      <c r="L167" s="66" t="str">
        <f t="shared" ca="1" si="91"/>
        <v/>
      </c>
      <c r="M167" s="66" t="str">
        <f t="shared" ca="1" si="92"/>
        <v/>
      </c>
    </row>
    <row r="168" spans="1:13" hidden="1" outlineLevel="1" x14ac:dyDescent="0.2">
      <c r="A168" s="66" t="str">
        <f t="shared" ca="1" si="88"/>
        <v/>
      </c>
      <c r="B168" s="284" t="str">
        <f t="shared" ca="1" si="89"/>
        <v/>
      </c>
      <c r="C168" s="284" t="str">
        <f t="shared" ca="1" si="89"/>
        <v/>
      </c>
      <c r="D168" s="284" t="str">
        <f t="shared" ca="1" si="89"/>
        <v/>
      </c>
      <c r="E168" s="284" t="str">
        <f t="shared" ca="1" si="89"/>
        <v/>
      </c>
      <c r="F168" s="284" t="str">
        <f t="shared" ca="1" si="89"/>
        <v/>
      </c>
      <c r="G168" s="284" t="str">
        <f t="shared" ca="1" si="89"/>
        <v/>
      </c>
      <c r="H168" s="284" t="str">
        <f t="shared" ca="1" si="89"/>
        <v/>
      </c>
      <c r="I168" s="284" t="str">
        <f t="shared" ca="1" si="89"/>
        <v/>
      </c>
      <c r="J168" s="377" t="str">
        <f t="shared" si="93"/>
        <v/>
      </c>
      <c r="K168" s="66" t="str">
        <f t="shared" ca="1" si="90"/>
        <v/>
      </c>
      <c r="L168" s="66" t="str">
        <f t="shared" ca="1" si="91"/>
        <v/>
      </c>
      <c r="M168" s="66" t="str">
        <f t="shared" ca="1" si="92"/>
        <v/>
      </c>
    </row>
    <row r="169" spans="1:13" hidden="1" outlineLevel="1" x14ac:dyDescent="0.2">
      <c r="A169" s="66" t="str">
        <f t="shared" ca="1" si="88"/>
        <v/>
      </c>
      <c r="B169" s="284" t="str">
        <f t="shared" ca="1" si="89"/>
        <v/>
      </c>
      <c r="C169" s="284" t="str">
        <f t="shared" ca="1" si="89"/>
        <v/>
      </c>
      <c r="D169" s="284" t="str">
        <f t="shared" ca="1" si="89"/>
        <v/>
      </c>
      <c r="E169" s="284" t="str">
        <f t="shared" ca="1" si="89"/>
        <v/>
      </c>
      <c r="F169" s="284" t="str">
        <f t="shared" ca="1" si="89"/>
        <v/>
      </c>
      <c r="G169" s="284" t="str">
        <f t="shared" ca="1" si="89"/>
        <v/>
      </c>
      <c r="H169" s="284" t="str">
        <f t="shared" ca="1" si="89"/>
        <v/>
      </c>
      <c r="I169" s="284" t="str">
        <f t="shared" ca="1" si="89"/>
        <v/>
      </c>
      <c r="J169" s="377" t="str">
        <f t="shared" si="93"/>
        <v/>
      </c>
      <c r="K169" s="66" t="str">
        <f t="shared" ca="1" si="90"/>
        <v/>
      </c>
      <c r="L169" s="66" t="str">
        <f t="shared" ca="1" si="91"/>
        <v/>
      </c>
      <c r="M169" s="66" t="str">
        <f t="shared" ca="1" si="92"/>
        <v/>
      </c>
    </row>
    <row r="170" spans="1:13" collapsed="1" x14ac:dyDescent="0.2">
      <c r="A170" s="129" t="s">
        <v>143</v>
      </c>
      <c r="B170" s="295">
        <f ca="1">SUM(B160:B169)</f>
        <v>0</v>
      </c>
      <c r="C170" s="295">
        <f t="shared" ref="C170:I170" ca="1" si="94">SUM(C160:C169)</f>
        <v>0</v>
      </c>
      <c r="D170" s="295">
        <f t="shared" ca="1" si="94"/>
        <v>0</v>
      </c>
      <c r="E170" s="295">
        <f t="shared" ca="1" si="94"/>
        <v>0</v>
      </c>
      <c r="F170" s="295">
        <f t="shared" ca="1" si="94"/>
        <v>0</v>
      </c>
      <c r="G170" s="295">
        <f t="shared" ca="1" si="94"/>
        <v>0</v>
      </c>
      <c r="H170" s="295">
        <f t="shared" ca="1" si="94"/>
        <v>0</v>
      </c>
      <c r="I170" s="295">
        <f t="shared" ca="1" si="94"/>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5">SUM(C185:C190)</f>
        <v>0</v>
      </c>
      <c r="D191" s="295">
        <f t="shared" si="95"/>
        <v>0</v>
      </c>
      <c r="E191" s="295">
        <f t="shared" si="95"/>
        <v>0</v>
      </c>
      <c r="F191" s="295">
        <f t="shared" si="95"/>
        <v>0</v>
      </c>
      <c r="G191" s="295">
        <f t="shared" si="95"/>
        <v>0</v>
      </c>
      <c r="H191" s="295">
        <f t="shared" si="95"/>
        <v>0</v>
      </c>
      <c r="I191" s="295">
        <f t="shared" si="95"/>
        <v>0</v>
      </c>
      <c r="J191" s="133"/>
      <c r="K191" s="47"/>
      <c r="L191" s="47"/>
    </row>
    <row r="192" spans="1:12" hidden="1" outlineLevel="1" x14ac:dyDescent="0.2"/>
    <row r="193" spans="1:9" s="618" customFormat="1"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6">+B14</f>
        <v>0</v>
      </c>
      <c r="C205" s="82">
        <f t="shared" ca="1" si="96"/>
        <v>3.7758295437772604</v>
      </c>
      <c r="D205" s="82">
        <f t="shared" ca="1" si="96"/>
        <v>3.7758295437772604</v>
      </c>
      <c r="E205" s="82">
        <f t="shared" ca="1" si="96"/>
        <v>3.7758295437772604</v>
      </c>
      <c r="F205" s="82">
        <f t="shared" ca="1" si="96"/>
        <v>3.7758295437772604</v>
      </c>
      <c r="G205" s="82">
        <f t="shared" ca="1" si="96"/>
        <v>3.7758295437772604</v>
      </c>
      <c r="H205" s="82">
        <f t="shared" ca="1" si="96"/>
        <v>3.7758295437772604</v>
      </c>
      <c r="I205" s="82">
        <f t="shared" ca="1" si="96"/>
        <v>3.7758295437772604</v>
      </c>
    </row>
    <row r="206" spans="1:9" hidden="1" outlineLevel="1" x14ac:dyDescent="0.2">
      <c r="A206" t="s">
        <v>149</v>
      </c>
      <c r="B206" s="82">
        <f t="shared" ref="B206:I206" ca="1" si="97">+B36</f>
        <v>0</v>
      </c>
      <c r="C206" s="82">
        <f t="shared" ca="1" si="97"/>
        <v>3.7758295437772604</v>
      </c>
      <c r="D206" s="82">
        <f t="shared" ca="1" si="97"/>
        <v>3.7758295437772604</v>
      </c>
      <c r="E206" s="82">
        <f t="shared" ca="1" si="97"/>
        <v>3.7758295437772604</v>
      </c>
      <c r="F206" s="82">
        <f t="shared" ca="1" si="97"/>
        <v>3.7758295437772604</v>
      </c>
      <c r="G206" s="82">
        <f t="shared" ca="1" si="97"/>
        <v>3.7758295437772604</v>
      </c>
      <c r="H206" s="82">
        <f t="shared" ca="1" si="97"/>
        <v>3.7758295437772604</v>
      </c>
      <c r="I206" s="82">
        <f t="shared" ca="1" si="97"/>
        <v>3.7758295437772604</v>
      </c>
    </row>
    <row r="207" spans="1:9" hidden="1" outlineLevel="1" x14ac:dyDescent="0.2">
      <c r="A207" t="s">
        <v>150</v>
      </c>
      <c r="B207" s="82">
        <f t="shared" ref="B207:I207" ca="1" si="98">+B36+B48</f>
        <v>0</v>
      </c>
      <c r="C207" s="82">
        <f t="shared" ca="1" si="98"/>
        <v>3.7758295437772604</v>
      </c>
      <c r="D207" s="82">
        <f t="shared" ca="1" si="98"/>
        <v>3.7758295437772604</v>
      </c>
      <c r="E207" s="82">
        <f t="shared" ca="1" si="98"/>
        <v>3.8086127148333548</v>
      </c>
      <c r="F207" s="82">
        <f t="shared" ca="1" si="98"/>
        <v>3.8366924917325389</v>
      </c>
      <c r="G207" s="82">
        <f t="shared" ca="1" si="98"/>
        <v>3.859594581869545</v>
      </c>
      <c r="H207" s="82">
        <f t="shared" ca="1" si="98"/>
        <v>3.8824060238992941</v>
      </c>
      <c r="I207" s="82">
        <f t="shared" ca="1" si="98"/>
        <v>3.905074793210868</v>
      </c>
    </row>
    <row r="208" spans="1:9" hidden="1" outlineLevel="1" x14ac:dyDescent="0.2">
      <c r="A208" t="s">
        <v>151</v>
      </c>
      <c r="B208" s="82">
        <f t="shared" ref="B208:I208" ca="1" si="99">+B70</f>
        <v>0</v>
      </c>
      <c r="C208" s="82">
        <f t="shared" ca="1" si="99"/>
        <v>3.7758295437772604</v>
      </c>
      <c r="D208" s="82">
        <f t="shared" ca="1" si="99"/>
        <v>3.7758295437772604</v>
      </c>
      <c r="E208" s="82">
        <f t="shared" ca="1" si="99"/>
        <v>3.8263591751632458</v>
      </c>
      <c r="F208" s="82">
        <f t="shared" ca="1" si="99"/>
        <v>3.8791261323436683</v>
      </c>
      <c r="G208" s="82">
        <f t="shared" ca="1" si="99"/>
        <v>3.9305151254443973</v>
      </c>
      <c r="H208" s="82">
        <f t="shared" ca="1" si="99"/>
        <v>3.9795010802254365</v>
      </c>
      <c r="I208" s="82">
        <f t="shared" ca="1" si="99"/>
        <v>4.0257605938619152</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336" priority="2" stopIfTrue="1" operator="notEqual">
      <formula>0</formula>
    </cfRule>
  </conditionalFormatting>
  <conditionalFormatting sqref="J130 J94 J70 J59 J48 J36:J37 J14 J25">
    <cfRule type="cellIs" dxfId="335" priority="3" stopIfTrue="1" operator="equal">
      <formula>"OK"</formula>
    </cfRule>
    <cfRule type="cellIs" dxfId="334" priority="4" stopIfTrue="1" operator="equal">
      <formula>"Warning Check Escalations"</formula>
    </cfRule>
  </conditionalFormatting>
  <conditionalFormatting sqref="N120:T120 N84:T84">
    <cfRule type="cellIs" dxfId="333" priority="5" stopIfTrue="1" operator="notEqual">
      <formula>0</formula>
    </cfRule>
    <cfRule type="cellIs" dxfId="332" priority="6" stopIfTrue="1" operator="equal">
      <formula>0</formula>
    </cfRule>
  </conditionalFormatting>
  <conditionalFormatting sqref="B94:I94">
    <cfRule type="cellIs" dxfId="331" priority="1" stopIfTrue="1" operator="notEqual">
      <formula>0</formula>
    </cfRule>
  </conditionalFormatting>
  <dataValidations count="5">
    <dataValidation type="list" showInputMessage="1" showErrorMessage="1" sqref="B112" xr:uid="{00000000-0002-0000-2000-000000000000}">
      <formula1>"Labour, Materials, Services"</formula1>
    </dataValidation>
    <dataValidation type="list" allowBlank="1" showInputMessage="1" showErrorMessage="1" sqref="A77:A82" xr:uid="{00000000-0002-0000-2000-000001000000}">
      <formula1>EscalationDescription_Input_Cost</formula1>
    </dataValidation>
    <dataValidation type="list" showInputMessage="1" showErrorMessage="1" sqref="A113:A118" xr:uid="{00000000-0002-0000-2000-000002000000}">
      <formula1>EscalationDescription_General</formula1>
    </dataValidation>
    <dataValidation type="list" allowBlank="1" showInputMessage="1" showErrorMessage="1" sqref="D5" xr:uid="{00000000-0002-0000-2000-000003000000}">
      <formula1>"2008/09 Regulatory Accounts, Bottom Up"</formula1>
    </dataValidation>
    <dataValidation type="list" showInputMessage="1" showErrorMessage="1" sqref="B77:B82 B113:B118" xr:uid="{00000000-0002-0000-20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63489"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78">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20</v>
      </c>
      <c r="M1" s="281"/>
      <c r="N1" s="279"/>
      <c r="O1" s="279"/>
      <c r="P1" s="279"/>
      <c r="Q1" s="279"/>
      <c r="R1" s="279"/>
      <c r="S1" s="279"/>
      <c r="T1" s="279"/>
    </row>
    <row r="2" spans="1:20" ht="15.75" x14ac:dyDescent="0.25">
      <c r="A2" s="184" t="s">
        <v>114</v>
      </c>
      <c r="B2" s="74" t="str">
        <f ca="1">OFFSET(List_AllocOpexListStart,+$K$1,1)</f>
        <v>Strategic Planning</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0.36076033462270762</v>
      </c>
      <c r="D13" s="285">
        <f ca="1">OFFSET(Future_AOpexStart,MATCH($K$1,'I-6 Future A'!$A$6:$A$379)+7,+'I-5 Future DA'!E$5)</f>
        <v>0.36076033462270762</v>
      </c>
      <c r="E13" s="285">
        <f ca="1">OFFSET(Future_AOpexStart,MATCH($K$1,'I-6 Future A'!$A$6:$A$379)+7,+'I-5 Future DA'!F$5)</f>
        <v>0.36076033462270762</v>
      </c>
      <c r="F13" s="285">
        <f ca="1">OFFSET(Future_AOpexStart,MATCH($K$1,'I-6 Future A'!$A$6:$A$379)+7,+'I-5 Future DA'!G$5)</f>
        <v>0.36076033462270762</v>
      </c>
      <c r="G13" s="285">
        <f ca="1">OFFSET(Future_AOpexStart,MATCH($K$1,'I-6 Future A'!$A$6:$A$379)+7,+'I-5 Future DA'!H$5)</f>
        <v>0.36076033462270762</v>
      </c>
      <c r="H13" s="285">
        <f ca="1">OFFSET(Future_AOpexStart,MATCH($K$1,'I-6 Future A'!$A$6:$A$379)+7,+'I-5 Future DA'!I$5)</f>
        <v>0.36076033462270762</v>
      </c>
      <c r="I13" s="285">
        <f ca="1">OFFSET(Future_AOpexStart,MATCH($K$1,'I-6 Future A'!$A$6:$A$379)+7,+'I-5 Future DA'!J$5)</f>
        <v>0.36076033462270762</v>
      </c>
      <c r="J13" s="36"/>
      <c r="K13" s="21"/>
      <c r="L13" s="21"/>
    </row>
    <row r="14" spans="1:20" s="87" customFormat="1" ht="18" customHeight="1" collapsed="1" thickBot="1" x14ac:dyDescent="0.25">
      <c r="A14" s="84" t="s">
        <v>71</v>
      </c>
      <c r="B14" s="286">
        <f t="shared" ref="B14:I14" ca="1" si="0">SUM(B8:B13)</f>
        <v>0</v>
      </c>
      <c r="C14" s="286">
        <f t="shared" ca="1" si="0"/>
        <v>0.36076033462270762</v>
      </c>
      <c r="D14" s="286">
        <f t="shared" ca="1" si="0"/>
        <v>0.36076033462270762</v>
      </c>
      <c r="E14" s="286">
        <f t="shared" ca="1" si="0"/>
        <v>0.36076033462270762</v>
      </c>
      <c r="F14" s="286">
        <f t="shared" ca="1" si="0"/>
        <v>0.36076033462270762</v>
      </c>
      <c r="G14" s="286">
        <f t="shared" ca="1" si="0"/>
        <v>0.36076033462270762</v>
      </c>
      <c r="H14" s="286">
        <f t="shared" ca="1" si="0"/>
        <v>0.36076033462270762</v>
      </c>
      <c r="I14" s="286">
        <f t="shared" ca="1" si="0"/>
        <v>0.36076033462270762</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+'A-20'!B8+'A-20'!B19</f>
        <v>0</v>
      </c>
      <c r="C30" s="284">
        <f ca="1">+'A-20'!C8+'A-20'!C19</f>
        <v>0</v>
      </c>
      <c r="D30" s="284">
        <f ca="1">+'A-20'!D8+'A-20'!D19</f>
        <v>0</v>
      </c>
      <c r="E30" s="284">
        <f ca="1">+'A-20'!E8+'A-20'!E19</f>
        <v>0</v>
      </c>
      <c r="F30" s="284">
        <f ca="1">+'A-20'!F8+'A-20'!F19</f>
        <v>0</v>
      </c>
      <c r="G30" s="284">
        <f ca="1">+'A-20'!G8+'A-20'!G19</f>
        <v>0</v>
      </c>
      <c r="H30" s="284">
        <f ca="1">+'A-20'!H8+'A-20'!H19</f>
        <v>0</v>
      </c>
      <c r="I30" s="284">
        <f ca="1">+'A-20'!I8+'A-20'!I19</f>
        <v>0</v>
      </c>
      <c r="J30" s="42"/>
      <c r="K30" s="21"/>
      <c r="L30" s="21"/>
    </row>
    <row r="31" spans="1:12" hidden="1" outlineLevel="2" x14ac:dyDescent="0.2">
      <c r="A31" s="61" t="s">
        <v>69</v>
      </c>
      <c r="B31" s="284">
        <f ca="1">+'A-20'!B9+'A-20'!B20</f>
        <v>0</v>
      </c>
      <c r="C31" s="284">
        <f ca="1">+'A-20'!C9+'A-20'!C20</f>
        <v>0</v>
      </c>
      <c r="D31" s="284">
        <f ca="1">+'A-20'!D9+'A-20'!D20</f>
        <v>0</v>
      </c>
      <c r="E31" s="284">
        <f ca="1">+'A-20'!E9+'A-20'!E20</f>
        <v>0</v>
      </c>
      <c r="F31" s="284">
        <f ca="1">+'A-20'!F9+'A-20'!F20</f>
        <v>0</v>
      </c>
      <c r="G31" s="284">
        <f ca="1">+'A-20'!G9+'A-20'!G20</f>
        <v>0</v>
      </c>
      <c r="H31" s="284">
        <f ca="1">+'A-20'!H9+'A-20'!H20</f>
        <v>0</v>
      </c>
      <c r="I31" s="284">
        <f ca="1">+'A-20'!I9+'A-20'!I20</f>
        <v>0</v>
      </c>
      <c r="J31" s="42"/>
      <c r="K31" s="21"/>
      <c r="L31" s="21"/>
    </row>
    <row r="32" spans="1:12" s="736" customFormat="1" hidden="1" outlineLevel="2" x14ac:dyDescent="0.2">
      <c r="A32" s="61" t="s">
        <v>546</v>
      </c>
      <c r="B32" s="284">
        <f ca="1">+'A-20'!B10+'A-20'!B21</f>
        <v>0</v>
      </c>
      <c r="C32" s="284">
        <f ca="1">+'A-20'!C10+'A-20'!C21</f>
        <v>0</v>
      </c>
      <c r="D32" s="284">
        <f ca="1">+'A-20'!D10+'A-20'!D21</f>
        <v>0</v>
      </c>
      <c r="E32" s="284">
        <f ca="1">+'A-20'!E10+'A-20'!E21</f>
        <v>0</v>
      </c>
      <c r="F32" s="284">
        <f ca="1">+'A-20'!F10+'A-20'!F21</f>
        <v>0</v>
      </c>
      <c r="G32" s="284">
        <f ca="1">+'A-20'!G10+'A-20'!G21</f>
        <v>0</v>
      </c>
      <c r="H32" s="284">
        <f ca="1">+'A-20'!H10+'A-20'!H21</f>
        <v>0</v>
      </c>
      <c r="I32" s="284">
        <f ca="1">+'A-20'!I10+'A-20'!I21</f>
        <v>0</v>
      </c>
      <c r="J32" s="42"/>
      <c r="K32" s="712"/>
      <c r="L32" s="712"/>
    </row>
    <row r="33" spans="1:12" hidden="1" outlineLevel="2" x14ac:dyDescent="0.2">
      <c r="A33" s="61" t="s">
        <v>547</v>
      </c>
      <c r="B33" s="284">
        <f ca="1">+'A-20'!B11+'A-20'!B22</f>
        <v>0</v>
      </c>
      <c r="C33" s="284">
        <f ca="1">+'A-20'!C11+'A-20'!C22</f>
        <v>0</v>
      </c>
      <c r="D33" s="284">
        <f ca="1">+'A-20'!D11+'A-20'!D22</f>
        <v>0</v>
      </c>
      <c r="E33" s="284">
        <f ca="1">+'A-20'!E11+'A-20'!E22</f>
        <v>0</v>
      </c>
      <c r="F33" s="284">
        <f ca="1">+'A-20'!F11+'A-20'!F22</f>
        <v>0</v>
      </c>
      <c r="G33" s="284">
        <f ca="1">+'A-20'!G11+'A-20'!G22</f>
        <v>0</v>
      </c>
      <c r="H33" s="284">
        <f ca="1">+'A-20'!H11+'A-20'!H22</f>
        <v>0</v>
      </c>
      <c r="I33" s="284">
        <f ca="1">+'A-20'!I11+'A-20'!I22</f>
        <v>0</v>
      </c>
      <c r="J33" s="42"/>
      <c r="K33" s="21"/>
      <c r="L33" s="21"/>
    </row>
    <row r="34" spans="1:12" s="736" customFormat="1" hidden="1" outlineLevel="2" x14ac:dyDescent="0.2">
      <c r="A34" s="61" t="s">
        <v>498</v>
      </c>
      <c r="B34" s="284">
        <f ca="1">+'A-20'!B12+'A-20'!B23</f>
        <v>0</v>
      </c>
      <c r="C34" s="284">
        <f ca="1">+'A-20'!C12+'A-20'!C23</f>
        <v>0</v>
      </c>
      <c r="D34" s="284">
        <f ca="1">+'A-20'!D12+'A-20'!D23</f>
        <v>0</v>
      </c>
      <c r="E34" s="284">
        <f ca="1">+'A-20'!E12+'A-20'!E23</f>
        <v>0</v>
      </c>
      <c r="F34" s="284">
        <f ca="1">+'A-20'!F12+'A-20'!F23</f>
        <v>0</v>
      </c>
      <c r="G34" s="284">
        <f ca="1">+'A-20'!G12+'A-20'!G23</f>
        <v>0</v>
      </c>
      <c r="H34" s="284">
        <f ca="1">+'A-20'!H12+'A-20'!H23</f>
        <v>0</v>
      </c>
      <c r="I34" s="284">
        <f ca="1">+'A-20'!I12+'A-20'!I23</f>
        <v>0</v>
      </c>
      <c r="J34" s="42"/>
      <c r="K34" s="712"/>
      <c r="L34" s="712"/>
    </row>
    <row r="35" spans="1:12" ht="13.5" hidden="1" outlineLevel="2" thickBot="1" x14ac:dyDescent="0.25">
      <c r="A35" s="83" t="s">
        <v>70</v>
      </c>
      <c r="B35" s="284">
        <f ca="1">+'A-20'!B13+'A-20'!B24</f>
        <v>0</v>
      </c>
      <c r="C35" s="284">
        <f ca="1">+'A-20'!C13+'A-20'!C24</f>
        <v>0.36076033462270762</v>
      </c>
      <c r="D35" s="284">
        <f ca="1">+'A-20'!D13+'A-20'!D24</f>
        <v>0.36076033462270762</v>
      </c>
      <c r="E35" s="284">
        <f ca="1">+'A-20'!E13+'A-20'!E24</f>
        <v>0.36076033462270762</v>
      </c>
      <c r="F35" s="284">
        <f ca="1">+'A-20'!F13+'A-20'!F24</f>
        <v>0.36076033462270762</v>
      </c>
      <c r="G35" s="284">
        <f ca="1">+'A-20'!G13+'A-20'!G24</f>
        <v>0.36076033462270762</v>
      </c>
      <c r="H35" s="284">
        <f ca="1">+'A-20'!H13+'A-20'!H24</f>
        <v>0.36076033462270762</v>
      </c>
      <c r="I35" s="284">
        <f ca="1">+'A-20'!I13+'A-20'!I24</f>
        <v>0.36076033462270762</v>
      </c>
      <c r="J35" s="93"/>
      <c r="K35" s="21"/>
      <c r="L35" s="21"/>
    </row>
    <row r="36" spans="1:12" s="87" customFormat="1" ht="20.25" customHeight="1" collapsed="1" thickBot="1" x14ac:dyDescent="0.25">
      <c r="A36" s="94" t="s">
        <v>121</v>
      </c>
      <c r="B36" s="293">
        <f t="shared" ref="B36:I36" ca="1" si="7">SUM(B30:B35)</f>
        <v>0</v>
      </c>
      <c r="C36" s="293">
        <f t="shared" ca="1" si="7"/>
        <v>0.36076033462270762</v>
      </c>
      <c r="D36" s="293">
        <f t="shared" ca="1" si="7"/>
        <v>0.36076033462270762</v>
      </c>
      <c r="E36" s="293">
        <f t="shared" ca="1" si="7"/>
        <v>0.36076033462270762</v>
      </c>
      <c r="F36" s="293">
        <f t="shared" ca="1" si="7"/>
        <v>0.36076033462270762</v>
      </c>
      <c r="G36" s="293">
        <f t="shared" ca="1" si="7"/>
        <v>0.36076033462270762</v>
      </c>
      <c r="H36" s="293">
        <f t="shared" ca="1" si="7"/>
        <v>0.36076033462270762</v>
      </c>
      <c r="I36" s="293">
        <f t="shared" ca="1" si="7"/>
        <v>0.36076033462270762</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3.1322567989546446E-3</v>
      </c>
      <c r="F47" s="284">
        <f t="shared" ca="1" si="12"/>
        <v>5.8151294214689271E-3</v>
      </c>
      <c r="G47" s="284">
        <f t="shared" ca="1" si="12"/>
        <v>8.0033017437608871E-3</v>
      </c>
      <c r="H47" s="284">
        <f t="shared" ca="1" si="12"/>
        <v>1.0182813123833998E-2</v>
      </c>
      <c r="I47" s="284">
        <f t="shared" ca="1" si="12"/>
        <v>1.2348692888137999E-2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3.1322567989546446E-3</v>
      </c>
      <c r="F48" s="293">
        <f t="shared" ca="1" si="13"/>
        <v>5.8151294214689271E-3</v>
      </c>
      <c r="G48" s="293">
        <f t="shared" ca="1" si="13"/>
        <v>8.0033017437608871E-3</v>
      </c>
      <c r="H48" s="293">
        <f t="shared" ca="1" si="13"/>
        <v>1.0182813123833998E-2</v>
      </c>
      <c r="I48" s="293">
        <f t="shared" ca="1" si="13"/>
        <v>1.2348692888137999E-2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1.6955794462520551E-3</v>
      </c>
      <c r="F58" s="285">
        <f t="shared" ca="1" si="18"/>
        <v>4.0543075921845428E-3</v>
      </c>
      <c r="G58" s="285">
        <f t="shared" ca="1" si="18"/>
        <v>6.7760789344566063E-3</v>
      </c>
      <c r="H58" s="285">
        <f t="shared" ca="1" si="18"/>
        <v>9.2769137494984697E-3</v>
      </c>
      <c r="I58" s="285">
        <f t="shared" ca="1" si="18"/>
        <v>1.153088329923016E-2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1.6955794462520551E-3</v>
      </c>
      <c r="F59" s="286">
        <f t="shared" ca="1" si="19"/>
        <v>4.0543075921845428E-3</v>
      </c>
      <c r="G59" s="286">
        <f t="shared" ca="1" si="19"/>
        <v>6.7760789344566063E-3</v>
      </c>
      <c r="H59" s="286">
        <f t="shared" ca="1" si="19"/>
        <v>9.2769137494984697E-3</v>
      </c>
      <c r="I59" s="286">
        <f t="shared" ca="1" si="19"/>
        <v>1.153088329923016E-2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0.36076033462270762</v>
      </c>
      <c r="D69" s="285">
        <f t="shared" ca="1" si="24"/>
        <v>0.36076033462270762</v>
      </c>
      <c r="E69" s="285">
        <f t="shared" ca="1" si="24"/>
        <v>0.36558817086791429</v>
      </c>
      <c r="F69" s="285">
        <f t="shared" ca="1" si="24"/>
        <v>0.37062977163636113</v>
      </c>
      <c r="G69" s="285">
        <f t="shared" ca="1" si="24"/>
        <v>0.37553971530092511</v>
      </c>
      <c r="H69" s="285">
        <f t="shared" ca="1" si="24"/>
        <v>0.3802200614960401</v>
      </c>
      <c r="I69" s="285">
        <f t="shared" ca="1" si="24"/>
        <v>0.38463991081007576</v>
      </c>
      <c r="K69" s="42"/>
      <c r="L69" s="21"/>
    </row>
    <row r="70" spans="1:20" s="87" customFormat="1" ht="18" customHeight="1" collapsed="1" thickBot="1" x14ac:dyDescent="0.25">
      <c r="A70" s="99" t="s">
        <v>122</v>
      </c>
      <c r="B70" s="294">
        <f t="shared" ref="B70:I70" ca="1" si="25">SUM(B64:B69)</f>
        <v>0</v>
      </c>
      <c r="C70" s="294">
        <f t="shared" ca="1" si="25"/>
        <v>0.36076033462270762</v>
      </c>
      <c r="D70" s="294">
        <f t="shared" ca="1" si="25"/>
        <v>0.36076033462270762</v>
      </c>
      <c r="E70" s="294">
        <f t="shared" ca="1" si="25"/>
        <v>0.36558817086791429</v>
      </c>
      <c r="F70" s="294">
        <f t="shared" ca="1" si="25"/>
        <v>0.37062977163636113</v>
      </c>
      <c r="G70" s="294">
        <f t="shared" ca="1" si="25"/>
        <v>0.37553971530092511</v>
      </c>
      <c r="H70" s="294">
        <f t="shared" ca="1" si="25"/>
        <v>0.3802200614960401</v>
      </c>
      <c r="I70" s="294">
        <f t="shared" ca="1" si="25"/>
        <v>0.38463991081007576</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3.1322567989546446E-3</v>
      </c>
      <c r="Q77" s="284">
        <f ca="1">IF($B77&lt;&gt;0,(+VLOOKUP($B77,$A$8:$I$13,6,FALSE))*(F77),0)</f>
        <v>5.8151294214689271E-3</v>
      </c>
      <c r="R77" s="284">
        <f ca="1">IF($B77&lt;&gt;0,(+VLOOKUP($B77,$A$8:$I$13,7,FALSE))*(G77),0)</f>
        <v>8.0033017437608871E-3</v>
      </c>
      <c r="S77" s="284">
        <f ca="1">IF($B77&lt;&gt;0,(+VLOOKUP($B77,$A$8:$I$13,8,FALSE))*(H77),0)</f>
        <v>1.0182813123833998E-2</v>
      </c>
      <c r="T77" s="284">
        <f ca="1">IF($B77&lt;&gt;0,(+VLOOKUP($B77,$A$8:$I$13,9,FALSE))*(I77),0)</f>
        <v>1.2348692888137999E-2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3.1322567989546446E-3</v>
      </c>
      <c r="Q83" s="291">
        <f t="shared" ca="1" si="51"/>
        <v>5.8151294214689271E-3</v>
      </c>
      <c r="R83" s="291">
        <f t="shared" ca="1" si="51"/>
        <v>8.0033017437608871E-3</v>
      </c>
      <c r="S83" s="291">
        <f t="shared" ca="1" si="51"/>
        <v>1.0182813123833998E-2</v>
      </c>
      <c r="T83" s="291">
        <f t="shared" ca="1" si="51"/>
        <v>1.2348692888137999E-2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3.1322567989546446E-3</v>
      </c>
      <c r="F103" s="284">
        <f t="shared" ca="1" si="62"/>
        <v>5.8151294214689271E-3</v>
      </c>
      <c r="G103" s="284">
        <f t="shared" ca="1" si="62"/>
        <v>8.0033017437608871E-3</v>
      </c>
      <c r="H103" s="284">
        <f t="shared" ca="1" si="62"/>
        <v>1.0182813123833998E-2</v>
      </c>
      <c r="I103" s="284">
        <f t="shared" ca="1" si="62"/>
        <v>1.2348692888137999E-2</v>
      </c>
    </row>
    <row r="104" spans="1:20" outlineLevel="1" x14ac:dyDescent="0.2">
      <c r="A104" s="120" t="s">
        <v>135</v>
      </c>
      <c r="B104" s="121"/>
      <c r="C104" s="295">
        <f t="shared" ref="C104:I104" ca="1" si="63">SUM(C98:C103)</f>
        <v>0</v>
      </c>
      <c r="D104" s="295">
        <f t="shared" ca="1" si="63"/>
        <v>0</v>
      </c>
      <c r="E104" s="295">
        <f t="shared" ca="1" si="63"/>
        <v>3.1322567989546446E-3</v>
      </c>
      <c r="F104" s="295">
        <f t="shared" ca="1" si="63"/>
        <v>5.8151294214689271E-3</v>
      </c>
      <c r="G104" s="295">
        <f t="shared" ca="1" si="63"/>
        <v>8.0033017437608871E-3</v>
      </c>
      <c r="H104" s="295">
        <f t="shared" ca="1" si="63"/>
        <v>1.0182813123833998E-2</v>
      </c>
      <c r="I104" s="295">
        <f t="shared" ca="1" si="63"/>
        <v>1.2348692888137999E-2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1.6955794462520551E-3</v>
      </c>
      <c r="Q113" s="284">
        <f ca="1">IF($B113&lt;&gt;0,(+VLOOKUP($B113,$A$8:$I$13,6,FALSE)+VLOOKUP($B113,$A$42:$I$47,6,FALSE))*(F113),0)</f>
        <v>4.0543075921845428E-3</v>
      </c>
      <c r="R113" s="284">
        <f ca="1">IF($B113&lt;&gt;0,(+VLOOKUP($B113,$A$8:$I$13,7,FALSE)+VLOOKUP($B113,$A$42:$I$47,7,FALSE))*(G113),0)</f>
        <v>6.7760789344566063E-3</v>
      </c>
      <c r="S113" s="284">
        <f ca="1">IF($B113&lt;&gt;0,(+VLOOKUP($B113,$A$8:$I$13,8,FALSE)+VLOOKUP($B113,$A$42:$I$47,8,FALSE))*(H113),0)</f>
        <v>9.2769137494984697E-3</v>
      </c>
      <c r="T113" s="284">
        <f ca="1">IF($B113&lt;&gt;0,(+VLOOKUP($B113,$A$8:$I$13,9,FALSE)+VLOOKUP($B113,$A$42:$I$47,9,FALSE))*(I113),0)</f>
        <v>1.153088329923016E-2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1.6955794462520551E-3</v>
      </c>
      <c r="Q119" s="291">
        <f t="shared" ca="1" si="75"/>
        <v>4.0543075921845428E-3</v>
      </c>
      <c r="R119" s="291">
        <f t="shared" ca="1" si="75"/>
        <v>6.7760789344566063E-3</v>
      </c>
      <c r="S119" s="291">
        <f t="shared" ca="1" si="75"/>
        <v>9.2769137494984697E-3</v>
      </c>
      <c r="T119" s="291">
        <f t="shared" ca="1" si="75"/>
        <v>1.153088329923016E-2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1.6955794462520551E-3</v>
      </c>
      <c r="F139" s="284">
        <f t="shared" ca="1" si="83"/>
        <v>4.0543075921845428E-3</v>
      </c>
      <c r="G139" s="284">
        <f t="shared" ca="1" si="83"/>
        <v>6.7760789344566063E-3</v>
      </c>
      <c r="H139" s="284">
        <f t="shared" ca="1" si="83"/>
        <v>9.2769137494984697E-3</v>
      </c>
      <c r="I139" s="284">
        <f t="shared" ca="1" si="83"/>
        <v>1.153088329923016E-2</v>
      </c>
    </row>
    <row r="140" spans="1:16" outlineLevel="1" x14ac:dyDescent="0.2">
      <c r="A140" s="120" t="s">
        <v>140</v>
      </c>
      <c r="B140" s="121"/>
      <c r="C140" s="295">
        <f t="shared" ref="C140:I140" ca="1" si="84">SUM(C134:C139)</f>
        <v>0</v>
      </c>
      <c r="D140" s="295">
        <f t="shared" ca="1" si="84"/>
        <v>0</v>
      </c>
      <c r="E140" s="295">
        <f t="shared" ca="1" si="84"/>
        <v>1.6955794462520551E-3</v>
      </c>
      <c r="F140" s="295">
        <f t="shared" ca="1" si="84"/>
        <v>4.0543075921845428E-3</v>
      </c>
      <c r="G140" s="295">
        <f t="shared" ca="1" si="84"/>
        <v>6.7760789344566063E-3</v>
      </c>
      <c r="H140" s="295">
        <f t="shared" ca="1" si="84"/>
        <v>9.2769137494984697E-3</v>
      </c>
      <c r="I140" s="295">
        <f t="shared" ca="1" si="84"/>
        <v>1.153088329923016E-2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2.5008990746574481E-2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I154" si="86">SUMIF($A$185:$A$195,$A149,C$185:C$195)</f>
        <v>0</v>
      </c>
      <c r="D149" s="284">
        <f t="shared" si="86"/>
        <v>0</v>
      </c>
      <c r="E149" s="284">
        <f t="shared" si="86"/>
        <v>0</v>
      </c>
      <c r="F149" s="284">
        <f t="shared" si="86"/>
        <v>0</v>
      </c>
      <c r="G149" s="284">
        <f t="shared" si="86"/>
        <v>0</v>
      </c>
      <c r="H149" s="284">
        <f t="shared" si="86"/>
        <v>0</v>
      </c>
      <c r="I149" s="284">
        <f t="shared" si="86"/>
        <v>0</v>
      </c>
      <c r="J149" s="63"/>
      <c r="K149" s="63"/>
      <c r="L149" s="63"/>
    </row>
    <row r="150" spans="1:13" hidden="1" outlineLevel="1" x14ac:dyDescent="0.2">
      <c r="A150" s="61" t="s">
        <v>69</v>
      </c>
      <c r="B150" s="65"/>
      <c r="C150" s="284">
        <f t="shared" si="86"/>
        <v>0</v>
      </c>
      <c r="D150" s="284">
        <f t="shared" si="86"/>
        <v>0</v>
      </c>
      <c r="E150" s="284">
        <f t="shared" si="86"/>
        <v>0</v>
      </c>
      <c r="F150" s="284">
        <f t="shared" si="86"/>
        <v>0</v>
      </c>
      <c r="G150" s="284">
        <f t="shared" si="86"/>
        <v>0</v>
      </c>
      <c r="H150" s="284">
        <f t="shared" si="86"/>
        <v>0</v>
      </c>
      <c r="I150" s="284">
        <f t="shared" si="86"/>
        <v>0</v>
      </c>
      <c r="J150" s="42"/>
      <c r="K150" s="21"/>
      <c r="L150" s="21"/>
    </row>
    <row r="151" spans="1:13" s="736" customFormat="1" hidden="1" outlineLevel="1" x14ac:dyDescent="0.2">
      <c r="A151" s="61" t="s">
        <v>546</v>
      </c>
      <c r="B151" s="65"/>
      <c r="C151" s="284">
        <f t="shared" si="86"/>
        <v>0</v>
      </c>
      <c r="D151" s="284">
        <f t="shared" si="86"/>
        <v>0</v>
      </c>
      <c r="E151" s="284">
        <f t="shared" si="86"/>
        <v>0</v>
      </c>
      <c r="F151" s="284">
        <f t="shared" si="86"/>
        <v>0</v>
      </c>
      <c r="G151" s="284">
        <f t="shared" si="86"/>
        <v>0</v>
      </c>
      <c r="H151" s="284">
        <f t="shared" si="86"/>
        <v>0</v>
      </c>
      <c r="I151" s="284">
        <f t="shared" si="86"/>
        <v>0</v>
      </c>
      <c r="J151" s="42"/>
      <c r="K151" s="712"/>
      <c r="L151" s="712"/>
    </row>
    <row r="152" spans="1:13" hidden="1" outlineLevel="1" x14ac:dyDescent="0.2">
      <c r="A152" s="61" t="s">
        <v>547</v>
      </c>
      <c r="B152" s="65"/>
      <c r="C152" s="284">
        <f t="shared" si="86"/>
        <v>0</v>
      </c>
      <c r="D152" s="284">
        <f t="shared" si="86"/>
        <v>0</v>
      </c>
      <c r="E152" s="284">
        <f t="shared" si="86"/>
        <v>0</v>
      </c>
      <c r="F152" s="284">
        <f t="shared" si="86"/>
        <v>0</v>
      </c>
      <c r="G152" s="284">
        <f t="shared" si="86"/>
        <v>0</v>
      </c>
      <c r="H152" s="284">
        <f t="shared" si="86"/>
        <v>0</v>
      </c>
      <c r="I152" s="284">
        <f t="shared" si="86"/>
        <v>0</v>
      </c>
      <c r="J152" s="42"/>
      <c r="K152" s="21"/>
      <c r="L152" s="21"/>
    </row>
    <row r="153" spans="1:13" s="736" customFormat="1" hidden="1" outlineLevel="1" x14ac:dyDescent="0.2">
      <c r="A153" s="61" t="s">
        <v>498</v>
      </c>
      <c r="B153" s="65"/>
      <c r="C153" s="284">
        <f t="shared" si="86"/>
        <v>0</v>
      </c>
      <c r="D153" s="284">
        <f t="shared" si="86"/>
        <v>0</v>
      </c>
      <c r="E153" s="284">
        <f t="shared" si="86"/>
        <v>0</v>
      </c>
      <c r="F153" s="284">
        <f t="shared" si="86"/>
        <v>0</v>
      </c>
      <c r="G153" s="284">
        <f t="shared" si="86"/>
        <v>0</v>
      </c>
      <c r="H153" s="284">
        <f t="shared" si="86"/>
        <v>0</v>
      </c>
      <c r="I153" s="284">
        <f t="shared" si="86"/>
        <v>0</v>
      </c>
      <c r="J153" s="42"/>
      <c r="K153" s="712"/>
      <c r="L153" s="712"/>
    </row>
    <row r="154" spans="1:13" hidden="1" outlineLevel="1" x14ac:dyDescent="0.2">
      <c r="A154" s="83" t="s">
        <v>70</v>
      </c>
      <c r="B154" s="65"/>
      <c r="C154" s="284">
        <f t="shared" si="86"/>
        <v>0</v>
      </c>
      <c r="D154" s="284">
        <f t="shared" si="86"/>
        <v>0</v>
      </c>
      <c r="E154" s="284">
        <f t="shared" si="86"/>
        <v>0</v>
      </c>
      <c r="F154" s="284">
        <f t="shared" si="86"/>
        <v>0</v>
      </c>
      <c r="G154" s="284">
        <f t="shared" si="86"/>
        <v>0</v>
      </c>
      <c r="H154" s="284">
        <f t="shared" si="86"/>
        <v>0</v>
      </c>
      <c r="I154" s="284">
        <f t="shared" si="86"/>
        <v>0</v>
      </c>
      <c r="J154" s="42"/>
      <c r="K154" s="21"/>
      <c r="L154" s="21"/>
    </row>
    <row r="155" spans="1:13" hidden="1" outlineLevel="1" x14ac:dyDescent="0.2">
      <c r="A155" s="129" t="s">
        <v>143</v>
      </c>
      <c r="B155" s="130"/>
      <c r="C155" s="295">
        <f t="shared" ref="C155:I155" si="87">SUM(C149:C154)</f>
        <v>0</v>
      </c>
      <c r="D155" s="295">
        <f t="shared" si="87"/>
        <v>0</v>
      </c>
      <c r="E155" s="295">
        <f t="shared" si="87"/>
        <v>0</v>
      </c>
      <c r="F155" s="295">
        <f t="shared" si="87"/>
        <v>0</v>
      </c>
      <c r="G155" s="295">
        <f t="shared" si="87"/>
        <v>0</v>
      </c>
      <c r="H155" s="295">
        <f t="shared" si="87"/>
        <v>0</v>
      </c>
      <c r="I155" s="295">
        <f t="shared" si="87"/>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88">IF(ISNUMBER($J160),OFFSET($B$177,MATCH(+$J160,$J$178:$J$195,0),0),"")</f>
        <v>Step Change</v>
      </c>
      <c r="B160" s="284">
        <f t="shared" ref="B160:I169" ca="1" si="89">IF(ISNUMBER($J160),OFFSET(B$177,MATCH(+$J160,$J$178:$J$195,0)+13,0),"")</f>
        <v>0</v>
      </c>
      <c r="C160" s="284">
        <f t="shared" ca="1" si="89"/>
        <v>0</v>
      </c>
      <c r="D160" s="284">
        <f t="shared" ca="1" si="89"/>
        <v>0</v>
      </c>
      <c r="E160" s="284">
        <f t="shared" ca="1" si="89"/>
        <v>0</v>
      </c>
      <c r="F160" s="284">
        <f t="shared" ca="1" si="89"/>
        <v>0</v>
      </c>
      <c r="G160" s="284">
        <f t="shared" ca="1" si="89"/>
        <v>0</v>
      </c>
      <c r="H160" s="284">
        <f t="shared" ca="1" si="89"/>
        <v>0</v>
      </c>
      <c r="I160" s="284">
        <f t="shared" ca="1" si="89"/>
        <v>0</v>
      </c>
      <c r="J160" s="377">
        <f>IF($D$158&gt;0,1,"")</f>
        <v>1</v>
      </c>
      <c r="K160" s="66">
        <f t="shared" ref="K160:K169" ca="1" si="90">IF(ISNUMBER($J160),OFFSET($B$177,MATCH(+$J160,$J$178:$J$195,0)+1,0),"")</f>
        <v>0</v>
      </c>
      <c r="L160" s="66">
        <f t="shared" ref="L160:L169" ca="1" si="91">IF(ISNUMBER($J160),OFFSET($B$177,MATCH(+$J160,$J$178:$J$195,0)+2,0),"")</f>
        <v>0</v>
      </c>
      <c r="M160" s="66">
        <f t="shared" ref="M160:M169" ca="1" si="92">IF(ISNUMBER($J160),OFFSET($B$177,MATCH(+$J160,$J$178:$J$195,0)+3,0),"")</f>
        <v>0</v>
      </c>
    </row>
    <row r="161" spans="1:13" hidden="1" outlineLevel="1" x14ac:dyDescent="0.2">
      <c r="A161" s="66" t="str">
        <f t="shared" ca="1" si="88"/>
        <v/>
      </c>
      <c r="B161" s="284" t="str">
        <f t="shared" ca="1" si="89"/>
        <v/>
      </c>
      <c r="C161" s="284" t="str">
        <f t="shared" ca="1" si="89"/>
        <v/>
      </c>
      <c r="D161" s="284" t="str">
        <f t="shared" ca="1" si="89"/>
        <v/>
      </c>
      <c r="E161" s="284" t="str">
        <f t="shared" ca="1" si="89"/>
        <v/>
      </c>
      <c r="F161" s="284" t="str">
        <f t="shared" ca="1" si="89"/>
        <v/>
      </c>
      <c r="G161" s="284" t="str">
        <f t="shared" ca="1" si="89"/>
        <v/>
      </c>
      <c r="H161" s="284" t="str">
        <f t="shared" ca="1" si="89"/>
        <v/>
      </c>
      <c r="I161" s="284" t="str">
        <f t="shared" ca="1" si="89"/>
        <v/>
      </c>
      <c r="J161" s="377" t="str">
        <f>IF(J160&lt;$D$158,J160+1,"")</f>
        <v/>
      </c>
      <c r="K161" s="66" t="str">
        <f t="shared" ca="1" si="90"/>
        <v/>
      </c>
      <c r="L161" s="66" t="str">
        <f t="shared" ca="1" si="91"/>
        <v/>
      </c>
      <c r="M161" s="66" t="str">
        <f t="shared" ca="1" si="92"/>
        <v/>
      </c>
    </row>
    <row r="162" spans="1:13" hidden="1" outlineLevel="1" x14ac:dyDescent="0.2">
      <c r="A162" s="66" t="str">
        <f t="shared" ca="1" si="88"/>
        <v/>
      </c>
      <c r="B162" s="284" t="str">
        <f t="shared" ca="1" si="89"/>
        <v/>
      </c>
      <c r="C162" s="284" t="str">
        <f t="shared" ca="1" si="89"/>
        <v/>
      </c>
      <c r="D162" s="284" t="str">
        <f t="shared" ca="1" si="89"/>
        <v/>
      </c>
      <c r="E162" s="284" t="str">
        <f t="shared" ca="1" si="89"/>
        <v/>
      </c>
      <c r="F162" s="284" t="str">
        <f t="shared" ca="1" si="89"/>
        <v/>
      </c>
      <c r="G162" s="284" t="str">
        <f t="shared" ca="1" si="89"/>
        <v/>
      </c>
      <c r="H162" s="284" t="str">
        <f t="shared" ca="1" si="89"/>
        <v/>
      </c>
      <c r="I162" s="284" t="str">
        <f t="shared" ca="1" si="89"/>
        <v/>
      </c>
      <c r="J162" s="377" t="str">
        <f t="shared" ref="J162:J169" si="93">IF(J161&lt;$D$158,J161+1,"")</f>
        <v/>
      </c>
      <c r="K162" s="66" t="str">
        <f t="shared" ca="1" si="90"/>
        <v/>
      </c>
      <c r="L162" s="66" t="str">
        <f t="shared" ca="1" si="91"/>
        <v/>
      </c>
      <c r="M162" s="66" t="str">
        <f t="shared" ca="1" si="92"/>
        <v/>
      </c>
    </row>
    <row r="163" spans="1:13" hidden="1" outlineLevel="1" x14ac:dyDescent="0.2">
      <c r="A163" s="66" t="str">
        <f t="shared" ca="1" si="88"/>
        <v/>
      </c>
      <c r="B163" s="284" t="str">
        <f t="shared" ca="1" si="89"/>
        <v/>
      </c>
      <c r="C163" s="284" t="str">
        <f t="shared" ca="1" si="89"/>
        <v/>
      </c>
      <c r="D163" s="284" t="str">
        <f t="shared" ca="1" si="89"/>
        <v/>
      </c>
      <c r="E163" s="284" t="str">
        <f t="shared" ca="1" si="89"/>
        <v/>
      </c>
      <c r="F163" s="284" t="str">
        <f t="shared" ca="1" si="89"/>
        <v/>
      </c>
      <c r="G163" s="284" t="str">
        <f t="shared" ca="1" si="89"/>
        <v/>
      </c>
      <c r="H163" s="284" t="str">
        <f t="shared" ca="1" si="89"/>
        <v/>
      </c>
      <c r="I163" s="284" t="str">
        <f t="shared" ca="1" si="89"/>
        <v/>
      </c>
      <c r="J163" s="377" t="str">
        <f t="shared" si="93"/>
        <v/>
      </c>
      <c r="K163" s="66" t="str">
        <f t="shared" ca="1" si="90"/>
        <v/>
      </c>
      <c r="L163" s="66" t="str">
        <f t="shared" ca="1" si="91"/>
        <v/>
      </c>
      <c r="M163" s="66" t="str">
        <f t="shared" ca="1" si="92"/>
        <v/>
      </c>
    </row>
    <row r="164" spans="1:13" hidden="1" outlineLevel="1" x14ac:dyDescent="0.2">
      <c r="A164" s="66" t="str">
        <f t="shared" ca="1" si="88"/>
        <v/>
      </c>
      <c r="B164" s="284" t="str">
        <f t="shared" ca="1" si="89"/>
        <v/>
      </c>
      <c r="C164" s="284" t="str">
        <f t="shared" ca="1" si="89"/>
        <v/>
      </c>
      <c r="D164" s="284" t="str">
        <f t="shared" ca="1" si="89"/>
        <v/>
      </c>
      <c r="E164" s="284" t="str">
        <f t="shared" ca="1" si="89"/>
        <v/>
      </c>
      <c r="F164" s="284" t="str">
        <f t="shared" ca="1" si="89"/>
        <v/>
      </c>
      <c r="G164" s="284" t="str">
        <f t="shared" ca="1" si="89"/>
        <v/>
      </c>
      <c r="H164" s="284" t="str">
        <f t="shared" ca="1" si="89"/>
        <v/>
      </c>
      <c r="I164" s="284" t="str">
        <f t="shared" ca="1" si="89"/>
        <v/>
      </c>
      <c r="J164" s="377" t="str">
        <f t="shared" si="93"/>
        <v/>
      </c>
      <c r="K164" s="66" t="str">
        <f t="shared" ca="1" si="90"/>
        <v/>
      </c>
      <c r="L164" s="66" t="str">
        <f t="shared" ca="1" si="91"/>
        <v/>
      </c>
      <c r="M164" s="66" t="str">
        <f t="shared" ca="1" si="92"/>
        <v/>
      </c>
    </row>
    <row r="165" spans="1:13" hidden="1" outlineLevel="1" x14ac:dyDescent="0.2">
      <c r="A165" s="66" t="str">
        <f t="shared" ca="1" si="88"/>
        <v/>
      </c>
      <c r="B165" s="284" t="str">
        <f t="shared" ca="1" si="89"/>
        <v/>
      </c>
      <c r="C165" s="284" t="str">
        <f t="shared" ca="1" si="89"/>
        <v/>
      </c>
      <c r="D165" s="284" t="str">
        <f t="shared" ca="1" si="89"/>
        <v/>
      </c>
      <c r="E165" s="284" t="str">
        <f t="shared" ca="1" si="89"/>
        <v/>
      </c>
      <c r="F165" s="284" t="str">
        <f t="shared" ca="1" si="89"/>
        <v/>
      </c>
      <c r="G165" s="284" t="str">
        <f t="shared" ca="1" si="89"/>
        <v/>
      </c>
      <c r="H165" s="284" t="str">
        <f t="shared" ca="1" si="89"/>
        <v/>
      </c>
      <c r="I165" s="284" t="str">
        <f t="shared" ca="1" si="89"/>
        <v/>
      </c>
      <c r="J165" s="377" t="str">
        <f t="shared" si="93"/>
        <v/>
      </c>
      <c r="K165" s="66" t="str">
        <f t="shared" ca="1" si="90"/>
        <v/>
      </c>
      <c r="L165" s="66" t="str">
        <f t="shared" ca="1" si="91"/>
        <v/>
      </c>
      <c r="M165" s="66" t="str">
        <f t="shared" ca="1" si="92"/>
        <v/>
      </c>
    </row>
    <row r="166" spans="1:13" hidden="1" outlineLevel="1" x14ac:dyDescent="0.2">
      <c r="A166" s="66" t="str">
        <f t="shared" ca="1" si="88"/>
        <v/>
      </c>
      <c r="B166" s="284" t="str">
        <f t="shared" ca="1" si="89"/>
        <v/>
      </c>
      <c r="C166" s="284" t="str">
        <f t="shared" ca="1" si="89"/>
        <v/>
      </c>
      <c r="D166" s="284" t="str">
        <f t="shared" ca="1" si="89"/>
        <v/>
      </c>
      <c r="E166" s="284" t="str">
        <f t="shared" ca="1" si="89"/>
        <v/>
      </c>
      <c r="F166" s="284" t="str">
        <f t="shared" ca="1" si="89"/>
        <v/>
      </c>
      <c r="G166" s="284" t="str">
        <f t="shared" ca="1" si="89"/>
        <v/>
      </c>
      <c r="H166" s="284" t="str">
        <f t="shared" ca="1" si="89"/>
        <v/>
      </c>
      <c r="I166" s="284" t="str">
        <f t="shared" ca="1" si="89"/>
        <v/>
      </c>
      <c r="J166" s="377" t="str">
        <f t="shared" si="93"/>
        <v/>
      </c>
      <c r="K166" s="66" t="str">
        <f t="shared" ca="1" si="90"/>
        <v/>
      </c>
      <c r="L166" s="66" t="str">
        <f t="shared" ca="1" si="91"/>
        <v/>
      </c>
      <c r="M166" s="66" t="str">
        <f t="shared" ca="1" si="92"/>
        <v/>
      </c>
    </row>
    <row r="167" spans="1:13" hidden="1" outlineLevel="1" x14ac:dyDescent="0.2">
      <c r="A167" s="66" t="str">
        <f t="shared" ca="1" si="88"/>
        <v/>
      </c>
      <c r="B167" s="284" t="str">
        <f t="shared" ca="1" si="89"/>
        <v/>
      </c>
      <c r="C167" s="284" t="str">
        <f t="shared" ca="1" si="89"/>
        <v/>
      </c>
      <c r="D167" s="284" t="str">
        <f t="shared" ca="1" si="89"/>
        <v/>
      </c>
      <c r="E167" s="284" t="str">
        <f t="shared" ca="1" si="89"/>
        <v/>
      </c>
      <c r="F167" s="284" t="str">
        <f t="shared" ca="1" si="89"/>
        <v/>
      </c>
      <c r="G167" s="284" t="str">
        <f t="shared" ca="1" si="89"/>
        <v/>
      </c>
      <c r="H167" s="284" t="str">
        <f t="shared" ca="1" si="89"/>
        <v/>
      </c>
      <c r="I167" s="284" t="str">
        <f t="shared" ca="1" si="89"/>
        <v/>
      </c>
      <c r="J167" s="377" t="str">
        <f t="shared" si="93"/>
        <v/>
      </c>
      <c r="K167" s="66" t="str">
        <f t="shared" ca="1" si="90"/>
        <v/>
      </c>
      <c r="L167" s="66" t="str">
        <f t="shared" ca="1" si="91"/>
        <v/>
      </c>
      <c r="M167" s="66" t="str">
        <f t="shared" ca="1" si="92"/>
        <v/>
      </c>
    </row>
    <row r="168" spans="1:13" hidden="1" outlineLevel="1" x14ac:dyDescent="0.2">
      <c r="A168" s="66" t="str">
        <f t="shared" ca="1" si="88"/>
        <v/>
      </c>
      <c r="B168" s="284" t="str">
        <f t="shared" ca="1" si="89"/>
        <v/>
      </c>
      <c r="C168" s="284" t="str">
        <f t="shared" ca="1" si="89"/>
        <v/>
      </c>
      <c r="D168" s="284" t="str">
        <f t="shared" ca="1" si="89"/>
        <v/>
      </c>
      <c r="E168" s="284" t="str">
        <f t="shared" ca="1" si="89"/>
        <v/>
      </c>
      <c r="F168" s="284" t="str">
        <f t="shared" ca="1" si="89"/>
        <v/>
      </c>
      <c r="G168" s="284" t="str">
        <f t="shared" ca="1" si="89"/>
        <v/>
      </c>
      <c r="H168" s="284" t="str">
        <f t="shared" ca="1" si="89"/>
        <v/>
      </c>
      <c r="I168" s="284" t="str">
        <f t="shared" ca="1" si="89"/>
        <v/>
      </c>
      <c r="J168" s="377" t="str">
        <f t="shared" si="93"/>
        <v/>
      </c>
      <c r="K168" s="66" t="str">
        <f t="shared" ca="1" si="90"/>
        <v/>
      </c>
      <c r="L168" s="66" t="str">
        <f t="shared" ca="1" si="91"/>
        <v/>
      </c>
      <c r="M168" s="66" t="str">
        <f t="shared" ca="1" si="92"/>
        <v/>
      </c>
    </row>
    <row r="169" spans="1:13" hidden="1" outlineLevel="1" x14ac:dyDescent="0.2">
      <c r="A169" s="66" t="str">
        <f t="shared" ca="1" si="88"/>
        <v/>
      </c>
      <c r="B169" s="284" t="str">
        <f t="shared" ca="1" si="89"/>
        <v/>
      </c>
      <c r="C169" s="284" t="str">
        <f t="shared" ca="1" si="89"/>
        <v/>
      </c>
      <c r="D169" s="284" t="str">
        <f t="shared" ca="1" si="89"/>
        <v/>
      </c>
      <c r="E169" s="284" t="str">
        <f t="shared" ca="1" si="89"/>
        <v/>
      </c>
      <c r="F169" s="284" t="str">
        <f t="shared" ca="1" si="89"/>
        <v/>
      </c>
      <c r="G169" s="284" t="str">
        <f t="shared" ca="1" si="89"/>
        <v/>
      </c>
      <c r="H169" s="284" t="str">
        <f t="shared" ca="1" si="89"/>
        <v/>
      </c>
      <c r="I169" s="284" t="str">
        <f t="shared" ca="1" si="89"/>
        <v/>
      </c>
      <c r="J169" s="377" t="str">
        <f t="shared" si="93"/>
        <v/>
      </c>
      <c r="K169" s="66" t="str">
        <f t="shared" ca="1" si="90"/>
        <v/>
      </c>
      <c r="L169" s="66" t="str">
        <f t="shared" ca="1" si="91"/>
        <v/>
      </c>
      <c r="M169" s="66" t="str">
        <f t="shared" ca="1" si="92"/>
        <v/>
      </c>
    </row>
    <row r="170" spans="1:13" collapsed="1" x14ac:dyDescent="0.2">
      <c r="A170" s="129" t="s">
        <v>143</v>
      </c>
      <c r="B170" s="295">
        <f ca="1">SUM(B160:B169)</f>
        <v>0</v>
      </c>
      <c r="C170" s="295">
        <f t="shared" ref="C170:I170" ca="1" si="94">SUM(C160:C169)</f>
        <v>0</v>
      </c>
      <c r="D170" s="295">
        <f t="shared" ca="1" si="94"/>
        <v>0</v>
      </c>
      <c r="E170" s="295">
        <f t="shared" ca="1" si="94"/>
        <v>0</v>
      </c>
      <c r="F170" s="295">
        <f t="shared" ca="1" si="94"/>
        <v>0</v>
      </c>
      <c r="G170" s="295">
        <f t="shared" ca="1" si="94"/>
        <v>0</v>
      </c>
      <c r="H170" s="295">
        <f t="shared" ca="1" si="94"/>
        <v>0</v>
      </c>
      <c r="I170" s="295">
        <f t="shared" ca="1" si="94"/>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486"/>
      <c r="D185" s="486"/>
      <c r="E185" s="284"/>
      <c r="F185" s="284"/>
      <c r="G185" s="284"/>
      <c r="H185" s="284"/>
      <c r="I185" s="284"/>
      <c r="J185" s="63"/>
      <c r="K185" s="63"/>
      <c r="L185" s="63"/>
    </row>
    <row r="186" spans="1:12" hidden="1" outlineLevel="1" x14ac:dyDescent="0.2">
      <c r="A186" s="61" t="s">
        <v>69</v>
      </c>
      <c r="B186" s="65"/>
      <c r="C186" s="486"/>
      <c r="D186" s="486"/>
      <c r="E186" s="284"/>
      <c r="F186" s="284"/>
      <c r="G186" s="284"/>
      <c r="H186" s="284"/>
      <c r="I186" s="284"/>
      <c r="J186" s="42"/>
      <c r="K186" s="21"/>
      <c r="L186" s="21"/>
    </row>
    <row r="187" spans="1:12" s="736" customFormat="1" hidden="1" outlineLevel="1" x14ac:dyDescent="0.2">
      <c r="A187" s="61" t="s">
        <v>546</v>
      </c>
      <c r="B187" s="65"/>
      <c r="C187" s="486"/>
      <c r="D187" s="486"/>
      <c r="E187" s="284"/>
      <c r="F187" s="284"/>
      <c r="G187" s="284"/>
      <c r="H187" s="284"/>
      <c r="I187" s="284"/>
      <c r="J187" s="42"/>
      <c r="K187" s="712"/>
      <c r="L187" s="712"/>
    </row>
    <row r="188" spans="1:12" hidden="1" outlineLevel="1" x14ac:dyDescent="0.2">
      <c r="A188" s="61" t="s">
        <v>547</v>
      </c>
      <c r="B188" s="65"/>
      <c r="C188" s="486"/>
      <c r="D188" s="486"/>
      <c r="E188" s="284"/>
      <c r="F188" s="284"/>
      <c r="G188" s="284"/>
      <c r="H188" s="284"/>
      <c r="I188" s="284"/>
      <c r="J188" s="42"/>
      <c r="K188" s="21"/>
      <c r="L188" s="21"/>
    </row>
    <row r="189" spans="1:12" s="736" customFormat="1" hidden="1" outlineLevel="1" x14ac:dyDescent="0.2">
      <c r="A189" s="61" t="s">
        <v>498</v>
      </c>
      <c r="B189" s="65"/>
      <c r="C189" s="486"/>
      <c r="D189" s="486"/>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5">SUM(C185:C190)</f>
        <v>0</v>
      </c>
      <c r="D191" s="295">
        <f t="shared" si="95"/>
        <v>0</v>
      </c>
      <c r="E191" s="295">
        <f t="shared" si="95"/>
        <v>0</v>
      </c>
      <c r="F191" s="295">
        <f t="shared" si="95"/>
        <v>0</v>
      </c>
      <c r="G191" s="295">
        <f t="shared" si="95"/>
        <v>0</v>
      </c>
      <c r="H191" s="295">
        <f t="shared" si="95"/>
        <v>0</v>
      </c>
      <c r="I191" s="295">
        <f t="shared" si="95"/>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6">+B14</f>
        <v>0</v>
      </c>
      <c r="C205" s="82">
        <f t="shared" ca="1" si="96"/>
        <v>0.36076033462270762</v>
      </c>
      <c r="D205" s="82">
        <f t="shared" ca="1" si="96"/>
        <v>0.36076033462270762</v>
      </c>
      <c r="E205" s="82">
        <f t="shared" ca="1" si="96"/>
        <v>0.36076033462270762</v>
      </c>
      <c r="F205" s="82">
        <f t="shared" ca="1" si="96"/>
        <v>0.36076033462270762</v>
      </c>
      <c r="G205" s="82">
        <f t="shared" ca="1" si="96"/>
        <v>0.36076033462270762</v>
      </c>
      <c r="H205" s="82">
        <f t="shared" ca="1" si="96"/>
        <v>0.36076033462270762</v>
      </c>
      <c r="I205" s="82">
        <f t="shared" ca="1" si="96"/>
        <v>0.36076033462270762</v>
      </c>
    </row>
    <row r="206" spans="1:9" hidden="1" outlineLevel="1" x14ac:dyDescent="0.2">
      <c r="A206" t="s">
        <v>149</v>
      </c>
      <c r="B206" s="82">
        <f t="shared" ref="B206:I206" ca="1" si="97">+B36</f>
        <v>0</v>
      </c>
      <c r="C206" s="82">
        <f t="shared" ca="1" si="97"/>
        <v>0.36076033462270762</v>
      </c>
      <c r="D206" s="82">
        <f t="shared" ca="1" si="97"/>
        <v>0.36076033462270762</v>
      </c>
      <c r="E206" s="82">
        <f t="shared" ca="1" si="97"/>
        <v>0.36076033462270762</v>
      </c>
      <c r="F206" s="82">
        <f t="shared" ca="1" si="97"/>
        <v>0.36076033462270762</v>
      </c>
      <c r="G206" s="82">
        <f t="shared" ca="1" si="97"/>
        <v>0.36076033462270762</v>
      </c>
      <c r="H206" s="82">
        <f t="shared" ca="1" si="97"/>
        <v>0.36076033462270762</v>
      </c>
      <c r="I206" s="82">
        <f t="shared" ca="1" si="97"/>
        <v>0.36076033462270762</v>
      </c>
    </row>
    <row r="207" spans="1:9" hidden="1" outlineLevel="1" x14ac:dyDescent="0.2">
      <c r="A207" t="s">
        <v>150</v>
      </c>
      <c r="B207" s="82">
        <f t="shared" ref="B207:I207" ca="1" si="98">+B36+B48</f>
        <v>0</v>
      </c>
      <c r="C207" s="82">
        <f t="shared" ca="1" si="98"/>
        <v>0.36076033462270762</v>
      </c>
      <c r="D207" s="82">
        <f t="shared" ca="1" si="98"/>
        <v>0.36076033462270762</v>
      </c>
      <c r="E207" s="82">
        <f t="shared" ca="1" si="98"/>
        <v>0.36389259142166225</v>
      </c>
      <c r="F207" s="82">
        <f t="shared" ca="1" si="98"/>
        <v>0.36657546404417657</v>
      </c>
      <c r="G207" s="82">
        <f t="shared" ca="1" si="98"/>
        <v>0.36876363636646853</v>
      </c>
      <c r="H207" s="82">
        <f t="shared" ca="1" si="98"/>
        <v>0.37094314774654163</v>
      </c>
      <c r="I207" s="82">
        <f t="shared" ca="1" si="98"/>
        <v>0.37310902751084563</v>
      </c>
    </row>
    <row r="208" spans="1:9" hidden="1" outlineLevel="1" x14ac:dyDescent="0.2">
      <c r="A208" t="s">
        <v>151</v>
      </c>
      <c r="B208" s="82">
        <f t="shared" ref="B208:I208" ca="1" si="99">+B70</f>
        <v>0</v>
      </c>
      <c r="C208" s="82">
        <f t="shared" ca="1" si="99"/>
        <v>0.36076033462270762</v>
      </c>
      <c r="D208" s="82">
        <f t="shared" ca="1" si="99"/>
        <v>0.36076033462270762</v>
      </c>
      <c r="E208" s="82">
        <f t="shared" ca="1" si="99"/>
        <v>0.36558817086791429</v>
      </c>
      <c r="F208" s="82">
        <f t="shared" ca="1" si="99"/>
        <v>0.37062977163636113</v>
      </c>
      <c r="G208" s="82">
        <f t="shared" ca="1" si="99"/>
        <v>0.37553971530092511</v>
      </c>
      <c r="H208" s="82">
        <f t="shared" ca="1" si="99"/>
        <v>0.3802200614960401</v>
      </c>
      <c r="I208" s="82">
        <f t="shared" ca="1" si="99"/>
        <v>0.38463991081007576</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330" priority="2" stopIfTrue="1" operator="notEqual">
      <formula>0</formula>
    </cfRule>
  </conditionalFormatting>
  <conditionalFormatting sqref="J130 J94 J70 J59 J48 J36:J37 J14 J25">
    <cfRule type="cellIs" dxfId="329" priority="3" stopIfTrue="1" operator="equal">
      <formula>"OK"</formula>
    </cfRule>
    <cfRule type="cellIs" dxfId="328" priority="4" stopIfTrue="1" operator="equal">
      <formula>"Warning Check Escalations"</formula>
    </cfRule>
  </conditionalFormatting>
  <conditionalFormatting sqref="N120:T120 N84:T84">
    <cfRule type="cellIs" dxfId="327" priority="5" stopIfTrue="1" operator="notEqual">
      <formula>0</formula>
    </cfRule>
    <cfRule type="cellIs" dxfId="326" priority="6" stopIfTrue="1" operator="equal">
      <formula>0</formula>
    </cfRule>
  </conditionalFormatting>
  <conditionalFormatting sqref="B94:I94">
    <cfRule type="cellIs" dxfId="325" priority="1" stopIfTrue="1" operator="notEqual">
      <formula>0</formula>
    </cfRule>
  </conditionalFormatting>
  <dataValidations count="5">
    <dataValidation type="list" showInputMessage="1" showErrorMessage="1" sqref="B112" xr:uid="{00000000-0002-0000-2100-000000000000}">
      <formula1>"Labour, Materials, Services"</formula1>
    </dataValidation>
    <dataValidation type="list" allowBlank="1" showInputMessage="1" showErrorMessage="1" sqref="A77:A82" xr:uid="{00000000-0002-0000-2100-000001000000}">
      <formula1>EscalationDescription_Input_Cost</formula1>
    </dataValidation>
    <dataValidation type="list" showInputMessage="1" showErrorMessage="1" sqref="A113:A118" xr:uid="{00000000-0002-0000-2100-000002000000}">
      <formula1>EscalationDescription_General</formula1>
    </dataValidation>
    <dataValidation type="list" allowBlank="1" showInputMessage="1" showErrorMessage="1" sqref="D5" xr:uid="{00000000-0002-0000-2100-000003000000}">
      <formula1>"2008/09 Regulatory Accounts, Bottom Up"</formula1>
    </dataValidation>
    <dataValidation type="list" showInputMessage="1" showErrorMessage="1" sqref="B77:B82 B113:B118" xr:uid="{00000000-0002-0000-21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64513"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69">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21</v>
      </c>
      <c r="M1" s="281"/>
      <c r="N1" s="279"/>
      <c r="O1" s="279"/>
      <c r="P1" s="279"/>
      <c r="Q1" s="279"/>
      <c r="R1" s="279"/>
      <c r="S1" s="279"/>
      <c r="T1" s="279"/>
    </row>
    <row r="2" spans="1:20" ht="15.75" x14ac:dyDescent="0.25">
      <c r="A2" s="184" t="s">
        <v>114</v>
      </c>
      <c r="B2" s="74" t="str">
        <f ca="1">OFFSET(List_AllocOpexListStart,+$K$1,1)</f>
        <v>Communications</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2.1207450043628411</v>
      </c>
      <c r="D13" s="285">
        <f ca="1">OFFSET(Future_AOpexStart,MATCH($K$1,'I-6 Future A'!$A$6:$A$379)+7,+'I-5 Future DA'!E$5)</f>
        <v>2.1207450043628411</v>
      </c>
      <c r="E13" s="285">
        <f ca="1">OFFSET(Future_AOpexStart,MATCH($K$1,'I-6 Future A'!$A$6:$A$379)+7,+'I-5 Future DA'!F$5)</f>
        <v>2.1207450043628411</v>
      </c>
      <c r="F13" s="285">
        <f ca="1">OFFSET(Future_AOpexStart,MATCH($K$1,'I-6 Future A'!$A$6:$A$379)+7,+'I-5 Future DA'!G$5)</f>
        <v>2.1207450043628411</v>
      </c>
      <c r="G13" s="285">
        <f ca="1">OFFSET(Future_AOpexStart,MATCH($K$1,'I-6 Future A'!$A$6:$A$379)+7,+'I-5 Future DA'!H$5)</f>
        <v>2.1207450043628411</v>
      </c>
      <c r="H13" s="285">
        <f ca="1">OFFSET(Future_AOpexStart,MATCH($K$1,'I-6 Future A'!$A$6:$A$379)+7,+'I-5 Future DA'!I$5)</f>
        <v>2.1207450043628411</v>
      </c>
      <c r="I13" s="285">
        <f ca="1">OFFSET(Future_AOpexStart,MATCH($K$1,'I-6 Future A'!$A$6:$A$379)+7,+'I-5 Future DA'!J$5)</f>
        <v>2.1207450043628411</v>
      </c>
      <c r="J13" s="36"/>
      <c r="K13" s="21"/>
      <c r="L13" s="21"/>
    </row>
    <row r="14" spans="1:20" s="87" customFormat="1" ht="18" customHeight="1" collapsed="1" thickBot="1" x14ac:dyDescent="0.25">
      <c r="A14" s="84" t="s">
        <v>71</v>
      </c>
      <c r="B14" s="286">
        <f t="shared" ref="B14:I14" ca="1" si="0">SUM(B8:B13)</f>
        <v>0</v>
      </c>
      <c r="C14" s="286">
        <f t="shared" ca="1" si="0"/>
        <v>2.1207450043628411</v>
      </c>
      <c r="D14" s="286">
        <f t="shared" ca="1" si="0"/>
        <v>2.1207450043628411</v>
      </c>
      <c r="E14" s="286">
        <f t="shared" ca="1" si="0"/>
        <v>2.1207450043628411</v>
      </c>
      <c r="F14" s="286">
        <f t="shared" ca="1" si="0"/>
        <v>2.1207450043628411</v>
      </c>
      <c r="G14" s="286">
        <f t="shared" ca="1" si="0"/>
        <v>2.1207450043628411</v>
      </c>
      <c r="H14" s="286">
        <f t="shared" ca="1" si="0"/>
        <v>2.1207450043628411</v>
      </c>
      <c r="I14" s="286">
        <f t="shared" ca="1" si="0"/>
        <v>2.1207450043628411</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+'A-21'!B8+'A-21'!B19</f>
        <v>0</v>
      </c>
      <c r="C30" s="284">
        <f ca="1">+'A-21'!C8+'A-21'!C19</f>
        <v>0</v>
      </c>
      <c r="D30" s="284">
        <f ca="1">+'A-21'!D8+'A-21'!D19</f>
        <v>0</v>
      </c>
      <c r="E30" s="284">
        <f ca="1">+'A-21'!E8+'A-21'!E19</f>
        <v>0</v>
      </c>
      <c r="F30" s="284">
        <f ca="1">+'A-21'!F8+'A-21'!F19</f>
        <v>0</v>
      </c>
      <c r="G30" s="284">
        <f ca="1">+'A-21'!G8+'A-21'!G19</f>
        <v>0</v>
      </c>
      <c r="H30" s="284">
        <f ca="1">+'A-21'!H8+'A-21'!H19</f>
        <v>0</v>
      </c>
      <c r="I30" s="284">
        <f ca="1">+'A-21'!I8+'A-21'!I19</f>
        <v>0</v>
      </c>
      <c r="J30" s="42"/>
      <c r="K30" s="21"/>
      <c r="L30" s="21"/>
    </row>
    <row r="31" spans="1:12" hidden="1" outlineLevel="2" x14ac:dyDescent="0.2">
      <c r="A31" s="61" t="s">
        <v>69</v>
      </c>
      <c r="B31" s="284">
        <f ca="1">+'A-21'!B9+'A-21'!B20</f>
        <v>0</v>
      </c>
      <c r="C31" s="284">
        <f ca="1">+'A-21'!C9+'A-21'!C20</f>
        <v>0</v>
      </c>
      <c r="D31" s="284">
        <f ca="1">+'A-21'!D9+'A-21'!D20</f>
        <v>0</v>
      </c>
      <c r="E31" s="284">
        <f ca="1">+'A-21'!E9+'A-21'!E20</f>
        <v>0</v>
      </c>
      <c r="F31" s="284">
        <f ca="1">+'A-21'!F9+'A-21'!F20</f>
        <v>0</v>
      </c>
      <c r="G31" s="284">
        <f ca="1">+'A-21'!G9+'A-21'!G20</f>
        <v>0</v>
      </c>
      <c r="H31" s="284">
        <f ca="1">+'A-21'!H9+'A-21'!H20</f>
        <v>0</v>
      </c>
      <c r="I31" s="284">
        <f ca="1">+'A-21'!I9+'A-21'!I20</f>
        <v>0</v>
      </c>
      <c r="J31" s="42"/>
      <c r="K31" s="21"/>
      <c r="L31" s="21"/>
    </row>
    <row r="32" spans="1:12" s="736" customFormat="1" hidden="1" outlineLevel="2" x14ac:dyDescent="0.2">
      <c r="A32" s="61" t="s">
        <v>546</v>
      </c>
      <c r="B32" s="284">
        <f ca="1">+'A-21'!B10+'A-21'!B21</f>
        <v>0</v>
      </c>
      <c r="C32" s="284">
        <f ca="1">+'A-21'!C10+'A-21'!C21</f>
        <v>0</v>
      </c>
      <c r="D32" s="284">
        <f ca="1">+'A-21'!D10+'A-21'!D21</f>
        <v>0</v>
      </c>
      <c r="E32" s="284">
        <f ca="1">+'A-21'!E10+'A-21'!E21</f>
        <v>0</v>
      </c>
      <c r="F32" s="284">
        <f ca="1">+'A-21'!F10+'A-21'!F21</f>
        <v>0</v>
      </c>
      <c r="G32" s="284">
        <f ca="1">+'A-21'!G10+'A-21'!G21</f>
        <v>0</v>
      </c>
      <c r="H32" s="284">
        <f ca="1">+'A-21'!H10+'A-21'!H21</f>
        <v>0</v>
      </c>
      <c r="I32" s="284">
        <f ca="1">+'A-21'!I10+'A-21'!I21</f>
        <v>0</v>
      </c>
      <c r="J32" s="42"/>
      <c r="K32" s="712"/>
      <c r="L32" s="712"/>
    </row>
    <row r="33" spans="1:12" hidden="1" outlineLevel="2" x14ac:dyDescent="0.2">
      <c r="A33" s="61" t="s">
        <v>547</v>
      </c>
      <c r="B33" s="284">
        <f ca="1">+'A-21'!B11+'A-21'!B22</f>
        <v>0</v>
      </c>
      <c r="C33" s="284">
        <f ca="1">+'A-21'!C11+'A-21'!C22</f>
        <v>0</v>
      </c>
      <c r="D33" s="284">
        <f ca="1">+'A-21'!D11+'A-21'!D22</f>
        <v>0</v>
      </c>
      <c r="E33" s="284">
        <f ca="1">+'A-21'!E11+'A-21'!E22</f>
        <v>0</v>
      </c>
      <c r="F33" s="284">
        <f ca="1">+'A-21'!F11+'A-21'!F22</f>
        <v>0</v>
      </c>
      <c r="G33" s="284">
        <f ca="1">+'A-21'!G11+'A-21'!G22</f>
        <v>0</v>
      </c>
      <c r="H33" s="284">
        <f ca="1">+'A-21'!H11+'A-21'!H22</f>
        <v>0</v>
      </c>
      <c r="I33" s="284">
        <f ca="1">+'A-21'!I11+'A-21'!I22</f>
        <v>0</v>
      </c>
      <c r="J33" s="42"/>
      <c r="K33" s="21"/>
      <c r="L33" s="21"/>
    </row>
    <row r="34" spans="1:12" s="736" customFormat="1" hidden="1" outlineLevel="2" x14ac:dyDescent="0.2">
      <c r="A34" s="61" t="s">
        <v>498</v>
      </c>
      <c r="B34" s="284">
        <f ca="1">+'A-21'!B12+'A-21'!B23</f>
        <v>0</v>
      </c>
      <c r="C34" s="284">
        <f ca="1">+'A-21'!C12+'A-21'!C23</f>
        <v>0</v>
      </c>
      <c r="D34" s="284">
        <f ca="1">+'A-21'!D12+'A-21'!D23</f>
        <v>0</v>
      </c>
      <c r="E34" s="284">
        <f ca="1">+'A-21'!E12+'A-21'!E23</f>
        <v>0</v>
      </c>
      <c r="F34" s="284">
        <f ca="1">+'A-21'!F12+'A-21'!F23</f>
        <v>0</v>
      </c>
      <c r="G34" s="284">
        <f ca="1">+'A-21'!G12+'A-21'!G23</f>
        <v>0</v>
      </c>
      <c r="H34" s="284">
        <f ca="1">+'A-21'!H12+'A-21'!H23</f>
        <v>0</v>
      </c>
      <c r="I34" s="284">
        <f ca="1">+'A-21'!I12+'A-21'!I23</f>
        <v>0</v>
      </c>
      <c r="J34" s="42"/>
      <c r="K34" s="712"/>
      <c r="L34" s="712"/>
    </row>
    <row r="35" spans="1:12" ht="13.5" hidden="1" outlineLevel="2" thickBot="1" x14ac:dyDescent="0.25">
      <c r="A35" s="83" t="s">
        <v>70</v>
      </c>
      <c r="B35" s="284">
        <f ca="1">+'A-21'!B13+'A-21'!B24</f>
        <v>0</v>
      </c>
      <c r="C35" s="284">
        <f ca="1">+'A-21'!C13+'A-21'!C24</f>
        <v>2.1207450043628411</v>
      </c>
      <c r="D35" s="284">
        <f ca="1">+'A-21'!D13+'A-21'!D24</f>
        <v>2.1207450043628411</v>
      </c>
      <c r="E35" s="284">
        <f ca="1">+'A-21'!E13+'A-21'!E24</f>
        <v>2.1207450043628411</v>
      </c>
      <c r="F35" s="284">
        <f ca="1">+'A-21'!F13+'A-21'!F24</f>
        <v>2.1207450043628411</v>
      </c>
      <c r="G35" s="284">
        <f ca="1">+'A-21'!G13+'A-21'!G24</f>
        <v>2.1207450043628411</v>
      </c>
      <c r="H35" s="284">
        <f ca="1">+'A-21'!H13+'A-21'!H24</f>
        <v>2.1207450043628411</v>
      </c>
      <c r="I35" s="284">
        <f ca="1">+'A-21'!I13+'A-21'!I24</f>
        <v>2.1207450043628411</v>
      </c>
      <c r="J35" s="93"/>
      <c r="K35" s="21"/>
      <c r="L35" s="21"/>
    </row>
    <row r="36" spans="1:12" s="87" customFormat="1" ht="20.25" customHeight="1" collapsed="1" thickBot="1" x14ac:dyDescent="0.25">
      <c r="A36" s="94" t="s">
        <v>121</v>
      </c>
      <c r="B36" s="293">
        <f t="shared" ref="B36:I36" ca="1" si="7">SUM(B30:B35)</f>
        <v>0</v>
      </c>
      <c r="C36" s="293">
        <f t="shared" ca="1" si="7"/>
        <v>2.1207450043628411</v>
      </c>
      <c r="D36" s="293">
        <f t="shared" ca="1" si="7"/>
        <v>2.1207450043628411</v>
      </c>
      <c r="E36" s="293">
        <f t="shared" ca="1" si="7"/>
        <v>2.1207450043628411</v>
      </c>
      <c r="F36" s="293">
        <f t="shared" ca="1" si="7"/>
        <v>2.1207450043628411</v>
      </c>
      <c r="G36" s="293">
        <f t="shared" ca="1" si="7"/>
        <v>2.1207450043628411</v>
      </c>
      <c r="H36" s="293">
        <f t="shared" ca="1" si="7"/>
        <v>2.1207450043628411</v>
      </c>
      <c r="I36" s="293">
        <f t="shared" ca="1" si="7"/>
        <v>2.1207450043628411</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ca="1">+E98</f>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1.8413105104006875E-2</v>
      </c>
      <c r="F47" s="284">
        <f t="shared" ca="1" si="12"/>
        <v>3.4184486171965525E-2</v>
      </c>
      <c r="G47" s="284">
        <f t="shared" ca="1" si="12"/>
        <v>4.7047750438639749E-2</v>
      </c>
      <c r="H47" s="284">
        <f t="shared" ca="1" si="12"/>
        <v>5.986010098731083E-2</v>
      </c>
      <c r="I47" s="284">
        <f t="shared" ca="1" si="12"/>
        <v>7.2592317501640344E-2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1.8413105104006875E-2</v>
      </c>
      <c r="F48" s="293">
        <f t="shared" ca="1" si="13"/>
        <v>3.4184486171965525E-2</v>
      </c>
      <c r="G48" s="293">
        <f t="shared" ca="1" si="13"/>
        <v>4.7047750438639749E-2</v>
      </c>
      <c r="H48" s="293">
        <f t="shared" ca="1" si="13"/>
        <v>5.986010098731083E-2</v>
      </c>
      <c r="I48" s="293">
        <f t="shared" ca="1" si="13"/>
        <v>7.2592317501640344E-2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9.9675360482743593E-3</v>
      </c>
      <c r="F58" s="285">
        <f t="shared" ca="1" si="18"/>
        <v>2.383341999410183E-2</v>
      </c>
      <c r="G58" s="285">
        <f t="shared" ca="1" si="18"/>
        <v>3.9833468844200942E-2</v>
      </c>
      <c r="H58" s="285">
        <f t="shared" ca="1" si="18"/>
        <v>5.4534732901635019E-2</v>
      </c>
      <c r="I58" s="285">
        <f t="shared" ca="1" si="18"/>
        <v>6.7784788974397533E-2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9.9675360482743593E-3</v>
      </c>
      <c r="F59" s="286">
        <f t="shared" ca="1" si="19"/>
        <v>2.383341999410183E-2</v>
      </c>
      <c r="G59" s="286">
        <f t="shared" ca="1" si="19"/>
        <v>3.9833468844200942E-2</v>
      </c>
      <c r="H59" s="286">
        <f t="shared" ca="1" si="19"/>
        <v>5.4534732901635019E-2</v>
      </c>
      <c r="I59" s="286">
        <f t="shared" ca="1" si="19"/>
        <v>6.7784788974397533E-2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2.1207450043628411</v>
      </c>
      <c r="D69" s="285">
        <f t="shared" ca="1" si="24"/>
        <v>2.1207450043628411</v>
      </c>
      <c r="E69" s="285">
        <f t="shared" ca="1" si="24"/>
        <v>2.1491256455151224</v>
      </c>
      <c r="F69" s="285">
        <f t="shared" ca="1" si="24"/>
        <v>2.1787629105289086</v>
      </c>
      <c r="G69" s="285">
        <f t="shared" ca="1" si="24"/>
        <v>2.2076262236456818</v>
      </c>
      <c r="H69" s="285">
        <f t="shared" ca="1" si="24"/>
        <v>2.2351398382517873</v>
      </c>
      <c r="I69" s="285">
        <f t="shared" ca="1" si="24"/>
        <v>2.2611221108388788</v>
      </c>
      <c r="K69" s="42"/>
      <c r="L69" s="21"/>
    </row>
    <row r="70" spans="1:20" s="87" customFormat="1" ht="18" customHeight="1" collapsed="1" thickBot="1" x14ac:dyDescent="0.25">
      <c r="A70" s="99" t="s">
        <v>122</v>
      </c>
      <c r="B70" s="294">
        <f t="shared" ref="B70:I70" ca="1" si="25">SUM(B64:B69)</f>
        <v>0</v>
      </c>
      <c r="C70" s="294">
        <f t="shared" ca="1" si="25"/>
        <v>2.1207450043628411</v>
      </c>
      <c r="D70" s="294">
        <f t="shared" ca="1" si="25"/>
        <v>2.1207450043628411</v>
      </c>
      <c r="E70" s="294">
        <f t="shared" ca="1" si="25"/>
        <v>2.1491256455151224</v>
      </c>
      <c r="F70" s="294">
        <f t="shared" ca="1" si="25"/>
        <v>2.1787629105289086</v>
      </c>
      <c r="G70" s="294">
        <f t="shared" ca="1" si="25"/>
        <v>2.2076262236456818</v>
      </c>
      <c r="H70" s="294">
        <f t="shared" ca="1" si="25"/>
        <v>2.2351398382517873</v>
      </c>
      <c r="I70" s="294">
        <f t="shared" ca="1" si="25"/>
        <v>2.2611221108388788</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1.8413105104006875E-2</v>
      </c>
      <c r="Q77" s="284">
        <f ca="1">IF($B77&lt;&gt;0,(+VLOOKUP($B77,$A$8:$I$13,6,FALSE))*(F77),0)</f>
        <v>3.4184486171965525E-2</v>
      </c>
      <c r="R77" s="284">
        <f ca="1">IF($B77&lt;&gt;0,(+VLOOKUP($B77,$A$8:$I$13,7,FALSE))*(G77),0)</f>
        <v>4.7047750438639749E-2</v>
      </c>
      <c r="S77" s="284">
        <f ca="1">IF($B77&lt;&gt;0,(+VLOOKUP($B77,$A$8:$I$13,8,FALSE))*(H77),0)</f>
        <v>5.986010098731083E-2</v>
      </c>
      <c r="T77" s="284">
        <f ca="1">IF($B77&lt;&gt;0,(+VLOOKUP($B77,$A$8:$I$13,9,FALSE))*(I77),0)</f>
        <v>7.2592317501640344E-2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1.8413105104006875E-2</v>
      </c>
      <c r="Q83" s="291">
        <f t="shared" ca="1" si="51"/>
        <v>3.4184486171965525E-2</v>
      </c>
      <c r="R83" s="291">
        <f t="shared" ca="1" si="51"/>
        <v>4.7047750438639749E-2</v>
      </c>
      <c r="S83" s="291">
        <f t="shared" ca="1" si="51"/>
        <v>5.986010098731083E-2</v>
      </c>
      <c r="T83" s="291">
        <f t="shared" ca="1" si="51"/>
        <v>7.2592317501640344E-2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1.8413105104006875E-2</v>
      </c>
      <c r="F103" s="284">
        <f t="shared" ca="1" si="62"/>
        <v>3.4184486171965525E-2</v>
      </c>
      <c r="G103" s="284">
        <f t="shared" ca="1" si="62"/>
        <v>4.7047750438639749E-2</v>
      </c>
      <c r="H103" s="284">
        <f t="shared" ca="1" si="62"/>
        <v>5.986010098731083E-2</v>
      </c>
      <c r="I103" s="284">
        <f t="shared" ca="1" si="62"/>
        <v>7.2592317501640344E-2</v>
      </c>
    </row>
    <row r="104" spans="1:20" outlineLevel="1" x14ac:dyDescent="0.2">
      <c r="A104" s="120" t="s">
        <v>135</v>
      </c>
      <c r="B104" s="121"/>
      <c r="C104" s="295">
        <f t="shared" ref="C104:I104" ca="1" si="63">SUM(C98:C103)</f>
        <v>0</v>
      </c>
      <c r="D104" s="295">
        <f t="shared" ca="1" si="63"/>
        <v>0</v>
      </c>
      <c r="E104" s="295">
        <f t="shared" ca="1" si="63"/>
        <v>1.8413105104006875E-2</v>
      </c>
      <c r="F104" s="295">
        <f t="shared" ca="1" si="63"/>
        <v>3.4184486171965525E-2</v>
      </c>
      <c r="G104" s="295">
        <f t="shared" ca="1" si="63"/>
        <v>4.7047750438639749E-2</v>
      </c>
      <c r="H104" s="295">
        <f t="shared" ca="1" si="63"/>
        <v>5.986010098731083E-2</v>
      </c>
      <c r="I104" s="295">
        <f t="shared" ca="1" si="63"/>
        <v>7.2592317501640344E-2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9.9675360482743593E-3</v>
      </c>
      <c r="Q113" s="284">
        <f ca="1">IF($B113&lt;&gt;0,(+VLOOKUP($B113,$A$8:$I$13,6,FALSE)+VLOOKUP($B113,$A$42:$I$47,6,FALSE))*(F113),0)</f>
        <v>2.383341999410183E-2</v>
      </c>
      <c r="R113" s="284">
        <f ca="1">IF($B113&lt;&gt;0,(+VLOOKUP($B113,$A$8:$I$13,7,FALSE)+VLOOKUP($B113,$A$42:$I$47,7,FALSE))*(G113),0)</f>
        <v>3.9833468844200942E-2</v>
      </c>
      <c r="S113" s="284">
        <f ca="1">IF($B113&lt;&gt;0,(+VLOOKUP($B113,$A$8:$I$13,8,FALSE)+VLOOKUP($B113,$A$42:$I$47,8,FALSE))*(H113),0)</f>
        <v>5.4534732901635019E-2</v>
      </c>
      <c r="T113" s="284">
        <f ca="1">IF($B113&lt;&gt;0,(+VLOOKUP($B113,$A$8:$I$13,9,FALSE)+VLOOKUP($B113,$A$42:$I$47,9,FALSE))*(I113),0)</f>
        <v>6.7784788974397533E-2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9.9675360482743593E-3</v>
      </c>
      <c r="Q119" s="291">
        <f t="shared" ca="1" si="75"/>
        <v>2.383341999410183E-2</v>
      </c>
      <c r="R119" s="291">
        <f t="shared" ca="1" si="75"/>
        <v>3.9833468844200942E-2</v>
      </c>
      <c r="S119" s="291">
        <f t="shared" ca="1" si="75"/>
        <v>5.4534732901635019E-2</v>
      </c>
      <c r="T119" s="291">
        <f t="shared" ca="1" si="75"/>
        <v>6.7784788974397533E-2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9.9675360482743593E-3</v>
      </c>
      <c r="F139" s="284">
        <f t="shared" ca="1" si="83"/>
        <v>2.383341999410183E-2</v>
      </c>
      <c r="G139" s="284">
        <f t="shared" ca="1" si="83"/>
        <v>3.9833468844200942E-2</v>
      </c>
      <c r="H139" s="284">
        <f t="shared" ca="1" si="83"/>
        <v>5.4534732901635019E-2</v>
      </c>
      <c r="I139" s="284">
        <f t="shared" ca="1" si="83"/>
        <v>6.7784788974397533E-2</v>
      </c>
    </row>
    <row r="140" spans="1:16" outlineLevel="1" x14ac:dyDescent="0.2">
      <c r="A140" s="120" t="s">
        <v>140</v>
      </c>
      <c r="B140" s="121"/>
      <c r="C140" s="295">
        <f t="shared" ref="C140:I140" ca="1" si="84">SUM(C134:C139)</f>
        <v>0</v>
      </c>
      <c r="D140" s="295">
        <f t="shared" ca="1" si="84"/>
        <v>0</v>
      </c>
      <c r="E140" s="295">
        <f t="shared" ca="1" si="84"/>
        <v>9.9675360482743593E-3</v>
      </c>
      <c r="F140" s="295">
        <f t="shared" ca="1" si="84"/>
        <v>2.383341999410183E-2</v>
      </c>
      <c r="G140" s="295">
        <f t="shared" ca="1" si="84"/>
        <v>3.9833468844200942E-2</v>
      </c>
      <c r="H140" s="295">
        <f t="shared" ca="1" si="84"/>
        <v>5.4534732901635019E-2</v>
      </c>
      <c r="I140" s="295">
        <f t="shared" ca="1" si="84"/>
        <v>6.7784788974397533E-2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2.1207450043628411</v>
      </c>
      <c r="D205" s="82">
        <f t="shared" ca="1" si="98"/>
        <v>2.1207450043628411</v>
      </c>
      <c r="E205" s="82">
        <f t="shared" ca="1" si="98"/>
        <v>2.1207450043628411</v>
      </c>
      <c r="F205" s="82">
        <f t="shared" ca="1" si="98"/>
        <v>2.1207450043628411</v>
      </c>
      <c r="G205" s="82">
        <f t="shared" ca="1" si="98"/>
        <v>2.1207450043628411</v>
      </c>
      <c r="H205" s="82">
        <f t="shared" ca="1" si="98"/>
        <v>2.1207450043628411</v>
      </c>
      <c r="I205" s="82">
        <f t="shared" ca="1" si="98"/>
        <v>2.1207450043628411</v>
      </c>
    </row>
    <row r="206" spans="1:9" hidden="1" outlineLevel="1" x14ac:dyDescent="0.2">
      <c r="A206" t="s">
        <v>149</v>
      </c>
      <c r="B206" s="82">
        <f t="shared" ref="B206:I206" ca="1" si="99">+B36</f>
        <v>0</v>
      </c>
      <c r="C206" s="82">
        <f t="shared" ca="1" si="99"/>
        <v>2.1207450043628411</v>
      </c>
      <c r="D206" s="82">
        <f t="shared" ca="1" si="99"/>
        <v>2.1207450043628411</v>
      </c>
      <c r="E206" s="82">
        <f t="shared" ca="1" si="99"/>
        <v>2.1207450043628411</v>
      </c>
      <c r="F206" s="82">
        <f t="shared" ca="1" si="99"/>
        <v>2.1207450043628411</v>
      </c>
      <c r="G206" s="82">
        <f t="shared" ca="1" si="99"/>
        <v>2.1207450043628411</v>
      </c>
      <c r="H206" s="82">
        <f t="shared" ca="1" si="99"/>
        <v>2.1207450043628411</v>
      </c>
      <c r="I206" s="82">
        <f t="shared" ca="1" si="99"/>
        <v>2.1207450043628411</v>
      </c>
    </row>
    <row r="207" spans="1:9" hidden="1" outlineLevel="1" x14ac:dyDescent="0.2">
      <c r="A207" t="s">
        <v>150</v>
      </c>
      <c r="B207" s="82">
        <f t="shared" ref="B207:I207" ca="1" si="100">+B36+B48</f>
        <v>0</v>
      </c>
      <c r="C207" s="82">
        <f t="shared" ca="1" si="100"/>
        <v>2.1207450043628411</v>
      </c>
      <c r="D207" s="82">
        <f t="shared" ca="1" si="100"/>
        <v>2.1207450043628411</v>
      </c>
      <c r="E207" s="82">
        <f t="shared" ca="1" si="100"/>
        <v>2.1391581094668481</v>
      </c>
      <c r="F207" s="82">
        <f t="shared" ca="1" si="100"/>
        <v>2.1549294905348066</v>
      </c>
      <c r="G207" s="82">
        <f t="shared" ca="1" si="100"/>
        <v>2.1677927548014808</v>
      </c>
      <c r="H207" s="82">
        <f t="shared" ca="1" si="100"/>
        <v>2.1806051053501521</v>
      </c>
      <c r="I207" s="82">
        <f t="shared" ca="1" si="100"/>
        <v>2.1933373218644814</v>
      </c>
    </row>
    <row r="208" spans="1:9" hidden="1" outlineLevel="1" x14ac:dyDescent="0.2">
      <c r="A208" t="s">
        <v>151</v>
      </c>
      <c r="B208" s="82">
        <f t="shared" ref="B208:I208" ca="1" si="101">+B70</f>
        <v>0</v>
      </c>
      <c r="C208" s="82">
        <f t="shared" ca="1" si="101"/>
        <v>2.1207450043628411</v>
      </c>
      <c r="D208" s="82">
        <f t="shared" ca="1" si="101"/>
        <v>2.1207450043628411</v>
      </c>
      <c r="E208" s="82">
        <f t="shared" ca="1" si="101"/>
        <v>2.1491256455151224</v>
      </c>
      <c r="F208" s="82">
        <f t="shared" ca="1" si="101"/>
        <v>2.1787629105289086</v>
      </c>
      <c r="G208" s="82">
        <f t="shared" ca="1" si="101"/>
        <v>2.2076262236456818</v>
      </c>
      <c r="H208" s="82">
        <f t="shared" ca="1" si="101"/>
        <v>2.2351398382517873</v>
      </c>
      <c r="I208" s="82">
        <f t="shared" ca="1" si="101"/>
        <v>2.2611221108388788</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324" priority="2" stopIfTrue="1" operator="notEqual">
      <formula>0</formula>
    </cfRule>
  </conditionalFormatting>
  <conditionalFormatting sqref="J130 J94 J70 J59 J48 J36:J37 J14 J25">
    <cfRule type="cellIs" dxfId="323" priority="3" stopIfTrue="1" operator="equal">
      <formula>"OK"</formula>
    </cfRule>
    <cfRule type="cellIs" dxfId="322" priority="4" stopIfTrue="1" operator="equal">
      <formula>"Warning Check Escalations"</formula>
    </cfRule>
  </conditionalFormatting>
  <conditionalFormatting sqref="N120:T120 N84:T84">
    <cfRule type="cellIs" dxfId="321" priority="5" stopIfTrue="1" operator="notEqual">
      <formula>0</formula>
    </cfRule>
    <cfRule type="cellIs" dxfId="320" priority="6" stopIfTrue="1" operator="equal">
      <formula>0</formula>
    </cfRule>
  </conditionalFormatting>
  <conditionalFormatting sqref="B94:I94">
    <cfRule type="cellIs" dxfId="319" priority="1" stopIfTrue="1" operator="notEqual">
      <formula>0</formula>
    </cfRule>
  </conditionalFormatting>
  <dataValidations count="5">
    <dataValidation type="list" showInputMessage="1" showErrorMessage="1" sqref="B112" xr:uid="{00000000-0002-0000-2200-000000000000}">
      <formula1>"Labour, Materials, Services"</formula1>
    </dataValidation>
    <dataValidation type="list" allowBlank="1" showInputMessage="1" showErrorMessage="1" sqref="A77:A82" xr:uid="{00000000-0002-0000-2200-000001000000}">
      <formula1>EscalationDescription_Input_Cost</formula1>
    </dataValidation>
    <dataValidation type="list" showInputMessage="1" showErrorMessage="1" sqref="A113:A118" xr:uid="{00000000-0002-0000-2200-000002000000}">
      <formula1>EscalationDescription_General</formula1>
    </dataValidation>
    <dataValidation type="list" allowBlank="1" showInputMessage="1" showErrorMessage="1" sqref="D5" xr:uid="{00000000-0002-0000-2200-000003000000}">
      <formula1>"2008/09 Regulatory Accounts, Bottom Up"</formula1>
    </dataValidation>
    <dataValidation type="list" showInputMessage="1" showErrorMessage="1" sqref="B77:B82 B113:B118" xr:uid="{00000000-0002-0000-22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55297"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70">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22</v>
      </c>
      <c r="M1" s="281"/>
      <c r="N1" s="279"/>
      <c r="O1" s="279"/>
      <c r="P1" s="279"/>
      <c r="Q1" s="279"/>
      <c r="R1" s="279"/>
      <c r="S1" s="279"/>
      <c r="T1" s="279"/>
    </row>
    <row r="2" spans="1:20" ht="15.75" x14ac:dyDescent="0.25">
      <c r="A2" s="184" t="s">
        <v>114</v>
      </c>
      <c r="B2" s="74" t="str">
        <f ca="1">OFFSET(List_AllocOpexListStart,+$K$1,1)</f>
        <v>General Manager - People and Culture</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0.56143050343411227</v>
      </c>
      <c r="D13" s="285">
        <f ca="1">OFFSET(Future_AOpexStart,MATCH($K$1,'I-6 Future A'!$A$6:$A$379)+7,+'I-5 Future DA'!E$5)</f>
        <v>0.56143050343411227</v>
      </c>
      <c r="E13" s="285">
        <f ca="1">OFFSET(Future_AOpexStart,MATCH($K$1,'I-6 Future A'!$A$6:$A$379)+7,+'I-5 Future DA'!F$5)</f>
        <v>0.56143050343411227</v>
      </c>
      <c r="F13" s="285">
        <f ca="1">OFFSET(Future_AOpexStart,MATCH($K$1,'I-6 Future A'!$A$6:$A$379)+7,+'I-5 Future DA'!G$5)</f>
        <v>0.56143050343411227</v>
      </c>
      <c r="G13" s="285">
        <f ca="1">OFFSET(Future_AOpexStart,MATCH($K$1,'I-6 Future A'!$A$6:$A$379)+7,+'I-5 Future DA'!H$5)</f>
        <v>0.56143050343411227</v>
      </c>
      <c r="H13" s="285">
        <f ca="1">OFFSET(Future_AOpexStart,MATCH($K$1,'I-6 Future A'!$A$6:$A$379)+7,+'I-5 Future DA'!I$5)</f>
        <v>0.56143050343411227</v>
      </c>
      <c r="I13" s="285">
        <f ca="1">OFFSET(Future_AOpexStart,MATCH($K$1,'I-6 Future A'!$A$6:$A$379)+7,+'I-5 Future DA'!J$5)</f>
        <v>0.56143050343411227</v>
      </c>
      <c r="J13" s="36"/>
      <c r="K13" s="21"/>
      <c r="L13" s="21"/>
    </row>
    <row r="14" spans="1:20" s="87" customFormat="1" ht="18" customHeight="1" collapsed="1" thickBot="1" x14ac:dyDescent="0.25">
      <c r="A14" s="84" t="s">
        <v>71</v>
      </c>
      <c r="B14" s="286">
        <f t="shared" ref="B14:I14" ca="1" si="0">SUM(B8:B13)</f>
        <v>0</v>
      </c>
      <c r="C14" s="286">
        <f t="shared" ca="1" si="0"/>
        <v>0.56143050343411227</v>
      </c>
      <c r="D14" s="286">
        <f t="shared" ca="1" si="0"/>
        <v>0.56143050343411227</v>
      </c>
      <c r="E14" s="286">
        <f t="shared" ca="1" si="0"/>
        <v>0.56143050343411227</v>
      </c>
      <c r="F14" s="286">
        <f t="shared" ca="1" si="0"/>
        <v>0.56143050343411227</v>
      </c>
      <c r="G14" s="286">
        <f t="shared" ca="1" si="0"/>
        <v>0.56143050343411227</v>
      </c>
      <c r="H14" s="286">
        <f t="shared" ca="1" si="0"/>
        <v>0.56143050343411227</v>
      </c>
      <c r="I14" s="286">
        <f t="shared" ca="1" si="0"/>
        <v>0.56143050343411227</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+'A-22'!B8+'A-22'!B19</f>
        <v>0</v>
      </c>
      <c r="C30" s="284">
        <f ca="1">+'A-22'!C8+'A-22'!C19</f>
        <v>0</v>
      </c>
      <c r="D30" s="284">
        <f ca="1">+'A-22'!D8+'A-22'!D19</f>
        <v>0</v>
      </c>
      <c r="E30" s="284">
        <f ca="1">+'A-22'!E8+'A-22'!E19</f>
        <v>0</v>
      </c>
      <c r="F30" s="284">
        <f ca="1">+'A-22'!F8+'A-22'!F19</f>
        <v>0</v>
      </c>
      <c r="G30" s="284">
        <f ca="1">+'A-22'!G8+'A-22'!G19</f>
        <v>0</v>
      </c>
      <c r="H30" s="284">
        <f ca="1">+'A-22'!H8+'A-22'!H19</f>
        <v>0</v>
      </c>
      <c r="I30" s="284">
        <f ca="1">+'A-22'!I8+'A-22'!I19</f>
        <v>0</v>
      </c>
      <c r="J30" s="42"/>
      <c r="K30" s="21"/>
      <c r="L30" s="21"/>
    </row>
    <row r="31" spans="1:12" hidden="1" outlineLevel="2" x14ac:dyDescent="0.2">
      <c r="A31" s="61" t="s">
        <v>69</v>
      </c>
      <c r="B31" s="284">
        <f ca="1">+'A-22'!B9+'A-22'!B20</f>
        <v>0</v>
      </c>
      <c r="C31" s="284">
        <f ca="1">+'A-22'!C9+'A-22'!C20</f>
        <v>0</v>
      </c>
      <c r="D31" s="284">
        <f ca="1">+'A-22'!D9+'A-22'!D20</f>
        <v>0</v>
      </c>
      <c r="E31" s="284">
        <f ca="1">+'A-22'!E9+'A-22'!E20</f>
        <v>0</v>
      </c>
      <c r="F31" s="284">
        <f ca="1">+'A-22'!F9+'A-22'!F20</f>
        <v>0</v>
      </c>
      <c r="G31" s="284">
        <f ca="1">+'A-22'!G9+'A-22'!G20</f>
        <v>0</v>
      </c>
      <c r="H31" s="284">
        <f ca="1">+'A-22'!H9+'A-22'!H20</f>
        <v>0</v>
      </c>
      <c r="I31" s="284">
        <f ca="1">+'A-22'!I9+'A-22'!I20</f>
        <v>0</v>
      </c>
      <c r="J31" s="42"/>
      <c r="K31" s="21"/>
      <c r="L31" s="21"/>
    </row>
    <row r="32" spans="1:12" s="736" customFormat="1" hidden="1" outlineLevel="2" x14ac:dyDescent="0.2">
      <c r="A32" s="61" t="s">
        <v>546</v>
      </c>
      <c r="B32" s="284">
        <f ca="1">+'A-22'!B10+'A-22'!B21</f>
        <v>0</v>
      </c>
      <c r="C32" s="284">
        <f ca="1">+'A-22'!C10+'A-22'!C21</f>
        <v>0</v>
      </c>
      <c r="D32" s="284">
        <f ca="1">+'A-22'!D10+'A-22'!D21</f>
        <v>0</v>
      </c>
      <c r="E32" s="284">
        <f ca="1">+'A-22'!E10+'A-22'!E21</f>
        <v>0</v>
      </c>
      <c r="F32" s="284">
        <f ca="1">+'A-22'!F10+'A-22'!F21</f>
        <v>0</v>
      </c>
      <c r="G32" s="284">
        <f ca="1">+'A-22'!G10+'A-22'!G21</f>
        <v>0</v>
      </c>
      <c r="H32" s="284">
        <f ca="1">+'A-22'!H10+'A-22'!H21</f>
        <v>0</v>
      </c>
      <c r="I32" s="284">
        <f ca="1">+'A-22'!I10+'A-22'!I21</f>
        <v>0</v>
      </c>
      <c r="J32" s="42"/>
      <c r="K32" s="712"/>
      <c r="L32" s="712"/>
    </row>
    <row r="33" spans="1:12" hidden="1" outlineLevel="2" x14ac:dyDescent="0.2">
      <c r="A33" s="61" t="s">
        <v>547</v>
      </c>
      <c r="B33" s="284">
        <f ca="1">+'A-22'!B11+'A-22'!B22</f>
        <v>0</v>
      </c>
      <c r="C33" s="284">
        <f ca="1">+'A-22'!C11+'A-22'!C22</f>
        <v>0</v>
      </c>
      <c r="D33" s="284">
        <f ca="1">+'A-22'!D11+'A-22'!D22</f>
        <v>0</v>
      </c>
      <c r="E33" s="284">
        <f ca="1">+'A-22'!E11+'A-22'!E22</f>
        <v>0</v>
      </c>
      <c r="F33" s="284">
        <f ca="1">+'A-22'!F11+'A-22'!F22</f>
        <v>0</v>
      </c>
      <c r="G33" s="284">
        <f ca="1">+'A-22'!G11+'A-22'!G22</f>
        <v>0</v>
      </c>
      <c r="H33" s="284">
        <f ca="1">+'A-22'!H11+'A-22'!H22</f>
        <v>0</v>
      </c>
      <c r="I33" s="284">
        <f ca="1">+'A-22'!I11+'A-22'!I22</f>
        <v>0</v>
      </c>
      <c r="J33" s="42"/>
      <c r="K33" s="21"/>
      <c r="L33" s="21"/>
    </row>
    <row r="34" spans="1:12" s="736" customFormat="1" hidden="1" outlineLevel="2" x14ac:dyDescent="0.2">
      <c r="A34" s="61" t="s">
        <v>498</v>
      </c>
      <c r="B34" s="284">
        <f ca="1">+'A-22'!B12+'A-22'!B23</f>
        <v>0</v>
      </c>
      <c r="C34" s="284">
        <f ca="1">+'A-22'!C12+'A-22'!C23</f>
        <v>0</v>
      </c>
      <c r="D34" s="284">
        <f ca="1">+'A-22'!D12+'A-22'!D23</f>
        <v>0</v>
      </c>
      <c r="E34" s="284">
        <f ca="1">+'A-22'!E12+'A-22'!E23</f>
        <v>0</v>
      </c>
      <c r="F34" s="284">
        <f ca="1">+'A-22'!F12+'A-22'!F23</f>
        <v>0</v>
      </c>
      <c r="G34" s="284">
        <f ca="1">+'A-22'!G12+'A-22'!G23</f>
        <v>0</v>
      </c>
      <c r="H34" s="284">
        <f ca="1">+'A-22'!H12+'A-22'!H23</f>
        <v>0</v>
      </c>
      <c r="I34" s="284">
        <f ca="1">+'A-22'!I12+'A-22'!I23</f>
        <v>0</v>
      </c>
      <c r="J34" s="42"/>
      <c r="K34" s="712"/>
      <c r="L34" s="712"/>
    </row>
    <row r="35" spans="1:12" ht="13.5" hidden="1" outlineLevel="2" thickBot="1" x14ac:dyDescent="0.25">
      <c r="A35" s="83" t="s">
        <v>70</v>
      </c>
      <c r="B35" s="284">
        <f ca="1">+'A-22'!B13+'A-22'!B24</f>
        <v>0</v>
      </c>
      <c r="C35" s="284">
        <f ca="1">+'A-22'!C13+'A-22'!C24</f>
        <v>0.56143050343411227</v>
      </c>
      <c r="D35" s="284">
        <f ca="1">+'A-22'!D13+'A-22'!D24</f>
        <v>0.56143050343411227</v>
      </c>
      <c r="E35" s="284">
        <f ca="1">+'A-22'!E13+'A-22'!E24</f>
        <v>0.56143050343411227</v>
      </c>
      <c r="F35" s="284">
        <f ca="1">+'A-22'!F13+'A-22'!F24</f>
        <v>0.56143050343411227</v>
      </c>
      <c r="G35" s="284">
        <f ca="1">+'A-22'!G13+'A-22'!G24</f>
        <v>0.56143050343411227</v>
      </c>
      <c r="H35" s="284">
        <f ca="1">+'A-22'!H13+'A-22'!H24</f>
        <v>0.56143050343411227</v>
      </c>
      <c r="I35" s="284">
        <f ca="1">+'A-22'!I13+'A-22'!I24</f>
        <v>0.56143050343411227</v>
      </c>
      <c r="J35" s="93"/>
      <c r="K35" s="21"/>
      <c r="L35" s="21"/>
    </row>
    <row r="36" spans="1:12" s="87" customFormat="1" ht="20.25" customHeight="1" collapsed="1" thickBot="1" x14ac:dyDescent="0.25">
      <c r="A36" s="94" t="s">
        <v>121</v>
      </c>
      <c r="B36" s="293">
        <f t="shared" ref="B36:I36" ca="1" si="7">SUM(B30:B35)</f>
        <v>0</v>
      </c>
      <c r="C36" s="293">
        <f t="shared" ca="1" si="7"/>
        <v>0.56143050343411227</v>
      </c>
      <c r="D36" s="293">
        <f t="shared" ca="1" si="7"/>
        <v>0.56143050343411227</v>
      </c>
      <c r="E36" s="293">
        <f t="shared" ca="1" si="7"/>
        <v>0.56143050343411227</v>
      </c>
      <c r="F36" s="293">
        <f t="shared" ca="1" si="7"/>
        <v>0.56143050343411227</v>
      </c>
      <c r="G36" s="293">
        <f t="shared" ca="1" si="7"/>
        <v>0.56143050343411227</v>
      </c>
      <c r="H36" s="293">
        <f t="shared" ca="1" si="7"/>
        <v>0.56143050343411227</v>
      </c>
      <c r="I36" s="293">
        <f t="shared" ca="1" si="7"/>
        <v>0.56143050343411227</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4.8745506164394646E-3</v>
      </c>
      <c r="F47" s="284">
        <f t="shared" ca="1" si="12"/>
        <v>9.0497505554323759E-3</v>
      </c>
      <c r="G47" s="284">
        <f t="shared" ca="1" si="12"/>
        <v>1.2455076946954241E-2</v>
      </c>
      <c r="H47" s="284">
        <f t="shared" ca="1" si="12"/>
        <v>1.5846924813584427E-2</v>
      </c>
      <c r="I47" s="284">
        <f t="shared" ca="1" si="12"/>
        <v>1.9217558582739415E-2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4.8745506164394646E-3</v>
      </c>
      <c r="F48" s="293">
        <f t="shared" ca="1" si="13"/>
        <v>9.0497505554323759E-3</v>
      </c>
      <c r="G48" s="293">
        <f t="shared" ca="1" si="13"/>
        <v>1.2455076946954241E-2</v>
      </c>
      <c r="H48" s="293">
        <f t="shared" ca="1" si="13"/>
        <v>1.5846924813584427E-2</v>
      </c>
      <c r="I48" s="293">
        <f t="shared" ca="1" si="13"/>
        <v>1.9217558582739415E-2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2.6387325067690668E-3</v>
      </c>
      <c r="F58" s="285">
        <f t="shared" ca="1" si="18"/>
        <v>6.3094850905308971E-3</v>
      </c>
      <c r="G58" s="285">
        <f t="shared" ca="1" si="18"/>
        <v>1.0545220863762328E-2</v>
      </c>
      <c r="H58" s="285">
        <f t="shared" ca="1" si="18"/>
        <v>1.4437125861252958E-2</v>
      </c>
      <c r="I58" s="285">
        <f t="shared" ca="1" si="18"/>
        <v>1.7944848683260149E-2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2.6387325067690668E-3</v>
      </c>
      <c r="F59" s="286">
        <f t="shared" ca="1" si="19"/>
        <v>6.3094850905308971E-3</v>
      </c>
      <c r="G59" s="286">
        <f t="shared" ca="1" si="19"/>
        <v>1.0545220863762328E-2</v>
      </c>
      <c r="H59" s="286">
        <f t="shared" ca="1" si="19"/>
        <v>1.4437125861252958E-2</v>
      </c>
      <c r="I59" s="286">
        <f t="shared" ca="1" si="19"/>
        <v>1.7944848683260149E-2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0.56143050343411227</v>
      </c>
      <c r="D69" s="285">
        <f t="shared" ca="1" si="24"/>
        <v>0.56143050343411227</v>
      </c>
      <c r="E69" s="285">
        <f t="shared" ca="1" si="24"/>
        <v>0.56894378655732081</v>
      </c>
      <c r="F69" s="285">
        <f t="shared" ca="1" si="24"/>
        <v>0.57678973908007547</v>
      </c>
      <c r="G69" s="285">
        <f t="shared" ca="1" si="24"/>
        <v>0.58443080124482882</v>
      </c>
      <c r="H69" s="285">
        <f t="shared" ca="1" si="24"/>
        <v>0.59171455410894969</v>
      </c>
      <c r="I69" s="285">
        <f t="shared" ca="1" si="24"/>
        <v>0.59859291070011189</v>
      </c>
      <c r="K69" s="42"/>
      <c r="L69" s="21"/>
    </row>
    <row r="70" spans="1:20" s="87" customFormat="1" ht="18" customHeight="1" collapsed="1" thickBot="1" x14ac:dyDescent="0.25">
      <c r="A70" s="99" t="s">
        <v>122</v>
      </c>
      <c r="B70" s="294">
        <f t="shared" ref="B70:I70" ca="1" si="25">SUM(B64:B69)</f>
        <v>0</v>
      </c>
      <c r="C70" s="294">
        <f t="shared" ca="1" si="25"/>
        <v>0.56143050343411227</v>
      </c>
      <c r="D70" s="294">
        <f t="shared" ca="1" si="25"/>
        <v>0.56143050343411227</v>
      </c>
      <c r="E70" s="294">
        <f t="shared" ca="1" si="25"/>
        <v>0.56894378655732081</v>
      </c>
      <c r="F70" s="294">
        <f t="shared" ca="1" si="25"/>
        <v>0.57678973908007547</v>
      </c>
      <c r="G70" s="294">
        <f t="shared" ca="1" si="25"/>
        <v>0.58443080124482882</v>
      </c>
      <c r="H70" s="294">
        <f t="shared" ca="1" si="25"/>
        <v>0.59171455410894969</v>
      </c>
      <c r="I70" s="294">
        <f t="shared" ca="1" si="25"/>
        <v>0.59859291070011189</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4.8745506164394646E-3</v>
      </c>
      <c r="Q77" s="284">
        <f ca="1">IF($B77&lt;&gt;0,(+VLOOKUP($B77,$A$8:$I$13,6,FALSE))*(F77),0)</f>
        <v>9.0497505554323759E-3</v>
      </c>
      <c r="R77" s="284">
        <f ca="1">IF($B77&lt;&gt;0,(+VLOOKUP($B77,$A$8:$I$13,7,FALSE))*(G77),0)</f>
        <v>1.2455076946954241E-2</v>
      </c>
      <c r="S77" s="284">
        <f ca="1">IF($B77&lt;&gt;0,(+VLOOKUP($B77,$A$8:$I$13,8,FALSE))*(H77),0)</f>
        <v>1.5846924813584427E-2</v>
      </c>
      <c r="T77" s="284">
        <f ca="1">IF($B77&lt;&gt;0,(+VLOOKUP($B77,$A$8:$I$13,9,FALSE))*(I77),0)</f>
        <v>1.9217558582739415E-2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4.8745506164394646E-3</v>
      </c>
      <c r="Q83" s="291">
        <f t="shared" ca="1" si="51"/>
        <v>9.0497505554323759E-3</v>
      </c>
      <c r="R83" s="291">
        <f t="shared" ca="1" si="51"/>
        <v>1.2455076946954241E-2</v>
      </c>
      <c r="S83" s="291">
        <f t="shared" ca="1" si="51"/>
        <v>1.5846924813584427E-2</v>
      </c>
      <c r="T83" s="291">
        <f t="shared" ca="1" si="51"/>
        <v>1.9217558582739415E-2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4.8745506164394646E-3</v>
      </c>
      <c r="F103" s="284">
        <f t="shared" ca="1" si="62"/>
        <v>9.0497505554323759E-3</v>
      </c>
      <c r="G103" s="284">
        <f t="shared" ca="1" si="62"/>
        <v>1.2455076946954241E-2</v>
      </c>
      <c r="H103" s="284">
        <f t="shared" ca="1" si="62"/>
        <v>1.5846924813584427E-2</v>
      </c>
      <c r="I103" s="284">
        <f t="shared" ca="1" si="62"/>
        <v>1.9217558582739415E-2</v>
      </c>
    </row>
    <row r="104" spans="1:20" outlineLevel="1" x14ac:dyDescent="0.2">
      <c r="A104" s="120" t="s">
        <v>135</v>
      </c>
      <c r="B104" s="121"/>
      <c r="C104" s="295">
        <f t="shared" ref="C104:I104" ca="1" si="63">SUM(C98:C103)</f>
        <v>0</v>
      </c>
      <c r="D104" s="295">
        <f t="shared" ca="1" si="63"/>
        <v>0</v>
      </c>
      <c r="E104" s="295">
        <f t="shared" ca="1" si="63"/>
        <v>4.8745506164394646E-3</v>
      </c>
      <c r="F104" s="295">
        <f t="shared" ca="1" si="63"/>
        <v>9.0497505554323759E-3</v>
      </c>
      <c r="G104" s="295">
        <f t="shared" ca="1" si="63"/>
        <v>1.2455076946954241E-2</v>
      </c>
      <c r="H104" s="295">
        <f t="shared" ca="1" si="63"/>
        <v>1.5846924813584427E-2</v>
      </c>
      <c r="I104" s="295">
        <f t="shared" ca="1" si="63"/>
        <v>1.9217558582739415E-2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2.6387325067690668E-3</v>
      </c>
      <c r="Q113" s="284">
        <f ca="1">IF($B113&lt;&gt;0,(+VLOOKUP($B113,$A$8:$I$13,6,FALSE)+VLOOKUP($B113,$A$42:$I$47,6,FALSE))*(F113),0)</f>
        <v>6.3094850905308971E-3</v>
      </c>
      <c r="R113" s="284">
        <f ca="1">IF($B113&lt;&gt;0,(+VLOOKUP($B113,$A$8:$I$13,7,FALSE)+VLOOKUP($B113,$A$42:$I$47,7,FALSE))*(G113),0)</f>
        <v>1.0545220863762328E-2</v>
      </c>
      <c r="S113" s="284">
        <f ca="1">IF($B113&lt;&gt;0,(+VLOOKUP($B113,$A$8:$I$13,8,FALSE)+VLOOKUP($B113,$A$42:$I$47,8,FALSE))*(H113),0)</f>
        <v>1.4437125861252958E-2</v>
      </c>
      <c r="T113" s="284">
        <f ca="1">IF($B113&lt;&gt;0,(+VLOOKUP($B113,$A$8:$I$13,9,FALSE)+VLOOKUP($B113,$A$42:$I$47,9,FALSE))*(I113),0)</f>
        <v>1.7944848683260149E-2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2.6387325067690668E-3</v>
      </c>
      <c r="Q119" s="291">
        <f t="shared" ca="1" si="75"/>
        <v>6.3094850905308971E-3</v>
      </c>
      <c r="R119" s="291">
        <f t="shared" ca="1" si="75"/>
        <v>1.0545220863762328E-2</v>
      </c>
      <c r="S119" s="291">
        <f t="shared" ca="1" si="75"/>
        <v>1.4437125861252958E-2</v>
      </c>
      <c r="T119" s="291">
        <f t="shared" ca="1" si="75"/>
        <v>1.7944848683260149E-2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2.6387325067690668E-3</v>
      </c>
      <c r="F139" s="284">
        <f t="shared" ca="1" si="83"/>
        <v>6.3094850905308971E-3</v>
      </c>
      <c r="G139" s="284">
        <f t="shared" ca="1" si="83"/>
        <v>1.0545220863762328E-2</v>
      </c>
      <c r="H139" s="284">
        <f t="shared" ca="1" si="83"/>
        <v>1.4437125861252958E-2</v>
      </c>
      <c r="I139" s="284">
        <f t="shared" ca="1" si="83"/>
        <v>1.7944848683260149E-2</v>
      </c>
    </row>
    <row r="140" spans="1:16" outlineLevel="1" x14ac:dyDescent="0.2">
      <c r="A140" s="120" t="s">
        <v>140</v>
      </c>
      <c r="B140" s="121"/>
      <c r="C140" s="295">
        <f t="shared" ref="C140:I140" ca="1" si="84">SUM(C134:C139)</f>
        <v>0</v>
      </c>
      <c r="D140" s="295">
        <f t="shared" ca="1" si="84"/>
        <v>0</v>
      </c>
      <c r="E140" s="295">
        <f t="shared" ca="1" si="84"/>
        <v>2.6387325067690668E-3</v>
      </c>
      <c r="F140" s="295">
        <f t="shared" ca="1" si="84"/>
        <v>6.3094850905308971E-3</v>
      </c>
      <c r="G140" s="295">
        <f t="shared" ca="1" si="84"/>
        <v>1.0545220863762328E-2</v>
      </c>
      <c r="H140" s="295">
        <f t="shared" ca="1" si="84"/>
        <v>1.4437125861252958E-2</v>
      </c>
      <c r="I140" s="295">
        <f t="shared" ca="1" si="84"/>
        <v>1.7944848683260149E-2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3.0904862785436023E-2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0.56143050343411227</v>
      </c>
      <c r="D205" s="82">
        <f t="shared" ca="1" si="98"/>
        <v>0.56143050343411227</v>
      </c>
      <c r="E205" s="82">
        <f t="shared" ca="1" si="98"/>
        <v>0.56143050343411227</v>
      </c>
      <c r="F205" s="82">
        <f t="shared" ca="1" si="98"/>
        <v>0.56143050343411227</v>
      </c>
      <c r="G205" s="82">
        <f t="shared" ca="1" si="98"/>
        <v>0.56143050343411227</v>
      </c>
      <c r="H205" s="82">
        <f t="shared" ca="1" si="98"/>
        <v>0.56143050343411227</v>
      </c>
      <c r="I205" s="82">
        <f t="shared" ca="1" si="98"/>
        <v>0.56143050343411227</v>
      </c>
    </row>
    <row r="206" spans="1:9" hidden="1" outlineLevel="1" x14ac:dyDescent="0.2">
      <c r="A206" t="s">
        <v>149</v>
      </c>
      <c r="B206" s="82">
        <f t="shared" ref="B206:I206" ca="1" si="99">+B36</f>
        <v>0</v>
      </c>
      <c r="C206" s="82">
        <f t="shared" ca="1" si="99"/>
        <v>0.56143050343411227</v>
      </c>
      <c r="D206" s="82">
        <f t="shared" ca="1" si="99"/>
        <v>0.56143050343411227</v>
      </c>
      <c r="E206" s="82">
        <f t="shared" ca="1" si="99"/>
        <v>0.56143050343411227</v>
      </c>
      <c r="F206" s="82">
        <f t="shared" ca="1" si="99"/>
        <v>0.56143050343411227</v>
      </c>
      <c r="G206" s="82">
        <f t="shared" ca="1" si="99"/>
        <v>0.56143050343411227</v>
      </c>
      <c r="H206" s="82">
        <f t="shared" ca="1" si="99"/>
        <v>0.56143050343411227</v>
      </c>
      <c r="I206" s="82">
        <f t="shared" ca="1" si="99"/>
        <v>0.56143050343411227</v>
      </c>
    </row>
    <row r="207" spans="1:9" hidden="1" outlineLevel="1" x14ac:dyDescent="0.2">
      <c r="A207" t="s">
        <v>150</v>
      </c>
      <c r="B207" s="82">
        <f t="shared" ref="B207:I207" ca="1" si="100">+B36+B48</f>
        <v>0</v>
      </c>
      <c r="C207" s="82">
        <f t="shared" ca="1" si="100"/>
        <v>0.56143050343411227</v>
      </c>
      <c r="D207" s="82">
        <f t="shared" ca="1" si="100"/>
        <v>0.56143050343411227</v>
      </c>
      <c r="E207" s="82">
        <f t="shared" ca="1" si="100"/>
        <v>0.56630505405055176</v>
      </c>
      <c r="F207" s="82">
        <f t="shared" ca="1" si="100"/>
        <v>0.57048025398954461</v>
      </c>
      <c r="G207" s="82">
        <f t="shared" ca="1" si="100"/>
        <v>0.57388558038106652</v>
      </c>
      <c r="H207" s="82">
        <f t="shared" ca="1" si="100"/>
        <v>0.57727742824769668</v>
      </c>
      <c r="I207" s="82">
        <f t="shared" ca="1" si="100"/>
        <v>0.58064806201685171</v>
      </c>
    </row>
    <row r="208" spans="1:9" hidden="1" outlineLevel="1" x14ac:dyDescent="0.2">
      <c r="A208" t="s">
        <v>151</v>
      </c>
      <c r="B208" s="82">
        <f t="shared" ref="B208:I208" ca="1" si="101">+B70</f>
        <v>0</v>
      </c>
      <c r="C208" s="82">
        <f t="shared" ca="1" si="101"/>
        <v>0.56143050343411227</v>
      </c>
      <c r="D208" s="82">
        <f t="shared" ca="1" si="101"/>
        <v>0.56143050343411227</v>
      </c>
      <c r="E208" s="82">
        <f t="shared" ca="1" si="101"/>
        <v>0.56894378655732081</v>
      </c>
      <c r="F208" s="82">
        <f t="shared" ca="1" si="101"/>
        <v>0.57678973908007547</v>
      </c>
      <c r="G208" s="82">
        <f t="shared" ca="1" si="101"/>
        <v>0.58443080124482882</v>
      </c>
      <c r="H208" s="82">
        <f t="shared" ca="1" si="101"/>
        <v>0.59171455410894969</v>
      </c>
      <c r="I208" s="82">
        <f t="shared" ca="1" si="101"/>
        <v>0.59859291070011189</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318" priority="2" stopIfTrue="1" operator="notEqual">
      <formula>0</formula>
    </cfRule>
  </conditionalFormatting>
  <conditionalFormatting sqref="J130 J94 J70 J59 J48 J36:J37 J14 J25">
    <cfRule type="cellIs" dxfId="317" priority="3" stopIfTrue="1" operator="equal">
      <formula>"OK"</formula>
    </cfRule>
    <cfRule type="cellIs" dxfId="316" priority="4" stopIfTrue="1" operator="equal">
      <formula>"Warning Check Escalations"</formula>
    </cfRule>
  </conditionalFormatting>
  <conditionalFormatting sqref="N120:T120 N84:T84">
    <cfRule type="cellIs" dxfId="315" priority="5" stopIfTrue="1" operator="notEqual">
      <formula>0</formula>
    </cfRule>
    <cfRule type="cellIs" dxfId="314" priority="6" stopIfTrue="1" operator="equal">
      <formula>0</formula>
    </cfRule>
  </conditionalFormatting>
  <conditionalFormatting sqref="B94:I94">
    <cfRule type="cellIs" dxfId="313" priority="1" stopIfTrue="1" operator="notEqual">
      <formula>0</formula>
    </cfRule>
  </conditionalFormatting>
  <dataValidations count="5">
    <dataValidation type="list" showInputMessage="1" showErrorMessage="1" sqref="B112" xr:uid="{00000000-0002-0000-2300-000000000000}">
      <formula1>"Labour, Materials, Services"</formula1>
    </dataValidation>
    <dataValidation type="list" allowBlank="1" showInputMessage="1" showErrorMessage="1" sqref="A77:A82" xr:uid="{00000000-0002-0000-2300-000001000000}">
      <formula1>EscalationDescription_Input_Cost</formula1>
    </dataValidation>
    <dataValidation type="list" showInputMessage="1" showErrorMessage="1" sqref="A113:A118" xr:uid="{00000000-0002-0000-2300-000002000000}">
      <formula1>EscalationDescription_General</formula1>
    </dataValidation>
    <dataValidation type="list" allowBlank="1" showInputMessage="1" showErrorMessage="1" sqref="D5" xr:uid="{00000000-0002-0000-2300-000003000000}">
      <formula1>"2008/09 Regulatory Accounts, Bottom Up"</formula1>
    </dataValidation>
    <dataValidation type="list" showInputMessage="1" showErrorMessage="1" sqref="B77:B82 B113:B118" xr:uid="{00000000-0002-0000-23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56321"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79">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23</v>
      </c>
      <c r="M1" s="281"/>
      <c r="N1" s="279"/>
      <c r="O1" s="279"/>
      <c r="P1" s="279"/>
      <c r="Q1" s="279"/>
      <c r="R1" s="279"/>
      <c r="S1" s="279"/>
      <c r="T1" s="279"/>
    </row>
    <row r="2" spans="1:20" ht="15.75" x14ac:dyDescent="0.25">
      <c r="A2" s="184" t="s">
        <v>114</v>
      </c>
      <c r="B2" s="74" t="str">
        <f ca="1">OFFSET(List_AllocOpexListStart,+$K$1,1)</f>
        <v>HR - Employee Relations</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3.8333165232893043</v>
      </c>
      <c r="D13" s="285">
        <f ca="1">OFFSET(Future_AOpexStart,MATCH($K$1,'I-6 Future A'!$A$6:$A$379)+7,+'I-5 Future DA'!E$5)</f>
        <v>3.8333165232893043</v>
      </c>
      <c r="E13" s="285">
        <f ca="1">OFFSET(Future_AOpexStart,MATCH($K$1,'I-6 Future A'!$A$6:$A$379)+7,+'I-5 Future DA'!F$5)</f>
        <v>3.8333165232893043</v>
      </c>
      <c r="F13" s="285">
        <f ca="1">OFFSET(Future_AOpexStart,MATCH($K$1,'I-6 Future A'!$A$6:$A$379)+7,+'I-5 Future DA'!G$5)</f>
        <v>3.8333165232893043</v>
      </c>
      <c r="G13" s="285">
        <f ca="1">OFFSET(Future_AOpexStart,MATCH($K$1,'I-6 Future A'!$A$6:$A$379)+7,+'I-5 Future DA'!H$5)</f>
        <v>3.8333165232893043</v>
      </c>
      <c r="H13" s="285">
        <f ca="1">OFFSET(Future_AOpexStart,MATCH($K$1,'I-6 Future A'!$A$6:$A$379)+7,+'I-5 Future DA'!I$5)</f>
        <v>3.8333165232893043</v>
      </c>
      <c r="I13" s="285">
        <f ca="1">OFFSET(Future_AOpexStart,MATCH($K$1,'I-6 Future A'!$A$6:$A$379)+7,+'I-5 Future DA'!J$5)</f>
        <v>3.8333165232893043</v>
      </c>
      <c r="J13" s="36"/>
      <c r="K13" s="21"/>
      <c r="L13" s="21"/>
    </row>
    <row r="14" spans="1:20" s="87" customFormat="1" ht="18" customHeight="1" collapsed="1" thickBot="1" x14ac:dyDescent="0.25">
      <c r="A14" s="84" t="s">
        <v>71</v>
      </c>
      <c r="B14" s="286">
        <f t="shared" ref="B14:I14" ca="1" si="0">SUM(B8:B13)</f>
        <v>0</v>
      </c>
      <c r="C14" s="286">
        <f t="shared" ca="1" si="0"/>
        <v>3.8333165232893043</v>
      </c>
      <c r="D14" s="286">
        <f t="shared" ca="1" si="0"/>
        <v>3.8333165232893043</v>
      </c>
      <c r="E14" s="286">
        <f t="shared" ca="1" si="0"/>
        <v>3.8333165232893043</v>
      </c>
      <c r="F14" s="286">
        <f t="shared" ca="1" si="0"/>
        <v>3.8333165232893043</v>
      </c>
      <c r="G14" s="286">
        <f t="shared" ca="1" si="0"/>
        <v>3.8333165232893043</v>
      </c>
      <c r="H14" s="286">
        <f t="shared" ca="1" si="0"/>
        <v>3.8333165232893043</v>
      </c>
      <c r="I14" s="286">
        <f t="shared" ca="1" si="0"/>
        <v>3.8333165232893043</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+'A-23'!B8+'A-23'!B19</f>
        <v>0</v>
      </c>
      <c r="C30" s="284">
        <f ca="1">+'A-23'!C8+'A-23'!C19</f>
        <v>0</v>
      </c>
      <c r="D30" s="284">
        <f ca="1">+'A-23'!D8+'A-23'!D19</f>
        <v>0</v>
      </c>
      <c r="E30" s="284">
        <f ca="1">+'A-23'!E8+'A-23'!E19</f>
        <v>0</v>
      </c>
      <c r="F30" s="284">
        <f ca="1">+'A-23'!F8+'A-23'!F19</f>
        <v>0</v>
      </c>
      <c r="G30" s="284">
        <f ca="1">+'A-23'!G8+'A-23'!G19</f>
        <v>0</v>
      </c>
      <c r="H30" s="284">
        <f ca="1">+'A-23'!H8+'A-23'!H19</f>
        <v>0</v>
      </c>
      <c r="I30" s="284">
        <f ca="1">+'A-23'!I8+'A-23'!I19</f>
        <v>0</v>
      </c>
      <c r="J30" s="42"/>
      <c r="K30" s="21"/>
      <c r="L30" s="21"/>
    </row>
    <row r="31" spans="1:12" hidden="1" outlineLevel="2" x14ac:dyDescent="0.2">
      <c r="A31" s="61" t="s">
        <v>69</v>
      </c>
      <c r="B31" s="284">
        <f ca="1">+'A-23'!B9+'A-23'!B20</f>
        <v>0</v>
      </c>
      <c r="C31" s="284">
        <f ca="1">+'A-23'!C9+'A-23'!C20</f>
        <v>0</v>
      </c>
      <c r="D31" s="284">
        <f ca="1">+'A-23'!D9+'A-23'!D20</f>
        <v>0</v>
      </c>
      <c r="E31" s="284">
        <f ca="1">+'A-23'!E9+'A-23'!E20</f>
        <v>0</v>
      </c>
      <c r="F31" s="284">
        <f ca="1">+'A-23'!F9+'A-23'!F20</f>
        <v>0</v>
      </c>
      <c r="G31" s="284">
        <f ca="1">+'A-23'!G9+'A-23'!G20</f>
        <v>0</v>
      </c>
      <c r="H31" s="284">
        <f ca="1">+'A-23'!H9+'A-23'!H20</f>
        <v>0</v>
      </c>
      <c r="I31" s="284">
        <f ca="1">+'A-23'!I9+'A-23'!I20</f>
        <v>0</v>
      </c>
      <c r="J31" s="42"/>
      <c r="K31" s="21"/>
      <c r="L31" s="21"/>
    </row>
    <row r="32" spans="1:12" s="736" customFormat="1" hidden="1" outlineLevel="2" x14ac:dyDescent="0.2">
      <c r="A32" s="61" t="s">
        <v>546</v>
      </c>
      <c r="B32" s="284">
        <f ca="1">+'A-23'!B10+'A-23'!B21</f>
        <v>0</v>
      </c>
      <c r="C32" s="284">
        <f ca="1">+'A-23'!C10+'A-23'!C21</f>
        <v>0</v>
      </c>
      <c r="D32" s="284">
        <f ca="1">+'A-23'!D10+'A-23'!D21</f>
        <v>0</v>
      </c>
      <c r="E32" s="284">
        <f ca="1">+'A-23'!E10+'A-23'!E21</f>
        <v>0</v>
      </c>
      <c r="F32" s="284">
        <f ca="1">+'A-23'!F10+'A-23'!F21</f>
        <v>0</v>
      </c>
      <c r="G32" s="284">
        <f ca="1">+'A-23'!G10+'A-23'!G21</f>
        <v>0</v>
      </c>
      <c r="H32" s="284">
        <f ca="1">+'A-23'!H10+'A-23'!H21</f>
        <v>0</v>
      </c>
      <c r="I32" s="284">
        <f ca="1">+'A-23'!I10+'A-23'!I21</f>
        <v>0</v>
      </c>
      <c r="J32" s="42"/>
      <c r="K32" s="712"/>
      <c r="L32" s="712"/>
    </row>
    <row r="33" spans="1:12" hidden="1" outlineLevel="2" x14ac:dyDescent="0.2">
      <c r="A33" s="61" t="s">
        <v>547</v>
      </c>
      <c r="B33" s="284">
        <f ca="1">+'A-23'!B11+'A-23'!B22</f>
        <v>0</v>
      </c>
      <c r="C33" s="284">
        <f ca="1">+'A-23'!C11+'A-23'!C22</f>
        <v>0</v>
      </c>
      <c r="D33" s="284">
        <f ca="1">+'A-23'!D11+'A-23'!D22</f>
        <v>0</v>
      </c>
      <c r="E33" s="284">
        <f ca="1">+'A-23'!E11+'A-23'!E22</f>
        <v>0</v>
      </c>
      <c r="F33" s="284">
        <f ca="1">+'A-23'!F11+'A-23'!F22</f>
        <v>0</v>
      </c>
      <c r="G33" s="284">
        <f ca="1">+'A-23'!G11+'A-23'!G22</f>
        <v>0</v>
      </c>
      <c r="H33" s="284">
        <f ca="1">+'A-23'!H11+'A-23'!H22</f>
        <v>0</v>
      </c>
      <c r="I33" s="284">
        <f ca="1">+'A-23'!I11+'A-23'!I22</f>
        <v>0</v>
      </c>
      <c r="J33" s="42"/>
      <c r="K33" s="21"/>
      <c r="L33" s="21"/>
    </row>
    <row r="34" spans="1:12" s="736" customFormat="1" hidden="1" outlineLevel="2" x14ac:dyDescent="0.2">
      <c r="A34" s="61" t="s">
        <v>498</v>
      </c>
      <c r="B34" s="284">
        <f ca="1">+'A-23'!B12+'A-23'!B23</f>
        <v>0</v>
      </c>
      <c r="C34" s="284">
        <f ca="1">+'A-23'!C12+'A-23'!C23</f>
        <v>0</v>
      </c>
      <c r="D34" s="284">
        <f ca="1">+'A-23'!D12+'A-23'!D23</f>
        <v>0</v>
      </c>
      <c r="E34" s="284">
        <f ca="1">+'A-23'!E12+'A-23'!E23</f>
        <v>0</v>
      </c>
      <c r="F34" s="284">
        <f ca="1">+'A-23'!F12+'A-23'!F23</f>
        <v>0</v>
      </c>
      <c r="G34" s="284">
        <f ca="1">+'A-23'!G12+'A-23'!G23</f>
        <v>0</v>
      </c>
      <c r="H34" s="284">
        <f ca="1">+'A-23'!H12+'A-23'!H23</f>
        <v>0</v>
      </c>
      <c r="I34" s="284">
        <f ca="1">+'A-23'!I12+'A-23'!I23</f>
        <v>0</v>
      </c>
      <c r="J34" s="42"/>
      <c r="K34" s="712"/>
      <c r="L34" s="712"/>
    </row>
    <row r="35" spans="1:12" ht="13.5" hidden="1" outlineLevel="2" thickBot="1" x14ac:dyDescent="0.25">
      <c r="A35" s="83" t="s">
        <v>70</v>
      </c>
      <c r="B35" s="284">
        <f ca="1">+'A-23'!B13+'A-23'!B24</f>
        <v>0</v>
      </c>
      <c r="C35" s="284">
        <f ca="1">+'A-23'!C13+'A-23'!C24</f>
        <v>3.8333165232893043</v>
      </c>
      <c r="D35" s="284">
        <f ca="1">+'A-23'!D13+'A-23'!D24</f>
        <v>3.8333165232893043</v>
      </c>
      <c r="E35" s="284">
        <f ca="1">+'A-23'!E13+'A-23'!E24</f>
        <v>3.8333165232893043</v>
      </c>
      <c r="F35" s="284">
        <f ca="1">+'A-23'!F13+'A-23'!F24</f>
        <v>3.8333165232893043</v>
      </c>
      <c r="G35" s="284">
        <f ca="1">+'A-23'!G13+'A-23'!G24</f>
        <v>3.8333165232893043</v>
      </c>
      <c r="H35" s="284">
        <f ca="1">+'A-23'!H13+'A-23'!H24</f>
        <v>3.8333165232893043</v>
      </c>
      <c r="I35" s="284">
        <f ca="1">+'A-23'!I13+'A-23'!I24</f>
        <v>3.8333165232893043</v>
      </c>
      <c r="J35" s="93"/>
      <c r="K35" s="21"/>
      <c r="L35" s="21"/>
    </row>
    <row r="36" spans="1:12" s="87" customFormat="1" ht="20.25" customHeight="1" collapsed="1" thickBot="1" x14ac:dyDescent="0.25">
      <c r="A36" s="94" t="s">
        <v>121</v>
      </c>
      <c r="B36" s="293">
        <f t="shared" ref="B36:I36" ca="1" si="7">SUM(B30:B35)</f>
        <v>0</v>
      </c>
      <c r="C36" s="293">
        <f t="shared" ca="1" si="7"/>
        <v>3.8333165232893043</v>
      </c>
      <c r="D36" s="293">
        <f t="shared" ca="1" si="7"/>
        <v>3.8333165232893043</v>
      </c>
      <c r="E36" s="293">
        <f t="shared" ca="1" si="7"/>
        <v>3.8333165232893043</v>
      </c>
      <c r="F36" s="293">
        <f t="shared" ca="1" si="7"/>
        <v>3.8333165232893043</v>
      </c>
      <c r="G36" s="293">
        <f t="shared" ca="1" si="7"/>
        <v>3.8333165232893043</v>
      </c>
      <c r="H36" s="293">
        <f t="shared" ca="1" si="7"/>
        <v>3.8333165232893043</v>
      </c>
      <c r="I36" s="293">
        <f t="shared" ca="1" si="7"/>
        <v>3.8333165232893043</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3.328229461582926E-2</v>
      </c>
      <c r="F47" s="284">
        <f t="shared" ca="1" si="12"/>
        <v>6.1789585930214171E-2</v>
      </c>
      <c r="G47" s="284">
        <f t="shared" ca="1" si="12"/>
        <v>8.5040360236148999E-2</v>
      </c>
      <c r="H47" s="284">
        <f t="shared" ca="1" si="12"/>
        <v>0.10819910631800121</v>
      </c>
      <c r="I47" s="284">
        <f t="shared" ca="1" si="12"/>
        <v>0.13121300749049969</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3.328229461582926E-2</v>
      </c>
      <c r="F48" s="293">
        <f t="shared" ca="1" si="13"/>
        <v>6.1789585930214171E-2</v>
      </c>
      <c r="G48" s="293">
        <f t="shared" ca="1" si="13"/>
        <v>8.5040360236148999E-2</v>
      </c>
      <c r="H48" s="293">
        <f t="shared" ca="1" si="13"/>
        <v>0.10819910631800121</v>
      </c>
      <c r="I48" s="293">
        <f t="shared" ca="1" si="13"/>
        <v>0.13121300749049969</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1.8016650069540702E-2</v>
      </c>
      <c r="F58" s="285">
        <f t="shared" ca="1" si="18"/>
        <v>4.3079692505197172E-2</v>
      </c>
      <c r="G58" s="285">
        <f t="shared" ca="1" si="18"/>
        <v>7.2000308375726116E-2</v>
      </c>
      <c r="H58" s="285">
        <f t="shared" ca="1" si="18"/>
        <v>9.8573327908327776E-2</v>
      </c>
      <c r="I58" s="285">
        <f t="shared" ca="1" si="18"/>
        <v>0.12252324115755892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1.8016650069540702E-2</v>
      </c>
      <c r="F59" s="286">
        <f t="shared" ca="1" si="19"/>
        <v>4.3079692505197172E-2</v>
      </c>
      <c r="G59" s="286">
        <f t="shared" ca="1" si="19"/>
        <v>7.2000308375726116E-2</v>
      </c>
      <c r="H59" s="286">
        <f t="shared" ca="1" si="19"/>
        <v>9.8573327908327776E-2</v>
      </c>
      <c r="I59" s="286">
        <f t="shared" ca="1" si="19"/>
        <v>0.12252324115755892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3.8333165232893043</v>
      </c>
      <c r="D69" s="285">
        <f t="shared" ca="1" si="24"/>
        <v>3.8333165232893043</v>
      </c>
      <c r="E69" s="285">
        <f t="shared" ca="1" si="24"/>
        <v>3.8846154679746743</v>
      </c>
      <c r="F69" s="285">
        <f t="shared" ca="1" si="24"/>
        <v>3.9381858017247158</v>
      </c>
      <c r="G69" s="285">
        <f t="shared" ca="1" si="24"/>
        <v>3.9903571919011793</v>
      </c>
      <c r="H69" s="285">
        <f t="shared" ca="1" si="24"/>
        <v>4.0400889575156329</v>
      </c>
      <c r="I69" s="285">
        <f t="shared" ca="1" si="24"/>
        <v>4.0870527719373628</v>
      </c>
      <c r="K69" s="42"/>
      <c r="L69" s="21"/>
    </row>
    <row r="70" spans="1:20" s="87" customFormat="1" ht="18" customHeight="1" collapsed="1" thickBot="1" x14ac:dyDescent="0.25">
      <c r="A70" s="99" t="s">
        <v>122</v>
      </c>
      <c r="B70" s="294">
        <f t="shared" ref="B70:I70" ca="1" si="25">SUM(B64:B69)</f>
        <v>0</v>
      </c>
      <c r="C70" s="294">
        <f t="shared" ca="1" si="25"/>
        <v>3.8333165232893043</v>
      </c>
      <c r="D70" s="294">
        <f t="shared" ca="1" si="25"/>
        <v>3.8333165232893043</v>
      </c>
      <c r="E70" s="294">
        <f t="shared" ca="1" si="25"/>
        <v>3.8846154679746743</v>
      </c>
      <c r="F70" s="294">
        <f t="shared" ca="1" si="25"/>
        <v>3.9381858017247158</v>
      </c>
      <c r="G70" s="294">
        <f t="shared" ca="1" si="25"/>
        <v>3.9903571919011793</v>
      </c>
      <c r="H70" s="294">
        <f t="shared" ca="1" si="25"/>
        <v>4.0400889575156329</v>
      </c>
      <c r="I70" s="294">
        <f t="shared" ca="1" si="25"/>
        <v>4.0870527719373628</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3.328229461582926E-2</v>
      </c>
      <c r="Q77" s="284">
        <f ca="1">IF($B77&lt;&gt;0,(+VLOOKUP($B77,$A$8:$I$13,6,FALSE))*(F77),0)</f>
        <v>6.1789585930214171E-2</v>
      </c>
      <c r="R77" s="284">
        <f ca="1">IF($B77&lt;&gt;0,(+VLOOKUP($B77,$A$8:$I$13,7,FALSE))*(G77),0)</f>
        <v>8.5040360236148999E-2</v>
      </c>
      <c r="S77" s="284">
        <f ca="1">IF($B77&lt;&gt;0,(+VLOOKUP($B77,$A$8:$I$13,8,FALSE))*(H77),0)</f>
        <v>0.10819910631800121</v>
      </c>
      <c r="T77" s="284">
        <f ca="1">IF($B77&lt;&gt;0,(+VLOOKUP($B77,$A$8:$I$13,9,FALSE))*(I77),0)</f>
        <v>0.13121300749049969</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3.328229461582926E-2</v>
      </c>
      <c r="Q83" s="291">
        <f t="shared" ca="1" si="51"/>
        <v>6.1789585930214171E-2</v>
      </c>
      <c r="R83" s="291">
        <f t="shared" ca="1" si="51"/>
        <v>8.5040360236148999E-2</v>
      </c>
      <c r="S83" s="291">
        <f t="shared" ca="1" si="51"/>
        <v>0.10819910631800121</v>
      </c>
      <c r="T83" s="291">
        <f t="shared" ca="1" si="51"/>
        <v>0.13121300749049969</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3.328229461582926E-2</v>
      </c>
      <c r="F103" s="284">
        <f t="shared" ca="1" si="62"/>
        <v>6.1789585930214171E-2</v>
      </c>
      <c r="G103" s="284">
        <f t="shared" ca="1" si="62"/>
        <v>8.5040360236148999E-2</v>
      </c>
      <c r="H103" s="284">
        <f t="shared" ca="1" si="62"/>
        <v>0.10819910631800121</v>
      </c>
      <c r="I103" s="284">
        <f t="shared" ca="1" si="62"/>
        <v>0.13121300749049969</v>
      </c>
    </row>
    <row r="104" spans="1:20" outlineLevel="1" x14ac:dyDescent="0.2">
      <c r="A104" s="120" t="s">
        <v>135</v>
      </c>
      <c r="B104" s="121"/>
      <c r="C104" s="295">
        <f t="shared" ref="C104:I104" ca="1" si="63">SUM(C98:C103)</f>
        <v>0</v>
      </c>
      <c r="D104" s="295">
        <f t="shared" ca="1" si="63"/>
        <v>0</v>
      </c>
      <c r="E104" s="295">
        <f t="shared" ca="1" si="63"/>
        <v>3.328229461582926E-2</v>
      </c>
      <c r="F104" s="295">
        <f t="shared" ca="1" si="63"/>
        <v>6.1789585930214171E-2</v>
      </c>
      <c r="G104" s="295">
        <f t="shared" ca="1" si="63"/>
        <v>8.5040360236148999E-2</v>
      </c>
      <c r="H104" s="295">
        <f t="shared" ca="1" si="63"/>
        <v>0.10819910631800121</v>
      </c>
      <c r="I104" s="295">
        <f t="shared" ca="1" si="63"/>
        <v>0.13121300749049969</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1.8016650069540702E-2</v>
      </c>
      <c r="Q113" s="284">
        <f ca="1">IF($B113&lt;&gt;0,(+VLOOKUP($B113,$A$8:$I$13,6,FALSE)+VLOOKUP($B113,$A$42:$I$47,6,FALSE))*(F113),0)</f>
        <v>4.3079692505197172E-2</v>
      </c>
      <c r="R113" s="284">
        <f ca="1">IF($B113&lt;&gt;0,(+VLOOKUP($B113,$A$8:$I$13,7,FALSE)+VLOOKUP($B113,$A$42:$I$47,7,FALSE))*(G113),0)</f>
        <v>7.2000308375726116E-2</v>
      </c>
      <c r="S113" s="284">
        <f ca="1">IF($B113&lt;&gt;0,(+VLOOKUP($B113,$A$8:$I$13,8,FALSE)+VLOOKUP($B113,$A$42:$I$47,8,FALSE))*(H113),0)</f>
        <v>9.8573327908327776E-2</v>
      </c>
      <c r="T113" s="284">
        <f ca="1">IF($B113&lt;&gt;0,(+VLOOKUP($B113,$A$8:$I$13,9,FALSE)+VLOOKUP($B113,$A$42:$I$47,9,FALSE))*(I113),0)</f>
        <v>0.12252324115755892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1.8016650069540702E-2</v>
      </c>
      <c r="Q119" s="291">
        <f t="shared" ca="1" si="75"/>
        <v>4.3079692505197172E-2</v>
      </c>
      <c r="R119" s="291">
        <f t="shared" ca="1" si="75"/>
        <v>7.2000308375726116E-2</v>
      </c>
      <c r="S119" s="291">
        <f t="shared" ca="1" si="75"/>
        <v>9.8573327908327776E-2</v>
      </c>
      <c r="T119" s="291">
        <f t="shared" ca="1" si="75"/>
        <v>0.12252324115755892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1.8016650069540702E-2</v>
      </c>
      <c r="F139" s="284">
        <f t="shared" ca="1" si="83"/>
        <v>4.3079692505197172E-2</v>
      </c>
      <c r="G139" s="284">
        <f t="shared" ca="1" si="83"/>
        <v>7.2000308375726116E-2</v>
      </c>
      <c r="H139" s="284">
        <f t="shared" ca="1" si="83"/>
        <v>9.8573327908327776E-2</v>
      </c>
      <c r="I139" s="284">
        <f t="shared" ca="1" si="83"/>
        <v>0.12252324115755892</v>
      </c>
    </row>
    <row r="140" spans="1:16" outlineLevel="1" x14ac:dyDescent="0.2">
      <c r="A140" s="120" t="s">
        <v>140</v>
      </c>
      <c r="B140" s="121"/>
      <c r="C140" s="295">
        <f t="shared" ref="C140:I140" ca="1" si="84">SUM(C134:C139)</f>
        <v>0</v>
      </c>
      <c r="D140" s="295">
        <f t="shared" ca="1" si="84"/>
        <v>0</v>
      </c>
      <c r="E140" s="295">
        <f t="shared" ca="1" si="84"/>
        <v>1.8016650069540702E-2</v>
      </c>
      <c r="F140" s="295">
        <f t="shared" ca="1" si="84"/>
        <v>4.3079692505197172E-2</v>
      </c>
      <c r="G140" s="295">
        <f t="shared" ca="1" si="84"/>
        <v>7.2000308375726116E-2</v>
      </c>
      <c r="H140" s="295">
        <f t="shared" ca="1" si="84"/>
        <v>9.8573327908327776E-2</v>
      </c>
      <c r="I140" s="295">
        <f t="shared" ca="1" si="84"/>
        <v>0.12252324115755892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I154" si="86">SUMIF($A$185:$A$195,$A149,C$185:C$195)</f>
        <v>0</v>
      </c>
      <c r="D149" s="284">
        <f t="shared" si="86"/>
        <v>0</v>
      </c>
      <c r="E149" s="284">
        <f t="shared" si="86"/>
        <v>0</v>
      </c>
      <c r="F149" s="284">
        <f t="shared" si="86"/>
        <v>0</v>
      </c>
      <c r="G149" s="284">
        <f t="shared" si="86"/>
        <v>0</v>
      </c>
      <c r="H149" s="284">
        <f t="shared" si="86"/>
        <v>0</v>
      </c>
      <c r="I149" s="284">
        <f t="shared" si="86"/>
        <v>0</v>
      </c>
      <c r="J149" s="63"/>
      <c r="K149" s="63"/>
      <c r="L149" s="63"/>
    </row>
    <row r="150" spans="1:13" hidden="1" outlineLevel="1" x14ac:dyDescent="0.2">
      <c r="A150" s="61" t="s">
        <v>69</v>
      </c>
      <c r="B150" s="65"/>
      <c r="C150" s="284">
        <f t="shared" si="86"/>
        <v>0</v>
      </c>
      <c r="D150" s="284">
        <f t="shared" si="86"/>
        <v>0</v>
      </c>
      <c r="E150" s="284">
        <f t="shared" si="86"/>
        <v>0</v>
      </c>
      <c r="F150" s="284">
        <f t="shared" si="86"/>
        <v>0</v>
      </c>
      <c r="G150" s="284">
        <f t="shared" si="86"/>
        <v>0</v>
      </c>
      <c r="H150" s="284">
        <f t="shared" si="86"/>
        <v>0</v>
      </c>
      <c r="I150" s="284">
        <f t="shared" si="86"/>
        <v>0</v>
      </c>
      <c r="J150" s="42"/>
      <c r="K150" s="21"/>
      <c r="L150" s="21"/>
    </row>
    <row r="151" spans="1:13" s="736" customFormat="1" hidden="1" outlineLevel="1" x14ac:dyDescent="0.2">
      <c r="A151" s="61" t="s">
        <v>546</v>
      </c>
      <c r="B151" s="65"/>
      <c r="C151" s="284">
        <f t="shared" si="86"/>
        <v>0</v>
      </c>
      <c r="D151" s="284">
        <f t="shared" si="86"/>
        <v>0</v>
      </c>
      <c r="E151" s="284">
        <f t="shared" si="86"/>
        <v>0</v>
      </c>
      <c r="F151" s="284">
        <f t="shared" si="86"/>
        <v>0</v>
      </c>
      <c r="G151" s="284">
        <f t="shared" si="86"/>
        <v>0</v>
      </c>
      <c r="H151" s="284">
        <f t="shared" si="86"/>
        <v>0</v>
      </c>
      <c r="I151" s="284">
        <f t="shared" si="86"/>
        <v>0</v>
      </c>
      <c r="J151" s="42"/>
      <c r="K151" s="712"/>
      <c r="L151" s="712"/>
    </row>
    <row r="152" spans="1:13" hidden="1" outlineLevel="1" x14ac:dyDescent="0.2">
      <c r="A152" s="61" t="s">
        <v>547</v>
      </c>
      <c r="B152" s="65"/>
      <c r="C152" s="284">
        <f t="shared" si="86"/>
        <v>0</v>
      </c>
      <c r="D152" s="284">
        <f t="shared" si="86"/>
        <v>0</v>
      </c>
      <c r="E152" s="284">
        <f t="shared" si="86"/>
        <v>0</v>
      </c>
      <c r="F152" s="284">
        <f t="shared" si="86"/>
        <v>0</v>
      </c>
      <c r="G152" s="284">
        <f t="shared" si="86"/>
        <v>0</v>
      </c>
      <c r="H152" s="284">
        <f t="shared" si="86"/>
        <v>0</v>
      </c>
      <c r="I152" s="284">
        <f t="shared" si="86"/>
        <v>0</v>
      </c>
      <c r="J152" s="42"/>
      <c r="K152" s="21"/>
      <c r="L152" s="21"/>
    </row>
    <row r="153" spans="1:13" s="736" customFormat="1" hidden="1" outlineLevel="1" x14ac:dyDescent="0.2">
      <c r="A153" s="61" t="s">
        <v>498</v>
      </c>
      <c r="B153" s="65"/>
      <c r="C153" s="284">
        <f t="shared" si="86"/>
        <v>0</v>
      </c>
      <c r="D153" s="284">
        <f t="shared" si="86"/>
        <v>0</v>
      </c>
      <c r="E153" s="284">
        <f t="shared" si="86"/>
        <v>0</v>
      </c>
      <c r="F153" s="284">
        <f t="shared" si="86"/>
        <v>0</v>
      </c>
      <c r="G153" s="284">
        <f t="shared" si="86"/>
        <v>0</v>
      </c>
      <c r="H153" s="284">
        <f t="shared" si="86"/>
        <v>0</v>
      </c>
      <c r="I153" s="284">
        <f t="shared" si="86"/>
        <v>0</v>
      </c>
      <c r="J153" s="42"/>
      <c r="K153" s="712"/>
      <c r="L153" s="712"/>
    </row>
    <row r="154" spans="1:13" hidden="1" outlineLevel="1" x14ac:dyDescent="0.2">
      <c r="A154" s="83" t="s">
        <v>70</v>
      </c>
      <c r="B154" s="65"/>
      <c r="C154" s="284">
        <f t="shared" si="86"/>
        <v>0</v>
      </c>
      <c r="D154" s="284">
        <f t="shared" si="86"/>
        <v>0</v>
      </c>
      <c r="E154" s="284">
        <f t="shared" si="86"/>
        <v>0</v>
      </c>
      <c r="F154" s="284">
        <f t="shared" si="86"/>
        <v>0</v>
      </c>
      <c r="G154" s="284">
        <f t="shared" si="86"/>
        <v>0</v>
      </c>
      <c r="H154" s="284">
        <f t="shared" si="86"/>
        <v>0</v>
      </c>
      <c r="I154" s="284">
        <f t="shared" si="86"/>
        <v>0</v>
      </c>
      <c r="J154" s="42"/>
      <c r="K154" s="21"/>
      <c r="L154" s="21"/>
    </row>
    <row r="155" spans="1:13" hidden="1" outlineLevel="1" x14ac:dyDescent="0.2">
      <c r="A155" s="129" t="s">
        <v>143</v>
      </c>
      <c r="B155" s="130"/>
      <c r="C155" s="295">
        <f t="shared" ref="C155:I155" si="87">SUM(C149:C154)</f>
        <v>0</v>
      </c>
      <c r="D155" s="295">
        <f t="shared" si="87"/>
        <v>0</v>
      </c>
      <c r="E155" s="295">
        <f t="shared" si="87"/>
        <v>0</v>
      </c>
      <c r="F155" s="295">
        <f t="shared" si="87"/>
        <v>0</v>
      </c>
      <c r="G155" s="295">
        <f t="shared" si="87"/>
        <v>0</v>
      </c>
      <c r="H155" s="295">
        <f t="shared" si="87"/>
        <v>0</v>
      </c>
      <c r="I155" s="295">
        <f t="shared" si="87"/>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88">IF(ISNUMBER($J160),OFFSET($B$177,MATCH(+$J160,$J$178:$J$195,0),0),"")</f>
        <v>Step Change</v>
      </c>
      <c r="B160" s="284">
        <f t="shared" ref="B160:I169" ca="1" si="89">IF(ISNUMBER($J160),OFFSET(B$177,MATCH(+$J160,$J$178:$J$195,0)+13,0),"")</f>
        <v>0</v>
      </c>
      <c r="C160" s="284">
        <f t="shared" ca="1" si="89"/>
        <v>0</v>
      </c>
      <c r="D160" s="284">
        <f t="shared" ca="1" si="89"/>
        <v>0</v>
      </c>
      <c r="E160" s="284">
        <f t="shared" ca="1" si="89"/>
        <v>0</v>
      </c>
      <c r="F160" s="284">
        <f t="shared" ca="1" si="89"/>
        <v>0</v>
      </c>
      <c r="G160" s="284">
        <f t="shared" ca="1" si="89"/>
        <v>0</v>
      </c>
      <c r="H160" s="284">
        <f t="shared" ca="1" si="89"/>
        <v>0</v>
      </c>
      <c r="I160" s="284">
        <f t="shared" ca="1" si="89"/>
        <v>0</v>
      </c>
      <c r="J160" s="377">
        <f>IF($D$158&gt;0,1,"")</f>
        <v>1</v>
      </c>
      <c r="K160" s="66">
        <f t="shared" ref="K160:K169" ca="1" si="90">IF(ISNUMBER($J160),OFFSET($B$177,MATCH(+$J160,$J$178:$J$195,0)+1,0),"")</f>
        <v>0</v>
      </c>
      <c r="L160" s="66">
        <f t="shared" ref="L160:L169" ca="1" si="91">IF(ISNUMBER($J160),OFFSET($B$177,MATCH(+$J160,$J$178:$J$195,0)+2,0),"")</f>
        <v>0</v>
      </c>
      <c r="M160" s="66">
        <f t="shared" ref="M160:M169" ca="1" si="92">IF(ISNUMBER($J160),OFFSET($B$177,MATCH(+$J160,$J$178:$J$195,0)+3,0),"")</f>
        <v>0</v>
      </c>
    </row>
    <row r="161" spans="1:13" hidden="1" outlineLevel="1" x14ac:dyDescent="0.2">
      <c r="A161" s="66" t="str">
        <f t="shared" ca="1" si="88"/>
        <v/>
      </c>
      <c r="B161" s="284" t="str">
        <f t="shared" ca="1" si="89"/>
        <v/>
      </c>
      <c r="C161" s="284" t="str">
        <f t="shared" ca="1" si="89"/>
        <v/>
      </c>
      <c r="D161" s="284" t="str">
        <f t="shared" ca="1" si="89"/>
        <v/>
      </c>
      <c r="E161" s="284" t="str">
        <f t="shared" ca="1" si="89"/>
        <v/>
      </c>
      <c r="F161" s="284" t="str">
        <f t="shared" ca="1" si="89"/>
        <v/>
      </c>
      <c r="G161" s="284" t="str">
        <f t="shared" ca="1" si="89"/>
        <v/>
      </c>
      <c r="H161" s="284" t="str">
        <f t="shared" ca="1" si="89"/>
        <v/>
      </c>
      <c r="I161" s="284" t="str">
        <f t="shared" ca="1" si="89"/>
        <v/>
      </c>
      <c r="J161" s="377" t="str">
        <f>IF(J160&lt;$D$158,J160+1,"")</f>
        <v/>
      </c>
      <c r="K161" s="66" t="str">
        <f t="shared" ca="1" si="90"/>
        <v/>
      </c>
      <c r="L161" s="66" t="str">
        <f t="shared" ca="1" si="91"/>
        <v/>
      </c>
      <c r="M161" s="66" t="str">
        <f t="shared" ca="1" si="92"/>
        <v/>
      </c>
    </row>
    <row r="162" spans="1:13" hidden="1" outlineLevel="1" x14ac:dyDescent="0.2">
      <c r="A162" s="66" t="str">
        <f t="shared" ca="1" si="88"/>
        <v/>
      </c>
      <c r="B162" s="284" t="str">
        <f t="shared" ca="1" si="89"/>
        <v/>
      </c>
      <c r="C162" s="284" t="str">
        <f t="shared" ca="1" si="89"/>
        <v/>
      </c>
      <c r="D162" s="284" t="str">
        <f t="shared" ca="1" si="89"/>
        <v/>
      </c>
      <c r="E162" s="284" t="str">
        <f t="shared" ca="1" si="89"/>
        <v/>
      </c>
      <c r="F162" s="284" t="str">
        <f t="shared" ca="1" si="89"/>
        <v/>
      </c>
      <c r="G162" s="284" t="str">
        <f t="shared" ca="1" si="89"/>
        <v/>
      </c>
      <c r="H162" s="284" t="str">
        <f t="shared" ca="1" si="89"/>
        <v/>
      </c>
      <c r="I162" s="284" t="str">
        <f t="shared" ca="1" si="89"/>
        <v/>
      </c>
      <c r="J162" s="377" t="str">
        <f t="shared" ref="J162:J169" si="93">IF(J161&lt;$D$158,J161+1,"")</f>
        <v/>
      </c>
      <c r="K162" s="66" t="str">
        <f t="shared" ca="1" si="90"/>
        <v/>
      </c>
      <c r="L162" s="66" t="str">
        <f t="shared" ca="1" si="91"/>
        <v/>
      </c>
      <c r="M162" s="66" t="str">
        <f t="shared" ca="1" si="92"/>
        <v/>
      </c>
    </row>
    <row r="163" spans="1:13" hidden="1" outlineLevel="1" x14ac:dyDescent="0.2">
      <c r="A163" s="66" t="str">
        <f t="shared" ca="1" si="88"/>
        <v/>
      </c>
      <c r="B163" s="284" t="str">
        <f t="shared" ca="1" si="89"/>
        <v/>
      </c>
      <c r="C163" s="284" t="str">
        <f t="shared" ca="1" si="89"/>
        <v/>
      </c>
      <c r="D163" s="284" t="str">
        <f t="shared" ca="1" si="89"/>
        <v/>
      </c>
      <c r="E163" s="284" t="str">
        <f t="shared" ca="1" si="89"/>
        <v/>
      </c>
      <c r="F163" s="284" t="str">
        <f t="shared" ca="1" si="89"/>
        <v/>
      </c>
      <c r="G163" s="284" t="str">
        <f t="shared" ca="1" si="89"/>
        <v/>
      </c>
      <c r="H163" s="284" t="str">
        <f t="shared" ca="1" si="89"/>
        <v/>
      </c>
      <c r="I163" s="284" t="str">
        <f t="shared" ca="1" si="89"/>
        <v/>
      </c>
      <c r="J163" s="377" t="str">
        <f t="shared" si="93"/>
        <v/>
      </c>
      <c r="K163" s="66" t="str">
        <f t="shared" ca="1" si="90"/>
        <v/>
      </c>
      <c r="L163" s="66" t="str">
        <f t="shared" ca="1" si="91"/>
        <v/>
      </c>
      <c r="M163" s="66" t="str">
        <f t="shared" ca="1" si="92"/>
        <v/>
      </c>
    </row>
    <row r="164" spans="1:13" hidden="1" outlineLevel="1" x14ac:dyDescent="0.2">
      <c r="A164" s="66" t="str">
        <f t="shared" ca="1" si="88"/>
        <v/>
      </c>
      <c r="B164" s="284" t="str">
        <f t="shared" ca="1" si="89"/>
        <v/>
      </c>
      <c r="C164" s="284" t="str">
        <f t="shared" ca="1" si="89"/>
        <v/>
      </c>
      <c r="D164" s="284" t="str">
        <f t="shared" ca="1" si="89"/>
        <v/>
      </c>
      <c r="E164" s="284" t="str">
        <f t="shared" ca="1" si="89"/>
        <v/>
      </c>
      <c r="F164" s="284" t="str">
        <f t="shared" ca="1" si="89"/>
        <v/>
      </c>
      <c r="G164" s="284" t="str">
        <f t="shared" ca="1" si="89"/>
        <v/>
      </c>
      <c r="H164" s="284" t="str">
        <f t="shared" ca="1" si="89"/>
        <v/>
      </c>
      <c r="I164" s="284" t="str">
        <f t="shared" ca="1" si="89"/>
        <v/>
      </c>
      <c r="J164" s="377" t="str">
        <f t="shared" si="93"/>
        <v/>
      </c>
      <c r="K164" s="66" t="str">
        <f t="shared" ca="1" si="90"/>
        <v/>
      </c>
      <c r="L164" s="66" t="str">
        <f t="shared" ca="1" si="91"/>
        <v/>
      </c>
      <c r="M164" s="66" t="str">
        <f t="shared" ca="1" si="92"/>
        <v/>
      </c>
    </row>
    <row r="165" spans="1:13" hidden="1" outlineLevel="1" x14ac:dyDescent="0.2">
      <c r="A165" s="66" t="str">
        <f t="shared" ca="1" si="88"/>
        <v/>
      </c>
      <c r="B165" s="284" t="str">
        <f t="shared" ca="1" si="89"/>
        <v/>
      </c>
      <c r="C165" s="284" t="str">
        <f t="shared" ca="1" si="89"/>
        <v/>
      </c>
      <c r="D165" s="284" t="str">
        <f t="shared" ca="1" si="89"/>
        <v/>
      </c>
      <c r="E165" s="284" t="str">
        <f t="shared" ca="1" si="89"/>
        <v/>
      </c>
      <c r="F165" s="284" t="str">
        <f t="shared" ca="1" si="89"/>
        <v/>
      </c>
      <c r="G165" s="284" t="str">
        <f t="shared" ca="1" si="89"/>
        <v/>
      </c>
      <c r="H165" s="284" t="str">
        <f t="shared" ca="1" si="89"/>
        <v/>
      </c>
      <c r="I165" s="284" t="str">
        <f t="shared" ca="1" si="89"/>
        <v/>
      </c>
      <c r="J165" s="377" t="str">
        <f t="shared" si="93"/>
        <v/>
      </c>
      <c r="K165" s="66" t="str">
        <f t="shared" ca="1" si="90"/>
        <v/>
      </c>
      <c r="L165" s="66" t="str">
        <f t="shared" ca="1" si="91"/>
        <v/>
      </c>
      <c r="M165" s="66" t="str">
        <f t="shared" ca="1" si="92"/>
        <v/>
      </c>
    </row>
    <row r="166" spans="1:13" hidden="1" outlineLevel="1" x14ac:dyDescent="0.2">
      <c r="A166" s="66" t="str">
        <f t="shared" ca="1" si="88"/>
        <v/>
      </c>
      <c r="B166" s="284" t="str">
        <f t="shared" ca="1" si="89"/>
        <v/>
      </c>
      <c r="C166" s="284" t="str">
        <f t="shared" ca="1" si="89"/>
        <v/>
      </c>
      <c r="D166" s="284" t="str">
        <f t="shared" ca="1" si="89"/>
        <v/>
      </c>
      <c r="E166" s="284" t="str">
        <f t="shared" ca="1" si="89"/>
        <v/>
      </c>
      <c r="F166" s="284" t="str">
        <f t="shared" ca="1" si="89"/>
        <v/>
      </c>
      <c r="G166" s="284" t="str">
        <f t="shared" ca="1" si="89"/>
        <v/>
      </c>
      <c r="H166" s="284" t="str">
        <f t="shared" ca="1" si="89"/>
        <v/>
      </c>
      <c r="I166" s="284" t="str">
        <f t="shared" ca="1" si="89"/>
        <v/>
      </c>
      <c r="J166" s="377" t="str">
        <f t="shared" si="93"/>
        <v/>
      </c>
      <c r="K166" s="66" t="str">
        <f t="shared" ca="1" si="90"/>
        <v/>
      </c>
      <c r="L166" s="66" t="str">
        <f t="shared" ca="1" si="91"/>
        <v/>
      </c>
      <c r="M166" s="66" t="str">
        <f t="shared" ca="1" si="92"/>
        <v/>
      </c>
    </row>
    <row r="167" spans="1:13" hidden="1" outlineLevel="1" x14ac:dyDescent="0.2">
      <c r="A167" s="66" t="str">
        <f t="shared" ca="1" si="88"/>
        <v/>
      </c>
      <c r="B167" s="284" t="str">
        <f t="shared" ca="1" si="89"/>
        <v/>
      </c>
      <c r="C167" s="284" t="str">
        <f t="shared" ca="1" si="89"/>
        <v/>
      </c>
      <c r="D167" s="284" t="str">
        <f t="shared" ca="1" si="89"/>
        <v/>
      </c>
      <c r="E167" s="284" t="str">
        <f t="shared" ca="1" si="89"/>
        <v/>
      </c>
      <c r="F167" s="284" t="str">
        <f t="shared" ca="1" si="89"/>
        <v/>
      </c>
      <c r="G167" s="284" t="str">
        <f t="shared" ca="1" si="89"/>
        <v/>
      </c>
      <c r="H167" s="284" t="str">
        <f t="shared" ca="1" si="89"/>
        <v/>
      </c>
      <c r="I167" s="284" t="str">
        <f t="shared" ca="1" si="89"/>
        <v/>
      </c>
      <c r="J167" s="377" t="str">
        <f t="shared" si="93"/>
        <v/>
      </c>
      <c r="K167" s="66" t="str">
        <f t="shared" ca="1" si="90"/>
        <v/>
      </c>
      <c r="L167" s="66" t="str">
        <f t="shared" ca="1" si="91"/>
        <v/>
      </c>
      <c r="M167" s="66" t="str">
        <f t="shared" ca="1" si="92"/>
        <v/>
      </c>
    </row>
    <row r="168" spans="1:13" hidden="1" outlineLevel="1" x14ac:dyDescent="0.2">
      <c r="A168" s="66" t="str">
        <f t="shared" ca="1" si="88"/>
        <v/>
      </c>
      <c r="B168" s="284" t="str">
        <f t="shared" ca="1" si="89"/>
        <v/>
      </c>
      <c r="C168" s="284" t="str">
        <f t="shared" ca="1" si="89"/>
        <v/>
      </c>
      <c r="D168" s="284" t="str">
        <f t="shared" ca="1" si="89"/>
        <v/>
      </c>
      <c r="E168" s="284" t="str">
        <f t="shared" ca="1" si="89"/>
        <v/>
      </c>
      <c r="F168" s="284" t="str">
        <f t="shared" ca="1" si="89"/>
        <v/>
      </c>
      <c r="G168" s="284" t="str">
        <f t="shared" ca="1" si="89"/>
        <v/>
      </c>
      <c r="H168" s="284" t="str">
        <f t="shared" ca="1" si="89"/>
        <v/>
      </c>
      <c r="I168" s="284" t="str">
        <f t="shared" ca="1" si="89"/>
        <v/>
      </c>
      <c r="J168" s="377" t="str">
        <f t="shared" si="93"/>
        <v/>
      </c>
      <c r="K168" s="66" t="str">
        <f t="shared" ca="1" si="90"/>
        <v/>
      </c>
      <c r="L168" s="66" t="str">
        <f t="shared" ca="1" si="91"/>
        <v/>
      </c>
      <c r="M168" s="66" t="str">
        <f t="shared" ca="1" si="92"/>
        <v/>
      </c>
    </row>
    <row r="169" spans="1:13" hidden="1" outlineLevel="1" x14ac:dyDescent="0.2">
      <c r="A169" s="66" t="str">
        <f t="shared" ca="1" si="88"/>
        <v/>
      </c>
      <c r="B169" s="284" t="str">
        <f t="shared" ca="1" si="89"/>
        <v/>
      </c>
      <c r="C169" s="284" t="str">
        <f t="shared" ca="1" si="89"/>
        <v/>
      </c>
      <c r="D169" s="284" t="str">
        <f t="shared" ca="1" si="89"/>
        <v/>
      </c>
      <c r="E169" s="284" t="str">
        <f t="shared" ca="1" si="89"/>
        <v/>
      </c>
      <c r="F169" s="284" t="str">
        <f t="shared" ca="1" si="89"/>
        <v/>
      </c>
      <c r="G169" s="284" t="str">
        <f t="shared" ca="1" si="89"/>
        <v/>
      </c>
      <c r="H169" s="284" t="str">
        <f t="shared" ca="1" si="89"/>
        <v/>
      </c>
      <c r="I169" s="284" t="str">
        <f t="shared" ca="1" si="89"/>
        <v/>
      </c>
      <c r="J169" s="377" t="str">
        <f t="shared" si="93"/>
        <v/>
      </c>
      <c r="K169" s="66" t="str">
        <f t="shared" ca="1" si="90"/>
        <v/>
      </c>
      <c r="L169" s="66" t="str">
        <f t="shared" ca="1" si="91"/>
        <v/>
      </c>
      <c r="M169" s="66" t="str">
        <f t="shared" ca="1" si="92"/>
        <v/>
      </c>
    </row>
    <row r="170" spans="1:13" collapsed="1" x14ac:dyDescent="0.2">
      <c r="A170" s="129" t="s">
        <v>143</v>
      </c>
      <c r="B170" s="295">
        <f ca="1">SUM(B160:B169)</f>
        <v>0</v>
      </c>
      <c r="C170" s="295">
        <f t="shared" ref="C170:I170" ca="1" si="94">SUM(C160:C169)</f>
        <v>0</v>
      </c>
      <c r="D170" s="295">
        <f t="shared" ca="1" si="94"/>
        <v>0</v>
      </c>
      <c r="E170" s="295">
        <f t="shared" ca="1" si="94"/>
        <v>0</v>
      </c>
      <c r="F170" s="295">
        <f t="shared" ca="1" si="94"/>
        <v>0</v>
      </c>
      <c r="G170" s="295">
        <f t="shared" ca="1" si="94"/>
        <v>0</v>
      </c>
      <c r="H170" s="295">
        <f t="shared" ca="1" si="94"/>
        <v>0</v>
      </c>
      <c r="I170" s="295">
        <f t="shared" ca="1" si="94"/>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5">SUM(C185:C190)</f>
        <v>0</v>
      </c>
      <c r="D191" s="586">
        <f t="shared" si="95"/>
        <v>0</v>
      </c>
      <c r="E191" s="586">
        <f t="shared" si="95"/>
        <v>0</v>
      </c>
      <c r="F191" s="586">
        <f t="shared" si="95"/>
        <v>0</v>
      </c>
      <c r="G191" s="586">
        <f t="shared" si="95"/>
        <v>0</v>
      </c>
      <c r="H191" s="586">
        <f t="shared" si="95"/>
        <v>0</v>
      </c>
      <c r="I191" s="586">
        <f t="shared" si="95"/>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6">+B14</f>
        <v>0</v>
      </c>
      <c r="C205" s="82">
        <f t="shared" ca="1" si="96"/>
        <v>3.8333165232893043</v>
      </c>
      <c r="D205" s="82">
        <f t="shared" ca="1" si="96"/>
        <v>3.8333165232893043</v>
      </c>
      <c r="E205" s="82">
        <f t="shared" ca="1" si="96"/>
        <v>3.8333165232893043</v>
      </c>
      <c r="F205" s="82">
        <f t="shared" ca="1" si="96"/>
        <v>3.8333165232893043</v>
      </c>
      <c r="G205" s="82">
        <f t="shared" ca="1" si="96"/>
        <v>3.8333165232893043</v>
      </c>
      <c r="H205" s="82">
        <f t="shared" ca="1" si="96"/>
        <v>3.8333165232893043</v>
      </c>
      <c r="I205" s="82">
        <f t="shared" ca="1" si="96"/>
        <v>3.8333165232893043</v>
      </c>
    </row>
    <row r="206" spans="1:9" hidden="1" outlineLevel="1" x14ac:dyDescent="0.2">
      <c r="A206" t="s">
        <v>149</v>
      </c>
      <c r="B206" s="82">
        <f t="shared" ref="B206:I206" ca="1" si="97">+B36</f>
        <v>0</v>
      </c>
      <c r="C206" s="82">
        <f t="shared" ca="1" si="97"/>
        <v>3.8333165232893043</v>
      </c>
      <c r="D206" s="82">
        <f t="shared" ca="1" si="97"/>
        <v>3.8333165232893043</v>
      </c>
      <c r="E206" s="82">
        <f t="shared" ca="1" si="97"/>
        <v>3.8333165232893043</v>
      </c>
      <c r="F206" s="82">
        <f t="shared" ca="1" si="97"/>
        <v>3.8333165232893043</v>
      </c>
      <c r="G206" s="82">
        <f t="shared" ca="1" si="97"/>
        <v>3.8333165232893043</v>
      </c>
      <c r="H206" s="82">
        <f t="shared" ca="1" si="97"/>
        <v>3.8333165232893043</v>
      </c>
      <c r="I206" s="82">
        <f t="shared" ca="1" si="97"/>
        <v>3.8333165232893043</v>
      </c>
    </row>
    <row r="207" spans="1:9" hidden="1" outlineLevel="1" x14ac:dyDescent="0.2">
      <c r="A207" t="s">
        <v>150</v>
      </c>
      <c r="B207" s="82">
        <f t="shared" ref="B207:I207" ca="1" si="98">+B36+B48</f>
        <v>0</v>
      </c>
      <c r="C207" s="82">
        <f t="shared" ca="1" si="98"/>
        <v>3.8333165232893043</v>
      </c>
      <c r="D207" s="82">
        <f t="shared" ca="1" si="98"/>
        <v>3.8333165232893043</v>
      </c>
      <c r="E207" s="82">
        <f t="shared" ca="1" si="98"/>
        <v>3.8665988179051336</v>
      </c>
      <c r="F207" s="82">
        <f t="shared" ca="1" si="98"/>
        <v>3.8951061092195185</v>
      </c>
      <c r="G207" s="82">
        <f t="shared" ca="1" si="98"/>
        <v>3.9183568835254534</v>
      </c>
      <c r="H207" s="82">
        <f t="shared" ca="1" si="98"/>
        <v>3.9415156296073053</v>
      </c>
      <c r="I207" s="82">
        <f t="shared" ca="1" si="98"/>
        <v>3.9645295307798039</v>
      </c>
    </row>
    <row r="208" spans="1:9" hidden="1" outlineLevel="1" x14ac:dyDescent="0.2">
      <c r="A208" t="s">
        <v>151</v>
      </c>
      <c r="B208" s="82">
        <f t="shared" ref="B208:I208" ca="1" si="99">+B70</f>
        <v>0</v>
      </c>
      <c r="C208" s="82">
        <f t="shared" ca="1" si="99"/>
        <v>3.8333165232893043</v>
      </c>
      <c r="D208" s="82">
        <f t="shared" ca="1" si="99"/>
        <v>3.8333165232893043</v>
      </c>
      <c r="E208" s="82">
        <f t="shared" ca="1" si="99"/>
        <v>3.8846154679746743</v>
      </c>
      <c r="F208" s="82">
        <f t="shared" ca="1" si="99"/>
        <v>3.9381858017247158</v>
      </c>
      <c r="G208" s="82">
        <f t="shared" ca="1" si="99"/>
        <v>3.9903571919011793</v>
      </c>
      <c r="H208" s="82">
        <f t="shared" ca="1" si="99"/>
        <v>4.0400889575156329</v>
      </c>
      <c r="I208" s="82">
        <f t="shared" ca="1" si="99"/>
        <v>4.0870527719373628</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312" priority="2" stopIfTrue="1" operator="notEqual">
      <formula>0</formula>
    </cfRule>
  </conditionalFormatting>
  <conditionalFormatting sqref="J130 J94 J70 J59 J48 J36:J37 J14 J25">
    <cfRule type="cellIs" dxfId="311" priority="3" stopIfTrue="1" operator="equal">
      <formula>"OK"</formula>
    </cfRule>
    <cfRule type="cellIs" dxfId="310" priority="4" stopIfTrue="1" operator="equal">
      <formula>"Warning Check Escalations"</formula>
    </cfRule>
  </conditionalFormatting>
  <conditionalFormatting sqref="N120:T120 N84:T84">
    <cfRule type="cellIs" dxfId="309" priority="5" stopIfTrue="1" operator="notEqual">
      <formula>0</formula>
    </cfRule>
    <cfRule type="cellIs" dxfId="308" priority="6" stopIfTrue="1" operator="equal">
      <formula>0</formula>
    </cfRule>
  </conditionalFormatting>
  <conditionalFormatting sqref="B94:I94">
    <cfRule type="cellIs" dxfId="307" priority="1" stopIfTrue="1" operator="notEqual">
      <formula>0</formula>
    </cfRule>
  </conditionalFormatting>
  <dataValidations count="5">
    <dataValidation type="list" showInputMessage="1" showErrorMessage="1" sqref="B112" xr:uid="{00000000-0002-0000-2400-000000000000}">
      <formula1>"Labour, Materials, Services"</formula1>
    </dataValidation>
    <dataValidation type="list" allowBlank="1" showInputMessage="1" showErrorMessage="1" sqref="A77:A82" xr:uid="{00000000-0002-0000-2400-000001000000}">
      <formula1>EscalationDescription_Input_Cost</formula1>
    </dataValidation>
    <dataValidation type="list" showInputMessage="1" showErrorMessage="1" sqref="A113:A118" xr:uid="{00000000-0002-0000-2400-000002000000}">
      <formula1>EscalationDescription_General</formula1>
    </dataValidation>
    <dataValidation type="list" allowBlank="1" showInputMessage="1" showErrorMessage="1" sqref="D5" xr:uid="{00000000-0002-0000-2400-000003000000}">
      <formula1>"2008/09 Regulatory Accounts, Bottom Up"</formula1>
    </dataValidation>
    <dataValidation type="list" showInputMessage="1" showErrorMessage="1" sqref="B77:B82 B113:B118" xr:uid="{00000000-0002-0000-24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65537"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80">
    <tabColor indexed="57"/>
    <pageSetUpPr fitToPage="1"/>
  </sheetPr>
  <dimension ref="A1:T240"/>
  <sheetViews>
    <sheetView showGridLines="0" workbookViewId="0">
      <selection activeCell="N242" sqref="N242"/>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24</v>
      </c>
      <c r="M1" s="281"/>
      <c r="N1" s="279"/>
      <c r="O1" s="279"/>
      <c r="P1" s="279"/>
      <c r="Q1" s="279"/>
      <c r="R1" s="279"/>
      <c r="S1" s="279"/>
      <c r="T1" s="279"/>
    </row>
    <row r="2" spans="1:20" ht="15.75" x14ac:dyDescent="0.25">
      <c r="A2" s="184" t="s">
        <v>114</v>
      </c>
      <c r="B2" s="74" t="str">
        <f ca="1">OFFSET(List_AllocOpexListStart,+$K$1,1)</f>
        <v>N/A</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0</v>
      </c>
      <c r="D13" s="285">
        <f ca="1">OFFSET(Future_AOpexStart,MATCH($K$1,'I-6 Future A'!$A$6:$A$379)+7,+'I-5 Future DA'!E$5)</f>
        <v>0</v>
      </c>
      <c r="E13" s="285">
        <f ca="1">OFFSET(Future_AOpexStart,MATCH($K$1,'I-6 Future A'!$A$6:$A$379)+7,+'I-5 Future DA'!F$5)</f>
        <v>0</v>
      </c>
      <c r="F13" s="285">
        <f ca="1">OFFSET(Future_AOpexStart,MATCH($K$1,'I-6 Future A'!$A$6:$A$379)+7,+'I-5 Future DA'!G$5)</f>
        <v>0</v>
      </c>
      <c r="G13" s="285">
        <f ca="1">OFFSET(Future_AOpexStart,MATCH($K$1,'I-6 Future A'!$A$6:$A$379)+7,+'I-5 Future DA'!H$5)</f>
        <v>0</v>
      </c>
      <c r="H13" s="285">
        <f ca="1">OFFSET(Future_AOpexStart,MATCH($K$1,'I-6 Future A'!$A$6:$A$379)+7,+'I-5 Future DA'!I$5)</f>
        <v>0</v>
      </c>
      <c r="I13" s="285">
        <f ca="1">OFFSET(Future_AOpexStart,MATCH($K$1,'I-6 Future A'!$A$6:$A$379)+7,+'I-5 Future DA'!J$5)</f>
        <v>0</v>
      </c>
      <c r="J13" s="36"/>
      <c r="K13" s="21"/>
      <c r="L13" s="21"/>
    </row>
    <row r="14" spans="1:20" s="87" customFormat="1" ht="18" customHeight="1" collapsed="1" thickBot="1" x14ac:dyDescent="0.25">
      <c r="A14" s="84" t="s">
        <v>71</v>
      </c>
      <c r="B14" s="286">
        <f t="shared" ref="B14:I14" ca="1" si="0">SUM(B8:B13)</f>
        <v>0</v>
      </c>
      <c r="C14" s="286">
        <f t="shared" ca="1" si="0"/>
        <v>0</v>
      </c>
      <c r="D14" s="286">
        <f t="shared" ca="1" si="0"/>
        <v>0</v>
      </c>
      <c r="E14" s="286">
        <f t="shared" ca="1" si="0"/>
        <v>0</v>
      </c>
      <c r="F14" s="286">
        <f t="shared" ca="1" si="0"/>
        <v>0</v>
      </c>
      <c r="G14" s="286">
        <f t="shared" ca="1" si="0"/>
        <v>0</v>
      </c>
      <c r="H14" s="286">
        <f t="shared" ca="1" si="0"/>
        <v>0</v>
      </c>
      <c r="I14" s="286">
        <f t="shared" ca="1" si="0"/>
        <v>0</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+'A-24'!B8+'A-24'!B19</f>
        <v>0</v>
      </c>
      <c r="C30" s="284">
        <f ca="1">+'A-24'!C8+'A-24'!C19</f>
        <v>0</v>
      </c>
      <c r="D30" s="284">
        <f ca="1">+'A-24'!D8+'A-24'!D19</f>
        <v>0</v>
      </c>
      <c r="E30" s="284">
        <f ca="1">+'A-24'!E8+'A-24'!E19</f>
        <v>0</v>
      </c>
      <c r="F30" s="284">
        <f ca="1">+'A-24'!F8+'A-24'!F19</f>
        <v>0</v>
      </c>
      <c r="G30" s="284">
        <f ca="1">+'A-24'!G8+'A-24'!G19</f>
        <v>0</v>
      </c>
      <c r="H30" s="284">
        <f ca="1">+'A-24'!H8+'A-24'!H19</f>
        <v>0</v>
      </c>
      <c r="I30" s="284">
        <f ca="1">+'A-24'!I8+'A-24'!I19</f>
        <v>0</v>
      </c>
      <c r="J30" s="42"/>
      <c r="K30" s="21"/>
      <c r="L30" s="21"/>
    </row>
    <row r="31" spans="1:12" hidden="1" outlineLevel="2" x14ac:dyDescent="0.2">
      <c r="A31" s="61" t="s">
        <v>69</v>
      </c>
      <c r="B31" s="284">
        <f ca="1">+'A-24'!B9+'A-24'!B20</f>
        <v>0</v>
      </c>
      <c r="C31" s="284">
        <f ca="1">+'A-24'!C9+'A-24'!C20</f>
        <v>0</v>
      </c>
      <c r="D31" s="284">
        <f ca="1">+'A-24'!D9+'A-24'!D20</f>
        <v>0</v>
      </c>
      <c r="E31" s="284">
        <f ca="1">+'A-24'!E9+'A-24'!E20</f>
        <v>0</v>
      </c>
      <c r="F31" s="284">
        <f ca="1">+'A-24'!F9+'A-24'!F20</f>
        <v>0</v>
      </c>
      <c r="G31" s="284">
        <f ca="1">+'A-24'!G9+'A-24'!G20</f>
        <v>0</v>
      </c>
      <c r="H31" s="284">
        <f ca="1">+'A-24'!H9+'A-24'!H20</f>
        <v>0</v>
      </c>
      <c r="I31" s="284">
        <f ca="1">+'A-24'!I9+'A-24'!I20</f>
        <v>0</v>
      </c>
      <c r="J31" s="42"/>
      <c r="K31" s="21"/>
      <c r="L31" s="21"/>
    </row>
    <row r="32" spans="1:12" s="736" customFormat="1" hidden="1" outlineLevel="2" x14ac:dyDescent="0.2">
      <c r="A32" s="61" t="s">
        <v>546</v>
      </c>
      <c r="B32" s="284">
        <f ca="1">+'A-24'!B10+'A-24'!B21</f>
        <v>0</v>
      </c>
      <c r="C32" s="284">
        <f ca="1">+'A-24'!C10+'A-24'!C21</f>
        <v>0</v>
      </c>
      <c r="D32" s="284">
        <f ca="1">+'A-24'!D10+'A-24'!D21</f>
        <v>0</v>
      </c>
      <c r="E32" s="284">
        <f ca="1">+'A-24'!E10+'A-24'!E21</f>
        <v>0</v>
      </c>
      <c r="F32" s="284">
        <f ca="1">+'A-24'!F10+'A-24'!F21</f>
        <v>0</v>
      </c>
      <c r="G32" s="284">
        <f ca="1">+'A-24'!G10+'A-24'!G21</f>
        <v>0</v>
      </c>
      <c r="H32" s="284">
        <f ca="1">+'A-24'!H10+'A-24'!H21</f>
        <v>0</v>
      </c>
      <c r="I32" s="284">
        <f ca="1">+'A-24'!I10+'A-24'!I21</f>
        <v>0</v>
      </c>
      <c r="J32" s="42"/>
      <c r="K32" s="712"/>
      <c r="L32" s="712"/>
    </row>
    <row r="33" spans="1:12" hidden="1" outlineLevel="2" x14ac:dyDescent="0.2">
      <c r="A33" s="61" t="s">
        <v>547</v>
      </c>
      <c r="B33" s="284">
        <f ca="1">+'A-24'!B11+'A-24'!B22</f>
        <v>0</v>
      </c>
      <c r="C33" s="284">
        <f ca="1">+'A-24'!C11+'A-24'!C22</f>
        <v>0</v>
      </c>
      <c r="D33" s="284">
        <f ca="1">+'A-24'!D11+'A-24'!D22</f>
        <v>0</v>
      </c>
      <c r="E33" s="284">
        <f ca="1">+'A-24'!E11+'A-24'!E22</f>
        <v>0</v>
      </c>
      <c r="F33" s="284">
        <f ca="1">+'A-24'!F11+'A-24'!F22</f>
        <v>0</v>
      </c>
      <c r="G33" s="284">
        <f ca="1">+'A-24'!G11+'A-24'!G22</f>
        <v>0</v>
      </c>
      <c r="H33" s="284">
        <f ca="1">+'A-24'!H11+'A-24'!H22</f>
        <v>0</v>
      </c>
      <c r="I33" s="284">
        <f ca="1">+'A-24'!I11+'A-24'!I22</f>
        <v>0</v>
      </c>
      <c r="J33" s="42"/>
      <c r="K33" s="21"/>
      <c r="L33" s="21"/>
    </row>
    <row r="34" spans="1:12" s="736" customFormat="1" hidden="1" outlineLevel="2" x14ac:dyDescent="0.2">
      <c r="A34" s="61" t="s">
        <v>498</v>
      </c>
      <c r="B34" s="284">
        <f ca="1">+'A-24'!B12+'A-24'!B23</f>
        <v>0</v>
      </c>
      <c r="C34" s="284">
        <f ca="1">+'A-24'!C12+'A-24'!C23</f>
        <v>0</v>
      </c>
      <c r="D34" s="284">
        <f ca="1">+'A-24'!D12+'A-24'!D23</f>
        <v>0</v>
      </c>
      <c r="E34" s="284">
        <f ca="1">+'A-24'!E12+'A-24'!E23</f>
        <v>0</v>
      </c>
      <c r="F34" s="284">
        <f ca="1">+'A-24'!F12+'A-24'!F23</f>
        <v>0</v>
      </c>
      <c r="G34" s="284">
        <f ca="1">+'A-24'!G12+'A-24'!G23</f>
        <v>0</v>
      </c>
      <c r="H34" s="284">
        <f ca="1">+'A-24'!H12+'A-24'!H23</f>
        <v>0</v>
      </c>
      <c r="I34" s="284">
        <f ca="1">+'A-24'!I12+'A-24'!I23</f>
        <v>0</v>
      </c>
      <c r="J34" s="42"/>
      <c r="K34" s="712"/>
      <c r="L34" s="712"/>
    </row>
    <row r="35" spans="1:12" ht="13.5" hidden="1" outlineLevel="2" thickBot="1" x14ac:dyDescent="0.25">
      <c r="A35" s="83" t="s">
        <v>70</v>
      </c>
      <c r="B35" s="284">
        <f ca="1">+'A-24'!B13+'A-24'!B24</f>
        <v>0</v>
      </c>
      <c r="C35" s="284">
        <f ca="1">+'A-24'!C13+'A-24'!C24</f>
        <v>0</v>
      </c>
      <c r="D35" s="284">
        <f ca="1">+'A-24'!D13+'A-24'!D24</f>
        <v>0</v>
      </c>
      <c r="E35" s="284">
        <f ca="1">+'A-24'!E13+'A-24'!E24</f>
        <v>0</v>
      </c>
      <c r="F35" s="284">
        <f ca="1">+'A-24'!F13+'A-24'!F24</f>
        <v>0</v>
      </c>
      <c r="G35" s="284">
        <f ca="1">+'A-24'!G13+'A-24'!G24</f>
        <v>0</v>
      </c>
      <c r="H35" s="284">
        <f ca="1">+'A-24'!H13+'A-24'!H24</f>
        <v>0</v>
      </c>
      <c r="I35" s="284">
        <f ca="1">+'A-24'!I13+'A-24'!I24</f>
        <v>0</v>
      </c>
      <c r="J35" s="93"/>
      <c r="K35" s="21"/>
      <c r="L35" s="21"/>
    </row>
    <row r="36" spans="1:12" s="87" customFormat="1" ht="20.25" customHeight="1" collapsed="1" thickBot="1" x14ac:dyDescent="0.25">
      <c r="A36" s="94" t="s">
        <v>121</v>
      </c>
      <c r="B36" s="293">
        <f t="shared" ref="B36:I36" ca="1" si="7">SUM(B30:B35)</f>
        <v>0</v>
      </c>
      <c r="C36" s="293">
        <f t="shared" ca="1" si="7"/>
        <v>0</v>
      </c>
      <c r="D36" s="293">
        <f t="shared" ca="1" si="7"/>
        <v>0</v>
      </c>
      <c r="E36" s="293">
        <f t="shared" ca="1" si="7"/>
        <v>0</v>
      </c>
      <c r="F36" s="293">
        <f t="shared" ca="1" si="7"/>
        <v>0</v>
      </c>
      <c r="G36" s="293">
        <f t="shared" ca="1" si="7"/>
        <v>0</v>
      </c>
      <c r="H36" s="293">
        <f t="shared" ca="1" si="7"/>
        <v>0</v>
      </c>
      <c r="I36" s="293">
        <f t="shared" ca="1" si="7"/>
        <v>0</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0</v>
      </c>
      <c r="F47" s="284">
        <f t="shared" ca="1" si="12"/>
        <v>0</v>
      </c>
      <c r="G47" s="284">
        <f t="shared" ca="1" si="12"/>
        <v>0</v>
      </c>
      <c r="H47" s="284">
        <f t="shared" ca="1" si="12"/>
        <v>0</v>
      </c>
      <c r="I47" s="284">
        <f t="shared" ca="1" si="12"/>
        <v>0</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0</v>
      </c>
      <c r="F48" s="293">
        <f t="shared" ca="1" si="13"/>
        <v>0</v>
      </c>
      <c r="G48" s="293">
        <f t="shared" ca="1" si="13"/>
        <v>0</v>
      </c>
      <c r="H48" s="293">
        <f t="shared" ca="1" si="13"/>
        <v>0</v>
      </c>
      <c r="I48" s="293">
        <f t="shared" ca="1" si="13"/>
        <v>0</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0</v>
      </c>
      <c r="F58" s="285">
        <f t="shared" ca="1" si="18"/>
        <v>0</v>
      </c>
      <c r="G58" s="285">
        <f t="shared" ca="1" si="18"/>
        <v>0</v>
      </c>
      <c r="H58" s="285">
        <f t="shared" ca="1" si="18"/>
        <v>0</v>
      </c>
      <c r="I58" s="285">
        <f t="shared" ca="1" si="18"/>
        <v>0</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0</v>
      </c>
      <c r="F59" s="286">
        <f t="shared" ca="1" si="19"/>
        <v>0</v>
      </c>
      <c r="G59" s="286">
        <f t="shared" ca="1" si="19"/>
        <v>0</v>
      </c>
      <c r="H59" s="286">
        <f t="shared" ca="1" si="19"/>
        <v>0</v>
      </c>
      <c r="I59" s="286">
        <f t="shared" ca="1" si="19"/>
        <v>0</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v>
      </c>
      <c r="D69" s="285">
        <f t="shared" ca="1" si="24"/>
        <v>0</v>
      </c>
      <c r="E69" s="285">
        <f t="shared" ca="1" si="24"/>
        <v>0</v>
      </c>
      <c r="F69" s="285">
        <f t="shared" ca="1" si="24"/>
        <v>0</v>
      </c>
      <c r="G69" s="285">
        <f t="shared" ca="1" si="24"/>
        <v>0</v>
      </c>
      <c r="H69" s="285">
        <f t="shared" ca="1" si="24"/>
        <v>0</v>
      </c>
      <c r="I69" s="285">
        <f t="shared" ca="1" si="24"/>
        <v>0</v>
      </c>
      <c r="K69" s="42"/>
      <c r="L69" s="21"/>
    </row>
    <row r="70" spans="1:20" s="87" customFormat="1" ht="18" customHeight="1" collapsed="1" thickBot="1" x14ac:dyDescent="0.25">
      <c r="A70" s="99" t="s">
        <v>122</v>
      </c>
      <c r="B70" s="294">
        <f t="shared" ref="B70:I70" ca="1" si="25">SUM(B64:B69)</f>
        <v>0</v>
      </c>
      <c r="C70" s="294">
        <f t="shared" ca="1" si="25"/>
        <v>0</v>
      </c>
      <c r="D70" s="294">
        <f t="shared" ca="1" si="25"/>
        <v>0</v>
      </c>
      <c r="E70" s="294">
        <f t="shared" ca="1" si="25"/>
        <v>0</v>
      </c>
      <c r="F70" s="294">
        <f t="shared" ca="1" si="25"/>
        <v>0</v>
      </c>
      <c r="G70" s="294">
        <f t="shared" ca="1" si="25"/>
        <v>0</v>
      </c>
      <c r="H70" s="294">
        <f t="shared" ca="1" si="25"/>
        <v>0</v>
      </c>
      <c r="I70" s="294">
        <f t="shared" ca="1" si="25"/>
        <v>0</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hidden="1" outlineLevel="1" thickBot="1" x14ac:dyDescent="0.25">
      <c r="A74" s="208" t="s">
        <v>125</v>
      </c>
      <c r="B74" s="209"/>
      <c r="C74" s="209"/>
      <c r="D74" s="209"/>
      <c r="E74" s="209"/>
      <c r="F74" s="209"/>
      <c r="G74" s="209"/>
      <c r="H74" s="209"/>
      <c r="I74" s="210"/>
      <c r="J74" s="211" t="s">
        <v>126</v>
      </c>
      <c r="K74" s="211" t="s">
        <v>127</v>
      </c>
      <c r="N74" s="409" t="s">
        <v>333</v>
      </c>
    </row>
    <row r="75" spans="1:20" ht="13.5" hidden="1"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hidden="1"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hidden="1"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0</v>
      </c>
      <c r="Q77" s="284">
        <f ca="1">IF($B77&lt;&gt;0,(+VLOOKUP($B77,$A$8:$I$13,6,FALSE))*(F77),0)</f>
        <v>0</v>
      </c>
      <c r="R77" s="284">
        <f ca="1">IF($B77&lt;&gt;0,(+VLOOKUP($B77,$A$8:$I$13,7,FALSE))*(G77),0)</f>
        <v>0</v>
      </c>
      <c r="S77" s="284">
        <f ca="1">IF($B77&lt;&gt;0,(+VLOOKUP($B77,$A$8:$I$13,8,FALSE))*(H77),0)</f>
        <v>0</v>
      </c>
      <c r="T77" s="284">
        <f ca="1">IF($B77&lt;&gt;0,(+VLOOKUP($B77,$A$8:$I$13,9,FALSE))*(I77),0)</f>
        <v>0</v>
      </c>
    </row>
    <row r="78" spans="1:20" hidden="1"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hidden="1"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hidden="1"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hidden="1"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hidden="1"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hidden="1"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0</v>
      </c>
      <c r="Q83" s="291">
        <f t="shared" ca="1" si="51"/>
        <v>0</v>
      </c>
      <c r="R83" s="291">
        <f t="shared" ca="1" si="51"/>
        <v>0</v>
      </c>
      <c r="S83" s="291">
        <f t="shared" ca="1" si="51"/>
        <v>0</v>
      </c>
      <c r="T83" s="291">
        <f t="shared" ca="1" si="51"/>
        <v>0</v>
      </c>
    </row>
    <row r="84" spans="1:20" ht="12" hidden="1"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hidden="1" outlineLevel="1" x14ac:dyDescent="0.2">
      <c r="A85" s="208" t="s">
        <v>130</v>
      </c>
      <c r="B85" s="209"/>
      <c r="C85" s="209"/>
      <c r="D85" s="209"/>
      <c r="E85" s="209"/>
      <c r="F85" s="209"/>
      <c r="G85" s="209"/>
      <c r="H85" s="209"/>
      <c r="I85" s="210"/>
    </row>
    <row r="86" spans="1:20" hidden="1"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hidden="1"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hidden="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hidden="1"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hidden="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hidden="1"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hidden="1"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hidden="1"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hidden="1"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hidden="1" outlineLevel="1" x14ac:dyDescent="0.2">
      <c r="A95" s="107"/>
      <c r="B95" s="42"/>
      <c r="C95" s="42"/>
      <c r="D95" s="42"/>
      <c r="E95" s="42"/>
      <c r="F95" s="42"/>
      <c r="G95" s="42"/>
      <c r="H95" s="42"/>
      <c r="I95" s="78"/>
    </row>
    <row r="96" spans="1:20" ht="13.5" hidden="1" outlineLevel="1" thickBot="1" x14ac:dyDescent="0.25">
      <c r="A96" s="208" t="s">
        <v>134</v>
      </c>
      <c r="B96" s="209"/>
      <c r="C96" s="209"/>
      <c r="D96" s="209"/>
      <c r="E96" s="209"/>
      <c r="F96" s="209"/>
      <c r="G96" s="209"/>
      <c r="H96" s="209"/>
      <c r="I96" s="210"/>
    </row>
    <row r="97" spans="1:20" hidden="1"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hidden="1"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hidden="1"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hidden="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hidden="1"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hidden="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hidden="1" outlineLevel="1" x14ac:dyDescent="0.2">
      <c r="A103" s="83" t="s">
        <v>70</v>
      </c>
      <c r="B103" s="119"/>
      <c r="C103" s="284">
        <f t="shared" ref="C103:I103" ca="1" si="62">+C13*(C91)</f>
        <v>0</v>
      </c>
      <c r="D103" s="284">
        <f t="shared" ca="1" si="62"/>
        <v>0</v>
      </c>
      <c r="E103" s="284">
        <f t="shared" ca="1" si="62"/>
        <v>0</v>
      </c>
      <c r="F103" s="284">
        <f t="shared" ca="1" si="62"/>
        <v>0</v>
      </c>
      <c r="G103" s="284">
        <f t="shared" ca="1" si="62"/>
        <v>0</v>
      </c>
      <c r="H103" s="284">
        <f t="shared" ca="1" si="62"/>
        <v>0</v>
      </c>
      <c r="I103" s="284">
        <f t="shared" ca="1" si="62"/>
        <v>0</v>
      </c>
    </row>
    <row r="104" spans="1:20" hidden="1" outlineLevel="1" x14ac:dyDescent="0.2">
      <c r="A104" s="120" t="s">
        <v>135</v>
      </c>
      <c r="B104" s="121"/>
      <c r="C104" s="295">
        <f t="shared" ref="C104:I104" ca="1" si="63">SUM(C98:C103)</f>
        <v>0</v>
      </c>
      <c r="D104" s="295">
        <f t="shared" ca="1" si="63"/>
        <v>0</v>
      </c>
      <c r="E104" s="295">
        <f t="shared" ca="1" si="63"/>
        <v>0</v>
      </c>
      <c r="F104" s="295">
        <f t="shared" ca="1" si="63"/>
        <v>0</v>
      </c>
      <c r="G104" s="295">
        <f t="shared" ca="1" si="63"/>
        <v>0</v>
      </c>
      <c r="H104" s="295">
        <f t="shared" ca="1" si="63"/>
        <v>0</v>
      </c>
      <c r="I104" s="295">
        <f t="shared" ca="1" si="63"/>
        <v>0</v>
      </c>
    </row>
    <row r="105" spans="1:20" ht="13.5" hidden="1" outlineLevel="1" thickBot="1" x14ac:dyDescent="0.25">
      <c r="A105" s="122" t="s">
        <v>136</v>
      </c>
      <c r="B105" s="123"/>
      <c r="C105" s="124">
        <f t="shared" ref="C105:I105" ca="1" si="64">IF(C36&lt;&gt;0,+C104/C36,0)</f>
        <v>0</v>
      </c>
      <c r="D105" s="124">
        <f t="shared" ca="1" si="64"/>
        <v>0</v>
      </c>
      <c r="E105" s="124">
        <f t="shared" ca="1" si="64"/>
        <v>0</v>
      </c>
      <c r="F105" s="124">
        <f t="shared" ca="1" si="64"/>
        <v>0</v>
      </c>
      <c r="G105" s="124">
        <f t="shared" ca="1" si="64"/>
        <v>0</v>
      </c>
      <c r="H105" s="124">
        <f t="shared" ca="1" si="64"/>
        <v>0</v>
      </c>
      <c r="I105" s="124">
        <f t="shared" ca="1" si="64"/>
        <v>0</v>
      </c>
    </row>
    <row r="106" spans="1:20" ht="7.5" hidden="1" customHeight="1" outlineLevel="1" x14ac:dyDescent="0.2"/>
    <row r="107" spans="1:20" collapsed="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hidden="1" outlineLevel="1" x14ac:dyDescent="0.2">
      <c r="A109" s="208" t="s">
        <v>138</v>
      </c>
      <c r="B109" s="209"/>
      <c r="C109" s="209"/>
      <c r="D109" s="209"/>
      <c r="E109" s="209"/>
      <c r="F109" s="209"/>
      <c r="G109" s="209"/>
      <c r="H109" s="209"/>
      <c r="I109" s="210"/>
      <c r="J109" s="211" t="s">
        <v>126</v>
      </c>
      <c r="K109" s="211" t="s">
        <v>127</v>
      </c>
    </row>
    <row r="110" spans="1:20" ht="13.5" hidden="1" outlineLevel="1" thickBot="1" x14ac:dyDescent="0.25">
      <c r="A110" s="212" t="s">
        <v>128</v>
      </c>
      <c r="B110" s="213"/>
      <c r="C110" s="213"/>
      <c r="D110" s="213"/>
      <c r="E110" s="213"/>
      <c r="F110" s="213"/>
      <c r="G110" s="213"/>
      <c r="H110" s="213"/>
      <c r="I110" s="213"/>
      <c r="J110" s="211"/>
      <c r="K110" s="211"/>
      <c r="N110" s="409" t="s">
        <v>334</v>
      </c>
    </row>
    <row r="111" spans="1:20" ht="25.5" hidden="1"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hidden="1" outlineLevel="1" x14ac:dyDescent="0.2">
      <c r="A112" s="58" t="s">
        <v>45</v>
      </c>
      <c r="B112" s="42"/>
      <c r="C112" s="42"/>
      <c r="D112" s="42"/>
      <c r="E112" s="42"/>
      <c r="F112" s="42"/>
      <c r="G112" s="42"/>
      <c r="H112" s="42"/>
      <c r="I112" s="78"/>
      <c r="J112" s="4"/>
    </row>
    <row r="113" spans="1:20" hidden="1"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0</v>
      </c>
      <c r="Q113" s="284">
        <f ca="1">IF($B113&lt;&gt;0,(+VLOOKUP($B113,$A$8:$I$13,6,FALSE)+VLOOKUP($B113,$A$42:$I$47,6,FALSE))*(F113),0)</f>
        <v>0</v>
      </c>
      <c r="R113" s="284">
        <f ca="1">IF($B113&lt;&gt;0,(+VLOOKUP($B113,$A$8:$I$13,7,FALSE)+VLOOKUP($B113,$A$42:$I$47,7,FALSE))*(G113),0)</f>
        <v>0</v>
      </c>
      <c r="S113" s="284">
        <f ca="1">IF($B113&lt;&gt;0,(+VLOOKUP($B113,$A$8:$I$13,8,FALSE)+VLOOKUP($B113,$A$42:$I$47,8,FALSE))*(H113),0)</f>
        <v>0</v>
      </c>
      <c r="T113" s="284">
        <f ca="1">IF($B113&lt;&gt;0,(+VLOOKUP($B113,$A$8:$I$13,9,FALSE)+VLOOKUP($B113,$A$42:$I$47,9,FALSE))*(I113),0)</f>
        <v>0</v>
      </c>
    </row>
    <row r="114" spans="1:20" hidden="1"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hidden="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hidden="1"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hidden="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hidden="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hidden="1"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0</v>
      </c>
      <c r="Q119" s="291">
        <f t="shared" ca="1" si="75"/>
        <v>0</v>
      </c>
      <c r="R119" s="291">
        <f t="shared" ca="1" si="75"/>
        <v>0</v>
      </c>
      <c r="S119" s="291">
        <f t="shared" ca="1" si="75"/>
        <v>0</v>
      </c>
      <c r="T119" s="291">
        <f t="shared" ca="1" si="75"/>
        <v>0</v>
      </c>
    </row>
    <row r="120" spans="1:20" ht="12" hidden="1"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hidden="1" outlineLevel="1" x14ac:dyDescent="0.2">
      <c r="A121" s="208" t="s">
        <v>139</v>
      </c>
      <c r="B121" s="209"/>
      <c r="C121" s="209"/>
      <c r="D121" s="209"/>
      <c r="E121" s="209"/>
      <c r="F121" s="209"/>
      <c r="G121" s="209"/>
      <c r="H121" s="209"/>
      <c r="I121" s="210"/>
    </row>
    <row r="122" spans="1:20" hidden="1"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hidden="1"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hidden="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hidden="1"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hidden="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hidden="1"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hidden="1"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hidden="1"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hidden="1"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hidden="1" outlineLevel="1" x14ac:dyDescent="0.2">
      <c r="B131" s="42"/>
      <c r="C131" s="42"/>
      <c r="D131" s="42"/>
      <c r="E131" s="42"/>
      <c r="F131" s="42"/>
      <c r="G131" s="42"/>
      <c r="H131" s="42"/>
      <c r="I131" s="78"/>
    </row>
    <row r="132" spans="1:16" ht="13.5" hidden="1" outlineLevel="1" thickBot="1" x14ac:dyDescent="0.25">
      <c r="A132" s="208" t="s">
        <v>140</v>
      </c>
      <c r="B132" s="209"/>
      <c r="C132" s="209"/>
      <c r="D132" s="209"/>
      <c r="E132" s="209"/>
      <c r="F132" s="209"/>
      <c r="G132" s="209"/>
      <c r="H132" s="209"/>
      <c r="I132" s="210"/>
    </row>
    <row r="133" spans="1:16" hidden="1"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hidden="1"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hidden="1"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hidden="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hidden="1"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hidden="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hidden="1" outlineLevel="1" x14ac:dyDescent="0.2">
      <c r="A139" s="83" t="s">
        <v>70</v>
      </c>
      <c r="B139" s="119"/>
      <c r="C139" s="284">
        <f ca="1">(+C13+C47)*(C$127)</f>
        <v>0</v>
      </c>
      <c r="D139" s="284">
        <f t="shared" ref="D139:I139" ca="1" si="83">(+D13+D47)*(D$127)</f>
        <v>0</v>
      </c>
      <c r="E139" s="284">
        <f t="shared" ca="1" si="83"/>
        <v>0</v>
      </c>
      <c r="F139" s="284">
        <f t="shared" ca="1" si="83"/>
        <v>0</v>
      </c>
      <c r="G139" s="284">
        <f t="shared" ca="1" si="83"/>
        <v>0</v>
      </c>
      <c r="H139" s="284">
        <f t="shared" ca="1" si="83"/>
        <v>0</v>
      </c>
      <c r="I139" s="284">
        <f t="shared" ca="1" si="83"/>
        <v>0</v>
      </c>
    </row>
    <row r="140" spans="1:16" hidden="1" outlineLevel="1" x14ac:dyDescent="0.2">
      <c r="A140" s="120" t="s">
        <v>140</v>
      </c>
      <c r="B140" s="121"/>
      <c r="C140" s="295">
        <f t="shared" ref="C140:I140" ca="1" si="84">SUM(C134:C139)</f>
        <v>0</v>
      </c>
      <c r="D140" s="295">
        <f t="shared" ca="1" si="84"/>
        <v>0</v>
      </c>
      <c r="E140" s="295">
        <f t="shared" ca="1" si="84"/>
        <v>0</v>
      </c>
      <c r="F140" s="295">
        <f t="shared" ca="1" si="84"/>
        <v>0</v>
      </c>
      <c r="G140" s="295">
        <f t="shared" ca="1" si="84"/>
        <v>0</v>
      </c>
      <c r="H140" s="295">
        <f t="shared" ca="1" si="84"/>
        <v>0</v>
      </c>
      <c r="I140" s="295">
        <f t="shared" ca="1" si="84"/>
        <v>0</v>
      </c>
    </row>
    <row r="141" spans="1:16" ht="13.5" hidden="1" outlineLevel="1" thickBot="1" x14ac:dyDescent="0.25">
      <c r="A141" s="122" t="s">
        <v>141</v>
      </c>
      <c r="B141" s="126"/>
      <c r="C141" s="124">
        <f t="shared" ref="C141:I141" ca="1" si="85">IF((+C36+C48)&lt;&gt;0,+C140/(+C36+C48),0)</f>
        <v>0</v>
      </c>
      <c r="D141" s="124">
        <f t="shared" ca="1" si="85"/>
        <v>0</v>
      </c>
      <c r="E141" s="124">
        <f t="shared" ca="1" si="85"/>
        <v>0</v>
      </c>
      <c r="F141" s="124">
        <f t="shared" ca="1" si="85"/>
        <v>0</v>
      </c>
      <c r="G141" s="124">
        <f t="shared" ca="1" si="85"/>
        <v>0</v>
      </c>
      <c r="H141" s="124">
        <f t="shared" ca="1" si="85"/>
        <v>0</v>
      </c>
      <c r="I141" s="124">
        <f t="shared" ca="1" si="85"/>
        <v>0</v>
      </c>
    </row>
    <row r="142" spans="1:16" hidden="1" outlineLevel="1" x14ac:dyDescent="0.2"/>
    <row r="143" spans="1:16" collapsed="1"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I154" si="86">SUMIF($A$185:$A$195,$A149,C$185:C$195)</f>
        <v>0</v>
      </c>
      <c r="D149" s="284">
        <f t="shared" si="86"/>
        <v>0</v>
      </c>
      <c r="E149" s="284">
        <f t="shared" si="86"/>
        <v>0</v>
      </c>
      <c r="F149" s="284">
        <f t="shared" si="86"/>
        <v>0</v>
      </c>
      <c r="G149" s="284">
        <f t="shared" si="86"/>
        <v>0</v>
      </c>
      <c r="H149" s="284">
        <f t="shared" si="86"/>
        <v>0</v>
      </c>
      <c r="I149" s="284">
        <f t="shared" si="86"/>
        <v>0</v>
      </c>
      <c r="J149" s="63"/>
      <c r="K149" s="63"/>
      <c r="L149" s="63"/>
    </row>
    <row r="150" spans="1:13" hidden="1" outlineLevel="1" x14ac:dyDescent="0.2">
      <c r="A150" s="61" t="s">
        <v>69</v>
      </c>
      <c r="B150" s="65"/>
      <c r="C150" s="284">
        <f t="shared" si="86"/>
        <v>0</v>
      </c>
      <c r="D150" s="284">
        <f t="shared" si="86"/>
        <v>0</v>
      </c>
      <c r="E150" s="284">
        <f t="shared" si="86"/>
        <v>0</v>
      </c>
      <c r="F150" s="284">
        <f t="shared" si="86"/>
        <v>0</v>
      </c>
      <c r="G150" s="284">
        <f t="shared" si="86"/>
        <v>0</v>
      </c>
      <c r="H150" s="284">
        <f t="shared" si="86"/>
        <v>0</v>
      </c>
      <c r="I150" s="284">
        <f t="shared" si="86"/>
        <v>0</v>
      </c>
      <c r="J150" s="42"/>
      <c r="K150" s="21"/>
      <c r="L150" s="21"/>
    </row>
    <row r="151" spans="1:13" s="736" customFormat="1" hidden="1" outlineLevel="1" x14ac:dyDescent="0.2">
      <c r="A151" s="61" t="s">
        <v>546</v>
      </c>
      <c r="B151" s="65"/>
      <c r="C151" s="284">
        <f t="shared" si="86"/>
        <v>0</v>
      </c>
      <c r="D151" s="284">
        <f t="shared" si="86"/>
        <v>0</v>
      </c>
      <c r="E151" s="284">
        <f t="shared" si="86"/>
        <v>0</v>
      </c>
      <c r="F151" s="284">
        <f t="shared" si="86"/>
        <v>0</v>
      </c>
      <c r="G151" s="284">
        <f t="shared" si="86"/>
        <v>0</v>
      </c>
      <c r="H151" s="284">
        <f t="shared" si="86"/>
        <v>0</v>
      </c>
      <c r="I151" s="284">
        <f t="shared" si="86"/>
        <v>0</v>
      </c>
      <c r="J151" s="42"/>
      <c r="K151" s="712"/>
      <c r="L151" s="712"/>
    </row>
    <row r="152" spans="1:13" hidden="1" outlineLevel="1" x14ac:dyDescent="0.2">
      <c r="A152" s="61" t="s">
        <v>547</v>
      </c>
      <c r="B152" s="65"/>
      <c r="C152" s="284">
        <f t="shared" si="86"/>
        <v>0</v>
      </c>
      <c r="D152" s="284">
        <f t="shared" si="86"/>
        <v>0</v>
      </c>
      <c r="E152" s="284">
        <f t="shared" si="86"/>
        <v>0</v>
      </c>
      <c r="F152" s="284">
        <f t="shared" si="86"/>
        <v>0</v>
      </c>
      <c r="G152" s="284">
        <f t="shared" si="86"/>
        <v>0</v>
      </c>
      <c r="H152" s="284">
        <f t="shared" si="86"/>
        <v>0</v>
      </c>
      <c r="I152" s="284">
        <f t="shared" si="86"/>
        <v>0</v>
      </c>
      <c r="J152" s="42"/>
      <c r="K152" s="21"/>
      <c r="L152" s="21"/>
    </row>
    <row r="153" spans="1:13" s="736" customFormat="1" hidden="1" outlineLevel="1" x14ac:dyDescent="0.2">
      <c r="A153" s="61" t="s">
        <v>498</v>
      </c>
      <c r="B153" s="65"/>
      <c r="C153" s="284">
        <f t="shared" si="86"/>
        <v>0</v>
      </c>
      <c r="D153" s="284">
        <f t="shared" si="86"/>
        <v>0</v>
      </c>
      <c r="E153" s="284">
        <f t="shared" si="86"/>
        <v>0</v>
      </c>
      <c r="F153" s="284">
        <f t="shared" si="86"/>
        <v>0</v>
      </c>
      <c r="G153" s="284">
        <f t="shared" si="86"/>
        <v>0</v>
      </c>
      <c r="H153" s="284">
        <f t="shared" si="86"/>
        <v>0</v>
      </c>
      <c r="I153" s="284">
        <f t="shared" si="86"/>
        <v>0</v>
      </c>
      <c r="J153" s="42"/>
      <c r="K153" s="712"/>
      <c r="L153" s="712"/>
    </row>
    <row r="154" spans="1:13" hidden="1" outlineLevel="1" x14ac:dyDescent="0.2">
      <c r="A154" s="83" t="s">
        <v>70</v>
      </c>
      <c r="B154" s="65"/>
      <c r="C154" s="284">
        <f t="shared" si="86"/>
        <v>0</v>
      </c>
      <c r="D154" s="284">
        <f t="shared" si="86"/>
        <v>0</v>
      </c>
      <c r="E154" s="284">
        <f t="shared" si="86"/>
        <v>0</v>
      </c>
      <c r="F154" s="284">
        <f t="shared" si="86"/>
        <v>0</v>
      </c>
      <c r="G154" s="284">
        <f t="shared" si="86"/>
        <v>0</v>
      </c>
      <c r="H154" s="284">
        <f t="shared" si="86"/>
        <v>0</v>
      </c>
      <c r="I154" s="284">
        <f t="shared" si="86"/>
        <v>0</v>
      </c>
      <c r="J154" s="42"/>
      <c r="K154" s="21"/>
      <c r="L154" s="21"/>
    </row>
    <row r="155" spans="1:13" hidden="1" outlineLevel="1" x14ac:dyDescent="0.2">
      <c r="A155" s="129" t="s">
        <v>143</v>
      </c>
      <c r="B155" s="130"/>
      <c r="C155" s="295">
        <f t="shared" ref="C155:I155" si="87">SUM(C149:C154)</f>
        <v>0</v>
      </c>
      <c r="D155" s="295">
        <f t="shared" si="87"/>
        <v>0</v>
      </c>
      <c r="E155" s="295">
        <f t="shared" si="87"/>
        <v>0</v>
      </c>
      <c r="F155" s="295">
        <f t="shared" si="87"/>
        <v>0</v>
      </c>
      <c r="G155" s="295">
        <f t="shared" si="87"/>
        <v>0</v>
      </c>
      <c r="H155" s="295">
        <f t="shared" si="87"/>
        <v>0</v>
      </c>
      <c r="I155" s="295">
        <f t="shared" si="87"/>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88">IF(ISNUMBER($J160),OFFSET($B$177,MATCH(+$J160,$J$178:$J$195,0),0),"")</f>
        <v>Step Change</v>
      </c>
      <c r="B160" s="284">
        <f t="shared" ref="B160:I169" ca="1" si="89">IF(ISNUMBER($J160),OFFSET(B$177,MATCH(+$J160,$J$178:$J$195,0)+13,0),"")</f>
        <v>0</v>
      </c>
      <c r="C160" s="284">
        <f t="shared" ca="1" si="89"/>
        <v>0</v>
      </c>
      <c r="D160" s="284">
        <f t="shared" ca="1" si="89"/>
        <v>0</v>
      </c>
      <c r="E160" s="284">
        <f t="shared" ca="1" si="89"/>
        <v>0</v>
      </c>
      <c r="F160" s="284">
        <f t="shared" ca="1" si="89"/>
        <v>0</v>
      </c>
      <c r="G160" s="284">
        <f t="shared" ca="1" si="89"/>
        <v>0</v>
      </c>
      <c r="H160" s="284">
        <f t="shared" ca="1" si="89"/>
        <v>0</v>
      </c>
      <c r="I160" s="284">
        <f t="shared" ca="1" si="89"/>
        <v>0</v>
      </c>
      <c r="J160" s="377">
        <f>IF($D$158&gt;0,1,"")</f>
        <v>1</v>
      </c>
      <c r="K160" s="66">
        <f t="shared" ref="K160:K169" ca="1" si="90">IF(ISNUMBER($J160),OFFSET($B$177,MATCH(+$J160,$J$178:$J$195,0)+1,0),"")</f>
        <v>0</v>
      </c>
      <c r="L160" s="66">
        <f t="shared" ref="L160:L169" ca="1" si="91">IF(ISNUMBER($J160),OFFSET($B$177,MATCH(+$J160,$J$178:$J$195,0)+2,0),"")</f>
        <v>0</v>
      </c>
      <c r="M160" s="66">
        <f t="shared" ref="M160:M169" ca="1" si="92">IF(ISNUMBER($J160),OFFSET($B$177,MATCH(+$J160,$J$178:$J$195,0)+3,0),"")</f>
        <v>0</v>
      </c>
    </row>
    <row r="161" spans="1:13" hidden="1" outlineLevel="1" x14ac:dyDescent="0.2">
      <c r="A161" s="66" t="str">
        <f t="shared" ca="1" si="88"/>
        <v/>
      </c>
      <c r="B161" s="284" t="str">
        <f t="shared" ca="1" si="89"/>
        <v/>
      </c>
      <c r="C161" s="284" t="str">
        <f t="shared" ca="1" si="89"/>
        <v/>
      </c>
      <c r="D161" s="284" t="str">
        <f t="shared" ca="1" si="89"/>
        <v/>
      </c>
      <c r="E161" s="284" t="str">
        <f t="shared" ca="1" si="89"/>
        <v/>
      </c>
      <c r="F161" s="284" t="str">
        <f t="shared" ca="1" si="89"/>
        <v/>
      </c>
      <c r="G161" s="284" t="str">
        <f t="shared" ca="1" si="89"/>
        <v/>
      </c>
      <c r="H161" s="284" t="str">
        <f t="shared" ca="1" si="89"/>
        <v/>
      </c>
      <c r="I161" s="284" t="str">
        <f t="shared" ca="1" si="89"/>
        <v/>
      </c>
      <c r="J161" s="377" t="str">
        <f>IF(J160&lt;$D$158,J160+1,"")</f>
        <v/>
      </c>
      <c r="K161" s="66" t="str">
        <f t="shared" ca="1" si="90"/>
        <v/>
      </c>
      <c r="L161" s="66" t="str">
        <f t="shared" ca="1" si="91"/>
        <v/>
      </c>
      <c r="M161" s="66" t="str">
        <f t="shared" ca="1" si="92"/>
        <v/>
      </c>
    </row>
    <row r="162" spans="1:13" hidden="1" outlineLevel="1" x14ac:dyDescent="0.2">
      <c r="A162" s="66" t="str">
        <f t="shared" ca="1" si="88"/>
        <v/>
      </c>
      <c r="B162" s="284" t="str">
        <f t="shared" ca="1" si="89"/>
        <v/>
      </c>
      <c r="C162" s="284" t="str">
        <f t="shared" ca="1" si="89"/>
        <v/>
      </c>
      <c r="D162" s="284" t="str">
        <f t="shared" ca="1" si="89"/>
        <v/>
      </c>
      <c r="E162" s="284" t="str">
        <f t="shared" ca="1" si="89"/>
        <v/>
      </c>
      <c r="F162" s="284" t="str">
        <f t="shared" ca="1" si="89"/>
        <v/>
      </c>
      <c r="G162" s="284" t="str">
        <f t="shared" ca="1" si="89"/>
        <v/>
      </c>
      <c r="H162" s="284" t="str">
        <f t="shared" ca="1" si="89"/>
        <v/>
      </c>
      <c r="I162" s="284" t="str">
        <f t="shared" ca="1" si="89"/>
        <v/>
      </c>
      <c r="J162" s="377" t="str">
        <f t="shared" ref="J162:J169" si="93">IF(J161&lt;$D$158,J161+1,"")</f>
        <v/>
      </c>
      <c r="K162" s="66" t="str">
        <f t="shared" ca="1" si="90"/>
        <v/>
      </c>
      <c r="L162" s="66" t="str">
        <f t="shared" ca="1" si="91"/>
        <v/>
      </c>
      <c r="M162" s="66" t="str">
        <f t="shared" ca="1" si="92"/>
        <v/>
      </c>
    </row>
    <row r="163" spans="1:13" hidden="1" outlineLevel="1" x14ac:dyDescent="0.2">
      <c r="A163" s="66" t="str">
        <f t="shared" ca="1" si="88"/>
        <v/>
      </c>
      <c r="B163" s="284" t="str">
        <f t="shared" ca="1" si="89"/>
        <v/>
      </c>
      <c r="C163" s="284" t="str">
        <f t="shared" ca="1" si="89"/>
        <v/>
      </c>
      <c r="D163" s="284" t="str">
        <f t="shared" ca="1" si="89"/>
        <v/>
      </c>
      <c r="E163" s="284" t="str">
        <f t="shared" ca="1" si="89"/>
        <v/>
      </c>
      <c r="F163" s="284" t="str">
        <f t="shared" ca="1" si="89"/>
        <v/>
      </c>
      <c r="G163" s="284" t="str">
        <f t="shared" ca="1" si="89"/>
        <v/>
      </c>
      <c r="H163" s="284" t="str">
        <f t="shared" ca="1" si="89"/>
        <v/>
      </c>
      <c r="I163" s="284" t="str">
        <f t="shared" ca="1" si="89"/>
        <v/>
      </c>
      <c r="J163" s="377" t="str">
        <f t="shared" si="93"/>
        <v/>
      </c>
      <c r="K163" s="66" t="str">
        <f t="shared" ca="1" si="90"/>
        <v/>
      </c>
      <c r="L163" s="66" t="str">
        <f t="shared" ca="1" si="91"/>
        <v/>
      </c>
      <c r="M163" s="66" t="str">
        <f t="shared" ca="1" si="92"/>
        <v/>
      </c>
    </row>
    <row r="164" spans="1:13" hidden="1" outlineLevel="1" x14ac:dyDescent="0.2">
      <c r="A164" s="66" t="str">
        <f t="shared" ca="1" si="88"/>
        <v/>
      </c>
      <c r="B164" s="284" t="str">
        <f t="shared" ca="1" si="89"/>
        <v/>
      </c>
      <c r="C164" s="284" t="str">
        <f t="shared" ca="1" si="89"/>
        <v/>
      </c>
      <c r="D164" s="284" t="str">
        <f t="shared" ca="1" si="89"/>
        <v/>
      </c>
      <c r="E164" s="284" t="str">
        <f t="shared" ca="1" si="89"/>
        <v/>
      </c>
      <c r="F164" s="284" t="str">
        <f t="shared" ca="1" si="89"/>
        <v/>
      </c>
      <c r="G164" s="284" t="str">
        <f t="shared" ca="1" si="89"/>
        <v/>
      </c>
      <c r="H164" s="284" t="str">
        <f t="shared" ca="1" si="89"/>
        <v/>
      </c>
      <c r="I164" s="284" t="str">
        <f t="shared" ca="1" si="89"/>
        <v/>
      </c>
      <c r="J164" s="377" t="str">
        <f t="shared" si="93"/>
        <v/>
      </c>
      <c r="K164" s="66" t="str">
        <f t="shared" ca="1" si="90"/>
        <v/>
      </c>
      <c r="L164" s="66" t="str">
        <f t="shared" ca="1" si="91"/>
        <v/>
      </c>
      <c r="M164" s="66" t="str">
        <f t="shared" ca="1" si="92"/>
        <v/>
      </c>
    </row>
    <row r="165" spans="1:13" hidden="1" outlineLevel="1" x14ac:dyDescent="0.2">
      <c r="A165" s="66" t="str">
        <f t="shared" ca="1" si="88"/>
        <v/>
      </c>
      <c r="B165" s="284" t="str">
        <f t="shared" ca="1" si="89"/>
        <v/>
      </c>
      <c r="C165" s="284" t="str">
        <f t="shared" ca="1" si="89"/>
        <v/>
      </c>
      <c r="D165" s="284" t="str">
        <f t="shared" ca="1" si="89"/>
        <v/>
      </c>
      <c r="E165" s="284" t="str">
        <f t="shared" ca="1" si="89"/>
        <v/>
      </c>
      <c r="F165" s="284" t="str">
        <f t="shared" ca="1" si="89"/>
        <v/>
      </c>
      <c r="G165" s="284" t="str">
        <f t="shared" ca="1" si="89"/>
        <v/>
      </c>
      <c r="H165" s="284" t="str">
        <f t="shared" ca="1" si="89"/>
        <v/>
      </c>
      <c r="I165" s="284" t="str">
        <f t="shared" ca="1" si="89"/>
        <v/>
      </c>
      <c r="J165" s="377" t="str">
        <f t="shared" si="93"/>
        <v/>
      </c>
      <c r="K165" s="66" t="str">
        <f t="shared" ca="1" si="90"/>
        <v/>
      </c>
      <c r="L165" s="66" t="str">
        <f t="shared" ca="1" si="91"/>
        <v/>
      </c>
      <c r="M165" s="66" t="str">
        <f t="shared" ca="1" si="92"/>
        <v/>
      </c>
    </row>
    <row r="166" spans="1:13" hidden="1" outlineLevel="1" x14ac:dyDescent="0.2">
      <c r="A166" s="66" t="str">
        <f t="shared" ca="1" si="88"/>
        <v/>
      </c>
      <c r="B166" s="284" t="str">
        <f t="shared" ca="1" si="89"/>
        <v/>
      </c>
      <c r="C166" s="284" t="str">
        <f t="shared" ca="1" si="89"/>
        <v/>
      </c>
      <c r="D166" s="284" t="str">
        <f t="shared" ca="1" si="89"/>
        <v/>
      </c>
      <c r="E166" s="284" t="str">
        <f t="shared" ca="1" si="89"/>
        <v/>
      </c>
      <c r="F166" s="284" t="str">
        <f t="shared" ca="1" si="89"/>
        <v/>
      </c>
      <c r="G166" s="284" t="str">
        <f t="shared" ca="1" si="89"/>
        <v/>
      </c>
      <c r="H166" s="284" t="str">
        <f t="shared" ca="1" si="89"/>
        <v/>
      </c>
      <c r="I166" s="284" t="str">
        <f t="shared" ca="1" si="89"/>
        <v/>
      </c>
      <c r="J166" s="377" t="str">
        <f t="shared" si="93"/>
        <v/>
      </c>
      <c r="K166" s="66" t="str">
        <f t="shared" ca="1" si="90"/>
        <v/>
      </c>
      <c r="L166" s="66" t="str">
        <f t="shared" ca="1" si="91"/>
        <v/>
      </c>
      <c r="M166" s="66" t="str">
        <f t="shared" ca="1" si="92"/>
        <v/>
      </c>
    </row>
    <row r="167" spans="1:13" hidden="1" outlineLevel="1" x14ac:dyDescent="0.2">
      <c r="A167" s="66" t="str">
        <f t="shared" ca="1" si="88"/>
        <v/>
      </c>
      <c r="B167" s="284" t="str">
        <f t="shared" ca="1" si="89"/>
        <v/>
      </c>
      <c r="C167" s="284" t="str">
        <f t="shared" ca="1" si="89"/>
        <v/>
      </c>
      <c r="D167" s="284" t="str">
        <f t="shared" ca="1" si="89"/>
        <v/>
      </c>
      <c r="E167" s="284" t="str">
        <f t="shared" ca="1" si="89"/>
        <v/>
      </c>
      <c r="F167" s="284" t="str">
        <f t="shared" ca="1" si="89"/>
        <v/>
      </c>
      <c r="G167" s="284" t="str">
        <f t="shared" ca="1" si="89"/>
        <v/>
      </c>
      <c r="H167" s="284" t="str">
        <f t="shared" ca="1" si="89"/>
        <v/>
      </c>
      <c r="I167" s="284" t="str">
        <f t="shared" ca="1" si="89"/>
        <v/>
      </c>
      <c r="J167" s="377" t="str">
        <f t="shared" si="93"/>
        <v/>
      </c>
      <c r="K167" s="66" t="str">
        <f t="shared" ca="1" si="90"/>
        <v/>
      </c>
      <c r="L167" s="66" t="str">
        <f t="shared" ca="1" si="91"/>
        <v/>
      </c>
      <c r="M167" s="66" t="str">
        <f t="shared" ca="1" si="92"/>
        <v/>
      </c>
    </row>
    <row r="168" spans="1:13" hidden="1" outlineLevel="1" x14ac:dyDescent="0.2">
      <c r="A168" s="66" t="str">
        <f t="shared" ca="1" si="88"/>
        <v/>
      </c>
      <c r="B168" s="284" t="str">
        <f t="shared" ca="1" si="89"/>
        <v/>
      </c>
      <c r="C168" s="284" t="str">
        <f t="shared" ca="1" si="89"/>
        <v/>
      </c>
      <c r="D168" s="284" t="str">
        <f t="shared" ca="1" si="89"/>
        <v/>
      </c>
      <c r="E168" s="284" t="str">
        <f t="shared" ca="1" si="89"/>
        <v/>
      </c>
      <c r="F168" s="284" t="str">
        <f t="shared" ca="1" si="89"/>
        <v/>
      </c>
      <c r="G168" s="284" t="str">
        <f t="shared" ca="1" si="89"/>
        <v/>
      </c>
      <c r="H168" s="284" t="str">
        <f t="shared" ca="1" si="89"/>
        <v/>
      </c>
      <c r="I168" s="284" t="str">
        <f t="shared" ca="1" si="89"/>
        <v/>
      </c>
      <c r="J168" s="377" t="str">
        <f t="shared" si="93"/>
        <v/>
      </c>
      <c r="K168" s="66" t="str">
        <f t="shared" ca="1" si="90"/>
        <v/>
      </c>
      <c r="L168" s="66" t="str">
        <f t="shared" ca="1" si="91"/>
        <v/>
      </c>
      <c r="M168" s="66" t="str">
        <f t="shared" ca="1" si="92"/>
        <v/>
      </c>
    </row>
    <row r="169" spans="1:13" hidden="1" outlineLevel="1" x14ac:dyDescent="0.2">
      <c r="A169" s="66" t="str">
        <f t="shared" ca="1" si="88"/>
        <v/>
      </c>
      <c r="B169" s="284" t="str">
        <f t="shared" ca="1" si="89"/>
        <v/>
      </c>
      <c r="C169" s="284" t="str">
        <f t="shared" ca="1" si="89"/>
        <v/>
      </c>
      <c r="D169" s="284" t="str">
        <f t="shared" ca="1" si="89"/>
        <v/>
      </c>
      <c r="E169" s="284" t="str">
        <f t="shared" ca="1" si="89"/>
        <v/>
      </c>
      <c r="F169" s="284" t="str">
        <f t="shared" ca="1" si="89"/>
        <v/>
      </c>
      <c r="G169" s="284" t="str">
        <f t="shared" ca="1" si="89"/>
        <v/>
      </c>
      <c r="H169" s="284" t="str">
        <f t="shared" ca="1" si="89"/>
        <v/>
      </c>
      <c r="I169" s="284" t="str">
        <f t="shared" ca="1" si="89"/>
        <v/>
      </c>
      <c r="J169" s="377" t="str">
        <f t="shared" si="93"/>
        <v/>
      </c>
      <c r="K169" s="66" t="str">
        <f t="shared" ca="1" si="90"/>
        <v/>
      </c>
      <c r="L169" s="66" t="str">
        <f t="shared" ca="1" si="91"/>
        <v/>
      </c>
      <c r="M169" s="66" t="str">
        <f t="shared" ca="1" si="92"/>
        <v/>
      </c>
    </row>
    <row r="170" spans="1:13" collapsed="1" x14ac:dyDescent="0.2">
      <c r="A170" s="129" t="s">
        <v>143</v>
      </c>
      <c r="B170" s="295">
        <f ca="1">SUM(B160:B169)</f>
        <v>0</v>
      </c>
      <c r="C170" s="295">
        <f t="shared" ref="C170:I170" ca="1" si="94">SUM(C160:C169)</f>
        <v>0</v>
      </c>
      <c r="D170" s="295">
        <f t="shared" ca="1" si="94"/>
        <v>0</v>
      </c>
      <c r="E170" s="295">
        <f t="shared" ca="1" si="94"/>
        <v>0</v>
      </c>
      <c r="F170" s="295">
        <f t="shared" ca="1" si="94"/>
        <v>0</v>
      </c>
      <c r="G170" s="295">
        <f t="shared" ca="1" si="94"/>
        <v>0</v>
      </c>
      <c r="H170" s="295">
        <f t="shared" ca="1" si="94"/>
        <v>0</v>
      </c>
      <c r="I170" s="295">
        <f t="shared" ca="1" si="94"/>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284"/>
      <c r="E184" s="284"/>
      <c r="F184" s="284"/>
      <c r="G184" s="284"/>
      <c r="H184" s="284"/>
      <c r="I184" s="284"/>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5">SUM(C185:C190)</f>
        <v>0</v>
      </c>
      <c r="D191" s="587">
        <f t="shared" si="95"/>
        <v>0</v>
      </c>
      <c r="E191" s="587">
        <f t="shared" si="95"/>
        <v>0</v>
      </c>
      <c r="F191" s="587">
        <f t="shared" si="95"/>
        <v>0</v>
      </c>
      <c r="G191" s="587">
        <f t="shared" si="95"/>
        <v>0</v>
      </c>
      <c r="H191" s="587">
        <f t="shared" si="95"/>
        <v>0</v>
      </c>
      <c r="I191" s="587">
        <f t="shared" si="95"/>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6">+B14</f>
        <v>0</v>
      </c>
      <c r="C205" s="82">
        <f t="shared" ca="1" si="96"/>
        <v>0</v>
      </c>
      <c r="D205" s="82">
        <f t="shared" ca="1" si="96"/>
        <v>0</v>
      </c>
      <c r="E205" s="82">
        <f t="shared" ca="1" si="96"/>
        <v>0</v>
      </c>
      <c r="F205" s="82">
        <f t="shared" ca="1" si="96"/>
        <v>0</v>
      </c>
      <c r="G205" s="82">
        <f t="shared" ca="1" si="96"/>
        <v>0</v>
      </c>
      <c r="H205" s="82">
        <f t="shared" ca="1" si="96"/>
        <v>0</v>
      </c>
      <c r="I205" s="82">
        <f t="shared" ca="1" si="96"/>
        <v>0</v>
      </c>
    </row>
    <row r="206" spans="1:9" hidden="1" outlineLevel="1" x14ac:dyDescent="0.2">
      <c r="A206" t="s">
        <v>149</v>
      </c>
      <c r="B206" s="82">
        <f t="shared" ref="B206:I206" ca="1" si="97">+B36</f>
        <v>0</v>
      </c>
      <c r="C206" s="82">
        <f t="shared" ca="1" si="97"/>
        <v>0</v>
      </c>
      <c r="D206" s="82">
        <f t="shared" ca="1" si="97"/>
        <v>0</v>
      </c>
      <c r="E206" s="82">
        <f t="shared" ca="1" si="97"/>
        <v>0</v>
      </c>
      <c r="F206" s="82">
        <f t="shared" ca="1" si="97"/>
        <v>0</v>
      </c>
      <c r="G206" s="82">
        <f t="shared" ca="1" si="97"/>
        <v>0</v>
      </c>
      <c r="H206" s="82">
        <f t="shared" ca="1" si="97"/>
        <v>0</v>
      </c>
      <c r="I206" s="82">
        <f t="shared" ca="1" si="97"/>
        <v>0</v>
      </c>
    </row>
    <row r="207" spans="1:9" hidden="1" outlineLevel="1" x14ac:dyDescent="0.2">
      <c r="A207" t="s">
        <v>150</v>
      </c>
      <c r="B207" s="82">
        <f t="shared" ref="B207:I207" ca="1" si="98">+B36+B48</f>
        <v>0</v>
      </c>
      <c r="C207" s="82">
        <f t="shared" ca="1" si="98"/>
        <v>0</v>
      </c>
      <c r="D207" s="82">
        <f t="shared" ca="1" si="98"/>
        <v>0</v>
      </c>
      <c r="E207" s="82">
        <f t="shared" ca="1" si="98"/>
        <v>0</v>
      </c>
      <c r="F207" s="82">
        <f t="shared" ca="1" si="98"/>
        <v>0</v>
      </c>
      <c r="G207" s="82">
        <f t="shared" ca="1" si="98"/>
        <v>0</v>
      </c>
      <c r="H207" s="82">
        <f t="shared" ca="1" si="98"/>
        <v>0</v>
      </c>
      <c r="I207" s="82">
        <f t="shared" ca="1" si="98"/>
        <v>0</v>
      </c>
    </row>
    <row r="208" spans="1:9" hidden="1" outlineLevel="1" x14ac:dyDescent="0.2">
      <c r="A208" t="s">
        <v>151</v>
      </c>
      <c r="B208" s="82">
        <f t="shared" ref="B208:I208" ca="1" si="99">+B70</f>
        <v>0</v>
      </c>
      <c r="C208" s="82">
        <f t="shared" ca="1" si="99"/>
        <v>0</v>
      </c>
      <c r="D208" s="82">
        <f t="shared" ca="1" si="99"/>
        <v>0</v>
      </c>
      <c r="E208" s="82">
        <f t="shared" ca="1" si="99"/>
        <v>0</v>
      </c>
      <c r="F208" s="82">
        <f t="shared" ca="1" si="99"/>
        <v>0</v>
      </c>
      <c r="G208" s="82">
        <f t="shared" ca="1" si="99"/>
        <v>0</v>
      </c>
      <c r="H208" s="82">
        <f t="shared" ca="1" si="99"/>
        <v>0</v>
      </c>
      <c r="I208" s="82">
        <f t="shared" ca="1" si="99"/>
        <v>0</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306" priority="2" stopIfTrue="1" operator="notEqual">
      <formula>0</formula>
    </cfRule>
  </conditionalFormatting>
  <conditionalFormatting sqref="J130 J94 J70 J59 J48 J36:J37 J14 J25">
    <cfRule type="cellIs" dxfId="305" priority="3" stopIfTrue="1" operator="equal">
      <formula>"OK"</formula>
    </cfRule>
    <cfRule type="cellIs" dxfId="304" priority="4" stopIfTrue="1" operator="equal">
      <formula>"Warning Check Escalations"</formula>
    </cfRule>
  </conditionalFormatting>
  <conditionalFormatting sqref="N120:T120 N84:T84">
    <cfRule type="cellIs" dxfId="303" priority="5" stopIfTrue="1" operator="notEqual">
      <formula>0</formula>
    </cfRule>
    <cfRule type="cellIs" dxfId="302" priority="6" stopIfTrue="1" operator="equal">
      <formula>0</formula>
    </cfRule>
  </conditionalFormatting>
  <conditionalFormatting sqref="B94:I94">
    <cfRule type="cellIs" dxfId="301" priority="1" stopIfTrue="1" operator="notEqual">
      <formula>0</formula>
    </cfRule>
  </conditionalFormatting>
  <dataValidations count="5">
    <dataValidation type="list" showInputMessage="1" showErrorMessage="1" sqref="B112" xr:uid="{00000000-0002-0000-2500-000000000000}">
      <formula1>"Labour, Materials, Services"</formula1>
    </dataValidation>
    <dataValidation type="list" allowBlank="1" showInputMessage="1" showErrorMessage="1" sqref="A77:A82" xr:uid="{00000000-0002-0000-2500-000001000000}">
      <formula1>EscalationDescription_Input_Cost</formula1>
    </dataValidation>
    <dataValidation type="list" showInputMessage="1" showErrorMessage="1" sqref="A113:A118" xr:uid="{00000000-0002-0000-2500-000002000000}">
      <formula1>EscalationDescription_General</formula1>
    </dataValidation>
    <dataValidation type="list" allowBlank="1" showInputMessage="1" showErrorMessage="1" sqref="D5" xr:uid="{00000000-0002-0000-2500-000003000000}">
      <formula1>"2008/09 Regulatory Accounts, Bottom Up"</formula1>
    </dataValidation>
    <dataValidation type="list" showInputMessage="1" showErrorMessage="1" sqref="B77:B82 B113:B118" xr:uid="{00000000-0002-0000-25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66561"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81">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25</v>
      </c>
      <c r="M1" s="281"/>
      <c r="N1" s="279"/>
      <c r="O1" s="279"/>
      <c r="P1" s="279"/>
      <c r="Q1" s="279"/>
      <c r="R1" s="279"/>
      <c r="S1" s="279"/>
      <c r="T1" s="279"/>
    </row>
    <row r="2" spans="1:20" ht="15.75" x14ac:dyDescent="0.25">
      <c r="A2" s="184" t="s">
        <v>114</v>
      </c>
      <c r="B2" s="74" t="str">
        <f ca="1">OFFSET(List_AllocOpexListStart,+$K$1,1)</f>
        <v>N/A</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9"/>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0</v>
      </c>
      <c r="D13" s="285">
        <f ca="1">OFFSET(Future_AOpexStart,MATCH($K$1,'I-6 Future A'!$A$6:$A$379)+7,+'I-5 Future DA'!E$5)</f>
        <v>0</v>
      </c>
      <c r="E13" s="285">
        <f ca="1">OFFSET(Future_AOpexStart,MATCH($K$1,'I-6 Future A'!$A$6:$A$379)+7,+'I-5 Future DA'!F$5)</f>
        <v>0</v>
      </c>
      <c r="F13" s="285">
        <f ca="1">OFFSET(Future_AOpexStart,MATCH($K$1,'I-6 Future A'!$A$6:$A$379)+7,+'I-5 Future DA'!G$5)</f>
        <v>0</v>
      </c>
      <c r="G13" s="285">
        <f ca="1">OFFSET(Future_AOpexStart,MATCH($K$1,'I-6 Future A'!$A$6:$A$379)+7,+'I-5 Future DA'!H$5)</f>
        <v>0</v>
      </c>
      <c r="H13" s="285">
        <f ca="1">OFFSET(Future_AOpexStart,MATCH($K$1,'I-6 Future A'!$A$6:$A$379)+7,+'I-5 Future DA'!I$5)</f>
        <v>0</v>
      </c>
      <c r="I13" s="285">
        <f ca="1">OFFSET(Future_AOpexStart,MATCH($K$1,'I-6 Future A'!$A$6:$A$379)+7,+'I-5 Future DA'!J$5)</f>
        <v>0</v>
      </c>
      <c r="J13" s="36"/>
      <c r="K13" s="21"/>
      <c r="L13" s="21"/>
    </row>
    <row r="14" spans="1:20" s="87" customFormat="1" ht="18" customHeight="1" collapsed="1" thickBot="1" x14ac:dyDescent="0.25">
      <c r="A14" s="84" t="s">
        <v>71</v>
      </c>
      <c r="B14" s="286">
        <f t="shared" ref="B14:I14" ca="1" si="0">SUM(B8:B13)</f>
        <v>0</v>
      </c>
      <c r="C14" s="286">
        <f t="shared" ca="1" si="0"/>
        <v>0</v>
      </c>
      <c r="D14" s="286">
        <f t="shared" ca="1" si="0"/>
        <v>0</v>
      </c>
      <c r="E14" s="286">
        <f t="shared" ca="1" si="0"/>
        <v>0</v>
      </c>
      <c r="F14" s="286">
        <f t="shared" ca="1" si="0"/>
        <v>0</v>
      </c>
      <c r="G14" s="286">
        <f t="shared" ca="1" si="0"/>
        <v>0</v>
      </c>
      <c r="H14" s="286">
        <f t="shared" ca="1" si="0"/>
        <v>0</v>
      </c>
      <c r="I14" s="286">
        <f t="shared" ca="1" si="0"/>
        <v>0</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+'A-25'!B8+'A-25'!B19</f>
        <v>0</v>
      </c>
      <c r="C30" s="284">
        <f ca="1">+'A-25'!C8+'A-25'!C19</f>
        <v>0</v>
      </c>
      <c r="D30" s="284">
        <f ca="1">+'A-25'!D8+'A-25'!D19</f>
        <v>0</v>
      </c>
      <c r="E30" s="284">
        <f ca="1">+'A-25'!E8+'A-25'!E19</f>
        <v>0</v>
      </c>
      <c r="F30" s="284">
        <f ca="1">+'A-25'!F8+'A-25'!F19</f>
        <v>0</v>
      </c>
      <c r="G30" s="284">
        <f ca="1">+'A-25'!G8+'A-25'!G19</f>
        <v>0</v>
      </c>
      <c r="H30" s="284">
        <f ca="1">+'A-25'!H8+'A-25'!H19</f>
        <v>0</v>
      </c>
      <c r="I30" s="284">
        <f ca="1">+'A-25'!I8+'A-25'!I19</f>
        <v>0</v>
      </c>
      <c r="J30" s="42"/>
      <c r="K30" s="21"/>
      <c r="L30" s="21"/>
    </row>
    <row r="31" spans="1:12" hidden="1" outlineLevel="2" x14ac:dyDescent="0.2">
      <c r="A31" s="61" t="s">
        <v>69</v>
      </c>
      <c r="B31" s="284">
        <f ca="1">+'A-25'!B9+'A-25'!B20</f>
        <v>0</v>
      </c>
      <c r="C31" s="284">
        <f ca="1">+'A-25'!C9+'A-25'!C20</f>
        <v>0</v>
      </c>
      <c r="D31" s="284">
        <f ca="1">+'A-25'!D9+'A-25'!D20</f>
        <v>0</v>
      </c>
      <c r="E31" s="284">
        <f ca="1">+'A-25'!E9+'A-25'!E20</f>
        <v>0</v>
      </c>
      <c r="F31" s="284">
        <f ca="1">+'A-25'!F9+'A-25'!F20</f>
        <v>0</v>
      </c>
      <c r="G31" s="284">
        <f ca="1">+'A-25'!G9+'A-25'!G20</f>
        <v>0</v>
      </c>
      <c r="H31" s="284">
        <f ca="1">+'A-25'!H9+'A-25'!H20</f>
        <v>0</v>
      </c>
      <c r="I31" s="284">
        <f ca="1">+'A-25'!I9+'A-25'!I20</f>
        <v>0</v>
      </c>
      <c r="J31" s="42"/>
      <c r="K31" s="21"/>
      <c r="L31" s="21"/>
    </row>
    <row r="32" spans="1:12" s="736" customFormat="1" hidden="1" outlineLevel="2" x14ac:dyDescent="0.2">
      <c r="A32" s="61" t="s">
        <v>546</v>
      </c>
      <c r="B32" s="284">
        <f ca="1">+'A-25'!B10+'A-25'!B21</f>
        <v>0</v>
      </c>
      <c r="C32" s="284">
        <f ca="1">+'A-25'!C10+'A-25'!C21</f>
        <v>0</v>
      </c>
      <c r="D32" s="284">
        <f ca="1">+'A-25'!D10+'A-25'!D21</f>
        <v>0</v>
      </c>
      <c r="E32" s="284">
        <f ca="1">+'A-25'!E10+'A-25'!E21</f>
        <v>0</v>
      </c>
      <c r="F32" s="284">
        <f ca="1">+'A-25'!F10+'A-25'!F21</f>
        <v>0</v>
      </c>
      <c r="G32" s="284">
        <f ca="1">+'A-25'!G10+'A-25'!G21</f>
        <v>0</v>
      </c>
      <c r="H32" s="284">
        <f ca="1">+'A-25'!H10+'A-25'!H21</f>
        <v>0</v>
      </c>
      <c r="I32" s="284">
        <f ca="1">+'A-25'!I10+'A-25'!I21</f>
        <v>0</v>
      </c>
      <c r="J32" s="42"/>
      <c r="K32" s="712"/>
      <c r="L32" s="712"/>
    </row>
    <row r="33" spans="1:12" hidden="1" outlineLevel="2" x14ac:dyDescent="0.2">
      <c r="A33" s="61" t="s">
        <v>547</v>
      </c>
      <c r="B33" s="284">
        <f ca="1">+'A-25'!B11+'A-25'!B22</f>
        <v>0</v>
      </c>
      <c r="C33" s="284">
        <f ca="1">+'A-25'!C11+'A-25'!C22</f>
        <v>0</v>
      </c>
      <c r="D33" s="284">
        <f ca="1">+'A-25'!D11+'A-25'!D22</f>
        <v>0</v>
      </c>
      <c r="E33" s="284">
        <f ca="1">+'A-25'!E11+'A-25'!E22</f>
        <v>0</v>
      </c>
      <c r="F33" s="284">
        <f ca="1">+'A-25'!F11+'A-25'!F22</f>
        <v>0</v>
      </c>
      <c r="G33" s="284">
        <f ca="1">+'A-25'!G11+'A-25'!G22</f>
        <v>0</v>
      </c>
      <c r="H33" s="284">
        <f ca="1">+'A-25'!H11+'A-25'!H22</f>
        <v>0</v>
      </c>
      <c r="I33" s="284">
        <f ca="1">+'A-25'!I11+'A-25'!I22</f>
        <v>0</v>
      </c>
      <c r="J33" s="42"/>
      <c r="K33" s="21"/>
      <c r="L33" s="21"/>
    </row>
    <row r="34" spans="1:12" s="736" customFormat="1" hidden="1" outlineLevel="2" x14ac:dyDescent="0.2">
      <c r="A34" s="61" t="s">
        <v>498</v>
      </c>
      <c r="B34" s="284">
        <f ca="1">+'A-25'!B12+'A-25'!B23</f>
        <v>0</v>
      </c>
      <c r="C34" s="284">
        <f ca="1">+'A-25'!C12+'A-25'!C23</f>
        <v>0</v>
      </c>
      <c r="D34" s="284">
        <f ca="1">+'A-25'!D12+'A-25'!D23</f>
        <v>0</v>
      </c>
      <c r="E34" s="284">
        <f ca="1">+'A-25'!E12+'A-25'!E23</f>
        <v>0</v>
      </c>
      <c r="F34" s="284">
        <f ca="1">+'A-25'!F12+'A-25'!F23</f>
        <v>0</v>
      </c>
      <c r="G34" s="284">
        <f ca="1">+'A-25'!G12+'A-25'!G23</f>
        <v>0</v>
      </c>
      <c r="H34" s="284">
        <f ca="1">+'A-25'!H12+'A-25'!H23</f>
        <v>0</v>
      </c>
      <c r="I34" s="284">
        <f ca="1">+'A-25'!I12+'A-25'!I23</f>
        <v>0</v>
      </c>
      <c r="J34" s="42"/>
      <c r="K34" s="712"/>
      <c r="L34" s="712"/>
    </row>
    <row r="35" spans="1:12" ht="13.5" hidden="1" outlineLevel="2" thickBot="1" x14ac:dyDescent="0.25">
      <c r="A35" s="83" t="s">
        <v>70</v>
      </c>
      <c r="B35" s="284">
        <f ca="1">+'A-25'!B13+'A-25'!B24</f>
        <v>0</v>
      </c>
      <c r="C35" s="284">
        <f ca="1">+'A-25'!C13+'A-25'!C24</f>
        <v>0</v>
      </c>
      <c r="D35" s="284">
        <f ca="1">+'A-25'!D13+'A-25'!D24</f>
        <v>0</v>
      </c>
      <c r="E35" s="284">
        <f ca="1">+'A-25'!E13+'A-25'!E24</f>
        <v>0</v>
      </c>
      <c r="F35" s="284">
        <f ca="1">+'A-25'!F13+'A-25'!F24</f>
        <v>0</v>
      </c>
      <c r="G35" s="284">
        <f ca="1">+'A-25'!G13+'A-25'!G24</f>
        <v>0</v>
      </c>
      <c r="H35" s="284">
        <f ca="1">+'A-25'!H13+'A-25'!H24</f>
        <v>0</v>
      </c>
      <c r="I35" s="284">
        <f ca="1">+'A-25'!I13+'A-25'!I24</f>
        <v>0</v>
      </c>
      <c r="J35" s="93"/>
      <c r="K35" s="21"/>
      <c r="L35" s="21"/>
    </row>
    <row r="36" spans="1:12" s="87" customFormat="1" ht="20.25" customHeight="1" collapsed="1" thickBot="1" x14ac:dyDescent="0.25">
      <c r="A36" s="94" t="s">
        <v>121</v>
      </c>
      <c r="B36" s="293">
        <f t="shared" ref="B36:I36" ca="1" si="7">SUM(B30:B35)</f>
        <v>0</v>
      </c>
      <c r="C36" s="293">
        <f t="shared" ca="1" si="7"/>
        <v>0</v>
      </c>
      <c r="D36" s="293">
        <f t="shared" ca="1" si="7"/>
        <v>0</v>
      </c>
      <c r="E36" s="293">
        <f t="shared" ca="1" si="7"/>
        <v>0</v>
      </c>
      <c r="F36" s="293">
        <f t="shared" ca="1" si="7"/>
        <v>0</v>
      </c>
      <c r="G36" s="293">
        <f t="shared" ca="1" si="7"/>
        <v>0</v>
      </c>
      <c r="H36" s="293">
        <f t="shared" ca="1" si="7"/>
        <v>0</v>
      </c>
      <c r="I36" s="293">
        <f t="shared" ca="1" si="7"/>
        <v>0</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0</v>
      </c>
      <c r="F47" s="284">
        <f t="shared" ca="1" si="12"/>
        <v>0</v>
      </c>
      <c r="G47" s="284">
        <f t="shared" ca="1" si="12"/>
        <v>0</v>
      </c>
      <c r="H47" s="284">
        <f t="shared" ca="1" si="12"/>
        <v>0</v>
      </c>
      <c r="I47" s="284">
        <f t="shared" ca="1" si="12"/>
        <v>0</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0</v>
      </c>
      <c r="F48" s="293">
        <f t="shared" ca="1" si="13"/>
        <v>0</v>
      </c>
      <c r="G48" s="293">
        <f t="shared" ca="1" si="13"/>
        <v>0</v>
      </c>
      <c r="H48" s="293">
        <f t="shared" ca="1" si="13"/>
        <v>0</v>
      </c>
      <c r="I48" s="293">
        <f t="shared" ca="1" si="13"/>
        <v>0</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0</v>
      </c>
      <c r="F58" s="285">
        <f t="shared" ca="1" si="18"/>
        <v>0</v>
      </c>
      <c r="G58" s="285">
        <f t="shared" ca="1" si="18"/>
        <v>0</v>
      </c>
      <c r="H58" s="285">
        <f t="shared" ca="1" si="18"/>
        <v>0</v>
      </c>
      <c r="I58" s="285">
        <f t="shared" ca="1" si="18"/>
        <v>0</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0</v>
      </c>
      <c r="F59" s="286">
        <f t="shared" ca="1" si="19"/>
        <v>0</v>
      </c>
      <c r="G59" s="286">
        <f t="shared" ca="1" si="19"/>
        <v>0</v>
      </c>
      <c r="H59" s="286">
        <f t="shared" ca="1" si="19"/>
        <v>0</v>
      </c>
      <c r="I59" s="286">
        <f t="shared" ca="1" si="19"/>
        <v>0</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v>
      </c>
      <c r="D69" s="285">
        <f t="shared" ca="1" si="24"/>
        <v>0</v>
      </c>
      <c r="E69" s="285">
        <f t="shared" ca="1" si="24"/>
        <v>0</v>
      </c>
      <c r="F69" s="285">
        <f t="shared" ca="1" si="24"/>
        <v>0</v>
      </c>
      <c r="G69" s="285">
        <f t="shared" ca="1" si="24"/>
        <v>0</v>
      </c>
      <c r="H69" s="285">
        <f t="shared" ca="1" si="24"/>
        <v>0</v>
      </c>
      <c r="I69" s="285">
        <f t="shared" ca="1" si="24"/>
        <v>0</v>
      </c>
      <c r="K69" s="42"/>
      <c r="L69" s="21"/>
    </row>
    <row r="70" spans="1:20" s="87" customFormat="1" ht="18" customHeight="1" collapsed="1" thickBot="1" x14ac:dyDescent="0.25">
      <c r="A70" s="99" t="s">
        <v>122</v>
      </c>
      <c r="B70" s="294">
        <f t="shared" ref="B70:I70" ca="1" si="25">SUM(B64:B69)</f>
        <v>0</v>
      </c>
      <c r="C70" s="294">
        <f t="shared" ca="1" si="25"/>
        <v>0</v>
      </c>
      <c r="D70" s="294">
        <f t="shared" ca="1" si="25"/>
        <v>0</v>
      </c>
      <c r="E70" s="294">
        <f t="shared" ca="1" si="25"/>
        <v>0</v>
      </c>
      <c r="F70" s="294">
        <f t="shared" ca="1" si="25"/>
        <v>0</v>
      </c>
      <c r="G70" s="294">
        <f t="shared" ca="1" si="25"/>
        <v>0</v>
      </c>
      <c r="H70" s="294">
        <f t="shared" ca="1" si="25"/>
        <v>0</v>
      </c>
      <c r="I70" s="294">
        <f t="shared" ca="1" si="25"/>
        <v>0</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hidden="1" outlineLevel="1" thickBot="1" x14ac:dyDescent="0.25">
      <c r="A74" s="208" t="s">
        <v>125</v>
      </c>
      <c r="B74" s="209"/>
      <c r="C74" s="209"/>
      <c r="D74" s="209"/>
      <c r="E74" s="209"/>
      <c r="F74" s="209"/>
      <c r="G74" s="209"/>
      <c r="H74" s="209"/>
      <c r="I74" s="210"/>
      <c r="J74" s="211" t="s">
        <v>126</v>
      </c>
      <c r="K74" s="211" t="s">
        <v>127</v>
      </c>
      <c r="N74" s="409" t="s">
        <v>333</v>
      </c>
    </row>
    <row r="75" spans="1:20" ht="13.5" hidden="1"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hidden="1"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hidden="1"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0</v>
      </c>
      <c r="Q77" s="284">
        <f ca="1">IF($B77&lt;&gt;0,(+VLOOKUP($B77,$A$8:$I$13,6,FALSE))*(F77),0)</f>
        <v>0</v>
      </c>
      <c r="R77" s="284">
        <f ca="1">IF($B77&lt;&gt;0,(+VLOOKUP($B77,$A$8:$I$13,7,FALSE))*(G77),0)</f>
        <v>0</v>
      </c>
      <c r="S77" s="284">
        <f ca="1">IF($B77&lt;&gt;0,(+VLOOKUP($B77,$A$8:$I$13,8,FALSE))*(H77),0)</f>
        <v>0</v>
      </c>
      <c r="T77" s="284">
        <f ca="1">IF($B77&lt;&gt;0,(+VLOOKUP($B77,$A$8:$I$13,9,FALSE))*(I77),0)</f>
        <v>0</v>
      </c>
    </row>
    <row r="78" spans="1:20" hidden="1"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hidden="1"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hidden="1"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hidden="1"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hidden="1"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hidden="1"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0</v>
      </c>
      <c r="Q83" s="291">
        <f t="shared" ca="1" si="51"/>
        <v>0</v>
      </c>
      <c r="R83" s="291">
        <f t="shared" ca="1" si="51"/>
        <v>0</v>
      </c>
      <c r="S83" s="291">
        <f t="shared" ca="1" si="51"/>
        <v>0</v>
      </c>
      <c r="T83" s="291">
        <f t="shared" ca="1" si="51"/>
        <v>0</v>
      </c>
    </row>
    <row r="84" spans="1:20" ht="12" hidden="1"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hidden="1" outlineLevel="1" x14ac:dyDescent="0.2">
      <c r="A85" s="208" t="s">
        <v>130</v>
      </c>
      <c r="B85" s="209"/>
      <c r="C85" s="209"/>
      <c r="D85" s="209"/>
      <c r="E85" s="209"/>
      <c r="F85" s="209"/>
      <c r="G85" s="209"/>
      <c r="H85" s="209"/>
      <c r="I85" s="210"/>
    </row>
    <row r="86" spans="1:20" hidden="1"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hidden="1"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hidden="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hidden="1"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hidden="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hidden="1"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hidden="1"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hidden="1"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hidden="1"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hidden="1" outlineLevel="1" x14ac:dyDescent="0.2">
      <c r="A95" s="107"/>
      <c r="B95" s="42"/>
      <c r="C95" s="42"/>
      <c r="D95" s="42"/>
      <c r="E95" s="42"/>
      <c r="F95" s="42"/>
      <c r="G95" s="42"/>
      <c r="H95" s="42"/>
      <c r="I95" s="78"/>
    </row>
    <row r="96" spans="1:20" ht="13.5" hidden="1" outlineLevel="1" thickBot="1" x14ac:dyDescent="0.25">
      <c r="A96" s="208" t="s">
        <v>134</v>
      </c>
      <c r="B96" s="209"/>
      <c r="C96" s="209"/>
      <c r="D96" s="209"/>
      <c r="E96" s="209"/>
      <c r="F96" s="209"/>
      <c r="G96" s="209"/>
      <c r="H96" s="209"/>
      <c r="I96" s="210"/>
    </row>
    <row r="97" spans="1:20" hidden="1"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hidden="1"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hidden="1"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hidden="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hidden="1"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hidden="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hidden="1" outlineLevel="1" x14ac:dyDescent="0.2">
      <c r="A103" s="83" t="s">
        <v>70</v>
      </c>
      <c r="B103" s="119"/>
      <c r="C103" s="284">
        <f t="shared" ref="C103:I103" ca="1" si="62">+C13*(C91)</f>
        <v>0</v>
      </c>
      <c r="D103" s="284">
        <f t="shared" ca="1" si="62"/>
        <v>0</v>
      </c>
      <c r="E103" s="284">
        <f t="shared" ca="1" si="62"/>
        <v>0</v>
      </c>
      <c r="F103" s="284">
        <f t="shared" ca="1" si="62"/>
        <v>0</v>
      </c>
      <c r="G103" s="284">
        <f t="shared" ca="1" si="62"/>
        <v>0</v>
      </c>
      <c r="H103" s="284">
        <f t="shared" ca="1" si="62"/>
        <v>0</v>
      </c>
      <c r="I103" s="284">
        <f t="shared" ca="1" si="62"/>
        <v>0</v>
      </c>
    </row>
    <row r="104" spans="1:20" hidden="1" outlineLevel="1" x14ac:dyDescent="0.2">
      <c r="A104" s="120" t="s">
        <v>135</v>
      </c>
      <c r="B104" s="121"/>
      <c r="C104" s="295">
        <f t="shared" ref="C104:I104" ca="1" si="63">SUM(C98:C103)</f>
        <v>0</v>
      </c>
      <c r="D104" s="295">
        <f t="shared" ca="1" si="63"/>
        <v>0</v>
      </c>
      <c r="E104" s="295">
        <f t="shared" ca="1" si="63"/>
        <v>0</v>
      </c>
      <c r="F104" s="295">
        <f t="shared" ca="1" si="63"/>
        <v>0</v>
      </c>
      <c r="G104" s="295">
        <f t="shared" ca="1" si="63"/>
        <v>0</v>
      </c>
      <c r="H104" s="295">
        <f t="shared" ca="1" si="63"/>
        <v>0</v>
      </c>
      <c r="I104" s="295">
        <f t="shared" ca="1" si="63"/>
        <v>0</v>
      </c>
    </row>
    <row r="105" spans="1:20" ht="13.5" hidden="1" outlineLevel="1" thickBot="1" x14ac:dyDescent="0.25">
      <c r="A105" s="122" t="s">
        <v>136</v>
      </c>
      <c r="B105" s="123"/>
      <c r="C105" s="124">
        <f t="shared" ref="C105:I105" ca="1" si="64">IF(C36&lt;&gt;0,+C104/C36,0)</f>
        <v>0</v>
      </c>
      <c r="D105" s="124">
        <f t="shared" ca="1" si="64"/>
        <v>0</v>
      </c>
      <c r="E105" s="124">
        <f t="shared" ca="1" si="64"/>
        <v>0</v>
      </c>
      <c r="F105" s="124">
        <f t="shared" ca="1" si="64"/>
        <v>0</v>
      </c>
      <c r="G105" s="124">
        <f t="shared" ca="1" si="64"/>
        <v>0</v>
      </c>
      <c r="H105" s="124">
        <f t="shared" ca="1" si="64"/>
        <v>0</v>
      </c>
      <c r="I105" s="124">
        <f t="shared" ca="1" si="64"/>
        <v>0</v>
      </c>
    </row>
    <row r="106" spans="1:20" ht="7.5" hidden="1" customHeight="1" outlineLevel="1" x14ac:dyDescent="0.2"/>
    <row r="107" spans="1:20" collapsed="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hidden="1" outlineLevel="1" x14ac:dyDescent="0.2">
      <c r="A109" s="208" t="s">
        <v>138</v>
      </c>
      <c r="B109" s="209"/>
      <c r="C109" s="209"/>
      <c r="D109" s="209"/>
      <c r="E109" s="209"/>
      <c r="F109" s="209"/>
      <c r="G109" s="209"/>
      <c r="H109" s="209"/>
      <c r="I109" s="210"/>
      <c r="J109" s="211" t="s">
        <v>126</v>
      </c>
      <c r="K109" s="211" t="s">
        <v>127</v>
      </c>
    </row>
    <row r="110" spans="1:20" ht="13.5" hidden="1" outlineLevel="1" thickBot="1" x14ac:dyDescent="0.25">
      <c r="A110" s="212" t="s">
        <v>128</v>
      </c>
      <c r="B110" s="213"/>
      <c r="C110" s="213"/>
      <c r="D110" s="213"/>
      <c r="E110" s="213"/>
      <c r="F110" s="213"/>
      <c r="G110" s="213"/>
      <c r="H110" s="213"/>
      <c r="I110" s="213"/>
      <c r="J110" s="211"/>
      <c r="K110" s="211"/>
      <c r="N110" s="409" t="s">
        <v>334</v>
      </c>
    </row>
    <row r="111" spans="1:20" ht="25.5" hidden="1"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hidden="1" outlineLevel="1" x14ac:dyDescent="0.2">
      <c r="A112" s="58" t="s">
        <v>45</v>
      </c>
      <c r="B112" s="42"/>
      <c r="C112" s="42"/>
      <c r="D112" s="42"/>
      <c r="E112" s="42"/>
      <c r="F112" s="42"/>
      <c r="G112" s="42"/>
      <c r="H112" s="42"/>
      <c r="I112" s="78"/>
      <c r="J112" s="4"/>
    </row>
    <row r="113" spans="1:20" hidden="1"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0</v>
      </c>
      <c r="Q113" s="284">
        <f ca="1">IF($B113&lt;&gt;0,(+VLOOKUP($B113,$A$8:$I$13,6,FALSE)+VLOOKUP($B113,$A$42:$I$47,6,FALSE))*(F113),0)</f>
        <v>0</v>
      </c>
      <c r="R113" s="284">
        <f ca="1">IF($B113&lt;&gt;0,(+VLOOKUP($B113,$A$8:$I$13,7,FALSE)+VLOOKUP($B113,$A$42:$I$47,7,FALSE))*(G113),0)</f>
        <v>0</v>
      </c>
      <c r="S113" s="284">
        <f ca="1">IF($B113&lt;&gt;0,(+VLOOKUP($B113,$A$8:$I$13,8,FALSE)+VLOOKUP($B113,$A$42:$I$47,8,FALSE))*(H113),0)</f>
        <v>0</v>
      </c>
      <c r="T113" s="284">
        <f ca="1">IF($B113&lt;&gt;0,(+VLOOKUP($B113,$A$8:$I$13,9,FALSE)+VLOOKUP($B113,$A$42:$I$47,9,FALSE))*(I113),0)</f>
        <v>0</v>
      </c>
    </row>
    <row r="114" spans="1:20" hidden="1"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hidden="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hidden="1"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hidden="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hidden="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hidden="1"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0</v>
      </c>
      <c r="Q119" s="291">
        <f t="shared" ca="1" si="75"/>
        <v>0</v>
      </c>
      <c r="R119" s="291">
        <f t="shared" ca="1" si="75"/>
        <v>0</v>
      </c>
      <c r="S119" s="291">
        <f t="shared" ca="1" si="75"/>
        <v>0</v>
      </c>
      <c r="T119" s="291">
        <f t="shared" ca="1" si="75"/>
        <v>0</v>
      </c>
    </row>
    <row r="120" spans="1:20" ht="12" hidden="1"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hidden="1" outlineLevel="1" x14ac:dyDescent="0.2">
      <c r="A121" s="208" t="s">
        <v>139</v>
      </c>
      <c r="B121" s="209"/>
      <c r="C121" s="209"/>
      <c r="D121" s="209"/>
      <c r="E121" s="209"/>
      <c r="F121" s="209"/>
      <c r="G121" s="209"/>
      <c r="H121" s="209"/>
      <c r="I121" s="210"/>
    </row>
    <row r="122" spans="1:20" hidden="1"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hidden="1"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hidden="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hidden="1"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hidden="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hidden="1"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hidden="1"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hidden="1"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hidden="1"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hidden="1" outlineLevel="1" x14ac:dyDescent="0.2">
      <c r="B131" s="42"/>
      <c r="C131" s="42"/>
      <c r="D131" s="42"/>
      <c r="E131" s="42"/>
      <c r="F131" s="42"/>
      <c r="G131" s="42"/>
      <c r="H131" s="42"/>
      <c r="I131" s="78"/>
    </row>
    <row r="132" spans="1:16" ht="13.5" hidden="1" outlineLevel="1" thickBot="1" x14ac:dyDescent="0.25">
      <c r="A132" s="208" t="s">
        <v>140</v>
      </c>
      <c r="B132" s="209"/>
      <c r="C132" s="209"/>
      <c r="D132" s="209"/>
      <c r="E132" s="209"/>
      <c r="F132" s="209"/>
      <c r="G132" s="209"/>
      <c r="H132" s="209"/>
      <c r="I132" s="210"/>
    </row>
    <row r="133" spans="1:16" hidden="1"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hidden="1"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hidden="1"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hidden="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hidden="1"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hidden="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hidden="1" outlineLevel="1" x14ac:dyDescent="0.2">
      <c r="A139" s="83" t="s">
        <v>70</v>
      </c>
      <c r="B139" s="119"/>
      <c r="C139" s="284">
        <f ca="1">(+C13+C47)*(C$127)</f>
        <v>0</v>
      </c>
      <c r="D139" s="284">
        <f t="shared" ref="D139:I139" ca="1" si="83">(+D13+D47)*(D$127)</f>
        <v>0</v>
      </c>
      <c r="E139" s="284">
        <f t="shared" ca="1" si="83"/>
        <v>0</v>
      </c>
      <c r="F139" s="284">
        <f t="shared" ca="1" si="83"/>
        <v>0</v>
      </c>
      <c r="G139" s="284">
        <f t="shared" ca="1" si="83"/>
        <v>0</v>
      </c>
      <c r="H139" s="284">
        <f t="shared" ca="1" si="83"/>
        <v>0</v>
      </c>
      <c r="I139" s="284">
        <f t="shared" ca="1" si="83"/>
        <v>0</v>
      </c>
    </row>
    <row r="140" spans="1:16" hidden="1" outlineLevel="1" x14ac:dyDescent="0.2">
      <c r="A140" s="120" t="s">
        <v>140</v>
      </c>
      <c r="B140" s="121"/>
      <c r="C140" s="295">
        <f t="shared" ref="C140:I140" ca="1" si="84">SUM(C134:C139)</f>
        <v>0</v>
      </c>
      <c r="D140" s="295">
        <f t="shared" ca="1" si="84"/>
        <v>0</v>
      </c>
      <c r="E140" s="295">
        <f t="shared" ca="1" si="84"/>
        <v>0</v>
      </c>
      <c r="F140" s="295">
        <f t="shared" ca="1" si="84"/>
        <v>0</v>
      </c>
      <c r="G140" s="295">
        <f t="shared" ca="1" si="84"/>
        <v>0</v>
      </c>
      <c r="H140" s="295">
        <f t="shared" ca="1" si="84"/>
        <v>0</v>
      </c>
      <c r="I140" s="295">
        <f t="shared" ca="1" si="84"/>
        <v>0</v>
      </c>
    </row>
    <row r="141" spans="1:16" ht="13.5" hidden="1" outlineLevel="1" thickBot="1" x14ac:dyDescent="0.25">
      <c r="A141" s="122" t="s">
        <v>141</v>
      </c>
      <c r="B141" s="126"/>
      <c r="C141" s="124">
        <f t="shared" ref="C141:I141" ca="1" si="85">IF((+C36+C48)&lt;&gt;0,+C140/(+C36+C48),0)</f>
        <v>0</v>
      </c>
      <c r="D141" s="124">
        <f t="shared" ca="1" si="85"/>
        <v>0</v>
      </c>
      <c r="E141" s="124">
        <f t="shared" ca="1" si="85"/>
        <v>0</v>
      </c>
      <c r="F141" s="124">
        <f t="shared" ca="1" si="85"/>
        <v>0</v>
      </c>
      <c r="G141" s="124">
        <f t="shared" ca="1" si="85"/>
        <v>0</v>
      </c>
      <c r="H141" s="124">
        <f t="shared" ca="1" si="85"/>
        <v>0</v>
      </c>
      <c r="I141" s="124">
        <f t="shared" ca="1" si="85"/>
        <v>0</v>
      </c>
    </row>
    <row r="142" spans="1:16" hidden="1" outlineLevel="1" x14ac:dyDescent="0.2"/>
    <row r="143" spans="1:16" collapsed="1"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638"/>
      <c r="D185" s="638"/>
      <c r="E185" s="638"/>
      <c r="F185" s="638"/>
      <c r="G185" s="638"/>
      <c r="H185" s="638"/>
      <c r="I185" s="638"/>
      <c r="J185" s="63"/>
      <c r="K185" s="63"/>
      <c r="L185" s="63"/>
    </row>
    <row r="186" spans="1:12" hidden="1" outlineLevel="1" x14ac:dyDescent="0.2">
      <c r="A186" s="61" t="s">
        <v>69</v>
      </c>
      <c r="B186" s="65"/>
      <c r="C186" s="638"/>
      <c r="D186" s="638"/>
      <c r="E186" s="638"/>
      <c r="F186" s="638"/>
      <c r="G186" s="638"/>
      <c r="H186" s="638"/>
      <c r="I186" s="638"/>
      <c r="J186" s="42"/>
      <c r="K186" s="21"/>
      <c r="L186" s="21"/>
    </row>
    <row r="187" spans="1:12" s="736" customFormat="1" hidden="1" outlineLevel="1" x14ac:dyDescent="0.2">
      <c r="A187" s="61" t="s">
        <v>546</v>
      </c>
      <c r="B187" s="65"/>
      <c r="C187" s="638"/>
      <c r="D187" s="638"/>
      <c r="E187" s="638"/>
      <c r="F187" s="638"/>
      <c r="G187" s="638"/>
      <c r="H187" s="638"/>
      <c r="I187" s="638"/>
      <c r="J187" s="42"/>
      <c r="K187" s="712"/>
      <c r="L187" s="712"/>
    </row>
    <row r="188" spans="1:12" hidden="1" outlineLevel="1" x14ac:dyDescent="0.2">
      <c r="A188" s="61" t="s">
        <v>547</v>
      </c>
      <c r="B188" s="65"/>
      <c r="C188" s="638"/>
      <c r="D188" s="638"/>
      <c r="E188" s="638"/>
      <c r="F188" s="638"/>
      <c r="G188" s="638"/>
      <c r="H188" s="638"/>
      <c r="I188" s="638"/>
      <c r="J188" s="42"/>
      <c r="K188" s="21"/>
      <c r="L188" s="21"/>
    </row>
    <row r="189" spans="1:12" s="736" customFormat="1" hidden="1" outlineLevel="1" x14ac:dyDescent="0.2">
      <c r="A189" s="61" t="s">
        <v>498</v>
      </c>
      <c r="B189" s="65"/>
      <c r="C189" s="638"/>
      <c r="D189" s="638"/>
      <c r="E189" s="638"/>
      <c r="F189" s="638"/>
      <c r="G189" s="638"/>
      <c r="H189" s="638"/>
      <c r="I189" s="638"/>
      <c r="J189" s="42"/>
      <c r="K189" s="712"/>
      <c r="L189" s="712"/>
    </row>
    <row r="190" spans="1:12" hidden="1" outlineLevel="1" x14ac:dyDescent="0.2">
      <c r="A190" s="83" t="s">
        <v>70</v>
      </c>
      <c r="B190" s="65"/>
      <c r="C190" s="638"/>
      <c r="D190" s="638"/>
      <c r="E190" s="638"/>
      <c r="F190" s="638"/>
      <c r="G190" s="638"/>
      <c r="H190" s="638"/>
      <c r="I190" s="638"/>
      <c r="J190" s="42"/>
      <c r="K190" s="21"/>
      <c r="L190" s="21"/>
    </row>
    <row r="191" spans="1:12" hidden="1" outlineLevel="1" x14ac:dyDescent="0.2">
      <c r="A191" s="129" t="s">
        <v>147</v>
      </c>
      <c r="B191" s="132"/>
      <c r="C191" s="295">
        <f t="shared" ref="C191:I191" si="97">SUM(C185:C190)</f>
        <v>0</v>
      </c>
      <c r="D191" s="587">
        <f t="shared" si="97"/>
        <v>0</v>
      </c>
      <c r="E191" s="587">
        <f t="shared" si="97"/>
        <v>0</v>
      </c>
      <c r="F191" s="587">
        <f t="shared" si="97"/>
        <v>0</v>
      </c>
      <c r="G191" s="587">
        <f t="shared" si="97"/>
        <v>0</v>
      </c>
      <c r="H191" s="587">
        <f t="shared" si="97"/>
        <v>0</v>
      </c>
      <c r="I191" s="587">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0</v>
      </c>
      <c r="D205" s="82">
        <f t="shared" ca="1" si="98"/>
        <v>0</v>
      </c>
      <c r="E205" s="82">
        <f t="shared" ca="1" si="98"/>
        <v>0</v>
      </c>
      <c r="F205" s="82">
        <f t="shared" ca="1" si="98"/>
        <v>0</v>
      </c>
      <c r="G205" s="82">
        <f t="shared" ca="1" si="98"/>
        <v>0</v>
      </c>
      <c r="H205" s="82">
        <f t="shared" ca="1" si="98"/>
        <v>0</v>
      </c>
      <c r="I205" s="82">
        <f t="shared" ca="1" si="98"/>
        <v>0</v>
      </c>
    </row>
    <row r="206" spans="1:9" hidden="1" outlineLevel="1" x14ac:dyDescent="0.2">
      <c r="A206" t="s">
        <v>149</v>
      </c>
      <c r="B206" s="82">
        <f t="shared" ref="B206:I206" ca="1" si="99">+B36</f>
        <v>0</v>
      </c>
      <c r="C206" s="82">
        <f t="shared" ca="1" si="99"/>
        <v>0</v>
      </c>
      <c r="D206" s="82">
        <f t="shared" ca="1" si="99"/>
        <v>0</v>
      </c>
      <c r="E206" s="82">
        <f t="shared" ca="1" si="99"/>
        <v>0</v>
      </c>
      <c r="F206" s="82">
        <f t="shared" ca="1" si="99"/>
        <v>0</v>
      </c>
      <c r="G206" s="82">
        <f t="shared" ca="1" si="99"/>
        <v>0</v>
      </c>
      <c r="H206" s="82">
        <f t="shared" ca="1" si="99"/>
        <v>0</v>
      </c>
      <c r="I206" s="82">
        <f t="shared" ca="1" si="99"/>
        <v>0</v>
      </c>
    </row>
    <row r="207" spans="1:9" hidden="1" outlineLevel="1" x14ac:dyDescent="0.2">
      <c r="A207" t="s">
        <v>150</v>
      </c>
      <c r="B207" s="82">
        <f t="shared" ref="B207:I207" ca="1" si="100">+B36+B48</f>
        <v>0</v>
      </c>
      <c r="C207" s="82">
        <f t="shared" ca="1" si="100"/>
        <v>0</v>
      </c>
      <c r="D207" s="82">
        <f t="shared" ca="1" si="100"/>
        <v>0</v>
      </c>
      <c r="E207" s="82">
        <f t="shared" ca="1" si="100"/>
        <v>0</v>
      </c>
      <c r="F207" s="82">
        <f t="shared" ca="1" si="100"/>
        <v>0</v>
      </c>
      <c r="G207" s="82">
        <f t="shared" ca="1" si="100"/>
        <v>0</v>
      </c>
      <c r="H207" s="82">
        <f t="shared" ca="1" si="100"/>
        <v>0</v>
      </c>
      <c r="I207" s="82">
        <f t="shared" ca="1" si="100"/>
        <v>0</v>
      </c>
    </row>
    <row r="208" spans="1:9" hidden="1" outlineLevel="1" x14ac:dyDescent="0.2">
      <c r="A208" t="s">
        <v>151</v>
      </c>
      <c r="B208" s="82">
        <f t="shared" ref="B208:I208" ca="1" si="101">+B70</f>
        <v>0</v>
      </c>
      <c r="C208" s="82">
        <f t="shared" ca="1" si="101"/>
        <v>0</v>
      </c>
      <c r="D208" s="82">
        <f t="shared" ca="1" si="101"/>
        <v>0</v>
      </c>
      <c r="E208" s="82">
        <f t="shared" ca="1" si="101"/>
        <v>0</v>
      </c>
      <c r="F208" s="82">
        <f t="shared" ca="1" si="101"/>
        <v>0</v>
      </c>
      <c r="G208" s="82">
        <f t="shared" ca="1" si="101"/>
        <v>0</v>
      </c>
      <c r="H208" s="82">
        <f t="shared" ca="1" si="101"/>
        <v>0</v>
      </c>
      <c r="I208" s="82">
        <f t="shared" ca="1" si="101"/>
        <v>0</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300" priority="2" stopIfTrue="1" operator="notEqual">
      <formula>0</formula>
    </cfRule>
  </conditionalFormatting>
  <conditionalFormatting sqref="J130 J94 J70 J59 J48 J36:J37 J14 J25">
    <cfRule type="cellIs" dxfId="299" priority="3" stopIfTrue="1" operator="equal">
      <formula>"OK"</formula>
    </cfRule>
    <cfRule type="cellIs" dxfId="298" priority="4" stopIfTrue="1" operator="equal">
      <formula>"Warning Check Escalations"</formula>
    </cfRule>
  </conditionalFormatting>
  <conditionalFormatting sqref="N120:T120 N84:T84">
    <cfRule type="cellIs" dxfId="297" priority="5" stopIfTrue="1" operator="notEqual">
      <formula>0</formula>
    </cfRule>
    <cfRule type="cellIs" dxfId="296" priority="6" stopIfTrue="1" operator="equal">
      <formula>0</formula>
    </cfRule>
  </conditionalFormatting>
  <conditionalFormatting sqref="B94:I94">
    <cfRule type="cellIs" dxfId="295" priority="1" stopIfTrue="1" operator="notEqual">
      <formula>0</formula>
    </cfRule>
  </conditionalFormatting>
  <dataValidations count="5">
    <dataValidation type="list" showInputMessage="1" showErrorMessage="1" sqref="B112" xr:uid="{00000000-0002-0000-2600-000000000000}">
      <formula1>"Labour, Materials, Services"</formula1>
    </dataValidation>
    <dataValidation type="list" allowBlank="1" showInputMessage="1" showErrorMessage="1" sqref="A77:A82" xr:uid="{00000000-0002-0000-2600-000001000000}">
      <formula1>EscalationDescription_Input_Cost</formula1>
    </dataValidation>
    <dataValidation type="list" showInputMessage="1" showErrorMessage="1" sqref="A113:A118" xr:uid="{00000000-0002-0000-2600-000002000000}">
      <formula1>EscalationDescription_General</formula1>
    </dataValidation>
    <dataValidation type="list" allowBlank="1" showInputMessage="1" showErrorMessage="1" sqref="D5" xr:uid="{00000000-0002-0000-2600-000003000000}">
      <formula1>"2008/09 Regulatory Accounts, Bottom Up"</formula1>
    </dataValidation>
    <dataValidation type="list" showInputMessage="1" showErrorMessage="1" sqref="B77:B82 B113:B118" xr:uid="{00000000-0002-0000-26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67585"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82">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26</v>
      </c>
      <c r="M1" s="281"/>
      <c r="N1" s="279"/>
      <c r="O1" s="279"/>
      <c r="P1" s="279"/>
      <c r="Q1" s="279"/>
      <c r="R1" s="279"/>
      <c r="S1" s="279"/>
      <c r="T1" s="279"/>
    </row>
    <row r="2" spans="1:20" ht="15.75" x14ac:dyDescent="0.25">
      <c r="A2" s="184" t="s">
        <v>114</v>
      </c>
      <c r="B2" s="74" t="str">
        <f ca="1">OFFSET(List_AllocOpexListStart,+$K$1,1)</f>
        <v>Training Centre - Apprentice</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0.36035140233377366</v>
      </c>
      <c r="D13" s="285">
        <f ca="1">OFFSET(Future_AOpexStart,MATCH($K$1,'I-6 Future A'!$A$6:$A$379)+7,+'I-5 Future DA'!E$5)</f>
        <v>0.36035140233377366</v>
      </c>
      <c r="E13" s="285">
        <f ca="1">OFFSET(Future_AOpexStart,MATCH($K$1,'I-6 Future A'!$A$6:$A$379)+7,+'I-5 Future DA'!F$5)</f>
        <v>0.36035140233377366</v>
      </c>
      <c r="F13" s="285">
        <f ca="1">OFFSET(Future_AOpexStart,MATCH($K$1,'I-6 Future A'!$A$6:$A$379)+7,+'I-5 Future DA'!G$5)</f>
        <v>0.36035140233377366</v>
      </c>
      <c r="G13" s="285">
        <f ca="1">OFFSET(Future_AOpexStart,MATCH($K$1,'I-6 Future A'!$A$6:$A$379)+7,+'I-5 Future DA'!H$5)</f>
        <v>0.36035140233377366</v>
      </c>
      <c r="H13" s="285">
        <f ca="1">OFFSET(Future_AOpexStart,MATCH($K$1,'I-6 Future A'!$A$6:$A$379)+7,+'I-5 Future DA'!I$5)</f>
        <v>0.36035140233377366</v>
      </c>
      <c r="I13" s="285">
        <f ca="1">OFFSET(Future_AOpexStart,MATCH($K$1,'I-6 Future A'!$A$6:$A$379)+7,+'I-5 Future DA'!J$5)</f>
        <v>0.36035140233377366</v>
      </c>
      <c r="J13" s="36"/>
      <c r="K13" s="21"/>
      <c r="L13" s="21"/>
    </row>
    <row r="14" spans="1:20" s="87" customFormat="1" ht="18" customHeight="1" collapsed="1" thickBot="1" x14ac:dyDescent="0.25">
      <c r="A14" s="84" t="s">
        <v>71</v>
      </c>
      <c r="B14" s="286">
        <f t="shared" ref="B14:I14" ca="1" si="0">SUM(B8:B13)</f>
        <v>0</v>
      </c>
      <c r="C14" s="286">
        <f t="shared" ca="1" si="0"/>
        <v>0.36035140233377366</v>
      </c>
      <c r="D14" s="286">
        <f t="shared" ca="1" si="0"/>
        <v>0.36035140233377366</v>
      </c>
      <c r="E14" s="286">
        <f t="shared" ca="1" si="0"/>
        <v>0.36035140233377366</v>
      </c>
      <c r="F14" s="286">
        <f t="shared" ca="1" si="0"/>
        <v>0.36035140233377366</v>
      </c>
      <c r="G14" s="286">
        <f t="shared" ca="1" si="0"/>
        <v>0.36035140233377366</v>
      </c>
      <c r="H14" s="286">
        <f t="shared" ca="1" si="0"/>
        <v>0.36035140233377366</v>
      </c>
      <c r="I14" s="286">
        <f t="shared" ca="1" si="0"/>
        <v>0.36035140233377366</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2"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2"/>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+'A-26'!B8+'A-26'!B19</f>
        <v>0</v>
      </c>
      <c r="C30" s="284">
        <f ca="1">+'A-26'!C8+'A-26'!C19</f>
        <v>0</v>
      </c>
      <c r="D30" s="284">
        <f ca="1">+'A-26'!D8+'A-26'!D19</f>
        <v>0</v>
      </c>
      <c r="E30" s="284">
        <f ca="1">+'A-26'!E8+'A-26'!E19</f>
        <v>0</v>
      </c>
      <c r="F30" s="284">
        <f ca="1">+'A-26'!F8+'A-26'!F19</f>
        <v>0</v>
      </c>
      <c r="G30" s="284">
        <f ca="1">+'A-26'!G8+'A-26'!G19</f>
        <v>0</v>
      </c>
      <c r="H30" s="284">
        <f ca="1">+'A-26'!H8+'A-26'!H19</f>
        <v>0</v>
      </c>
      <c r="I30" s="284">
        <f ca="1">+'A-26'!I8+'A-26'!I19</f>
        <v>0</v>
      </c>
      <c r="J30" s="42"/>
      <c r="K30" s="21"/>
      <c r="L30" s="21"/>
    </row>
    <row r="31" spans="1:12" hidden="1" outlineLevel="2" x14ac:dyDescent="0.2">
      <c r="A31" s="61" t="s">
        <v>69</v>
      </c>
      <c r="B31" s="284">
        <f ca="1">+'A-26'!B9+'A-26'!B20</f>
        <v>0</v>
      </c>
      <c r="C31" s="284">
        <f ca="1">+'A-26'!C9+'A-26'!C20</f>
        <v>0</v>
      </c>
      <c r="D31" s="284">
        <f ca="1">+'A-26'!D9+'A-26'!D20</f>
        <v>0</v>
      </c>
      <c r="E31" s="284">
        <f ca="1">+'A-26'!E9+'A-26'!E20</f>
        <v>0</v>
      </c>
      <c r="F31" s="284">
        <f ca="1">+'A-26'!F9+'A-26'!F20</f>
        <v>0</v>
      </c>
      <c r="G31" s="284">
        <f ca="1">+'A-26'!G9+'A-26'!G20</f>
        <v>0</v>
      </c>
      <c r="H31" s="284">
        <f ca="1">+'A-26'!H9+'A-26'!H20</f>
        <v>0</v>
      </c>
      <c r="I31" s="284">
        <f ca="1">+'A-26'!I9+'A-26'!I20</f>
        <v>0</v>
      </c>
      <c r="J31" s="42"/>
      <c r="K31" s="21"/>
      <c r="L31" s="21"/>
    </row>
    <row r="32" spans="1:12" s="736" customFormat="1" hidden="1" outlineLevel="2" x14ac:dyDescent="0.2">
      <c r="A32" s="61" t="s">
        <v>546</v>
      </c>
      <c r="B32" s="284">
        <f ca="1">+'A-26'!B10+'A-26'!B21</f>
        <v>0</v>
      </c>
      <c r="C32" s="284">
        <f ca="1">+'A-26'!C10+'A-26'!C21</f>
        <v>0</v>
      </c>
      <c r="D32" s="284">
        <f ca="1">+'A-26'!D10+'A-26'!D21</f>
        <v>0</v>
      </c>
      <c r="E32" s="284">
        <f ca="1">+'A-26'!E10+'A-26'!E21</f>
        <v>0</v>
      </c>
      <c r="F32" s="284">
        <f ca="1">+'A-26'!F10+'A-26'!F21</f>
        <v>0</v>
      </c>
      <c r="G32" s="284">
        <f ca="1">+'A-26'!G10+'A-26'!G21</f>
        <v>0</v>
      </c>
      <c r="H32" s="284">
        <f ca="1">+'A-26'!H10+'A-26'!H21</f>
        <v>0</v>
      </c>
      <c r="I32" s="284">
        <f ca="1">+'A-26'!I10+'A-26'!I21</f>
        <v>0</v>
      </c>
      <c r="J32" s="42"/>
      <c r="K32" s="712"/>
      <c r="L32" s="712"/>
    </row>
    <row r="33" spans="1:12" hidden="1" outlineLevel="2" x14ac:dyDescent="0.2">
      <c r="A33" s="61" t="s">
        <v>547</v>
      </c>
      <c r="B33" s="284">
        <f ca="1">+'A-26'!B11+'A-26'!B22</f>
        <v>0</v>
      </c>
      <c r="C33" s="284">
        <f ca="1">+'A-26'!C11+'A-26'!C22</f>
        <v>0</v>
      </c>
      <c r="D33" s="284">
        <f ca="1">+'A-26'!D11+'A-26'!D22</f>
        <v>0</v>
      </c>
      <c r="E33" s="284">
        <f ca="1">+'A-26'!E11+'A-26'!E22</f>
        <v>0</v>
      </c>
      <c r="F33" s="284">
        <f ca="1">+'A-26'!F11+'A-26'!F22</f>
        <v>0</v>
      </c>
      <c r="G33" s="284">
        <f ca="1">+'A-26'!G11+'A-26'!G22</f>
        <v>0</v>
      </c>
      <c r="H33" s="284">
        <f ca="1">+'A-26'!H11+'A-26'!H22</f>
        <v>0</v>
      </c>
      <c r="I33" s="284">
        <f ca="1">+'A-26'!I11+'A-26'!I22</f>
        <v>0</v>
      </c>
      <c r="J33" s="42"/>
      <c r="K33" s="21"/>
      <c r="L33" s="21"/>
    </row>
    <row r="34" spans="1:12" s="736" customFormat="1" hidden="1" outlineLevel="2" x14ac:dyDescent="0.2">
      <c r="A34" s="61" t="s">
        <v>498</v>
      </c>
      <c r="B34" s="284">
        <f ca="1">+'A-26'!B12+'A-26'!B23</f>
        <v>0</v>
      </c>
      <c r="C34" s="284">
        <f ca="1">+'A-26'!C12+'A-26'!C23</f>
        <v>0</v>
      </c>
      <c r="D34" s="284">
        <f ca="1">+'A-26'!D12+'A-26'!D23</f>
        <v>0</v>
      </c>
      <c r="E34" s="284">
        <f ca="1">+'A-26'!E12+'A-26'!E23</f>
        <v>0</v>
      </c>
      <c r="F34" s="284">
        <f ca="1">+'A-26'!F12+'A-26'!F23</f>
        <v>0</v>
      </c>
      <c r="G34" s="284">
        <f ca="1">+'A-26'!G12+'A-26'!G23</f>
        <v>0</v>
      </c>
      <c r="H34" s="284">
        <f ca="1">+'A-26'!H12+'A-26'!H23</f>
        <v>0</v>
      </c>
      <c r="I34" s="284">
        <f ca="1">+'A-26'!I12+'A-26'!I23</f>
        <v>0</v>
      </c>
      <c r="J34" s="42"/>
      <c r="K34" s="712"/>
      <c r="L34" s="712"/>
    </row>
    <row r="35" spans="1:12" ht="13.5" hidden="1" outlineLevel="2" thickBot="1" x14ac:dyDescent="0.25">
      <c r="A35" s="83" t="s">
        <v>70</v>
      </c>
      <c r="B35" s="284">
        <f ca="1">+'A-26'!B13+'A-26'!B24</f>
        <v>0</v>
      </c>
      <c r="C35" s="284">
        <f ca="1">+'A-26'!C13+'A-26'!C24</f>
        <v>0.36035140233377366</v>
      </c>
      <c r="D35" s="284">
        <f ca="1">+'A-26'!D13+'A-26'!D24</f>
        <v>0.36035140233377366</v>
      </c>
      <c r="E35" s="284">
        <f ca="1">+'A-26'!E13+'A-26'!E24</f>
        <v>0.36035140233377366</v>
      </c>
      <c r="F35" s="284">
        <f ca="1">+'A-26'!F13+'A-26'!F24</f>
        <v>0.36035140233377366</v>
      </c>
      <c r="G35" s="284">
        <f ca="1">+'A-26'!G13+'A-26'!G24</f>
        <v>0.36035140233377366</v>
      </c>
      <c r="H35" s="284">
        <f ca="1">+'A-26'!H13+'A-26'!H24</f>
        <v>0.36035140233377366</v>
      </c>
      <c r="I35" s="284">
        <f ca="1">+'A-26'!I13+'A-26'!I24</f>
        <v>0.36035140233377366</v>
      </c>
      <c r="J35" s="93"/>
      <c r="K35" s="21"/>
      <c r="L35" s="21"/>
    </row>
    <row r="36" spans="1:12" s="87" customFormat="1" ht="20.25" customHeight="1" collapsed="1" thickBot="1" x14ac:dyDescent="0.25">
      <c r="A36" s="94" t="s">
        <v>121</v>
      </c>
      <c r="B36" s="293">
        <f t="shared" ref="B36:I36" ca="1" si="7">SUM(B30:B35)</f>
        <v>0</v>
      </c>
      <c r="C36" s="293">
        <f t="shared" ca="1" si="7"/>
        <v>0.36035140233377366</v>
      </c>
      <c r="D36" s="293">
        <f t="shared" ca="1" si="7"/>
        <v>0.36035140233377366</v>
      </c>
      <c r="E36" s="293">
        <f t="shared" ca="1" si="7"/>
        <v>0.36035140233377366</v>
      </c>
      <c r="F36" s="293">
        <f t="shared" ca="1" si="7"/>
        <v>0.36035140233377366</v>
      </c>
      <c r="G36" s="293">
        <f t="shared" ca="1" si="7"/>
        <v>0.36035140233377366</v>
      </c>
      <c r="H36" s="293">
        <f t="shared" ca="1" si="7"/>
        <v>0.36035140233377366</v>
      </c>
      <c r="I36" s="293">
        <f t="shared" ca="1" si="7"/>
        <v>0.36035140233377366</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3.1287062951453359E-3</v>
      </c>
      <c r="F47" s="284">
        <f t="shared" ca="1" si="12"/>
        <v>5.8085378038309861E-3</v>
      </c>
      <c r="G47" s="284">
        <f t="shared" ca="1" si="12"/>
        <v>7.9942297694139061E-3</v>
      </c>
      <c r="H47" s="284">
        <f t="shared" ca="1" si="12"/>
        <v>1.0171270610206852E-2</v>
      </c>
      <c r="I47" s="284">
        <f t="shared" ca="1" si="12"/>
        <v>1.2334695287062011E-2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3.1287062951453359E-3</v>
      </c>
      <c r="F48" s="293">
        <f t="shared" ca="1" si="13"/>
        <v>5.8085378038309861E-3</v>
      </c>
      <c r="G48" s="293">
        <f t="shared" ca="1" si="13"/>
        <v>7.9942297694139061E-3</v>
      </c>
      <c r="H48" s="293">
        <f t="shared" ca="1" si="13"/>
        <v>1.0171270610206852E-2</v>
      </c>
      <c r="I48" s="293">
        <f t="shared" ca="1" si="13"/>
        <v>1.2334695287062011E-2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1.6936574578362543E-3</v>
      </c>
      <c r="F58" s="285">
        <f t="shared" ca="1" si="18"/>
        <v>4.0497119170933545E-3</v>
      </c>
      <c r="G58" s="285">
        <f t="shared" ca="1" si="18"/>
        <v>6.7683980527112149E-3</v>
      </c>
      <c r="H58" s="285">
        <f t="shared" ca="1" si="18"/>
        <v>9.2663980990520499E-3</v>
      </c>
      <c r="I58" s="285">
        <f t="shared" ca="1" si="18"/>
        <v>1.1517812709011543E-2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1.6936574578362543E-3</v>
      </c>
      <c r="F59" s="286">
        <f t="shared" ca="1" si="19"/>
        <v>4.0497119170933545E-3</v>
      </c>
      <c r="G59" s="286">
        <f t="shared" ca="1" si="19"/>
        <v>6.7683980527112149E-3</v>
      </c>
      <c r="H59" s="286">
        <f t="shared" ca="1" si="19"/>
        <v>9.2663980990520499E-3</v>
      </c>
      <c r="I59" s="286">
        <f t="shared" ca="1" si="19"/>
        <v>1.1517812709011543E-2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0.36035140233377366</v>
      </c>
      <c r="D69" s="285">
        <f t="shared" ca="1" si="24"/>
        <v>0.36035140233377366</v>
      </c>
      <c r="E69" s="285">
        <f t="shared" ca="1" si="24"/>
        <v>0.36517376608675522</v>
      </c>
      <c r="F69" s="285">
        <f t="shared" ca="1" si="24"/>
        <v>0.37020965205469802</v>
      </c>
      <c r="G69" s="285">
        <f t="shared" ca="1" si="24"/>
        <v>0.37511403015589878</v>
      </c>
      <c r="H69" s="285">
        <f t="shared" ca="1" si="24"/>
        <v>0.37978907104303256</v>
      </c>
      <c r="I69" s="285">
        <f t="shared" ca="1" si="24"/>
        <v>0.38420391032984719</v>
      </c>
      <c r="K69" s="42"/>
      <c r="L69" s="21"/>
    </row>
    <row r="70" spans="1:20" s="87" customFormat="1" ht="18" customHeight="1" collapsed="1" thickBot="1" x14ac:dyDescent="0.25">
      <c r="A70" s="99" t="s">
        <v>122</v>
      </c>
      <c r="B70" s="294">
        <f t="shared" ref="B70:I70" ca="1" si="25">SUM(B64:B69)</f>
        <v>0</v>
      </c>
      <c r="C70" s="294">
        <f t="shared" ca="1" si="25"/>
        <v>0.36035140233377366</v>
      </c>
      <c r="D70" s="294">
        <f t="shared" ca="1" si="25"/>
        <v>0.36035140233377366</v>
      </c>
      <c r="E70" s="294">
        <f t="shared" ca="1" si="25"/>
        <v>0.36517376608675522</v>
      </c>
      <c r="F70" s="294">
        <f t="shared" ca="1" si="25"/>
        <v>0.37020965205469802</v>
      </c>
      <c r="G70" s="294">
        <f t="shared" ca="1" si="25"/>
        <v>0.37511403015589878</v>
      </c>
      <c r="H70" s="294">
        <f t="shared" ca="1" si="25"/>
        <v>0.37978907104303256</v>
      </c>
      <c r="I70" s="294">
        <f t="shared" ca="1" si="25"/>
        <v>0.38420391032984719</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3.1287062951453359E-3</v>
      </c>
      <c r="Q77" s="284">
        <f ca="1">IF($B77&lt;&gt;0,(+VLOOKUP($B77,$A$8:$I$13,6,FALSE))*(F77),0)</f>
        <v>5.8085378038309861E-3</v>
      </c>
      <c r="R77" s="284">
        <f ca="1">IF($B77&lt;&gt;0,(+VLOOKUP($B77,$A$8:$I$13,7,FALSE))*(G77),0)</f>
        <v>7.9942297694139061E-3</v>
      </c>
      <c r="S77" s="284">
        <f ca="1">IF($B77&lt;&gt;0,(+VLOOKUP($B77,$A$8:$I$13,8,FALSE))*(H77),0)</f>
        <v>1.0171270610206852E-2</v>
      </c>
      <c r="T77" s="284">
        <f ca="1">IF($B77&lt;&gt;0,(+VLOOKUP($B77,$A$8:$I$13,9,FALSE))*(I77),0)</f>
        <v>1.2334695287062011E-2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3.1287062951453359E-3</v>
      </c>
      <c r="Q83" s="291">
        <f t="shared" ca="1" si="51"/>
        <v>5.8085378038309861E-3</v>
      </c>
      <c r="R83" s="291">
        <f t="shared" ca="1" si="51"/>
        <v>7.9942297694139061E-3</v>
      </c>
      <c r="S83" s="291">
        <f t="shared" ca="1" si="51"/>
        <v>1.0171270610206852E-2</v>
      </c>
      <c r="T83" s="291">
        <f t="shared" ca="1" si="51"/>
        <v>1.2334695287062011E-2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3.1287062951453359E-3</v>
      </c>
      <c r="F103" s="284">
        <f t="shared" ca="1" si="62"/>
        <v>5.8085378038309861E-3</v>
      </c>
      <c r="G103" s="284">
        <f t="shared" ca="1" si="62"/>
        <v>7.9942297694139061E-3</v>
      </c>
      <c r="H103" s="284">
        <f t="shared" ca="1" si="62"/>
        <v>1.0171270610206852E-2</v>
      </c>
      <c r="I103" s="284">
        <f t="shared" ca="1" si="62"/>
        <v>1.2334695287062011E-2</v>
      </c>
    </row>
    <row r="104" spans="1:20" outlineLevel="1" x14ac:dyDescent="0.2">
      <c r="A104" s="120" t="s">
        <v>135</v>
      </c>
      <c r="B104" s="121"/>
      <c r="C104" s="295">
        <f t="shared" ref="C104:I104" ca="1" si="63">SUM(C98:C103)</f>
        <v>0</v>
      </c>
      <c r="D104" s="295">
        <f t="shared" ca="1" si="63"/>
        <v>0</v>
      </c>
      <c r="E104" s="295">
        <f t="shared" ca="1" si="63"/>
        <v>3.1287062951453359E-3</v>
      </c>
      <c r="F104" s="295">
        <f t="shared" ca="1" si="63"/>
        <v>5.8085378038309861E-3</v>
      </c>
      <c r="G104" s="295">
        <f t="shared" ca="1" si="63"/>
        <v>7.9942297694139061E-3</v>
      </c>
      <c r="H104" s="295">
        <f t="shared" ca="1" si="63"/>
        <v>1.0171270610206852E-2</v>
      </c>
      <c r="I104" s="295">
        <f t="shared" ca="1" si="63"/>
        <v>1.2334695287062011E-2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1.6936574578362543E-3</v>
      </c>
      <c r="Q113" s="284">
        <f ca="1">IF($B113&lt;&gt;0,(+VLOOKUP($B113,$A$8:$I$13,6,FALSE)+VLOOKUP($B113,$A$42:$I$47,6,FALSE))*(F113),0)</f>
        <v>4.0497119170933545E-3</v>
      </c>
      <c r="R113" s="284">
        <f ca="1">IF($B113&lt;&gt;0,(+VLOOKUP($B113,$A$8:$I$13,7,FALSE)+VLOOKUP($B113,$A$42:$I$47,7,FALSE))*(G113),0)</f>
        <v>6.7683980527112149E-3</v>
      </c>
      <c r="S113" s="284">
        <f ca="1">IF($B113&lt;&gt;0,(+VLOOKUP($B113,$A$8:$I$13,8,FALSE)+VLOOKUP($B113,$A$42:$I$47,8,FALSE))*(H113),0)</f>
        <v>9.2663980990520499E-3</v>
      </c>
      <c r="T113" s="284">
        <f ca="1">IF($B113&lt;&gt;0,(+VLOOKUP($B113,$A$8:$I$13,9,FALSE)+VLOOKUP($B113,$A$42:$I$47,9,FALSE))*(I113),0)</f>
        <v>1.1517812709011543E-2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1.6936574578362543E-3</v>
      </c>
      <c r="Q119" s="291">
        <f t="shared" ca="1" si="75"/>
        <v>4.0497119170933545E-3</v>
      </c>
      <c r="R119" s="291">
        <f t="shared" ca="1" si="75"/>
        <v>6.7683980527112149E-3</v>
      </c>
      <c r="S119" s="291">
        <f t="shared" ca="1" si="75"/>
        <v>9.2663980990520499E-3</v>
      </c>
      <c r="T119" s="291">
        <f t="shared" ca="1" si="75"/>
        <v>1.1517812709011543E-2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1.6936574578362543E-3</v>
      </c>
      <c r="F139" s="284">
        <f t="shared" ca="1" si="83"/>
        <v>4.0497119170933545E-3</v>
      </c>
      <c r="G139" s="284">
        <f t="shared" ca="1" si="83"/>
        <v>6.7683980527112149E-3</v>
      </c>
      <c r="H139" s="284">
        <f t="shared" ca="1" si="83"/>
        <v>9.2663980990520499E-3</v>
      </c>
      <c r="I139" s="284">
        <f t="shared" ca="1" si="83"/>
        <v>1.1517812709011543E-2</v>
      </c>
    </row>
    <row r="140" spans="1:16" outlineLevel="1" x14ac:dyDescent="0.2">
      <c r="A140" s="120" t="s">
        <v>140</v>
      </c>
      <c r="B140" s="121"/>
      <c r="C140" s="295">
        <f t="shared" ref="C140:I140" ca="1" si="84">SUM(C134:C139)</f>
        <v>0</v>
      </c>
      <c r="D140" s="295">
        <f t="shared" ca="1" si="84"/>
        <v>0</v>
      </c>
      <c r="E140" s="295">
        <f t="shared" ca="1" si="84"/>
        <v>1.6936574578362543E-3</v>
      </c>
      <c r="F140" s="295">
        <f t="shared" ca="1" si="84"/>
        <v>4.0497119170933545E-3</v>
      </c>
      <c r="G140" s="295">
        <f t="shared" ca="1" si="84"/>
        <v>6.7683980527112149E-3</v>
      </c>
      <c r="H140" s="295">
        <f t="shared" ca="1" si="84"/>
        <v>9.2663980990520499E-3</v>
      </c>
      <c r="I140" s="295">
        <f t="shared" ca="1" si="84"/>
        <v>1.1517812709011543E-2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3.090486278543603E-2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ca="1">IF(ISNUMBER($J161),OFFSET(D$177,MATCH(+$J161,$J$178:$J$195,0)+13,0),"")</f>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0.36035140233377366</v>
      </c>
      <c r="D205" s="82">
        <f t="shared" ca="1" si="98"/>
        <v>0.36035140233377366</v>
      </c>
      <c r="E205" s="82">
        <f t="shared" ca="1" si="98"/>
        <v>0.36035140233377366</v>
      </c>
      <c r="F205" s="82">
        <f t="shared" ca="1" si="98"/>
        <v>0.36035140233377366</v>
      </c>
      <c r="G205" s="82">
        <f t="shared" ca="1" si="98"/>
        <v>0.36035140233377366</v>
      </c>
      <c r="H205" s="82">
        <f t="shared" ca="1" si="98"/>
        <v>0.36035140233377366</v>
      </c>
      <c r="I205" s="82">
        <f t="shared" ca="1" si="98"/>
        <v>0.36035140233377366</v>
      </c>
    </row>
    <row r="206" spans="1:9" hidden="1" outlineLevel="1" x14ac:dyDescent="0.2">
      <c r="A206" t="s">
        <v>149</v>
      </c>
      <c r="B206" s="82">
        <f t="shared" ref="B206:I206" ca="1" si="99">+B36</f>
        <v>0</v>
      </c>
      <c r="C206" s="82">
        <f t="shared" ca="1" si="99"/>
        <v>0.36035140233377366</v>
      </c>
      <c r="D206" s="82">
        <f t="shared" ca="1" si="99"/>
        <v>0.36035140233377366</v>
      </c>
      <c r="E206" s="82">
        <f t="shared" ca="1" si="99"/>
        <v>0.36035140233377366</v>
      </c>
      <c r="F206" s="82">
        <f t="shared" ca="1" si="99"/>
        <v>0.36035140233377366</v>
      </c>
      <c r="G206" s="82">
        <f t="shared" ca="1" si="99"/>
        <v>0.36035140233377366</v>
      </c>
      <c r="H206" s="82">
        <f t="shared" ca="1" si="99"/>
        <v>0.36035140233377366</v>
      </c>
      <c r="I206" s="82">
        <f t="shared" ca="1" si="99"/>
        <v>0.36035140233377366</v>
      </c>
    </row>
    <row r="207" spans="1:9" hidden="1" outlineLevel="1" x14ac:dyDescent="0.2">
      <c r="A207" t="s">
        <v>150</v>
      </c>
      <c r="B207" s="82">
        <f t="shared" ref="B207:I207" ca="1" si="100">+B36+B48</f>
        <v>0</v>
      </c>
      <c r="C207" s="82">
        <f t="shared" ca="1" si="100"/>
        <v>0.36035140233377366</v>
      </c>
      <c r="D207" s="82">
        <f t="shared" ca="1" si="100"/>
        <v>0.36035140233377366</v>
      </c>
      <c r="E207" s="82">
        <f t="shared" ca="1" si="100"/>
        <v>0.363480108628919</v>
      </c>
      <c r="F207" s="82">
        <f t="shared" ca="1" si="100"/>
        <v>0.36615994013760467</v>
      </c>
      <c r="G207" s="82">
        <f t="shared" ca="1" si="100"/>
        <v>0.36834563210318755</v>
      </c>
      <c r="H207" s="82">
        <f t="shared" ca="1" si="100"/>
        <v>0.3705226729439805</v>
      </c>
      <c r="I207" s="82">
        <f t="shared" ca="1" si="100"/>
        <v>0.37268609762083565</v>
      </c>
    </row>
    <row r="208" spans="1:9" hidden="1" outlineLevel="1" x14ac:dyDescent="0.2">
      <c r="A208" t="s">
        <v>151</v>
      </c>
      <c r="B208" s="82">
        <f t="shared" ref="B208:I208" ca="1" si="101">+B70</f>
        <v>0</v>
      </c>
      <c r="C208" s="82">
        <f t="shared" ca="1" si="101"/>
        <v>0.36035140233377366</v>
      </c>
      <c r="D208" s="82">
        <f t="shared" ca="1" si="101"/>
        <v>0.36035140233377366</v>
      </c>
      <c r="E208" s="82">
        <f t="shared" ca="1" si="101"/>
        <v>0.36517376608675522</v>
      </c>
      <c r="F208" s="82">
        <f t="shared" ca="1" si="101"/>
        <v>0.37020965205469802</v>
      </c>
      <c r="G208" s="82">
        <f t="shared" ca="1" si="101"/>
        <v>0.37511403015589878</v>
      </c>
      <c r="H208" s="82">
        <f t="shared" ca="1" si="101"/>
        <v>0.37978907104303256</v>
      </c>
      <c r="I208" s="82">
        <f t="shared" ca="1" si="101"/>
        <v>0.38420391032984719</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294" priority="2" stopIfTrue="1" operator="notEqual">
      <formula>0</formula>
    </cfRule>
  </conditionalFormatting>
  <conditionalFormatting sqref="J130 J94 J70 J59 J48 J36:J37 J14 J25">
    <cfRule type="cellIs" dxfId="293" priority="3" stopIfTrue="1" operator="equal">
      <formula>"OK"</formula>
    </cfRule>
    <cfRule type="cellIs" dxfId="292" priority="4" stopIfTrue="1" operator="equal">
      <formula>"Warning Check Escalations"</formula>
    </cfRule>
  </conditionalFormatting>
  <conditionalFormatting sqref="N120:T120 N84:T84">
    <cfRule type="cellIs" dxfId="291" priority="5" stopIfTrue="1" operator="notEqual">
      <formula>0</formula>
    </cfRule>
    <cfRule type="cellIs" dxfId="290" priority="6" stopIfTrue="1" operator="equal">
      <formula>0</formula>
    </cfRule>
  </conditionalFormatting>
  <conditionalFormatting sqref="B94:I94">
    <cfRule type="cellIs" dxfId="289" priority="1" stopIfTrue="1" operator="notEqual">
      <formula>0</formula>
    </cfRule>
  </conditionalFormatting>
  <dataValidations count="5">
    <dataValidation type="list" showInputMessage="1" showErrorMessage="1" sqref="B112" xr:uid="{00000000-0002-0000-2700-000000000000}">
      <formula1>"Labour, Materials, Services"</formula1>
    </dataValidation>
    <dataValidation type="list" allowBlank="1" showInputMessage="1" showErrorMessage="1" sqref="A77:A82" xr:uid="{00000000-0002-0000-2700-000001000000}">
      <formula1>EscalationDescription_Input_Cost</formula1>
    </dataValidation>
    <dataValidation type="list" showInputMessage="1" showErrorMessage="1" sqref="A113:A118" xr:uid="{00000000-0002-0000-2700-000002000000}">
      <formula1>EscalationDescription_General</formula1>
    </dataValidation>
    <dataValidation type="list" allowBlank="1" showInputMessage="1" showErrorMessage="1" sqref="D5" xr:uid="{00000000-0002-0000-2700-000003000000}">
      <formula1>"2008/09 Regulatory Accounts, Bottom Up"</formula1>
    </dataValidation>
    <dataValidation type="list" showInputMessage="1" showErrorMessage="1" sqref="B77:B82 B113:B118" xr:uid="{00000000-0002-0000-27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68609"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83">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27</v>
      </c>
      <c r="M1" s="281"/>
      <c r="N1" s="279"/>
      <c r="O1" s="279"/>
      <c r="P1" s="279"/>
      <c r="Q1" s="279"/>
      <c r="R1" s="279"/>
      <c r="S1" s="279"/>
      <c r="T1" s="279"/>
    </row>
    <row r="2" spans="1:20" ht="15.75" x14ac:dyDescent="0.25">
      <c r="A2" s="184" t="s">
        <v>114</v>
      </c>
      <c r="B2" s="74" t="str">
        <f ca="1">OFFSET(List_AllocOpexListStart,+$K$1,1)</f>
        <v>Training Centre - Management/Admin</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1.1929786082250369</v>
      </c>
      <c r="D13" s="285">
        <f ca="1">OFFSET(Future_AOpexStart,MATCH($K$1,'I-6 Future A'!$A$6:$A$379)+7,+'I-5 Future DA'!E$5)</f>
        <v>1.1929786082250369</v>
      </c>
      <c r="E13" s="285">
        <f ca="1">OFFSET(Future_AOpexStart,MATCH($K$1,'I-6 Future A'!$A$6:$A$379)+7,+'I-5 Future DA'!F$5)</f>
        <v>1.1929786082250369</v>
      </c>
      <c r="F13" s="285">
        <f ca="1">OFFSET(Future_AOpexStart,MATCH($K$1,'I-6 Future A'!$A$6:$A$379)+7,+'I-5 Future DA'!G$5)</f>
        <v>1.1929786082250369</v>
      </c>
      <c r="G13" s="285">
        <f ca="1">OFFSET(Future_AOpexStart,MATCH($K$1,'I-6 Future A'!$A$6:$A$379)+7,+'I-5 Future DA'!H$5)</f>
        <v>1.1929786082250369</v>
      </c>
      <c r="H13" s="285">
        <f ca="1">OFFSET(Future_AOpexStart,MATCH($K$1,'I-6 Future A'!$A$6:$A$379)+7,+'I-5 Future DA'!I$5)</f>
        <v>1.1929786082250369</v>
      </c>
      <c r="I13" s="285">
        <f ca="1">OFFSET(Future_AOpexStart,MATCH($K$1,'I-6 Future A'!$A$6:$A$379)+7,+'I-5 Future DA'!J$5)</f>
        <v>1.1929786082250369</v>
      </c>
      <c r="J13" s="36"/>
      <c r="K13" s="21"/>
      <c r="L13" s="21"/>
    </row>
    <row r="14" spans="1:20" s="87" customFormat="1" ht="18" customHeight="1" collapsed="1" thickBot="1" x14ac:dyDescent="0.25">
      <c r="A14" s="84" t="s">
        <v>71</v>
      </c>
      <c r="B14" s="286">
        <f t="shared" ref="B14:I14" ca="1" si="0">SUM(B8:B13)</f>
        <v>0</v>
      </c>
      <c r="C14" s="286">
        <f t="shared" ca="1" si="0"/>
        <v>1.1929786082250369</v>
      </c>
      <c r="D14" s="286">
        <f t="shared" ca="1" si="0"/>
        <v>1.1929786082250369</v>
      </c>
      <c r="E14" s="286">
        <f t="shared" ca="1" si="0"/>
        <v>1.1929786082250369</v>
      </c>
      <c r="F14" s="286">
        <f t="shared" ca="1" si="0"/>
        <v>1.1929786082250369</v>
      </c>
      <c r="G14" s="286">
        <f t="shared" ca="1" si="0"/>
        <v>1.1929786082250369</v>
      </c>
      <c r="H14" s="286">
        <f t="shared" ca="1" si="0"/>
        <v>1.1929786082250369</v>
      </c>
      <c r="I14" s="286">
        <f t="shared" ca="1" si="0"/>
        <v>1.1929786082250369</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+'A-27'!B8+'A-27'!B19</f>
        <v>0</v>
      </c>
      <c r="C30" s="284">
        <f ca="1">+'A-27'!C8+'A-27'!C19</f>
        <v>0</v>
      </c>
      <c r="D30" s="284">
        <f ca="1">+'A-27'!D8+'A-27'!D19</f>
        <v>0</v>
      </c>
      <c r="E30" s="284">
        <f ca="1">+'A-27'!E8+'A-27'!E19</f>
        <v>0</v>
      </c>
      <c r="F30" s="284">
        <f ca="1">+'A-27'!F8+'A-27'!F19</f>
        <v>0</v>
      </c>
      <c r="G30" s="284">
        <f ca="1">+'A-27'!G8+'A-27'!G19</f>
        <v>0</v>
      </c>
      <c r="H30" s="284">
        <f ca="1">+'A-27'!H8+'A-27'!H19</f>
        <v>0</v>
      </c>
      <c r="I30" s="284">
        <f ca="1">+'A-27'!I8+'A-27'!I19</f>
        <v>0</v>
      </c>
      <c r="J30" s="42"/>
      <c r="K30" s="21"/>
      <c r="L30" s="21"/>
    </row>
    <row r="31" spans="1:12" hidden="1" outlineLevel="2" x14ac:dyDescent="0.2">
      <c r="A31" s="61" t="s">
        <v>69</v>
      </c>
      <c r="B31" s="284">
        <f ca="1">+'A-27'!B9+'A-27'!B20</f>
        <v>0</v>
      </c>
      <c r="C31" s="284">
        <f ca="1">+'A-27'!C9+'A-27'!C20</f>
        <v>0</v>
      </c>
      <c r="D31" s="284">
        <f ca="1">+'A-27'!D9+'A-27'!D20</f>
        <v>0</v>
      </c>
      <c r="E31" s="284">
        <f ca="1">+'A-27'!E9+'A-27'!E20</f>
        <v>0</v>
      </c>
      <c r="F31" s="284">
        <f ca="1">+'A-27'!F9+'A-27'!F20</f>
        <v>0</v>
      </c>
      <c r="G31" s="284">
        <f ca="1">+'A-27'!G9+'A-27'!G20</f>
        <v>0</v>
      </c>
      <c r="H31" s="284">
        <f ca="1">+'A-27'!H9+'A-27'!H20</f>
        <v>0</v>
      </c>
      <c r="I31" s="284">
        <f ca="1">+'A-27'!I9+'A-27'!I20</f>
        <v>0</v>
      </c>
      <c r="J31" s="42"/>
      <c r="K31" s="21"/>
      <c r="L31" s="21"/>
    </row>
    <row r="32" spans="1:12" s="736" customFormat="1" hidden="1" outlineLevel="2" x14ac:dyDescent="0.2">
      <c r="A32" s="61" t="s">
        <v>546</v>
      </c>
      <c r="B32" s="284">
        <f ca="1">+'A-27'!B10+'A-27'!B21</f>
        <v>0</v>
      </c>
      <c r="C32" s="284">
        <f ca="1">+'A-27'!C10+'A-27'!C21</f>
        <v>0</v>
      </c>
      <c r="D32" s="284">
        <f ca="1">+'A-27'!D10+'A-27'!D21</f>
        <v>0</v>
      </c>
      <c r="E32" s="284">
        <f ca="1">+'A-27'!E10+'A-27'!E21</f>
        <v>0</v>
      </c>
      <c r="F32" s="284">
        <f ca="1">+'A-27'!F10+'A-27'!F21</f>
        <v>0</v>
      </c>
      <c r="G32" s="284">
        <f ca="1">+'A-27'!G10+'A-27'!G21</f>
        <v>0</v>
      </c>
      <c r="H32" s="284">
        <f ca="1">+'A-27'!H10+'A-27'!H21</f>
        <v>0</v>
      </c>
      <c r="I32" s="284">
        <f ca="1">+'A-27'!I10+'A-27'!I21</f>
        <v>0</v>
      </c>
      <c r="J32" s="42"/>
      <c r="K32" s="712"/>
      <c r="L32" s="712"/>
    </row>
    <row r="33" spans="1:12" hidden="1" outlineLevel="2" x14ac:dyDescent="0.2">
      <c r="A33" s="61" t="s">
        <v>547</v>
      </c>
      <c r="B33" s="284">
        <f ca="1">+'A-27'!B11+'A-27'!B22</f>
        <v>0</v>
      </c>
      <c r="C33" s="284">
        <f ca="1">+'A-27'!C11+'A-27'!C22</f>
        <v>0</v>
      </c>
      <c r="D33" s="284">
        <f ca="1">+'A-27'!D11+'A-27'!D22</f>
        <v>0</v>
      </c>
      <c r="E33" s="284">
        <f ca="1">+'A-27'!E11+'A-27'!E22</f>
        <v>0</v>
      </c>
      <c r="F33" s="284">
        <f ca="1">+'A-27'!F11+'A-27'!F22</f>
        <v>0</v>
      </c>
      <c r="G33" s="284">
        <f ca="1">+'A-27'!G11+'A-27'!G22</f>
        <v>0</v>
      </c>
      <c r="H33" s="284">
        <f ca="1">+'A-27'!H11+'A-27'!H22</f>
        <v>0</v>
      </c>
      <c r="I33" s="284">
        <f ca="1">+'A-27'!I11+'A-27'!I22</f>
        <v>0</v>
      </c>
      <c r="J33" s="42"/>
      <c r="K33" s="21"/>
      <c r="L33" s="21"/>
    </row>
    <row r="34" spans="1:12" s="736" customFormat="1" hidden="1" outlineLevel="2" x14ac:dyDescent="0.2">
      <c r="A34" s="61" t="s">
        <v>498</v>
      </c>
      <c r="B34" s="284">
        <f ca="1">+'A-27'!B12+'A-27'!B23</f>
        <v>0</v>
      </c>
      <c r="C34" s="284">
        <f ca="1">+'A-27'!C12+'A-27'!C23</f>
        <v>0</v>
      </c>
      <c r="D34" s="284">
        <f ca="1">+'A-27'!D12+'A-27'!D23</f>
        <v>0</v>
      </c>
      <c r="E34" s="284">
        <f ca="1">+'A-27'!E12+'A-27'!E23</f>
        <v>0</v>
      </c>
      <c r="F34" s="284">
        <f ca="1">+'A-27'!F12+'A-27'!F23</f>
        <v>0</v>
      </c>
      <c r="G34" s="284">
        <f ca="1">+'A-27'!G12+'A-27'!G23</f>
        <v>0</v>
      </c>
      <c r="H34" s="284">
        <f ca="1">+'A-27'!H12+'A-27'!H23</f>
        <v>0</v>
      </c>
      <c r="I34" s="284">
        <f ca="1">+'A-27'!I12+'A-27'!I23</f>
        <v>0</v>
      </c>
      <c r="J34" s="42"/>
      <c r="K34" s="712"/>
      <c r="L34" s="712"/>
    </row>
    <row r="35" spans="1:12" ht="13.5" hidden="1" outlineLevel="2" thickBot="1" x14ac:dyDescent="0.25">
      <c r="A35" s="83" t="s">
        <v>70</v>
      </c>
      <c r="B35" s="284">
        <f ca="1">+'A-27'!B13+'A-27'!B24</f>
        <v>0</v>
      </c>
      <c r="C35" s="284">
        <f ca="1">+'A-27'!C13+'A-27'!C24</f>
        <v>1.1929786082250369</v>
      </c>
      <c r="D35" s="284">
        <f ca="1">+'A-27'!D13+'A-27'!D24</f>
        <v>1.1929786082250369</v>
      </c>
      <c r="E35" s="284">
        <f ca="1">+'A-27'!E13+'A-27'!E24</f>
        <v>1.1929786082250369</v>
      </c>
      <c r="F35" s="284">
        <f ca="1">+'A-27'!F13+'A-27'!F24</f>
        <v>1.1929786082250369</v>
      </c>
      <c r="G35" s="284">
        <f ca="1">+'A-27'!G13+'A-27'!G24</f>
        <v>1.1929786082250369</v>
      </c>
      <c r="H35" s="284">
        <f ca="1">+'A-27'!H13+'A-27'!H24</f>
        <v>1.1929786082250369</v>
      </c>
      <c r="I35" s="284">
        <f ca="1">+'A-27'!I13+'A-27'!I24</f>
        <v>1.1929786082250369</v>
      </c>
      <c r="J35" s="93"/>
      <c r="K35" s="21"/>
      <c r="L35" s="21"/>
    </row>
    <row r="36" spans="1:12" s="87" customFormat="1" ht="20.25" customHeight="1" collapsed="1" thickBot="1" x14ac:dyDescent="0.25">
      <c r="A36" s="94" t="s">
        <v>121</v>
      </c>
      <c r="B36" s="293">
        <f t="shared" ref="B36:I36" ca="1" si="7">SUM(B30:B35)</f>
        <v>0</v>
      </c>
      <c r="C36" s="293">
        <f t="shared" ca="1" si="7"/>
        <v>1.1929786082250369</v>
      </c>
      <c r="D36" s="293">
        <f t="shared" ca="1" si="7"/>
        <v>1.1929786082250369</v>
      </c>
      <c r="E36" s="293">
        <f t="shared" ca="1" si="7"/>
        <v>1.1929786082250369</v>
      </c>
      <c r="F36" s="293">
        <f t="shared" ca="1" si="7"/>
        <v>1.1929786082250369</v>
      </c>
      <c r="G36" s="293">
        <f t="shared" ca="1" si="7"/>
        <v>1.1929786082250369</v>
      </c>
      <c r="H36" s="293">
        <f t="shared" ca="1" si="7"/>
        <v>1.1929786082250369</v>
      </c>
      <c r="I36" s="293">
        <f t="shared" ca="1" si="7"/>
        <v>1.1929786082250369</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1.0357888598058524E-2</v>
      </c>
      <c r="F47" s="284">
        <f t="shared" ca="1" si="12"/>
        <v>1.9229733255258497E-2</v>
      </c>
      <c r="G47" s="284">
        <f t="shared" ca="1" si="12"/>
        <v>2.6465680561756251E-2</v>
      </c>
      <c r="H47" s="284">
        <f t="shared" ca="1" si="12"/>
        <v>3.3672987472394056E-2</v>
      </c>
      <c r="I47" s="284">
        <f t="shared" ca="1" si="12"/>
        <v>4.0835216738824953E-2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1.0357888598058524E-2</v>
      </c>
      <c r="F48" s="293">
        <f t="shared" ca="1" si="13"/>
        <v>1.9229733255258497E-2</v>
      </c>
      <c r="G48" s="293">
        <f t="shared" ca="1" si="13"/>
        <v>2.6465680561756251E-2</v>
      </c>
      <c r="H48" s="293">
        <f t="shared" ca="1" si="13"/>
        <v>3.3672987472394056E-2</v>
      </c>
      <c r="I48" s="293">
        <f t="shared" ca="1" si="13"/>
        <v>4.0835216738824953E-2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5.6070188814971601E-3</v>
      </c>
      <c r="F58" s="285">
        <f t="shared" ca="1" si="18"/>
        <v>1.3406967907652216E-2</v>
      </c>
      <c r="G58" s="285">
        <f t="shared" ca="1" si="18"/>
        <v>2.2407444612515925E-2</v>
      </c>
      <c r="H58" s="285">
        <f t="shared" ca="1" si="18"/>
        <v>3.0677318406067865E-2</v>
      </c>
      <c r="I58" s="285">
        <f t="shared" ca="1" si="18"/>
        <v>3.8130846963282131E-2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5.6070188814971601E-3</v>
      </c>
      <c r="F59" s="286">
        <f t="shared" ca="1" si="19"/>
        <v>1.3406967907652216E-2</v>
      </c>
      <c r="G59" s="286">
        <f t="shared" ca="1" si="19"/>
        <v>2.2407444612515925E-2</v>
      </c>
      <c r="H59" s="286">
        <f t="shared" ca="1" si="19"/>
        <v>3.0677318406067865E-2</v>
      </c>
      <c r="I59" s="286">
        <f t="shared" ca="1" si="19"/>
        <v>3.8130846963282131E-2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1.1929786082250369</v>
      </c>
      <c r="D69" s="285">
        <f t="shared" ca="1" si="24"/>
        <v>1.1929786082250369</v>
      </c>
      <c r="E69" s="285">
        <f t="shared" ca="1" si="24"/>
        <v>1.2089435157045925</v>
      </c>
      <c r="F69" s="285">
        <f t="shared" ca="1" si="24"/>
        <v>1.2256153093879476</v>
      </c>
      <c r="G69" s="285">
        <f t="shared" ca="1" si="24"/>
        <v>1.2418517333993091</v>
      </c>
      <c r="H69" s="285">
        <f t="shared" ca="1" si="24"/>
        <v>1.2573289141034987</v>
      </c>
      <c r="I69" s="285">
        <f t="shared" ca="1" si="24"/>
        <v>1.2719446719271439</v>
      </c>
      <c r="K69" s="42"/>
      <c r="L69" s="21"/>
    </row>
    <row r="70" spans="1:20" s="87" customFormat="1" ht="18" customHeight="1" collapsed="1" thickBot="1" x14ac:dyDescent="0.25">
      <c r="A70" s="99" t="s">
        <v>122</v>
      </c>
      <c r="B70" s="294">
        <f t="shared" ref="B70:I70" ca="1" si="25">SUM(B64:B69)</f>
        <v>0</v>
      </c>
      <c r="C70" s="294">
        <f t="shared" ca="1" si="25"/>
        <v>1.1929786082250369</v>
      </c>
      <c r="D70" s="294">
        <f t="shared" ca="1" si="25"/>
        <v>1.1929786082250369</v>
      </c>
      <c r="E70" s="294">
        <f t="shared" ca="1" si="25"/>
        <v>1.2089435157045925</v>
      </c>
      <c r="F70" s="294">
        <f t="shared" ca="1" si="25"/>
        <v>1.2256153093879476</v>
      </c>
      <c r="G70" s="294">
        <f t="shared" ca="1" si="25"/>
        <v>1.2418517333993091</v>
      </c>
      <c r="H70" s="294">
        <f t="shared" ca="1" si="25"/>
        <v>1.2573289141034987</v>
      </c>
      <c r="I70" s="294">
        <f t="shared" ca="1" si="25"/>
        <v>1.2719446719271439</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1.0357888598058524E-2</v>
      </c>
      <c r="Q77" s="284">
        <f ca="1">IF($B77&lt;&gt;0,(+VLOOKUP($B77,$A$8:$I$13,6,FALSE))*(F77),0)</f>
        <v>1.9229733255258497E-2</v>
      </c>
      <c r="R77" s="284">
        <f ca="1">IF($B77&lt;&gt;0,(+VLOOKUP($B77,$A$8:$I$13,7,FALSE))*(G77),0)</f>
        <v>2.6465680561756251E-2</v>
      </c>
      <c r="S77" s="284">
        <f ca="1">IF($B77&lt;&gt;0,(+VLOOKUP($B77,$A$8:$I$13,8,FALSE))*(H77),0)</f>
        <v>3.3672987472394056E-2</v>
      </c>
      <c r="T77" s="284">
        <f ca="1">IF($B77&lt;&gt;0,(+VLOOKUP($B77,$A$8:$I$13,9,FALSE))*(I77),0)</f>
        <v>4.0835216738824953E-2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1.0357888598058524E-2</v>
      </c>
      <c r="Q83" s="291">
        <f t="shared" ca="1" si="51"/>
        <v>1.9229733255258497E-2</v>
      </c>
      <c r="R83" s="291">
        <f t="shared" ca="1" si="51"/>
        <v>2.6465680561756251E-2</v>
      </c>
      <c r="S83" s="291">
        <f t="shared" ca="1" si="51"/>
        <v>3.3672987472394056E-2</v>
      </c>
      <c r="T83" s="291">
        <f t="shared" ca="1" si="51"/>
        <v>4.0835216738824953E-2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1.0357888598058524E-2</v>
      </c>
      <c r="F103" s="284">
        <f t="shared" ca="1" si="62"/>
        <v>1.9229733255258497E-2</v>
      </c>
      <c r="G103" s="284">
        <f t="shared" ca="1" si="62"/>
        <v>2.6465680561756251E-2</v>
      </c>
      <c r="H103" s="284">
        <f t="shared" ca="1" si="62"/>
        <v>3.3672987472394056E-2</v>
      </c>
      <c r="I103" s="284">
        <f t="shared" ca="1" si="62"/>
        <v>4.0835216738824953E-2</v>
      </c>
    </row>
    <row r="104" spans="1:20" outlineLevel="1" x14ac:dyDescent="0.2">
      <c r="A104" s="120" t="s">
        <v>135</v>
      </c>
      <c r="B104" s="121"/>
      <c r="C104" s="295">
        <f t="shared" ref="C104:I104" ca="1" si="63">SUM(C98:C103)</f>
        <v>0</v>
      </c>
      <c r="D104" s="295">
        <f t="shared" ca="1" si="63"/>
        <v>0</v>
      </c>
      <c r="E104" s="295">
        <f t="shared" ca="1" si="63"/>
        <v>1.0357888598058524E-2</v>
      </c>
      <c r="F104" s="295">
        <f t="shared" ca="1" si="63"/>
        <v>1.9229733255258497E-2</v>
      </c>
      <c r="G104" s="295">
        <f t="shared" ca="1" si="63"/>
        <v>2.6465680561756251E-2</v>
      </c>
      <c r="H104" s="295">
        <f t="shared" ca="1" si="63"/>
        <v>3.3672987472394056E-2</v>
      </c>
      <c r="I104" s="295">
        <f t="shared" ca="1" si="63"/>
        <v>4.0835216738824953E-2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5.6070188814971601E-3</v>
      </c>
      <c r="Q113" s="284">
        <f ca="1">IF($B113&lt;&gt;0,(+VLOOKUP($B113,$A$8:$I$13,6,FALSE)+VLOOKUP($B113,$A$42:$I$47,6,FALSE))*(F113),0)</f>
        <v>1.3406967907652216E-2</v>
      </c>
      <c r="R113" s="284">
        <f ca="1">IF($B113&lt;&gt;0,(+VLOOKUP($B113,$A$8:$I$13,7,FALSE)+VLOOKUP($B113,$A$42:$I$47,7,FALSE))*(G113),0)</f>
        <v>2.2407444612515925E-2</v>
      </c>
      <c r="S113" s="284">
        <f ca="1">IF($B113&lt;&gt;0,(+VLOOKUP($B113,$A$8:$I$13,8,FALSE)+VLOOKUP($B113,$A$42:$I$47,8,FALSE))*(H113),0)</f>
        <v>3.0677318406067865E-2</v>
      </c>
      <c r="T113" s="284">
        <f ca="1">IF($B113&lt;&gt;0,(+VLOOKUP($B113,$A$8:$I$13,9,FALSE)+VLOOKUP($B113,$A$42:$I$47,9,FALSE))*(I113),0)</f>
        <v>3.8130846963282131E-2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5.6070188814971601E-3</v>
      </c>
      <c r="Q119" s="291">
        <f t="shared" ca="1" si="75"/>
        <v>1.3406967907652216E-2</v>
      </c>
      <c r="R119" s="291">
        <f t="shared" ca="1" si="75"/>
        <v>2.2407444612515925E-2</v>
      </c>
      <c r="S119" s="291">
        <f t="shared" ca="1" si="75"/>
        <v>3.0677318406067865E-2</v>
      </c>
      <c r="T119" s="291">
        <f t="shared" ca="1" si="75"/>
        <v>3.8130846963282131E-2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5.6070188814971601E-3</v>
      </c>
      <c r="F139" s="284">
        <f t="shared" ca="1" si="83"/>
        <v>1.3406967907652216E-2</v>
      </c>
      <c r="G139" s="284">
        <f t="shared" ca="1" si="83"/>
        <v>2.2407444612515925E-2</v>
      </c>
      <c r="H139" s="284">
        <f t="shared" ca="1" si="83"/>
        <v>3.0677318406067865E-2</v>
      </c>
      <c r="I139" s="284">
        <f t="shared" ca="1" si="83"/>
        <v>3.8130846963282131E-2</v>
      </c>
    </row>
    <row r="140" spans="1:16" outlineLevel="1" x14ac:dyDescent="0.2">
      <c r="A140" s="120" t="s">
        <v>140</v>
      </c>
      <c r="B140" s="121"/>
      <c r="C140" s="295">
        <f t="shared" ref="C140:I140" ca="1" si="84">SUM(C134:C139)</f>
        <v>0</v>
      </c>
      <c r="D140" s="295">
        <f t="shared" ca="1" si="84"/>
        <v>0</v>
      </c>
      <c r="E140" s="295">
        <f t="shared" ca="1" si="84"/>
        <v>5.6070188814971601E-3</v>
      </c>
      <c r="F140" s="295">
        <f t="shared" ca="1" si="84"/>
        <v>1.3406967907652216E-2</v>
      </c>
      <c r="G140" s="295">
        <f t="shared" ca="1" si="84"/>
        <v>2.2407444612515925E-2</v>
      </c>
      <c r="H140" s="295">
        <f t="shared" ca="1" si="84"/>
        <v>3.0677318406067865E-2</v>
      </c>
      <c r="I140" s="295">
        <f t="shared" ca="1" si="84"/>
        <v>3.8130846963282131E-2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1.1929786082250369</v>
      </c>
      <c r="D205" s="82">
        <f t="shared" ca="1" si="98"/>
        <v>1.1929786082250369</v>
      </c>
      <c r="E205" s="82">
        <f t="shared" ca="1" si="98"/>
        <v>1.1929786082250369</v>
      </c>
      <c r="F205" s="82">
        <f t="shared" ca="1" si="98"/>
        <v>1.1929786082250369</v>
      </c>
      <c r="G205" s="82">
        <f t="shared" ca="1" si="98"/>
        <v>1.1929786082250369</v>
      </c>
      <c r="H205" s="82">
        <f t="shared" ca="1" si="98"/>
        <v>1.1929786082250369</v>
      </c>
      <c r="I205" s="82">
        <f t="shared" ca="1" si="98"/>
        <v>1.1929786082250369</v>
      </c>
    </row>
    <row r="206" spans="1:9" hidden="1" outlineLevel="1" x14ac:dyDescent="0.2">
      <c r="A206" t="s">
        <v>149</v>
      </c>
      <c r="B206" s="82">
        <f t="shared" ref="B206:I206" ca="1" si="99">+B36</f>
        <v>0</v>
      </c>
      <c r="C206" s="82">
        <f t="shared" ca="1" si="99"/>
        <v>1.1929786082250369</v>
      </c>
      <c r="D206" s="82">
        <f t="shared" ca="1" si="99"/>
        <v>1.1929786082250369</v>
      </c>
      <c r="E206" s="82">
        <f t="shared" ca="1" si="99"/>
        <v>1.1929786082250369</v>
      </c>
      <c r="F206" s="82">
        <f t="shared" ca="1" si="99"/>
        <v>1.1929786082250369</v>
      </c>
      <c r="G206" s="82">
        <f t="shared" ca="1" si="99"/>
        <v>1.1929786082250369</v>
      </c>
      <c r="H206" s="82">
        <f t="shared" ca="1" si="99"/>
        <v>1.1929786082250369</v>
      </c>
      <c r="I206" s="82">
        <f t="shared" ca="1" si="99"/>
        <v>1.1929786082250369</v>
      </c>
    </row>
    <row r="207" spans="1:9" hidden="1" outlineLevel="1" x14ac:dyDescent="0.2">
      <c r="A207" t="s">
        <v>150</v>
      </c>
      <c r="B207" s="82">
        <f t="shared" ref="B207:I207" ca="1" si="100">+B36+B48</f>
        <v>0</v>
      </c>
      <c r="C207" s="82">
        <f t="shared" ca="1" si="100"/>
        <v>1.1929786082250369</v>
      </c>
      <c r="D207" s="82">
        <f t="shared" ca="1" si="100"/>
        <v>1.1929786082250369</v>
      </c>
      <c r="E207" s="82">
        <f t="shared" ca="1" si="100"/>
        <v>1.2033364968230953</v>
      </c>
      <c r="F207" s="82">
        <f t="shared" ca="1" si="100"/>
        <v>1.2122083414802953</v>
      </c>
      <c r="G207" s="82">
        <f t="shared" ca="1" si="100"/>
        <v>1.2194442887867931</v>
      </c>
      <c r="H207" s="82">
        <f t="shared" ca="1" si="100"/>
        <v>1.2266515956974309</v>
      </c>
      <c r="I207" s="82">
        <f t="shared" ca="1" si="100"/>
        <v>1.2338138249638617</v>
      </c>
    </row>
    <row r="208" spans="1:9" hidden="1" outlineLevel="1" x14ac:dyDescent="0.2">
      <c r="A208" t="s">
        <v>151</v>
      </c>
      <c r="B208" s="82">
        <f t="shared" ref="B208:I208" ca="1" si="101">+B70</f>
        <v>0</v>
      </c>
      <c r="C208" s="82">
        <f t="shared" ca="1" si="101"/>
        <v>1.1929786082250369</v>
      </c>
      <c r="D208" s="82">
        <f t="shared" ca="1" si="101"/>
        <v>1.1929786082250369</v>
      </c>
      <c r="E208" s="82">
        <f t="shared" ca="1" si="101"/>
        <v>1.2089435157045925</v>
      </c>
      <c r="F208" s="82">
        <f t="shared" ca="1" si="101"/>
        <v>1.2256153093879476</v>
      </c>
      <c r="G208" s="82">
        <f t="shared" ca="1" si="101"/>
        <v>1.2418517333993091</v>
      </c>
      <c r="H208" s="82">
        <f t="shared" ca="1" si="101"/>
        <v>1.2573289141034987</v>
      </c>
      <c r="I208" s="82">
        <f t="shared" ca="1" si="101"/>
        <v>1.2719446719271439</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288" priority="2" stopIfTrue="1" operator="notEqual">
      <formula>0</formula>
    </cfRule>
  </conditionalFormatting>
  <conditionalFormatting sqref="J130 J94 J70 J59 J48 J36:J37 J14 J25">
    <cfRule type="cellIs" dxfId="287" priority="3" stopIfTrue="1" operator="equal">
      <formula>"OK"</formula>
    </cfRule>
    <cfRule type="cellIs" dxfId="286" priority="4" stopIfTrue="1" operator="equal">
      <formula>"Warning Check Escalations"</formula>
    </cfRule>
  </conditionalFormatting>
  <conditionalFormatting sqref="N120:T120 N84:T84">
    <cfRule type="cellIs" dxfId="285" priority="5" stopIfTrue="1" operator="notEqual">
      <formula>0</formula>
    </cfRule>
    <cfRule type="cellIs" dxfId="284" priority="6" stopIfTrue="1" operator="equal">
      <formula>0</formula>
    </cfRule>
  </conditionalFormatting>
  <conditionalFormatting sqref="B94:I94">
    <cfRule type="cellIs" dxfId="283" priority="1" stopIfTrue="1" operator="notEqual">
      <formula>0</formula>
    </cfRule>
  </conditionalFormatting>
  <dataValidations count="5">
    <dataValidation type="list" showInputMessage="1" showErrorMessage="1" sqref="B112" xr:uid="{00000000-0002-0000-2800-000000000000}">
      <formula1>"Labour, Materials, Services"</formula1>
    </dataValidation>
    <dataValidation type="list" allowBlank="1" showInputMessage="1" showErrorMessage="1" sqref="A77:A82" xr:uid="{00000000-0002-0000-2800-000001000000}">
      <formula1>EscalationDescription_Input_Cost</formula1>
    </dataValidation>
    <dataValidation type="list" showInputMessage="1" showErrorMessage="1" sqref="A113:A118" xr:uid="{00000000-0002-0000-2800-000002000000}">
      <formula1>EscalationDescription_General</formula1>
    </dataValidation>
    <dataValidation type="list" allowBlank="1" showInputMessage="1" showErrorMessage="1" sqref="D5" xr:uid="{00000000-0002-0000-2800-000003000000}">
      <formula1>"2008/09 Regulatory Accounts, Bottom Up"</formula1>
    </dataValidation>
    <dataValidation type="list" showInputMessage="1" showErrorMessage="1" sqref="B77:B82 B113:B118" xr:uid="{00000000-0002-0000-28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69633"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4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Sheet84">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28</v>
      </c>
      <c r="M1" s="281"/>
      <c r="N1" s="279"/>
      <c r="O1" s="279"/>
      <c r="P1" s="279"/>
      <c r="Q1" s="279"/>
      <c r="R1" s="279"/>
      <c r="S1" s="279"/>
      <c r="T1" s="279"/>
    </row>
    <row r="2" spans="1:20" ht="15.75" x14ac:dyDescent="0.25">
      <c r="A2" s="184" t="s">
        <v>114</v>
      </c>
      <c r="B2" s="74" t="str">
        <f ca="1">OFFSET(List_AllocOpexListStart,+$K$1,1)</f>
        <v>Training Centre - Electrical/Poleline</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3.0875476231642165</v>
      </c>
      <c r="D13" s="285">
        <f ca="1">OFFSET(Future_AOpexStart,MATCH($K$1,'I-6 Future A'!$A$6:$A$379)+7,+'I-5 Future DA'!E$5)</f>
        <v>3.0875476231642165</v>
      </c>
      <c r="E13" s="285">
        <f ca="1">OFFSET(Future_AOpexStart,MATCH($K$1,'I-6 Future A'!$A$6:$A$379)+7,+'I-5 Future DA'!F$5)</f>
        <v>3.0875476231642165</v>
      </c>
      <c r="F13" s="285">
        <f ca="1">OFFSET(Future_AOpexStart,MATCH($K$1,'I-6 Future A'!$A$6:$A$379)+7,+'I-5 Future DA'!G$5)</f>
        <v>3.0875476231642165</v>
      </c>
      <c r="G13" s="285">
        <f ca="1">OFFSET(Future_AOpexStart,MATCH($K$1,'I-6 Future A'!$A$6:$A$379)+7,+'I-5 Future DA'!H$5)</f>
        <v>3.0875476231642165</v>
      </c>
      <c r="H13" s="285">
        <f ca="1">OFFSET(Future_AOpexStart,MATCH($K$1,'I-6 Future A'!$A$6:$A$379)+7,+'I-5 Future DA'!I$5)</f>
        <v>3.0875476231642165</v>
      </c>
      <c r="I13" s="285">
        <f ca="1">OFFSET(Future_AOpexStart,MATCH($K$1,'I-6 Future A'!$A$6:$A$379)+7,+'I-5 Future DA'!J$5)</f>
        <v>3.0875476231642165</v>
      </c>
      <c r="J13" s="36"/>
      <c r="K13" s="21"/>
      <c r="L13" s="21"/>
    </row>
    <row r="14" spans="1:20" s="87" customFormat="1" ht="18" customHeight="1" collapsed="1" thickBot="1" x14ac:dyDescent="0.25">
      <c r="A14" s="84" t="s">
        <v>71</v>
      </c>
      <c r="B14" s="286">
        <f t="shared" ref="B14:I14" ca="1" si="0">SUM(B8:B13)</f>
        <v>0</v>
      </c>
      <c r="C14" s="286">
        <f t="shared" ca="1" si="0"/>
        <v>3.0875476231642165</v>
      </c>
      <c r="D14" s="286">
        <f t="shared" ca="1" si="0"/>
        <v>3.0875476231642165</v>
      </c>
      <c r="E14" s="286">
        <f t="shared" ca="1" si="0"/>
        <v>3.0875476231642165</v>
      </c>
      <c r="F14" s="286">
        <f t="shared" ca="1" si="0"/>
        <v>3.0875476231642165</v>
      </c>
      <c r="G14" s="286">
        <f t="shared" ca="1" si="0"/>
        <v>3.0875476231642165</v>
      </c>
      <c r="H14" s="286">
        <f t="shared" ca="1" si="0"/>
        <v>3.0875476231642165</v>
      </c>
      <c r="I14" s="286">
        <f t="shared" ca="1" si="0"/>
        <v>3.0875476231642165</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+'A-28'!B8+'A-28'!B19</f>
        <v>0</v>
      </c>
      <c r="C30" s="284">
        <f ca="1">+'A-28'!C8+'A-28'!C19</f>
        <v>0</v>
      </c>
      <c r="D30" s="284">
        <f ca="1">+'A-28'!D8+'A-28'!D19</f>
        <v>0</v>
      </c>
      <c r="E30" s="284">
        <f ca="1">+'A-28'!E8+'A-28'!E19</f>
        <v>0</v>
      </c>
      <c r="F30" s="284">
        <f ca="1">+'A-28'!F8+'A-28'!F19</f>
        <v>0</v>
      </c>
      <c r="G30" s="284">
        <f ca="1">+'A-28'!G8+'A-28'!G19</f>
        <v>0</v>
      </c>
      <c r="H30" s="284">
        <f ca="1">+'A-28'!H8+'A-28'!H19</f>
        <v>0</v>
      </c>
      <c r="I30" s="284">
        <f ca="1">+'A-28'!I8+'A-28'!I19</f>
        <v>0</v>
      </c>
      <c r="J30" s="42"/>
      <c r="K30" s="21"/>
      <c r="L30" s="21"/>
    </row>
    <row r="31" spans="1:12" hidden="1" outlineLevel="2" x14ac:dyDescent="0.2">
      <c r="A31" s="61" t="s">
        <v>69</v>
      </c>
      <c r="B31" s="284">
        <f ca="1">+'A-28'!B9+'A-28'!B20</f>
        <v>0</v>
      </c>
      <c r="C31" s="284">
        <f ca="1">+'A-28'!C9+'A-28'!C20</f>
        <v>0</v>
      </c>
      <c r="D31" s="284">
        <f ca="1">+'A-28'!D9+'A-28'!D20</f>
        <v>0</v>
      </c>
      <c r="E31" s="284">
        <f ca="1">+'A-28'!E9+'A-28'!E20</f>
        <v>0</v>
      </c>
      <c r="F31" s="284">
        <f ca="1">+'A-28'!F9+'A-28'!F20</f>
        <v>0</v>
      </c>
      <c r="G31" s="284">
        <f ca="1">+'A-28'!G9+'A-28'!G20</f>
        <v>0</v>
      </c>
      <c r="H31" s="284">
        <f ca="1">+'A-28'!H9+'A-28'!H20</f>
        <v>0</v>
      </c>
      <c r="I31" s="284">
        <f ca="1">+'A-28'!I9+'A-28'!I20</f>
        <v>0</v>
      </c>
      <c r="J31" s="42"/>
      <c r="K31" s="21"/>
      <c r="L31" s="21"/>
    </row>
    <row r="32" spans="1:12" s="736" customFormat="1" hidden="1" outlineLevel="2" x14ac:dyDescent="0.2">
      <c r="A32" s="61" t="s">
        <v>546</v>
      </c>
      <c r="B32" s="284">
        <f ca="1">+'A-28'!B10+'A-28'!B21</f>
        <v>0</v>
      </c>
      <c r="C32" s="284">
        <f ca="1">+'A-28'!C10+'A-28'!C21</f>
        <v>0</v>
      </c>
      <c r="D32" s="284">
        <f ca="1">+'A-28'!D10+'A-28'!D21</f>
        <v>0</v>
      </c>
      <c r="E32" s="284">
        <f ca="1">+'A-28'!E10+'A-28'!E21</f>
        <v>0</v>
      </c>
      <c r="F32" s="284">
        <f ca="1">+'A-28'!F10+'A-28'!F21</f>
        <v>0</v>
      </c>
      <c r="G32" s="284">
        <f ca="1">+'A-28'!G10+'A-28'!G21</f>
        <v>0</v>
      </c>
      <c r="H32" s="284">
        <f ca="1">+'A-28'!H10+'A-28'!H21</f>
        <v>0</v>
      </c>
      <c r="I32" s="284">
        <f ca="1">+'A-28'!I10+'A-28'!I21</f>
        <v>0</v>
      </c>
      <c r="J32" s="42"/>
      <c r="K32" s="712"/>
      <c r="L32" s="712"/>
    </row>
    <row r="33" spans="1:12" hidden="1" outlineLevel="2" x14ac:dyDescent="0.2">
      <c r="A33" s="61" t="s">
        <v>547</v>
      </c>
      <c r="B33" s="284">
        <f ca="1">+'A-28'!B11+'A-28'!B22</f>
        <v>0</v>
      </c>
      <c r="C33" s="284">
        <f ca="1">+'A-28'!C11+'A-28'!C22</f>
        <v>0</v>
      </c>
      <c r="D33" s="284">
        <f ca="1">+'A-28'!D11+'A-28'!D22</f>
        <v>0</v>
      </c>
      <c r="E33" s="284">
        <f ca="1">+'A-28'!E11+'A-28'!E22</f>
        <v>0</v>
      </c>
      <c r="F33" s="284">
        <f ca="1">+'A-28'!F11+'A-28'!F22</f>
        <v>0</v>
      </c>
      <c r="G33" s="284">
        <f ca="1">+'A-28'!G11+'A-28'!G22</f>
        <v>0</v>
      </c>
      <c r="H33" s="284">
        <f ca="1">+'A-28'!H11+'A-28'!H22</f>
        <v>0</v>
      </c>
      <c r="I33" s="284">
        <f ca="1">+'A-28'!I11+'A-28'!I22</f>
        <v>0</v>
      </c>
      <c r="J33" s="42"/>
      <c r="K33" s="21"/>
      <c r="L33" s="21"/>
    </row>
    <row r="34" spans="1:12" s="736" customFormat="1" hidden="1" outlineLevel="2" x14ac:dyDescent="0.2">
      <c r="A34" s="61" t="s">
        <v>498</v>
      </c>
      <c r="B34" s="284">
        <f ca="1">+'A-28'!B12+'A-28'!B23</f>
        <v>0</v>
      </c>
      <c r="C34" s="284">
        <f ca="1">+'A-28'!C12+'A-28'!C23</f>
        <v>0</v>
      </c>
      <c r="D34" s="284">
        <f ca="1">+'A-28'!D12+'A-28'!D23</f>
        <v>0</v>
      </c>
      <c r="E34" s="284">
        <f ca="1">+'A-28'!E12+'A-28'!E23</f>
        <v>0</v>
      </c>
      <c r="F34" s="284">
        <f ca="1">+'A-28'!F12+'A-28'!F23</f>
        <v>0</v>
      </c>
      <c r="G34" s="284">
        <f ca="1">+'A-28'!G12+'A-28'!G23</f>
        <v>0</v>
      </c>
      <c r="H34" s="284">
        <f ca="1">+'A-28'!H12+'A-28'!H23</f>
        <v>0</v>
      </c>
      <c r="I34" s="284">
        <f ca="1">+'A-28'!I12+'A-28'!I23</f>
        <v>0</v>
      </c>
      <c r="J34" s="42"/>
      <c r="K34" s="712"/>
      <c r="L34" s="712"/>
    </row>
    <row r="35" spans="1:12" ht="13.5" hidden="1" outlineLevel="2" thickBot="1" x14ac:dyDescent="0.25">
      <c r="A35" s="83" t="s">
        <v>70</v>
      </c>
      <c r="B35" s="284">
        <f ca="1">+'A-28'!B13+'A-28'!B24</f>
        <v>0</v>
      </c>
      <c r="C35" s="284">
        <f ca="1">+'A-28'!C13+'A-28'!C24</f>
        <v>3.0875476231642165</v>
      </c>
      <c r="D35" s="284">
        <f ca="1">+'A-28'!D13+'A-28'!D24</f>
        <v>3.0875476231642165</v>
      </c>
      <c r="E35" s="284">
        <f ca="1">+'A-28'!E13+'A-28'!E24</f>
        <v>3.0875476231642165</v>
      </c>
      <c r="F35" s="284">
        <f ca="1">+'A-28'!F13+'A-28'!F24</f>
        <v>3.0875476231642165</v>
      </c>
      <c r="G35" s="284">
        <f ca="1">+'A-28'!G13+'A-28'!G24</f>
        <v>3.0875476231642165</v>
      </c>
      <c r="H35" s="284">
        <f ca="1">+'A-28'!H13+'A-28'!H24</f>
        <v>3.0875476231642165</v>
      </c>
      <c r="I35" s="284">
        <f ca="1">+'A-28'!I13+'A-28'!I24</f>
        <v>3.0875476231642165</v>
      </c>
      <c r="J35" s="93"/>
      <c r="K35" s="21"/>
      <c r="L35" s="21"/>
    </row>
    <row r="36" spans="1:12" s="87" customFormat="1" ht="20.25" customHeight="1" collapsed="1" thickBot="1" x14ac:dyDescent="0.25">
      <c r="A36" s="94" t="s">
        <v>121</v>
      </c>
      <c r="B36" s="293">
        <f t="shared" ref="B36:I36" ca="1" si="7">SUM(B30:B35)</f>
        <v>0</v>
      </c>
      <c r="C36" s="293">
        <f t="shared" ca="1" si="7"/>
        <v>3.0875476231642165</v>
      </c>
      <c r="D36" s="293">
        <f t="shared" ca="1" si="7"/>
        <v>3.0875476231642165</v>
      </c>
      <c r="E36" s="293">
        <f t="shared" ca="1" si="7"/>
        <v>3.0875476231642165</v>
      </c>
      <c r="F36" s="293">
        <f t="shared" ca="1" si="7"/>
        <v>3.0875476231642165</v>
      </c>
      <c r="G36" s="293">
        <f t="shared" ca="1" si="7"/>
        <v>3.0875476231642165</v>
      </c>
      <c r="H36" s="293">
        <f t="shared" ca="1" si="7"/>
        <v>3.0875476231642165</v>
      </c>
      <c r="I36" s="293">
        <f t="shared" ca="1" si="7"/>
        <v>3.0875476231642165</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2.6807248764935704E-2</v>
      </c>
      <c r="F47" s="284">
        <f t="shared" ca="1" si="12"/>
        <v>4.9768467596156198E-2</v>
      </c>
      <c r="G47" s="284">
        <f t="shared" ca="1" si="12"/>
        <v>6.849582092293463E-2</v>
      </c>
      <c r="H47" s="284">
        <f t="shared" ca="1" si="12"/>
        <v>8.7149050048697066E-2</v>
      </c>
      <c r="I47" s="284">
        <f t="shared" ca="1" si="12"/>
        <v>0.10568561373530636</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2.6807248764935704E-2</v>
      </c>
      <c r="F48" s="293">
        <f t="shared" ca="1" si="13"/>
        <v>4.9768467596156198E-2</v>
      </c>
      <c r="G48" s="293">
        <f t="shared" ca="1" si="13"/>
        <v>6.849582092293463E-2</v>
      </c>
      <c r="H48" s="293">
        <f t="shared" ca="1" si="13"/>
        <v>8.7149050048697066E-2</v>
      </c>
      <c r="I48" s="293">
        <f t="shared" ca="1" si="13"/>
        <v>0.10568561373530636</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1.45115240971176E-2</v>
      </c>
      <c r="F58" s="285">
        <f t="shared" ca="1" si="18"/>
        <v>3.4698570126667411E-2</v>
      </c>
      <c r="G58" s="285">
        <f t="shared" ca="1" si="18"/>
        <v>5.7992701526720813E-2</v>
      </c>
      <c r="H58" s="285">
        <f t="shared" ca="1" si="18"/>
        <v>7.9395959723562531E-2</v>
      </c>
      <c r="I58" s="285">
        <f t="shared" ca="1" si="18"/>
        <v>9.8686435028273484E-2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1.45115240971176E-2</v>
      </c>
      <c r="F59" s="286">
        <f t="shared" ca="1" si="19"/>
        <v>3.4698570126667411E-2</v>
      </c>
      <c r="G59" s="286">
        <f t="shared" ca="1" si="19"/>
        <v>5.7992701526720813E-2</v>
      </c>
      <c r="H59" s="286">
        <f t="shared" ca="1" si="19"/>
        <v>7.9395959723562531E-2</v>
      </c>
      <c r="I59" s="286">
        <f t="shared" ca="1" si="19"/>
        <v>9.8686435028273484E-2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3.0875476231642165</v>
      </c>
      <c r="D69" s="285">
        <f t="shared" ca="1" si="24"/>
        <v>3.0875476231642165</v>
      </c>
      <c r="E69" s="285">
        <f t="shared" ca="1" si="24"/>
        <v>3.1288663960262695</v>
      </c>
      <c r="F69" s="285">
        <f t="shared" ca="1" si="24"/>
        <v>3.1720146608870401</v>
      </c>
      <c r="G69" s="285">
        <f t="shared" ca="1" si="24"/>
        <v>3.2140361456138717</v>
      </c>
      <c r="H69" s="285">
        <f t="shared" ca="1" si="24"/>
        <v>3.2540926329364761</v>
      </c>
      <c r="I69" s="285">
        <f t="shared" ca="1" si="24"/>
        <v>3.2919196719277966</v>
      </c>
      <c r="K69" s="42"/>
      <c r="L69" s="21"/>
    </row>
    <row r="70" spans="1:20" s="87" customFormat="1" ht="18" customHeight="1" collapsed="1" thickBot="1" x14ac:dyDescent="0.25">
      <c r="A70" s="99" t="s">
        <v>122</v>
      </c>
      <c r="B70" s="294">
        <f t="shared" ref="B70:I70" ca="1" si="25">SUM(B64:B69)</f>
        <v>0</v>
      </c>
      <c r="C70" s="294">
        <f t="shared" ca="1" si="25"/>
        <v>3.0875476231642165</v>
      </c>
      <c r="D70" s="294">
        <f t="shared" ca="1" si="25"/>
        <v>3.0875476231642165</v>
      </c>
      <c r="E70" s="294">
        <f t="shared" ca="1" si="25"/>
        <v>3.1288663960262695</v>
      </c>
      <c r="F70" s="294">
        <f t="shared" ca="1" si="25"/>
        <v>3.1720146608870401</v>
      </c>
      <c r="G70" s="294">
        <f t="shared" ca="1" si="25"/>
        <v>3.2140361456138717</v>
      </c>
      <c r="H70" s="294">
        <f t="shared" ca="1" si="25"/>
        <v>3.2540926329364761</v>
      </c>
      <c r="I70" s="294">
        <f t="shared" ca="1" si="25"/>
        <v>3.2919196719277966</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2.6807248764935704E-2</v>
      </c>
      <c r="Q77" s="284">
        <f ca="1">IF($B77&lt;&gt;0,(+VLOOKUP($B77,$A$8:$I$13,6,FALSE))*(F77),0)</f>
        <v>4.9768467596156198E-2</v>
      </c>
      <c r="R77" s="284">
        <f ca="1">IF($B77&lt;&gt;0,(+VLOOKUP($B77,$A$8:$I$13,7,FALSE))*(G77),0)</f>
        <v>6.849582092293463E-2</v>
      </c>
      <c r="S77" s="284">
        <f ca="1">IF($B77&lt;&gt;0,(+VLOOKUP($B77,$A$8:$I$13,8,FALSE))*(H77),0)</f>
        <v>8.7149050048697066E-2</v>
      </c>
      <c r="T77" s="284">
        <f ca="1">IF($B77&lt;&gt;0,(+VLOOKUP($B77,$A$8:$I$13,9,FALSE))*(I77),0)</f>
        <v>0.10568561373530636</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2.6807248764935704E-2</v>
      </c>
      <c r="Q83" s="291">
        <f t="shared" ca="1" si="51"/>
        <v>4.9768467596156198E-2</v>
      </c>
      <c r="R83" s="291">
        <f t="shared" ca="1" si="51"/>
        <v>6.849582092293463E-2</v>
      </c>
      <c r="S83" s="291">
        <f t="shared" ca="1" si="51"/>
        <v>8.7149050048697066E-2</v>
      </c>
      <c r="T83" s="291">
        <f t="shared" ca="1" si="51"/>
        <v>0.10568561373530636</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2.6807248764935704E-2</v>
      </c>
      <c r="F103" s="284">
        <f t="shared" ca="1" si="62"/>
        <v>4.9768467596156198E-2</v>
      </c>
      <c r="G103" s="284">
        <f t="shared" ca="1" si="62"/>
        <v>6.849582092293463E-2</v>
      </c>
      <c r="H103" s="284">
        <f t="shared" ca="1" si="62"/>
        <v>8.7149050048697066E-2</v>
      </c>
      <c r="I103" s="284">
        <f t="shared" ca="1" si="62"/>
        <v>0.10568561373530636</v>
      </c>
    </row>
    <row r="104" spans="1:20" outlineLevel="1" x14ac:dyDescent="0.2">
      <c r="A104" s="120" t="s">
        <v>135</v>
      </c>
      <c r="B104" s="121"/>
      <c r="C104" s="295">
        <f t="shared" ref="C104:I104" ca="1" si="63">SUM(C98:C103)</f>
        <v>0</v>
      </c>
      <c r="D104" s="295">
        <f t="shared" ca="1" si="63"/>
        <v>0</v>
      </c>
      <c r="E104" s="295">
        <f t="shared" ca="1" si="63"/>
        <v>2.6807248764935704E-2</v>
      </c>
      <c r="F104" s="295">
        <f t="shared" ca="1" si="63"/>
        <v>4.9768467596156198E-2</v>
      </c>
      <c r="G104" s="295">
        <f t="shared" ca="1" si="63"/>
        <v>6.849582092293463E-2</v>
      </c>
      <c r="H104" s="295">
        <f t="shared" ca="1" si="63"/>
        <v>8.7149050048697066E-2</v>
      </c>
      <c r="I104" s="295">
        <f t="shared" ca="1" si="63"/>
        <v>0.10568561373530636</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1.45115240971176E-2</v>
      </c>
      <c r="Q113" s="284">
        <f ca="1">IF($B113&lt;&gt;0,(+VLOOKUP($B113,$A$8:$I$13,6,FALSE)+VLOOKUP($B113,$A$42:$I$47,6,FALSE))*(F113),0)</f>
        <v>3.4698570126667411E-2</v>
      </c>
      <c r="R113" s="284">
        <f ca="1">IF($B113&lt;&gt;0,(+VLOOKUP($B113,$A$8:$I$13,7,FALSE)+VLOOKUP($B113,$A$42:$I$47,7,FALSE))*(G113),0)</f>
        <v>5.7992701526720813E-2</v>
      </c>
      <c r="S113" s="284">
        <f ca="1">IF($B113&lt;&gt;0,(+VLOOKUP($B113,$A$8:$I$13,8,FALSE)+VLOOKUP($B113,$A$42:$I$47,8,FALSE))*(H113),0)</f>
        <v>7.9395959723562531E-2</v>
      </c>
      <c r="T113" s="284">
        <f ca="1">IF($B113&lt;&gt;0,(+VLOOKUP($B113,$A$8:$I$13,9,FALSE)+VLOOKUP($B113,$A$42:$I$47,9,FALSE))*(I113),0)</f>
        <v>9.8686435028273484E-2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1.45115240971176E-2</v>
      </c>
      <c r="Q119" s="291">
        <f t="shared" ca="1" si="75"/>
        <v>3.4698570126667411E-2</v>
      </c>
      <c r="R119" s="291">
        <f t="shared" ca="1" si="75"/>
        <v>5.7992701526720813E-2</v>
      </c>
      <c r="S119" s="291">
        <f t="shared" ca="1" si="75"/>
        <v>7.9395959723562531E-2</v>
      </c>
      <c r="T119" s="291">
        <f t="shared" ca="1" si="75"/>
        <v>9.8686435028273484E-2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1.45115240971176E-2</v>
      </c>
      <c r="F139" s="284">
        <f t="shared" ca="1" si="83"/>
        <v>3.4698570126667411E-2</v>
      </c>
      <c r="G139" s="284">
        <f t="shared" ca="1" si="83"/>
        <v>5.7992701526720813E-2</v>
      </c>
      <c r="H139" s="284">
        <f t="shared" ca="1" si="83"/>
        <v>7.9395959723562531E-2</v>
      </c>
      <c r="I139" s="284">
        <f t="shared" ca="1" si="83"/>
        <v>9.8686435028273484E-2</v>
      </c>
    </row>
    <row r="140" spans="1:16" outlineLevel="1" x14ac:dyDescent="0.2">
      <c r="A140" s="120" t="s">
        <v>140</v>
      </c>
      <c r="B140" s="121"/>
      <c r="C140" s="295">
        <f t="shared" ref="C140:I140" ca="1" si="84">SUM(C134:C139)</f>
        <v>0</v>
      </c>
      <c r="D140" s="295">
        <f t="shared" ca="1" si="84"/>
        <v>0</v>
      </c>
      <c r="E140" s="295">
        <f t="shared" ca="1" si="84"/>
        <v>1.45115240971176E-2</v>
      </c>
      <c r="F140" s="295">
        <f t="shared" ca="1" si="84"/>
        <v>3.4698570126667411E-2</v>
      </c>
      <c r="G140" s="295">
        <f t="shared" ca="1" si="84"/>
        <v>5.7992701526720813E-2</v>
      </c>
      <c r="H140" s="295">
        <f t="shared" ca="1" si="84"/>
        <v>7.9395959723562531E-2</v>
      </c>
      <c r="I140" s="295">
        <f t="shared" ca="1" si="84"/>
        <v>9.8686435028273484E-2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3.0875476231642165</v>
      </c>
      <c r="D205" s="82">
        <f t="shared" ca="1" si="98"/>
        <v>3.0875476231642165</v>
      </c>
      <c r="E205" s="82">
        <f t="shared" ca="1" si="98"/>
        <v>3.0875476231642165</v>
      </c>
      <c r="F205" s="82">
        <f t="shared" ca="1" si="98"/>
        <v>3.0875476231642165</v>
      </c>
      <c r="G205" s="82">
        <f t="shared" ca="1" si="98"/>
        <v>3.0875476231642165</v>
      </c>
      <c r="H205" s="82">
        <f t="shared" ca="1" si="98"/>
        <v>3.0875476231642165</v>
      </c>
      <c r="I205" s="82">
        <f t="shared" ca="1" si="98"/>
        <v>3.0875476231642165</v>
      </c>
    </row>
    <row r="206" spans="1:9" hidden="1" outlineLevel="1" x14ac:dyDescent="0.2">
      <c r="A206" t="s">
        <v>149</v>
      </c>
      <c r="B206" s="82">
        <f t="shared" ref="B206:I206" ca="1" si="99">+B36</f>
        <v>0</v>
      </c>
      <c r="C206" s="82">
        <f t="shared" ca="1" si="99"/>
        <v>3.0875476231642165</v>
      </c>
      <c r="D206" s="82">
        <f t="shared" ca="1" si="99"/>
        <v>3.0875476231642165</v>
      </c>
      <c r="E206" s="82">
        <f t="shared" ca="1" si="99"/>
        <v>3.0875476231642165</v>
      </c>
      <c r="F206" s="82">
        <f t="shared" ca="1" si="99"/>
        <v>3.0875476231642165</v>
      </c>
      <c r="G206" s="82">
        <f t="shared" ca="1" si="99"/>
        <v>3.0875476231642165</v>
      </c>
      <c r="H206" s="82">
        <f t="shared" ca="1" si="99"/>
        <v>3.0875476231642165</v>
      </c>
      <c r="I206" s="82">
        <f t="shared" ca="1" si="99"/>
        <v>3.0875476231642165</v>
      </c>
    </row>
    <row r="207" spans="1:9" hidden="1" outlineLevel="1" x14ac:dyDescent="0.2">
      <c r="A207" t="s">
        <v>150</v>
      </c>
      <c r="B207" s="82">
        <f t="shared" ref="B207:I207" ca="1" si="100">+B36+B48</f>
        <v>0</v>
      </c>
      <c r="C207" s="82">
        <f t="shared" ca="1" si="100"/>
        <v>3.0875476231642165</v>
      </c>
      <c r="D207" s="82">
        <f t="shared" ca="1" si="100"/>
        <v>3.0875476231642165</v>
      </c>
      <c r="E207" s="82">
        <f t="shared" ca="1" si="100"/>
        <v>3.1143548719291521</v>
      </c>
      <c r="F207" s="82">
        <f t="shared" ca="1" si="100"/>
        <v>3.1373160907603728</v>
      </c>
      <c r="G207" s="82">
        <f t="shared" ca="1" si="100"/>
        <v>3.156043444087151</v>
      </c>
      <c r="H207" s="82">
        <f t="shared" ca="1" si="100"/>
        <v>3.1746966732129134</v>
      </c>
      <c r="I207" s="82">
        <f t="shared" ca="1" si="100"/>
        <v>3.1932332368995229</v>
      </c>
    </row>
    <row r="208" spans="1:9" hidden="1" outlineLevel="1" x14ac:dyDescent="0.2">
      <c r="A208" t="s">
        <v>151</v>
      </c>
      <c r="B208" s="82">
        <f t="shared" ref="B208:I208" ca="1" si="101">+B70</f>
        <v>0</v>
      </c>
      <c r="C208" s="82">
        <f t="shared" ca="1" si="101"/>
        <v>3.0875476231642165</v>
      </c>
      <c r="D208" s="82">
        <f t="shared" ca="1" si="101"/>
        <v>3.0875476231642165</v>
      </c>
      <c r="E208" s="82">
        <f t="shared" ca="1" si="101"/>
        <v>3.1288663960262695</v>
      </c>
      <c r="F208" s="82">
        <f t="shared" ca="1" si="101"/>
        <v>3.1720146608870401</v>
      </c>
      <c r="G208" s="82">
        <f t="shared" ca="1" si="101"/>
        <v>3.2140361456138717</v>
      </c>
      <c r="H208" s="82">
        <f t="shared" ca="1" si="101"/>
        <v>3.2540926329364761</v>
      </c>
      <c r="I208" s="82">
        <f t="shared" ca="1" si="101"/>
        <v>3.2919196719277966</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282" priority="2" stopIfTrue="1" operator="notEqual">
      <formula>0</formula>
    </cfRule>
  </conditionalFormatting>
  <conditionalFormatting sqref="J130 J94 J70 J59 J48 J36:J37 J14 J25">
    <cfRule type="cellIs" dxfId="281" priority="3" stopIfTrue="1" operator="equal">
      <formula>"OK"</formula>
    </cfRule>
    <cfRule type="cellIs" dxfId="280" priority="4" stopIfTrue="1" operator="equal">
      <formula>"Warning Check Escalations"</formula>
    </cfRule>
  </conditionalFormatting>
  <conditionalFormatting sqref="N120:T120 N84:T84">
    <cfRule type="cellIs" dxfId="279" priority="5" stopIfTrue="1" operator="notEqual">
      <formula>0</formula>
    </cfRule>
    <cfRule type="cellIs" dxfId="278" priority="6" stopIfTrue="1" operator="equal">
      <formula>0</formula>
    </cfRule>
  </conditionalFormatting>
  <conditionalFormatting sqref="B94:I94">
    <cfRule type="cellIs" dxfId="277" priority="1" stopIfTrue="1" operator="notEqual">
      <formula>0</formula>
    </cfRule>
  </conditionalFormatting>
  <dataValidations count="5">
    <dataValidation type="list" showInputMessage="1" showErrorMessage="1" sqref="B112" xr:uid="{00000000-0002-0000-2900-000000000000}">
      <formula1>"Labour, Materials, Services"</formula1>
    </dataValidation>
    <dataValidation type="list" allowBlank="1" showInputMessage="1" showErrorMessage="1" sqref="A77:A82" xr:uid="{00000000-0002-0000-2900-000001000000}">
      <formula1>EscalationDescription_Input_Cost</formula1>
    </dataValidation>
    <dataValidation type="list" showInputMessage="1" showErrorMessage="1" sqref="A113:A118" xr:uid="{00000000-0002-0000-2900-000002000000}">
      <formula1>EscalationDescription_General</formula1>
    </dataValidation>
    <dataValidation type="list" allowBlank="1" showInputMessage="1" showErrorMessage="1" sqref="D5" xr:uid="{00000000-0002-0000-2900-000003000000}">
      <formula1>"2008/09 Regulatory Accounts, Bottom Up"</formula1>
    </dataValidation>
    <dataValidation type="list" showInputMessage="1" showErrorMessage="1" sqref="B77:B82 B113:B118" xr:uid="{00000000-0002-0000-29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70657"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4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Sheet85">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29</v>
      </c>
      <c r="M1" s="281"/>
      <c r="N1" s="279"/>
      <c r="O1" s="279"/>
      <c r="P1" s="279"/>
      <c r="Q1" s="279"/>
      <c r="R1" s="279"/>
      <c r="S1" s="279"/>
      <c r="T1" s="279"/>
    </row>
    <row r="2" spans="1:20" ht="15.75" x14ac:dyDescent="0.25">
      <c r="A2" s="184" t="s">
        <v>114</v>
      </c>
      <c r="B2" s="74" t="str">
        <f ca="1">OFFSET(List_AllocOpexListStart,+$K$1,1)</f>
        <v>WHS</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2.9073456617920934</v>
      </c>
      <c r="D13" s="285">
        <f ca="1">OFFSET(Future_AOpexStart,MATCH($K$1,'I-6 Future A'!$A$6:$A$379)+7,+'I-5 Future DA'!E$5)</f>
        <v>2.9073456617920934</v>
      </c>
      <c r="E13" s="285">
        <f ca="1">OFFSET(Future_AOpexStart,MATCH($K$1,'I-6 Future A'!$A$6:$A$379)+7,+'I-5 Future DA'!F$5)</f>
        <v>2.9073456617920934</v>
      </c>
      <c r="F13" s="285">
        <f ca="1">OFFSET(Future_AOpexStart,MATCH($K$1,'I-6 Future A'!$A$6:$A$379)+7,+'I-5 Future DA'!G$5)</f>
        <v>2.9073456617920934</v>
      </c>
      <c r="G13" s="285">
        <f ca="1">OFFSET(Future_AOpexStart,MATCH($K$1,'I-6 Future A'!$A$6:$A$379)+7,+'I-5 Future DA'!H$5)</f>
        <v>2.9073456617920934</v>
      </c>
      <c r="H13" s="285">
        <f ca="1">OFFSET(Future_AOpexStart,MATCH($K$1,'I-6 Future A'!$A$6:$A$379)+7,+'I-5 Future DA'!I$5)</f>
        <v>2.9073456617920934</v>
      </c>
      <c r="I13" s="285">
        <f ca="1">OFFSET(Future_AOpexStart,MATCH($K$1,'I-6 Future A'!$A$6:$A$379)+7,+'I-5 Future DA'!J$5)</f>
        <v>2.9073456617920934</v>
      </c>
      <c r="J13" s="36"/>
      <c r="K13" s="21"/>
      <c r="L13" s="21"/>
    </row>
    <row r="14" spans="1:20" s="87" customFormat="1" ht="18" customHeight="1" collapsed="1" thickBot="1" x14ac:dyDescent="0.25">
      <c r="A14" s="84" t="s">
        <v>71</v>
      </c>
      <c r="B14" s="286">
        <f t="shared" ref="B14:I14" ca="1" si="0">SUM(B8:B13)</f>
        <v>0</v>
      </c>
      <c r="C14" s="286">
        <f t="shared" ca="1" si="0"/>
        <v>2.9073456617920934</v>
      </c>
      <c r="D14" s="286">
        <f t="shared" ca="1" si="0"/>
        <v>2.9073456617920934</v>
      </c>
      <c r="E14" s="286">
        <f t="shared" ca="1" si="0"/>
        <v>2.9073456617920934</v>
      </c>
      <c r="F14" s="286">
        <f t="shared" ca="1" si="0"/>
        <v>2.9073456617920934</v>
      </c>
      <c r="G14" s="286">
        <f t="shared" ca="1" si="0"/>
        <v>2.9073456617920934</v>
      </c>
      <c r="H14" s="286">
        <f t="shared" ca="1" si="0"/>
        <v>2.9073456617920934</v>
      </c>
      <c r="I14" s="286">
        <f t="shared" ca="1" si="0"/>
        <v>2.9073456617920934</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+'A-29'!B8+'A-29'!B19</f>
        <v>0</v>
      </c>
      <c r="C30" s="284">
        <f ca="1">+'A-29'!C8+'A-29'!C19</f>
        <v>0</v>
      </c>
      <c r="D30" s="284">
        <f ca="1">+'A-29'!D8+'A-29'!D19</f>
        <v>0</v>
      </c>
      <c r="E30" s="284">
        <f ca="1">+'A-29'!E8+'A-29'!E19</f>
        <v>0</v>
      </c>
      <c r="F30" s="284">
        <f ca="1">+'A-29'!F8+'A-29'!F19</f>
        <v>0</v>
      </c>
      <c r="G30" s="284">
        <f ca="1">+'A-29'!G8+'A-29'!G19</f>
        <v>0</v>
      </c>
      <c r="H30" s="284">
        <f ca="1">+'A-29'!H8+'A-29'!H19</f>
        <v>0</v>
      </c>
      <c r="I30" s="284">
        <f ca="1">+'A-29'!I8+'A-29'!I19</f>
        <v>0</v>
      </c>
      <c r="J30" s="42"/>
      <c r="K30" s="21"/>
      <c r="L30" s="21"/>
    </row>
    <row r="31" spans="1:12" hidden="1" outlineLevel="2" x14ac:dyDescent="0.2">
      <c r="A31" s="61" t="s">
        <v>69</v>
      </c>
      <c r="B31" s="284">
        <f ca="1">+'A-29'!B9+'A-29'!B20</f>
        <v>0</v>
      </c>
      <c r="C31" s="284">
        <f ca="1">+'A-29'!C9+'A-29'!C20</f>
        <v>0</v>
      </c>
      <c r="D31" s="284">
        <f ca="1">+'A-29'!D9+'A-29'!D20</f>
        <v>0</v>
      </c>
      <c r="E31" s="284">
        <f ca="1">+'A-29'!E9+'A-29'!E20</f>
        <v>0</v>
      </c>
      <c r="F31" s="284">
        <f ca="1">+'A-29'!F9+'A-29'!F20</f>
        <v>0</v>
      </c>
      <c r="G31" s="284">
        <f ca="1">+'A-29'!G9+'A-29'!G20</f>
        <v>0</v>
      </c>
      <c r="H31" s="284">
        <f ca="1">+'A-29'!H9+'A-29'!H20</f>
        <v>0</v>
      </c>
      <c r="I31" s="284">
        <f ca="1">+'A-29'!I9+'A-29'!I20</f>
        <v>0</v>
      </c>
      <c r="J31" s="42"/>
      <c r="K31" s="21"/>
      <c r="L31" s="21"/>
    </row>
    <row r="32" spans="1:12" s="736" customFormat="1" hidden="1" outlineLevel="2" x14ac:dyDescent="0.2">
      <c r="A32" s="61" t="s">
        <v>546</v>
      </c>
      <c r="B32" s="284">
        <f ca="1">+'A-29'!B10+'A-29'!B21</f>
        <v>0</v>
      </c>
      <c r="C32" s="284">
        <f ca="1">+'A-29'!C10+'A-29'!C21</f>
        <v>0</v>
      </c>
      <c r="D32" s="284">
        <f ca="1">+'A-29'!D10+'A-29'!D21</f>
        <v>0</v>
      </c>
      <c r="E32" s="284">
        <f ca="1">+'A-29'!E10+'A-29'!E21</f>
        <v>0</v>
      </c>
      <c r="F32" s="284">
        <f ca="1">+'A-29'!F10+'A-29'!F21</f>
        <v>0</v>
      </c>
      <c r="G32" s="284">
        <f ca="1">+'A-29'!G10+'A-29'!G21</f>
        <v>0</v>
      </c>
      <c r="H32" s="284">
        <f ca="1">+'A-29'!H10+'A-29'!H21</f>
        <v>0</v>
      </c>
      <c r="I32" s="284">
        <f ca="1">+'A-29'!I10+'A-29'!I21</f>
        <v>0</v>
      </c>
      <c r="J32" s="42"/>
      <c r="K32" s="712"/>
      <c r="L32" s="712"/>
    </row>
    <row r="33" spans="1:12" hidden="1" outlineLevel="2" x14ac:dyDescent="0.2">
      <c r="A33" s="61" t="s">
        <v>547</v>
      </c>
      <c r="B33" s="284">
        <f ca="1">+'A-29'!B11+'A-29'!B22</f>
        <v>0</v>
      </c>
      <c r="C33" s="284">
        <f ca="1">+'A-29'!C11+'A-29'!C22</f>
        <v>0</v>
      </c>
      <c r="D33" s="284">
        <f ca="1">+'A-29'!D11+'A-29'!D22</f>
        <v>0</v>
      </c>
      <c r="E33" s="284">
        <f ca="1">+'A-29'!E11+'A-29'!E22</f>
        <v>0</v>
      </c>
      <c r="F33" s="284">
        <f ca="1">+'A-29'!F11+'A-29'!F22</f>
        <v>0</v>
      </c>
      <c r="G33" s="284">
        <f ca="1">+'A-29'!G11+'A-29'!G22</f>
        <v>0</v>
      </c>
      <c r="H33" s="284">
        <f ca="1">+'A-29'!H11+'A-29'!H22</f>
        <v>0</v>
      </c>
      <c r="I33" s="284">
        <f ca="1">+'A-29'!I11+'A-29'!I22</f>
        <v>0</v>
      </c>
      <c r="J33" s="42"/>
      <c r="K33" s="21"/>
      <c r="L33" s="21"/>
    </row>
    <row r="34" spans="1:12" s="736" customFormat="1" hidden="1" outlineLevel="2" x14ac:dyDescent="0.2">
      <c r="A34" s="61" t="s">
        <v>498</v>
      </c>
      <c r="B34" s="284">
        <f ca="1">+'A-29'!B12+'A-29'!B23</f>
        <v>0</v>
      </c>
      <c r="C34" s="284">
        <f ca="1">+'A-29'!C12+'A-29'!C23</f>
        <v>0</v>
      </c>
      <c r="D34" s="284">
        <f ca="1">+'A-29'!D12+'A-29'!D23</f>
        <v>0</v>
      </c>
      <c r="E34" s="284">
        <f ca="1">+'A-29'!E12+'A-29'!E23</f>
        <v>0</v>
      </c>
      <c r="F34" s="284">
        <f ca="1">+'A-29'!F12+'A-29'!F23</f>
        <v>0</v>
      </c>
      <c r="G34" s="284">
        <f ca="1">+'A-29'!G12+'A-29'!G23</f>
        <v>0</v>
      </c>
      <c r="H34" s="284">
        <f ca="1">+'A-29'!H12+'A-29'!H23</f>
        <v>0</v>
      </c>
      <c r="I34" s="284">
        <f ca="1">+'A-29'!I12+'A-29'!I23</f>
        <v>0</v>
      </c>
      <c r="J34" s="42"/>
      <c r="K34" s="712"/>
      <c r="L34" s="712"/>
    </row>
    <row r="35" spans="1:12" ht="13.5" hidden="1" outlineLevel="2" thickBot="1" x14ac:dyDescent="0.25">
      <c r="A35" s="83" t="s">
        <v>70</v>
      </c>
      <c r="B35" s="284">
        <f ca="1">+'A-29'!B13+'A-29'!B24</f>
        <v>0</v>
      </c>
      <c r="C35" s="284">
        <f ca="1">+'A-29'!C13+'A-29'!C24</f>
        <v>2.9073456617920934</v>
      </c>
      <c r="D35" s="284">
        <f ca="1">+'A-29'!D13+'A-29'!D24</f>
        <v>2.9073456617920934</v>
      </c>
      <c r="E35" s="284">
        <f ca="1">+'A-29'!E13+'A-29'!E24</f>
        <v>2.9073456617920934</v>
      </c>
      <c r="F35" s="284">
        <f ca="1">+'A-29'!F13+'A-29'!F24</f>
        <v>2.9073456617920934</v>
      </c>
      <c r="G35" s="284">
        <f ca="1">+'A-29'!G13+'A-29'!G24</f>
        <v>2.9073456617920934</v>
      </c>
      <c r="H35" s="284">
        <f ca="1">+'A-29'!H13+'A-29'!H24</f>
        <v>2.9073456617920934</v>
      </c>
      <c r="I35" s="284">
        <f ca="1">+'A-29'!I13+'A-29'!I24</f>
        <v>2.9073456617920934</v>
      </c>
      <c r="J35" s="93"/>
      <c r="K35" s="21"/>
      <c r="L35" s="21"/>
    </row>
    <row r="36" spans="1:12" s="87" customFormat="1" ht="20.25" customHeight="1" collapsed="1" thickBot="1" x14ac:dyDescent="0.25">
      <c r="A36" s="94" t="s">
        <v>121</v>
      </c>
      <c r="B36" s="293">
        <f t="shared" ref="B36:I36" ca="1" si="7">SUM(B30:B35)</f>
        <v>0</v>
      </c>
      <c r="C36" s="293">
        <f t="shared" ca="1" si="7"/>
        <v>2.9073456617920934</v>
      </c>
      <c r="D36" s="293">
        <f t="shared" ca="1" si="7"/>
        <v>2.9073456617920934</v>
      </c>
      <c r="E36" s="293">
        <f t="shared" ca="1" si="7"/>
        <v>2.9073456617920934</v>
      </c>
      <c r="F36" s="293">
        <f t="shared" ca="1" si="7"/>
        <v>2.9073456617920934</v>
      </c>
      <c r="G36" s="293">
        <f t="shared" ca="1" si="7"/>
        <v>2.9073456617920934</v>
      </c>
      <c r="H36" s="293">
        <f t="shared" ca="1" si="7"/>
        <v>2.9073456617920934</v>
      </c>
      <c r="I36" s="293">
        <f t="shared" ca="1" si="7"/>
        <v>2.9073456617920934</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2.5242667616392586E-2</v>
      </c>
      <c r="F47" s="284">
        <f t="shared" ca="1" si="12"/>
        <v>4.6863775403547608E-2</v>
      </c>
      <c r="G47" s="284">
        <f t="shared" ca="1" si="12"/>
        <v>6.4498123467678234E-2</v>
      </c>
      <c r="H47" s="284">
        <f t="shared" ca="1" si="12"/>
        <v>8.2062673523628893E-2</v>
      </c>
      <c r="I47" s="284">
        <f t="shared" ca="1" si="12"/>
        <v>9.9517367214657981E-2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2.5242667616392586E-2</v>
      </c>
      <c r="F48" s="293">
        <f t="shared" ca="1" si="13"/>
        <v>4.6863775403547608E-2</v>
      </c>
      <c r="G48" s="293">
        <f t="shared" ca="1" si="13"/>
        <v>6.4498123467678234E-2</v>
      </c>
      <c r="H48" s="293">
        <f t="shared" ca="1" si="13"/>
        <v>8.2062673523628893E-2</v>
      </c>
      <c r="I48" s="293">
        <f t="shared" ca="1" si="13"/>
        <v>9.9517367214657981E-2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1.3664571944807321E-2</v>
      </c>
      <c r="F58" s="285">
        <f t="shared" ca="1" si="18"/>
        <v>3.2673419049896131E-2</v>
      </c>
      <c r="G58" s="285">
        <f t="shared" ca="1" si="18"/>
        <v>5.4608009260930498E-2</v>
      </c>
      <c r="H58" s="285">
        <f t="shared" ca="1" si="18"/>
        <v>7.476208539564351E-2</v>
      </c>
      <c r="I58" s="285">
        <f t="shared" ca="1" si="18"/>
        <v>9.292668932605419E-2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1.3664571944807321E-2</v>
      </c>
      <c r="F59" s="286">
        <f t="shared" ca="1" si="19"/>
        <v>3.2673419049896131E-2</v>
      </c>
      <c r="G59" s="286">
        <f t="shared" ca="1" si="19"/>
        <v>5.4608009260930498E-2</v>
      </c>
      <c r="H59" s="286">
        <f t="shared" ca="1" si="19"/>
        <v>7.476208539564351E-2</v>
      </c>
      <c r="I59" s="286">
        <f t="shared" ca="1" si="19"/>
        <v>9.292668932605419E-2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2.9073456617920934</v>
      </c>
      <c r="D69" s="285">
        <f t="shared" ca="1" si="24"/>
        <v>2.9073456617920934</v>
      </c>
      <c r="E69" s="285">
        <f t="shared" ca="1" si="24"/>
        <v>2.9462529013532932</v>
      </c>
      <c r="F69" s="285">
        <f t="shared" ca="1" si="24"/>
        <v>2.9868828562455372</v>
      </c>
      <c r="G69" s="285">
        <f t="shared" ca="1" si="24"/>
        <v>3.0264517945207023</v>
      </c>
      <c r="H69" s="285">
        <f t="shared" ca="1" si="24"/>
        <v>3.064170420711366</v>
      </c>
      <c r="I69" s="285">
        <f t="shared" ca="1" si="24"/>
        <v>3.0997897183328056</v>
      </c>
      <c r="K69" s="42"/>
      <c r="L69" s="21"/>
    </row>
    <row r="70" spans="1:20" s="87" customFormat="1" ht="18" customHeight="1" collapsed="1" thickBot="1" x14ac:dyDescent="0.25">
      <c r="A70" s="99" t="s">
        <v>122</v>
      </c>
      <c r="B70" s="294">
        <f t="shared" ref="B70:I70" ca="1" si="25">SUM(B64:B69)</f>
        <v>0</v>
      </c>
      <c r="C70" s="294">
        <f t="shared" ca="1" si="25"/>
        <v>2.9073456617920934</v>
      </c>
      <c r="D70" s="294">
        <f t="shared" ca="1" si="25"/>
        <v>2.9073456617920934</v>
      </c>
      <c r="E70" s="294">
        <f t="shared" ca="1" si="25"/>
        <v>2.9462529013532932</v>
      </c>
      <c r="F70" s="294">
        <f t="shared" ca="1" si="25"/>
        <v>2.9868828562455372</v>
      </c>
      <c r="G70" s="294">
        <f t="shared" ca="1" si="25"/>
        <v>3.0264517945207023</v>
      </c>
      <c r="H70" s="294">
        <f t="shared" ca="1" si="25"/>
        <v>3.064170420711366</v>
      </c>
      <c r="I70" s="294">
        <f t="shared" ca="1" si="25"/>
        <v>3.0997897183328056</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2.5242667616392586E-2</v>
      </c>
      <c r="Q77" s="284">
        <f ca="1">IF($B77&lt;&gt;0,(+VLOOKUP($B77,$A$8:$I$13,6,FALSE))*(F77),0)</f>
        <v>4.6863775403547608E-2</v>
      </c>
      <c r="R77" s="284">
        <f ca="1">IF($B77&lt;&gt;0,(+VLOOKUP($B77,$A$8:$I$13,7,FALSE))*(G77),0)</f>
        <v>6.4498123467678234E-2</v>
      </c>
      <c r="S77" s="284">
        <f ca="1">IF($B77&lt;&gt;0,(+VLOOKUP($B77,$A$8:$I$13,8,FALSE))*(H77),0)</f>
        <v>8.2062673523628893E-2</v>
      </c>
      <c r="T77" s="284">
        <f ca="1">IF($B77&lt;&gt;0,(+VLOOKUP($B77,$A$8:$I$13,9,FALSE))*(I77),0)</f>
        <v>9.9517367214657981E-2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2.5242667616392586E-2</v>
      </c>
      <c r="Q83" s="291">
        <f t="shared" ca="1" si="51"/>
        <v>4.6863775403547608E-2</v>
      </c>
      <c r="R83" s="291">
        <f t="shared" ca="1" si="51"/>
        <v>6.4498123467678234E-2</v>
      </c>
      <c r="S83" s="291">
        <f t="shared" ca="1" si="51"/>
        <v>8.2062673523628893E-2</v>
      </c>
      <c r="T83" s="291">
        <f t="shared" ca="1" si="51"/>
        <v>9.9517367214657981E-2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2.5242667616392586E-2</v>
      </c>
      <c r="F103" s="284">
        <f t="shared" ca="1" si="62"/>
        <v>4.6863775403547608E-2</v>
      </c>
      <c r="G103" s="284">
        <f t="shared" ca="1" si="62"/>
        <v>6.4498123467678234E-2</v>
      </c>
      <c r="H103" s="284">
        <f t="shared" ca="1" si="62"/>
        <v>8.2062673523628893E-2</v>
      </c>
      <c r="I103" s="284">
        <f t="shared" ca="1" si="62"/>
        <v>9.9517367214657981E-2</v>
      </c>
    </row>
    <row r="104" spans="1:20" outlineLevel="1" x14ac:dyDescent="0.2">
      <c r="A104" s="120" t="s">
        <v>135</v>
      </c>
      <c r="B104" s="121"/>
      <c r="C104" s="295">
        <f t="shared" ref="C104:I104" ca="1" si="63">SUM(C98:C103)</f>
        <v>0</v>
      </c>
      <c r="D104" s="295">
        <f t="shared" ca="1" si="63"/>
        <v>0</v>
      </c>
      <c r="E104" s="295">
        <f t="shared" ca="1" si="63"/>
        <v>2.5242667616392586E-2</v>
      </c>
      <c r="F104" s="295">
        <f t="shared" ca="1" si="63"/>
        <v>4.6863775403547608E-2</v>
      </c>
      <c r="G104" s="295">
        <f t="shared" ca="1" si="63"/>
        <v>6.4498123467678234E-2</v>
      </c>
      <c r="H104" s="295">
        <f t="shared" ca="1" si="63"/>
        <v>8.2062673523628893E-2</v>
      </c>
      <c r="I104" s="295">
        <f t="shared" ca="1" si="63"/>
        <v>9.9517367214657981E-2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2.8225977599459332E-2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1.3664571944807321E-2</v>
      </c>
      <c r="Q113" s="284">
        <f ca="1">IF($B113&lt;&gt;0,(+VLOOKUP($B113,$A$8:$I$13,6,FALSE)+VLOOKUP($B113,$A$42:$I$47,6,FALSE))*(F113),0)</f>
        <v>3.2673419049896131E-2</v>
      </c>
      <c r="R113" s="284">
        <f ca="1">IF($B113&lt;&gt;0,(+VLOOKUP($B113,$A$8:$I$13,7,FALSE)+VLOOKUP($B113,$A$42:$I$47,7,FALSE))*(G113),0)</f>
        <v>5.4608009260930498E-2</v>
      </c>
      <c r="S113" s="284">
        <f ca="1">IF($B113&lt;&gt;0,(+VLOOKUP($B113,$A$8:$I$13,8,FALSE)+VLOOKUP($B113,$A$42:$I$47,8,FALSE))*(H113),0)</f>
        <v>7.476208539564351E-2</v>
      </c>
      <c r="T113" s="284">
        <f ca="1">IF($B113&lt;&gt;0,(+VLOOKUP($B113,$A$8:$I$13,9,FALSE)+VLOOKUP($B113,$A$42:$I$47,9,FALSE))*(I113),0)</f>
        <v>9.292668932605419E-2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1.3664571944807321E-2</v>
      </c>
      <c r="Q119" s="291">
        <f t="shared" ca="1" si="75"/>
        <v>3.2673419049896131E-2</v>
      </c>
      <c r="R119" s="291">
        <f t="shared" ca="1" si="75"/>
        <v>5.4608009260930498E-2</v>
      </c>
      <c r="S119" s="291">
        <f t="shared" ca="1" si="75"/>
        <v>7.476208539564351E-2</v>
      </c>
      <c r="T119" s="291">
        <f t="shared" ca="1" si="75"/>
        <v>9.292668932605419E-2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1.3664571944807321E-2</v>
      </c>
      <c r="F139" s="284">
        <f t="shared" ca="1" si="83"/>
        <v>3.2673419049896131E-2</v>
      </c>
      <c r="G139" s="284">
        <f t="shared" ca="1" si="83"/>
        <v>5.4608009260930498E-2</v>
      </c>
      <c r="H139" s="284">
        <f t="shared" ca="1" si="83"/>
        <v>7.476208539564351E-2</v>
      </c>
      <c r="I139" s="284">
        <f t="shared" ca="1" si="83"/>
        <v>9.292668932605419E-2</v>
      </c>
    </row>
    <row r="140" spans="1:16" outlineLevel="1" x14ac:dyDescent="0.2">
      <c r="A140" s="120" t="s">
        <v>140</v>
      </c>
      <c r="B140" s="121"/>
      <c r="C140" s="295">
        <f t="shared" ref="C140:I140" ca="1" si="84">SUM(C134:C139)</f>
        <v>0</v>
      </c>
      <c r="D140" s="295">
        <f t="shared" ca="1" si="84"/>
        <v>0</v>
      </c>
      <c r="E140" s="295">
        <f t="shared" ca="1" si="84"/>
        <v>1.3664571944807321E-2</v>
      </c>
      <c r="F140" s="295">
        <f t="shared" ca="1" si="84"/>
        <v>3.2673419049896131E-2</v>
      </c>
      <c r="G140" s="295">
        <f t="shared" ca="1" si="84"/>
        <v>5.4608009260930498E-2</v>
      </c>
      <c r="H140" s="295">
        <f t="shared" ca="1" si="84"/>
        <v>7.476208539564351E-2</v>
      </c>
      <c r="I140" s="295">
        <f t="shared" ca="1" si="84"/>
        <v>9.292668932605419E-2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3.0904862785436023E-2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2.9073456617920934</v>
      </c>
      <c r="D205" s="82">
        <f t="shared" ca="1" si="98"/>
        <v>2.9073456617920934</v>
      </c>
      <c r="E205" s="82">
        <f t="shared" ca="1" si="98"/>
        <v>2.9073456617920934</v>
      </c>
      <c r="F205" s="82">
        <f t="shared" ca="1" si="98"/>
        <v>2.9073456617920934</v>
      </c>
      <c r="G205" s="82">
        <f t="shared" ca="1" si="98"/>
        <v>2.9073456617920934</v>
      </c>
      <c r="H205" s="82">
        <f t="shared" ca="1" si="98"/>
        <v>2.9073456617920934</v>
      </c>
      <c r="I205" s="82">
        <f t="shared" ca="1" si="98"/>
        <v>2.9073456617920934</v>
      </c>
    </row>
    <row r="206" spans="1:9" hidden="1" outlineLevel="1" x14ac:dyDescent="0.2">
      <c r="A206" t="s">
        <v>149</v>
      </c>
      <c r="B206" s="82">
        <f t="shared" ref="B206:I206" ca="1" si="99">+B36</f>
        <v>0</v>
      </c>
      <c r="C206" s="82">
        <f t="shared" ca="1" si="99"/>
        <v>2.9073456617920934</v>
      </c>
      <c r="D206" s="82">
        <f t="shared" ca="1" si="99"/>
        <v>2.9073456617920934</v>
      </c>
      <c r="E206" s="82">
        <f t="shared" ca="1" si="99"/>
        <v>2.9073456617920934</v>
      </c>
      <c r="F206" s="82">
        <f t="shared" ca="1" si="99"/>
        <v>2.9073456617920934</v>
      </c>
      <c r="G206" s="82">
        <f t="shared" ca="1" si="99"/>
        <v>2.9073456617920934</v>
      </c>
      <c r="H206" s="82">
        <f t="shared" ca="1" si="99"/>
        <v>2.9073456617920934</v>
      </c>
      <c r="I206" s="82">
        <f t="shared" ca="1" si="99"/>
        <v>2.9073456617920934</v>
      </c>
    </row>
    <row r="207" spans="1:9" hidden="1" outlineLevel="1" x14ac:dyDescent="0.2">
      <c r="A207" t="s">
        <v>150</v>
      </c>
      <c r="B207" s="82">
        <f t="shared" ref="B207:I207" ca="1" si="100">+B36+B48</f>
        <v>0</v>
      </c>
      <c r="C207" s="82">
        <f t="shared" ca="1" si="100"/>
        <v>2.9073456617920934</v>
      </c>
      <c r="D207" s="82">
        <f t="shared" ca="1" si="100"/>
        <v>2.9073456617920934</v>
      </c>
      <c r="E207" s="82">
        <f t="shared" ca="1" si="100"/>
        <v>2.9325883294084858</v>
      </c>
      <c r="F207" s="82">
        <f t="shared" ca="1" si="100"/>
        <v>2.9542094371956411</v>
      </c>
      <c r="G207" s="82">
        <f t="shared" ca="1" si="100"/>
        <v>2.9718437852597717</v>
      </c>
      <c r="H207" s="82">
        <f t="shared" ca="1" si="100"/>
        <v>2.9894083353157224</v>
      </c>
      <c r="I207" s="82">
        <f t="shared" ca="1" si="100"/>
        <v>3.0068630290067513</v>
      </c>
    </row>
    <row r="208" spans="1:9" hidden="1" outlineLevel="1" x14ac:dyDescent="0.2">
      <c r="A208" t="s">
        <v>151</v>
      </c>
      <c r="B208" s="82">
        <f t="shared" ref="B208:I208" ca="1" si="101">+B70</f>
        <v>0</v>
      </c>
      <c r="C208" s="82">
        <f t="shared" ca="1" si="101"/>
        <v>2.9073456617920934</v>
      </c>
      <c r="D208" s="82">
        <f t="shared" ca="1" si="101"/>
        <v>2.9073456617920934</v>
      </c>
      <c r="E208" s="82">
        <f t="shared" ca="1" si="101"/>
        <v>2.9462529013532932</v>
      </c>
      <c r="F208" s="82">
        <f t="shared" ca="1" si="101"/>
        <v>2.9868828562455372</v>
      </c>
      <c r="G208" s="82">
        <f t="shared" ca="1" si="101"/>
        <v>3.0264517945207023</v>
      </c>
      <c r="H208" s="82">
        <f t="shared" ca="1" si="101"/>
        <v>3.064170420711366</v>
      </c>
      <c r="I208" s="82">
        <f t="shared" ca="1" si="101"/>
        <v>3.0997897183328056</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276" priority="2" stopIfTrue="1" operator="notEqual">
      <formula>0</formula>
    </cfRule>
  </conditionalFormatting>
  <conditionalFormatting sqref="J130 J94 J70 J59 J48 J36:J37 J14 J25">
    <cfRule type="cellIs" dxfId="275" priority="3" stopIfTrue="1" operator="equal">
      <formula>"OK"</formula>
    </cfRule>
    <cfRule type="cellIs" dxfId="274" priority="4" stopIfTrue="1" operator="equal">
      <formula>"Warning Check Escalations"</formula>
    </cfRule>
  </conditionalFormatting>
  <conditionalFormatting sqref="N120:T120 N84:T84">
    <cfRule type="cellIs" dxfId="273" priority="5" stopIfTrue="1" operator="notEqual">
      <formula>0</formula>
    </cfRule>
    <cfRule type="cellIs" dxfId="272" priority="6" stopIfTrue="1" operator="equal">
      <formula>0</formula>
    </cfRule>
  </conditionalFormatting>
  <conditionalFormatting sqref="B94:I94">
    <cfRule type="cellIs" dxfId="271" priority="1" stopIfTrue="1" operator="notEqual">
      <formula>0</formula>
    </cfRule>
  </conditionalFormatting>
  <dataValidations count="5">
    <dataValidation type="list" showInputMessage="1" showErrorMessage="1" sqref="B112" xr:uid="{00000000-0002-0000-2A00-000000000000}">
      <formula1>"Labour, Materials, Services"</formula1>
    </dataValidation>
    <dataValidation type="list" allowBlank="1" showInputMessage="1" showErrorMessage="1" sqref="A77:A82" xr:uid="{00000000-0002-0000-2A00-000001000000}">
      <formula1>EscalationDescription_Input_Cost</formula1>
    </dataValidation>
    <dataValidation type="list" showInputMessage="1" showErrorMessage="1" sqref="A113:A118" xr:uid="{00000000-0002-0000-2A00-000002000000}">
      <formula1>EscalationDescription_General</formula1>
    </dataValidation>
    <dataValidation type="list" allowBlank="1" showInputMessage="1" showErrorMessage="1" sqref="D5" xr:uid="{00000000-0002-0000-2A00-000003000000}">
      <formula1>"2008/09 Regulatory Accounts, Bottom Up"</formula1>
    </dataValidation>
    <dataValidation type="list" showInputMessage="1" showErrorMessage="1" sqref="B77:B82 B113:B118" xr:uid="{00000000-0002-0000-2A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71681"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4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Sheet86">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30</v>
      </c>
      <c r="M1" s="281"/>
      <c r="N1" s="279"/>
      <c r="O1" s="279"/>
      <c r="P1" s="279"/>
      <c r="Q1" s="279"/>
      <c r="R1" s="279"/>
      <c r="S1" s="279"/>
      <c r="T1" s="279"/>
    </row>
    <row r="2" spans="1:20" ht="15.75" x14ac:dyDescent="0.25">
      <c r="A2" s="184" t="s">
        <v>114</v>
      </c>
      <c r="B2" s="74" t="str">
        <f ca="1">OFFSET(List_AllocOpexListStart,+$K$1,1)</f>
        <v>Environment</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0.38211604200950622</v>
      </c>
      <c r="D13" s="285">
        <f ca="1">OFFSET(Future_AOpexStart,MATCH($K$1,'I-6 Future A'!$A$6:$A$379)+7,+'I-5 Future DA'!E$5)</f>
        <v>0.38211604200950622</v>
      </c>
      <c r="E13" s="285">
        <f ca="1">OFFSET(Future_AOpexStart,MATCH($K$1,'I-6 Future A'!$A$6:$A$379)+7,+'I-5 Future DA'!F$5)</f>
        <v>0.38211604200950622</v>
      </c>
      <c r="F13" s="285">
        <f ca="1">OFFSET(Future_AOpexStart,MATCH($K$1,'I-6 Future A'!$A$6:$A$379)+7,+'I-5 Future DA'!G$5)</f>
        <v>0.38211604200950622</v>
      </c>
      <c r="G13" s="285">
        <f ca="1">OFFSET(Future_AOpexStart,MATCH($K$1,'I-6 Future A'!$A$6:$A$379)+7,+'I-5 Future DA'!H$5)</f>
        <v>0.38211604200950622</v>
      </c>
      <c r="H13" s="285">
        <f ca="1">OFFSET(Future_AOpexStart,MATCH($K$1,'I-6 Future A'!$A$6:$A$379)+7,+'I-5 Future DA'!I$5)</f>
        <v>0.38211604200950622</v>
      </c>
      <c r="I13" s="285">
        <f ca="1">OFFSET(Future_AOpexStart,MATCH($K$1,'I-6 Future A'!$A$6:$A$379)+7,+'I-5 Future DA'!J$5)</f>
        <v>0.38211604200950622</v>
      </c>
      <c r="J13" s="36"/>
      <c r="K13" s="21"/>
      <c r="L13" s="21"/>
    </row>
    <row r="14" spans="1:20" s="87" customFormat="1" ht="18" customHeight="1" collapsed="1" thickBot="1" x14ac:dyDescent="0.25">
      <c r="A14" s="84" t="s">
        <v>71</v>
      </c>
      <c r="B14" s="286">
        <f t="shared" ref="B14:I14" ca="1" si="0">SUM(B8:B13)</f>
        <v>0</v>
      </c>
      <c r="C14" s="286">
        <f t="shared" ca="1" si="0"/>
        <v>0.38211604200950622</v>
      </c>
      <c r="D14" s="286">
        <f t="shared" ca="1" si="0"/>
        <v>0.38211604200950622</v>
      </c>
      <c r="E14" s="286">
        <f t="shared" ca="1" si="0"/>
        <v>0.38211604200950622</v>
      </c>
      <c r="F14" s="286">
        <f t="shared" ca="1" si="0"/>
        <v>0.38211604200950622</v>
      </c>
      <c r="G14" s="286">
        <f t="shared" ca="1" si="0"/>
        <v>0.38211604200950622</v>
      </c>
      <c r="H14" s="286">
        <f t="shared" ca="1" si="0"/>
        <v>0.38211604200950622</v>
      </c>
      <c r="I14" s="286">
        <f t="shared" ca="1" si="0"/>
        <v>0.38211604200950622</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+'A-30'!B8+'A-30'!B19</f>
        <v>0</v>
      </c>
      <c r="C30" s="284">
        <f ca="1">+'A-30'!C8+'A-30'!C19</f>
        <v>0</v>
      </c>
      <c r="D30" s="284">
        <f ca="1">+'A-30'!D8+'A-30'!D19</f>
        <v>0</v>
      </c>
      <c r="E30" s="284">
        <f ca="1">+'A-30'!E8+'A-30'!E19</f>
        <v>0</v>
      </c>
      <c r="F30" s="284">
        <f ca="1">+'A-30'!F8+'A-30'!F19</f>
        <v>0</v>
      </c>
      <c r="G30" s="284">
        <f ca="1">+'A-30'!G8+'A-30'!G19</f>
        <v>0</v>
      </c>
      <c r="H30" s="284">
        <f ca="1">+'A-30'!H8+'A-30'!H19</f>
        <v>0</v>
      </c>
      <c r="I30" s="284">
        <f ca="1">+'A-30'!I8+'A-30'!I19</f>
        <v>0</v>
      </c>
      <c r="J30" s="42"/>
      <c r="K30" s="21"/>
      <c r="L30" s="21"/>
    </row>
    <row r="31" spans="1:12" hidden="1" outlineLevel="2" x14ac:dyDescent="0.2">
      <c r="A31" s="61" t="s">
        <v>69</v>
      </c>
      <c r="B31" s="284">
        <f ca="1">+'A-30'!B9+'A-30'!B20</f>
        <v>0</v>
      </c>
      <c r="C31" s="284">
        <f ca="1">+'A-30'!C9+'A-30'!C20</f>
        <v>0</v>
      </c>
      <c r="D31" s="284">
        <f ca="1">+'A-30'!D9+'A-30'!D20</f>
        <v>0</v>
      </c>
      <c r="E31" s="284">
        <f ca="1">+'A-30'!E9+'A-30'!E20</f>
        <v>0</v>
      </c>
      <c r="F31" s="284">
        <f ca="1">+'A-30'!F9+'A-30'!F20</f>
        <v>0</v>
      </c>
      <c r="G31" s="284">
        <f ca="1">+'A-30'!G9+'A-30'!G20</f>
        <v>0</v>
      </c>
      <c r="H31" s="284">
        <f ca="1">+'A-30'!H9+'A-30'!H20</f>
        <v>0</v>
      </c>
      <c r="I31" s="284">
        <f ca="1">+'A-30'!I9+'A-30'!I20</f>
        <v>0</v>
      </c>
      <c r="J31" s="42"/>
      <c r="K31" s="21"/>
      <c r="L31" s="21"/>
    </row>
    <row r="32" spans="1:12" s="736" customFormat="1" hidden="1" outlineLevel="2" x14ac:dyDescent="0.2">
      <c r="A32" s="61" t="s">
        <v>546</v>
      </c>
      <c r="B32" s="284">
        <f ca="1">+'A-30'!B10+'A-30'!B21</f>
        <v>0</v>
      </c>
      <c r="C32" s="284">
        <f ca="1">+'A-30'!C10+'A-30'!C21</f>
        <v>0</v>
      </c>
      <c r="D32" s="284">
        <f ca="1">+'A-30'!D10+'A-30'!D21</f>
        <v>0</v>
      </c>
      <c r="E32" s="284">
        <f ca="1">+'A-30'!E10+'A-30'!E21</f>
        <v>0</v>
      </c>
      <c r="F32" s="284">
        <f ca="1">+'A-30'!F10+'A-30'!F21</f>
        <v>0</v>
      </c>
      <c r="G32" s="284">
        <f ca="1">+'A-30'!G10+'A-30'!G21</f>
        <v>0</v>
      </c>
      <c r="H32" s="284">
        <f ca="1">+'A-30'!H10+'A-30'!H21</f>
        <v>0</v>
      </c>
      <c r="I32" s="284">
        <f ca="1">+'A-30'!I10+'A-30'!I21</f>
        <v>0</v>
      </c>
      <c r="J32" s="42"/>
      <c r="K32" s="712"/>
      <c r="L32" s="712"/>
    </row>
    <row r="33" spans="1:12" hidden="1" outlineLevel="2" x14ac:dyDescent="0.2">
      <c r="A33" s="61" t="s">
        <v>547</v>
      </c>
      <c r="B33" s="284">
        <f ca="1">+'A-30'!B11+'A-30'!B22</f>
        <v>0</v>
      </c>
      <c r="C33" s="284">
        <f ca="1">+'A-30'!C11+'A-30'!C22</f>
        <v>0</v>
      </c>
      <c r="D33" s="284">
        <f ca="1">+'A-30'!D11+'A-30'!D22</f>
        <v>0</v>
      </c>
      <c r="E33" s="284">
        <f ca="1">+'A-30'!E11+'A-30'!E22</f>
        <v>0</v>
      </c>
      <c r="F33" s="284">
        <f ca="1">+'A-30'!F11+'A-30'!F22</f>
        <v>0</v>
      </c>
      <c r="G33" s="284">
        <f ca="1">+'A-30'!G11+'A-30'!G22</f>
        <v>0</v>
      </c>
      <c r="H33" s="284">
        <f ca="1">+'A-30'!H11+'A-30'!H22</f>
        <v>0</v>
      </c>
      <c r="I33" s="284">
        <f ca="1">+'A-30'!I11+'A-30'!I22</f>
        <v>0</v>
      </c>
      <c r="J33" s="42"/>
      <c r="K33" s="21"/>
      <c r="L33" s="21"/>
    </row>
    <row r="34" spans="1:12" s="736" customFormat="1" hidden="1" outlineLevel="2" x14ac:dyDescent="0.2">
      <c r="A34" s="61" t="s">
        <v>498</v>
      </c>
      <c r="B34" s="284">
        <f ca="1">+'A-30'!B12+'A-30'!B23</f>
        <v>0</v>
      </c>
      <c r="C34" s="284">
        <f ca="1">+'A-30'!C12+'A-30'!C23</f>
        <v>0</v>
      </c>
      <c r="D34" s="284">
        <f ca="1">+'A-30'!D12+'A-30'!D23</f>
        <v>0</v>
      </c>
      <c r="E34" s="284">
        <f ca="1">+'A-30'!E12+'A-30'!E23</f>
        <v>0</v>
      </c>
      <c r="F34" s="284">
        <f ca="1">+'A-30'!F12+'A-30'!F23</f>
        <v>0</v>
      </c>
      <c r="G34" s="284">
        <f ca="1">+'A-30'!G12+'A-30'!G23</f>
        <v>0</v>
      </c>
      <c r="H34" s="284">
        <f ca="1">+'A-30'!H12+'A-30'!H23</f>
        <v>0</v>
      </c>
      <c r="I34" s="284">
        <f ca="1">+'A-30'!I12+'A-30'!I23</f>
        <v>0</v>
      </c>
      <c r="J34" s="42"/>
      <c r="K34" s="712"/>
      <c r="L34" s="712"/>
    </row>
    <row r="35" spans="1:12" ht="13.5" hidden="1" outlineLevel="2" thickBot="1" x14ac:dyDescent="0.25">
      <c r="A35" s="83" t="s">
        <v>70</v>
      </c>
      <c r="B35" s="284">
        <f ca="1">+'A-30'!B13+'A-30'!B24</f>
        <v>0</v>
      </c>
      <c r="C35" s="284">
        <f ca="1">+'A-30'!C13+'A-30'!C24</f>
        <v>0.38211604200950622</v>
      </c>
      <c r="D35" s="284">
        <f ca="1">+'A-30'!D13+'A-30'!D24</f>
        <v>0.38211604200950622</v>
      </c>
      <c r="E35" s="284">
        <f ca="1">+'A-30'!E13+'A-30'!E24</f>
        <v>0.38211604200950622</v>
      </c>
      <c r="F35" s="284">
        <f ca="1">+'A-30'!F13+'A-30'!F24</f>
        <v>0.38211604200950622</v>
      </c>
      <c r="G35" s="284">
        <f ca="1">+'A-30'!G13+'A-30'!G24</f>
        <v>0.38211604200950622</v>
      </c>
      <c r="H35" s="284">
        <f ca="1">+'A-30'!H13+'A-30'!H24</f>
        <v>0.38211604200950622</v>
      </c>
      <c r="I35" s="284">
        <f ca="1">+'A-30'!I13+'A-30'!I24</f>
        <v>0.38211604200950622</v>
      </c>
      <c r="J35" s="93"/>
      <c r="K35" s="21"/>
      <c r="L35" s="21"/>
    </row>
    <row r="36" spans="1:12" s="87" customFormat="1" ht="20.25" customHeight="1" collapsed="1" thickBot="1" x14ac:dyDescent="0.25">
      <c r="A36" s="94" t="s">
        <v>121</v>
      </c>
      <c r="B36" s="293">
        <f t="shared" ref="B36:I36" ca="1" si="7">SUM(B30:B35)</f>
        <v>0</v>
      </c>
      <c r="C36" s="293">
        <f t="shared" ca="1" si="7"/>
        <v>0.38211604200950622</v>
      </c>
      <c r="D36" s="293">
        <f t="shared" ca="1" si="7"/>
        <v>0.38211604200950622</v>
      </c>
      <c r="E36" s="293">
        <f t="shared" ca="1" si="7"/>
        <v>0.38211604200950622</v>
      </c>
      <c r="F36" s="293">
        <f t="shared" ca="1" si="7"/>
        <v>0.38211604200950622</v>
      </c>
      <c r="G36" s="293">
        <f t="shared" ca="1" si="7"/>
        <v>0.38211604200950622</v>
      </c>
      <c r="H36" s="293">
        <f t="shared" ca="1" si="7"/>
        <v>0.38211604200950622</v>
      </c>
      <c r="I36" s="293">
        <f t="shared" ca="1" si="7"/>
        <v>0.38211604200950622</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3.3176750759632374E-3</v>
      </c>
      <c r="F47" s="284">
        <f t="shared" ca="1" si="12"/>
        <v>6.1593640571062707E-3</v>
      </c>
      <c r="G47" s="284">
        <f t="shared" ca="1" si="12"/>
        <v>8.4770682689714848E-3</v>
      </c>
      <c r="H47" s="284">
        <f t="shared" ca="1" si="12"/>
        <v>1.0785598842154383E-2</v>
      </c>
      <c r="I47" s="284">
        <f t="shared" ca="1" si="12"/>
        <v>1.3079690857203296E-2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3.3176750759632374E-3</v>
      </c>
      <c r="F48" s="293">
        <f t="shared" ca="1" si="13"/>
        <v>6.1593640571062707E-3</v>
      </c>
      <c r="G48" s="293">
        <f t="shared" ca="1" si="13"/>
        <v>8.4770682689714848E-3</v>
      </c>
      <c r="H48" s="293">
        <f t="shared" ca="1" si="13"/>
        <v>1.0785598842154383E-2</v>
      </c>
      <c r="I48" s="293">
        <f t="shared" ca="1" si="13"/>
        <v>1.3079690857203296E-2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1.7959516186614709E-3</v>
      </c>
      <c r="F58" s="285">
        <f t="shared" ca="1" si="18"/>
        <v>4.2943079422377694E-3</v>
      </c>
      <c r="G58" s="285">
        <f t="shared" ca="1" si="18"/>
        <v>7.1771983066998002E-3</v>
      </c>
      <c r="H58" s="285">
        <f t="shared" ca="1" si="18"/>
        <v>9.8260735003731087E-3</v>
      </c>
      <c r="I58" s="285">
        <f t="shared" ca="1" si="18"/>
        <v>1.2213469897635488E-2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1.7959516186614709E-3</v>
      </c>
      <c r="F59" s="286">
        <f t="shared" ca="1" si="19"/>
        <v>4.2943079422377694E-3</v>
      </c>
      <c r="G59" s="286">
        <f t="shared" ca="1" si="19"/>
        <v>7.1771983066998002E-3</v>
      </c>
      <c r="H59" s="286">
        <f t="shared" ca="1" si="19"/>
        <v>9.8260735003731087E-3</v>
      </c>
      <c r="I59" s="286">
        <f t="shared" ca="1" si="19"/>
        <v>1.2213469897635488E-2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0.38211604200950622</v>
      </c>
      <c r="D69" s="285">
        <f t="shared" ca="1" si="24"/>
        <v>0.38211604200950622</v>
      </c>
      <c r="E69" s="285">
        <f t="shared" ca="1" si="24"/>
        <v>0.38722966870413095</v>
      </c>
      <c r="F69" s="285">
        <f t="shared" ca="1" si="24"/>
        <v>0.39256971400885027</v>
      </c>
      <c r="G69" s="285">
        <f t="shared" ca="1" si="24"/>
        <v>0.39777030858517748</v>
      </c>
      <c r="H69" s="285">
        <f t="shared" ca="1" si="24"/>
        <v>0.40272771435203375</v>
      </c>
      <c r="I69" s="285">
        <f t="shared" ca="1" si="24"/>
        <v>0.407409202764345</v>
      </c>
      <c r="K69" s="42"/>
      <c r="L69" s="21"/>
    </row>
    <row r="70" spans="1:20" s="87" customFormat="1" ht="18" customHeight="1" collapsed="1" thickBot="1" x14ac:dyDescent="0.25">
      <c r="A70" s="99" t="s">
        <v>122</v>
      </c>
      <c r="B70" s="294">
        <f t="shared" ref="B70:I70" ca="1" si="25">SUM(B64:B69)</f>
        <v>0</v>
      </c>
      <c r="C70" s="294">
        <f t="shared" ca="1" si="25"/>
        <v>0.38211604200950622</v>
      </c>
      <c r="D70" s="294">
        <f t="shared" ca="1" si="25"/>
        <v>0.38211604200950622</v>
      </c>
      <c r="E70" s="294">
        <f t="shared" ca="1" si="25"/>
        <v>0.38722966870413095</v>
      </c>
      <c r="F70" s="294">
        <f t="shared" ca="1" si="25"/>
        <v>0.39256971400885027</v>
      </c>
      <c r="G70" s="294">
        <f t="shared" ca="1" si="25"/>
        <v>0.39777030858517748</v>
      </c>
      <c r="H70" s="294">
        <f t="shared" ca="1" si="25"/>
        <v>0.40272771435203375</v>
      </c>
      <c r="I70" s="294">
        <f t="shared" ca="1" si="25"/>
        <v>0.407409202764345</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3.3176750759632374E-3</v>
      </c>
      <c r="Q77" s="284">
        <f ca="1">IF($B77&lt;&gt;0,(+VLOOKUP($B77,$A$8:$I$13,6,FALSE))*(F77),0)</f>
        <v>6.1593640571062707E-3</v>
      </c>
      <c r="R77" s="284">
        <f ca="1">IF($B77&lt;&gt;0,(+VLOOKUP($B77,$A$8:$I$13,7,FALSE))*(G77),0)</f>
        <v>8.4770682689714848E-3</v>
      </c>
      <c r="S77" s="284">
        <f ca="1">IF($B77&lt;&gt;0,(+VLOOKUP($B77,$A$8:$I$13,8,FALSE))*(H77),0)</f>
        <v>1.0785598842154383E-2</v>
      </c>
      <c r="T77" s="284">
        <f ca="1">IF($B77&lt;&gt;0,(+VLOOKUP($B77,$A$8:$I$13,9,FALSE))*(I77),0)</f>
        <v>1.3079690857203296E-2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3.3176750759632374E-3</v>
      </c>
      <c r="Q83" s="291">
        <f t="shared" ca="1" si="51"/>
        <v>6.1593640571062707E-3</v>
      </c>
      <c r="R83" s="291">
        <f t="shared" ca="1" si="51"/>
        <v>8.4770682689714848E-3</v>
      </c>
      <c r="S83" s="291">
        <f t="shared" ca="1" si="51"/>
        <v>1.0785598842154383E-2</v>
      </c>
      <c r="T83" s="291">
        <f t="shared" ca="1" si="51"/>
        <v>1.3079690857203296E-2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3.3176750759632374E-3</v>
      </c>
      <c r="F103" s="284">
        <f t="shared" ca="1" si="62"/>
        <v>6.1593640571062707E-3</v>
      </c>
      <c r="G103" s="284">
        <f t="shared" ca="1" si="62"/>
        <v>8.4770682689714848E-3</v>
      </c>
      <c r="H103" s="284">
        <f t="shared" ca="1" si="62"/>
        <v>1.0785598842154383E-2</v>
      </c>
      <c r="I103" s="284">
        <f t="shared" ca="1" si="62"/>
        <v>1.3079690857203296E-2</v>
      </c>
    </row>
    <row r="104" spans="1:20" outlineLevel="1" x14ac:dyDescent="0.2">
      <c r="A104" s="120" t="s">
        <v>135</v>
      </c>
      <c r="B104" s="121"/>
      <c r="C104" s="295">
        <f t="shared" ref="C104:I104" ca="1" si="63">SUM(C98:C103)</f>
        <v>0</v>
      </c>
      <c r="D104" s="295">
        <f t="shared" ca="1" si="63"/>
        <v>0</v>
      </c>
      <c r="E104" s="295">
        <f t="shared" ca="1" si="63"/>
        <v>3.3176750759632374E-3</v>
      </c>
      <c r="F104" s="295">
        <f t="shared" ca="1" si="63"/>
        <v>6.1593640571062707E-3</v>
      </c>
      <c r="G104" s="295">
        <f t="shared" ca="1" si="63"/>
        <v>8.4770682689714848E-3</v>
      </c>
      <c r="H104" s="295">
        <f t="shared" ca="1" si="63"/>
        <v>1.0785598842154383E-2</v>
      </c>
      <c r="I104" s="295">
        <f t="shared" ca="1" si="63"/>
        <v>1.3079690857203296E-2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2.8225977599459332E-2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1.7959516186614709E-3</v>
      </c>
      <c r="Q113" s="284">
        <f ca="1">IF($B113&lt;&gt;0,(+VLOOKUP($B113,$A$8:$I$13,6,FALSE)+VLOOKUP($B113,$A$42:$I$47,6,FALSE))*(F113),0)</f>
        <v>4.2943079422377694E-3</v>
      </c>
      <c r="R113" s="284">
        <f ca="1">IF($B113&lt;&gt;0,(+VLOOKUP($B113,$A$8:$I$13,7,FALSE)+VLOOKUP($B113,$A$42:$I$47,7,FALSE))*(G113),0)</f>
        <v>7.1771983066998002E-3</v>
      </c>
      <c r="S113" s="284">
        <f ca="1">IF($B113&lt;&gt;0,(+VLOOKUP($B113,$A$8:$I$13,8,FALSE)+VLOOKUP($B113,$A$42:$I$47,8,FALSE))*(H113),0)</f>
        <v>9.8260735003731087E-3</v>
      </c>
      <c r="T113" s="284">
        <f ca="1">IF($B113&lt;&gt;0,(+VLOOKUP($B113,$A$8:$I$13,9,FALSE)+VLOOKUP($B113,$A$42:$I$47,9,FALSE))*(I113),0)</f>
        <v>1.2213469897635488E-2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1.7959516186614709E-3</v>
      </c>
      <c r="Q119" s="291">
        <f t="shared" ca="1" si="75"/>
        <v>4.2943079422377694E-3</v>
      </c>
      <c r="R119" s="291">
        <f t="shared" ca="1" si="75"/>
        <v>7.1771983066998002E-3</v>
      </c>
      <c r="S119" s="291">
        <f t="shared" ca="1" si="75"/>
        <v>9.8260735003731087E-3</v>
      </c>
      <c r="T119" s="291">
        <f t="shared" ca="1" si="75"/>
        <v>1.2213469897635488E-2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1.7959516186614709E-3</v>
      </c>
      <c r="F139" s="284">
        <f t="shared" ca="1" si="83"/>
        <v>4.2943079422377694E-3</v>
      </c>
      <c r="G139" s="284">
        <f t="shared" ca="1" si="83"/>
        <v>7.1771983066998002E-3</v>
      </c>
      <c r="H139" s="284">
        <f t="shared" ca="1" si="83"/>
        <v>9.8260735003731087E-3</v>
      </c>
      <c r="I139" s="284">
        <f t="shared" ca="1" si="83"/>
        <v>1.2213469897635488E-2</v>
      </c>
    </row>
    <row r="140" spans="1:16" outlineLevel="1" x14ac:dyDescent="0.2">
      <c r="A140" s="120" t="s">
        <v>140</v>
      </c>
      <c r="B140" s="121"/>
      <c r="C140" s="295">
        <f t="shared" ref="C140:I140" ca="1" si="84">SUM(C134:C139)</f>
        <v>0</v>
      </c>
      <c r="D140" s="295">
        <f t="shared" ca="1" si="84"/>
        <v>0</v>
      </c>
      <c r="E140" s="295">
        <f t="shared" ca="1" si="84"/>
        <v>1.7959516186614709E-3</v>
      </c>
      <c r="F140" s="295">
        <f t="shared" ca="1" si="84"/>
        <v>4.2943079422377694E-3</v>
      </c>
      <c r="G140" s="295">
        <f t="shared" ca="1" si="84"/>
        <v>7.1771983066998002E-3</v>
      </c>
      <c r="H140" s="295">
        <f t="shared" ca="1" si="84"/>
        <v>9.8260735003731087E-3</v>
      </c>
      <c r="I140" s="295">
        <f t="shared" ca="1" si="84"/>
        <v>1.2213469897635488E-2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2.5008990746574474E-2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0.38211604200950622</v>
      </c>
      <c r="D205" s="82">
        <f t="shared" ca="1" si="98"/>
        <v>0.38211604200950622</v>
      </c>
      <c r="E205" s="82">
        <f t="shared" ca="1" si="98"/>
        <v>0.38211604200950622</v>
      </c>
      <c r="F205" s="82">
        <f t="shared" ca="1" si="98"/>
        <v>0.38211604200950622</v>
      </c>
      <c r="G205" s="82">
        <f t="shared" ca="1" si="98"/>
        <v>0.38211604200950622</v>
      </c>
      <c r="H205" s="82">
        <f t="shared" ca="1" si="98"/>
        <v>0.38211604200950622</v>
      </c>
      <c r="I205" s="82">
        <f t="shared" ca="1" si="98"/>
        <v>0.38211604200950622</v>
      </c>
    </row>
    <row r="206" spans="1:9" hidden="1" outlineLevel="1" x14ac:dyDescent="0.2">
      <c r="A206" t="s">
        <v>149</v>
      </c>
      <c r="B206" s="82">
        <f t="shared" ref="B206:I206" ca="1" si="99">+B36</f>
        <v>0</v>
      </c>
      <c r="C206" s="82">
        <f t="shared" ca="1" si="99"/>
        <v>0.38211604200950622</v>
      </c>
      <c r="D206" s="82">
        <f t="shared" ca="1" si="99"/>
        <v>0.38211604200950622</v>
      </c>
      <c r="E206" s="82">
        <f t="shared" ca="1" si="99"/>
        <v>0.38211604200950622</v>
      </c>
      <c r="F206" s="82">
        <f t="shared" ca="1" si="99"/>
        <v>0.38211604200950622</v>
      </c>
      <c r="G206" s="82">
        <f t="shared" ca="1" si="99"/>
        <v>0.38211604200950622</v>
      </c>
      <c r="H206" s="82">
        <f t="shared" ca="1" si="99"/>
        <v>0.38211604200950622</v>
      </c>
      <c r="I206" s="82">
        <f t="shared" ca="1" si="99"/>
        <v>0.38211604200950622</v>
      </c>
    </row>
    <row r="207" spans="1:9" hidden="1" outlineLevel="1" x14ac:dyDescent="0.2">
      <c r="A207" t="s">
        <v>150</v>
      </c>
      <c r="B207" s="82">
        <f t="shared" ref="B207:I207" ca="1" si="100">+B36+B48</f>
        <v>0</v>
      </c>
      <c r="C207" s="82">
        <f t="shared" ca="1" si="100"/>
        <v>0.38211604200950622</v>
      </c>
      <c r="D207" s="82">
        <f t="shared" ca="1" si="100"/>
        <v>0.38211604200950622</v>
      </c>
      <c r="E207" s="82">
        <f t="shared" ca="1" si="100"/>
        <v>0.38543371708546947</v>
      </c>
      <c r="F207" s="82">
        <f t="shared" ca="1" si="100"/>
        <v>0.38827540606661248</v>
      </c>
      <c r="G207" s="82">
        <f t="shared" ca="1" si="100"/>
        <v>0.39059311027847771</v>
      </c>
      <c r="H207" s="82">
        <f t="shared" ca="1" si="100"/>
        <v>0.39290164085166063</v>
      </c>
      <c r="I207" s="82">
        <f t="shared" ca="1" si="100"/>
        <v>0.3951957328667095</v>
      </c>
    </row>
    <row r="208" spans="1:9" hidden="1" outlineLevel="1" x14ac:dyDescent="0.2">
      <c r="A208" t="s">
        <v>151</v>
      </c>
      <c r="B208" s="82">
        <f t="shared" ref="B208:I208" ca="1" si="101">+B70</f>
        <v>0</v>
      </c>
      <c r="C208" s="82">
        <f t="shared" ca="1" si="101"/>
        <v>0.38211604200950622</v>
      </c>
      <c r="D208" s="82">
        <f t="shared" ca="1" si="101"/>
        <v>0.38211604200950622</v>
      </c>
      <c r="E208" s="82">
        <f t="shared" ca="1" si="101"/>
        <v>0.38722966870413095</v>
      </c>
      <c r="F208" s="82">
        <f t="shared" ca="1" si="101"/>
        <v>0.39256971400885027</v>
      </c>
      <c r="G208" s="82">
        <f t="shared" ca="1" si="101"/>
        <v>0.39777030858517748</v>
      </c>
      <c r="H208" s="82">
        <f t="shared" ca="1" si="101"/>
        <v>0.40272771435203375</v>
      </c>
      <c r="I208" s="82">
        <f t="shared" ca="1" si="101"/>
        <v>0.407409202764345</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270" priority="2" stopIfTrue="1" operator="notEqual">
      <formula>0</formula>
    </cfRule>
  </conditionalFormatting>
  <conditionalFormatting sqref="J130 J94 J70 J59 J48 J36:J37 J14 J25">
    <cfRule type="cellIs" dxfId="269" priority="3" stopIfTrue="1" operator="equal">
      <formula>"OK"</formula>
    </cfRule>
    <cfRule type="cellIs" dxfId="268" priority="4" stopIfTrue="1" operator="equal">
      <formula>"Warning Check Escalations"</formula>
    </cfRule>
  </conditionalFormatting>
  <conditionalFormatting sqref="N120:T120 N84:T84">
    <cfRule type="cellIs" dxfId="267" priority="5" stopIfTrue="1" operator="notEqual">
      <formula>0</formula>
    </cfRule>
    <cfRule type="cellIs" dxfId="266" priority="6" stopIfTrue="1" operator="equal">
      <formula>0</formula>
    </cfRule>
  </conditionalFormatting>
  <conditionalFormatting sqref="B94:I94">
    <cfRule type="cellIs" dxfId="265" priority="1" stopIfTrue="1" operator="notEqual">
      <formula>0</formula>
    </cfRule>
  </conditionalFormatting>
  <dataValidations count="5">
    <dataValidation type="list" showInputMessage="1" showErrorMessage="1" sqref="B112" xr:uid="{00000000-0002-0000-2B00-000000000000}">
      <formula1>"Labour, Materials, Services"</formula1>
    </dataValidation>
    <dataValidation type="list" allowBlank="1" showInputMessage="1" showErrorMessage="1" sqref="A77:A82" xr:uid="{00000000-0002-0000-2B00-000001000000}">
      <formula1>EscalationDescription_Input_Cost</formula1>
    </dataValidation>
    <dataValidation type="list" showInputMessage="1" showErrorMessage="1" sqref="A113:A118" xr:uid="{00000000-0002-0000-2B00-000002000000}">
      <formula1>EscalationDescription_General</formula1>
    </dataValidation>
    <dataValidation type="list" allowBlank="1" showInputMessage="1" showErrorMessage="1" sqref="D5" xr:uid="{00000000-0002-0000-2B00-000003000000}">
      <formula1>"2008/09 Regulatory Accounts, Bottom Up"</formula1>
    </dataValidation>
    <dataValidation type="list" showInputMessage="1" showErrorMessage="1" sqref="B77:B82 B113:B118" xr:uid="{00000000-0002-0000-2B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72705"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4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Sheet87">
    <tabColor indexed="57"/>
    <pageSetUpPr fitToPage="1"/>
  </sheetPr>
  <dimension ref="A1:T239"/>
  <sheetViews>
    <sheetView showGridLines="0" workbookViewId="0">
      <selection activeCell="A113" sqref="A113:B118"/>
    </sheetView>
  </sheetViews>
  <sheetFormatPr defaultRowHeight="12.75" outlineLevelRow="2" x14ac:dyDescent="0.2"/>
  <cols>
    <col min="1" max="1" width="30" customWidth="1"/>
    <col min="2" max="2" width="20.85546875" bestFit="1" customWidth="1"/>
    <col min="3"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31</v>
      </c>
      <c r="M1" s="281"/>
      <c r="N1" s="279"/>
      <c r="O1" s="279"/>
      <c r="P1" s="279"/>
      <c r="Q1" s="279"/>
      <c r="R1" s="279"/>
      <c r="S1" s="279"/>
      <c r="T1" s="279"/>
    </row>
    <row r="2" spans="1:20" ht="15.75" x14ac:dyDescent="0.25">
      <c r="A2" s="184" t="s">
        <v>114</v>
      </c>
      <c r="B2" s="74" t="str">
        <f ca="1">OFFSET(List_AllocOpexListStart,+$K$1,1)</f>
        <v>Property – Offices and Depots</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1.7437526136906576</v>
      </c>
      <c r="D13" s="285">
        <f ca="1">OFFSET(Future_AOpexStart,MATCH($K$1,'I-6 Future A'!$A$6:$A$379)+7,+'I-5 Future DA'!E$5)</f>
        <v>1.7437526136906576</v>
      </c>
      <c r="E13" s="285">
        <f ca="1">OFFSET(Future_AOpexStart,MATCH($K$1,'I-6 Future A'!$A$6:$A$379)+7,+'I-5 Future DA'!F$5)</f>
        <v>1.7437526136906576</v>
      </c>
      <c r="F13" s="285">
        <f ca="1">OFFSET(Future_AOpexStart,MATCH($K$1,'I-6 Future A'!$A$6:$A$379)+7,+'I-5 Future DA'!G$5)</f>
        <v>1.7437526136906576</v>
      </c>
      <c r="G13" s="285">
        <f ca="1">OFFSET(Future_AOpexStart,MATCH($K$1,'I-6 Future A'!$A$6:$A$379)+7,+'I-5 Future DA'!H$5)</f>
        <v>1.7437526136906576</v>
      </c>
      <c r="H13" s="285">
        <f ca="1">OFFSET(Future_AOpexStart,MATCH($K$1,'I-6 Future A'!$A$6:$A$379)+7,+'I-5 Future DA'!I$5)</f>
        <v>1.7437526136906576</v>
      </c>
      <c r="I13" s="285">
        <f ca="1">OFFSET(Future_AOpexStart,MATCH($K$1,'I-6 Future A'!$A$6:$A$379)+7,+'I-5 Future DA'!J$5)</f>
        <v>1.7437526136906576</v>
      </c>
      <c r="J13" s="36"/>
      <c r="K13" s="21"/>
      <c r="L13" s="21"/>
    </row>
    <row r="14" spans="1:20" s="87" customFormat="1" ht="18" customHeight="1" x14ac:dyDescent="0.2">
      <c r="A14" s="84" t="s">
        <v>71</v>
      </c>
      <c r="B14" s="286">
        <f t="shared" ref="B14:I14" ca="1" si="0">SUM(B8:B13)</f>
        <v>0</v>
      </c>
      <c r="C14" s="286">
        <f t="shared" ca="1" si="0"/>
        <v>1.7437526136906576</v>
      </c>
      <c r="D14" s="286">
        <f t="shared" ca="1" si="0"/>
        <v>1.7437526136906576</v>
      </c>
      <c r="E14" s="286">
        <f t="shared" ca="1" si="0"/>
        <v>1.7437526136906576</v>
      </c>
      <c r="F14" s="286">
        <f t="shared" ca="1" si="0"/>
        <v>1.7437526136906576</v>
      </c>
      <c r="G14" s="286">
        <f t="shared" ca="1" si="0"/>
        <v>1.7437526136906576</v>
      </c>
      <c r="H14" s="286">
        <f t="shared" ca="1" si="0"/>
        <v>1.7437526136906576</v>
      </c>
      <c r="I14" s="286">
        <f t="shared" ca="1" si="0"/>
        <v>1.7437526136906576</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t="13.5" outlineLevel="1" thickBot="1" x14ac:dyDescent="0.25">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+'A-31'!B8+'A-31'!B19</f>
        <v>0</v>
      </c>
      <c r="C30" s="284">
        <f ca="1">+'A-31'!C8+'A-31'!C19</f>
        <v>0</v>
      </c>
      <c r="D30" s="284">
        <f ca="1">+'A-31'!D8+'A-31'!D19</f>
        <v>0</v>
      </c>
      <c r="E30" s="284">
        <f ca="1">+'A-31'!E8+'A-31'!E19</f>
        <v>0</v>
      </c>
      <c r="F30" s="284">
        <f ca="1">+'A-31'!F8+'A-31'!F19</f>
        <v>0</v>
      </c>
      <c r="G30" s="284">
        <f ca="1">+'A-31'!G8+'A-31'!G19</f>
        <v>0</v>
      </c>
      <c r="H30" s="284">
        <f ca="1">+'A-31'!H8+'A-31'!H19</f>
        <v>0</v>
      </c>
      <c r="I30" s="284">
        <f ca="1">+'A-31'!I8+'A-31'!I19</f>
        <v>0</v>
      </c>
      <c r="J30" s="42"/>
      <c r="K30" s="21"/>
      <c r="L30" s="21"/>
    </row>
    <row r="31" spans="1:12" hidden="1" outlineLevel="2" x14ac:dyDescent="0.2">
      <c r="A31" s="61" t="s">
        <v>69</v>
      </c>
      <c r="B31" s="284">
        <f ca="1">+'A-31'!B9+'A-31'!B20</f>
        <v>0</v>
      </c>
      <c r="C31" s="284">
        <f ca="1">+'A-31'!C9+'A-31'!C20</f>
        <v>0</v>
      </c>
      <c r="D31" s="284">
        <f ca="1">+'A-31'!D9+'A-31'!D20</f>
        <v>0</v>
      </c>
      <c r="E31" s="284">
        <f ca="1">+'A-31'!E9+'A-31'!E20</f>
        <v>0</v>
      </c>
      <c r="F31" s="284">
        <f ca="1">+'A-31'!F9+'A-31'!F20</f>
        <v>0</v>
      </c>
      <c r="G31" s="284">
        <f ca="1">+'A-31'!G9+'A-31'!G20</f>
        <v>0</v>
      </c>
      <c r="H31" s="284">
        <f ca="1">+'A-31'!H9+'A-31'!H20</f>
        <v>0</v>
      </c>
      <c r="I31" s="284">
        <f ca="1">+'A-31'!I9+'A-31'!I20</f>
        <v>0</v>
      </c>
      <c r="J31" s="42"/>
      <c r="K31" s="21"/>
      <c r="L31" s="21"/>
    </row>
    <row r="32" spans="1:12" s="736" customFormat="1" outlineLevel="2" x14ac:dyDescent="0.2">
      <c r="A32" s="61" t="s">
        <v>546</v>
      </c>
      <c r="B32" s="284">
        <f ca="1">+'A-31'!B10+'A-31'!B21</f>
        <v>0</v>
      </c>
      <c r="C32" s="284">
        <f ca="1">+'A-31'!C10+'A-31'!C21</f>
        <v>0</v>
      </c>
      <c r="D32" s="284">
        <f ca="1">+'A-31'!D10+'A-31'!D21</f>
        <v>0</v>
      </c>
      <c r="E32" s="284">
        <f ca="1">+'A-31'!E10+'A-31'!E21</f>
        <v>0</v>
      </c>
      <c r="F32" s="284">
        <f ca="1">+'A-31'!F10+'A-31'!F21</f>
        <v>0</v>
      </c>
      <c r="G32" s="284">
        <f ca="1">+'A-31'!G10+'A-31'!G21</f>
        <v>0</v>
      </c>
      <c r="H32" s="284">
        <f ca="1">+'A-31'!H10+'A-31'!H21</f>
        <v>0</v>
      </c>
      <c r="I32" s="284">
        <f ca="1">+'A-31'!I10+'A-31'!I21</f>
        <v>0</v>
      </c>
      <c r="J32" s="42"/>
      <c r="K32" s="712"/>
      <c r="L32" s="712"/>
    </row>
    <row r="33" spans="1:12" hidden="1" outlineLevel="2" x14ac:dyDescent="0.2">
      <c r="A33" s="61" t="s">
        <v>547</v>
      </c>
      <c r="B33" s="284">
        <f ca="1">+'A-31'!B11+'A-31'!B22</f>
        <v>0</v>
      </c>
      <c r="C33" s="284">
        <f ca="1">+'A-31'!C11+'A-31'!C22</f>
        <v>0</v>
      </c>
      <c r="D33" s="284">
        <f ca="1">+'A-31'!D11+'A-31'!D22</f>
        <v>0</v>
      </c>
      <c r="E33" s="284">
        <f ca="1">+'A-31'!E11+'A-31'!E22</f>
        <v>0</v>
      </c>
      <c r="F33" s="284">
        <f ca="1">+'A-31'!F11+'A-31'!F22</f>
        <v>0</v>
      </c>
      <c r="G33" s="284">
        <f ca="1">+'A-31'!G11+'A-31'!G22</f>
        <v>0</v>
      </c>
      <c r="H33" s="284">
        <f ca="1">+'A-31'!H11+'A-31'!H22</f>
        <v>0</v>
      </c>
      <c r="I33" s="284">
        <f ca="1">+'A-31'!I11+'A-31'!I22</f>
        <v>0</v>
      </c>
      <c r="J33" s="42"/>
      <c r="K33" s="21"/>
      <c r="L33" s="21"/>
    </row>
    <row r="34" spans="1:12" s="736" customFormat="1" ht="13.5" outlineLevel="2" thickBot="1" x14ac:dyDescent="0.25">
      <c r="A34" s="61" t="s">
        <v>498</v>
      </c>
      <c r="B34" s="284">
        <f ca="1">+'A-31'!B12+'A-31'!B23</f>
        <v>0</v>
      </c>
      <c r="C34" s="284">
        <f ca="1">+'A-31'!C12+'A-31'!C23</f>
        <v>0</v>
      </c>
      <c r="D34" s="284">
        <f ca="1">+'A-31'!D12+'A-31'!D23</f>
        <v>0</v>
      </c>
      <c r="E34" s="284">
        <f ca="1">+'A-31'!E12+'A-31'!E23</f>
        <v>0</v>
      </c>
      <c r="F34" s="284">
        <f ca="1">+'A-31'!F12+'A-31'!F23</f>
        <v>0</v>
      </c>
      <c r="G34" s="284">
        <f ca="1">+'A-31'!G12+'A-31'!G23</f>
        <v>0</v>
      </c>
      <c r="H34" s="284">
        <f ca="1">+'A-31'!H12+'A-31'!H23</f>
        <v>0</v>
      </c>
      <c r="I34" s="284">
        <f ca="1">+'A-31'!I12+'A-31'!I23</f>
        <v>0</v>
      </c>
      <c r="J34" s="42"/>
      <c r="K34" s="712"/>
      <c r="L34" s="712"/>
    </row>
    <row r="35" spans="1:12" ht="13.5" hidden="1" outlineLevel="2" thickBot="1" x14ac:dyDescent="0.25">
      <c r="A35" s="83" t="s">
        <v>70</v>
      </c>
      <c r="B35" s="284">
        <f ca="1">+'A-31'!B13+'A-31'!B24</f>
        <v>0</v>
      </c>
      <c r="C35" s="284">
        <f ca="1">+'A-31'!C13+'A-31'!C24</f>
        <v>1.7437526136906576</v>
      </c>
      <c r="D35" s="284">
        <f ca="1">+'A-31'!D13+'A-31'!D24</f>
        <v>1.7437526136906576</v>
      </c>
      <c r="E35" s="284">
        <f ca="1">+'A-31'!E13+'A-31'!E24</f>
        <v>1.7437526136906576</v>
      </c>
      <c r="F35" s="284">
        <f ca="1">+'A-31'!F13+'A-31'!F24</f>
        <v>1.7437526136906576</v>
      </c>
      <c r="G35" s="284">
        <f ca="1">+'A-31'!G13+'A-31'!G24</f>
        <v>1.7437526136906576</v>
      </c>
      <c r="H35" s="284">
        <f ca="1">+'A-31'!H13+'A-31'!H24</f>
        <v>1.7437526136906576</v>
      </c>
      <c r="I35" s="284">
        <f ca="1">+'A-31'!I13+'A-31'!I24</f>
        <v>1.7437526136906576</v>
      </c>
      <c r="J35" s="93"/>
      <c r="K35" s="21"/>
      <c r="L35" s="21"/>
    </row>
    <row r="36" spans="1:12" s="87" customFormat="1" ht="20.25" customHeight="1" thickBot="1" x14ac:dyDescent="0.25">
      <c r="A36" s="94" t="s">
        <v>121</v>
      </c>
      <c r="B36" s="293">
        <f t="shared" ref="B36:I36" ca="1" si="7">SUM(B30:B35)</f>
        <v>0</v>
      </c>
      <c r="C36" s="293">
        <f t="shared" ca="1" si="7"/>
        <v>1.7437526136906576</v>
      </c>
      <c r="D36" s="293">
        <f t="shared" ca="1" si="7"/>
        <v>1.7437526136906576</v>
      </c>
      <c r="E36" s="293">
        <f t="shared" ca="1" si="7"/>
        <v>1.7437526136906576</v>
      </c>
      <c r="F36" s="293">
        <f t="shared" ca="1" si="7"/>
        <v>1.7437526136906576</v>
      </c>
      <c r="G36" s="293">
        <f t="shared" ca="1" si="7"/>
        <v>1.7437526136906576</v>
      </c>
      <c r="H36" s="293">
        <f t="shared" ca="1" si="7"/>
        <v>1.7437526136906576</v>
      </c>
      <c r="I36" s="293">
        <f t="shared" ca="1" si="7"/>
        <v>1.7437526136906576</v>
      </c>
      <c r="J36" s="91" t="str">
        <f ca="1">IF(ROUND(SUM(B14:I14)+SUM(B25:I25)-SUM(B36:I36),2)&lt;&gt;0,"Warning Check Totals","OK")</f>
        <v>OK</v>
      </c>
      <c r="L36" s="86"/>
    </row>
    <row r="37" spans="1:12" ht="2.25" customHeight="1" x14ac:dyDescent="0.2">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t="13.5" outlineLevel="1" thickBot="1" x14ac:dyDescent="0.25">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1.5139915494422824E-2</v>
      </c>
      <c r="F47" s="284">
        <f t="shared" ca="1" si="12"/>
        <v>2.810771072779026E-2</v>
      </c>
      <c r="G47" s="284">
        <f t="shared" ca="1" si="12"/>
        <v>3.86843480130191E-2</v>
      </c>
      <c r="H47" s="284">
        <f t="shared" ca="1" si="12"/>
        <v>4.9219122213031159E-2</v>
      </c>
      <c r="I47" s="284">
        <f t="shared" ca="1" si="12"/>
        <v>5.9688007335600521E-2</v>
      </c>
      <c r="K47" s="42"/>
      <c r="L47" s="21"/>
    </row>
    <row r="48" spans="1:12" s="87" customFormat="1" ht="18" customHeight="1" thickBot="1" x14ac:dyDescent="0.25">
      <c r="A48" s="94" t="s">
        <v>74</v>
      </c>
      <c r="B48" s="293"/>
      <c r="C48" s="293">
        <f t="shared" ref="C48:I48" ca="1" si="13">SUM(C42:C47)</f>
        <v>0</v>
      </c>
      <c r="D48" s="293">
        <f t="shared" ca="1" si="13"/>
        <v>0</v>
      </c>
      <c r="E48" s="293">
        <f t="shared" ca="1" si="13"/>
        <v>1.5139915494422824E-2</v>
      </c>
      <c r="F48" s="293">
        <f t="shared" ca="1" si="13"/>
        <v>2.810771072779026E-2</v>
      </c>
      <c r="G48" s="293">
        <f t="shared" ca="1" si="13"/>
        <v>3.86843480130191E-2</v>
      </c>
      <c r="H48" s="293">
        <f t="shared" ca="1" si="13"/>
        <v>4.9219122213031159E-2</v>
      </c>
      <c r="I48" s="293">
        <f t="shared" ca="1" si="13"/>
        <v>5.9688007335600521E-2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t="13.5" outlineLevel="1" thickBot="1" x14ac:dyDescent="0.25">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8.195665674316276E-3</v>
      </c>
      <c r="F58" s="285">
        <f t="shared" ca="1" si="18"/>
        <v>1.9596692823703458E-2</v>
      </c>
      <c r="G58" s="285">
        <f t="shared" ca="1" si="18"/>
        <v>3.2752506909857988E-2</v>
      </c>
      <c r="H58" s="285">
        <f t="shared" ca="1" si="18"/>
        <v>4.4840413552084929E-2</v>
      </c>
      <c r="I58" s="285">
        <f t="shared" ca="1" si="18"/>
        <v>5.5735084934498039E-2</v>
      </c>
      <c r="K58" s="42"/>
      <c r="L58" s="21"/>
    </row>
    <row r="59" spans="1:12" s="87" customFormat="1" ht="18" customHeight="1" thickBot="1" x14ac:dyDescent="0.25">
      <c r="A59" s="97" t="s">
        <v>73</v>
      </c>
      <c r="B59" s="286"/>
      <c r="C59" s="286">
        <f t="shared" ref="C59:I59" ca="1" si="19">SUM(C53:C58)</f>
        <v>0</v>
      </c>
      <c r="D59" s="286">
        <f t="shared" ca="1" si="19"/>
        <v>0</v>
      </c>
      <c r="E59" s="286">
        <f t="shared" ca="1" si="19"/>
        <v>8.195665674316276E-3</v>
      </c>
      <c r="F59" s="286">
        <f t="shared" ca="1" si="19"/>
        <v>1.9596692823703458E-2</v>
      </c>
      <c r="G59" s="286">
        <f t="shared" ca="1" si="19"/>
        <v>3.2752506909857988E-2</v>
      </c>
      <c r="H59" s="286">
        <f t="shared" ca="1" si="19"/>
        <v>4.4840413552084929E-2</v>
      </c>
      <c r="I59" s="286">
        <f t="shared" ca="1" si="19"/>
        <v>5.5735084934498039E-2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customHeight="1" outlineLevel="1" thickBot="1" x14ac:dyDescent="0.25">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1.7437526136906576</v>
      </c>
      <c r="D69" s="285">
        <f t="shared" ca="1" si="24"/>
        <v>1.7437526136906576</v>
      </c>
      <c r="E69" s="285">
        <f t="shared" ca="1" si="24"/>
        <v>1.7670881948593966</v>
      </c>
      <c r="F69" s="285">
        <f t="shared" ca="1" si="24"/>
        <v>1.7914570172421513</v>
      </c>
      <c r="G69" s="285">
        <f t="shared" ca="1" si="24"/>
        <v>1.8151894686135346</v>
      </c>
      <c r="H69" s="285">
        <f t="shared" ca="1" si="24"/>
        <v>1.8378121494557738</v>
      </c>
      <c r="I69" s="285">
        <f t="shared" ca="1" si="24"/>
        <v>1.8591757059607561</v>
      </c>
      <c r="K69" s="42"/>
      <c r="L69" s="21"/>
    </row>
    <row r="70" spans="1:20" s="87" customFormat="1" ht="18" customHeight="1" thickBot="1" x14ac:dyDescent="0.25">
      <c r="A70" s="99" t="s">
        <v>122</v>
      </c>
      <c r="B70" s="294">
        <f t="shared" ref="B70:I70" ca="1" si="25">SUM(B64:B69)</f>
        <v>0</v>
      </c>
      <c r="C70" s="294">
        <f t="shared" ca="1" si="25"/>
        <v>1.7437526136906576</v>
      </c>
      <c r="D70" s="294">
        <f t="shared" ca="1" si="25"/>
        <v>1.7437526136906576</v>
      </c>
      <c r="E70" s="294">
        <f t="shared" ca="1" si="25"/>
        <v>1.7670881948593966</v>
      </c>
      <c r="F70" s="294">
        <f t="shared" ca="1" si="25"/>
        <v>1.7914570172421513</v>
      </c>
      <c r="G70" s="294">
        <f t="shared" ca="1" si="25"/>
        <v>1.8151894686135346</v>
      </c>
      <c r="H70" s="294">
        <f t="shared" ca="1" si="25"/>
        <v>1.8378121494557738</v>
      </c>
      <c r="I70" s="294">
        <f t="shared" ca="1" si="25"/>
        <v>1.8591757059607561</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1.5139915494422824E-2</v>
      </c>
      <c r="Q77" s="284">
        <f ca="1">IF($B77&lt;&gt;0,(+VLOOKUP($B77,$A$8:$I$13,6,FALSE))*(F77),0)</f>
        <v>2.810771072779026E-2</v>
      </c>
      <c r="R77" s="284">
        <f ca="1">IF($B77&lt;&gt;0,(+VLOOKUP($B77,$A$8:$I$13,7,FALSE))*(G77),0)</f>
        <v>3.86843480130191E-2</v>
      </c>
      <c r="S77" s="284">
        <f ca="1">IF($B77&lt;&gt;0,(+VLOOKUP($B77,$A$8:$I$13,8,FALSE))*(H77),0)</f>
        <v>4.9219122213031159E-2</v>
      </c>
      <c r="T77" s="284">
        <f ca="1">IF($B77&lt;&gt;0,(+VLOOKUP($B77,$A$8:$I$13,9,FALSE))*(I77),0)</f>
        <v>5.9688007335600521E-2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1.5139915494422824E-2</v>
      </c>
      <c r="Q83" s="291">
        <f t="shared" ca="1" si="51"/>
        <v>2.810771072779026E-2</v>
      </c>
      <c r="R83" s="291">
        <f t="shared" ca="1" si="51"/>
        <v>3.86843480130191E-2</v>
      </c>
      <c r="S83" s="291">
        <f t="shared" ca="1" si="51"/>
        <v>4.9219122213031159E-2</v>
      </c>
      <c r="T83" s="291">
        <f t="shared" ca="1" si="51"/>
        <v>5.9688007335600521E-2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hidden="1"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hidden="1"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hidden="1"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hidden="1"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hidden="1"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hidden="1" outlineLevel="1" x14ac:dyDescent="0.2">
      <c r="A95" s="107"/>
      <c r="B95" s="42"/>
      <c r="C95" s="42"/>
      <c r="D95" s="42"/>
      <c r="E95" s="42"/>
      <c r="F95" s="42"/>
      <c r="G95" s="42"/>
      <c r="H95" s="42"/>
      <c r="I95" s="78"/>
    </row>
    <row r="96" spans="1:20" ht="13.5" hidden="1" outlineLevel="1" thickBot="1" x14ac:dyDescent="0.25">
      <c r="A96" s="208" t="s">
        <v>134</v>
      </c>
      <c r="B96" s="209"/>
      <c r="C96" s="209"/>
      <c r="D96" s="209"/>
      <c r="E96" s="209"/>
      <c r="F96" s="209"/>
      <c r="G96" s="209"/>
      <c r="H96" s="209"/>
      <c r="I96" s="210"/>
    </row>
    <row r="97" spans="1:20" hidden="1"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hidden="1"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hidden="1"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hidden="1"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hidden="1" outlineLevel="1" x14ac:dyDescent="0.2">
      <c r="A103" s="83" t="s">
        <v>70</v>
      </c>
      <c r="B103" s="119"/>
      <c r="C103" s="284">
        <f t="shared" ref="C103:I103" ca="1" si="62">+C13*(C91)</f>
        <v>0</v>
      </c>
      <c r="D103" s="284">
        <f t="shared" ca="1" si="62"/>
        <v>0</v>
      </c>
      <c r="E103" s="284">
        <f t="shared" ca="1" si="62"/>
        <v>1.5139915494422824E-2</v>
      </c>
      <c r="F103" s="284">
        <f t="shared" ca="1" si="62"/>
        <v>2.810771072779026E-2</v>
      </c>
      <c r="G103" s="284">
        <f t="shared" ca="1" si="62"/>
        <v>3.86843480130191E-2</v>
      </c>
      <c r="H103" s="284">
        <f t="shared" ca="1" si="62"/>
        <v>4.9219122213031159E-2</v>
      </c>
      <c r="I103" s="284">
        <f t="shared" ca="1" si="62"/>
        <v>5.9688007335600521E-2</v>
      </c>
    </row>
    <row r="104" spans="1:20" hidden="1" outlineLevel="1" x14ac:dyDescent="0.2">
      <c r="A104" s="120" t="s">
        <v>135</v>
      </c>
      <c r="B104" s="121"/>
      <c r="C104" s="295">
        <f t="shared" ref="C104:I104" ca="1" si="63">SUM(C98:C103)</f>
        <v>0</v>
      </c>
      <c r="D104" s="295">
        <f t="shared" ca="1" si="63"/>
        <v>0</v>
      </c>
      <c r="E104" s="295">
        <f t="shared" ca="1" si="63"/>
        <v>1.5139915494422824E-2</v>
      </c>
      <c r="F104" s="295">
        <f t="shared" ca="1" si="63"/>
        <v>2.810771072779026E-2</v>
      </c>
      <c r="G104" s="295">
        <f t="shared" ca="1" si="63"/>
        <v>3.86843480130191E-2</v>
      </c>
      <c r="H104" s="295">
        <f t="shared" ca="1" si="63"/>
        <v>4.9219122213031159E-2</v>
      </c>
      <c r="I104" s="295">
        <f t="shared" ca="1" si="63"/>
        <v>5.9688007335600521E-2</v>
      </c>
    </row>
    <row r="105" spans="1:20" ht="13.5" hidden="1"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hidden="1"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8.195665674316276E-3</v>
      </c>
      <c r="Q113" s="284">
        <f ca="1">IF($B113&lt;&gt;0,(+VLOOKUP($B113,$A$8:$I$13,6,FALSE)+VLOOKUP($B113,$A$42:$I$47,6,FALSE))*(F113),0)</f>
        <v>1.9596692823703458E-2</v>
      </c>
      <c r="R113" s="284">
        <f ca="1">IF($B113&lt;&gt;0,(+VLOOKUP($B113,$A$8:$I$13,7,FALSE)+VLOOKUP($B113,$A$42:$I$47,7,FALSE))*(G113),0)</f>
        <v>3.2752506909857988E-2</v>
      </c>
      <c r="S113" s="284">
        <f ca="1">IF($B113&lt;&gt;0,(+VLOOKUP($B113,$A$8:$I$13,8,FALSE)+VLOOKUP($B113,$A$42:$I$47,8,FALSE))*(H113),0)</f>
        <v>4.4840413552084929E-2</v>
      </c>
      <c r="T113" s="284">
        <f ca="1">IF($B113&lt;&gt;0,(+VLOOKUP($B113,$A$8:$I$13,9,FALSE)+VLOOKUP($B113,$A$42:$I$47,9,FALSE))*(I113),0)</f>
        <v>5.5735084934498039E-2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8.195665674316276E-3</v>
      </c>
      <c r="Q119" s="291">
        <f t="shared" ca="1" si="75"/>
        <v>1.9596692823703458E-2</v>
      </c>
      <c r="R119" s="291">
        <f t="shared" ca="1" si="75"/>
        <v>3.2752506909857988E-2</v>
      </c>
      <c r="S119" s="291">
        <f t="shared" ca="1" si="75"/>
        <v>4.4840413552084929E-2</v>
      </c>
      <c r="T119" s="291">
        <f t="shared" ca="1" si="75"/>
        <v>5.5735084934498039E-2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8.195665674316276E-3</v>
      </c>
      <c r="F139" s="284">
        <f t="shared" ca="1" si="83"/>
        <v>1.9596692823703458E-2</v>
      </c>
      <c r="G139" s="284">
        <f t="shared" ca="1" si="83"/>
        <v>3.2752506909857988E-2</v>
      </c>
      <c r="H139" s="284">
        <f t="shared" ca="1" si="83"/>
        <v>4.4840413552084929E-2</v>
      </c>
      <c r="I139" s="284">
        <f t="shared" ca="1" si="83"/>
        <v>5.5735084934498039E-2</v>
      </c>
    </row>
    <row r="140" spans="1:16" outlineLevel="1" x14ac:dyDescent="0.2">
      <c r="A140" s="120" t="s">
        <v>140</v>
      </c>
      <c r="B140" s="121"/>
      <c r="C140" s="295">
        <f t="shared" ref="C140:I140" ca="1" si="84">SUM(C134:C139)</f>
        <v>0</v>
      </c>
      <c r="D140" s="295">
        <f t="shared" ca="1" si="84"/>
        <v>0</v>
      </c>
      <c r="E140" s="295">
        <f t="shared" ca="1" si="84"/>
        <v>8.195665674316276E-3</v>
      </c>
      <c r="F140" s="295">
        <f t="shared" ca="1" si="84"/>
        <v>1.9596692823703458E-2</v>
      </c>
      <c r="G140" s="295">
        <f t="shared" ca="1" si="84"/>
        <v>3.2752506909857988E-2</v>
      </c>
      <c r="H140" s="295">
        <f t="shared" ca="1" si="84"/>
        <v>4.4840413552084929E-2</v>
      </c>
      <c r="I140" s="295">
        <f t="shared" ca="1" si="84"/>
        <v>5.5735084934498039E-2</v>
      </c>
    </row>
    <row r="141" spans="1:16" ht="13.5" outlineLevel="1" thickBot="1" x14ac:dyDescent="0.25">
      <c r="A141" s="122" t="s">
        <v>141</v>
      </c>
      <c r="B141" s="126"/>
      <c r="C141" s="124">
        <f t="shared" ref="C141:I141" ca="1" si="85">IF((+C36+C48)&lt;&gt;0,+C140/(+C36+C48),0)</f>
        <v>0</v>
      </c>
      <c r="D141" s="124">
        <f t="shared" ca="1" si="85"/>
        <v>0</v>
      </c>
      <c r="E141" s="124">
        <f t="shared" ca="1" si="85"/>
        <v>4.6595602279995143E-3</v>
      </c>
      <c r="F141" s="124">
        <f t="shared" ca="1" si="85"/>
        <v>1.1059953515317522E-2</v>
      </c>
      <c r="G141" s="124">
        <f t="shared" ca="1" si="85"/>
        <v>1.8375127768082589E-2</v>
      </c>
      <c r="H141" s="124">
        <f t="shared" ca="1" si="85"/>
        <v>2.5008990746574478E-2</v>
      </c>
      <c r="I141" s="124">
        <f t="shared" ca="1" si="85"/>
        <v>3.0904862785436023E-2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outlineLevel="1" x14ac:dyDescent="0.2">
      <c r="A173" s="215" t="s">
        <v>144</v>
      </c>
      <c r="B173" s="216"/>
      <c r="C173" s="216"/>
      <c r="D173" s="216"/>
      <c r="E173" s="216"/>
      <c r="F173" s="216"/>
      <c r="G173" s="216"/>
      <c r="H173" s="216"/>
      <c r="I173" s="217"/>
      <c r="J173" s="42"/>
    </row>
    <row r="174" spans="1:13" outlineLevel="1" x14ac:dyDescent="0.2">
      <c r="A174" s="215" t="s">
        <v>145</v>
      </c>
      <c r="B174" s="216"/>
      <c r="C174" s="216"/>
      <c r="D174" s="216"/>
      <c r="E174" s="216"/>
      <c r="F174" s="216"/>
      <c r="G174" s="216"/>
      <c r="H174" s="216"/>
      <c r="I174" s="217"/>
      <c r="J174" s="42"/>
    </row>
    <row r="175" spans="1:13" ht="13.5" outlineLevel="1" thickBot="1" x14ac:dyDescent="0.25">
      <c r="A175" s="212" t="s">
        <v>627</v>
      </c>
      <c r="B175" s="219"/>
      <c r="C175" s="219"/>
      <c r="D175" s="219"/>
      <c r="E175" s="219"/>
      <c r="F175" s="219"/>
      <c r="G175" s="219"/>
      <c r="H175" s="219"/>
      <c r="I175" s="219"/>
      <c r="J175" s="42"/>
    </row>
    <row r="176" spans="1:13" outlineLevel="1" x14ac:dyDescent="0.2">
      <c r="A176" s="215"/>
      <c r="B176" s="216"/>
      <c r="C176" s="216"/>
      <c r="D176" s="216"/>
      <c r="E176" s="216"/>
      <c r="F176" s="216"/>
      <c r="G176" s="216"/>
      <c r="H176" s="216"/>
      <c r="I176" s="217"/>
      <c r="J176" s="42"/>
    </row>
    <row r="177" spans="1:12" outlineLevel="1" x14ac:dyDescent="0.2">
      <c r="A177" s="215"/>
      <c r="B177" s="216"/>
      <c r="C177" s="216"/>
      <c r="D177" s="216"/>
      <c r="E177" s="216"/>
      <c r="F177" s="216"/>
      <c r="G177" s="216"/>
      <c r="H177" s="216"/>
      <c r="I177" s="217"/>
      <c r="J177" s="378" t="s">
        <v>301</v>
      </c>
    </row>
    <row r="178" spans="1:12" outlineLevel="1" x14ac:dyDescent="0.2">
      <c r="A178" s="46" t="s">
        <v>146</v>
      </c>
      <c r="B178" s="47" t="s">
        <v>556</v>
      </c>
      <c r="C178" s="758"/>
      <c r="D178" s="48"/>
      <c r="E178" s="49"/>
      <c r="F178" s="42"/>
      <c r="G178" s="42"/>
      <c r="H178" s="42"/>
      <c r="I178" s="758"/>
      <c r="J178" s="376">
        <v>1</v>
      </c>
    </row>
    <row r="179" spans="1:12" ht="20.25" customHeight="1" outlineLevel="1" x14ac:dyDescent="0.2">
      <c r="A179" s="46" t="s">
        <v>110</v>
      </c>
      <c r="B179" s="47"/>
      <c r="C179" s="758"/>
      <c r="D179" s="758"/>
      <c r="E179" s="758"/>
      <c r="F179" s="758"/>
      <c r="G179" s="758"/>
      <c r="H179" s="758"/>
      <c r="I179" s="758"/>
      <c r="J179" s="42"/>
    </row>
    <row r="180" spans="1:12" ht="16.5" customHeight="1" outlineLevel="1" x14ac:dyDescent="0.2">
      <c r="A180" s="50" t="s">
        <v>232</v>
      </c>
      <c r="B180" s="47"/>
      <c r="C180" s="51"/>
      <c r="D180" s="758"/>
      <c r="E180" s="758"/>
      <c r="F180" s="758"/>
      <c r="G180" s="758"/>
      <c r="H180" s="758"/>
      <c r="I180" s="758"/>
      <c r="J180" s="42"/>
    </row>
    <row r="181" spans="1:12" outlineLevel="1" x14ac:dyDescent="0.2">
      <c r="A181" s="54" t="s">
        <v>105</v>
      </c>
      <c r="B181" s="42"/>
      <c r="C181" s="758"/>
      <c r="D181" s="758"/>
      <c r="E181" s="758"/>
      <c r="F181" s="758"/>
      <c r="G181" s="758"/>
      <c r="H181" s="758"/>
      <c r="I181" s="758"/>
      <c r="J181" s="42"/>
    </row>
    <row r="182" spans="1:12" ht="13.5" outlineLevel="1" thickBot="1" x14ac:dyDescent="0.25">
      <c r="A182" s="215"/>
      <c r="B182" s="209"/>
      <c r="C182" s="209"/>
      <c r="D182" s="209"/>
      <c r="E182" s="209"/>
      <c r="F182" s="209"/>
      <c r="G182" s="209"/>
      <c r="H182" s="209"/>
      <c r="I182" s="210"/>
      <c r="J182" s="42"/>
    </row>
    <row r="183" spans="1:12"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outlineLevel="1" x14ac:dyDescent="0.2">
      <c r="A184" s="58" t="s">
        <v>119</v>
      </c>
      <c r="B184" s="59"/>
      <c r="C184" s="59"/>
      <c r="D184" s="59"/>
      <c r="E184" s="59"/>
      <c r="F184" s="59"/>
      <c r="G184" s="59"/>
      <c r="H184" s="59"/>
      <c r="I184" s="59"/>
      <c r="J184" s="60"/>
      <c r="K184" s="60"/>
      <c r="L184" s="60"/>
    </row>
    <row r="185" spans="1:12" s="64" customFormat="1" ht="14.25" outlineLevel="1" x14ac:dyDescent="0.2">
      <c r="A185" s="61" t="s">
        <v>68</v>
      </c>
      <c r="B185" s="62"/>
      <c r="C185" s="284"/>
      <c r="D185" s="284"/>
      <c r="E185" s="284"/>
      <c r="F185" s="284"/>
      <c r="G185" s="284"/>
      <c r="H185" s="284"/>
      <c r="I185" s="284"/>
      <c r="J185" s="63"/>
      <c r="K185" s="63"/>
      <c r="L185" s="63"/>
    </row>
    <row r="186" spans="1:12" outlineLevel="1" x14ac:dyDescent="0.2">
      <c r="A186" s="61" t="s">
        <v>69</v>
      </c>
      <c r="B186" s="65"/>
      <c r="C186" s="284"/>
      <c r="D186" s="284"/>
      <c r="E186" s="284"/>
      <c r="F186" s="284"/>
      <c r="G186" s="284"/>
      <c r="H186" s="284"/>
      <c r="I186" s="284"/>
      <c r="J186" s="42"/>
      <c r="K186" s="21"/>
      <c r="L186" s="21"/>
    </row>
    <row r="187" spans="1:12" s="736" customFormat="1" outlineLevel="1" x14ac:dyDescent="0.2">
      <c r="A187" s="61" t="s">
        <v>546</v>
      </c>
      <c r="B187" s="65"/>
      <c r="C187" s="284"/>
      <c r="D187" s="284"/>
      <c r="E187" s="284"/>
      <c r="F187" s="284"/>
      <c r="G187" s="284"/>
      <c r="H187" s="284"/>
      <c r="I187" s="284"/>
      <c r="J187" s="42"/>
      <c r="K187" s="712"/>
      <c r="L187" s="712"/>
    </row>
    <row r="188" spans="1:12" outlineLevel="1" x14ac:dyDescent="0.2">
      <c r="A188" s="61" t="s">
        <v>547</v>
      </c>
      <c r="B188" s="65"/>
      <c r="C188" s="284"/>
      <c r="D188" s="284"/>
      <c r="E188" s="284"/>
      <c r="F188" s="284"/>
      <c r="G188" s="284"/>
      <c r="H188" s="284"/>
      <c r="I188" s="284"/>
      <c r="J188" s="42"/>
      <c r="K188" s="21"/>
      <c r="L188" s="21"/>
    </row>
    <row r="189" spans="1:12" s="736" customFormat="1" outlineLevel="1" x14ac:dyDescent="0.2">
      <c r="A189" s="61" t="s">
        <v>498</v>
      </c>
      <c r="B189" s="65"/>
      <c r="C189" s="284"/>
      <c r="D189" s="284"/>
      <c r="E189" s="284"/>
      <c r="F189" s="284"/>
      <c r="G189" s="284"/>
      <c r="H189" s="284"/>
      <c r="I189" s="284"/>
      <c r="J189" s="42"/>
      <c r="K189" s="712"/>
      <c r="L189" s="712"/>
    </row>
    <row r="190" spans="1:12" outlineLevel="1" x14ac:dyDescent="0.2">
      <c r="A190" s="83" t="s">
        <v>70</v>
      </c>
      <c r="B190" s="65"/>
      <c r="C190" s="284"/>
      <c r="D190" s="284"/>
      <c r="E190" s="284"/>
      <c r="F190" s="284"/>
      <c r="G190" s="284"/>
      <c r="H190" s="284"/>
      <c r="I190" s="284"/>
      <c r="J190" s="42"/>
      <c r="K190" s="21"/>
      <c r="L190" s="21"/>
    </row>
    <row r="191" spans="1:12"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outlineLevel="1" x14ac:dyDescent="0.2">
      <c r="A192" s="134"/>
      <c r="B192" s="68"/>
      <c r="C192" s="68"/>
      <c r="D192" s="68"/>
      <c r="E192" s="68"/>
      <c r="F192" s="68"/>
      <c r="G192" s="68"/>
      <c r="H192" s="68"/>
      <c r="I192" s="69"/>
    </row>
    <row r="193" spans="1:9" outlineLevel="1" x14ac:dyDescent="0.2"/>
    <row r="194" spans="1:9" outlineLevel="1" x14ac:dyDescent="0.2"/>
    <row r="195" spans="1:9" outlineLevel="1" x14ac:dyDescent="0.2">
      <c r="A195" s="231" t="s">
        <v>233</v>
      </c>
      <c r="B195" s="232"/>
      <c r="C195" s="232"/>
      <c r="D195" s="232"/>
      <c r="E195" s="232"/>
      <c r="F195" s="232"/>
      <c r="G195" s="232"/>
      <c r="H195" s="232"/>
      <c r="I195" s="233"/>
    </row>
    <row r="196" spans="1:9" outlineLevel="1" x14ac:dyDescent="0.2">
      <c r="A196" s="234"/>
      <c r="B196" s="42"/>
      <c r="C196" s="42"/>
      <c r="D196" s="42"/>
      <c r="E196" s="42"/>
      <c r="F196" s="42"/>
      <c r="G196" s="42"/>
      <c r="H196" s="42"/>
      <c r="I196" s="78"/>
    </row>
    <row r="197" spans="1:9"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outlineLevel="1" x14ac:dyDescent="0.2">
      <c r="A205" t="s">
        <v>71</v>
      </c>
      <c r="B205" s="82">
        <f t="shared" ref="B205:I205" ca="1" si="98">+B14</f>
        <v>0</v>
      </c>
      <c r="C205" s="82">
        <f t="shared" ca="1" si="98"/>
        <v>1.7437526136906576</v>
      </c>
      <c r="D205" s="82">
        <f t="shared" ca="1" si="98"/>
        <v>1.7437526136906576</v>
      </c>
      <c r="E205" s="82">
        <f t="shared" ca="1" si="98"/>
        <v>1.7437526136906576</v>
      </c>
      <c r="F205" s="82">
        <f t="shared" ca="1" si="98"/>
        <v>1.7437526136906576</v>
      </c>
      <c r="G205" s="82">
        <f t="shared" ca="1" si="98"/>
        <v>1.7437526136906576</v>
      </c>
      <c r="H205" s="82">
        <f t="shared" ca="1" si="98"/>
        <v>1.7437526136906576</v>
      </c>
      <c r="I205" s="82">
        <f t="shared" ca="1" si="98"/>
        <v>1.7437526136906576</v>
      </c>
    </row>
    <row r="206" spans="1:9" outlineLevel="1" x14ac:dyDescent="0.2">
      <c r="A206" t="s">
        <v>149</v>
      </c>
      <c r="B206" s="82">
        <f t="shared" ref="B206:I206" ca="1" si="99">+B36</f>
        <v>0</v>
      </c>
      <c r="C206" s="82">
        <f t="shared" ca="1" si="99"/>
        <v>1.7437526136906576</v>
      </c>
      <c r="D206" s="82">
        <f t="shared" ca="1" si="99"/>
        <v>1.7437526136906576</v>
      </c>
      <c r="E206" s="82">
        <f t="shared" ca="1" si="99"/>
        <v>1.7437526136906576</v>
      </c>
      <c r="F206" s="82">
        <f t="shared" ca="1" si="99"/>
        <v>1.7437526136906576</v>
      </c>
      <c r="G206" s="82">
        <f t="shared" ca="1" si="99"/>
        <v>1.7437526136906576</v>
      </c>
      <c r="H206" s="82">
        <f t="shared" ca="1" si="99"/>
        <v>1.7437526136906576</v>
      </c>
      <c r="I206" s="82">
        <f t="shared" ca="1" si="99"/>
        <v>1.7437526136906576</v>
      </c>
    </row>
    <row r="207" spans="1:9" outlineLevel="1" x14ac:dyDescent="0.2">
      <c r="A207" t="s">
        <v>150</v>
      </c>
      <c r="B207" s="82">
        <f t="shared" ref="B207:I207" ca="1" si="100">+B36+B48</f>
        <v>0</v>
      </c>
      <c r="C207" s="82">
        <f t="shared" ca="1" si="100"/>
        <v>1.7437526136906576</v>
      </c>
      <c r="D207" s="82">
        <f t="shared" ca="1" si="100"/>
        <v>1.7437526136906576</v>
      </c>
      <c r="E207" s="82">
        <f t="shared" ca="1" si="100"/>
        <v>1.7588925291850803</v>
      </c>
      <c r="F207" s="82">
        <f t="shared" ca="1" si="100"/>
        <v>1.7718603244184479</v>
      </c>
      <c r="G207" s="82">
        <f t="shared" ca="1" si="100"/>
        <v>1.7824369617036766</v>
      </c>
      <c r="H207" s="82">
        <f t="shared" ca="1" si="100"/>
        <v>1.7929717359036887</v>
      </c>
      <c r="I207" s="82">
        <f t="shared" ca="1" si="100"/>
        <v>1.8034406210262581</v>
      </c>
    </row>
    <row r="208" spans="1:9" outlineLevel="1" x14ac:dyDescent="0.2">
      <c r="A208" t="s">
        <v>151</v>
      </c>
      <c r="B208" s="82">
        <f t="shared" ref="B208:I208" ca="1" si="101">+B70</f>
        <v>0</v>
      </c>
      <c r="C208" s="82">
        <f t="shared" ca="1" si="101"/>
        <v>1.7437526136906576</v>
      </c>
      <c r="D208" s="82">
        <f t="shared" ca="1" si="101"/>
        <v>1.7437526136906576</v>
      </c>
      <c r="E208" s="82">
        <f t="shared" ca="1" si="101"/>
        <v>1.7670881948593966</v>
      </c>
      <c r="F208" s="82">
        <f t="shared" ca="1" si="101"/>
        <v>1.7914570172421513</v>
      </c>
      <c r="G208" s="82">
        <f t="shared" ca="1" si="101"/>
        <v>1.8151894686135346</v>
      </c>
      <c r="H208" s="82">
        <f t="shared" ca="1" si="101"/>
        <v>1.8378121494557738</v>
      </c>
      <c r="I208" s="82">
        <f t="shared" ca="1" si="101"/>
        <v>1.8591757059607561</v>
      </c>
    </row>
    <row r="209" outlineLevel="1" x14ac:dyDescent="0.2"/>
    <row r="210" outlineLevel="1" x14ac:dyDescent="0.2"/>
    <row r="211" outlineLevel="1" x14ac:dyDescent="0.2"/>
    <row r="212" outlineLevel="1" x14ac:dyDescent="0.2"/>
    <row r="213" outlineLevel="1" x14ac:dyDescent="0.2"/>
    <row r="214" outlineLevel="1" x14ac:dyDescent="0.2"/>
    <row r="215" outlineLevel="1" x14ac:dyDescent="0.2"/>
    <row r="216" outlineLevel="1" x14ac:dyDescent="0.2"/>
    <row r="217" outlineLevel="1" x14ac:dyDescent="0.2"/>
    <row r="218" outlineLevel="1" x14ac:dyDescent="0.2"/>
    <row r="219" outlineLevel="1" x14ac:dyDescent="0.2"/>
    <row r="220" outlineLevel="1" x14ac:dyDescent="0.2"/>
    <row r="221" outlineLevel="1" x14ac:dyDescent="0.2"/>
    <row r="222" outlineLevel="1" x14ac:dyDescent="0.2"/>
    <row r="223" outlineLevel="1" x14ac:dyDescent="0.2"/>
    <row r="224" outlineLevel="1" x14ac:dyDescent="0.2"/>
    <row r="225" outlineLevel="1" x14ac:dyDescent="0.2"/>
    <row r="226" outlineLevel="1" x14ac:dyDescent="0.2"/>
    <row r="227" outlineLevel="1" x14ac:dyDescent="0.2"/>
    <row r="228" outlineLevel="1" x14ac:dyDescent="0.2"/>
    <row r="229" outlineLevel="1" x14ac:dyDescent="0.2"/>
    <row r="230" outlineLevel="1" x14ac:dyDescent="0.2"/>
    <row r="231" outlineLevel="1" x14ac:dyDescent="0.2"/>
    <row r="232" outlineLevel="1" x14ac:dyDescent="0.2"/>
    <row r="233" outlineLevel="1" x14ac:dyDescent="0.2"/>
    <row r="234" outlineLevel="1" x14ac:dyDescent="0.2"/>
    <row r="235" outlineLevel="1" x14ac:dyDescent="0.2"/>
    <row r="236" outlineLevel="1" x14ac:dyDescent="0.2"/>
    <row r="237" outlineLevel="1" x14ac:dyDescent="0.2"/>
    <row r="238" outlineLevel="1" x14ac:dyDescent="0.2"/>
    <row r="239" outlineLevel="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264" priority="2" stopIfTrue="1" operator="notEqual">
      <formula>0</formula>
    </cfRule>
  </conditionalFormatting>
  <conditionalFormatting sqref="J130 J94 J70 J59 J48 J36:J37 J14 J25">
    <cfRule type="cellIs" dxfId="263" priority="3" stopIfTrue="1" operator="equal">
      <formula>"OK"</formula>
    </cfRule>
    <cfRule type="cellIs" dxfId="262" priority="4" stopIfTrue="1" operator="equal">
      <formula>"Warning Check Escalations"</formula>
    </cfRule>
  </conditionalFormatting>
  <conditionalFormatting sqref="N120:T120 N84:T84">
    <cfRule type="cellIs" dxfId="261" priority="5" stopIfTrue="1" operator="notEqual">
      <formula>0</formula>
    </cfRule>
    <cfRule type="cellIs" dxfId="260" priority="6" stopIfTrue="1" operator="equal">
      <formula>0</formula>
    </cfRule>
  </conditionalFormatting>
  <conditionalFormatting sqref="B94:I94">
    <cfRule type="cellIs" dxfId="259" priority="1" stopIfTrue="1" operator="notEqual">
      <formula>0</formula>
    </cfRule>
  </conditionalFormatting>
  <dataValidations count="5">
    <dataValidation type="list" showInputMessage="1" showErrorMessage="1" sqref="B112" xr:uid="{00000000-0002-0000-2C00-000000000000}">
      <formula1>"Labour, Materials, Services"</formula1>
    </dataValidation>
    <dataValidation type="list" allowBlank="1" showInputMessage="1" showErrorMessage="1" sqref="A77:A82" xr:uid="{00000000-0002-0000-2C00-000001000000}">
      <formula1>EscalationDescription_Input_Cost</formula1>
    </dataValidation>
    <dataValidation type="list" showInputMessage="1" showErrorMessage="1" sqref="A113:A118" xr:uid="{00000000-0002-0000-2C00-000002000000}">
      <formula1>EscalationDescription_General</formula1>
    </dataValidation>
    <dataValidation type="list" allowBlank="1" showInputMessage="1" showErrorMessage="1" sqref="D5" xr:uid="{00000000-0002-0000-2C00-000003000000}">
      <formula1>"2008/09 Regulatory Accounts, Bottom Up"</formula1>
    </dataValidation>
    <dataValidation type="list" showInputMessage="1" showErrorMessage="1" sqref="B77:B82 B113:B118" xr:uid="{00000000-0002-0000-2C00-000004000000}">
      <formula1>LU_CostCategory</formula1>
    </dataValidation>
  </dataValidations>
  <pageMargins left="0.46" right="0.28999999999999998" top="0.39" bottom="0.35" header="0.24" footer="0.2"/>
  <pageSetup paperSize="9" scale="74"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73729"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4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codeName="Sheet88">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32</v>
      </c>
      <c r="M1" s="281"/>
      <c r="N1" s="279"/>
      <c r="O1" s="279"/>
      <c r="P1" s="279"/>
      <c r="Q1" s="279"/>
      <c r="R1" s="279"/>
      <c r="S1" s="279"/>
      <c r="T1" s="279"/>
    </row>
    <row r="2" spans="1:20" ht="15.75" x14ac:dyDescent="0.25">
      <c r="A2" s="184" t="s">
        <v>114</v>
      </c>
      <c r="B2" s="74" t="str">
        <f ca="1">OFFSET(List_AllocOpexListStart,+$K$1,1)</f>
        <v>General Manager - Customer Relations</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0.87443221372865021</v>
      </c>
      <c r="D13" s="285">
        <f ca="1">OFFSET(Future_AOpexStart,MATCH($K$1,'I-6 Future A'!$A$6:$A$379)+7,+'I-5 Future DA'!E$5)</f>
        <v>0.87443221372865021</v>
      </c>
      <c r="E13" s="285">
        <f ca="1">OFFSET(Future_AOpexStart,MATCH($K$1,'I-6 Future A'!$A$6:$A$379)+7,+'I-5 Future DA'!F$5)</f>
        <v>0.87443221372865021</v>
      </c>
      <c r="F13" s="285">
        <f ca="1">OFFSET(Future_AOpexStart,MATCH($K$1,'I-6 Future A'!$A$6:$A$379)+7,+'I-5 Future DA'!G$5)</f>
        <v>0.87443221372865021</v>
      </c>
      <c r="G13" s="285">
        <f ca="1">OFFSET(Future_AOpexStart,MATCH($K$1,'I-6 Future A'!$A$6:$A$379)+7,+'I-5 Future DA'!H$5)</f>
        <v>0.87443221372865021</v>
      </c>
      <c r="H13" s="285">
        <f ca="1">OFFSET(Future_AOpexStart,MATCH($K$1,'I-6 Future A'!$A$6:$A$379)+7,+'I-5 Future DA'!I$5)</f>
        <v>0.87443221372865021</v>
      </c>
      <c r="I13" s="285">
        <f ca="1">OFFSET(Future_AOpexStart,MATCH($K$1,'I-6 Future A'!$A$6:$A$379)+7,+'I-5 Future DA'!J$5)</f>
        <v>0.87443221372865021</v>
      </c>
      <c r="J13" s="36"/>
      <c r="K13" s="21"/>
      <c r="L13" s="21"/>
    </row>
    <row r="14" spans="1:20" s="87" customFormat="1" ht="18" customHeight="1" collapsed="1" thickBot="1" x14ac:dyDescent="0.25">
      <c r="A14" s="84" t="s">
        <v>71</v>
      </c>
      <c r="B14" s="286">
        <f t="shared" ref="B14:I14" ca="1" si="0">SUM(B8:B13)</f>
        <v>0</v>
      </c>
      <c r="C14" s="286">
        <f t="shared" ca="1" si="0"/>
        <v>0.87443221372865021</v>
      </c>
      <c r="D14" s="286">
        <f t="shared" ca="1" si="0"/>
        <v>0.87443221372865021</v>
      </c>
      <c r="E14" s="286">
        <f t="shared" ca="1" si="0"/>
        <v>0.87443221372865021</v>
      </c>
      <c r="F14" s="286">
        <f t="shared" ca="1" si="0"/>
        <v>0.87443221372865021</v>
      </c>
      <c r="G14" s="286">
        <f t="shared" ca="1" si="0"/>
        <v>0.87443221372865021</v>
      </c>
      <c r="H14" s="286">
        <f t="shared" ca="1" si="0"/>
        <v>0.87443221372865021</v>
      </c>
      <c r="I14" s="286">
        <f t="shared" ca="1" si="0"/>
        <v>0.87443221372865021</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+'A-32'!B8+'A-32'!B19</f>
        <v>0</v>
      </c>
      <c r="C30" s="284">
        <f ca="1">+'A-32'!C8+'A-32'!C19</f>
        <v>0</v>
      </c>
      <c r="D30" s="284">
        <f ca="1">+'A-32'!D8+'A-32'!D19</f>
        <v>0</v>
      </c>
      <c r="E30" s="284">
        <f ca="1">+'A-32'!E8+'A-32'!E19</f>
        <v>0</v>
      </c>
      <c r="F30" s="284">
        <f ca="1">+'A-32'!F8+'A-32'!F19</f>
        <v>0</v>
      </c>
      <c r="G30" s="284">
        <f ca="1">+'A-32'!G8+'A-32'!G19</f>
        <v>0</v>
      </c>
      <c r="H30" s="284">
        <f ca="1">+'A-32'!H8+'A-32'!H19</f>
        <v>0</v>
      </c>
      <c r="I30" s="284">
        <f ca="1">+'A-32'!I8+'A-32'!I19</f>
        <v>0</v>
      </c>
      <c r="J30" s="42"/>
      <c r="K30" s="21"/>
      <c r="L30" s="21"/>
    </row>
    <row r="31" spans="1:12" hidden="1" outlineLevel="2" x14ac:dyDescent="0.2">
      <c r="A31" s="61" t="s">
        <v>69</v>
      </c>
      <c r="B31" s="284">
        <f ca="1">+'A-32'!B9+'A-32'!B20</f>
        <v>0</v>
      </c>
      <c r="C31" s="284">
        <f ca="1">+'A-32'!C9+'A-32'!C20</f>
        <v>0</v>
      </c>
      <c r="D31" s="284">
        <f ca="1">+'A-32'!D9+'A-32'!D20</f>
        <v>0</v>
      </c>
      <c r="E31" s="284">
        <f ca="1">+'A-32'!E9+'A-32'!E20</f>
        <v>0</v>
      </c>
      <c r="F31" s="284">
        <f ca="1">+'A-32'!F9+'A-32'!F20</f>
        <v>0</v>
      </c>
      <c r="G31" s="284">
        <f ca="1">+'A-32'!G9+'A-32'!G20</f>
        <v>0</v>
      </c>
      <c r="H31" s="284">
        <f ca="1">+'A-32'!H9+'A-32'!H20</f>
        <v>0</v>
      </c>
      <c r="I31" s="284">
        <f ca="1">+'A-32'!I9+'A-32'!I20</f>
        <v>0</v>
      </c>
      <c r="J31" s="42"/>
      <c r="K31" s="21"/>
      <c r="L31" s="21"/>
    </row>
    <row r="32" spans="1:12" s="736" customFormat="1" hidden="1" outlineLevel="2" x14ac:dyDescent="0.2">
      <c r="A32" s="61" t="s">
        <v>546</v>
      </c>
      <c r="B32" s="284">
        <f ca="1">+'A-32'!B10+'A-32'!B21</f>
        <v>0</v>
      </c>
      <c r="C32" s="284">
        <f ca="1">+'A-32'!C10+'A-32'!C21</f>
        <v>0</v>
      </c>
      <c r="D32" s="284">
        <f ca="1">+'A-32'!D10+'A-32'!D21</f>
        <v>0</v>
      </c>
      <c r="E32" s="284">
        <f ca="1">+'A-32'!E10+'A-32'!E21</f>
        <v>0</v>
      </c>
      <c r="F32" s="284">
        <f ca="1">+'A-32'!F10+'A-32'!F21</f>
        <v>0</v>
      </c>
      <c r="G32" s="284">
        <f ca="1">+'A-32'!G10+'A-32'!G21</f>
        <v>0</v>
      </c>
      <c r="H32" s="284">
        <f ca="1">+'A-32'!H10+'A-32'!H21</f>
        <v>0</v>
      </c>
      <c r="I32" s="284">
        <f ca="1">+'A-32'!I10+'A-32'!I21</f>
        <v>0</v>
      </c>
      <c r="J32" s="42"/>
      <c r="K32" s="712"/>
      <c r="L32" s="712"/>
    </row>
    <row r="33" spans="1:12" hidden="1" outlineLevel="2" x14ac:dyDescent="0.2">
      <c r="A33" s="61" t="s">
        <v>547</v>
      </c>
      <c r="B33" s="284">
        <f ca="1">+'A-32'!B11+'A-32'!B22</f>
        <v>0</v>
      </c>
      <c r="C33" s="284">
        <f ca="1">+'A-32'!C11+'A-32'!C22</f>
        <v>0</v>
      </c>
      <c r="D33" s="284">
        <f ca="1">+'A-32'!D11+'A-32'!D22</f>
        <v>0</v>
      </c>
      <c r="E33" s="284">
        <f ca="1">+'A-32'!E11+'A-32'!E22</f>
        <v>0</v>
      </c>
      <c r="F33" s="284">
        <f ca="1">+'A-32'!F11+'A-32'!F22</f>
        <v>0</v>
      </c>
      <c r="G33" s="284">
        <f ca="1">+'A-32'!G11+'A-32'!G22</f>
        <v>0</v>
      </c>
      <c r="H33" s="284">
        <f ca="1">+'A-32'!H11+'A-32'!H22</f>
        <v>0</v>
      </c>
      <c r="I33" s="284">
        <f ca="1">+'A-32'!I11+'A-32'!I22</f>
        <v>0</v>
      </c>
      <c r="J33" s="42"/>
      <c r="K33" s="21"/>
      <c r="L33" s="21"/>
    </row>
    <row r="34" spans="1:12" s="736" customFormat="1" hidden="1" outlineLevel="2" x14ac:dyDescent="0.2">
      <c r="A34" s="61" t="s">
        <v>498</v>
      </c>
      <c r="B34" s="284">
        <f ca="1">+'A-32'!B12+'A-32'!B23</f>
        <v>0</v>
      </c>
      <c r="C34" s="284">
        <f ca="1">+'A-32'!C12+'A-32'!C23</f>
        <v>0</v>
      </c>
      <c r="D34" s="284">
        <f ca="1">+'A-32'!D12+'A-32'!D23</f>
        <v>0</v>
      </c>
      <c r="E34" s="284">
        <f ca="1">+'A-32'!E12+'A-32'!E23</f>
        <v>0</v>
      </c>
      <c r="F34" s="284">
        <f ca="1">+'A-32'!F12+'A-32'!F23</f>
        <v>0</v>
      </c>
      <c r="G34" s="284">
        <f ca="1">+'A-32'!G12+'A-32'!G23</f>
        <v>0</v>
      </c>
      <c r="H34" s="284">
        <f ca="1">+'A-32'!H12+'A-32'!H23</f>
        <v>0</v>
      </c>
      <c r="I34" s="284">
        <f ca="1">+'A-32'!I12+'A-32'!I23</f>
        <v>0</v>
      </c>
      <c r="J34" s="42"/>
      <c r="K34" s="712"/>
      <c r="L34" s="712"/>
    </row>
    <row r="35" spans="1:12" ht="13.5" hidden="1" outlineLevel="2" thickBot="1" x14ac:dyDescent="0.25">
      <c r="A35" s="83" t="s">
        <v>70</v>
      </c>
      <c r="B35" s="284">
        <f ca="1">+'A-32'!B13+'A-32'!B24</f>
        <v>0</v>
      </c>
      <c r="C35" s="284">
        <f ca="1">+'A-32'!C13+'A-32'!C24</f>
        <v>0.87443221372865021</v>
      </c>
      <c r="D35" s="284">
        <f ca="1">+'A-32'!D13+'A-32'!D24</f>
        <v>0.87443221372865021</v>
      </c>
      <c r="E35" s="284">
        <f ca="1">+'A-32'!E13+'A-32'!E24</f>
        <v>0.87443221372865021</v>
      </c>
      <c r="F35" s="284">
        <f ca="1">+'A-32'!F13+'A-32'!F24</f>
        <v>0.87443221372865021</v>
      </c>
      <c r="G35" s="284">
        <f ca="1">+'A-32'!G13+'A-32'!G24</f>
        <v>0.87443221372865021</v>
      </c>
      <c r="H35" s="284">
        <f ca="1">+'A-32'!H13+'A-32'!H24</f>
        <v>0.87443221372865021</v>
      </c>
      <c r="I35" s="284">
        <f ca="1">+'A-32'!I13+'A-32'!I24</f>
        <v>0.87443221372865021</v>
      </c>
      <c r="J35" s="93"/>
      <c r="K35" s="21"/>
      <c r="L35" s="21"/>
    </row>
    <row r="36" spans="1:12" s="87" customFormat="1" ht="20.25" customHeight="1" collapsed="1" thickBot="1" x14ac:dyDescent="0.25">
      <c r="A36" s="94" t="s">
        <v>121</v>
      </c>
      <c r="B36" s="293">
        <f t="shared" ref="B36:I36" ca="1" si="7">SUM(B30:B35)</f>
        <v>0</v>
      </c>
      <c r="C36" s="293">
        <f t="shared" ca="1" si="7"/>
        <v>0.87443221372865021</v>
      </c>
      <c r="D36" s="293">
        <f t="shared" ca="1" si="7"/>
        <v>0.87443221372865021</v>
      </c>
      <c r="E36" s="293">
        <f t="shared" ca="1" si="7"/>
        <v>0.87443221372865021</v>
      </c>
      <c r="F36" s="293">
        <f t="shared" ca="1" si="7"/>
        <v>0.87443221372865021</v>
      </c>
      <c r="G36" s="293">
        <f t="shared" ca="1" si="7"/>
        <v>0.87443221372865021</v>
      </c>
      <c r="H36" s="293">
        <f t="shared" ca="1" si="7"/>
        <v>0.87443221372865021</v>
      </c>
      <c r="I36" s="293">
        <f t="shared" ca="1" si="7"/>
        <v>0.87443221372865021</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7.5921490912824038E-3</v>
      </c>
      <c r="F47" s="284">
        <f t="shared" ca="1" si="12"/>
        <v>1.4095054264908684E-2</v>
      </c>
      <c r="G47" s="284">
        <f t="shared" ca="1" si="12"/>
        <v>1.9398875622660253E-2</v>
      </c>
      <c r="H47" s="284">
        <f t="shared" ca="1" si="12"/>
        <v>2.4681704076950514E-2</v>
      </c>
      <c r="I47" s="284">
        <f t="shared" ca="1" si="12"/>
        <v>2.9931491415547868E-2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7.5921490912824038E-3</v>
      </c>
      <c r="F48" s="293">
        <f t="shared" ca="1" si="13"/>
        <v>1.4095054264908684E-2</v>
      </c>
      <c r="G48" s="293">
        <f t="shared" ca="1" si="13"/>
        <v>1.9398875622660253E-2</v>
      </c>
      <c r="H48" s="293">
        <f t="shared" ca="1" si="13"/>
        <v>2.4681704076950514E-2</v>
      </c>
      <c r="I48" s="293">
        <f t="shared" ca="1" si="13"/>
        <v>2.9931491415547868E-2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4.1098456411223722E-3</v>
      </c>
      <c r="F58" s="285">
        <f t="shared" ca="1" si="18"/>
        <v>9.8270702811008356E-3</v>
      </c>
      <c r="G58" s="285">
        <f t="shared" ca="1" si="18"/>
        <v>1.6424260469914773E-2</v>
      </c>
      <c r="H58" s="285">
        <f t="shared" ca="1" si="18"/>
        <v>2.2485931650516593E-2</v>
      </c>
      <c r="I58" s="285">
        <f t="shared" ca="1" si="18"/>
        <v>2.7949236215609966E-2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4.1098456411223722E-3</v>
      </c>
      <c r="F59" s="286">
        <f t="shared" ca="1" si="19"/>
        <v>9.8270702811008356E-3</v>
      </c>
      <c r="G59" s="286">
        <f t="shared" ca="1" si="19"/>
        <v>1.6424260469914773E-2</v>
      </c>
      <c r="H59" s="286">
        <f t="shared" ca="1" si="19"/>
        <v>2.2485931650516593E-2</v>
      </c>
      <c r="I59" s="286">
        <f t="shared" ca="1" si="19"/>
        <v>2.7949236215609966E-2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0.87443221372865021</v>
      </c>
      <c r="D69" s="285">
        <f t="shared" ca="1" si="24"/>
        <v>0.87443221372865021</v>
      </c>
      <c r="E69" s="285">
        <f t="shared" ca="1" si="24"/>
        <v>0.88613420846105495</v>
      </c>
      <c r="F69" s="285">
        <f t="shared" ca="1" si="24"/>
        <v>0.89835433827465971</v>
      </c>
      <c r="G69" s="285">
        <f t="shared" ca="1" si="24"/>
        <v>0.91025534982122525</v>
      </c>
      <c r="H69" s="285">
        <f t="shared" ca="1" si="24"/>
        <v>0.92159984945611728</v>
      </c>
      <c r="I69" s="285">
        <f t="shared" ca="1" si="24"/>
        <v>0.93231294135980802</v>
      </c>
      <c r="K69" s="42"/>
      <c r="L69" s="21"/>
    </row>
    <row r="70" spans="1:20" s="87" customFormat="1" ht="18" customHeight="1" collapsed="1" thickBot="1" x14ac:dyDescent="0.25">
      <c r="A70" s="99" t="s">
        <v>122</v>
      </c>
      <c r="B70" s="294">
        <f t="shared" ref="B70:I70" ca="1" si="25">SUM(B64:B69)</f>
        <v>0</v>
      </c>
      <c r="C70" s="294">
        <f t="shared" ca="1" si="25"/>
        <v>0.87443221372865021</v>
      </c>
      <c r="D70" s="294">
        <f t="shared" ca="1" si="25"/>
        <v>0.87443221372865021</v>
      </c>
      <c r="E70" s="294">
        <f t="shared" ca="1" si="25"/>
        <v>0.88613420846105495</v>
      </c>
      <c r="F70" s="294">
        <f t="shared" ca="1" si="25"/>
        <v>0.89835433827465971</v>
      </c>
      <c r="G70" s="294">
        <f t="shared" ca="1" si="25"/>
        <v>0.91025534982122525</v>
      </c>
      <c r="H70" s="294">
        <f t="shared" ca="1" si="25"/>
        <v>0.92159984945611728</v>
      </c>
      <c r="I70" s="294">
        <f t="shared" ca="1" si="25"/>
        <v>0.93231294135980802</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7.5921490912824038E-3</v>
      </c>
      <c r="Q77" s="284">
        <f ca="1">IF($B77&lt;&gt;0,(+VLOOKUP($B77,$A$8:$I$13,6,FALSE))*(F77),0)</f>
        <v>1.4095054264908684E-2</v>
      </c>
      <c r="R77" s="284">
        <f ca="1">IF($B77&lt;&gt;0,(+VLOOKUP($B77,$A$8:$I$13,7,FALSE))*(G77),0)</f>
        <v>1.9398875622660253E-2</v>
      </c>
      <c r="S77" s="284">
        <f ca="1">IF($B77&lt;&gt;0,(+VLOOKUP($B77,$A$8:$I$13,8,FALSE))*(H77),0)</f>
        <v>2.4681704076950514E-2</v>
      </c>
      <c r="T77" s="284">
        <f ca="1">IF($B77&lt;&gt;0,(+VLOOKUP($B77,$A$8:$I$13,9,FALSE))*(I77),0)</f>
        <v>2.9931491415547868E-2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7.5921490912824038E-3</v>
      </c>
      <c r="Q83" s="291">
        <f t="shared" ca="1" si="51"/>
        <v>1.4095054264908684E-2</v>
      </c>
      <c r="R83" s="291">
        <f t="shared" ca="1" si="51"/>
        <v>1.9398875622660253E-2</v>
      </c>
      <c r="S83" s="291">
        <f t="shared" ca="1" si="51"/>
        <v>2.4681704076950514E-2</v>
      </c>
      <c r="T83" s="291">
        <f t="shared" ca="1" si="51"/>
        <v>2.9931491415547868E-2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7.5921490912824038E-3</v>
      </c>
      <c r="F103" s="284">
        <f t="shared" ca="1" si="62"/>
        <v>1.4095054264908684E-2</v>
      </c>
      <c r="G103" s="284">
        <f t="shared" ca="1" si="62"/>
        <v>1.9398875622660253E-2</v>
      </c>
      <c r="H103" s="284">
        <f t="shared" ca="1" si="62"/>
        <v>2.4681704076950514E-2</v>
      </c>
      <c r="I103" s="284">
        <f t="shared" ca="1" si="62"/>
        <v>2.9931491415547868E-2</v>
      </c>
    </row>
    <row r="104" spans="1:20" outlineLevel="1" x14ac:dyDescent="0.2">
      <c r="A104" s="120" t="s">
        <v>135</v>
      </c>
      <c r="B104" s="121"/>
      <c r="C104" s="295">
        <f t="shared" ref="C104:I104" ca="1" si="63">SUM(C98:C103)</f>
        <v>0</v>
      </c>
      <c r="D104" s="295">
        <f t="shared" ca="1" si="63"/>
        <v>0</v>
      </c>
      <c r="E104" s="295">
        <f t="shared" ca="1" si="63"/>
        <v>7.5921490912824038E-3</v>
      </c>
      <c r="F104" s="295">
        <f t="shared" ca="1" si="63"/>
        <v>1.4095054264908684E-2</v>
      </c>
      <c r="G104" s="295">
        <f t="shared" ca="1" si="63"/>
        <v>1.9398875622660253E-2</v>
      </c>
      <c r="H104" s="295">
        <f t="shared" ca="1" si="63"/>
        <v>2.4681704076950514E-2</v>
      </c>
      <c r="I104" s="295">
        <f t="shared" ca="1" si="63"/>
        <v>2.9931491415547868E-2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2.2184539085015938E-2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4.1098456411223722E-3</v>
      </c>
      <c r="Q113" s="284">
        <f ca="1">IF($B113&lt;&gt;0,(+VLOOKUP($B113,$A$8:$I$13,6,FALSE)+VLOOKUP($B113,$A$42:$I$47,6,FALSE))*(F113),0)</f>
        <v>9.8270702811008356E-3</v>
      </c>
      <c r="R113" s="284">
        <f ca="1">IF($B113&lt;&gt;0,(+VLOOKUP($B113,$A$8:$I$13,7,FALSE)+VLOOKUP($B113,$A$42:$I$47,7,FALSE))*(G113),0)</f>
        <v>1.6424260469914773E-2</v>
      </c>
      <c r="S113" s="284">
        <f ca="1">IF($B113&lt;&gt;0,(+VLOOKUP($B113,$A$8:$I$13,8,FALSE)+VLOOKUP($B113,$A$42:$I$47,8,FALSE))*(H113),0)</f>
        <v>2.2485931650516593E-2</v>
      </c>
      <c r="T113" s="284">
        <f ca="1">IF($B113&lt;&gt;0,(+VLOOKUP($B113,$A$8:$I$13,9,FALSE)+VLOOKUP($B113,$A$42:$I$47,9,FALSE))*(I113),0)</f>
        <v>2.7949236215609966E-2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4.1098456411223722E-3</v>
      </c>
      <c r="Q119" s="291">
        <f t="shared" ca="1" si="75"/>
        <v>9.8270702811008356E-3</v>
      </c>
      <c r="R119" s="291">
        <f t="shared" ca="1" si="75"/>
        <v>1.6424260469914773E-2</v>
      </c>
      <c r="S119" s="291">
        <f t="shared" ca="1" si="75"/>
        <v>2.2485931650516593E-2</v>
      </c>
      <c r="T119" s="291">
        <f t="shared" ca="1" si="75"/>
        <v>2.7949236215609966E-2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4.1098456411223722E-3</v>
      </c>
      <c r="F139" s="284">
        <f t="shared" ca="1" si="83"/>
        <v>9.8270702811008356E-3</v>
      </c>
      <c r="G139" s="284">
        <f t="shared" ca="1" si="83"/>
        <v>1.6424260469914773E-2</v>
      </c>
      <c r="H139" s="284">
        <f t="shared" ca="1" si="83"/>
        <v>2.2485931650516593E-2</v>
      </c>
      <c r="I139" s="284">
        <f t="shared" ca="1" si="83"/>
        <v>2.7949236215609966E-2</v>
      </c>
    </row>
    <row r="140" spans="1:16" outlineLevel="1" x14ac:dyDescent="0.2">
      <c r="A140" s="120" t="s">
        <v>140</v>
      </c>
      <c r="B140" s="121"/>
      <c r="C140" s="295">
        <f t="shared" ref="C140:I140" ca="1" si="84">SUM(C134:C139)</f>
        <v>0</v>
      </c>
      <c r="D140" s="295">
        <f t="shared" ca="1" si="84"/>
        <v>0</v>
      </c>
      <c r="E140" s="295">
        <f t="shared" ca="1" si="84"/>
        <v>4.1098456411223722E-3</v>
      </c>
      <c r="F140" s="295">
        <f t="shared" ca="1" si="84"/>
        <v>9.8270702811008356E-3</v>
      </c>
      <c r="G140" s="295">
        <f t="shared" ca="1" si="84"/>
        <v>1.6424260469914773E-2</v>
      </c>
      <c r="H140" s="295">
        <f t="shared" ca="1" si="84"/>
        <v>2.2485931650516593E-2</v>
      </c>
      <c r="I140" s="295">
        <f t="shared" ca="1" si="84"/>
        <v>2.7949236215609966E-2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1.8375127768082585E-2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0.87443221372865021</v>
      </c>
      <c r="D205" s="82">
        <f t="shared" ca="1" si="98"/>
        <v>0.87443221372865021</v>
      </c>
      <c r="E205" s="82">
        <f t="shared" ca="1" si="98"/>
        <v>0.87443221372865021</v>
      </c>
      <c r="F205" s="82">
        <f t="shared" ca="1" si="98"/>
        <v>0.87443221372865021</v>
      </c>
      <c r="G205" s="82">
        <f t="shared" ca="1" si="98"/>
        <v>0.87443221372865021</v>
      </c>
      <c r="H205" s="82">
        <f t="shared" ca="1" si="98"/>
        <v>0.87443221372865021</v>
      </c>
      <c r="I205" s="82">
        <f t="shared" ca="1" si="98"/>
        <v>0.87443221372865021</v>
      </c>
    </row>
    <row r="206" spans="1:9" hidden="1" outlineLevel="1" x14ac:dyDescent="0.2">
      <c r="A206" t="s">
        <v>149</v>
      </c>
      <c r="B206" s="82">
        <f t="shared" ref="B206:I206" ca="1" si="99">+B36</f>
        <v>0</v>
      </c>
      <c r="C206" s="82">
        <f t="shared" ca="1" si="99"/>
        <v>0.87443221372865021</v>
      </c>
      <c r="D206" s="82">
        <f t="shared" ca="1" si="99"/>
        <v>0.87443221372865021</v>
      </c>
      <c r="E206" s="82">
        <f t="shared" ca="1" si="99"/>
        <v>0.87443221372865021</v>
      </c>
      <c r="F206" s="82">
        <f t="shared" ca="1" si="99"/>
        <v>0.87443221372865021</v>
      </c>
      <c r="G206" s="82">
        <f t="shared" ca="1" si="99"/>
        <v>0.87443221372865021</v>
      </c>
      <c r="H206" s="82">
        <f t="shared" ca="1" si="99"/>
        <v>0.87443221372865021</v>
      </c>
      <c r="I206" s="82">
        <f t="shared" ca="1" si="99"/>
        <v>0.87443221372865021</v>
      </c>
    </row>
    <row r="207" spans="1:9" hidden="1" outlineLevel="1" x14ac:dyDescent="0.2">
      <c r="A207" t="s">
        <v>150</v>
      </c>
      <c r="B207" s="82">
        <f t="shared" ref="B207:I207" ca="1" si="100">+B36+B48</f>
        <v>0</v>
      </c>
      <c r="C207" s="82">
        <f t="shared" ca="1" si="100"/>
        <v>0.87443221372865021</v>
      </c>
      <c r="D207" s="82">
        <f t="shared" ca="1" si="100"/>
        <v>0.87443221372865021</v>
      </c>
      <c r="E207" s="82">
        <f t="shared" ca="1" si="100"/>
        <v>0.88202436281993257</v>
      </c>
      <c r="F207" s="82">
        <f t="shared" ca="1" si="100"/>
        <v>0.88852726799355886</v>
      </c>
      <c r="G207" s="82">
        <f t="shared" ca="1" si="100"/>
        <v>0.8938310893513105</v>
      </c>
      <c r="H207" s="82">
        <f t="shared" ca="1" si="100"/>
        <v>0.89911391780560068</v>
      </c>
      <c r="I207" s="82">
        <f t="shared" ca="1" si="100"/>
        <v>0.90436370514419806</v>
      </c>
    </row>
    <row r="208" spans="1:9" hidden="1" outlineLevel="1" x14ac:dyDescent="0.2">
      <c r="A208" t="s">
        <v>151</v>
      </c>
      <c r="B208" s="82">
        <f t="shared" ref="B208:I208" ca="1" si="101">+B70</f>
        <v>0</v>
      </c>
      <c r="C208" s="82">
        <f t="shared" ca="1" si="101"/>
        <v>0.87443221372865021</v>
      </c>
      <c r="D208" s="82">
        <f t="shared" ca="1" si="101"/>
        <v>0.87443221372865021</v>
      </c>
      <c r="E208" s="82">
        <f t="shared" ca="1" si="101"/>
        <v>0.88613420846105495</v>
      </c>
      <c r="F208" s="82">
        <f t="shared" ca="1" si="101"/>
        <v>0.89835433827465971</v>
      </c>
      <c r="G208" s="82">
        <f t="shared" ca="1" si="101"/>
        <v>0.91025534982122525</v>
      </c>
      <c r="H208" s="82">
        <f t="shared" ca="1" si="101"/>
        <v>0.92159984945611728</v>
      </c>
      <c r="I208" s="82">
        <f t="shared" ca="1" si="101"/>
        <v>0.93231294135980802</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258" priority="2" stopIfTrue="1" operator="notEqual">
      <formula>0</formula>
    </cfRule>
  </conditionalFormatting>
  <conditionalFormatting sqref="J130 J94 J70 J59 J48 J36:J37 J14 J25">
    <cfRule type="cellIs" dxfId="257" priority="3" stopIfTrue="1" operator="equal">
      <formula>"OK"</formula>
    </cfRule>
    <cfRule type="cellIs" dxfId="256" priority="4" stopIfTrue="1" operator="equal">
      <formula>"Warning Check Escalations"</formula>
    </cfRule>
  </conditionalFormatting>
  <conditionalFormatting sqref="N120:T120 N84:T84">
    <cfRule type="cellIs" dxfId="255" priority="5" stopIfTrue="1" operator="notEqual">
      <formula>0</formula>
    </cfRule>
    <cfRule type="cellIs" dxfId="254" priority="6" stopIfTrue="1" operator="equal">
      <formula>0</formula>
    </cfRule>
  </conditionalFormatting>
  <conditionalFormatting sqref="B94:I94">
    <cfRule type="cellIs" dxfId="253" priority="1" stopIfTrue="1" operator="notEqual">
      <formula>0</formula>
    </cfRule>
  </conditionalFormatting>
  <dataValidations count="5">
    <dataValidation type="list" showInputMessage="1" showErrorMessage="1" sqref="B112" xr:uid="{00000000-0002-0000-2D00-000000000000}">
      <formula1>"Labour, Materials, Services"</formula1>
    </dataValidation>
    <dataValidation type="list" allowBlank="1" showInputMessage="1" showErrorMessage="1" sqref="A77:A82" xr:uid="{00000000-0002-0000-2D00-000001000000}">
      <formula1>EscalationDescription_Input_Cost</formula1>
    </dataValidation>
    <dataValidation type="list" showInputMessage="1" showErrorMessage="1" sqref="A113:A118" xr:uid="{00000000-0002-0000-2D00-000002000000}">
      <formula1>EscalationDescription_General</formula1>
    </dataValidation>
    <dataValidation type="list" allowBlank="1" showInputMessage="1" showErrorMessage="1" sqref="D5" xr:uid="{00000000-0002-0000-2D00-000003000000}">
      <formula1>"2008/09 Regulatory Accounts, Bottom Up"</formula1>
    </dataValidation>
    <dataValidation type="list" showInputMessage="1" showErrorMessage="1" sqref="B77:B82 B113:B118" xr:uid="{00000000-0002-0000-2D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74753"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4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codeName="Sheet89">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33</v>
      </c>
      <c r="M1" s="281"/>
      <c r="N1" s="279"/>
      <c r="O1" s="279"/>
      <c r="P1" s="279"/>
      <c r="Q1" s="279"/>
      <c r="R1" s="279"/>
      <c r="S1" s="279"/>
      <c r="T1" s="279"/>
    </row>
    <row r="2" spans="1:20" ht="15.75" x14ac:dyDescent="0.25">
      <c r="A2" s="184" t="s">
        <v>114</v>
      </c>
      <c r="B2" s="74" t="str">
        <f ca="1">OFFSET(List_AllocOpexListStart,+$K$1,1)</f>
        <v>Customer Services (excl. Call Centre)</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4.4440817242082424</v>
      </c>
      <c r="D13" s="285">
        <f ca="1">OFFSET(Future_AOpexStart,MATCH($K$1,'I-6 Future A'!$A$6:$A$379)+7,+'I-5 Future DA'!E$5)</f>
        <v>4.4440817242082424</v>
      </c>
      <c r="E13" s="285">
        <f ca="1">OFFSET(Future_AOpexStart,MATCH($K$1,'I-6 Future A'!$A$6:$A$379)+7,+'I-5 Future DA'!F$5)</f>
        <v>4.4440817242082424</v>
      </c>
      <c r="F13" s="285">
        <f ca="1">OFFSET(Future_AOpexStart,MATCH($K$1,'I-6 Future A'!$A$6:$A$379)+7,+'I-5 Future DA'!G$5)</f>
        <v>4.4440817242082424</v>
      </c>
      <c r="G13" s="285">
        <f ca="1">OFFSET(Future_AOpexStart,MATCH($K$1,'I-6 Future A'!$A$6:$A$379)+7,+'I-5 Future DA'!H$5)</f>
        <v>4.4440817242082424</v>
      </c>
      <c r="H13" s="285">
        <f ca="1">OFFSET(Future_AOpexStart,MATCH($K$1,'I-6 Future A'!$A$6:$A$379)+7,+'I-5 Future DA'!I$5)</f>
        <v>4.4440817242082424</v>
      </c>
      <c r="I13" s="285">
        <f ca="1">OFFSET(Future_AOpexStart,MATCH($K$1,'I-6 Future A'!$A$6:$A$379)+7,+'I-5 Future DA'!J$5)</f>
        <v>4.4440817242082424</v>
      </c>
      <c r="J13" s="36"/>
      <c r="K13" s="21"/>
      <c r="L13" s="21"/>
    </row>
    <row r="14" spans="1:20" s="87" customFormat="1" ht="18" customHeight="1" collapsed="1" thickBot="1" x14ac:dyDescent="0.25">
      <c r="A14" s="84" t="s">
        <v>71</v>
      </c>
      <c r="B14" s="286">
        <f t="shared" ref="B14:I14" ca="1" si="0">SUM(B8:B13)</f>
        <v>0</v>
      </c>
      <c r="C14" s="286">
        <f t="shared" ca="1" si="0"/>
        <v>4.4440817242082424</v>
      </c>
      <c r="D14" s="286">
        <f t="shared" ca="1" si="0"/>
        <v>4.4440817242082424</v>
      </c>
      <c r="E14" s="286">
        <f t="shared" ca="1" si="0"/>
        <v>4.4440817242082424</v>
      </c>
      <c r="F14" s="286">
        <f t="shared" ca="1" si="0"/>
        <v>4.4440817242082424</v>
      </c>
      <c r="G14" s="286">
        <f t="shared" ca="1" si="0"/>
        <v>4.4440817242082424</v>
      </c>
      <c r="H14" s="286">
        <f t="shared" ca="1" si="0"/>
        <v>4.4440817242082424</v>
      </c>
      <c r="I14" s="286">
        <f t="shared" ca="1" si="0"/>
        <v>4.4440817242082424</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+'A-33'!B8+'A-33'!B19</f>
        <v>0</v>
      </c>
      <c r="C30" s="284">
        <f ca="1">+'A-33'!C8+'A-33'!C19</f>
        <v>0</v>
      </c>
      <c r="D30" s="284">
        <f ca="1">+'A-33'!D8+'A-33'!D19</f>
        <v>0</v>
      </c>
      <c r="E30" s="284">
        <f ca="1">+'A-33'!E8+'A-33'!E19</f>
        <v>0</v>
      </c>
      <c r="F30" s="284">
        <f ca="1">+'A-33'!F8+'A-33'!F19</f>
        <v>0</v>
      </c>
      <c r="G30" s="284">
        <f ca="1">+'A-33'!G8+'A-33'!G19</f>
        <v>0</v>
      </c>
      <c r="H30" s="284">
        <f ca="1">+'A-33'!H8+'A-33'!H19</f>
        <v>0</v>
      </c>
      <c r="I30" s="284">
        <f ca="1">+'A-33'!I8+'A-33'!I19</f>
        <v>0</v>
      </c>
      <c r="J30" s="42"/>
      <c r="K30" s="21"/>
      <c r="L30" s="21"/>
    </row>
    <row r="31" spans="1:12" hidden="1" outlineLevel="2" x14ac:dyDescent="0.2">
      <c r="A31" s="61" t="s">
        <v>69</v>
      </c>
      <c r="B31" s="284">
        <f ca="1">+'A-33'!B9+'A-33'!B20</f>
        <v>0</v>
      </c>
      <c r="C31" s="284">
        <f ca="1">+'A-33'!C9+'A-33'!C20</f>
        <v>0</v>
      </c>
      <c r="D31" s="284">
        <f ca="1">+'A-33'!D9+'A-33'!D20</f>
        <v>0</v>
      </c>
      <c r="E31" s="284">
        <f ca="1">+'A-33'!E9+'A-33'!E20</f>
        <v>0</v>
      </c>
      <c r="F31" s="284">
        <f ca="1">+'A-33'!F9+'A-33'!F20</f>
        <v>0</v>
      </c>
      <c r="G31" s="284">
        <f ca="1">+'A-33'!G9+'A-33'!G20</f>
        <v>0</v>
      </c>
      <c r="H31" s="284">
        <f ca="1">+'A-33'!H9+'A-33'!H20</f>
        <v>0</v>
      </c>
      <c r="I31" s="284">
        <f ca="1">+'A-33'!I9+'A-33'!I20</f>
        <v>0</v>
      </c>
      <c r="J31" s="42"/>
      <c r="K31" s="21"/>
      <c r="L31" s="21"/>
    </row>
    <row r="32" spans="1:12" s="736" customFormat="1" hidden="1" outlineLevel="2" x14ac:dyDescent="0.2">
      <c r="A32" s="61" t="s">
        <v>546</v>
      </c>
      <c r="B32" s="284">
        <f ca="1">+'A-33'!B10+'A-33'!B21</f>
        <v>0</v>
      </c>
      <c r="C32" s="284">
        <f ca="1">+'A-33'!C10+'A-33'!C21</f>
        <v>0</v>
      </c>
      <c r="D32" s="284">
        <f ca="1">+'A-33'!D10+'A-33'!D21</f>
        <v>0</v>
      </c>
      <c r="E32" s="284">
        <f ca="1">+'A-33'!E10+'A-33'!E21</f>
        <v>0</v>
      </c>
      <c r="F32" s="284">
        <f ca="1">+'A-33'!F10+'A-33'!F21</f>
        <v>0</v>
      </c>
      <c r="G32" s="284">
        <f ca="1">+'A-33'!G10+'A-33'!G21</f>
        <v>0</v>
      </c>
      <c r="H32" s="284">
        <f ca="1">+'A-33'!H10+'A-33'!H21</f>
        <v>0</v>
      </c>
      <c r="I32" s="284">
        <f ca="1">+'A-33'!I10+'A-33'!I21</f>
        <v>0</v>
      </c>
      <c r="J32" s="42"/>
      <c r="K32" s="712"/>
      <c r="L32" s="712"/>
    </row>
    <row r="33" spans="1:12" hidden="1" outlineLevel="2" x14ac:dyDescent="0.2">
      <c r="A33" s="61" t="s">
        <v>547</v>
      </c>
      <c r="B33" s="284">
        <f ca="1">+'A-33'!B11+'A-33'!B22</f>
        <v>0</v>
      </c>
      <c r="C33" s="284">
        <f ca="1">+'A-33'!C11+'A-33'!C22</f>
        <v>0</v>
      </c>
      <c r="D33" s="284">
        <f ca="1">+'A-33'!D11+'A-33'!D22</f>
        <v>0</v>
      </c>
      <c r="E33" s="284">
        <f ca="1">+'A-33'!E11+'A-33'!E22</f>
        <v>0</v>
      </c>
      <c r="F33" s="284">
        <f ca="1">+'A-33'!F11+'A-33'!F22</f>
        <v>0</v>
      </c>
      <c r="G33" s="284">
        <f ca="1">+'A-33'!G11+'A-33'!G22</f>
        <v>0</v>
      </c>
      <c r="H33" s="284">
        <f ca="1">+'A-33'!H11+'A-33'!H22</f>
        <v>0</v>
      </c>
      <c r="I33" s="284">
        <f ca="1">+'A-33'!I11+'A-33'!I22</f>
        <v>0</v>
      </c>
      <c r="J33" s="42"/>
      <c r="K33" s="21"/>
      <c r="L33" s="21"/>
    </row>
    <row r="34" spans="1:12" s="736" customFormat="1" hidden="1" outlineLevel="2" x14ac:dyDescent="0.2">
      <c r="A34" s="61" t="s">
        <v>498</v>
      </c>
      <c r="B34" s="284">
        <f ca="1">+'A-33'!B12+'A-33'!B23</f>
        <v>0</v>
      </c>
      <c r="C34" s="284">
        <f ca="1">+'A-33'!C12+'A-33'!C23</f>
        <v>0</v>
      </c>
      <c r="D34" s="284">
        <f ca="1">+'A-33'!D12+'A-33'!D23</f>
        <v>0</v>
      </c>
      <c r="E34" s="284">
        <f ca="1">+'A-33'!E12+'A-33'!E23</f>
        <v>0</v>
      </c>
      <c r="F34" s="284">
        <f ca="1">+'A-33'!F12+'A-33'!F23</f>
        <v>0</v>
      </c>
      <c r="G34" s="284">
        <f ca="1">+'A-33'!G12+'A-33'!G23</f>
        <v>0</v>
      </c>
      <c r="H34" s="284">
        <f ca="1">+'A-33'!H12+'A-33'!H23</f>
        <v>0</v>
      </c>
      <c r="I34" s="284">
        <f ca="1">+'A-33'!I12+'A-33'!I23</f>
        <v>0</v>
      </c>
      <c r="J34" s="42"/>
      <c r="K34" s="712"/>
      <c r="L34" s="712"/>
    </row>
    <row r="35" spans="1:12" ht="13.5" hidden="1" outlineLevel="2" thickBot="1" x14ac:dyDescent="0.25">
      <c r="A35" s="83" t="s">
        <v>70</v>
      </c>
      <c r="B35" s="284">
        <f ca="1">+'A-33'!B13+'A-33'!B24</f>
        <v>0</v>
      </c>
      <c r="C35" s="284">
        <f ca="1">+'A-33'!C13+'A-33'!C24</f>
        <v>4.4440817242082424</v>
      </c>
      <c r="D35" s="284">
        <f ca="1">+'A-33'!D13+'A-33'!D24</f>
        <v>4.4440817242082424</v>
      </c>
      <c r="E35" s="284">
        <f ca="1">+'A-33'!E13+'A-33'!E24</f>
        <v>4.4440817242082424</v>
      </c>
      <c r="F35" s="284">
        <f ca="1">+'A-33'!F13+'A-33'!F24</f>
        <v>4.4440817242082424</v>
      </c>
      <c r="G35" s="284">
        <f ca="1">+'A-33'!G13+'A-33'!G24</f>
        <v>4.4440817242082424</v>
      </c>
      <c r="H35" s="284">
        <f ca="1">+'A-33'!H13+'A-33'!H24</f>
        <v>4.4440817242082424</v>
      </c>
      <c r="I35" s="284">
        <f ca="1">+'A-33'!I13+'A-33'!I24</f>
        <v>4.4440817242082424</v>
      </c>
      <c r="J35" s="93"/>
      <c r="K35" s="21"/>
      <c r="L35" s="21"/>
    </row>
    <row r="36" spans="1:12" s="87" customFormat="1" ht="20.25" customHeight="1" collapsed="1" thickBot="1" x14ac:dyDescent="0.25">
      <c r="A36" s="94" t="s">
        <v>121</v>
      </c>
      <c r="B36" s="293">
        <f t="shared" ref="B36:I36" ca="1" si="7">SUM(B30:B35)</f>
        <v>0</v>
      </c>
      <c r="C36" s="293">
        <f t="shared" ca="1" si="7"/>
        <v>4.4440817242082424</v>
      </c>
      <c r="D36" s="293">
        <f t="shared" ca="1" si="7"/>
        <v>4.4440817242082424</v>
      </c>
      <c r="E36" s="293">
        <f t="shared" ca="1" si="7"/>
        <v>4.4440817242082424</v>
      </c>
      <c r="F36" s="293">
        <f t="shared" ca="1" si="7"/>
        <v>4.4440817242082424</v>
      </c>
      <c r="G36" s="293">
        <f t="shared" ca="1" si="7"/>
        <v>4.4440817242082424</v>
      </c>
      <c r="H36" s="293">
        <f t="shared" ca="1" si="7"/>
        <v>4.4440817242082424</v>
      </c>
      <c r="I36" s="293">
        <f t="shared" ca="1" si="7"/>
        <v>4.4440817242082424</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3.8585187615814927E-2</v>
      </c>
      <c r="F47" s="284">
        <f t="shared" ca="1" si="12"/>
        <v>7.163456706758764E-2</v>
      </c>
      <c r="G47" s="284">
        <f t="shared" ca="1" si="12"/>
        <v>9.8589904707702791E-2</v>
      </c>
      <c r="H47" s="284">
        <f t="shared" ca="1" si="12"/>
        <v>0.12543855119766845</v>
      </c>
      <c r="I47" s="284">
        <f t="shared" ca="1" si="12"/>
        <v>0.15211927453007776</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3.8585187615814927E-2</v>
      </c>
      <c r="F48" s="293">
        <f t="shared" ca="1" si="13"/>
        <v>7.163456706758764E-2</v>
      </c>
      <c r="G48" s="293">
        <f t="shared" ca="1" si="13"/>
        <v>9.8589904707702791E-2</v>
      </c>
      <c r="H48" s="293">
        <f t="shared" ca="1" si="13"/>
        <v>0.12543855119766845</v>
      </c>
      <c r="I48" s="293">
        <f t="shared" ca="1" si="13"/>
        <v>0.15211927453007776</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2.0887256457704787E-2</v>
      </c>
      <c r="F58" s="285">
        <f t="shared" ca="1" si="18"/>
        <v>4.9943612269872727E-2</v>
      </c>
      <c r="G58" s="285">
        <f t="shared" ca="1" si="18"/>
        <v>8.3472171589774352E-2</v>
      </c>
      <c r="H58" s="285">
        <f t="shared" ca="1" si="18"/>
        <v>0.11427909028391089</v>
      </c>
      <c r="I58" s="285">
        <f t="shared" ca="1" si="18"/>
        <v>0.14204496120029181</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2.0887256457704787E-2</v>
      </c>
      <c r="F59" s="286">
        <f t="shared" ca="1" si="19"/>
        <v>4.9943612269872727E-2</v>
      </c>
      <c r="G59" s="286">
        <f t="shared" ca="1" si="19"/>
        <v>8.3472171589774352E-2</v>
      </c>
      <c r="H59" s="286">
        <f t="shared" ca="1" si="19"/>
        <v>0.11427909028391089</v>
      </c>
      <c r="I59" s="286">
        <f t="shared" ca="1" si="19"/>
        <v>0.14204496120029181</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4.4440817242082424</v>
      </c>
      <c r="D69" s="285">
        <f t="shared" ca="1" si="24"/>
        <v>4.4440817242082424</v>
      </c>
      <c r="E69" s="285">
        <f t="shared" ca="1" si="24"/>
        <v>4.5035541682817621</v>
      </c>
      <c r="F69" s="285">
        <f t="shared" ca="1" si="24"/>
        <v>4.5656599035457033</v>
      </c>
      <c r="G69" s="285">
        <f t="shared" ca="1" si="24"/>
        <v>4.6261438005057194</v>
      </c>
      <c r="H69" s="285">
        <f t="shared" ca="1" si="24"/>
        <v>4.683799365689822</v>
      </c>
      <c r="I69" s="285">
        <f t="shared" ca="1" si="24"/>
        <v>4.7382459599386122</v>
      </c>
      <c r="K69" s="42"/>
      <c r="L69" s="21"/>
    </row>
    <row r="70" spans="1:20" s="87" customFormat="1" ht="18" customHeight="1" collapsed="1" thickBot="1" x14ac:dyDescent="0.25">
      <c r="A70" s="99" t="s">
        <v>122</v>
      </c>
      <c r="B70" s="294">
        <f t="shared" ref="B70:I70" ca="1" si="25">SUM(B64:B69)</f>
        <v>0</v>
      </c>
      <c r="C70" s="294">
        <f t="shared" ca="1" si="25"/>
        <v>4.4440817242082424</v>
      </c>
      <c r="D70" s="294">
        <f t="shared" ca="1" si="25"/>
        <v>4.4440817242082424</v>
      </c>
      <c r="E70" s="294">
        <f t="shared" ca="1" si="25"/>
        <v>4.5035541682817621</v>
      </c>
      <c r="F70" s="294">
        <f t="shared" ca="1" si="25"/>
        <v>4.5656599035457033</v>
      </c>
      <c r="G70" s="294">
        <f t="shared" ca="1" si="25"/>
        <v>4.6261438005057194</v>
      </c>
      <c r="H70" s="294">
        <f t="shared" ca="1" si="25"/>
        <v>4.683799365689822</v>
      </c>
      <c r="I70" s="294">
        <f t="shared" ca="1" si="25"/>
        <v>4.7382459599386122</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3.8585187615814927E-2</v>
      </c>
      <c r="Q77" s="284">
        <f ca="1">IF($B77&lt;&gt;0,(+VLOOKUP($B77,$A$8:$I$13,6,FALSE))*(F77),0)</f>
        <v>7.163456706758764E-2</v>
      </c>
      <c r="R77" s="284">
        <f ca="1">IF($B77&lt;&gt;0,(+VLOOKUP($B77,$A$8:$I$13,7,FALSE))*(G77),0)</f>
        <v>9.8589904707702791E-2</v>
      </c>
      <c r="S77" s="284">
        <f ca="1">IF($B77&lt;&gt;0,(+VLOOKUP($B77,$A$8:$I$13,8,FALSE))*(H77),0)</f>
        <v>0.12543855119766845</v>
      </c>
      <c r="T77" s="284">
        <f ca="1">IF($B77&lt;&gt;0,(+VLOOKUP($B77,$A$8:$I$13,9,FALSE))*(I77),0)</f>
        <v>0.15211927453007776</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3.8585187615814927E-2</v>
      </c>
      <c r="Q83" s="291">
        <f t="shared" ca="1" si="51"/>
        <v>7.163456706758764E-2</v>
      </c>
      <c r="R83" s="291">
        <f t="shared" ca="1" si="51"/>
        <v>9.8589904707702791E-2</v>
      </c>
      <c r="S83" s="291">
        <f t="shared" ca="1" si="51"/>
        <v>0.12543855119766845</v>
      </c>
      <c r="T83" s="291">
        <f t="shared" ca="1" si="51"/>
        <v>0.15211927453007776</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3.8585187615814927E-2</v>
      </c>
      <c r="F103" s="284">
        <f t="shared" ca="1" si="62"/>
        <v>7.163456706758764E-2</v>
      </c>
      <c r="G103" s="284">
        <f t="shared" ca="1" si="62"/>
        <v>9.8589904707702791E-2</v>
      </c>
      <c r="H103" s="284">
        <f t="shared" ca="1" si="62"/>
        <v>0.12543855119766845</v>
      </c>
      <c r="I103" s="284">
        <f t="shared" ca="1" si="62"/>
        <v>0.15211927453007776</v>
      </c>
    </row>
    <row r="104" spans="1:20" outlineLevel="1" x14ac:dyDescent="0.2">
      <c r="A104" s="120" t="s">
        <v>135</v>
      </c>
      <c r="B104" s="121"/>
      <c r="C104" s="295">
        <f t="shared" ref="C104:I104" ca="1" si="63">SUM(C98:C103)</f>
        <v>0</v>
      </c>
      <c r="D104" s="295">
        <f t="shared" ca="1" si="63"/>
        <v>0</v>
      </c>
      <c r="E104" s="295">
        <f t="shared" ca="1" si="63"/>
        <v>3.8585187615814927E-2</v>
      </c>
      <c r="F104" s="295">
        <f t="shared" ca="1" si="63"/>
        <v>7.163456706758764E-2</v>
      </c>
      <c r="G104" s="295">
        <f t="shared" ca="1" si="63"/>
        <v>9.8589904707702791E-2</v>
      </c>
      <c r="H104" s="295">
        <f t="shared" ca="1" si="63"/>
        <v>0.12543855119766845</v>
      </c>
      <c r="I104" s="295">
        <f t="shared" ca="1" si="63"/>
        <v>0.15211927453007776</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2.0887256457704787E-2</v>
      </c>
      <c r="Q113" s="284">
        <f ca="1">IF($B113&lt;&gt;0,(+VLOOKUP($B113,$A$8:$I$13,6,FALSE)+VLOOKUP($B113,$A$42:$I$47,6,FALSE))*(F113),0)</f>
        <v>4.9943612269872727E-2</v>
      </c>
      <c r="R113" s="284">
        <f ca="1">IF($B113&lt;&gt;0,(+VLOOKUP($B113,$A$8:$I$13,7,FALSE)+VLOOKUP($B113,$A$42:$I$47,7,FALSE))*(G113),0)</f>
        <v>8.3472171589774352E-2</v>
      </c>
      <c r="S113" s="284">
        <f ca="1">IF($B113&lt;&gt;0,(+VLOOKUP($B113,$A$8:$I$13,8,FALSE)+VLOOKUP($B113,$A$42:$I$47,8,FALSE))*(H113),0)</f>
        <v>0.11427909028391089</v>
      </c>
      <c r="T113" s="284">
        <f ca="1">IF($B113&lt;&gt;0,(+VLOOKUP($B113,$A$8:$I$13,9,FALSE)+VLOOKUP($B113,$A$42:$I$47,9,FALSE))*(I113),0)</f>
        <v>0.14204496120029181</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2.0887256457704787E-2</v>
      </c>
      <c r="Q119" s="291">
        <f t="shared" ca="1" si="75"/>
        <v>4.9943612269872727E-2</v>
      </c>
      <c r="R119" s="291">
        <f t="shared" ca="1" si="75"/>
        <v>8.3472171589774352E-2</v>
      </c>
      <c r="S119" s="291">
        <f t="shared" ca="1" si="75"/>
        <v>0.11427909028391089</v>
      </c>
      <c r="T119" s="291">
        <f t="shared" ca="1" si="75"/>
        <v>0.14204496120029181</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2.0887256457704787E-2</v>
      </c>
      <c r="F139" s="284">
        <f t="shared" ca="1" si="83"/>
        <v>4.9943612269872727E-2</v>
      </c>
      <c r="G139" s="284">
        <f t="shared" ca="1" si="83"/>
        <v>8.3472171589774352E-2</v>
      </c>
      <c r="H139" s="284">
        <f t="shared" ca="1" si="83"/>
        <v>0.11427909028391089</v>
      </c>
      <c r="I139" s="284">
        <f t="shared" ca="1" si="83"/>
        <v>0.14204496120029181</v>
      </c>
    </row>
    <row r="140" spans="1:16" outlineLevel="1" x14ac:dyDescent="0.2">
      <c r="A140" s="120" t="s">
        <v>140</v>
      </c>
      <c r="B140" s="121"/>
      <c r="C140" s="295">
        <f t="shared" ref="C140:I140" ca="1" si="84">SUM(C134:C139)</f>
        <v>0</v>
      </c>
      <c r="D140" s="295">
        <f t="shared" ca="1" si="84"/>
        <v>0</v>
      </c>
      <c r="E140" s="295">
        <f t="shared" ca="1" si="84"/>
        <v>2.0887256457704787E-2</v>
      </c>
      <c r="F140" s="295">
        <f t="shared" ca="1" si="84"/>
        <v>4.9943612269872727E-2</v>
      </c>
      <c r="G140" s="295">
        <f t="shared" ca="1" si="84"/>
        <v>8.3472171589774352E-2</v>
      </c>
      <c r="H140" s="295">
        <f t="shared" ca="1" si="84"/>
        <v>0.11427909028391089</v>
      </c>
      <c r="I140" s="295">
        <f t="shared" ca="1" si="84"/>
        <v>0.14204496120029181</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I154" si="86">SUMIF($A$185:$A$195,$A149,C$185:C$195)</f>
        <v>0</v>
      </c>
      <c r="D149" s="284">
        <f t="shared" si="86"/>
        <v>0</v>
      </c>
      <c r="E149" s="284">
        <f t="shared" si="86"/>
        <v>0</v>
      </c>
      <c r="F149" s="284">
        <f t="shared" si="86"/>
        <v>0</v>
      </c>
      <c r="G149" s="284">
        <f t="shared" si="86"/>
        <v>0</v>
      </c>
      <c r="H149" s="284">
        <f t="shared" si="86"/>
        <v>0</v>
      </c>
      <c r="I149" s="284">
        <f t="shared" si="86"/>
        <v>0</v>
      </c>
      <c r="J149" s="63"/>
      <c r="K149" s="63"/>
      <c r="L149" s="63"/>
    </row>
    <row r="150" spans="1:13" hidden="1" outlineLevel="1" x14ac:dyDescent="0.2">
      <c r="A150" s="61" t="s">
        <v>69</v>
      </c>
      <c r="B150" s="65"/>
      <c r="C150" s="284">
        <f t="shared" si="86"/>
        <v>0</v>
      </c>
      <c r="D150" s="284">
        <f t="shared" si="86"/>
        <v>0</v>
      </c>
      <c r="E150" s="284">
        <f t="shared" si="86"/>
        <v>0</v>
      </c>
      <c r="F150" s="284">
        <f t="shared" si="86"/>
        <v>0</v>
      </c>
      <c r="G150" s="284">
        <f t="shared" si="86"/>
        <v>0</v>
      </c>
      <c r="H150" s="284">
        <f t="shared" si="86"/>
        <v>0</v>
      </c>
      <c r="I150" s="284">
        <f t="shared" si="86"/>
        <v>0</v>
      </c>
      <c r="J150" s="42"/>
      <c r="K150" s="21"/>
      <c r="L150" s="21"/>
    </row>
    <row r="151" spans="1:13" s="736" customFormat="1" hidden="1" outlineLevel="1" x14ac:dyDescent="0.2">
      <c r="A151" s="61" t="s">
        <v>546</v>
      </c>
      <c r="B151" s="65"/>
      <c r="C151" s="284">
        <f t="shared" si="86"/>
        <v>0</v>
      </c>
      <c r="D151" s="284">
        <f t="shared" si="86"/>
        <v>0</v>
      </c>
      <c r="E151" s="284">
        <f t="shared" si="86"/>
        <v>0</v>
      </c>
      <c r="F151" s="284">
        <f t="shared" si="86"/>
        <v>0</v>
      </c>
      <c r="G151" s="284">
        <f t="shared" si="86"/>
        <v>0</v>
      </c>
      <c r="H151" s="284">
        <f t="shared" si="86"/>
        <v>0</v>
      </c>
      <c r="I151" s="284">
        <f t="shared" si="86"/>
        <v>0</v>
      </c>
      <c r="J151" s="42"/>
      <c r="K151" s="712"/>
      <c r="L151" s="712"/>
    </row>
    <row r="152" spans="1:13" hidden="1" outlineLevel="1" x14ac:dyDescent="0.2">
      <c r="A152" s="61" t="s">
        <v>547</v>
      </c>
      <c r="B152" s="65"/>
      <c r="C152" s="284">
        <f t="shared" si="86"/>
        <v>0</v>
      </c>
      <c r="D152" s="284">
        <f t="shared" si="86"/>
        <v>0</v>
      </c>
      <c r="E152" s="284">
        <f t="shared" si="86"/>
        <v>0</v>
      </c>
      <c r="F152" s="284">
        <f t="shared" si="86"/>
        <v>0</v>
      </c>
      <c r="G152" s="284">
        <f t="shared" si="86"/>
        <v>0</v>
      </c>
      <c r="H152" s="284">
        <f t="shared" si="86"/>
        <v>0</v>
      </c>
      <c r="I152" s="284">
        <f t="shared" si="86"/>
        <v>0</v>
      </c>
      <c r="J152" s="42"/>
      <c r="K152" s="21"/>
      <c r="L152" s="21"/>
    </row>
    <row r="153" spans="1:13" s="736" customFormat="1" hidden="1" outlineLevel="1" x14ac:dyDescent="0.2">
      <c r="A153" s="61" t="s">
        <v>498</v>
      </c>
      <c r="B153" s="65"/>
      <c r="C153" s="284">
        <f t="shared" si="86"/>
        <v>0</v>
      </c>
      <c r="D153" s="284">
        <f t="shared" si="86"/>
        <v>0</v>
      </c>
      <c r="E153" s="284">
        <f t="shared" si="86"/>
        <v>0</v>
      </c>
      <c r="F153" s="284">
        <f t="shared" si="86"/>
        <v>0</v>
      </c>
      <c r="G153" s="284">
        <f t="shared" si="86"/>
        <v>0</v>
      </c>
      <c r="H153" s="284">
        <f t="shared" si="86"/>
        <v>0</v>
      </c>
      <c r="I153" s="284">
        <f t="shared" si="86"/>
        <v>0</v>
      </c>
      <c r="J153" s="42"/>
      <c r="K153" s="712"/>
      <c r="L153" s="712"/>
    </row>
    <row r="154" spans="1:13" hidden="1" outlineLevel="1" x14ac:dyDescent="0.2">
      <c r="A154" s="83" t="s">
        <v>70</v>
      </c>
      <c r="B154" s="65"/>
      <c r="C154" s="284">
        <f t="shared" si="86"/>
        <v>0</v>
      </c>
      <c r="D154" s="284">
        <f t="shared" si="86"/>
        <v>0</v>
      </c>
      <c r="E154" s="284">
        <f t="shared" si="86"/>
        <v>0</v>
      </c>
      <c r="F154" s="284">
        <f t="shared" si="86"/>
        <v>0</v>
      </c>
      <c r="G154" s="284">
        <f t="shared" si="86"/>
        <v>0</v>
      </c>
      <c r="H154" s="284">
        <f t="shared" si="86"/>
        <v>0</v>
      </c>
      <c r="I154" s="284">
        <f t="shared" si="86"/>
        <v>0</v>
      </c>
      <c r="J154" s="42"/>
      <c r="K154" s="21"/>
      <c r="L154" s="21"/>
    </row>
    <row r="155" spans="1:13" hidden="1" outlineLevel="1" x14ac:dyDescent="0.2">
      <c r="A155" s="129" t="s">
        <v>143</v>
      </c>
      <c r="B155" s="130"/>
      <c r="C155" s="295">
        <f t="shared" ref="C155:I155" si="87">SUM(C149:C154)</f>
        <v>0</v>
      </c>
      <c r="D155" s="295">
        <f t="shared" si="87"/>
        <v>0</v>
      </c>
      <c r="E155" s="295">
        <f t="shared" si="87"/>
        <v>0</v>
      </c>
      <c r="F155" s="295">
        <f t="shared" si="87"/>
        <v>0</v>
      </c>
      <c r="G155" s="295">
        <f t="shared" si="87"/>
        <v>0</v>
      </c>
      <c r="H155" s="295">
        <f t="shared" si="87"/>
        <v>0</v>
      </c>
      <c r="I155" s="295">
        <f t="shared" si="87"/>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88">IF(ISNUMBER($J160),OFFSET($B$177,MATCH(+$J160,$J$178:$J$195,0),0),"")</f>
        <v>Step Change</v>
      </c>
      <c r="B160" s="284">
        <f t="shared" ref="B160:I169" ca="1" si="89">IF(ISNUMBER($J160),OFFSET(B$177,MATCH(+$J160,$J$178:$J$195,0)+13,0),"")</f>
        <v>0</v>
      </c>
      <c r="C160" s="284">
        <f t="shared" ca="1" si="89"/>
        <v>0</v>
      </c>
      <c r="D160" s="284">
        <f t="shared" ca="1" si="89"/>
        <v>0</v>
      </c>
      <c r="E160" s="284">
        <f t="shared" ca="1" si="89"/>
        <v>0</v>
      </c>
      <c r="F160" s="284">
        <f t="shared" ca="1" si="89"/>
        <v>0</v>
      </c>
      <c r="G160" s="284">
        <f t="shared" ca="1" si="89"/>
        <v>0</v>
      </c>
      <c r="H160" s="284">
        <f t="shared" ca="1" si="89"/>
        <v>0</v>
      </c>
      <c r="I160" s="284">
        <f t="shared" ca="1" si="89"/>
        <v>0</v>
      </c>
      <c r="J160" s="377">
        <f>IF($D$158&gt;0,1,"")</f>
        <v>1</v>
      </c>
      <c r="K160" s="66">
        <f t="shared" ref="K160:K169" ca="1" si="90">IF(ISNUMBER($J160),OFFSET($B$177,MATCH(+$J160,$J$178:$J$195,0)+1,0),"")</f>
        <v>0</v>
      </c>
      <c r="L160" s="66">
        <f t="shared" ref="L160:L169" ca="1" si="91">IF(ISNUMBER($J160),OFFSET($B$177,MATCH(+$J160,$J$178:$J$195,0)+2,0),"")</f>
        <v>0</v>
      </c>
      <c r="M160" s="66">
        <f t="shared" ref="M160:M169" ca="1" si="92">IF(ISNUMBER($J160),OFFSET($B$177,MATCH(+$J160,$J$178:$J$195,0)+3,0),"")</f>
        <v>0</v>
      </c>
    </row>
    <row r="161" spans="1:13" hidden="1" outlineLevel="1" x14ac:dyDescent="0.2">
      <c r="A161" s="66" t="str">
        <f t="shared" ca="1" si="88"/>
        <v/>
      </c>
      <c r="B161" s="284" t="str">
        <f t="shared" ca="1" si="89"/>
        <v/>
      </c>
      <c r="C161" s="284" t="str">
        <f t="shared" ca="1" si="89"/>
        <v/>
      </c>
      <c r="D161" s="284" t="str">
        <f t="shared" ca="1" si="89"/>
        <v/>
      </c>
      <c r="E161" s="284" t="str">
        <f t="shared" ca="1" si="89"/>
        <v/>
      </c>
      <c r="F161" s="284" t="str">
        <f t="shared" ca="1" si="89"/>
        <v/>
      </c>
      <c r="G161" s="284" t="str">
        <f t="shared" ca="1" si="89"/>
        <v/>
      </c>
      <c r="H161" s="284" t="str">
        <f t="shared" ca="1" si="89"/>
        <v/>
      </c>
      <c r="I161" s="284" t="str">
        <f t="shared" ca="1" si="89"/>
        <v/>
      </c>
      <c r="J161" s="377" t="str">
        <f>IF(J160&lt;$D$158,J160+1,"")</f>
        <v/>
      </c>
      <c r="K161" s="66" t="str">
        <f t="shared" ca="1" si="90"/>
        <v/>
      </c>
      <c r="L161" s="66" t="str">
        <f t="shared" ca="1" si="91"/>
        <v/>
      </c>
      <c r="M161" s="66" t="str">
        <f t="shared" ca="1" si="92"/>
        <v/>
      </c>
    </row>
    <row r="162" spans="1:13" hidden="1" outlineLevel="1" x14ac:dyDescent="0.2">
      <c r="A162" s="66" t="str">
        <f t="shared" ca="1" si="88"/>
        <v/>
      </c>
      <c r="B162" s="284" t="str">
        <f t="shared" ca="1" si="89"/>
        <v/>
      </c>
      <c r="C162" s="284" t="str">
        <f t="shared" ca="1" si="89"/>
        <v/>
      </c>
      <c r="D162" s="284" t="str">
        <f t="shared" ca="1" si="89"/>
        <v/>
      </c>
      <c r="E162" s="284" t="str">
        <f t="shared" ca="1" si="89"/>
        <v/>
      </c>
      <c r="F162" s="284" t="str">
        <f t="shared" ca="1" si="89"/>
        <v/>
      </c>
      <c r="G162" s="284" t="str">
        <f t="shared" ca="1" si="89"/>
        <v/>
      </c>
      <c r="H162" s="284" t="str">
        <f t="shared" ca="1" si="89"/>
        <v/>
      </c>
      <c r="I162" s="284" t="str">
        <f t="shared" ca="1" si="89"/>
        <v/>
      </c>
      <c r="J162" s="377" t="str">
        <f t="shared" ref="J162:J169" si="93">IF(J161&lt;$D$158,J161+1,"")</f>
        <v/>
      </c>
      <c r="K162" s="66" t="str">
        <f t="shared" ca="1" si="90"/>
        <v/>
      </c>
      <c r="L162" s="66" t="str">
        <f t="shared" ca="1" si="91"/>
        <v/>
      </c>
      <c r="M162" s="66" t="str">
        <f t="shared" ca="1" si="92"/>
        <v/>
      </c>
    </row>
    <row r="163" spans="1:13" hidden="1" outlineLevel="1" x14ac:dyDescent="0.2">
      <c r="A163" s="66" t="str">
        <f t="shared" ca="1" si="88"/>
        <v/>
      </c>
      <c r="B163" s="284" t="str">
        <f t="shared" ca="1" si="89"/>
        <v/>
      </c>
      <c r="C163" s="284" t="str">
        <f t="shared" ca="1" si="89"/>
        <v/>
      </c>
      <c r="D163" s="284" t="str">
        <f t="shared" ca="1" si="89"/>
        <v/>
      </c>
      <c r="E163" s="284" t="str">
        <f t="shared" ca="1" si="89"/>
        <v/>
      </c>
      <c r="F163" s="284" t="str">
        <f t="shared" ca="1" si="89"/>
        <v/>
      </c>
      <c r="G163" s="284" t="str">
        <f t="shared" ca="1" si="89"/>
        <v/>
      </c>
      <c r="H163" s="284" t="str">
        <f t="shared" ca="1" si="89"/>
        <v/>
      </c>
      <c r="I163" s="284" t="str">
        <f t="shared" ca="1" si="89"/>
        <v/>
      </c>
      <c r="J163" s="377" t="str">
        <f t="shared" si="93"/>
        <v/>
      </c>
      <c r="K163" s="66" t="str">
        <f t="shared" ca="1" si="90"/>
        <v/>
      </c>
      <c r="L163" s="66" t="str">
        <f t="shared" ca="1" si="91"/>
        <v/>
      </c>
      <c r="M163" s="66" t="str">
        <f t="shared" ca="1" si="92"/>
        <v/>
      </c>
    </row>
    <row r="164" spans="1:13" hidden="1" outlineLevel="1" x14ac:dyDescent="0.2">
      <c r="A164" s="66" t="str">
        <f t="shared" ca="1" si="88"/>
        <v/>
      </c>
      <c r="B164" s="284" t="str">
        <f t="shared" ca="1" si="89"/>
        <v/>
      </c>
      <c r="C164" s="284" t="str">
        <f t="shared" ca="1" si="89"/>
        <v/>
      </c>
      <c r="D164" s="284" t="str">
        <f t="shared" ca="1" si="89"/>
        <v/>
      </c>
      <c r="E164" s="284" t="str">
        <f t="shared" ca="1" si="89"/>
        <v/>
      </c>
      <c r="F164" s="284" t="str">
        <f t="shared" ca="1" si="89"/>
        <v/>
      </c>
      <c r="G164" s="284" t="str">
        <f t="shared" ca="1" si="89"/>
        <v/>
      </c>
      <c r="H164" s="284" t="str">
        <f t="shared" ca="1" si="89"/>
        <v/>
      </c>
      <c r="I164" s="284" t="str">
        <f t="shared" ca="1" si="89"/>
        <v/>
      </c>
      <c r="J164" s="377" t="str">
        <f t="shared" si="93"/>
        <v/>
      </c>
      <c r="K164" s="66" t="str">
        <f t="shared" ca="1" si="90"/>
        <v/>
      </c>
      <c r="L164" s="66" t="str">
        <f t="shared" ca="1" si="91"/>
        <v/>
      </c>
      <c r="M164" s="66" t="str">
        <f t="shared" ca="1" si="92"/>
        <v/>
      </c>
    </row>
    <row r="165" spans="1:13" hidden="1" outlineLevel="1" x14ac:dyDescent="0.2">
      <c r="A165" s="66" t="str">
        <f t="shared" ca="1" si="88"/>
        <v/>
      </c>
      <c r="B165" s="284" t="str">
        <f t="shared" ca="1" si="89"/>
        <v/>
      </c>
      <c r="C165" s="284" t="str">
        <f t="shared" ca="1" si="89"/>
        <v/>
      </c>
      <c r="D165" s="284" t="str">
        <f t="shared" ca="1" si="89"/>
        <v/>
      </c>
      <c r="E165" s="284" t="str">
        <f t="shared" ca="1" si="89"/>
        <v/>
      </c>
      <c r="F165" s="284" t="str">
        <f t="shared" ca="1" si="89"/>
        <v/>
      </c>
      <c r="G165" s="284" t="str">
        <f t="shared" ca="1" si="89"/>
        <v/>
      </c>
      <c r="H165" s="284" t="str">
        <f t="shared" ca="1" si="89"/>
        <v/>
      </c>
      <c r="I165" s="284" t="str">
        <f t="shared" ca="1" si="89"/>
        <v/>
      </c>
      <c r="J165" s="377" t="str">
        <f t="shared" si="93"/>
        <v/>
      </c>
      <c r="K165" s="66" t="str">
        <f t="shared" ca="1" si="90"/>
        <v/>
      </c>
      <c r="L165" s="66" t="str">
        <f t="shared" ca="1" si="91"/>
        <v/>
      </c>
      <c r="M165" s="66" t="str">
        <f t="shared" ca="1" si="92"/>
        <v/>
      </c>
    </row>
    <row r="166" spans="1:13" hidden="1" outlineLevel="1" x14ac:dyDescent="0.2">
      <c r="A166" s="66" t="str">
        <f t="shared" ca="1" si="88"/>
        <v/>
      </c>
      <c r="B166" s="284" t="str">
        <f t="shared" ca="1" si="89"/>
        <v/>
      </c>
      <c r="C166" s="284" t="str">
        <f t="shared" ca="1" si="89"/>
        <v/>
      </c>
      <c r="D166" s="284" t="str">
        <f t="shared" ca="1" si="89"/>
        <v/>
      </c>
      <c r="E166" s="284" t="str">
        <f t="shared" ca="1" si="89"/>
        <v/>
      </c>
      <c r="F166" s="284" t="str">
        <f t="shared" ca="1" si="89"/>
        <v/>
      </c>
      <c r="G166" s="284" t="str">
        <f t="shared" ca="1" si="89"/>
        <v/>
      </c>
      <c r="H166" s="284" t="str">
        <f t="shared" ca="1" si="89"/>
        <v/>
      </c>
      <c r="I166" s="284" t="str">
        <f t="shared" ca="1" si="89"/>
        <v/>
      </c>
      <c r="J166" s="377" t="str">
        <f t="shared" si="93"/>
        <v/>
      </c>
      <c r="K166" s="66" t="str">
        <f t="shared" ca="1" si="90"/>
        <v/>
      </c>
      <c r="L166" s="66" t="str">
        <f t="shared" ca="1" si="91"/>
        <v/>
      </c>
      <c r="M166" s="66" t="str">
        <f t="shared" ca="1" si="92"/>
        <v/>
      </c>
    </row>
    <row r="167" spans="1:13" hidden="1" outlineLevel="1" x14ac:dyDescent="0.2">
      <c r="A167" s="66" t="str">
        <f t="shared" ca="1" si="88"/>
        <v/>
      </c>
      <c r="B167" s="284" t="str">
        <f t="shared" ca="1" si="89"/>
        <v/>
      </c>
      <c r="C167" s="284" t="str">
        <f t="shared" ca="1" si="89"/>
        <v/>
      </c>
      <c r="D167" s="284" t="str">
        <f t="shared" ca="1" si="89"/>
        <v/>
      </c>
      <c r="E167" s="284" t="str">
        <f t="shared" ca="1" si="89"/>
        <v/>
      </c>
      <c r="F167" s="284" t="str">
        <f t="shared" ca="1" si="89"/>
        <v/>
      </c>
      <c r="G167" s="284" t="str">
        <f t="shared" ca="1" si="89"/>
        <v/>
      </c>
      <c r="H167" s="284" t="str">
        <f t="shared" ca="1" si="89"/>
        <v/>
      </c>
      <c r="I167" s="284" t="str">
        <f t="shared" ca="1" si="89"/>
        <v/>
      </c>
      <c r="J167" s="377" t="str">
        <f t="shared" si="93"/>
        <v/>
      </c>
      <c r="K167" s="66" t="str">
        <f t="shared" ca="1" si="90"/>
        <v/>
      </c>
      <c r="L167" s="66" t="str">
        <f t="shared" ca="1" si="91"/>
        <v/>
      </c>
      <c r="M167" s="66" t="str">
        <f t="shared" ca="1" si="92"/>
        <v/>
      </c>
    </row>
    <row r="168" spans="1:13" hidden="1" outlineLevel="1" x14ac:dyDescent="0.2">
      <c r="A168" s="66" t="str">
        <f t="shared" ca="1" si="88"/>
        <v/>
      </c>
      <c r="B168" s="284" t="str">
        <f t="shared" ca="1" si="89"/>
        <v/>
      </c>
      <c r="C168" s="284" t="str">
        <f t="shared" ca="1" si="89"/>
        <v/>
      </c>
      <c r="D168" s="284" t="str">
        <f t="shared" ca="1" si="89"/>
        <v/>
      </c>
      <c r="E168" s="284" t="str">
        <f t="shared" ca="1" si="89"/>
        <v/>
      </c>
      <c r="F168" s="284" t="str">
        <f t="shared" ca="1" si="89"/>
        <v/>
      </c>
      <c r="G168" s="284" t="str">
        <f t="shared" ca="1" si="89"/>
        <v/>
      </c>
      <c r="H168" s="284" t="str">
        <f t="shared" ca="1" si="89"/>
        <v/>
      </c>
      <c r="I168" s="284" t="str">
        <f t="shared" ca="1" si="89"/>
        <v/>
      </c>
      <c r="J168" s="377" t="str">
        <f t="shared" si="93"/>
        <v/>
      </c>
      <c r="K168" s="66" t="str">
        <f t="shared" ca="1" si="90"/>
        <v/>
      </c>
      <c r="L168" s="66" t="str">
        <f t="shared" ca="1" si="91"/>
        <v/>
      </c>
      <c r="M168" s="66" t="str">
        <f t="shared" ca="1" si="92"/>
        <v/>
      </c>
    </row>
    <row r="169" spans="1:13" hidden="1" outlineLevel="1" x14ac:dyDescent="0.2">
      <c r="A169" s="66" t="str">
        <f t="shared" ca="1" si="88"/>
        <v/>
      </c>
      <c r="B169" s="284" t="str">
        <f t="shared" ca="1" si="89"/>
        <v/>
      </c>
      <c r="C169" s="284" t="str">
        <f t="shared" ca="1" si="89"/>
        <v/>
      </c>
      <c r="D169" s="284" t="str">
        <f t="shared" ca="1" si="89"/>
        <v/>
      </c>
      <c r="E169" s="284" t="str">
        <f t="shared" ca="1" si="89"/>
        <v/>
      </c>
      <c r="F169" s="284" t="str">
        <f t="shared" ca="1" si="89"/>
        <v/>
      </c>
      <c r="G169" s="284" t="str">
        <f t="shared" ca="1" si="89"/>
        <v/>
      </c>
      <c r="H169" s="284" t="str">
        <f t="shared" ca="1" si="89"/>
        <v/>
      </c>
      <c r="I169" s="284" t="str">
        <f t="shared" ca="1" si="89"/>
        <v/>
      </c>
      <c r="J169" s="377" t="str">
        <f t="shared" si="93"/>
        <v/>
      </c>
      <c r="K169" s="66" t="str">
        <f t="shared" ca="1" si="90"/>
        <v/>
      </c>
      <c r="L169" s="66" t="str">
        <f t="shared" ca="1" si="91"/>
        <v/>
      </c>
      <c r="M169" s="66" t="str">
        <f t="shared" ca="1" si="92"/>
        <v/>
      </c>
    </row>
    <row r="170" spans="1:13" collapsed="1" x14ac:dyDescent="0.2">
      <c r="A170" s="129" t="s">
        <v>143</v>
      </c>
      <c r="B170" s="295">
        <f ca="1">SUM(B160:B169)</f>
        <v>0</v>
      </c>
      <c r="C170" s="295">
        <f t="shared" ref="C170:I170" ca="1" si="94">SUM(C160:C169)</f>
        <v>0</v>
      </c>
      <c r="D170" s="295">
        <f t="shared" ca="1" si="94"/>
        <v>0</v>
      </c>
      <c r="E170" s="295">
        <f t="shared" ca="1" si="94"/>
        <v>0</v>
      </c>
      <c r="F170" s="295">
        <f t="shared" ca="1" si="94"/>
        <v>0</v>
      </c>
      <c r="G170" s="295">
        <f t="shared" ca="1" si="94"/>
        <v>0</v>
      </c>
      <c r="H170" s="295">
        <f t="shared" ca="1" si="94"/>
        <v>0</v>
      </c>
      <c r="I170" s="295">
        <f t="shared" ca="1" si="94"/>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5">SUM(C185:C190)</f>
        <v>0</v>
      </c>
      <c r="D191" s="295">
        <f t="shared" si="95"/>
        <v>0</v>
      </c>
      <c r="E191" s="295">
        <f t="shared" si="95"/>
        <v>0</v>
      </c>
      <c r="F191" s="295">
        <f t="shared" si="95"/>
        <v>0</v>
      </c>
      <c r="G191" s="295">
        <f t="shared" si="95"/>
        <v>0</v>
      </c>
      <c r="H191" s="295">
        <f t="shared" si="95"/>
        <v>0</v>
      </c>
      <c r="I191" s="295">
        <f t="shared" si="95"/>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6">+B14</f>
        <v>0</v>
      </c>
      <c r="C205" s="82">
        <f t="shared" ca="1" si="96"/>
        <v>4.4440817242082424</v>
      </c>
      <c r="D205" s="82">
        <f t="shared" ca="1" si="96"/>
        <v>4.4440817242082424</v>
      </c>
      <c r="E205" s="82">
        <f t="shared" ca="1" si="96"/>
        <v>4.4440817242082424</v>
      </c>
      <c r="F205" s="82">
        <f t="shared" ca="1" si="96"/>
        <v>4.4440817242082424</v>
      </c>
      <c r="G205" s="82">
        <f t="shared" ca="1" si="96"/>
        <v>4.4440817242082424</v>
      </c>
      <c r="H205" s="82">
        <f t="shared" ca="1" si="96"/>
        <v>4.4440817242082424</v>
      </c>
      <c r="I205" s="82">
        <f t="shared" ca="1" si="96"/>
        <v>4.4440817242082424</v>
      </c>
    </row>
    <row r="206" spans="1:9" hidden="1" outlineLevel="1" x14ac:dyDescent="0.2">
      <c r="A206" t="s">
        <v>149</v>
      </c>
      <c r="B206" s="82">
        <f t="shared" ref="B206:I206" ca="1" si="97">+B36</f>
        <v>0</v>
      </c>
      <c r="C206" s="82">
        <f t="shared" ca="1" si="97"/>
        <v>4.4440817242082424</v>
      </c>
      <c r="D206" s="82">
        <f t="shared" ca="1" si="97"/>
        <v>4.4440817242082424</v>
      </c>
      <c r="E206" s="82">
        <f t="shared" ca="1" si="97"/>
        <v>4.4440817242082424</v>
      </c>
      <c r="F206" s="82">
        <f t="shared" ca="1" si="97"/>
        <v>4.4440817242082424</v>
      </c>
      <c r="G206" s="82">
        <f t="shared" ca="1" si="97"/>
        <v>4.4440817242082424</v>
      </c>
      <c r="H206" s="82">
        <f t="shared" ca="1" si="97"/>
        <v>4.4440817242082424</v>
      </c>
      <c r="I206" s="82">
        <f t="shared" ca="1" si="97"/>
        <v>4.4440817242082424</v>
      </c>
    </row>
    <row r="207" spans="1:9" hidden="1" outlineLevel="1" x14ac:dyDescent="0.2">
      <c r="A207" t="s">
        <v>150</v>
      </c>
      <c r="B207" s="82">
        <f t="shared" ref="B207:I207" ca="1" si="98">+B36+B48</f>
        <v>0</v>
      </c>
      <c r="C207" s="82">
        <f t="shared" ca="1" si="98"/>
        <v>4.4440817242082424</v>
      </c>
      <c r="D207" s="82">
        <f t="shared" ca="1" si="98"/>
        <v>4.4440817242082424</v>
      </c>
      <c r="E207" s="82">
        <f t="shared" ca="1" si="98"/>
        <v>4.4826669118240572</v>
      </c>
      <c r="F207" s="82">
        <f t="shared" ca="1" si="98"/>
        <v>4.5157162912758304</v>
      </c>
      <c r="G207" s="82">
        <f t="shared" ca="1" si="98"/>
        <v>4.5426716289159454</v>
      </c>
      <c r="H207" s="82">
        <f t="shared" ca="1" si="98"/>
        <v>4.5695202754059112</v>
      </c>
      <c r="I207" s="82">
        <f t="shared" ca="1" si="98"/>
        <v>4.5962009987383201</v>
      </c>
    </row>
    <row r="208" spans="1:9" hidden="1" outlineLevel="1" x14ac:dyDescent="0.2">
      <c r="A208" t="s">
        <v>151</v>
      </c>
      <c r="B208" s="82">
        <f t="shared" ref="B208:I208" ca="1" si="99">+B70</f>
        <v>0</v>
      </c>
      <c r="C208" s="82">
        <f t="shared" ca="1" si="99"/>
        <v>4.4440817242082424</v>
      </c>
      <c r="D208" s="82">
        <f t="shared" ca="1" si="99"/>
        <v>4.4440817242082424</v>
      </c>
      <c r="E208" s="82">
        <f t="shared" ca="1" si="99"/>
        <v>4.5035541682817621</v>
      </c>
      <c r="F208" s="82">
        <f t="shared" ca="1" si="99"/>
        <v>4.5656599035457033</v>
      </c>
      <c r="G208" s="82">
        <f t="shared" ca="1" si="99"/>
        <v>4.6261438005057194</v>
      </c>
      <c r="H208" s="82">
        <f t="shared" ca="1" si="99"/>
        <v>4.683799365689822</v>
      </c>
      <c r="I208" s="82">
        <f t="shared" ca="1" si="99"/>
        <v>4.7382459599386122</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252" priority="2" stopIfTrue="1" operator="notEqual">
      <formula>0</formula>
    </cfRule>
  </conditionalFormatting>
  <conditionalFormatting sqref="J130 J94 J70 J59 J48 J36:J37 J14 J25">
    <cfRule type="cellIs" dxfId="251" priority="3" stopIfTrue="1" operator="equal">
      <formula>"OK"</formula>
    </cfRule>
    <cfRule type="cellIs" dxfId="250" priority="4" stopIfTrue="1" operator="equal">
      <formula>"Warning Check Escalations"</formula>
    </cfRule>
  </conditionalFormatting>
  <conditionalFormatting sqref="N120:T120 N84:T84">
    <cfRule type="cellIs" dxfId="249" priority="5" stopIfTrue="1" operator="notEqual">
      <formula>0</formula>
    </cfRule>
    <cfRule type="cellIs" dxfId="248" priority="6" stopIfTrue="1" operator="equal">
      <formula>0</formula>
    </cfRule>
  </conditionalFormatting>
  <conditionalFormatting sqref="B94:I94">
    <cfRule type="cellIs" dxfId="247" priority="1" stopIfTrue="1" operator="notEqual">
      <formula>0</formula>
    </cfRule>
  </conditionalFormatting>
  <dataValidations count="5">
    <dataValidation type="list" showInputMessage="1" showErrorMessage="1" sqref="B112" xr:uid="{00000000-0002-0000-2E00-000000000000}">
      <formula1>"Labour, Materials, Services"</formula1>
    </dataValidation>
    <dataValidation type="list" allowBlank="1" showInputMessage="1" showErrorMessage="1" sqref="A77:A82" xr:uid="{00000000-0002-0000-2E00-000001000000}">
      <formula1>EscalationDescription_Input_Cost</formula1>
    </dataValidation>
    <dataValidation type="list" showInputMessage="1" showErrorMessage="1" sqref="A113:A118" xr:uid="{00000000-0002-0000-2E00-000002000000}">
      <formula1>EscalationDescription_General</formula1>
    </dataValidation>
    <dataValidation type="list" allowBlank="1" showInputMessage="1" showErrorMessage="1" sqref="D5" xr:uid="{00000000-0002-0000-2E00-000003000000}">
      <formula1>"2008/09 Regulatory Accounts, Bottom Up"</formula1>
    </dataValidation>
    <dataValidation type="list" showInputMessage="1" showErrorMessage="1" sqref="B77:B82 B113:B118" xr:uid="{00000000-0002-0000-2E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75777"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4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codeName="Sheet90">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34</v>
      </c>
      <c r="M1" s="281"/>
      <c r="N1" s="279"/>
      <c r="O1" s="279"/>
      <c r="P1" s="279"/>
      <c r="Q1" s="279"/>
      <c r="R1" s="279"/>
      <c r="S1" s="279"/>
      <c r="T1" s="279"/>
    </row>
    <row r="2" spans="1:20" ht="15.75" x14ac:dyDescent="0.25">
      <c r="A2" s="184" t="s">
        <v>114</v>
      </c>
      <c r="B2" s="74" t="str">
        <f ca="1">OFFSET(List_AllocOpexListStart,+$K$1,1)</f>
        <v>Customer Programs</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1.5563043072931368</v>
      </c>
      <c r="D13" s="285">
        <f ca="1">OFFSET(Future_AOpexStart,MATCH($K$1,'I-6 Future A'!$A$6:$A$379)+7,+'I-5 Future DA'!E$5)</f>
        <v>1.5563043072931368</v>
      </c>
      <c r="E13" s="285">
        <f ca="1">OFFSET(Future_AOpexStart,MATCH($K$1,'I-6 Future A'!$A$6:$A$379)+7,+'I-5 Future DA'!F$5)</f>
        <v>1.5563043072931368</v>
      </c>
      <c r="F13" s="285">
        <f ca="1">OFFSET(Future_AOpexStart,MATCH($K$1,'I-6 Future A'!$A$6:$A$379)+7,+'I-5 Future DA'!G$5)</f>
        <v>1.5563043072931368</v>
      </c>
      <c r="G13" s="285">
        <f ca="1">OFFSET(Future_AOpexStart,MATCH($K$1,'I-6 Future A'!$A$6:$A$379)+7,+'I-5 Future DA'!H$5)</f>
        <v>1.5563043072931368</v>
      </c>
      <c r="H13" s="285">
        <f ca="1">OFFSET(Future_AOpexStart,MATCH($K$1,'I-6 Future A'!$A$6:$A$379)+7,+'I-5 Future DA'!I$5)</f>
        <v>1.5563043072931368</v>
      </c>
      <c r="I13" s="285">
        <f ca="1">OFFSET(Future_AOpexStart,MATCH($K$1,'I-6 Future A'!$A$6:$A$379)+7,+'I-5 Future DA'!J$5)</f>
        <v>1.5563043072931368</v>
      </c>
      <c r="J13" s="36"/>
      <c r="K13" s="21"/>
      <c r="L13" s="21"/>
    </row>
    <row r="14" spans="1:20" s="87" customFormat="1" ht="18" customHeight="1" collapsed="1" thickBot="1" x14ac:dyDescent="0.25">
      <c r="A14" s="84" t="s">
        <v>71</v>
      </c>
      <c r="B14" s="286">
        <f t="shared" ref="B14:I14" ca="1" si="0">SUM(B8:B13)</f>
        <v>0</v>
      </c>
      <c r="C14" s="286">
        <f t="shared" ca="1" si="0"/>
        <v>1.5563043072931368</v>
      </c>
      <c r="D14" s="286">
        <f t="shared" ca="1" si="0"/>
        <v>1.5563043072931368</v>
      </c>
      <c r="E14" s="286">
        <f t="shared" ca="1" si="0"/>
        <v>1.5563043072931368</v>
      </c>
      <c r="F14" s="286">
        <f t="shared" ca="1" si="0"/>
        <v>1.5563043072931368</v>
      </c>
      <c r="G14" s="286">
        <f t="shared" ca="1" si="0"/>
        <v>1.5563043072931368</v>
      </c>
      <c r="H14" s="286">
        <f t="shared" ca="1" si="0"/>
        <v>1.5563043072931368</v>
      </c>
      <c r="I14" s="286">
        <f t="shared" ca="1" si="0"/>
        <v>1.5563043072931368</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+'A-34'!B8+'A-34'!B19</f>
        <v>0</v>
      </c>
      <c r="C30" s="284">
        <f ca="1">+'A-34'!C8+'A-34'!C19</f>
        <v>0</v>
      </c>
      <c r="D30" s="284">
        <f ca="1">+'A-34'!D8+'A-34'!D19</f>
        <v>0</v>
      </c>
      <c r="E30" s="284">
        <f ca="1">+'A-34'!E8+'A-34'!E19</f>
        <v>0</v>
      </c>
      <c r="F30" s="284">
        <f ca="1">+'A-34'!F8+'A-34'!F19</f>
        <v>0</v>
      </c>
      <c r="G30" s="284">
        <f ca="1">+'A-34'!G8+'A-34'!G19</f>
        <v>0</v>
      </c>
      <c r="H30" s="284">
        <f ca="1">+'A-34'!H8+'A-34'!H19</f>
        <v>0</v>
      </c>
      <c r="I30" s="284">
        <f ca="1">+'A-34'!I8+'A-34'!I19</f>
        <v>0</v>
      </c>
      <c r="J30" s="42"/>
      <c r="K30" s="21"/>
      <c r="L30" s="21"/>
    </row>
    <row r="31" spans="1:12" hidden="1" outlineLevel="2" x14ac:dyDescent="0.2">
      <c r="A31" s="61" t="s">
        <v>69</v>
      </c>
      <c r="B31" s="284">
        <f ca="1">+'A-34'!B9+'A-34'!B20</f>
        <v>0</v>
      </c>
      <c r="C31" s="284">
        <f ca="1">+'A-34'!C9+'A-34'!C20</f>
        <v>0</v>
      </c>
      <c r="D31" s="284">
        <f ca="1">+'A-34'!D9+'A-34'!D20</f>
        <v>0</v>
      </c>
      <c r="E31" s="284">
        <f ca="1">+'A-34'!E9+'A-34'!E20</f>
        <v>0</v>
      </c>
      <c r="F31" s="284">
        <f ca="1">+'A-34'!F9+'A-34'!F20</f>
        <v>0</v>
      </c>
      <c r="G31" s="284">
        <f ca="1">+'A-34'!G9+'A-34'!G20</f>
        <v>0</v>
      </c>
      <c r="H31" s="284">
        <f ca="1">+'A-34'!H9+'A-34'!H20</f>
        <v>0</v>
      </c>
      <c r="I31" s="284">
        <f ca="1">+'A-34'!I9+'A-34'!I20</f>
        <v>0</v>
      </c>
      <c r="J31" s="42"/>
      <c r="K31" s="21"/>
      <c r="L31" s="21"/>
    </row>
    <row r="32" spans="1:12" s="736" customFormat="1" hidden="1" outlineLevel="2" x14ac:dyDescent="0.2">
      <c r="A32" s="61" t="s">
        <v>546</v>
      </c>
      <c r="B32" s="284">
        <f ca="1">+'A-34'!B10+'A-34'!B21</f>
        <v>0</v>
      </c>
      <c r="C32" s="284">
        <f ca="1">+'A-34'!C10+'A-34'!C21</f>
        <v>0</v>
      </c>
      <c r="D32" s="284">
        <f ca="1">+'A-34'!D10+'A-34'!D21</f>
        <v>0</v>
      </c>
      <c r="E32" s="284">
        <f ca="1">+'A-34'!E10+'A-34'!E21</f>
        <v>0</v>
      </c>
      <c r="F32" s="284">
        <f ca="1">+'A-34'!F10+'A-34'!F21</f>
        <v>0</v>
      </c>
      <c r="G32" s="284">
        <f ca="1">+'A-34'!G10+'A-34'!G21</f>
        <v>0</v>
      </c>
      <c r="H32" s="284">
        <f ca="1">+'A-34'!H10+'A-34'!H21</f>
        <v>0</v>
      </c>
      <c r="I32" s="284">
        <f ca="1">+'A-34'!I10+'A-34'!I21</f>
        <v>0</v>
      </c>
      <c r="J32" s="42"/>
      <c r="K32" s="712"/>
      <c r="L32" s="712"/>
    </row>
    <row r="33" spans="1:12" hidden="1" outlineLevel="2" x14ac:dyDescent="0.2">
      <c r="A33" s="61" t="s">
        <v>547</v>
      </c>
      <c r="B33" s="284">
        <f ca="1">+'A-34'!B11+'A-34'!B22</f>
        <v>0</v>
      </c>
      <c r="C33" s="284">
        <f ca="1">+'A-34'!C11+'A-34'!C22</f>
        <v>0</v>
      </c>
      <c r="D33" s="284">
        <f ca="1">+'A-34'!D11+'A-34'!D22</f>
        <v>0</v>
      </c>
      <c r="E33" s="284">
        <f ca="1">+'A-34'!E11+'A-34'!E22</f>
        <v>0</v>
      </c>
      <c r="F33" s="284">
        <f ca="1">+'A-34'!F11+'A-34'!F22</f>
        <v>0</v>
      </c>
      <c r="G33" s="284">
        <f ca="1">+'A-34'!G11+'A-34'!G22</f>
        <v>0</v>
      </c>
      <c r="H33" s="284">
        <f ca="1">+'A-34'!H11+'A-34'!H22</f>
        <v>0</v>
      </c>
      <c r="I33" s="284">
        <f ca="1">+'A-34'!I11+'A-34'!I22</f>
        <v>0</v>
      </c>
      <c r="J33" s="42"/>
      <c r="K33" s="21"/>
      <c r="L33" s="21"/>
    </row>
    <row r="34" spans="1:12" s="736" customFormat="1" hidden="1" outlineLevel="2" x14ac:dyDescent="0.2">
      <c r="A34" s="61" t="s">
        <v>498</v>
      </c>
      <c r="B34" s="284">
        <f ca="1">+'A-34'!B12+'A-34'!B23</f>
        <v>0</v>
      </c>
      <c r="C34" s="284">
        <f ca="1">+'A-34'!C12+'A-34'!C23</f>
        <v>0</v>
      </c>
      <c r="D34" s="284">
        <f ca="1">+'A-34'!D12+'A-34'!D23</f>
        <v>0</v>
      </c>
      <c r="E34" s="284">
        <f ca="1">+'A-34'!E12+'A-34'!E23</f>
        <v>0</v>
      </c>
      <c r="F34" s="284">
        <f ca="1">+'A-34'!F12+'A-34'!F23</f>
        <v>0</v>
      </c>
      <c r="G34" s="284">
        <f ca="1">+'A-34'!G12+'A-34'!G23</f>
        <v>0</v>
      </c>
      <c r="H34" s="284">
        <f ca="1">+'A-34'!H12+'A-34'!H23</f>
        <v>0</v>
      </c>
      <c r="I34" s="284">
        <f ca="1">+'A-34'!I12+'A-34'!I23</f>
        <v>0</v>
      </c>
      <c r="J34" s="42"/>
      <c r="K34" s="712"/>
      <c r="L34" s="712"/>
    </row>
    <row r="35" spans="1:12" ht="13.5" hidden="1" outlineLevel="2" thickBot="1" x14ac:dyDescent="0.25">
      <c r="A35" s="83" t="s">
        <v>70</v>
      </c>
      <c r="B35" s="284">
        <f ca="1">+'A-34'!B13+'A-34'!B24</f>
        <v>0</v>
      </c>
      <c r="C35" s="284">
        <f ca="1">+'A-34'!C13+'A-34'!C24</f>
        <v>1.5563043072931368</v>
      </c>
      <c r="D35" s="284">
        <f ca="1">+'A-34'!D13+'A-34'!D24</f>
        <v>1.5563043072931368</v>
      </c>
      <c r="E35" s="284">
        <f ca="1">+'A-34'!E13+'A-34'!E24</f>
        <v>1.5563043072931368</v>
      </c>
      <c r="F35" s="284">
        <f ca="1">+'A-34'!F13+'A-34'!F24</f>
        <v>1.5563043072931368</v>
      </c>
      <c r="G35" s="284">
        <f ca="1">+'A-34'!G13+'A-34'!G24</f>
        <v>1.5563043072931368</v>
      </c>
      <c r="H35" s="284">
        <f ca="1">+'A-34'!H13+'A-34'!H24</f>
        <v>1.5563043072931368</v>
      </c>
      <c r="I35" s="284">
        <f ca="1">+'A-34'!I13+'A-34'!I24</f>
        <v>1.5563043072931368</v>
      </c>
      <c r="J35" s="93"/>
      <c r="K35" s="21"/>
      <c r="L35" s="21"/>
    </row>
    <row r="36" spans="1:12" s="87" customFormat="1" ht="20.25" customHeight="1" collapsed="1" thickBot="1" x14ac:dyDescent="0.25">
      <c r="A36" s="94" t="s">
        <v>121</v>
      </c>
      <c r="B36" s="293">
        <f t="shared" ref="B36:I36" ca="1" si="7">SUM(B30:B35)</f>
        <v>0</v>
      </c>
      <c r="C36" s="293">
        <f t="shared" ca="1" si="7"/>
        <v>1.5563043072931368</v>
      </c>
      <c r="D36" s="293">
        <f t="shared" ca="1" si="7"/>
        <v>1.5563043072931368</v>
      </c>
      <c r="E36" s="293">
        <f t="shared" ca="1" si="7"/>
        <v>1.5563043072931368</v>
      </c>
      <c r="F36" s="293">
        <f t="shared" ca="1" si="7"/>
        <v>1.5563043072931368</v>
      </c>
      <c r="G36" s="293">
        <f t="shared" ca="1" si="7"/>
        <v>1.5563043072931368</v>
      </c>
      <c r="H36" s="293">
        <f t="shared" ca="1" si="7"/>
        <v>1.5563043072931368</v>
      </c>
      <c r="I36" s="293">
        <f t="shared" ca="1" si="7"/>
        <v>1.5563043072931368</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1.3512418855192212E-2</v>
      </c>
      <c r="F47" s="284">
        <f t="shared" ca="1" si="12"/>
        <v>2.5086214025064522E-2</v>
      </c>
      <c r="G47" s="284">
        <f t="shared" ca="1" si="12"/>
        <v>3.4525893733323258E-2</v>
      </c>
      <c r="H47" s="284">
        <f t="shared" ca="1" si="12"/>
        <v>4.392821051559815E-2</v>
      </c>
      <c r="I47" s="284">
        <f t="shared" ca="1" si="12"/>
        <v>5.3271721103563971E-2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1.3512418855192212E-2</v>
      </c>
      <c r="F48" s="293">
        <f t="shared" ca="1" si="13"/>
        <v>2.5086214025064522E-2</v>
      </c>
      <c r="G48" s="293">
        <f t="shared" ca="1" si="13"/>
        <v>3.4525893733323258E-2</v>
      </c>
      <c r="H48" s="293">
        <f t="shared" ca="1" si="13"/>
        <v>4.392821051559815E-2</v>
      </c>
      <c r="I48" s="293">
        <f t="shared" ca="1" si="13"/>
        <v>5.3271721103563971E-2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7.3146555824091606E-3</v>
      </c>
      <c r="F58" s="285">
        <f t="shared" ca="1" si="18"/>
        <v>1.749010565534305E-2</v>
      </c>
      <c r="G58" s="285">
        <f t="shared" ca="1" si="18"/>
        <v>2.9231708201185713E-2</v>
      </c>
      <c r="H58" s="285">
        <f t="shared" ca="1" si="18"/>
        <v>4.0020200230246231E-2</v>
      </c>
      <c r="I58" s="285">
        <f t="shared" ca="1" si="18"/>
        <v>4.9743726300327126E-2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7.3146555824091606E-3</v>
      </c>
      <c r="F59" s="286">
        <f t="shared" ca="1" si="19"/>
        <v>1.749010565534305E-2</v>
      </c>
      <c r="G59" s="286">
        <f t="shared" ca="1" si="19"/>
        <v>2.9231708201185713E-2</v>
      </c>
      <c r="H59" s="286">
        <f t="shared" ca="1" si="19"/>
        <v>4.0020200230246231E-2</v>
      </c>
      <c r="I59" s="286">
        <f t="shared" ca="1" si="19"/>
        <v>4.9743726300327126E-2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1.5563043072931368</v>
      </c>
      <c r="D69" s="285">
        <f t="shared" ca="1" si="24"/>
        <v>1.5563043072931368</v>
      </c>
      <c r="E69" s="285">
        <f t="shared" ca="1" si="24"/>
        <v>1.5771313817307382</v>
      </c>
      <c r="F69" s="285">
        <f t="shared" ca="1" si="24"/>
        <v>1.5988806269735445</v>
      </c>
      <c r="G69" s="285">
        <f t="shared" ca="1" si="24"/>
        <v>1.6200619092276458</v>
      </c>
      <c r="H69" s="285">
        <f t="shared" ca="1" si="24"/>
        <v>1.6402527180389814</v>
      </c>
      <c r="I69" s="285">
        <f t="shared" ca="1" si="24"/>
        <v>1.659319754697028</v>
      </c>
      <c r="K69" s="42"/>
      <c r="L69" s="21"/>
    </row>
    <row r="70" spans="1:20" s="87" customFormat="1" ht="18" customHeight="1" collapsed="1" thickBot="1" x14ac:dyDescent="0.25">
      <c r="A70" s="99" t="s">
        <v>122</v>
      </c>
      <c r="B70" s="294">
        <f t="shared" ref="B70:I70" ca="1" si="25">SUM(B64:B69)</f>
        <v>0</v>
      </c>
      <c r="C70" s="294">
        <f t="shared" ca="1" si="25"/>
        <v>1.5563043072931368</v>
      </c>
      <c r="D70" s="294">
        <f t="shared" ca="1" si="25"/>
        <v>1.5563043072931368</v>
      </c>
      <c r="E70" s="294">
        <f t="shared" ca="1" si="25"/>
        <v>1.5771313817307382</v>
      </c>
      <c r="F70" s="294">
        <f t="shared" ca="1" si="25"/>
        <v>1.5988806269735445</v>
      </c>
      <c r="G70" s="294">
        <f t="shared" ca="1" si="25"/>
        <v>1.6200619092276458</v>
      </c>
      <c r="H70" s="294">
        <f t="shared" ca="1" si="25"/>
        <v>1.6402527180389814</v>
      </c>
      <c r="I70" s="294">
        <f t="shared" ca="1" si="25"/>
        <v>1.659319754697028</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1.3512418855192212E-2</v>
      </c>
      <c r="Q77" s="284">
        <f ca="1">IF($B77&lt;&gt;0,(+VLOOKUP($B77,$A$8:$I$13,6,FALSE))*(F77),0)</f>
        <v>2.5086214025064522E-2</v>
      </c>
      <c r="R77" s="284">
        <f ca="1">IF($B77&lt;&gt;0,(+VLOOKUP($B77,$A$8:$I$13,7,FALSE))*(G77),0)</f>
        <v>3.4525893733323258E-2</v>
      </c>
      <c r="S77" s="284">
        <f ca="1">IF($B77&lt;&gt;0,(+VLOOKUP($B77,$A$8:$I$13,8,FALSE))*(H77),0)</f>
        <v>4.392821051559815E-2</v>
      </c>
      <c r="T77" s="284">
        <f ca="1">IF($B77&lt;&gt;0,(+VLOOKUP($B77,$A$8:$I$13,9,FALSE))*(I77),0)</f>
        <v>5.3271721103563971E-2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1.3512418855192212E-2</v>
      </c>
      <c r="Q83" s="291">
        <f t="shared" ca="1" si="51"/>
        <v>2.5086214025064522E-2</v>
      </c>
      <c r="R83" s="291">
        <f t="shared" ca="1" si="51"/>
        <v>3.4525893733323258E-2</v>
      </c>
      <c r="S83" s="291">
        <f t="shared" ca="1" si="51"/>
        <v>4.392821051559815E-2</v>
      </c>
      <c r="T83" s="291">
        <f t="shared" ca="1" si="51"/>
        <v>5.3271721103563971E-2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1.3512418855192212E-2</v>
      </c>
      <c r="F103" s="284">
        <f t="shared" ca="1" si="62"/>
        <v>2.5086214025064522E-2</v>
      </c>
      <c r="G103" s="284">
        <f t="shared" ca="1" si="62"/>
        <v>3.4525893733323258E-2</v>
      </c>
      <c r="H103" s="284">
        <f t="shared" ca="1" si="62"/>
        <v>4.392821051559815E-2</v>
      </c>
      <c r="I103" s="284">
        <f t="shared" ca="1" si="62"/>
        <v>5.3271721103563971E-2</v>
      </c>
    </row>
    <row r="104" spans="1:20" outlineLevel="1" x14ac:dyDescent="0.2">
      <c r="A104" s="120" t="s">
        <v>135</v>
      </c>
      <c r="B104" s="121"/>
      <c r="C104" s="295">
        <f t="shared" ref="C104:I104" ca="1" si="63">SUM(C98:C103)</f>
        <v>0</v>
      </c>
      <c r="D104" s="295">
        <f t="shared" ca="1" si="63"/>
        <v>0</v>
      </c>
      <c r="E104" s="295">
        <f t="shared" ca="1" si="63"/>
        <v>1.3512418855192212E-2</v>
      </c>
      <c r="F104" s="295">
        <f t="shared" ca="1" si="63"/>
        <v>2.5086214025064522E-2</v>
      </c>
      <c r="G104" s="295">
        <f t="shared" ca="1" si="63"/>
        <v>3.4525893733323258E-2</v>
      </c>
      <c r="H104" s="295">
        <f t="shared" ca="1" si="63"/>
        <v>4.392821051559815E-2</v>
      </c>
      <c r="I104" s="295">
        <f t="shared" ca="1" si="63"/>
        <v>5.3271721103563971E-2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2.2184539085015945E-2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7.3146555824091606E-3</v>
      </c>
      <c r="Q113" s="284">
        <f ca="1">IF($B113&lt;&gt;0,(+VLOOKUP($B113,$A$8:$I$13,6,FALSE)+VLOOKUP($B113,$A$42:$I$47,6,FALSE))*(F113),0)</f>
        <v>1.749010565534305E-2</v>
      </c>
      <c r="R113" s="284">
        <f ca="1">IF($B113&lt;&gt;0,(+VLOOKUP($B113,$A$8:$I$13,7,FALSE)+VLOOKUP($B113,$A$42:$I$47,7,FALSE))*(G113),0)</f>
        <v>2.9231708201185713E-2</v>
      </c>
      <c r="S113" s="284">
        <f ca="1">IF($B113&lt;&gt;0,(+VLOOKUP($B113,$A$8:$I$13,8,FALSE)+VLOOKUP($B113,$A$42:$I$47,8,FALSE))*(H113),0)</f>
        <v>4.0020200230246231E-2</v>
      </c>
      <c r="T113" s="284">
        <f ca="1">IF($B113&lt;&gt;0,(+VLOOKUP($B113,$A$8:$I$13,9,FALSE)+VLOOKUP($B113,$A$42:$I$47,9,FALSE))*(I113),0)</f>
        <v>4.9743726300327126E-2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7.3146555824091606E-3</v>
      </c>
      <c r="Q119" s="291">
        <f t="shared" ca="1" si="75"/>
        <v>1.749010565534305E-2</v>
      </c>
      <c r="R119" s="291">
        <f t="shared" ca="1" si="75"/>
        <v>2.9231708201185713E-2</v>
      </c>
      <c r="S119" s="291">
        <f t="shared" ca="1" si="75"/>
        <v>4.0020200230246231E-2</v>
      </c>
      <c r="T119" s="291">
        <f t="shared" ca="1" si="75"/>
        <v>4.9743726300327126E-2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7.3146555824091606E-3</v>
      </c>
      <c r="F139" s="284">
        <f t="shared" ca="1" si="83"/>
        <v>1.749010565534305E-2</v>
      </c>
      <c r="G139" s="284">
        <f t="shared" ca="1" si="83"/>
        <v>2.9231708201185713E-2</v>
      </c>
      <c r="H139" s="284">
        <f t="shared" ca="1" si="83"/>
        <v>4.0020200230246231E-2</v>
      </c>
      <c r="I139" s="284">
        <f t="shared" ca="1" si="83"/>
        <v>4.9743726300327126E-2</v>
      </c>
    </row>
    <row r="140" spans="1:16" outlineLevel="1" x14ac:dyDescent="0.2">
      <c r="A140" s="120" t="s">
        <v>140</v>
      </c>
      <c r="B140" s="121"/>
      <c r="C140" s="295">
        <f t="shared" ref="C140:I140" ca="1" si="84">SUM(C134:C139)</f>
        <v>0</v>
      </c>
      <c r="D140" s="295">
        <f t="shared" ca="1" si="84"/>
        <v>0</v>
      </c>
      <c r="E140" s="295">
        <f t="shared" ca="1" si="84"/>
        <v>7.3146555824091606E-3</v>
      </c>
      <c r="F140" s="295">
        <f t="shared" ca="1" si="84"/>
        <v>1.749010565534305E-2</v>
      </c>
      <c r="G140" s="295">
        <f t="shared" ca="1" si="84"/>
        <v>2.9231708201185713E-2</v>
      </c>
      <c r="H140" s="295">
        <f t="shared" ca="1" si="84"/>
        <v>4.0020200230246231E-2</v>
      </c>
      <c r="I140" s="295">
        <f t="shared" ca="1" si="84"/>
        <v>4.9743726300327126E-2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2.5008990746574474E-2</v>
      </c>
      <c r="I141" s="124">
        <f t="shared" ca="1" si="85"/>
        <v>3.090486278543603E-2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 - Customer Engagement Technologies</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650</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v>0</v>
      </c>
      <c r="F185" s="284">
        <v>0</v>
      </c>
      <c r="G185" s="284">
        <v>0</v>
      </c>
      <c r="H185" s="284">
        <v>0</v>
      </c>
      <c r="I185" s="284">
        <v>0</v>
      </c>
      <c r="J185" s="63"/>
      <c r="K185" s="63"/>
      <c r="L185" s="63"/>
    </row>
    <row r="186" spans="1:12" hidden="1" outlineLevel="1" x14ac:dyDescent="0.2">
      <c r="A186" s="61" t="s">
        <v>69</v>
      </c>
      <c r="B186" s="65"/>
      <c r="C186" s="284"/>
      <c r="D186" s="284"/>
      <c r="E186" s="284">
        <v>0</v>
      </c>
      <c r="F186" s="284">
        <v>0</v>
      </c>
      <c r="G186" s="284">
        <v>0</v>
      </c>
      <c r="H186" s="284">
        <v>0</v>
      </c>
      <c r="I186" s="284">
        <v>0</v>
      </c>
      <c r="J186" s="42"/>
      <c r="K186" s="21"/>
      <c r="L186" s="21"/>
    </row>
    <row r="187" spans="1:12" s="736" customFormat="1" hidden="1" outlineLevel="1" x14ac:dyDescent="0.2">
      <c r="A187" s="61" t="s">
        <v>546</v>
      </c>
      <c r="B187" s="65"/>
      <c r="C187" s="284"/>
      <c r="D187" s="284"/>
      <c r="E187" s="284">
        <v>0</v>
      </c>
      <c r="F187" s="284">
        <v>0</v>
      </c>
      <c r="G187" s="284">
        <v>0</v>
      </c>
      <c r="H187" s="284">
        <v>0</v>
      </c>
      <c r="I187" s="284">
        <v>0</v>
      </c>
      <c r="J187" s="42"/>
      <c r="K187" s="712"/>
      <c r="L187" s="712"/>
    </row>
    <row r="188" spans="1:12" hidden="1" outlineLevel="1" x14ac:dyDescent="0.2">
      <c r="A188" s="61" t="s">
        <v>547</v>
      </c>
      <c r="B188" s="65"/>
      <c r="C188" s="284"/>
      <c r="D188" s="284"/>
      <c r="E188" s="284">
        <v>0</v>
      </c>
      <c r="F188" s="284">
        <v>0</v>
      </c>
      <c r="G188" s="284">
        <v>0</v>
      </c>
      <c r="H188" s="284">
        <v>0</v>
      </c>
      <c r="I188" s="284">
        <v>0</v>
      </c>
      <c r="J188" s="42"/>
      <c r="K188" s="21"/>
      <c r="L188" s="21"/>
    </row>
    <row r="189" spans="1:12" s="736" customFormat="1" hidden="1" outlineLevel="1" x14ac:dyDescent="0.2">
      <c r="A189" s="61" t="s">
        <v>498</v>
      </c>
      <c r="B189" s="65"/>
      <c r="C189" s="284"/>
      <c r="D189" s="284"/>
      <c r="E189" s="284">
        <v>0</v>
      </c>
      <c r="F189" s="284">
        <v>0</v>
      </c>
      <c r="G189" s="284">
        <v>0</v>
      </c>
      <c r="H189" s="284">
        <v>0</v>
      </c>
      <c r="I189" s="284">
        <v>0</v>
      </c>
      <c r="J189" s="42"/>
      <c r="K189" s="712"/>
      <c r="L189" s="712"/>
    </row>
    <row r="190" spans="1:12" hidden="1" outlineLevel="1" x14ac:dyDescent="0.2">
      <c r="A190" s="83" t="s">
        <v>70</v>
      </c>
      <c r="B190" s="65"/>
      <c r="C190" s="284"/>
      <c r="D190" s="284"/>
      <c r="E190" s="284">
        <v>0</v>
      </c>
      <c r="F190" s="284">
        <v>0</v>
      </c>
      <c r="G190" s="284">
        <v>0</v>
      </c>
      <c r="H190" s="284">
        <v>0</v>
      </c>
      <c r="I190" s="284">
        <v>0</v>
      </c>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1.5563043072931368</v>
      </c>
      <c r="D205" s="82">
        <f t="shared" ca="1" si="98"/>
        <v>1.5563043072931368</v>
      </c>
      <c r="E205" s="82">
        <f t="shared" ca="1" si="98"/>
        <v>1.5563043072931368</v>
      </c>
      <c r="F205" s="82">
        <f t="shared" ca="1" si="98"/>
        <v>1.5563043072931368</v>
      </c>
      <c r="G205" s="82">
        <f t="shared" ca="1" si="98"/>
        <v>1.5563043072931368</v>
      </c>
      <c r="H205" s="82">
        <f t="shared" ca="1" si="98"/>
        <v>1.5563043072931368</v>
      </c>
      <c r="I205" s="82">
        <f t="shared" ca="1" si="98"/>
        <v>1.5563043072931368</v>
      </c>
    </row>
    <row r="206" spans="1:9" hidden="1" outlineLevel="1" x14ac:dyDescent="0.2">
      <c r="A206" t="s">
        <v>149</v>
      </c>
      <c r="B206" s="82">
        <f t="shared" ref="B206:I206" ca="1" si="99">+B36</f>
        <v>0</v>
      </c>
      <c r="C206" s="82">
        <f t="shared" ca="1" si="99"/>
        <v>1.5563043072931368</v>
      </c>
      <c r="D206" s="82">
        <f t="shared" ca="1" si="99"/>
        <v>1.5563043072931368</v>
      </c>
      <c r="E206" s="82">
        <f t="shared" ca="1" si="99"/>
        <v>1.5563043072931368</v>
      </c>
      <c r="F206" s="82">
        <f t="shared" ca="1" si="99"/>
        <v>1.5563043072931368</v>
      </c>
      <c r="G206" s="82">
        <f t="shared" ca="1" si="99"/>
        <v>1.5563043072931368</v>
      </c>
      <c r="H206" s="82">
        <f t="shared" ca="1" si="99"/>
        <v>1.5563043072931368</v>
      </c>
      <c r="I206" s="82">
        <f t="shared" ca="1" si="99"/>
        <v>1.5563043072931368</v>
      </c>
    </row>
    <row r="207" spans="1:9" hidden="1" outlineLevel="1" x14ac:dyDescent="0.2">
      <c r="A207" t="s">
        <v>150</v>
      </c>
      <c r="B207" s="82">
        <f t="shared" ref="B207:I207" ca="1" si="100">+B36+B48</f>
        <v>0</v>
      </c>
      <c r="C207" s="82">
        <f t="shared" ca="1" si="100"/>
        <v>1.5563043072931368</v>
      </c>
      <c r="D207" s="82">
        <f t="shared" ca="1" si="100"/>
        <v>1.5563043072931368</v>
      </c>
      <c r="E207" s="82">
        <f t="shared" ca="1" si="100"/>
        <v>1.5698167261483291</v>
      </c>
      <c r="F207" s="82">
        <f t="shared" ca="1" si="100"/>
        <v>1.5813905213182013</v>
      </c>
      <c r="G207" s="82">
        <f t="shared" ca="1" si="100"/>
        <v>1.5908302010264601</v>
      </c>
      <c r="H207" s="82">
        <f t="shared" ca="1" si="100"/>
        <v>1.6002325178087351</v>
      </c>
      <c r="I207" s="82">
        <f t="shared" ca="1" si="100"/>
        <v>1.6095760283967009</v>
      </c>
    </row>
    <row r="208" spans="1:9" hidden="1" outlineLevel="1" x14ac:dyDescent="0.2">
      <c r="A208" t="s">
        <v>151</v>
      </c>
      <c r="B208" s="82">
        <f t="shared" ref="B208:I208" ca="1" si="101">+B70</f>
        <v>0</v>
      </c>
      <c r="C208" s="82">
        <f t="shared" ca="1" si="101"/>
        <v>1.5563043072931368</v>
      </c>
      <c r="D208" s="82">
        <f t="shared" ca="1" si="101"/>
        <v>1.5563043072931368</v>
      </c>
      <c r="E208" s="82">
        <f t="shared" ca="1" si="101"/>
        <v>1.5771313817307382</v>
      </c>
      <c r="F208" s="82">
        <f t="shared" ca="1" si="101"/>
        <v>1.5988806269735445</v>
      </c>
      <c r="G208" s="82">
        <f t="shared" ca="1" si="101"/>
        <v>1.6200619092276458</v>
      </c>
      <c r="H208" s="82">
        <f t="shared" ca="1" si="101"/>
        <v>1.6402527180389814</v>
      </c>
      <c r="I208" s="82">
        <f t="shared" ca="1" si="101"/>
        <v>1.659319754697028</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246" priority="2" stopIfTrue="1" operator="notEqual">
      <formula>0</formula>
    </cfRule>
  </conditionalFormatting>
  <conditionalFormatting sqref="J130 J94 J70 J59 J48 J36:J37 J14 J25">
    <cfRule type="cellIs" dxfId="245" priority="3" stopIfTrue="1" operator="equal">
      <formula>"OK"</formula>
    </cfRule>
    <cfRule type="cellIs" dxfId="244" priority="4" stopIfTrue="1" operator="equal">
      <formula>"Warning Check Escalations"</formula>
    </cfRule>
  </conditionalFormatting>
  <conditionalFormatting sqref="N120:T120 N84:T84">
    <cfRule type="cellIs" dxfId="243" priority="5" stopIfTrue="1" operator="notEqual">
      <formula>0</formula>
    </cfRule>
    <cfRule type="cellIs" dxfId="242" priority="6" stopIfTrue="1" operator="equal">
      <formula>0</formula>
    </cfRule>
  </conditionalFormatting>
  <conditionalFormatting sqref="B94:I94">
    <cfRule type="cellIs" dxfId="241" priority="1" stopIfTrue="1" operator="notEqual">
      <formula>0</formula>
    </cfRule>
  </conditionalFormatting>
  <dataValidations count="5">
    <dataValidation type="list" showInputMessage="1" showErrorMessage="1" sqref="B112" xr:uid="{00000000-0002-0000-2F00-000000000000}">
      <formula1>"Labour, Materials, Services"</formula1>
    </dataValidation>
    <dataValidation type="list" allowBlank="1" showInputMessage="1" showErrorMessage="1" sqref="A77:A82" xr:uid="{00000000-0002-0000-2F00-000001000000}">
      <formula1>EscalationDescription_Input_Cost</formula1>
    </dataValidation>
    <dataValidation type="list" showInputMessage="1" showErrorMessage="1" sqref="A113:A118" xr:uid="{00000000-0002-0000-2F00-000002000000}">
      <formula1>EscalationDescription_General</formula1>
    </dataValidation>
    <dataValidation type="list" allowBlank="1" showInputMessage="1" showErrorMessage="1" sqref="D5" xr:uid="{00000000-0002-0000-2F00-000003000000}">
      <formula1>"2008/09 Regulatory Accounts, Bottom Up"</formula1>
    </dataValidation>
    <dataValidation type="list" showInputMessage="1" showErrorMessage="1" sqref="B77:B82 B113:B118" xr:uid="{00000000-0002-0000-2F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76801"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4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codeName="Sheet91">
    <tabColor indexed="57"/>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35</v>
      </c>
      <c r="M1" s="281"/>
      <c r="N1" s="279"/>
      <c r="O1" s="279"/>
      <c r="P1" s="279"/>
      <c r="Q1" s="279"/>
      <c r="R1" s="279"/>
      <c r="S1" s="279"/>
      <c r="T1" s="279"/>
    </row>
    <row r="2" spans="1:20" ht="15.75" x14ac:dyDescent="0.25">
      <c r="A2" s="184" t="s">
        <v>114</v>
      </c>
      <c r="B2" s="74" t="str">
        <f ca="1">OFFSET(List_AllocOpexListStart,+$K$1,1)</f>
        <v>Customer Operations</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2.3278502898138598</v>
      </c>
      <c r="D13" s="285">
        <f ca="1">OFFSET(Future_AOpexStart,MATCH($K$1,'I-6 Future A'!$A$6:$A$379)+7,+'I-5 Future DA'!E$5)</f>
        <v>2.3278502898138598</v>
      </c>
      <c r="E13" s="285">
        <f ca="1">OFFSET(Future_AOpexStart,MATCH($K$1,'I-6 Future A'!$A$6:$A$379)+7,+'I-5 Future DA'!F$5)</f>
        <v>2.3278502898138598</v>
      </c>
      <c r="F13" s="285">
        <f ca="1">OFFSET(Future_AOpexStart,MATCH($K$1,'I-6 Future A'!$A$6:$A$379)+7,+'I-5 Future DA'!G$5)</f>
        <v>2.3278502898138598</v>
      </c>
      <c r="G13" s="285">
        <f ca="1">OFFSET(Future_AOpexStart,MATCH($K$1,'I-6 Future A'!$A$6:$A$379)+7,+'I-5 Future DA'!H$5)</f>
        <v>2.3278502898138598</v>
      </c>
      <c r="H13" s="285">
        <f ca="1">OFFSET(Future_AOpexStart,MATCH($K$1,'I-6 Future A'!$A$6:$A$379)+7,+'I-5 Future DA'!I$5)</f>
        <v>2.3278502898138598</v>
      </c>
      <c r="I13" s="285">
        <f ca="1">OFFSET(Future_AOpexStart,MATCH($K$1,'I-6 Future A'!$A$6:$A$379)+7,+'I-5 Future DA'!J$5)</f>
        <v>2.3278502898138598</v>
      </c>
      <c r="J13" s="36"/>
      <c r="K13" s="21"/>
      <c r="L13" s="21"/>
    </row>
    <row r="14" spans="1:20" s="87" customFormat="1" ht="18" customHeight="1" collapsed="1" thickBot="1" x14ac:dyDescent="0.25">
      <c r="A14" s="84" t="s">
        <v>71</v>
      </c>
      <c r="B14" s="286">
        <f t="shared" ref="B14:I14" ca="1" si="0">SUM(B8:B13)</f>
        <v>0</v>
      </c>
      <c r="C14" s="286">
        <f t="shared" ca="1" si="0"/>
        <v>2.3278502898138598</v>
      </c>
      <c r="D14" s="286">
        <f t="shared" ca="1" si="0"/>
        <v>2.3278502898138598</v>
      </c>
      <c r="E14" s="286">
        <f t="shared" ca="1" si="0"/>
        <v>2.3278502898138598</v>
      </c>
      <c r="F14" s="286">
        <f t="shared" ca="1" si="0"/>
        <v>2.3278502898138598</v>
      </c>
      <c r="G14" s="286">
        <f t="shared" ca="1" si="0"/>
        <v>2.3278502898138598</v>
      </c>
      <c r="H14" s="286">
        <f t="shared" ca="1" si="0"/>
        <v>2.3278502898138598</v>
      </c>
      <c r="I14" s="286">
        <f t="shared" ca="1" si="0"/>
        <v>2.3278502898138598</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+'A-35'!B8+'A-35'!B19</f>
        <v>0</v>
      </c>
      <c r="C30" s="284">
        <f ca="1">+'A-35'!C8+'A-35'!C19</f>
        <v>0</v>
      </c>
      <c r="D30" s="284">
        <f ca="1">+'A-35'!D8+'A-35'!D19</f>
        <v>0</v>
      </c>
      <c r="E30" s="284">
        <f ca="1">+'A-35'!E8+'A-35'!E19</f>
        <v>0</v>
      </c>
      <c r="F30" s="284">
        <f ca="1">+'A-35'!F8+'A-35'!F19</f>
        <v>0</v>
      </c>
      <c r="G30" s="284">
        <f ca="1">+'A-35'!G8+'A-35'!G19</f>
        <v>0</v>
      </c>
      <c r="H30" s="284">
        <f ca="1">+'A-35'!H8+'A-35'!H19</f>
        <v>0</v>
      </c>
      <c r="I30" s="284">
        <f ca="1">+'A-35'!I8+'A-35'!I19</f>
        <v>0</v>
      </c>
      <c r="J30" s="42"/>
      <c r="K30" s="21"/>
      <c r="L30" s="21"/>
    </row>
    <row r="31" spans="1:12" hidden="1" outlineLevel="2" x14ac:dyDescent="0.2">
      <c r="A31" s="61" t="s">
        <v>69</v>
      </c>
      <c r="B31" s="284">
        <f ca="1">+'A-35'!B9+'A-35'!B20</f>
        <v>0</v>
      </c>
      <c r="C31" s="284">
        <f ca="1">+'A-35'!C9+'A-35'!C20</f>
        <v>0</v>
      </c>
      <c r="D31" s="284">
        <f ca="1">+'A-35'!D9+'A-35'!D20</f>
        <v>0</v>
      </c>
      <c r="E31" s="284">
        <f ca="1">+'A-35'!E9+'A-35'!E20</f>
        <v>0</v>
      </c>
      <c r="F31" s="284">
        <f ca="1">+'A-35'!F9+'A-35'!F20</f>
        <v>0</v>
      </c>
      <c r="G31" s="284">
        <f ca="1">+'A-35'!G9+'A-35'!G20</f>
        <v>0</v>
      </c>
      <c r="H31" s="284">
        <f ca="1">+'A-35'!H9+'A-35'!H20</f>
        <v>0</v>
      </c>
      <c r="I31" s="284">
        <f ca="1">+'A-35'!I9+'A-35'!I20</f>
        <v>0</v>
      </c>
      <c r="J31" s="42"/>
      <c r="K31" s="21"/>
      <c r="L31" s="21"/>
    </row>
    <row r="32" spans="1:12" s="736" customFormat="1" hidden="1" outlineLevel="2" x14ac:dyDescent="0.2">
      <c r="A32" s="61" t="s">
        <v>546</v>
      </c>
      <c r="B32" s="284">
        <f ca="1">+'A-35'!B10+'A-35'!B21</f>
        <v>0</v>
      </c>
      <c r="C32" s="284">
        <f ca="1">+'A-35'!C10+'A-35'!C21</f>
        <v>0</v>
      </c>
      <c r="D32" s="284">
        <f ca="1">+'A-35'!D10+'A-35'!D21</f>
        <v>0</v>
      </c>
      <c r="E32" s="284">
        <f ca="1">+'A-35'!E10+'A-35'!E21</f>
        <v>0</v>
      </c>
      <c r="F32" s="284">
        <f ca="1">+'A-35'!F10+'A-35'!F21</f>
        <v>0</v>
      </c>
      <c r="G32" s="284">
        <f ca="1">+'A-35'!G10+'A-35'!G21</f>
        <v>0</v>
      </c>
      <c r="H32" s="284">
        <f ca="1">+'A-35'!H10+'A-35'!H21</f>
        <v>0</v>
      </c>
      <c r="I32" s="284">
        <f ca="1">+'A-35'!I10+'A-35'!I21</f>
        <v>0</v>
      </c>
      <c r="J32" s="42"/>
      <c r="K32" s="712"/>
      <c r="L32" s="712"/>
    </row>
    <row r="33" spans="1:12" hidden="1" outlineLevel="2" x14ac:dyDescent="0.2">
      <c r="A33" s="61" t="s">
        <v>547</v>
      </c>
      <c r="B33" s="284">
        <f ca="1">+'A-35'!B11+'A-35'!B22</f>
        <v>0</v>
      </c>
      <c r="C33" s="284">
        <f ca="1">+'A-35'!C11+'A-35'!C22</f>
        <v>0</v>
      </c>
      <c r="D33" s="284">
        <f ca="1">+'A-35'!D11+'A-35'!D22</f>
        <v>0</v>
      </c>
      <c r="E33" s="284">
        <f ca="1">+'A-35'!E11+'A-35'!E22</f>
        <v>0</v>
      </c>
      <c r="F33" s="284">
        <f ca="1">+'A-35'!F11+'A-35'!F22</f>
        <v>0</v>
      </c>
      <c r="G33" s="284">
        <f ca="1">+'A-35'!G11+'A-35'!G22</f>
        <v>0</v>
      </c>
      <c r="H33" s="284">
        <f ca="1">+'A-35'!H11+'A-35'!H22</f>
        <v>0</v>
      </c>
      <c r="I33" s="284">
        <f ca="1">+'A-35'!I11+'A-35'!I22</f>
        <v>0</v>
      </c>
      <c r="J33" s="42"/>
      <c r="K33" s="21"/>
      <c r="L33" s="21"/>
    </row>
    <row r="34" spans="1:12" s="736" customFormat="1" hidden="1" outlineLevel="2" x14ac:dyDescent="0.2">
      <c r="A34" s="61" t="s">
        <v>498</v>
      </c>
      <c r="B34" s="284">
        <f ca="1">+'A-35'!B12+'A-35'!B23</f>
        <v>0</v>
      </c>
      <c r="C34" s="284">
        <f ca="1">+'A-35'!C12+'A-35'!C23</f>
        <v>0</v>
      </c>
      <c r="D34" s="284">
        <f ca="1">+'A-35'!D12+'A-35'!D23</f>
        <v>0</v>
      </c>
      <c r="E34" s="284">
        <f ca="1">+'A-35'!E12+'A-35'!E23</f>
        <v>0</v>
      </c>
      <c r="F34" s="284">
        <f ca="1">+'A-35'!F12+'A-35'!F23</f>
        <v>0</v>
      </c>
      <c r="G34" s="284">
        <f ca="1">+'A-35'!G12+'A-35'!G23</f>
        <v>0</v>
      </c>
      <c r="H34" s="284">
        <f ca="1">+'A-35'!H12+'A-35'!H23</f>
        <v>0</v>
      </c>
      <c r="I34" s="284">
        <f ca="1">+'A-35'!I12+'A-35'!I23</f>
        <v>0</v>
      </c>
      <c r="J34" s="42"/>
      <c r="K34" s="712"/>
      <c r="L34" s="712"/>
    </row>
    <row r="35" spans="1:12" ht="13.5" hidden="1" outlineLevel="2" thickBot="1" x14ac:dyDescent="0.25">
      <c r="A35" s="83" t="s">
        <v>70</v>
      </c>
      <c r="B35" s="284">
        <f ca="1">+'A-35'!B13+'A-35'!B24</f>
        <v>0</v>
      </c>
      <c r="C35" s="284">
        <f ca="1">+'A-35'!C13+'A-35'!C24</f>
        <v>2.3278502898138598</v>
      </c>
      <c r="D35" s="284">
        <f ca="1">+'A-35'!D13+'A-35'!D24</f>
        <v>2.3278502898138598</v>
      </c>
      <c r="E35" s="284">
        <f ca="1">+'A-35'!E13+'A-35'!E24</f>
        <v>2.3278502898138598</v>
      </c>
      <c r="F35" s="284">
        <f ca="1">+'A-35'!F13+'A-35'!F24</f>
        <v>2.3278502898138598</v>
      </c>
      <c r="G35" s="284">
        <f ca="1">+'A-35'!G13+'A-35'!G24</f>
        <v>2.3278502898138598</v>
      </c>
      <c r="H35" s="284">
        <f ca="1">+'A-35'!H13+'A-35'!H24</f>
        <v>2.3278502898138598</v>
      </c>
      <c r="I35" s="284">
        <f ca="1">+'A-35'!I13+'A-35'!I24</f>
        <v>2.3278502898138598</v>
      </c>
      <c r="J35" s="93"/>
      <c r="K35" s="21"/>
      <c r="L35" s="21"/>
    </row>
    <row r="36" spans="1:12" s="87" customFormat="1" ht="20.25" customHeight="1" collapsed="1" thickBot="1" x14ac:dyDescent="0.25">
      <c r="A36" s="94" t="s">
        <v>121</v>
      </c>
      <c r="B36" s="293">
        <f t="shared" ref="B36:I36" ca="1" si="7">SUM(B30:B35)</f>
        <v>0</v>
      </c>
      <c r="C36" s="293">
        <f t="shared" ca="1" si="7"/>
        <v>2.3278502898138598</v>
      </c>
      <c r="D36" s="293">
        <f t="shared" ca="1" si="7"/>
        <v>2.3278502898138598</v>
      </c>
      <c r="E36" s="293">
        <f t="shared" ca="1" si="7"/>
        <v>2.3278502898138598</v>
      </c>
      <c r="F36" s="293">
        <f t="shared" ca="1" si="7"/>
        <v>2.3278502898138598</v>
      </c>
      <c r="G36" s="293">
        <f t="shared" ca="1" si="7"/>
        <v>2.3278502898138598</v>
      </c>
      <c r="H36" s="293">
        <f t="shared" ca="1" si="7"/>
        <v>2.3278502898138598</v>
      </c>
      <c r="I36" s="293">
        <f t="shared" ca="1" si="7"/>
        <v>2.3278502898138598</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2.0211271022474133E-2</v>
      </c>
      <c r="F47" s="284">
        <f t="shared" ca="1" si="12"/>
        <v>3.7522835550168297E-2</v>
      </c>
      <c r="G47" s="284">
        <f t="shared" ca="1" si="12"/>
        <v>5.1642285738441263E-2</v>
      </c>
      <c r="H47" s="284">
        <f t="shared" ca="1" si="12"/>
        <v>6.5705850135180918E-2</v>
      </c>
      <c r="I47" s="284">
        <f t="shared" ca="1" si="12"/>
        <v>7.968145485987975E-2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2.0211271022474133E-2</v>
      </c>
      <c r="F48" s="293">
        <f t="shared" ca="1" si="13"/>
        <v>3.7522835550168297E-2</v>
      </c>
      <c r="G48" s="293">
        <f t="shared" ca="1" si="13"/>
        <v>5.1642285738441263E-2</v>
      </c>
      <c r="H48" s="293">
        <f t="shared" ca="1" si="13"/>
        <v>6.5705850135180918E-2</v>
      </c>
      <c r="I48" s="293">
        <f t="shared" ca="1" si="13"/>
        <v>7.968145485987975E-2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1.0940934261767446E-2</v>
      </c>
      <c r="F58" s="285">
        <f t="shared" ca="1" si="18"/>
        <v>2.6160916812907477E-2</v>
      </c>
      <c r="G58" s="285">
        <f t="shared" ca="1" si="18"/>
        <v>4.3723480098977439E-2</v>
      </c>
      <c r="H58" s="285">
        <f t="shared" ca="1" si="18"/>
        <v>5.986042335539208E-2</v>
      </c>
      <c r="I58" s="285">
        <f t="shared" ca="1" si="18"/>
        <v>7.4404438220723332E-2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1.0940934261767446E-2</v>
      </c>
      <c r="F59" s="286">
        <f t="shared" ca="1" si="19"/>
        <v>2.6160916812907477E-2</v>
      </c>
      <c r="G59" s="286">
        <f t="shared" ca="1" si="19"/>
        <v>4.3723480098977439E-2</v>
      </c>
      <c r="H59" s="286">
        <f t="shared" ca="1" si="19"/>
        <v>5.986042335539208E-2</v>
      </c>
      <c r="I59" s="286">
        <f t="shared" ca="1" si="19"/>
        <v>7.4404438220723332E-2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2.3278502898138598</v>
      </c>
      <c r="D69" s="285">
        <f t="shared" ca="1" si="24"/>
        <v>2.3278502898138598</v>
      </c>
      <c r="E69" s="285">
        <f t="shared" ca="1" si="24"/>
        <v>2.359002495098101</v>
      </c>
      <c r="F69" s="285">
        <f t="shared" ca="1" si="24"/>
        <v>2.3915340421769353</v>
      </c>
      <c r="G69" s="285">
        <f t="shared" ca="1" si="24"/>
        <v>2.4232160556512783</v>
      </c>
      <c r="H69" s="285">
        <f t="shared" ca="1" si="24"/>
        <v>2.4534165633044327</v>
      </c>
      <c r="I69" s="285">
        <f t="shared" ca="1" si="24"/>
        <v>2.4819361828944628</v>
      </c>
      <c r="K69" s="42"/>
      <c r="L69" s="21"/>
    </row>
    <row r="70" spans="1:20" s="87" customFormat="1" ht="18" customHeight="1" collapsed="1" thickBot="1" x14ac:dyDescent="0.25">
      <c r="A70" s="99" t="s">
        <v>122</v>
      </c>
      <c r="B70" s="294">
        <f t="shared" ref="B70:I70" ca="1" si="25">SUM(B64:B69)</f>
        <v>0</v>
      </c>
      <c r="C70" s="294">
        <f t="shared" ca="1" si="25"/>
        <v>2.3278502898138598</v>
      </c>
      <c r="D70" s="294">
        <f t="shared" ca="1" si="25"/>
        <v>2.3278502898138598</v>
      </c>
      <c r="E70" s="294">
        <f t="shared" ca="1" si="25"/>
        <v>2.359002495098101</v>
      </c>
      <c r="F70" s="294">
        <f t="shared" ca="1" si="25"/>
        <v>2.3915340421769353</v>
      </c>
      <c r="G70" s="294">
        <f t="shared" ca="1" si="25"/>
        <v>2.4232160556512783</v>
      </c>
      <c r="H70" s="294">
        <f t="shared" ca="1" si="25"/>
        <v>2.4534165633044327</v>
      </c>
      <c r="I70" s="294">
        <f t="shared" ca="1" si="25"/>
        <v>2.4819361828944628</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2.0211271022474133E-2</v>
      </c>
      <c r="Q77" s="284">
        <f ca="1">IF($B77&lt;&gt;0,(+VLOOKUP($B77,$A$8:$I$13,6,FALSE))*(F77),0)</f>
        <v>3.7522835550168297E-2</v>
      </c>
      <c r="R77" s="284">
        <f ca="1">IF($B77&lt;&gt;0,(+VLOOKUP($B77,$A$8:$I$13,7,FALSE))*(G77),0)</f>
        <v>5.1642285738441263E-2</v>
      </c>
      <c r="S77" s="284">
        <f ca="1">IF($B77&lt;&gt;0,(+VLOOKUP($B77,$A$8:$I$13,8,FALSE))*(H77),0)</f>
        <v>6.5705850135180918E-2</v>
      </c>
      <c r="T77" s="284">
        <f ca="1">IF($B77&lt;&gt;0,(+VLOOKUP($B77,$A$8:$I$13,9,FALSE))*(I77),0)</f>
        <v>7.968145485987975E-2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2.0211271022474133E-2</v>
      </c>
      <c r="Q83" s="291">
        <f t="shared" ca="1" si="51"/>
        <v>3.7522835550168297E-2</v>
      </c>
      <c r="R83" s="291">
        <f t="shared" ca="1" si="51"/>
        <v>5.1642285738441263E-2</v>
      </c>
      <c r="S83" s="291">
        <f t="shared" ca="1" si="51"/>
        <v>6.5705850135180918E-2</v>
      </c>
      <c r="T83" s="291">
        <f t="shared" ca="1" si="51"/>
        <v>7.968145485987975E-2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2.0211271022474133E-2</v>
      </c>
      <c r="F103" s="284">
        <f t="shared" ca="1" si="62"/>
        <v>3.7522835550168297E-2</v>
      </c>
      <c r="G103" s="284">
        <f t="shared" ca="1" si="62"/>
        <v>5.1642285738441263E-2</v>
      </c>
      <c r="H103" s="284">
        <f t="shared" ca="1" si="62"/>
        <v>6.5705850135180918E-2</v>
      </c>
      <c r="I103" s="284">
        <f t="shared" ca="1" si="62"/>
        <v>7.968145485987975E-2</v>
      </c>
    </row>
    <row r="104" spans="1:20" outlineLevel="1" x14ac:dyDescent="0.2">
      <c r="A104" s="120" t="s">
        <v>135</v>
      </c>
      <c r="B104" s="121"/>
      <c r="C104" s="295">
        <f t="shared" ref="C104:I104" ca="1" si="63">SUM(C98:C103)</f>
        <v>0</v>
      </c>
      <c r="D104" s="295">
        <f t="shared" ca="1" si="63"/>
        <v>0</v>
      </c>
      <c r="E104" s="295">
        <f t="shared" ca="1" si="63"/>
        <v>2.0211271022474133E-2</v>
      </c>
      <c r="F104" s="295">
        <f t="shared" ca="1" si="63"/>
        <v>3.7522835550168297E-2</v>
      </c>
      <c r="G104" s="295">
        <f t="shared" ca="1" si="63"/>
        <v>5.1642285738441263E-2</v>
      </c>
      <c r="H104" s="295">
        <f t="shared" ca="1" si="63"/>
        <v>6.5705850135180918E-2</v>
      </c>
      <c r="I104" s="295">
        <f t="shared" ca="1" si="63"/>
        <v>7.968145485987975E-2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2.8225977599459332E-2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1.0940934261767446E-2</v>
      </c>
      <c r="Q113" s="284">
        <f ca="1">IF($B113&lt;&gt;0,(+VLOOKUP($B113,$A$8:$I$13,6,FALSE)+VLOOKUP($B113,$A$42:$I$47,6,FALSE))*(F113),0)</f>
        <v>2.6160916812907477E-2</v>
      </c>
      <c r="R113" s="284">
        <f ca="1">IF($B113&lt;&gt;0,(+VLOOKUP($B113,$A$8:$I$13,7,FALSE)+VLOOKUP($B113,$A$42:$I$47,7,FALSE))*(G113),0)</f>
        <v>4.3723480098977439E-2</v>
      </c>
      <c r="S113" s="284">
        <f ca="1">IF($B113&lt;&gt;0,(+VLOOKUP($B113,$A$8:$I$13,8,FALSE)+VLOOKUP($B113,$A$42:$I$47,8,FALSE))*(H113),0)</f>
        <v>5.986042335539208E-2</v>
      </c>
      <c r="T113" s="284">
        <f ca="1">IF($B113&lt;&gt;0,(+VLOOKUP($B113,$A$8:$I$13,9,FALSE)+VLOOKUP($B113,$A$42:$I$47,9,FALSE))*(I113),0)</f>
        <v>7.4404438220723332E-2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1.0940934261767446E-2</v>
      </c>
      <c r="Q119" s="291">
        <f t="shared" ca="1" si="75"/>
        <v>2.6160916812907477E-2</v>
      </c>
      <c r="R119" s="291">
        <f t="shared" ca="1" si="75"/>
        <v>4.3723480098977439E-2</v>
      </c>
      <c r="S119" s="291">
        <f t="shared" ca="1" si="75"/>
        <v>5.986042335539208E-2</v>
      </c>
      <c r="T119" s="291">
        <f t="shared" ca="1" si="75"/>
        <v>7.4404438220723332E-2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1.0940934261767446E-2</v>
      </c>
      <c r="F139" s="284">
        <f t="shared" ca="1" si="83"/>
        <v>2.6160916812907477E-2</v>
      </c>
      <c r="G139" s="284">
        <f t="shared" ca="1" si="83"/>
        <v>4.3723480098977439E-2</v>
      </c>
      <c r="H139" s="284">
        <f t="shared" ca="1" si="83"/>
        <v>5.986042335539208E-2</v>
      </c>
      <c r="I139" s="284">
        <f t="shared" ca="1" si="83"/>
        <v>7.4404438220723332E-2</v>
      </c>
    </row>
    <row r="140" spans="1:16" outlineLevel="1" x14ac:dyDescent="0.2">
      <c r="A140" s="120" t="s">
        <v>140</v>
      </c>
      <c r="B140" s="121"/>
      <c r="C140" s="295">
        <f t="shared" ref="C140:I140" ca="1" si="84">SUM(C134:C139)</f>
        <v>0</v>
      </c>
      <c r="D140" s="295">
        <f t="shared" ca="1" si="84"/>
        <v>0</v>
      </c>
      <c r="E140" s="295">
        <f t="shared" ca="1" si="84"/>
        <v>1.0940934261767446E-2</v>
      </c>
      <c r="F140" s="295">
        <f t="shared" ca="1" si="84"/>
        <v>2.6160916812907477E-2</v>
      </c>
      <c r="G140" s="295">
        <f t="shared" ca="1" si="84"/>
        <v>4.3723480098977439E-2</v>
      </c>
      <c r="H140" s="295">
        <f t="shared" ca="1" si="84"/>
        <v>5.986042335539208E-2</v>
      </c>
      <c r="I140" s="295">
        <f t="shared" ca="1" si="84"/>
        <v>7.4404438220723332E-2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3.090486278543603E-2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2.3278502898138598</v>
      </c>
      <c r="D205" s="82">
        <f t="shared" ca="1" si="98"/>
        <v>2.3278502898138598</v>
      </c>
      <c r="E205" s="82">
        <f t="shared" ca="1" si="98"/>
        <v>2.3278502898138598</v>
      </c>
      <c r="F205" s="82">
        <f t="shared" ca="1" si="98"/>
        <v>2.3278502898138598</v>
      </c>
      <c r="G205" s="82">
        <f t="shared" ca="1" si="98"/>
        <v>2.3278502898138598</v>
      </c>
      <c r="H205" s="82">
        <f t="shared" ca="1" si="98"/>
        <v>2.3278502898138598</v>
      </c>
      <c r="I205" s="82">
        <f t="shared" ca="1" si="98"/>
        <v>2.3278502898138598</v>
      </c>
    </row>
    <row r="206" spans="1:9" hidden="1" outlineLevel="1" x14ac:dyDescent="0.2">
      <c r="A206" t="s">
        <v>149</v>
      </c>
      <c r="B206" s="82">
        <f t="shared" ref="B206:I206" ca="1" si="99">+B36</f>
        <v>0</v>
      </c>
      <c r="C206" s="82">
        <f t="shared" ca="1" si="99"/>
        <v>2.3278502898138598</v>
      </c>
      <c r="D206" s="82">
        <f t="shared" ca="1" si="99"/>
        <v>2.3278502898138598</v>
      </c>
      <c r="E206" s="82">
        <f t="shared" ca="1" si="99"/>
        <v>2.3278502898138598</v>
      </c>
      <c r="F206" s="82">
        <f t="shared" ca="1" si="99"/>
        <v>2.3278502898138598</v>
      </c>
      <c r="G206" s="82">
        <f t="shared" ca="1" si="99"/>
        <v>2.3278502898138598</v>
      </c>
      <c r="H206" s="82">
        <f t="shared" ca="1" si="99"/>
        <v>2.3278502898138598</v>
      </c>
      <c r="I206" s="82">
        <f t="shared" ca="1" si="99"/>
        <v>2.3278502898138598</v>
      </c>
    </row>
    <row r="207" spans="1:9" hidden="1" outlineLevel="1" x14ac:dyDescent="0.2">
      <c r="A207" t="s">
        <v>150</v>
      </c>
      <c r="B207" s="82">
        <f t="shared" ref="B207:I207" ca="1" si="100">+B36+B48</f>
        <v>0</v>
      </c>
      <c r="C207" s="82">
        <f t="shared" ca="1" si="100"/>
        <v>2.3278502898138598</v>
      </c>
      <c r="D207" s="82">
        <f t="shared" ca="1" si="100"/>
        <v>2.3278502898138598</v>
      </c>
      <c r="E207" s="82">
        <f t="shared" ca="1" si="100"/>
        <v>2.3480615608363338</v>
      </c>
      <c r="F207" s="82">
        <f t="shared" ca="1" si="100"/>
        <v>2.365373125364028</v>
      </c>
      <c r="G207" s="82">
        <f t="shared" ca="1" si="100"/>
        <v>2.3794925755523009</v>
      </c>
      <c r="H207" s="82">
        <f t="shared" ca="1" si="100"/>
        <v>2.3935561399490406</v>
      </c>
      <c r="I207" s="82">
        <f t="shared" ca="1" si="100"/>
        <v>2.4075317446737396</v>
      </c>
    </row>
    <row r="208" spans="1:9" hidden="1" outlineLevel="1" x14ac:dyDescent="0.2">
      <c r="A208" t="s">
        <v>151</v>
      </c>
      <c r="B208" s="82">
        <f t="shared" ref="B208:I208" ca="1" si="101">+B70</f>
        <v>0</v>
      </c>
      <c r="C208" s="82">
        <f t="shared" ca="1" si="101"/>
        <v>2.3278502898138598</v>
      </c>
      <c r="D208" s="82">
        <f t="shared" ca="1" si="101"/>
        <v>2.3278502898138598</v>
      </c>
      <c r="E208" s="82">
        <f t="shared" ca="1" si="101"/>
        <v>2.359002495098101</v>
      </c>
      <c r="F208" s="82">
        <f t="shared" ca="1" si="101"/>
        <v>2.3915340421769353</v>
      </c>
      <c r="G208" s="82">
        <f t="shared" ca="1" si="101"/>
        <v>2.4232160556512783</v>
      </c>
      <c r="H208" s="82">
        <f t="shared" ca="1" si="101"/>
        <v>2.4534165633044327</v>
      </c>
      <c r="I208" s="82">
        <f t="shared" ca="1" si="101"/>
        <v>2.4819361828944628</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240" priority="2" stopIfTrue="1" operator="notEqual">
      <formula>0</formula>
    </cfRule>
  </conditionalFormatting>
  <conditionalFormatting sqref="J130 J94 J70 J59 J48 J36:J37 J14 J25">
    <cfRule type="cellIs" dxfId="239" priority="3" stopIfTrue="1" operator="equal">
      <formula>"OK"</formula>
    </cfRule>
    <cfRule type="cellIs" dxfId="238" priority="4" stopIfTrue="1" operator="equal">
      <formula>"Warning Check Escalations"</formula>
    </cfRule>
  </conditionalFormatting>
  <conditionalFormatting sqref="N120:T120 N84:T84">
    <cfRule type="cellIs" dxfId="237" priority="5" stopIfTrue="1" operator="notEqual">
      <formula>0</formula>
    </cfRule>
    <cfRule type="cellIs" dxfId="236" priority="6" stopIfTrue="1" operator="equal">
      <formula>0</formula>
    </cfRule>
  </conditionalFormatting>
  <conditionalFormatting sqref="B94:I94">
    <cfRule type="cellIs" dxfId="235" priority="1" stopIfTrue="1" operator="notEqual">
      <formula>0</formula>
    </cfRule>
  </conditionalFormatting>
  <dataValidations count="5">
    <dataValidation type="list" showInputMessage="1" showErrorMessage="1" sqref="B112" xr:uid="{00000000-0002-0000-3000-000000000000}">
      <formula1>"Labour, Materials, Services"</formula1>
    </dataValidation>
    <dataValidation type="list" allowBlank="1" showInputMessage="1" showErrorMessage="1" sqref="A77:A82" xr:uid="{00000000-0002-0000-3000-000001000000}">
      <formula1>EscalationDescription_Input_Cost</formula1>
    </dataValidation>
    <dataValidation type="list" showInputMessage="1" showErrorMessage="1" sqref="A113:A118" xr:uid="{00000000-0002-0000-3000-000002000000}">
      <formula1>EscalationDescription_General</formula1>
    </dataValidation>
    <dataValidation type="list" allowBlank="1" showInputMessage="1" showErrorMessage="1" sqref="D5" xr:uid="{00000000-0002-0000-3000-000003000000}">
      <formula1>"2008/09 Regulatory Accounts, Bottom Up"</formula1>
    </dataValidation>
    <dataValidation type="list" showInputMessage="1" showErrorMessage="1" sqref="B77:B82 B113:B118" xr:uid="{00000000-0002-0000-30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77825"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5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codeName="Sheet92">
    <tabColor rgb="FF339966"/>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36</v>
      </c>
      <c r="M1" s="281"/>
      <c r="N1" s="279"/>
      <c r="O1" s="279"/>
      <c r="P1" s="279"/>
      <c r="Q1" s="279"/>
      <c r="R1" s="279"/>
      <c r="S1" s="279"/>
      <c r="T1" s="279"/>
    </row>
    <row r="2" spans="1:20" ht="15.75" x14ac:dyDescent="0.25">
      <c r="A2" s="184" t="s">
        <v>114</v>
      </c>
      <c r="B2" s="74" t="str">
        <f ca="1">OFFSET(List_AllocOpexListStart,+$K$1,1)</f>
        <v>Customer Engagement</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0.43434309435329904</v>
      </c>
      <c r="D13" s="285">
        <f ca="1">OFFSET(Future_AOpexStart,MATCH($K$1,'I-6 Future A'!$A$6:$A$379)+7,+'I-5 Future DA'!E$5)</f>
        <v>0.43434309435329904</v>
      </c>
      <c r="E13" s="285">
        <f ca="1">OFFSET(Future_AOpexStart,MATCH($K$1,'I-6 Future A'!$A$6:$A$379)+7,+'I-5 Future DA'!F$5)</f>
        <v>0.43434309435329904</v>
      </c>
      <c r="F13" s="285">
        <f ca="1">OFFSET(Future_AOpexStart,MATCH($K$1,'I-6 Future A'!$A$6:$A$379)+7,+'I-5 Future DA'!G$5)</f>
        <v>0.43434309435329904</v>
      </c>
      <c r="G13" s="285">
        <f ca="1">OFFSET(Future_AOpexStart,MATCH($K$1,'I-6 Future A'!$A$6:$A$379)+7,+'I-5 Future DA'!H$5)</f>
        <v>0.43434309435329904</v>
      </c>
      <c r="H13" s="285">
        <f ca="1">OFFSET(Future_AOpexStart,MATCH($K$1,'I-6 Future A'!$A$6:$A$379)+7,+'I-5 Future DA'!I$5)</f>
        <v>0.43434309435329904</v>
      </c>
      <c r="I13" s="285">
        <f ca="1">OFFSET(Future_AOpexStart,MATCH($K$1,'I-6 Future A'!$A$6:$A$379)+7,+'I-5 Future DA'!J$5)</f>
        <v>0.43434309435329904</v>
      </c>
      <c r="J13" s="36"/>
      <c r="K13" s="21"/>
      <c r="L13" s="21"/>
    </row>
    <row r="14" spans="1:20" s="87" customFormat="1" ht="18" customHeight="1" collapsed="1" thickBot="1" x14ac:dyDescent="0.25">
      <c r="A14" s="84" t="s">
        <v>71</v>
      </c>
      <c r="B14" s="286">
        <f t="shared" ref="B14:I14" ca="1" si="0">SUM(B8:B13)</f>
        <v>0</v>
      </c>
      <c r="C14" s="286">
        <f t="shared" ca="1" si="0"/>
        <v>0.43434309435329904</v>
      </c>
      <c r="D14" s="286">
        <f t="shared" ca="1" si="0"/>
        <v>0.43434309435329904</v>
      </c>
      <c r="E14" s="286">
        <f t="shared" ca="1" si="0"/>
        <v>0.43434309435329904</v>
      </c>
      <c r="F14" s="286">
        <f t="shared" ca="1" si="0"/>
        <v>0.43434309435329904</v>
      </c>
      <c r="G14" s="286">
        <f t="shared" ca="1" si="0"/>
        <v>0.43434309435329904</v>
      </c>
      <c r="H14" s="286">
        <f t="shared" ca="1" si="0"/>
        <v>0.43434309435329904</v>
      </c>
      <c r="I14" s="286">
        <f t="shared" ca="1" si="0"/>
        <v>0.43434309435329904</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+'A-36'!B8+'A-36'!B19</f>
        <v>0</v>
      </c>
      <c r="C30" s="284">
        <f ca="1">+'A-36'!C8+'A-36'!C19</f>
        <v>0</v>
      </c>
      <c r="D30" s="284">
        <f ca="1">+'A-36'!D8+'A-36'!D19</f>
        <v>0</v>
      </c>
      <c r="E30" s="284">
        <f ca="1">+'A-36'!E8+'A-36'!E19</f>
        <v>0</v>
      </c>
      <c r="F30" s="284">
        <f ca="1">+'A-36'!F8+'A-36'!F19</f>
        <v>0</v>
      </c>
      <c r="G30" s="284">
        <f ca="1">+'A-36'!G8+'A-36'!G19</f>
        <v>0</v>
      </c>
      <c r="H30" s="284">
        <f ca="1">+'A-36'!H8+'A-36'!H19</f>
        <v>0</v>
      </c>
      <c r="I30" s="284">
        <f ca="1">+'A-36'!I8+'A-36'!I19</f>
        <v>0</v>
      </c>
      <c r="J30" s="42"/>
      <c r="K30" s="21"/>
      <c r="L30" s="21"/>
    </row>
    <row r="31" spans="1:12" hidden="1" outlineLevel="2" x14ac:dyDescent="0.2">
      <c r="A31" s="61" t="s">
        <v>69</v>
      </c>
      <c r="B31" s="284">
        <f ca="1">+'A-36'!B9+'A-36'!B20</f>
        <v>0</v>
      </c>
      <c r="C31" s="284">
        <f ca="1">+'A-36'!C9+'A-36'!C20</f>
        <v>0</v>
      </c>
      <c r="D31" s="284">
        <f ca="1">+'A-36'!D9+'A-36'!D20</f>
        <v>0</v>
      </c>
      <c r="E31" s="284">
        <f ca="1">+'A-36'!E9+'A-36'!E20</f>
        <v>0</v>
      </c>
      <c r="F31" s="284">
        <f ca="1">+'A-36'!F9+'A-36'!F20</f>
        <v>0</v>
      </c>
      <c r="G31" s="284">
        <f ca="1">+'A-36'!G9+'A-36'!G20</f>
        <v>0</v>
      </c>
      <c r="H31" s="284">
        <f ca="1">+'A-36'!H9+'A-36'!H20</f>
        <v>0</v>
      </c>
      <c r="I31" s="284">
        <f ca="1">+'A-36'!I9+'A-36'!I20</f>
        <v>0</v>
      </c>
      <c r="J31" s="42"/>
      <c r="K31" s="21"/>
      <c r="L31" s="21"/>
    </row>
    <row r="32" spans="1:12" s="736" customFormat="1" hidden="1" outlineLevel="2" x14ac:dyDescent="0.2">
      <c r="A32" s="61" t="s">
        <v>546</v>
      </c>
      <c r="B32" s="284">
        <f ca="1">+'A-36'!B10+'A-36'!B21</f>
        <v>0</v>
      </c>
      <c r="C32" s="284">
        <f ca="1">+'A-36'!C10+'A-36'!C21</f>
        <v>0</v>
      </c>
      <c r="D32" s="284">
        <f ca="1">+'A-36'!D10+'A-36'!D21</f>
        <v>0</v>
      </c>
      <c r="E32" s="284">
        <f ca="1">+'A-36'!E10+'A-36'!E21</f>
        <v>0</v>
      </c>
      <c r="F32" s="284">
        <f ca="1">+'A-36'!F10+'A-36'!F21</f>
        <v>0</v>
      </c>
      <c r="G32" s="284">
        <f ca="1">+'A-36'!G10+'A-36'!G21</f>
        <v>0</v>
      </c>
      <c r="H32" s="284">
        <f ca="1">+'A-36'!H10+'A-36'!H21</f>
        <v>0</v>
      </c>
      <c r="I32" s="284">
        <f ca="1">+'A-36'!I10+'A-36'!I21</f>
        <v>0</v>
      </c>
      <c r="J32" s="42"/>
      <c r="K32" s="712"/>
      <c r="L32" s="712"/>
    </row>
    <row r="33" spans="1:12" hidden="1" outlineLevel="2" x14ac:dyDescent="0.2">
      <c r="A33" s="61" t="s">
        <v>547</v>
      </c>
      <c r="B33" s="284">
        <f ca="1">+'A-36'!B11+'A-36'!B22</f>
        <v>0</v>
      </c>
      <c r="C33" s="284">
        <f ca="1">+'A-36'!C11+'A-36'!C22</f>
        <v>0</v>
      </c>
      <c r="D33" s="284">
        <f ca="1">+'A-36'!D11+'A-36'!D22</f>
        <v>0</v>
      </c>
      <c r="E33" s="284">
        <f ca="1">+'A-36'!E11+'A-36'!E22</f>
        <v>0</v>
      </c>
      <c r="F33" s="284">
        <f ca="1">+'A-36'!F11+'A-36'!F22</f>
        <v>0</v>
      </c>
      <c r="G33" s="284">
        <f ca="1">+'A-36'!G11+'A-36'!G22</f>
        <v>0</v>
      </c>
      <c r="H33" s="284">
        <f ca="1">+'A-36'!H11+'A-36'!H22</f>
        <v>0</v>
      </c>
      <c r="I33" s="284">
        <f ca="1">+'A-36'!I11+'A-36'!I22</f>
        <v>0</v>
      </c>
      <c r="J33" s="42"/>
      <c r="K33" s="21"/>
      <c r="L33" s="21"/>
    </row>
    <row r="34" spans="1:12" s="736" customFormat="1" hidden="1" outlineLevel="2" x14ac:dyDescent="0.2">
      <c r="A34" s="61" t="s">
        <v>498</v>
      </c>
      <c r="B34" s="284">
        <f ca="1">+'A-36'!B12+'A-36'!B23</f>
        <v>0</v>
      </c>
      <c r="C34" s="284">
        <f ca="1">+'A-36'!C12+'A-36'!C23</f>
        <v>0</v>
      </c>
      <c r="D34" s="284">
        <f ca="1">+'A-36'!D12+'A-36'!D23</f>
        <v>0</v>
      </c>
      <c r="E34" s="284">
        <f ca="1">+'A-36'!E12+'A-36'!E23</f>
        <v>0</v>
      </c>
      <c r="F34" s="284">
        <f ca="1">+'A-36'!F12+'A-36'!F23</f>
        <v>0</v>
      </c>
      <c r="G34" s="284">
        <f ca="1">+'A-36'!G12+'A-36'!G23</f>
        <v>0</v>
      </c>
      <c r="H34" s="284">
        <f ca="1">+'A-36'!H12+'A-36'!H23</f>
        <v>0</v>
      </c>
      <c r="I34" s="284">
        <f ca="1">+'A-36'!I12+'A-36'!I23</f>
        <v>0</v>
      </c>
      <c r="J34" s="42"/>
      <c r="K34" s="712"/>
      <c r="L34" s="712"/>
    </row>
    <row r="35" spans="1:12" ht="13.5" hidden="1" outlineLevel="2" thickBot="1" x14ac:dyDescent="0.25">
      <c r="A35" s="83" t="s">
        <v>70</v>
      </c>
      <c r="B35" s="284">
        <f ca="1">+'A-36'!B13+'A-36'!B24</f>
        <v>0</v>
      </c>
      <c r="C35" s="284">
        <f ca="1">+'A-36'!C13+'A-36'!C24</f>
        <v>0.43434309435329904</v>
      </c>
      <c r="D35" s="284">
        <f ca="1">+'A-36'!D13+'A-36'!D24</f>
        <v>0.43434309435329904</v>
      </c>
      <c r="E35" s="284">
        <f ca="1">+'A-36'!E13+'A-36'!E24</f>
        <v>0.43434309435329904</v>
      </c>
      <c r="F35" s="284">
        <f ca="1">+'A-36'!F13+'A-36'!F24</f>
        <v>0.43434309435329904</v>
      </c>
      <c r="G35" s="284">
        <f ca="1">+'A-36'!G13+'A-36'!G24</f>
        <v>0.43434309435329904</v>
      </c>
      <c r="H35" s="284">
        <f ca="1">+'A-36'!H13+'A-36'!H24</f>
        <v>0.43434309435329904</v>
      </c>
      <c r="I35" s="284">
        <f ca="1">+'A-36'!I13+'A-36'!I24</f>
        <v>0.43434309435329904</v>
      </c>
      <c r="J35" s="93"/>
      <c r="K35" s="21"/>
      <c r="L35" s="21"/>
    </row>
    <row r="36" spans="1:12" s="87" customFormat="1" ht="20.25" customHeight="1" collapsed="1" thickBot="1" x14ac:dyDescent="0.25">
      <c r="A36" s="94" t="s">
        <v>121</v>
      </c>
      <c r="B36" s="293">
        <f t="shared" ref="B36:I36" ca="1" si="7">SUM(B30:B35)</f>
        <v>0</v>
      </c>
      <c r="C36" s="293">
        <f t="shared" ca="1" si="7"/>
        <v>0.43434309435329904</v>
      </c>
      <c r="D36" s="293">
        <f t="shared" ca="1" si="7"/>
        <v>0.43434309435329904</v>
      </c>
      <c r="E36" s="293">
        <f t="shared" ca="1" si="7"/>
        <v>0.43434309435329904</v>
      </c>
      <c r="F36" s="293">
        <f t="shared" ca="1" si="7"/>
        <v>0.43434309435329904</v>
      </c>
      <c r="G36" s="293">
        <f t="shared" ca="1" si="7"/>
        <v>0.43434309435329904</v>
      </c>
      <c r="H36" s="293">
        <f t="shared" ca="1" si="7"/>
        <v>0.43434309435329904</v>
      </c>
      <c r="I36" s="293">
        <f t="shared" ca="1" si="7"/>
        <v>0.43434309435329904</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3.7711299713421606E-3</v>
      </c>
      <c r="F47" s="284">
        <f t="shared" ca="1" si="12"/>
        <v>7.001216776304494E-3</v>
      </c>
      <c r="G47" s="284">
        <f t="shared" ca="1" si="12"/>
        <v>9.6357013529875298E-3</v>
      </c>
      <c r="H47" s="284">
        <f t="shared" ca="1" si="12"/>
        <v>1.2259758451696069E-2</v>
      </c>
      <c r="I47" s="284">
        <f t="shared" ca="1" si="12"/>
        <v>1.4867403551617708E-2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3.7711299713421606E-3</v>
      </c>
      <c r="F48" s="293">
        <f t="shared" ca="1" si="13"/>
        <v>7.001216776304494E-3</v>
      </c>
      <c r="G48" s="293">
        <f t="shared" ca="1" si="13"/>
        <v>9.6357013529875298E-3</v>
      </c>
      <c r="H48" s="293">
        <f t="shared" ca="1" si="13"/>
        <v>1.2259758451696069E-2</v>
      </c>
      <c r="I48" s="293">
        <f t="shared" ca="1" si="13"/>
        <v>1.4867403551617708E-2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2.0414196149839557E-3</v>
      </c>
      <c r="F58" s="285">
        <f t="shared" ca="1" si="18"/>
        <v>4.8812475653432488E-3</v>
      </c>
      <c r="G58" s="285">
        <f t="shared" ca="1" si="18"/>
        <v>8.1581670974224529E-3</v>
      </c>
      <c r="H58" s="285">
        <f t="shared" ca="1" si="18"/>
        <v>1.1169086613193886E-2</v>
      </c>
      <c r="I58" s="285">
        <f t="shared" ca="1" si="18"/>
        <v>1.3882788799528849E-2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2.0414196149839557E-3</v>
      </c>
      <c r="F59" s="286">
        <f t="shared" ca="1" si="19"/>
        <v>4.8812475653432488E-3</v>
      </c>
      <c r="G59" s="286">
        <f t="shared" ca="1" si="19"/>
        <v>8.1581670974224529E-3</v>
      </c>
      <c r="H59" s="286">
        <f t="shared" ca="1" si="19"/>
        <v>1.1169086613193886E-2</v>
      </c>
      <c r="I59" s="286">
        <f t="shared" ca="1" si="19"/>
        <v>1.3882788799528849E-2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0.43434309435329904</v>
      </c>
      <c r="D69" s="285">
        <f t="shared" ca="1" si="24"/>
        <v>0.43434309435329904</v>
      </c>
      <c r="E69" s="285">
        <f t="shared" ca="1" si="24"/>
        <v>0.44015564393962514</v>
      </c>
      <c r="F69" s="285">
        <f t="shared" ca="1" si="24"/>
        <v>0.44622555869494679</v>
      </c>
      <c r="G69" s="285">
        <f t="shared" ca="1" si="24"/>
        <v>0.45213696280370902</v>
      </c>
      <c r="H69" s="285">
        <f t="shared" ca="1" si="24"/>
        <v>0.457771939418189</v>
      </c>
      <c r="I69" s="285">
        <f t="shared" ca="1" si="24"/>
        <v>0.46309328670444561</v>
      </c>
      <c r="K69" s="42"/>
      <c r="L69" s="21"/>
    </row>
    <row r="70" spans="1:20" s="87" customFormat="1" ht="18" customHeight="1" collapsed="1" thickBot="1" x14ac:dyDescent="0.25">
      <c r="A70" s="99" t="s">
        <v>122</v>
      </c>
      <c r="B70" s="294">
        <f t="shared" ref="B70:I70" ca="1" si="25">SUM(B64:B69)</f>
        <v>0</v>
      </c>
      <c r="C70" s="294">
        <f t="shared" ca="1" si="25"/>
        <v>0.43434309435329904</v>
      </c>
      <c r="D70" s="294">
        <f t="shared" ca="1" si="25"/>
        <v>0.43434309435329904</v>
      </c>
      <c r="E70" s="294">
        <f t="shared" ca="1" si="25"/>
        <v>0.44015564393962514</v>
      </c>
      <c r="F70" s="294">
        <f t="shared" ca="1" si="25"/>
        <v>0.44622555869494679</v>
      </c>
      <c r="G70" s="294">
        <f t="shared" ca="1" si="25"/>
        <v>0.45213696280370902</v>
      </c>
      <c r="H70" s="294">
        <f t="shared" ca="1" si="25"/>
        <v>0.457771939418189</v>
      </c>
      <c r="I70" s="294">
        <f t="shared" ca="1" si="25"/>
        <v>0.46309328670444561</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3.7711299713421606E-3</v>
      </c>
      <c r="Q77" s="284">
        <f ca="1">IF($B77&lt;&gt;0,(+VLOOKUP($B77,$A$8:$I$13,6,FALSE))*(F77),0)</f>
        <v>7.001216776304494E-3</v>
      </c>
      <c r="R77" s="284">
        <f ca="1">IF($B77&lt;&gt;0,(+VLOOKUP($B77,$A$8:$I$13,7,FALSE))*(G77),0)</f>
        <v>9.6357013529875298E-3</v>
      </c>
      <c r="S77" s="284">
        <f ca="1">IF($B77&lt;&gt;0,(+VLOOKUP($B77,$A$8:$I$13,8,FALSE))*(H77),0)</f>
        <v>1.2259758451696069E-2</v>
      </c>
      <c r="T77" s="284">
        <f ca="1">IF($B77&lt;&gt;0,(+VLOOKUP($B77,$A$8:$I$13,9,FALSE))*(I77),0)</f>
        <v>1.4867403551617708E-2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3.7711299713421606E-3</v>
      </c>
      <c r="Q83" s="291">
        <f t="shared" ca="1" si="51"/>
        <v>7.001216776304494E-3</v>
      </c>
      <c r="R83" s="291">
        <f t="shared" ca="1" si="51"/>
        <v>9.6357013529875298E-3</v>
      </c>
      <c r="S83" s="291">
        <f t="shared" ca="1" si="51"/>
        <v>1.2259758451696069E-2</v>
      </c>
      <c r="T83" s="291">
        <f t="shared" ca="1" si="51"/>
        <v>1.4867403551617708E-2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3.7711299713421606E-3</v>
      </c>
      <c r="F103" s="284">
        <f t="shared" ca="1" si="62"/>
        <v>7.001216776304494E-3</v>
      </c>
      <c r="G103" s="284">
        <f t="shared" ca="1" si="62"/>
        <v>9.6357013529875298E-3</v>
      </c>
      <c r="H103" s="284">
        <f t="shared" ca="1" si="62"/>
        <v>1.2259758451696069E-2</v>
      </c>
      <c r="I103" s="284">
        <f t="shared" ca="1" si="62"/>
        <v>1.4867403551617708E-2</v>
      </c>
    </row>
    <row r="104" spans="1:20" outlineLevel="1" x14ac:dyDescent="0.2">
      <c r="A104" s="120" t="s">
        <v>135</v>
      </c>
      <c r="B104" s="121"/>
      <c r="C104" s="295">
        <f t="shared" ref="C104:I104" ca="1" si="63">SUM(C98:C103)</f>
        <v>0</v>
      </c>
      <c r="D104" s="295">
        <f t="shared" ca="1" si="63"/>
        <v>0</v>
      </c>
      <c r="E104" s="295">
        <f t="shared" ca="1" si="63"/>
        <v>3.7711299713421606E-3</v>
      </c>
      <c r="F104" s="295">
        <f t="shared" ca="1" si="63"/>
        <v>7.001216776304494E-3</v>
      </c>
      <c r="G104" s="295">
        <f t="shared" ca="1" si="63"/>
        <v>9.6357013529875298E-3</v>
      </c>
      <c r="H104" s="295">
        <f t="shared" ca="1" si="63"/>
        <v>1.2259758451696069E-2</v>
      </c>
      <c r="I104" s="295">
        <f t="shared" ca="1" si="63"/>
        <v>1.4867403551617708E-2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2.0414196149839557E-3</v>
      </c>
      <c r="Q113" s="284">
        <f ca="1">IF($B113&lt;&gt;0,(+VLOOKUP($B113,$A$8:$I$13,6,FALSE)+VLOOKUP($B113,$A$42:$I$47,6,FALSE))*(F113),0)</f>
        <v>4.8812475653432488E-3</v>
      </c>
      <c r="R113" s="284">
        <f ca="1">IF($B113&lt;&gt;0,(+VLOOKUP($B113,$A$8:$I$13,7,FALSE)+VLOOKUP($B113,$A$42:$I$47,7,FALSE))*(G113),0)</f>
        <v>8.1581670974224529E-3</v>
      </c>
      <c r="S113" s="284">
        <f ca="1">IF($B113&lt;&gt;0,(+VLOOKUP($B113,$A$8:$I$13,8,FALSE)+VLOOKUP($B113,$A$42:$I$47,8,FALSE))*(H113),0)</f>
        <v>1.1169086613193886E-2</v>
      </c>
      <c r="T113" s="284">
        <f ca="1">IF($B113&lt;&gt;0,(+VLOOKUP($B113,$A$8:$I$13,9,FALSE)+VLOOKUP($B113,$A$42:$I$47,9,FALSE))*(I113),0)</f>
        <v>1.3882788799528849E-2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2.0414196149839557E-3</v>
      </c>
      <c r="Q119" s="291">
        <f t="shared" ca="1" si="75"/>
        <v>4.8812475653432488E-3</v>
      </c>
      <c r="R119" s="291">
        <f t="shared" ca="1" si="75"/>
        <v>8.1581670974224529E-3</v>
      </c>
      <c r="S119" s="291">
        <f t="shared" ca="1" si="75"/>
        <v>1.1169086613193886E-2</v>
      </c>
      <c r="T119" s="291">
        <f t="shared" ca="1" si="75"/>
        <v>1.3882788799528849E-2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2.0414196149839557E-3</v>
      </c>
      <c r="F139" s="284">
        <f t="shared" ca="1" si="83"/>
        <v>4.8812475653432488E-3</v>
      </c>
      <c r="G139" s="284">
        <f t="shared" ca="1" si="83"/>
        <v>8.1581670974224529E-3</v>
      </c>
      <c r="H139" s="284">
        <f t="shared" ca="1" si="83"/>
        <v>1.1169086613193886E-2</v>
      </c>
      <c r="I139" s="284">
        <f t="shared" ca="1" si="83"/>
        <v>1.3882788799528849E-2</v>
      </c>
    </row>
    <row r="140" spans="1:16" outlineLevel="1" x14ac:dyDescent="0.2">
      <c r="A140" s="120" t="s">
        <v>140</v>
      </c>
      <c r="B140" s="121"/>
      <c r="C140" s="295">
        <f t="shared" ref="C140:I140" ca="1" si="84">SUM(C134:C139)</f>
        <v>0</v>
      </c>
      <c r="D140" s="295">
        <f t="shared" ca="1" si="84"/>
        <v>0</v>
      </c>
      <c r="E140" s="295">
        <f t="shared" ca="1" si="84"/>
        <v>2.0414196149839557E-3</v>
      </c>
      <c r="F140" s="295">
        <f t="shared" ca="1" si="84"/>
        <v>4.8812475653432488E-3</v>
      </c>
      <c r="G140" s="295">
        <f t="shared" ca="1" si="84"/>
        <v>8.1581670974224529E-3</v>
      </c>
      <c r="H140" s="295">
        <f t="shared" ca="1" si="84"/>
        <v>1.1169086613193886E-2</v>
      </c>
      <c r="I140" s="295">
        <f t="shared" ca="1" si="84"/>
        <v>1.3882788799528849E-2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0.43434309435329904</v>
      </c>
      <c r="D205" s="82">
        <f t="shared" ca="1" si="98"/>
        <v>0.43434309435329904</v>
      </c>
      <c r="E205" s="82">
        <f t="shared" ca="1" si="98"/>
        <v>0.43434309435329904</v>
      </c>
      <c r="F205" s="82">
        <f t="shared" ca="1" si="98"/>
        <v>0.43434309435329904</v>
      </c>
      <c r="G205" s="82">
        <f t="shared" ca="1" si="98"/>
        <v>0.43434309435329904</v>
      </c>
      <c r="H205" s="82">
        <f t="shared" ca="1" si="98"/>
        <v>0.43434309435329904</v>
      </c>
      <c r="I205" s="82">
        <f t="shared" ca="1" si="98"/>
        <v>0.43434309435329904</v>
      </c>
    </row>
    <row r="206" spans="1:9" hidden="1" outlineLevel="1" x14ac:dyDescent="0.2">
      <c r="A206" t="s">
        <v>149</v>
      </c>
      <c r="B206" s="82">
        <f t="shared" ref="B206:I206" ca="1" si="99">+B36</f>
        <v>0</v>
      </c>
      <c r="C206" s="82">
        <f t="shared" ca="1" si="99"/>
        <v>0.43434309435329904</v>
      </c>
      <c r="D206" s="82">
        <f t="shared" ca="1" si="99"/>
        <v>0.43434309435329904</v>
      </c>
      <c r="E206" s="82">
        <f t="shared" ca="1" si="99"/>
        <v>0.43434309435329904</v>
      </c>
      <c r="F206" s="82">
        <f t="shared" ca="1" si="99"/>
        <v>0.43434309435329904</v>
      </c>
      <c r="G206" s="82">
        <f t="shared" ca="1" si="99"/>
        <v>0.43434309435329904</v>
      </c>
      <c r="H206" s="82">
        <f t="shared" ca="1" si="99"/>
        <v>0.43434309435329904</v>
      </c>
      <c r="I206" s="82">
        <f t="shared" ca="1" si="99"/>
        <v>0.43434309435329904</v>
      </c>
    </row>
    <row r="207" spans="1:9" hidden="1" outlineLevel="1" x14ac:dyDescent="0.2">
      <c r="A207" t="s">
        <v>150</v>
      </c>
      <c r="B207" s="82">
        <f t="shared" ref="B207:I207" ca="1" si="100">+B36+B48</f>
        <v>0</v>
      </c>
      <c r="C207" s="82">
        <f t="shared" ca="1" si="100"/>
        <v>0.43434309435329904</v>
      </c>
      <c r="D207" s="82">
        <f t="shared" ca="1" si="100"/>
        <v>0.43434309435329904</v>
      </c>
      <c r="E207" s="82">
        <f t="shared" ca="1" si="100"/>
        <v>0.4381142243246412</v>
      </c>
      <c r="F207" s="82">
        <f t="shared" ca="1" si="100"/>
        <v>0.44134431112960354</v>
      </c>
      <c r="G207" s="82">
        <f t="shared" ca="1" si="100"/>
        <v>0.44397879570628657</v>
      </c>
      <c r="H207" s="82">
        <f t="shared" ca="1" si="100"/>
        <v>0.44660285280499512</v>
      </c>
      <c r="I207" s="82">
        <f t="shared" ca="1" si="100"/>
        <v>0.44921049790491674</v>
      </c>
    </row>
    <row r="208" spans="1:9" hidden="1" outlineLevel="1" x14ac:dyDescent="0.2">
      <c r="A208" t="s">
        <v>151</v>
      </c>
      <c r="B208" s="82">
        <f t="shared" ref="B208:I208" ca="1" si="101">+B70</f>
        <v>0</v>
      </c>
      <c r="C208" s="82">
        <f t="shared" ca="1" si="101"/>
        <v>0.43434309435329904</v>
      </c>
      <c r="D208" s="82">
        <f t="shared" ca="1" si="101"/>
        <v>0.43434309435329904</v>
      </c>
      <c r="E208" s="82">
        <f t="shared" ca="1" si="101"/>
        <v>0.44015564393962514</v>
      </c>
      <c r="F208" s="82">
        <f t="shared" ca="1" si="101"/>
        <v>0.44622555869494679</v>
      </c>
      <c r="G208" s="82">
        <f t="shared" ca="1" si="101"/>
        <v>0.45213696280370902</v>
      </c>
      <c r="H208" s="82">
        <f t="shared" ca="1" si="101"/>
        <v>0.457771939418189</v>
      </c>
      <c r="I208" s="82">
        <f t="shared" ca="1" si="101"/>
        <v>0.46309328670444561</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234" priority="2" stopIfTrue="1" operator="notEqual">
      <formula>0</formula>
    </cfRule>
  </conditionalFormatting>
  <conditionalFormatting sqref="J130 J94 J70 J59 J48 J36:J37 J14 J25">
    <cfRule type="cellIs" dxfId="233" priority="3" stopIfTrue="1" operator="equal">
      <formula>"OK"</formula>
    </cfRule>
    <cfRule type="cellIs" dxfId="232" priority="4" stopIfTrue="1" operator="equal">
      <formula>"Warning Check Escalations"</formula>
    </cfRule>
  </conditionalFormatting>
  <conditionalFormatting sqref="N120:T120 N84:T84">
    <cfRule type="cellIs" dxfId="231" priority="5" stopIfTrue="1" operator="notEqual">
      <formula>0</formula>
    </cfRule>
    <cfRule type="cellIs" dxfId="230" priority="6" stopIfTrue="1" operator="equal">
      <formula>0</formula>
    </cfRule>
  </conditionalFormatting>
  <conditionalFormatting sqref="B94:I94">
    <cfRule type="cellIs" dxfId="229" priority="1" stopIfTrue="1" operator="notEqual">
      <formula>0</formula>
    </cfRule>
  </conditionalFormatting>
  <dataValidations count="5">
    <dataValidation type="list" showInputMessage="1" showErrorMessage="1" sqref="B112" xr:uid="{00000000-0002-0000-3100-000000000000}">
      <formula1>"Labour, Materials, Services"</formula1>
    </dataValidation>
    <dataValidation type="list" allowBlank="1" showInputMessage="1" showErrorMessage="1" sqref="A77:A82" xr:uid="{00000000-0002-0000-3100-000001000000}">
      <formula1>EscalationDescription_Input_Cost</formula1>
    </dataValidation>
    <dataValidation type="list" showInputMessage="1" showErrorMessage="1" sqref="A113:A118" xr:uid="{00000000-0002-0000-3100-000002000000}">
      <formula1>EscalationDescription_General</formula1>
    </dataValidation>
    <dataValidation type="list" allowBlank="1" showInputMessage="1" showErrorMessage="1" sqref="D5" xr:uid="{00000000-0002-0000-3100-000003000000}">
      <formula1>"2008/09 Regulatory Accounts, Bottom Up"</formula1>
    </dataValidation>
    <dataValidation type="list" showInputMessage="1" showErrorMessage="1" sqref="B77:B82 B113:B118" xr:uid="{00000000-0002-0000-31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78849"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5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codeName="Sheet97">
    <tabColor rgb="FF339966"/>
    <pageSetUpPr fitToPage="1"/>
  </sheetPr>
  <dimension ref="A1:T240"/>
  <sheetViews>
    <sheetView showGridLines="0" topLeftCell="A7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37</v>
      </c>
      <c r="M1" s="281"/>
      <c r="N1" s="279"/>
      <c r="O1" s="279"/>
      <c r="P1" s="279"/>
      <c r="Q1" s="279"/>
      <c r="R1" s="279"/>
      <c r="S1" s="279"/>
      <c r="T1" s="279"/>
    </row>
    <row r="2" spans="1:20" ht="15.75" x14ac:dyDescent="0.25">
      <c r="A2" s="184" t="s">
        <v>114</v>
      </c>
      <c r="B2" s="74" t="str">
        <f ca="1">OFFSET(List_AllocOpexListStart,+$K$1,1)</f>
        <v>Employee Bonuses</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7.5756872559912223</v>
      </c>
      <c r="D13" s="285">
        <f ca="1">OFFSET(Future_AOpexStart,MATCH($K$1,'I-6 Future A'!$A$6:$A$379)+7,+'I-5 Future DA'!E$5)</f>
        <v>7.5756872559912223</v>
      </c>
      <c r="E13" s="285">
        <f ca="1">OFFSET(Future_AOpexStart,MATCH($K$1,'I-6 Future A'!$A$6:$A$379)+7,+'I-5 Future DA'!F$5)</f>
        <v>7.5756872559912223</v>
      </c>
      <c r="F13" s="285">
        <f ca="1">OFFSET(Future_AOpexStart,MATCH($K$1,'I-6 Future A'!$A$6:$A$379)+7,+'I-5 Future DA'!G$5)</f>
        <v>7.5756872559912223</v>
      </c>
      <c r="G13" s="285">
        <f ca="1">OFFSET(Future_AOpexStart,MATCH($K$1,'I-6 Future A'!$A$6:$A$379)+7,+'I-5 Future DA'!H$5)</f>
        <v>7.5756872559912223</v>
      </c>
      <c r="H13" s="285">
        <f ca="1">OFFSET(Future_AOpexStart,MATCH($K$1,'I-6 Future A'!$A$6:$A$379)+7,+'I-5 Future DA'!I$5)</f>
        <v>7.5756872559912223</v>
      </c>
      <c r="I13" s="285">
        <f ca="1">OFFSET(Future_AOpexStart,MATCH($K$1,'I-6 Future A'!$A$6:$A$379)+7,+'I-5 Future DA'!J$5)</f>
        <v>7.5756872559912223</v>
      </c>
      <c r="J13" s="36"/>
      <c r="K13" s="21"/>
      <c r="L13" s="21"/>
    </row>
    <row r="14" spans="1:20" s="87" customFormat="1" ht="18" customHeight="1" collapsed="1" thickBot="1" x14ac:dyDescent="0.25">
      <c r="A14" s="84" t="s">
        <v>71</v>
      </c>
      <c r="B14" s="286">
        <f t="shared" ref="B14:I14" ca="1" si="0">SUM(B8:B13)</f>
        <v>0</v>
      </c>
      <c r="C14" s="286">
        <f t="shared" ca="1" si="0"/>
        <v>7.5756872559912223</v>
      </c>
      <c r="D14" s="286">
        <f t="shared" ca="1" si="0"/>
        <v>7.5756872559912223</v>
      </c>
      <c r="E14" s="286">
        <f t="shared" ca="1" si="0"/>
        <v>7.5756872559912223</v>
      </c>
      <c r="F14" s="286">
        <f t="shared" ca="1" si="0"/>
        <v>7.5756872559912223</v>
      </c>
      <c r="G14" s="286">
        <f t="shared" ca="1" si="0"/>
        <v>7.5756872559912223</v>
      </c>
      <c r="H14" s="286">
        <f t="shared" ca="1" si="0"/>
        <v>7.5756872559912223</v>
      </c>
      <c r="I14" s="286">
        <f t="shared" ca="1" si="0"/>
        <v>7.5756872559912223</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+'A-37'!B8+'A-37'!B19</f>
        <v>0</v>
      </c>
      <c r="C30" s="284">
        <f ca="1">+'A-37'!C8+'A-37'!C19</f>
        <v>0</v>
      </c>
      <c r="D30" s="284">
        <f ca="1">+'A-37'!D8+'A-37'!D19</f>
        <v>0</v>
      </c>
      <c r="E30" s="284">
        <f ca="1">+'A-37'!E8+'A-37'!E19</f>
        <v>0</v>
      </c>
      <c r="F30" s="284">
        <f ca="1">+'A-37'!F8+'A-37'!F19</f>
        <v>0</v>
      </c>
      <c r="G30" s="284">
        <f ca="1">+'A-37'!G8+'A-37'!G19</f>
        <v>0</v>
      </c>
      <c r="H30" s="284">
        <f ca="1">+'A-37'!H8+'A-37'!H19</f>
        <v>0</v>
      </c>
      <c r="I30" s="284">
        <f ca="1">+'A-37'!I8+'A-37'!I19</f>
        <v>0</v>
      </c>
      <c r="J30" s="42"/>
      <c r="K30" s="21"/>
      <c r="L30" s="21"/>
    </row>
    <row r="31" spans="1:12" hidden="1" outlineLevel="2" x14ac:dyDescent="0.2">
      <c r="A31" s="61" t="s">
        <v>69</v>
      </c>
      <c r="B31" s="284">
        <f ca="1">+'A-37'!B9+'A-37'!B20</f>
        <v>0</v>
      </c>
      <c r="C31" s="284">
        <f ca="1">+'A-37'!C9+'A-37'!C20</f>
        <v>0</v>
      </c>
      <c r="D31" s="284">
        <f ca="1">+'A-37'!D9+'A-37'!D20</f>
        <v>0</v>
      </c>
      <c r="E31" s="284">
        <f ca="1">+'A-37'!E9+'A-37'!E20</f>
        <v>0</v>
      </c>
      <c r="F31" s="284">
        <f ca="1">+'A-37'!F9+'A-37'!F20</f>
        <v>0</v>
      </c>
      <c r="G31" s="284">
        <f ca="1">+'A-37'!G9+'A-37'!G20</f>
        <v>0</v>
      </c>
      <c r="H31" s="284">
        <f ca="1">+'A-37'!H9+'A-37'!H20</f>
        <v>0</v>
      </c>
      <c r="I31" s="284">
        <f ca="1">+'A-37'!I9+'A-37'!I20</f>
        <v>0</v>
      </c>
      <c r="J31" s="42"/>
      <c r="K31" s="21"/>
      <c r="L31" s="21"/>
    </row>
    <row r="32" spans="1:12" s="736" customFormat="1" hidden="1" outlineLevel="2" x14ac:dyDescent="0.2">
      <c r="A32" s="61" t="s">
        <v>546</v>
      </c>
      <c r="B32" s="284">
        <f ca="1">+'A-37'!B10+'A-37'!B21</f>
        <v>0</v>
      </c>
      <c r="C32" s="284">
        <f ca="1">+'A-37'!C10+'A-37'!C21</f>
        <v>0</v>
      </c>
      <c r="D32" s="284">
        <f ca="1">+'A-37'!D10+'A-37'!D21</f>
        <v>0</v>
      </c>
      <c r="E32" s="284">
        <f ca="1">+'A-37'!E10+'A-37'!E21</f>
        <v>0</v>
      </c>
      <c r="F32" s="284">
        <f ca="1">+'A-37'!F10+'A-37'!F21</f>
        <v>0</v>
      </c>
      <c r="G32" s="284">
        <f ca="1">+'A-37'!G10+'A-37'!G21</f>
        <v>0</v>
      </c>
      <c r="H32" s="284">
        <f ca="1">+'A-37'!H10+'A-37'!H21</f>
        <v>0</v>
      </c>
      <c r="I32" s="284">
        <f ca="1">+'A-37'!I10+'A-37'!I21</f>
        <v>0</v>
      </c>
      <c r="J32" s="42"/>
      <c r="K32" s="712"/>
      <c r="L32" s="712"/>
    </row>
    <row r="33" spans="1:12" hidden="1" outlineLevel="2" x14ac:dyDescent="0.2">
      <c r="A33" s="61" t="s">
        <v>547</v>
      </c>
      <c r="B33" s="284">
        <f ca="1">+'A-37'!B11+'A-37'!B22</f>
        <v>0</v>
      </c>
      <c r="C33" s="284">
        <f ca="1">+'A-37'!C11+'A-37'!C22</f>
        <v>0</v>
      </c>
      <c r="D33" s="284">
        <f ca="1">+'A-37'!D11+'A-37'!D22</f>
        <v>0</v>
      </c>
      <c r="E33" s="284">
        <f ca="1">+'A-37'!E11+'A-37'!E22</f>
        <v>0</v>
      </c>
      <c r="F33" s="284">
        <f ca="1">+'A-37'!F11+'A-37'!F22</f>
        <v>0</v>
      </c>
      <c r="G33" s="284">
        <f ca="1">+'A-37'!G11+'A-37'!G22</f>
        <v>0</v>
      </c>
      <c r="H33" s="284">
        <f ca="1">+'A-37'!H11+'A-37'!H22</f>
        <v>0</v>
      </c>
      <c r="I33" s="284">
        <f ca="1">+'A-37'!I11+'A-37'!I22</f>
        <v>0</v>
      </c>
      <c r="J33" s="42"/>
      <c r="K33" s="21"/>
      <c r="L33" s="21"/>
    </row>
    <row r="34" spans="1:12" s="736" customFormat="1" hidden="1" outlineLevel="2" x14ac:dyDescent="0.2">
      <c r="A34" s="61" t="s">
        <v>498</v>
      </c>
      <c r="B34" s="284">
        <f ca="1">+'A-37'!B12+'A-37'!B23</f>
        <v>0</v>
      </c>
      <c r="C34" s="284">
        <f ca="1">+'A-37'!C12+'A-37'!C23</f>
        <v>0</v>
      </c>
      <c r="D34" s="284">
        <f ca="1">+'A-37'!D12+'A-37'!D23</f>
        <v>0</v>
      </c>
      <c r="E34" s="284">
        <f ca="1">+'A-37'!E12+'A-37'!E23</f>
        <v>0</v>
      </c>
      <c r="F34" s="284">
        <f ca="1">+'A-37'!F12+'A-37'!F23</f>
        <v>0</v>
      </c>
      <c r="G34" s="284">
        <f ca="1">+'A-37'!G12+'A-37'!G23</f>
        <v>0</v>
      </c>
      <c r="H34" s="284">
        <f ca="1">+'A-37'!H12+'A-37'!H23</f>
        <v>0</v>
      </c>
      <c r="I34" s="284">
        <f ca="1">+'A-37'!I12+'A-37'!I23</f>
        <v>0</v>
      </c>
      <c r="J34" s="42"/>
      <c r="K34" s="712"/>
      <c r="L34" s="712"/>
    </row>
    <row r="35" spans="1:12" ht="13.5" hidden="1" outlineLevel="2" thickBot="1" x14ac:dyDescent="0.25">
      <c r="A35" s="83" t="s">
        <v>70</v>
      </c>
      <c r="B35" s="284">
        <f ca="1">+'A-37'!B13+'A-37'!B24</f>
        <v>0</v>
      </c>
      <c r="C35" s="284">
        <f ca="1">+'A-37'!C13+'A-37'!C24</f>
        <v>7.5756872559912223</v>
      </c>
      <c r="D35" s="284">
        <f ca="1">+'A-37'!D13+'A-37'!D24</f>
        <v>7.5756872559912223</v>
      </c>
      <c r="E35" s="284">
        <f ca="1">+'A-37'!E13+'A-37'!E24</f>
        <v>7.5756872559912223</v>
      </c>
      <c r="F35" s="284">
        <f ca="1">+'A-37'!F13+'A-37'!F24</f>
        <v>7.5756872559912223</v>
      </c>
      <c r="G35" s="284">
        <f ca="1">+'A-37'!G13+'A-37'!G24</f>
        <v>7.5756872559912223</v>
      </c>
      <c r="H35" s="284">
        <f ca="1">+'A-37'!H13+'A-37'!H24</f>
        <v>7.5756872559912223</v>
      </c>
      <c r="I35" s="284">
        <f ca="1">+'A-37'!I13+'A-37'!I24</f>
        <v>7.5756872559912223</v>
      </c>
      <c r="J35" s="93"/>
      <c r="K35" s="21"/>
      <c r="L35" s="21"/>
    </row>
    <row r="36" spans="1:12" s="87" customFormat="1" ht="20.25" customHeight="1" collapsed="1" thickBot="1" x14ac:dyDescent="0.25">
      <c r="A36" s="94" t="s">
        <v>121</v>
      </c>
      <c r="B36" s="293">
        <f t="shared" ref="B36:I36" ca="1" si="7">SUM(B30:B35)</f>
        <v>0</v>
      </c>
      <c r="C36" s="293">
        <f t="shared" ca="1" si="7"/>
        <v>7.5756872559912223</v>
      </c>
      <c r="D36" s="293">
        <f t="shared" ca="1" si="7"/>
        <v>7.5756872559912223</v>
      </c>
      <c r="E36" s="293">
        <f t="shared" ca="1" si="7"/>
        <v>7.5756872559912223</v>
      </c>
      <c r="F36" s="293">
        <f t="shared" ca="1" si="7"/>
        <v>7.5756872559912223</v>
      </c>
      <c r="G36" s="293">
        <f t="shared" ca="1" si="7"/>
        <v>7.5756872559912223</v>
      </c>
      <c r="H36" s="293">
        <f t="shared" ca="1" si="7"/>
        <v>7.5756872559912223</v>
      </c>
      <c r="I36" s="293">
        <f t="shared" ca="1" si="7"/>
        <v>7.5756872559912223</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6.5774963700344038E-2</v>
      </c>
      <c r="F47" s="284">
        <f t="shared" ca="1" si="12"/>
        <v>0.12211320819467068</v>
      </c>
      <c r="G47" s="284">
        <f t="shared" ca="1" si="12"/>
        <v>0.16806313002639445</v>
      </c>
      <c r="H47" s="284">
        <f t="shared" ca="1" si="12"/>
        <v>0.21383117878811775</v>
      </c>
      <c r="I47" s="284">
        <f t="shared" ca="1" si="12"/>
        <v>0.25931297419006244</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6.5774963700344038E-2</v>
      </c>
      <c r="F48" s="293">
        <f t="shared" ca="1" si="13"/>
        <v>0.12211320819467068</v>
      </c>
      <c r="G48" s="293">
        <f t="shared" ca="1" si="13"/>
        <v>0.16806313002639445</v>
      </c>
      <c r="H48" s="293">
        <f t="shared" ca="1" si="13"/>
        <v>0.21383117878811775</v>
      </c>
      <c r="I48" s="293">
        <f t="shared" ca="1" si="13"/>
        <v>0.25931297419006244</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3.5605853442635713E-2</v>
      </c>
      <c r="F58" s="285">
        <f t="shared" ca="1" si="18"/>
        <v>8.5137315304085623E-2</v>
      </c>
      <c r="G58" s="285">
        <f t="shared" ca="1" si="18"/>
        <v>0.14229240274721258</v>
      </c>
      <c r="H58" s="285">
        <f t="shared" ca="1" si="18"/>
        <v>0.19480799445566782</v>
      </c>
      <c r="I58" s="285">
        <f t="shared" ca="1" si="18"/>
        <v>0.24213960703761228</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3.5605853442635713E-2</v>
      </c>
      <c r="F59" s="286">
        <f t="shared" ca="1" si="19"/>
        <v>8.5137315304085623E-2</v>
      </c>
      <c r="G59" s="286">
        <f t="shared" ca="1" si="19"/>
        <v>0.14229240274721258</v>
      </c>
      <c r="H59" s="286">
        <f t="shared" ca="1" si="19"/>
        <v>0.19480799445566782</v>
      </c>
      <c r="I59" s="286">
        <f t="shared" ca="1" si="19"/>
        <v>0.24213960703761228</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7.5756872559912223</v>
      </c>
      <c r="D69" s="285">
        <f t="shared" ca="1" si="24"/>
        <v>7.5756872559912223</v>
      </c>
      <c r="E69" s="285">
        <f t="shared" ca="1" si="24"/>
        <v>7.677068073134202</v>
      </c>
      <c r="F69" s="285">
        <f t="shared" ca="1" si="24"/>
        <v>7.7829377794899788</v>
      </c>
      <c r="G69" s="285">
        <f t="shared" ca="1" si="24"/>
        <v>7.8860427887648292</v>
      </c>
      <c r="H69" s="285">
        <f t="shared" ca="1" si="24"/>
        <v>7.9843264292350078</v>
      </c>
      <c r="I69" s="285">
        <f t="shared" ca="1" si="24"/>
        <v>8.0771398372188976</v>
      </c>
      <c r="K69" s="42"/>
      <c r="L69" s="21"/>
    </row>
    <row r="70" spans="1:20" s="87" customFormat="1" ht="18" customHeight="1" collapsed="1" thickBot="1" x14ac:dyDescent="0.25">
      <c r="A70" s="99" t="s">
        <v>122</v>
      </c>
      <c r="B70" s="294">
        <f t="shared" ref="B70:I70" ca="1" si="25">SUM(B64:B69)</f>
        <v>0</v>
      </c>
      <c r="C70" s="294">
        <f t="shared" ca="1" si="25"/>
        <v>7.5756872559912223</v>
      </c>
      <c r="D70" s="294">
        <f t="shared" ca="1" si="25"/>
        <v>7.5756872559912223</v>
      </c>
      <c r="E70" s="294">
        <f t="shared" ca="1" si="25"/>
        <v>7.677068073134202</v>
      </c>
      <c r="F70" s="294">
        <f t="shared" ca="1" si="25"/>
        <v>7.7829377794899788</v>
      </c>
      <c r="G70" s="294">
        <f t="shared" ca="1" si="25"/>
        <v>7.8860427887648292</v>
      </c>
      <c r="H70" s="294">
        <f t="shared" ca="1" si="25"/>
        <v>7.9843264292350078</v>
      </c>
      <c r="I70" s="294">
        <f t="shared" ca="1" si="25"/>
        <v>8.0771398372188976</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6.5774963700344038E-2</v>
      </c>
      <c r="Q77" s="284">
        <f ca="1">IF($B77&lt;&gt;0,(+VLOOKUP($B77,$A$8:$I$13,6,FALSE))*(F77),0)</f>
        <v>0.12211320819467068</v>
      </c>
      <c r="R77" s="284">
        <f ca="1">IF($B77&lt;&gt;0,(+VLOOKUP($B77,$A$8:$I$13,7,FALSE))*(G77),0)</f>
        <v>0.16806313002639445</v>
      </c>
      <c r="S77" s="284">
        <f ca="1">IF($B77&lt;&gt;0,(+VLOOKUP($B77,$A$8:$I$13,8,FALSE))*(H77),0)</f>
        <v>0.21383117878811775</v>
      </c>
      <c r="T77" s="284">
        <f ca="1">IF($B77&lt;&gt;0,(+VLOOKUP($B77,$A$8:$I$13,9,FALSE))*(I77),0)</f>
        <v>0.25931297419006244</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6.5774963700344038E-2</v>
      </c>
      <c r="Q83" s="291">
        <f t="shared" ca="1" si="51"/>
        <v>0.12211320819467068</v>
      </c>
      <c r="R83" s="291">
        <f t="shared" ca="1" si="51"/>
        <v>0.16806313002639445</v>
      </c>
      <c r="S83" s="291">
        <f t="shared" ca="1" si="51"/>
        <v>0.21383117878811775</v>
      </c>
      <c r="T83" s="291">
        <f t="shared" ca="1" si="51"/>
        <v>0.25931297419006244</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6.5774963700344038E-2</v>
      </c>
      <c r="F103" s="284">
        <f t="shared" ca="1" si="62"/>
        <v>0.12211320819467068</v>
      </c>
      <c r="G103" s="284">
        <f t="shared" ca="1" si="62"/>
        <v>0.16806313002639445</v>
      </c>
      <c r="H103" s="284">
        <f t="shared" ca="1" si="62"/>
        <v>0.21383117878811775</v>
      </c>
      <c r="I103" s="284">
        <f t="shared" ca="1" si="62"/>
        <v>0.25931297419006244</v>
      </c>
    </row>
    <row r="104" spans="1:20" outlineLevel="1" x14ac:dyDescent="0.2">
      <c r="A104" s="120" t="s">
        <v>135</v>
      </c>
      <c r="B104" s="121"/>
      <c r="C104" s="295">
        <f t="shared" ref="C104:I104" ca="1" si="63">SUM(C98:C103)</f>
        <v>0</v>
      </c>
      <c r="D104" s="295">
        <f t="shared" ca="1" si="63"/>
        <v>0</v>
      </c>
      <c r="E104" s="295">
        <f t="shared" ca="1" si="63"/>
        <v>6.5774963700344038E-2</v>
      </c>
      <c r="F104" s="295">
        <f t="shared" ca="1" si="63"/>
        <v>0.12211320819467068</v>
      </c>
      <c r="G104" s="295">
        <f t="shared" ca="1" si="63"/>
        <v>0.16806313002639445</v>
      </c>
      <c r="H104" s="295">
        <f t="shared" ca="1" si="63"/>
        <v>0.21383117878811775</v>
      </c>
      <c r="I104" s="295">
        <f t="shared" ca="1" si="63"/>
        <v>0.25931297419006244</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3.4229630319676289E-2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3.5605853442635713E-2</v>
      </c>
      <c r="Q113" s="284">
        <f ca="1">IF($B113&lt;&gt;0,(+VLOOKUP($B113,$A$8:$I$13,6,FALSE)+VLOOKUP($B113,$A$42:$I$47,6,FALSE))*(F113),0)</f>
        <v>8.5137315304085623E-2</v>
      </c>
      <c r="R113" s="284">
        <f ca="1">IF($B113&lt;&gt;0,(+VLOOKUP($B113,$A$8:$I$13,7,FALSE)+VLOOKUP($B113,$A$42:$I$47,7,FALSE))*(G113),0)</f>
        <v>0.14229240274721258</v>
      </c>
      <c r="S113" s="284">
        <f ca="1">IF($B113&lt;&gt;0,(+VLOOKUP($B113,$A$8:$I$13,8,FALSE)+VLOOKUP($B113,$A$42:$I$47,8,FALSE))*(H113),0)</f>
        <v>0.19480799445566782</v>
      </c>
      <c r="T113" s="284">
        <f ca="1">IF($B113&lt;&gt;0,(+VLOOKUP($B113,$A$8:$I$13,9,FALSE)+VLOOKUP($B113,$A$42:$I$47,9,FALSE))*(I113),0)</f>
        <v>0.24213960703761228</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3.5605853442635713E-2</v>
      </c>
      <c r="Q119" s="291">
        <f t="shared" ca="1" si="75"/>
        <v>8.5137315304085623E-2</v>
      </c>
      <c r="R119" s="291">
        <f t="shared" ca="1" si="75"/>
        <v>0.14229240274721258</v>
      </c>
      <c r="S119" s="291">
        <f t="shared" ca="1" si="75"/>
        <v>0.19480799445566782</v>
      </c>
      <c r="T119" s="291">
        <f t="shared" ca="1" si="75"/>
        <v>0.24213960703761228</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3.5605853442635713E-2</v>
      </c>
      <c r="F139" s="284">
        <f t="shared" ca="1" si="83"/>
        <v>8.5137315304085623E-2</v>
      </c>
      <c r="G139" s="284">
        <f t="shared" ca="1" si="83"/>
        <v>0.14229240274721258</v>
      </c>
      <c r="H139" s="284">
        <f t="shared" ca="1" si="83"/>
        <v>0.19480799445566782</v>
      </c>
      <c r="I139" s="284">
        <f t="shared" ca="1" si="83"/>
        <v>0.24213960703761228</v>
      </c>
    </row>
    <row r="140" spans="1:16" outlineLevel="1" x14ac:dyDescent="0.2">
      <c r="A140" s="120" t="s">
        <v>140</v>
      </c>
      <c r="B140" s="121"/>
      <c r="C140" s="295">
        <f t="shared" ref="C140:I140" ca="1" si="84">SUM(C134:C139)</f>
        <v>0</v>
      </c>
      <c r="D140" s="295">
        <f t="shared" ca="1" si="84"/>
        <v>0</v>
      </c>
      <c r="E140" s="295">
        <f t="shared" ca="1" si="84"/>
        <v>3.5605853442635713E-2</v>
      </c>
      <c r="F140" s="295">
        <f t="shared" ca="1" si="84"/>
        <v>8.5137315304085623E-2</v>
      </c>
      <c r="G140" s="295">
        <f t="shared" ca="1" si="84"/>
        <v>0.14229240274721258</v>
      </c>
      <c r="H140" s="295">
        <f t="shared" ca="1" si="84"/>
        <v>0.19480799445566782</v>
      </c>
      <c r="I140" s="295">
        <f t="shared" ca="1" si="84"/>
        <v>0.24213960703761228</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 t="shared" ref="J161:J169" si="92">IF(J160&lt;$D$158,J160+1,"")</f>
        <v/>
      </c>
      <c r="K161" s="66" t="str">
        <f t="shared" ref="K161:K169" ca="1" si="93">IF(ISNUMBER($J161),OFFSET($B$177,MATCH(+$J161,$J$178:$J$195,0)+1,0),"")</f>
        <v/>
      </c>
      <c r="L161" s="66" t="str">
        <f t="shared" ref="L161:L169" ca="1" si="94">IF(ISNUMBER($J161),OFFSET($B$177,MATCH(+$J161,$J$178:$J$195,0)+2,0),"")</f>
        <v/>
      </c>
      <c r="M161" s="66" t="str">
        <f t="shared" ref="M161:M169" ca="1" si="95">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si="92"/>
        <v/>
      </c>
      <c r="K162" s="66" t="str">
        <f t="shared" ca="1" si="93"/>
        <v/>
      </c>
      <c r="L162" s="66" t="str">
        <f t="shared" ca="1" si="94"/>
        <v/>
      </c>
      <c r="M162" s="66" t="str">
        <f t="shared" ca="1" si="95"/>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2"/>
        <v/>
      </c>
      <c r="K163" s="66" t="str">
        <f t="shared" ca="1" si="93"/>
        <v/>
      </c>
      <c r="L163" s="66" t="str">
        <f t="shared" ca="1" si="94"/>
        <v/>
      </c>
      <c r="M163" s="66" t="str">
        <f t="shared" ca="1" si="95"/>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2"/>
        <v/>
      </c>
      <c r="K164" s="66" t="str">
        <f t="shared" ca="1" si="93"/>
        <v/>
      </c>
      <c r="L164" s="66" t="str">
        <f t="shared" ca="1" si="94"/>
        <v/>
      </c>
      <c r="M164" s="66" t="str">
        <f t="shared" ca="1" si="95"/>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2"/>
        <v/>
      </c>
      <c r="K165" s="66" t="str">
        <f t="shared" ca="1" si="93"/>
        <v/>
      </c>
      <c r="L165" s="66" t="str">
        <f t="shared" ca="1" si="94"/>
        <v/>
      </c>
      <c r="M165" s="66" t="str">
        <f t="shared" ca="1" si="95"/>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2"/>
        <v/>
      </c>
      <c r="K166" s="66" t="str">
        <f t="shared" ca="1" si="93"/>
        <v/>
      </c>
      <c r="L166" s="66" t="str">
        <f t="shared" ca="1" si="94"/>
        <v/>
      </c>
      <c r="M166" s="66" t="str">
        <f t="shared" ca="1" si="95"/>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2"/>
        <v/>
      </c>
      <c r="K167" s="66" t="str">
        <f t="shared" ca="1" si="93"/>
        <v/>
      </c>
      <c r="L167" s="66" t="str">
        <f t="shared" ca="1" si="94"/>
        <v/>
      </c>
      <c r="M167" s="66" t="str">
        <f t="shared" ca="1" si="95"/>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2"/>
        <v/>
      </c>
      <c r="K168" s="66" t="str">
        <f t="shared" ca="1" si="93"/>
        <v/>
      </c>
      <c r="L168" s="66" t="str">
        <f t="shared" ca="1" si="94"/>
        <v/>
      </c>
      <c r="M168" s="66" t="str">
        <f t="shared" ca="1" si="95"/>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2"/>
        <v/>
      </c>
      <c r="K169" s="66" t="str">
        <f t="shared" ca="1" si="93"/>
        <v/>
      </c>
      <c r="L169" s="66" t="str">
        <f t="shared" ca="1" si="94"/>
        <v/>
      </c>
      <c r="M169" s="66" t="str">
        <f t="shared" ca="1" si="95"/>
        <v/>
      </c>
    </row>
    <row r="170" spans="1:13" collapsed="1" x14ac:dyDescent="0.2">
      <c r="A170" s="129" t="s">
        <v>143</v>
      </c>
      <c r="B170" s="295">
        <f t="shared" ref="B170:I170" ca="1" si="96">SUM(B160:B169)</f>
        <v>0</v>
      </c>
      <c r="C170" s="295">
        <f t="shared" ca="1" si="96"/>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7.5756872559912223</v>
      </c>
      <c r="D205" s="82">
        <f t="shared" ca="1" si="98"/>
        <v>7.5756872559912223</v>
      </c>
      <c r="E205" s="82">
        <f t="shared" ca="1" si="98"/>
        <v>7.5756872559912223</v>
      </c>
      <c r="F205" s="82">
        <f t="shared" ca="1" si="98"/>
        <v>7.5756872559912223</v>
      </c>
      <c r="G205" s="82">
        <f t="shared" ca="1" si="98"/>
        <v>7.5756872559912223</v>
      </c>
      <c r="H205" s="82">
        <f t="shared" ca="1" si="98"/>
        <v>7.5756872559912223</v>
      </c>
      <c r="I205" s="82">
        <f t="shared" ca="1" si="98"/>
        <v>7.5756872559912223</v>
      </c>
    </row>
    <row r="206" spans="1:9" hidden="1" outlineLevel="1" x14ac:dyDescent="0.2">
      <c r="A206" t="s">
        <v>149</v>
      </c>
      <c r="B206" s="82">
        <f t="shared" ref="B206:I206" ca="1" si="99">+B36</f>
        <v>0</v>
      </c>
      <c r="C206" s="82">
        <f t="shared" ca="1" si="99"/>
        <v>7.5756872559912223</v>
      </c>
      <c r="D206" s="82">
        <f t="shared" ca="1" si="99"/>
        <v>7.5756872559912223</v>
      </c>
      <c r="E206" s="82">
        <f t="shared" ca="1" si="99"/>
        <v>7.5756872559912223</v>
      </c>
      <c r="F206" s="82">
        <f t="shared" ca="1" si="99"/>
        <v>7.5756872559912223</v>
      </c>
      <c r="G206" s="82">
        <f t="shared" ca="1" si="99"/>
        <v>7.5756872559912223</v>
      </c>
      <c r="H206" s="82">
        <f t="shared" ca="1" si="99"/>
        <v>7.5756872559912223</v>
      </c>
      <c r="I206" s="82">
        <f t="shared" ca="1" si="99"/>
        <v>7.5756872559912223</v>
      </c>
    </row>
    <row r="207" spans="1:9" hidden="1" outlineLevel="1" x14ac:dyDescent="0.2">
      <c r="A207" t="s">
        <v>150</v>
      </c>
      <c r="B207" s="82">
        <f t="shared" ref="B207:I207" ca="1" si="100">+B36+B48</f>
        <v>0</v>
      </c>
      <c r="C207" s="82">
        <f t="shared" ca="1" si="100"/>
        <v>7.5756872559912223</v>
      </c>
      <c r="D207" s="82">
        <f t="shared" ca="1" si="100"/>
        <v>7.5756872559912223</v>
      </c>
      <c r="E207" s="82">
        <f t="shared" ca="1" si="100"/>
        <v>7.641462219691566</v>
      </c>
      <c r="F207" s="82">
        <f t="shared" ca="1" si="100"/>
        <v>7.6978004641858933</v>
      </c>
      <c r="G207" s="82">
        <f t="shared" ca="1" si="100"/>
        <v>7.7437503860176164</v>
      </c>
      <c r="H207" s="82">
        <f t="shared" ca="1" si="100"/>
        <v>7.7895184347793398</v>
      </c>
      <c r="I207" s="82">
        <f t="shared" ca="1" si="100"/>
        <v>7.8350002301812847</v>
      </c>
    </row>
    <row r="208" spans="1:9" hidden="1" outlineLevel="1" x14ac:dyDescent="0.2">
      <c r="A208" t="s">
        <v>151</v>
      </c>
      <c r="B208" s="82">
        <f t="shared" ref="B208:I208" ca="1" si="101">+B70</f>
        <v>0</v>
      </c>
      <c r="C208" s="82">
        <f t="shared" ca="1" si="101"/>
        <v>7.5756872559912223</v>
      </c>
      <c r="D208" s="82">
        <f t="shared" ca="1" si="101"/>
        <v>7.5756872559912223</v>
      </c>
      <c r="E208" s="82">
        <f t="shared" ca="1" si="101"/>
        <v>7.677068073134202</v>
      </c>
      <c r="F208" s="82">
        <f t="shared" ca="1" si="101"/>
        <v>7.7829377794899788</v>
      </c>
      <c r="G208" s="82">
        <f t="shared" ca="1" si="101"/>
        <v>7.8860427887648292</v>
      </c>
      <c r="H208" s="82">
        <f t="shared" ca="1" si="101"/>
        <v>7.9843264292350078</v>
      </c>
      <c r="I208" s="82">
        <f t="shared" ca="1" si="101"/>
        <v>8.0771398372188976</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228" priority="2" stopIfTrue="1" operator="notEqual">
      <formula>0</formula>
    </cfRule>
  </conditionalFormatting>
  <conditionalFormatting sqref="J130 J94 J70 J59 J48 J36:J37 J14 J25">
    <cfRule type="cellIs" dxfId="227" priority="3" stopIfTrue="1" operator="equal">
      <formula>"OK"</formula>
    </cfRule>
    <cfRule type="cellIs" dxfId="226" priority="4" stopIfTrue="1" operator="equal">
      <formula>"Warning Check Escalations"</formula>
    </cfRule>
  </conditionalFormatting>
  <conditionalFormatting sqref="N120:T120 N84:T84">
    <cfRule type="cellIs" dxfId="225" priority="5" stopIfTrue="1" operator="notEqual">
      <formula>0</formula>
    </cfRule>
    <cfRule type="cellIs" dxfId="224" priority="6" stopIfTrue="1" operator="equal">
      <formula>0</formula>
    </cfRule>
  </conditionalFormatting>
  <conditionalFormatting sqref="B94:I94">
    <cfRule type="cellIs" dxfId="223" priority="1" stopIfTrue="1" operator="notEqual">
      <formula>0</formula>
    </cfRule>
  </conditionalFormatting>
  <dataValidations count="5">
    <dataValidation type="list" showInputMessage="1" showErrorMessage="1" sqref="B112" xr:uid="{00000000-0002-0000-3200-000000000000}">
      <formula1>"Labour, Materials, Services"</formula1>
    </dataValidation>
    <dataValidation type="list" allowBlank="1" showInputMessage="1" showErrorMessage="1" sqref="A77:A82" xr:uid="{00000000-0002-0000-3200-000001000000}">
      <formula1>EscalationDescription_Input_Cost</formula1>
    </dataValidation>
    <dataValidation type="list" showInputMessage="1" showErrorMessage="1" sqref="A113:A118" xr:uid="{00000000-0002-0000-3200-000002000000}">
      <formula1>EscalationDescription_General</formula1>
    </dataValidation>
    <dataValidation type="list" allowBlank="1" showInputMessage="1" showErrorMessage="1" sqref="D5" xr:uid="{00000000-0002-0000-3200-000003000000}">
      <formula1>"2008/09 Regulatory Accounts, Bottom Up"</formula1>
    </dataValidation>
    <dataValidation type="list" showInputMessage="1" showErrorMessage="1" sqref="B77:B82 B113:B118" xr:uid="{00000000-0002-0000-32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101377"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5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codeName="Sheet98">
    <tabColor rgb="FF339966"/>
    <pageSetUpPr fitToPage="1"/>
  </sheetPr>
  <dimension ref="A1:T240"/>
  <sheetViews>
    <sheetView showGridLines="0" topLeftCell="A7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38</v>
      </c>
      <c r="M1" s="281"/>
      <c r="N1" s="279"/>
      <c r="O1" s="279"/>
      <c r="P1" s="279"/>
      <c r="Q1" s="279"/>
      <c r="R1" s="279"/>
      <c r="S1" s="279"/>
      <c r="T1" s="279"/>
    </row>
    <row r="2" spans="1:20" ht="15.75" x14ac:dyDescent="0.25">
      <c r="A2" s="184" t="s">
        <v>114</v>
      </c>
      <c r="B2" s="74" t="str">
        <f ca="1">OFFSET(List_AllocOpexListStart,+$K$1,1)</f>
        <v>Voluntary Separation Packages (VSP’s)</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9"/>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0.50385115115300927</v>
      </c>
      <c r="D13" s="285">
        <f ca="1">OFFSET(Future_AOpexStart,MATCH($K$1,'I-6 Future A'!$A$6:$A$379)+7,+'I-5 Future DA'!E$5)</f>
        <v>0.50385115115300927</v>
      </c>
      <c r="E13" s="285">
        <f ca="1">OFFSET(Future_AOpexStart,MATCH($K$1,'I-6 Future A'!$A$6:$A$379)+7,+'I-5 Future DA'!F$5)</f>
        <v>0.50385115115300927</v>
      </c>
      <c r="F13" s="285">
        <f ca="1">OFFSET(Future_AOpexStart,MATCH($K$1,'I-6 Future A'!$A$6:$A$379)+7,+'I-5 Future DA'!G$5)</f>
        <v>0.50385115115300927</v>
      </c>
      <c r="G13" s="285">
        <f ca="1">OFFSET(Future_AOpexStart,MATCH($K$1,'I-6 Future A'!$A$6:$A$379)+7,+'I-5 Future DA'!H$5)</f>
        <v>0.50385115115300927</v>
      </c>
      <c r="H13" s="285">
        <f ca="1">OFFSET(Future_AOpexStart,MATCH($K$1,'I-6 Future A'!$A$6:$A$379)+7,+'I-5 Future DA'!I$5)</f>
        <v>0.50385115115300927</v>
      </c>
      <c r="I13" s="285">
        <f ca="1">OFFSET(Future_AOpexStart,MATCH($K$1,'I-6 Future A'!$A$6:$A$379)+7,+'I-5 Future DA'!J$5)</f>
        <v>0.50385115115300927</v>
      </c>
      <c r="J13" s="36"/>
      <c r="K13" s="21"/>
      <c r="L13" s="21"/>
    </row>
    <row r="14" spans="1:20" s="87" customFormat="1" ht="18" customHeight="1" collapsed="1" thickBot="1" x14ac:dyDescent="0.25">
      <c r="A14" s="84" t="s">
        <v>71</v>
      </c>
      <c r="B14" s="286">
        <f t="shared" ref="B14:I14" ca="1" si="0">SUM(B8:B13)</f>
        <v>0</v>
      </c>
      <c r="C14" s="286">
        <f t="shared" ca="1" si="0"/>
        <v>0.50385115115300927</v>
      </c>
      <c r="D14" s="286">
        <f t="shared" ca="1" si="0"/>
        <v>0.50385115115300927</v>
      </c>
      <c r="E14" s="286">
        <f t="shared" ca="1" si="0"/>
        <v>0.50385115115300927</v>
      </c>
      <c r="F14" s="286">
        <f t="shared" ca="1" si="0"/>
        <v>0.50385115115300927</v>
      </c>
      <c r="G14" s="286">
        <f t="shared" ca="1" si="0"/>
        <v>0.50385115115300927</v>
      </c>
      <c r="H14" s="286">
        <f t="shared" ca="1" si="0"/>
        <v>0.50385115115300927</v>
      </c>
      <c r="I14" s="286">
        <f t="shared" ca="1" si="0"/>
        <v>0.50385115115300927</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+'A-38'!B8+'A-38'!B19</f>
        <v>0</v>
      </c>
      <c r="C30" s="284">
        <f ca="1">+'A-38'!C8+'A-38'!C19</f>
        <v>0</v>
      </c>
      <c r="D30" s="284">
        <f ca="1">+'A-38'!D8+'A-38'!D19</f>
        <v>0</v>
      </c>
      <c r="E30" s="284">
        <f ca="1">+'A-38'!E8+'A-38'!E19</f>
        <v>0</v>
      </c>
      <c r="F30" s="284">
        <f ca="1">+'A-38'!F8+'A-38'!F19</f>
        <v>0</v>
      </c>
      <c r="G30" s="284">
        <f ca="1">+'A-38'!G8+'A-38'!G19</f>
        <v>0</v>
      </c>
      <c r="H30" s="284">
        <f ca="1">+'A-38'!H8+'A-38'!H19</f>
        <v>0</v>
      </c>
      <c r="I30" s="284">
        <f ca="1">+'A-38'!I8+'A-38'!I19</f>
        <v>0</v>
      </c>
      <c r="J30" s="42"/>
      <c r="K30" s="21"/>
      <c r="L30" s="21"/>
    </row>
    <row r="31" spans="1:12" hidden="1" outlineLevel="2" x14ac:dyDescent="0.2">
      <c r="A31" s="61" t="s">
        <v>69</v>
      </c>
      <c r="B31" s="284">
        <f ca="1">+'A-38'!B9+'A-38'!B20</f>
        <v>0</v>
      </c>
      <c r="C31" s="284">
        <f ca="1">+'A-38'!C9+'A-38'!C20</f>
        <v>0</v>
      </c>
      <c r="D31" s="284">
        <f ca="1">+'A-38'!D9+'A-38'!D20</f>
        <v>0</v>
      </c>
      <c r="E31" s="284">
        <f ca="1">+'A-38'!E9+'A-38'!E20</f>
        <v>0</v>
      </c>
      <c r="F31" s="284">
        <f ca="1">+'A-38'!F9+'A-38'!F20</f>
        <v>0</v>
      </c>
      <c r="G31" s="284">
        <f ca="1">+'A-38'!G9+'A-38'!G20</f>
        <v>0</v>
      </c>
      <c r="H31" s="284">
        <f ca="1">+'A-38'!H9+'A-38'!H20</f>
        <v>0</v>
      </c>
      <c r="I31" s="284">
        <f ca="1">+'A-38'!I9+'A-38'!I20</f>
        <v>0</v>
      </c>
      <c r="J31" s="42"/>
      <c r="K31" s="21"/>
      <c r="L31" s="21"/>
    </row>
    <row r="32" spans="1:12" s="736" customFormat="1" hidden="1" outlineLevel="2" x14ac:dyDescent="0.2">
      <c r="A32" s="61" t="s">
        <v>546</v>
      </c>
      <c r="B32" s="284">
        <f ca="1">+'A-38'!B10+'A-38'!B21</f>
        <v>0</v>
      </c>
      <c r="C32" s="284">
        <f ca="1">+'A-38'!C10+'A-38'!C21</f>
        <v>0</v>
      </c>
      <c r="D32" s="284">
        <f ca="1">+'A-38'!D10+'A-38'!D21</f>
        <v>0</v>
      </c>
      <c r="E32" s="284">
        <f ca="1">+'A-38'!E10+'A-38'!E21</f>
        <v>0</v>
      </c>
      <c r="F32" s="284">
        <f ca="1">+'A-38'!F10+'A-38'!F21</f>
        <v>0</v>
      </c>
      <c r="G32" s="284">
        <f ca="1">+'A-38'!G10+'A-38'!G21</f>
        <v>0</v>
      </c>
      <c r="H32" s="284">
        <f ca="1">+'A-38'!H10+'A-38'!H21</f>
        <v>0</v>
      </c>
      <c r="I32" s="284">
        <f ca="1">+'A-38'!I10+'A-38'!I21</f>
        <v>0</v>
      </c>
      <c r="J32" s="42"/>
      <c r="K32" s="712"/>
      <c r="L32" s="712"/>
    </row>
    <row r="33" spans="1:12" hidden="1" outlineLevel="2" x14ac:dyDescent="0.2">
      <c r="A33" s="61" t="s">
        <v>547</v>
      </c>
      <c r="B33" s="284">
        <f ca="1">+'A-38'!B11+'A-38'!B22</f>
        <v>0</v>
      </c>
      <c r="C33" s="284">
        <f ca="1">+'A-38'!C11+'A-38'!C22</f>
        <v>0</v>
      </c>
      <c r="D33" s="284">
        <f ca="1">+'A-38'!D11+'A-38'!D22</f>
        <v>0</v>
      </c>
      <c r="E33" s="284">
        <f ca="1">+'A-38'!E11+'A-38'!E22</f>
        <v>0</v>
      </c>
      <c r="F33" s="284">
        <f ca="1">+'A-38'!F11+'A-38'!F22</f>
        <v>0</v>
      </c>
      <c r="G33" s="284">
        <f ca="1">+'A-38'!G11+'A-38'!G22</f>
        <v>0</v>
      </c>
      <c r="H33" s="284">
        <f ca="1">+'A-38'!H11+'A-38'!H22</f>
        <v>0</v>
      </c>
      <c r="I33" s="284">
        <f ca="1">+'A-38'!I11+'A-38'!I22</f>
        <v>0</v>
      </c>
      <c r="J33" s="42"/>
      <c r="K33" s="21"/>
      <c r="L33" s="21"/>
    </row>
    <row r="34" spans="1:12" s="736" customFormat="1" hidden="1" outlineLevel="2" x14ac:dyDescent="0.2">
      <c r="A34" s="61" t="s">
        <v>498</v>
      </c>
      <c r="B34" s="284">
        <f ca="1">+'A-38'!B12+'A-38'!B23</f>
        <v>0</v>
      </c>
      <c r="C34" s="284">
        <f ca="1">+'A-38'!C12+'A-38'!C23</f>
        <v>0</v>
      </c>
      <c r="D34" s="284">
        <f ca="1">+'A-38'!D12+'A-38'!D23</f>
        <v>0</v>
      </c>
      <c r="E34" s="284">
        <f ca="1">+'A-38'!E12+'A-38'!E23</f>
        <v>0</v>
      </c>
      <c r="F34" s="284">
        <f ca="1">+'A-38'!F12+'A-38'!F23</f>
        <v>0</v>
      </c>
      <c r="G34" s="284">
        <f ca="1">+'A-38'!G12+'A-38'!G23</f>
        <v>0</v>
      </c>
      <c r="H34" s="284">
        <f ca="1">+'A-38'!H12+'A-38'!H23</f>
        <v>0</v>
      </c>
      <c r="I34" s="284">
        <f ca="1">+'A-38'!I12+'A-38'!I23</f>
        <v>0</v>
      </c>
      <c r="J34" s="42"/>
      <c r="K34" s="712"/>
      <c r="L34" s="712"/>
    </row>
    <row r="35" spans="1:12" ht="13.5" hidden="1" outlineLevel="2" thickBot="1" x14ac:dyDescent="0.25">
      <c r="A35" s="83" t="s">
        <v>70</v>
      </c>
      <c r="B35" s="284">
        <f ca="1">+'A-38'!B13+'A-38'!B24</f>
        <v>0</v>
      </c>
      <c r="C35" s="284">
        <f ca="1">+'A-38'!C13+'A-38'!C24</f>
        <v>0.50385115115300927</v>
      </c>
      <c r="D35" s="284">
        <f ca="1">+'A-38'!D13+'A-38'!D24</f>
        <v>0.50385115115300927</v>
      </c>
      <c r="E35" s="284">
        <f ca="1">+'A-38'!E13+'A-38'!E24</f>
        <v>0.50385115115300927</v>
      </c>
      <c r="F35" s="284">
        <f ca="1">+'A-38'!F13+'A-38'!F24</f>
        <v>0.50385115115300927</v>
      </c>
      <c r="G35" s="284">
        <f ca="1">+'A-38'!G13+'A-38'!G24</f>
        <v>0.50385115115300927</v>
      </c>
      <c r="H35" s="284">
        <f ca="1">+'A-38'!H13+'A-38'!H24</f>
        <v>0.50385115115300927</v>
      </c>
      <c r="I35" s="284">
        <f ca="1">+'A-38'!I13+'A-38'!I24</f>
        <v>0.50385115115300927</v>
      </c>
      <c r="J35" s="93"/>
      <c r="K35" s="21"/>
      <c r="L35" s="21"/>
    </row>
    <row r="36" spans="1:12" s="87" customFormat="1" ht="20.25" customHeight="1" collapsed="1" thickBot="1" x14ac:dyDescent="0.25">
      <c r="A36" s="94" t="s">
        <v>121</v>
      </c>
      <c r="B36" s="293">
        <f t="shared" ref="B36:I36" ca="1" si="7">SUM(B30:B35)</f>
        <v>0</v>
      </c>
      <c r="C36" s="293">
        <f t="shared" ca="1" si="7"/>
        <v>0.50385115115300927</v>
      </c>
      <c r="D36" s="293">
        <f t="shared" ca="1" si="7"/>
        <v>0.50385115115300927</v>
      </c>
      <c r="E36" s="293">
        <f t="shared" ca="1" si="7"/>
        <v>0.50385115115300927</v>
      </c>
      <c r="F36" s="293">
        <f t="shared" ca="1" si="7"/>
        <v>0.50385115115300927</v>
      </c>
      <c r="G36" s="293">
        <f t="shared" ca="1" si="7"/>
        <v>0.50385115115300927</v>
      </c>
      <c r="H36" s="293">
        <f t="shared" ca="1" si="7"/>
        <v>0.50385115115300927</v>
      </c>
      <c r="I36" s="293">
        <f t="shared" ca="1" si="7"/>
        <v>0.50385115115300927</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4.3746250416101043E-3</v>
      </c>
      <c r="F47" s="284">
        <f t="shared" ca="1" si="12"/>
        <v>8.1216236152321965E-3</v>
      </c>
      <c r="G47" s="284">
        <f t="shared" ca="1" si="12"/>
        <v>1.117770555578421E-2</v>
      </c>
      <c r="H47" s="284">
        <f t="shared" ca="1" si="12"/>
        <v>1.4221691305906637E-2</v>
      </c>
      <c r="I47" s="284">
        <f t="shared" ca="1" si="12"/>
        <v>1.7246638640110851E-2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4.3746250416101043E-3</v>
      </c>
      <c r="F48" s="293">
        <f t="shared" ca="1" si="13"/>
        <v>8.1216236152321965E-3</v>
      </c>
      <c r="G48" s="293">
        <f t="shared" ca="1" si="13"/>
        <v>1.117770555578421E-2</v>
      </c>
      <c r="H48" s="293">
        <f t="shared" ca="1" si="13"/>
        <v>1.4221691305906637E-2</v>
      </c>
      <c r="I48" s="293">
        <f t="shared" ca="1" si="13"/>
        <v>1.7246638640110851E-2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2.3681086136006315E-3</v>
      </c>
      <c r="F58" s="285">
        <f t="shared" ca="1" si="18"/>
        <v>5.6623950900448776E-3</v>
      </c>
      <c r="G58" s="285">
        <f t="shared" ca="1" si="18"/>
        <v>9.46372104627358E-3</v>
      </c>
      <c r="H58" s="285">
        <f t="shared" ca="1" si="18"/>
        <v>1.2956478923106566E-2</v>
      </c>
      <c r="I58" s="285">
        <f t="shared" ca="1" si="18"/>
        <v>1.6104455691350366E-2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2.3681086136006315E-3</v>
      </c>
      <c r="F59" s="286">
        <f t="shared" ca="1" si="19"/>
        <v>5.6623950900448776E-3</v>
      </c>
      <c r="G59" s="286">
        <f t="shared" ca="1" si="19"/>
        <v>9.46372104627358E-3</v>
      </c>
      <c r="H59" s="286">
        <f t="shared" ca="1" si="19"/>
        <v>1.2956478923106566E-2</v>
      </c>
      <c r="I59" s="286">
        <f t="shared" ca="1" si="19"/>
        <v>1.6104455691350366E-2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0.50385115115300927</v>
      </c>
      <c r="D69" s="285">
        <f t="shared" ca="1" si="24"/>
        <v>0.50385115115300927</v>
      </c>
      <c r="E69" s="285">
        <f t="shared" ca="1" si="24"/>
        <v>0.51059388480821999</v>
      </c>
      <c r="F69" s="285">
        <f t="shared" ca="1" si="24"/>
        <v>0.51763516985828628</v>
      </c>
      <c r="G69" s="285">
        <f t="shared" ca="1" si="24"/>
        <v>0.52449257775506708</v>
      </c>
      <c r="H69" s="285">
        <f t="shared" ca="1" si="24"/>
        <v>0.53102932138202252</v>
      </c>
      <c r="I69" s="285">
        <f t="shared" ca="1" si="24"/>
        <v>0.53720224548447049</v>
      </c>
      <c r="K69" s="42"/>
      <c r="L69" s="21"/>
    </row>
    <row r="70" spans="1:20" s="87" customFormat="1" ht="18" customHeight="1" collapsed="1" thickBot="1" x14ac:dyDescent="0.25">
      <c r="A70" s="99" t="s">
        <v>122</v>
      </c>
      <c r="B70" s="294">
        <f t="shared" ref="B70:I70" ca="1" si="25">SUM(B64:B69)</f>
        <v>0</v>
      </c>
      <c r="C70" s="294">
        <f t="shared" ca="1" si="25"/>
        <v>0.50385115115300927</v>
      </c>
      <c r="D70" s="294">
        <f t="shared" ca="1" si="25"/>
        <v>0.50385115115300927</v>
      </c>
      <c r="E70" s="294">
        <f t="shared" ca="1" si="25"/>
        <v>0.51059388480821999</v>
      </c>
      <c r="F70" s="294">
        <f t="shared" ca="1" si="25"/>
        <v>0.51763516985828628</v>
      </c>
      <c r="G70" s="294">
        <f t="shared" ca="1" si="25"/>
        <v>0.52449257775506708</v>
      </c>
      <c r="H70" s="294">
        <f t="shared" ca="1" si="25"/>
        <v>0.53102932138202252</v>
      </c>
      <c r="I70" s="294">
        <f t="shared" ca="1" si="25"/>
        <v>0.53720224548447049</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4.3746250416101043E-3</v>
      </c>
      <c r="Q77" s="284">
        <f ca="1">IF($B77&lt;&gt;0,(+VLOOKUP($B77,$A$8:$I$13,6,FALSE))*(F77),0)</f>
        <v>8.1216236152321965E-3</v>
      </c>
      <c r="R77" s="284">
        <f ca="1">IF($B77&lt;&gt;0,(+VLOOKUP($B77,$A$8:$I$13,7,FALSE))*(G77),0)</f>
        <v>1.117770555578421E-2</v>
      </c>
      <c r="S77" s="284">
        <f ca="1">IF($B77&lt;&gt;0,(+VLOOKUP($B77,$A$8:$I$13,8,FALSE))*(H77),0)</f>
        <v>1.4221691305906637E-2</v>
      </c>
      <c r="T77" s="284">
        <f ca="1">IF($B77&lt;&gt;0,(+VLOOKUP($B77,$A$8:$I$13,9,FALSE))*(I77),0)</f>
        <v>1.7246638640110851E-2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4.3746250416101043E-3</v>
      </c>
      <c r="Q83" s="291">
        <f t="shared" ca="1" si="51"/>
        <v>8.1216236152321965E-3</v>
      </c>
      <c r="R83" s="291">
        <f t="shared" ca="1" si="51"/>
        <v>1.117770555578421E-2</v>
      </c>
      <c r="S83" s="291">
        <f t="shared" ca="1" si="51"/>
        <v>1.4221691305906637E-2</v>
      </c>
      <c r="T83" s="291">
        <f t="shared" ca="1" si="51"/>
        <v>1.7246638640110851E-2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4.3746250416101043E-3</v>
      </c>
      <c r="F103" s="284">
        <f t="shared" ca="1" si="62"/>
        <v>8.1216236152321965E-3</v>
      </c>
      <c r="G103" s="284">
        <f t="shared" ca="1" si="62"/>
        <v>1.117770555578421E-2</v>
      </c>
      <c r="H103" s="284">
        <f t="shared" ca="1" si="62"/>
        <v>1.4221691305906637E-2</v>
      </c>
      <c r="I103" s="284">
        <f t="shared" ca="1" si="62"/>
        <v>1.7246638640110851E-2</v>
      </c>
    </row>
    <row r="104" spans="1:20" outlineLevel="1" x14ac:dyDescent="0.2">
      <c r="A104" s="120" t="s">
        <v>135</v>
      </c>
      <c r="B104" s="121"/>
      <c r="C104" s="295">
        <f t="shared" ref="C104:I104" ca="1" si="63">SUM(C98:C103)</f>
        <v>0</v>
      </c>
      <c r="D104" s="295">
        <f t="shared" ca="1" si="63"/>
        <v>0</v>
      </c>
      <c r="E104" s="295">
        <f t="shared" ca="1" si="63"/>
        <v>4.3746250416101043E-3</v>
      </c>
      <c r="F104" s="295">
        <f t="shared" ca="1" si="63"/>
        <v>8.1216236152321965E-3</v>
      </c>
      <c r="G104" s="295">
        <f t="shared" ca="1" si="63"/>
        <v>1.117770555578421E-2</v>
      </c>
      <c r="H104" s="295">
        <f t="shared" ca="1" si="63"/>
        <v>1.4221691305906637E-2</v>
      </c>
      <c r="I104" s="295">
        <f t="shared" ca="1" si="63"/>
        <v>1.7246638640110851E-2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2.3681086136006315E-3</v>
      </c>
      <c r="Q113" s="284">
        <f ca="1">IF($B113&lt;&gt;0,(+VLOOKUP($B113,$A$8:$I$13,6,FALSE)+VLOOKUP($B113,$A$42:$I$47,6,FALSE))*(F113),0)</f>
        <v>5.6623950900448776E-3</v>
      </c>
      <c r="R113" s="284">
        <f ca="1">IF($B113&lt;&gt;0,(+VLOOKUP($B113,$A$8:$I$13,7,FALSE)+VLOOKUP($B113,$A$42:$I$47,7,FALSE))*(G113),0)</f>
        <v>9.46372104627358E-3</v>
      </c>
      <c r="S113" s="284">
        <f ca="1">IF($B113&lt;&gt;0,(+VLOOKUP($B113,$A$8:$I$13,8,FALSE)+VLOOKUP($B113,$A$42:$I$47,8,FALSE))*(H113),0)</f>
        <v>1.2956478923106566E-2</v>
      </c>
      <c r="T113" s="284">
        <f ca="1">IF($B113&lt;&gt;0,(+VLOOKUP($B113,$A$8:$I$13,9,FALSE)+VLOOKUP($B113,$A$42:$I$47,9,FALSE))*(I113),0)</f>
        <v>1.6104455691350366E-2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2.3681086136006315E-3</v>
      </c>
      <c r="Q119" s="291">
        <f t="shared" ca="1" si="75"/>
        <v>5.6623950900448776E-3</v>
      </c>
      <c r="R119" s="291">
        <f t="shared" ca="1" si="75"/>
        <v>9.46372104627358E-3</v>
      </c>
      <c r="S119" s="291">
        <f t="shared" ca="1" si="75"/>
        <v>1.2956478923106566E-2</v>
      </c>
      <c r="T119" s="291">
        <f t="shared" ca="1" si="75"/>
        <v>1.6104455691350366E-2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2.3681086136006315E-3</v>
      </c>
      <c r="F139" s="284">
        <f t="shared" ca="1" si="83"/>
        <v>5.6623950900448776E-3</v>
      </c>
      <c r="G139" s="284">
        <f t="shared" ca="1" si="83"/>
        <v>9.46372104627358E-3</v>
      </c>
      <c r="H139" s="284">
        <f t="shared" ca="1" si="83"/>
        <v>1.2956478923106566E-2</v>
      </c>
      <c r="I139" s="284">
        <f t="shared" ca="1" si="83"/>
        <v>1.6104455691350366E-2</v>
      </c>
    </row>
    <row r="140" spans="1:16" outlineLevel="1" x14ac:dyDescent="0.2">
      <c r="A140" s="120" t="s">
        <v>140</v>
      </c>
      <c r="B140" s="121"/>
      <c r="C140" s="295">
        <f t="shared" ref="C140:I140" ca="1" si="84">SUM(C134:C139)</f>
        <v>0</v>
      </c>
      <c r="D140" s="295">
        <f t="shared" ca="1" si="84"/>
        <v>0</v>
      </c>
      <c r="E140" s="295">
        <f t="shared" ca="1" si="84"/>
        <v>2.3681086136006315E-3</v>
      </c>
      <c r="F140" s="295">
        <f t="shared" ca="1" si="84"/>
        <v>5.6623950900448776E-3</v>
      </c>
      <c r="G140" s="295">
        <f t="shared" ca="1" si="84"/>
        <v>9.46372104627358E-3</v>
      </c>
      <c r="H140" s="295">
        <f t="shared" ca="1" si="84"/>
        <v>1.2956478923106566E-2</v>
      </c>
      <c r="I140" s="295">
        <f t="shared" ca="1" si="84"/>
        <v>1.6104455691350366E-2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3.090486278543603E-2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I154" si="86">SUMIF($A$185:$A$195,$A149,C$185:C$195)</f>
        <v>0</v>
      </c>
      <c r="D149" s="284">
        <f t="shared" si="86"/>
        <v>0</v>
      </c>
      <c r="E149" s="284">
        <f t="shared" si="86"/>
        <v>0</v>
      </c>
      <c r="F149" s="284">
        <f t="shared" si="86"/>
        <v>0</v>
      </c>
      <c r="G149" s="284">
        <f t="shared" si="86"/>
        <v>0</v>
      </c>
      <c r="H149" s="284">
        <f t="shared" si="86"/>
        <v>0</v>
      </c>
      <c r="I149" s="284">
        <f t="shared" si="86"/>
        <v>0</v>
      </c>
      <c r="J149" s="63"/>
      <c r="K149" s="63"/>
      <c r="L149" s="63"/>
    </row>
    <row r="150" spans="1:13" hidden="1" outlineLevel="1" x14ac:dyDescent="0.2">
      <c r="A150" s="61" t="s">
        <v>69</v>
      </c>
      <c r="B150" s="65"/>
      <c r="C150" s="284">
        <f t="shared" si="86"/>
        <v>0</v>
      </c>
      <c r="D150" s="284">
        <f t="shared" si="86"/>
        <v>0</v>
      </c>
      <c r="E150" s="284">
        <f t="shared" si="86"/>
        <v>0</v>
      </c>
      <c r="F150" s="284">
        <f t="shared" si="86"/>
        <v>0</v>
      </c>
      <c r="G150" s="284">
        <f t="shared" si="86"/>
        <v>0</v>
      </c>
      <c r="H150" s="284">
        <f t="shared" si="86"/>
        <v>0</v>
      </c>
      <c r="I150" s="284">
        <f t="shared" si="86"/>
        <v>0</v>
      </c>
      <c r="J150" s="42"/>
      <c r="K150" s="21"/>
      <c r="L150" s="21"/>
    </row>
    <row r="151" spans="1:13" s="736" customFormat="1" hidden="1" outlineLevel="1" x14ac:dyDescent="0.2">
      <c r="A151" s="61" t="s">
        <v>546</v>
      </c>
      <c r="B151" s="65"/>
      <c r="C151" s="284">
        <f t="shared" si="86"/>
        <v>0</v>
      </c>
      <c r="D151" s="284">
        <f t="shared" si="86"/>
        <v>0</v>
      </c>
      <c r="E151" s="284">
        <f t="shared" si="86"/>
        <v>0</v>
      </c>
      <c r="F151" s="284">
        <f t="shared" si="86"/>
        <v>0</v>
      </c>
      <c r="G151" s="284">
        <f t="shared" si="86"/>
        <v>0</v>
      </c>
      <c r="H151" s="284">
        <f t="shared" si="86"/>
        <v>0</v>
      </c>
      <c r="I151" s="284">
        <f t="shared" si="86"/>
        <v>0</v>
      </c>
      <c r="J151" s="42"/>
      <c r="K151" s="712"/>
      <c r="L151" s="712"/>
    </row>
    <row r="152" spans="1:13" hidden="1" outlineLevel="1" x14ac:dyDescent="0.2">
      <c r="A152" s="61" t="s">
        <v>547</v>
      </c>
      <c r="B152" s="65"/>
      <c r="C152" s="284">
        <f t="shared" si="86"/>
        <v>0</v>
      </c>
      <c r="D152" s="284">
        <f t="shared" si="86"/>
        <v>0</v>
      </c>
      <c r="E152" s="284">
        <f t="shared" si="86"/>
        <v>0</v>
      </c>
      <c r="F152" s="284">
        <f t="shared" si="86"/>
        <v>0</v>
      </c>
      <c r="G152" s="284">
        <f t="shared" si="86"/>
        <v>0</v>
      </c>
      <c r="H152" s="284">
        <f t="shared" si="86"/>
        <v>0</v>
      </c>
      <c r="I152" s="284">
        <f t="shared" si="86"/>
        <v>0</v>
      </c>
      <c r="J152" s="42"/>
      <c r="K152" s="21"/>
      <c r="L152" s="21"/>
    </row>
    <row r="153" spans="1:13" s="736" customFormat="1" hidden="1" outlineLevel="1" x14ac:dyDescent="0.2">
      <c r="A153" s="61" t="s">
        <v>498</v>
      </c>
      <c r="B153" s="65"/>
      <c r="C153" s="284">
        <f t="shared" si="86"/>
        <v>0</v>
      </c>
      <c r="D153" s="284">
        <f t="shared" si="86"/>
        <v>0</v>
      </c>
      <c r="E153" s="284">
        <f t="shared" si="86"/>
        <v>0</v>
      </c>
      <c r="F153" s="284">
        <f t="shared" si="86"/>
        <v>0</v>
      </c>
      <c r="G153" s="284">
        <f t="shared" si="86"/>
        <v>0</v>
      </c>
      <c r="H153" s="284">
        <f t="shared" si="86"/>
        <v>0</v>
      </c>
      <c r="I153" s="284">
        <f t="shared" si="86"/>
        <v>0</v>
      </c>
      <c r="J153" s="42"/>
      <c r="K153" s="712"/>
      <c r="L153" s="712"/>
    </row>
    <row r="154" spans="1:13" hidden="1" outlineLevel="1" x14ac:dyDescent="0.2">
      <c r="A154" s="83" t="s">
        <v>70</v>
      </c>
      <c r="B154" s="65"/>
      <c r="C154" s="284">
        <f t="shared" si="86"/>
        <v>0</v>
      </c>
      <c r="D154" s="284">
        <f t="shared" si="86"/>
        <v>0</v>
      </c>
      <c r="E154" s="284">
        <f t="shared" si="86"/>
        <v>0</v>
      </c>
      <c r="F154" s="284">
        <f t="shared" si="86"/>
        <v>0</v>
      </c>
      <c r="G154" s="284">
        <f t="shared" si="86"/>
        <v>0</v>
      </c>
      <c r="H154" s="284">
        <f t="shared" si="86"/>
        <v>0</v>
      </c>
      <c r="I154" s="284">
        <f t="shared" si="86"/>
        <v>0</v>
      </c>
      <c r="J154" s="42"/>
      <c r="K154" s="21"/>
      <c r="L154" s="21"/>
    </row>
    <row r="155" spans="1:13" hidden="1" outlineLevel="1" x14ac:dyDescent="0.2">
      <c r="A155" s="129" t="s">
        <v>143</v>
      </c>
      <c r="B155" s="130"/>
      <c r="C155" s="295">
        <f t="shared" ref="C155:I155" si="87">SUM(C149:C154)</f>
        <v>0</v>
      </c>
      <c r="D155" s="295">
        <f t="shared" si="87"/>
        <v>0</v>
      </c>
      <c r="E155" s="295">
        <f t="shared" si="87"/>
        <v>0</v>
      </c>
      <c r="F155" s="295">
        <f t="shared" si="87"/>
        <v>0</v>
      </c>
      <c r="G155" s="295">
        <f t="shared" si="87"/>
        <v>0</v>
      </c>
      <c r="H155" s="295">
        <f t="shared" si="87"/>
        <v>0</v>
      </c>
      <c r="I155" s="295">
        <f t="shared" si="87"/>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88">IF(ISNUMBER($J160),OFFSET($B$177,MATCH(+$J160,$J$178:$J$195,0),0),"")</f>
        <v>Step Change</v>
      </c>
      <c r="B160" s="284">
        <f t="shared" ref="B160:I169" ca="1" si="89">IF(ISNUMBER($J160),OFFSET(B$177,MATCH(+$J160,$J$178:$J$195,0)+13,0),"")</f>
        <v>0</v>
      </c>
      <c r="C160" s="284">
        <f t="shared" ca="1" si="89"/>
        <v>0</v>
      </c>
      <c r="D160" s="284">
        <f t="shared" ca="1" si="89"/>
        <v>0</v>
      </c>
      <c r="E160" s="284">
        <f t="shared" ca="1" si="89"/>
        <v>0</v>
      </c>
      <c r="F160" s="284">
        <f t="shared" ca="1" si="89"/>
        <v>0</v>
      </c>
      <c r="G160" s="284">
        <f t="shared" ca="1" si="89"/>
        <v>0</v>
      </c>
      <c r="H160" s="284">
        <f t="shared" ca="1" si="89"/>
        <v>0</v>
      </c>
      <c r="I160" s="284">
        <f t="shared" ca="1" si="89"/>
        <v>0</v>
      </c>
      <c r="J160" s="377">
        <f>IF($D$158&gt;0,1,"")</f>
        <v>1</v>
      </c>
      <c r="K160" s="66">
        <f t="shared" ref="K160:K169" ca="1" si="90">IF(ISNUMBER($J160),OFFSET($B$177,MATCH(+$J160,$J$178:$J$195,0)+1,0),"")</f>
        <v>0</v>
      </c>
      <c r="L160" s="66">
        <f t="shared" ref="L160:L169" ca="1" si="91">IF(ISNUMBER($J160),OFFSET($B$177,MATCH(+$J160,$J$178:$J$195,0)+2,0),"")</f>
        <v>0</v>
      </c>
      <c r="M160" s="66">
        <f t="shared" ref="M160:M169" ca="1" si="92">IF(ISNUMBER($J160),OFFSET($B$177,MATCH(+$J160,$J$178:$J$195,0)+3,0),"")</f>
        <v>0</v>
      </c>
    </row>
    <row r="161" spans="1:13" hidden="1" outlineLevel="1" x14ac:dyDescent="0.2">
      <c r="A161" s="66" t="str">
        <f t="shared" ca="1" si="88"/>
        <v/>
      </c>
      <c r="B161" s="284" t="str">
        <f t="shared" ca="1" si="89"/>
        <v/>
      </c>
      <c r="C161" s="284" t="str">
        <f t="shared" ca="1" si="89"/>
        <v/>
      </c>
      <c r="D161" s="284" t="str">
        <f t="shared" ca="1" si="89"/>
        <v/>
      </c>
      <c r="E161" s="284" t="str">
        <f t="shared" ca="1" si="89"/>
        <v/>
      </c>
      <c r="F161" s="284" t="str">
        <f t="shared" ca="1" si="89"/>
        <v/>
      </c>
      <c r="G161" s="284" t="str">
        <f t="shared" ca="1" si="89"/>
        <v/>
      </c>
      <c r="H161" s="284" t="str">
        <f t="shared" ca="1" si="89"/>
        <v/>
      </c>
      <c r="I161" s="284" t="str">
        <f t="shared" ca="1" si="89"/>
        <v/>
      </c>
      <c r="J161" s="377" t="str">
        <f t="shared" ref="J161:J169" si="93">IF(J160&lt;$D$158,J160+1,"")</f>
        <v/>
      </c>
      <c r="K161" s="66" t="str">
        <f t="shared" ca="1" si="90"/>
        <v/>
      </c>
      <c r="L161" s="66" t="str">
        <f t="shared" ca="1" si="91"/>
        <v/>
      </c>
      <c r="M161" s="66" t="str">
        <f t="shared" ca="1" si="92"/>
        <v/>
      </c>
    </row>
    <row r="162" spans="1:13" hidden="1" outlineLevel="1" x14ac:dyDescent="0.2">
      <c r="A162" s="66" t="str">
        <f t="shared" ca="1" si="88"/>
        <v/>
      </c>
      <c r="B162" s="284" t="str">
        <f t="shared" ca="1" si="89"/>
        <v/>
      </c>
      <c r="C162" s="284" t="str">
        <f t="shared" ca="1" si="89"/>
        <v/>
      </c>
      <c r="D162" s="284" t="str">
        <f t="shared" ca="1" si="89"/>
        <v/>
      </c>
      <c r="E162" s="284" t="str">
        <f t="shared" ca="1" si="89"/>
        <v/>
      </c>
      <c r="F162" s="284" t="str">
        <f t="shared" ca="1" si="89"/>
        <v/>
      </c>
      <c r="G162" s="284" t="str">
        <f t="shared" ca="1" si="89"/>
        <v/>
      </c>
      <c r="H162" s="284" t="str">
        <f t="shared" ca="1" si="89"/>
        <v/>
      </c>
      <c r="I162" s="284" t="str">
        <f t="shared" ca="1" si="89"/>
        <v/>
      </c>
      <c r="J162" s="377" t="str">
        <f t="shared" si="93"/>
        <v/>
      </c>
      <c r="K162" s="66" t="str">
        <f t="shared" ca="1" si="90"/>
        <v/>
      </c>
      <c r="L162" s="66" t="str">
        <f t="shared" ca="1" si="91"/>
        <v/>
      </c>
      <c r="M162" s="66" t="str">
        <f t="shared" ca="1" si="92"/>
        <v/>
      </c>
    </row>
    <row r="163" spans="1:13" hidden="1" outlineLevel="1" x14ac:dyDescent="0.2">
      <c r="A163" s="66" t="str">
        <f t="shared" ca="1" si="88"/>
        <v/>
      </c>
      <c r="B163" s="284" t="str">
        <f t="shared" ca="1" si="89"/>
        <v/>
      </c>
      <c r="C163" s="284" t="str">
        <f t="shared" ca="1" si="89"/>
        <v/>
      </c>
      <c r="D163" s="284" t="str">
        <f t="shared" ca="1" si="89"/>
        <v/>
      </c>
      <c r="E163" s="284" t="str">
        <f t="shared" ca="1" si="89"/>
        <v/>
      </c>
      <c r="F163" s="284" t="str">
        <f t="shared" ca="1" si="89"/>
        <v/>
      </c>
      <c r="G163" s="284" t="str">
        <f t="shared" ca="1" si="89"/>
        <v/>
      </c>
      <c r="H163" s="284" t="str">
        <f t="shared" ca="1" si="89"/>
        <v/>
      </c>
      <c r="I163" s="284" t="str">
        <f t="shared" ca="1" si="89"/>
        <v/>
      </c>
      <c r="J163" s="377" t="str">
        <f t="shared" si="93"/>
        <v/>
      </c>
      <c r="K163" s="66" t="str">
        <f t="shared" ca="1" si="90"/>
        <v/>
      </c>
      <c r="L163" s="66" t="str">
        <f t="shared" ca="1" si="91"/>
        <v/>
      </c>
      <c r="M163" s="66" t="str">
        <f t="shared" ca="1" si="92"/>
        <v/>
      </c>
    </row>
    <row r="164" spans="1:13" hidden="1" outlineLevel="1" x14ac:dyDescent="0.2">
      <c r="A164" s="66" t="str">
        <f t="shared" ca="1" si="88"/>
        <v/>
      </c>
      <c r="B164" s="284" t="str">
        <f t="shared" ca="1" si="89"/>
        <v/>
      </c>
      <c r="C164" s="284" t="str">
        <f t="shared" ca="1" si="89"/>
        <v/>
      </c>
      <c r="D164" s="284" t="str">
        <f t="shared" ca="1" si="89"/>
        <v/>
      </c>
      <c r="E164" s="284" t="str">
        <f t="shared" ca="1" si="89"/>
        <v/>
      </c>
      <c r="F164" s="284" t="str">
        <f t="shared" ca="1" si="89"/>
        <v/>
      </c>
      <c r="G164" s="284" t="str">
        <f t="shared" ca="1" si="89"/>
        <v/>
      </c>
      <c r="H164" s="284" t="str">
        <f t="shared" ca="1" si="89"/>
        <v/>
      </c>
      <c r="I164" s="284" t="str">
        <f t="shared" ca="1" si="89"/>
        <v/>
      </c>
      <c r="J164" s="377" t="str">
        <f t="shared" si="93"/>
        <v/>
      </c>
      <c r="K164" s="66" t="str">
        <f t="shared" ca="1" si="90"/>
        <v/>
      </c>
      <c r="L164" s="66" t="str">
        <f t="shared" ca="1" si="91"/>
        <v/>
      </c>
      <c r="M164" s="66" t="str">
        <f t="shared" ca="1" si="92"/>
        <v/>
      </c>
    </row>
    <row r="165" spans="1:13" hidden="1" outlineLevel="1" x14ac:dyDescent="0.2">
      <c r="A165" s="66" t="str">
        <f t="shared" ca="1" si="88"/>
        <v/>
      </c>
      <c r="B165" s="284" t="str">
        <f t="shared" ca="1" si="89"/>
        <v/>
      </c>
      <c r="C165" s="284" t="str">
        <f t="shared" ca="1" si="89"/>
        <v/>
      </c>
      <c r="D165" s="284" t="str">
        <f t="shared" ca="1" si="89"/>
        <v/>
      </c>
      <c r="E165" s="284" t="str">
        <f t="shared" ca="1" si="89"/>
        <v/>
      </c>
      <c r="F165" s="284" t="str">
        <f t="shared" ca="1" si="89"/>
        <v/>
      </c>
      <c r="G165" s="284" t="str">
        <f t="shared" ca="1" si="89"/>
        <v/>
      </c>
      <c r="H165" s="284" t="str">
        <f t="shared" ca="1" si="89"/>
        <v/>
      </c>
      <c r="I165" s="284" t="str">
        <f t="shared" ca="1" si="89"/>
        <v/>
      </c>
      <c r="J165" s="377" t="str">
        <f t="shared" si="93"/>
        <v/>
      </c>
      <c r="K165" s="66" t="str">
        <f t="shared" ca="1" si="90"/>
        <v/>
      </c>
      <c r="L165" s="66" t="str">
        <f t="shared" ca="1" si="91"/>
        <v/>
      </c>
      <c r="M165" s="66" t="str">
        <f t="shared" ca="1" si="92"/>
        <v/>
      </c>
    </row>
    <row r="166" spans="1:13" hidden="1" outlineLevel="1" x14ac:dyDescent="0.2">
      <c r="A166" s="66" t="str">
        <f t="shared" ca="1" si="88"/>
        <v/>
      </c>
      <c r="B166" s="284" t="str">
        <f t="shared" ca="1" si="89"/>
        <v/>
      </c>
      <c r="C166" s="284" t="str">
        <f t="shared" ca="1" si="89"/>
        <v/>
      </c>
      <c r="D166" s="284" t="str">
        <f t="shared" ca="1" si="89"/>
        <v/>
      </c>
      <c r="E166" s="284" t="str">
        <f t="shared" ca="1" si="89"/>
        <v/>
      </c>
      <c r="F166" s="284" t="str">
        <f t="shared" ca="1" si="89"/>
        <v/>
      </c>
      <c r="G166" s="284" t="str">
        <f t="shared" ca="1" si="89"/>
        <v/>
      </c>
      <c r="H166" s="284" t="str">
        <f t="shared" ca="1" si="89"/>
        <v/>
      </c>
      <c r="I166" s="284" t="str">
        <f t="shared" ca="1" si="89"/>
        <v/>
      </c>
      <c r="J166" s="377" t="str">
        <f t="shared" si="93"/>
        <v/>
      </c>
      <c r="K166" s="66" t="str">
        <f t="shared" ca="1" si="90"/>
        <v/>
      </c>
      <c r="L166" s="66" t="str">
        <f t="shared" ca="1" si="91"/>
        <v/>
      </c>
      <c r="M166" s="66" t="str">
        <f t="shared" ca="1" si="92"/>
        <v/>
      </c>
    </row>
    <row r="167" spans="1:13" hidden="1" outlineLevel="1" x14ac:dyDescent="0.2">
      <c r="A167" s="66" t="str">
        <f t="shared" ca="1" si="88"/>
        <v/>
      </c>
      <c r="B167" s="284" t="str">
        <f t="shared" ca="1" si="89"/>
        <v/>
      </c>
      <c r="C167" s="284" t="str">
        <f t="shared" ca="1" si="89"/>
        <v/>
      </c>
      <c r="D167" s="284" t="str">
        <f t="shared" ca="1" si="89"/>
        <v/>
      </c>
      <c r="E167" s="284" t="str">
        <f t="shared" ca="1" si="89"/>
        <v/>
      </c>
      <c r="F167" s="284" t="str">
        <f t="shared" ca="1" si="89"/>
        <v/>
      </c>
      <c r="G167" s="284" t="str">
        <f t="shared" ca="1" si="89"/>
        <v/>
      </c>
      <c r="H167" s="284" t="str">
        <f t="shared" ca="1" si="89"/>
        <v/>
      </c>
      <c r="I167" s="284" t="str">
        <f t="shared" ca="1" si="89"/>
        <v/>
      </c>
      <c r="J167" s="377" t="str">
        <f t="shared" si="93"/>
        <v/>
      </c>
      <c r="K167" s="66" t="str">
        <f t="shared" ca="1" si="90"/>
        <v/>
      </c>
      <c r="L167" s="66" t="str">
        <f t="shared" ca="1" si="91"/>
        <v/>
      </c>
      <c r="M167" s="66" t="str">
        <f t="shared" ca="1" si="92"/>
        <v/>
      </c>
    </row>
    <row r="168" spans="1:13" hidden="1" outlineLevel="1" x14ac:dyDescent="0.2">
      <c r="A168" s="66" t="str">
        <f t="shared" ca="1" si="88"/>
        <v/>
      </c>
      <c r="B168" s="284" t="str">
        <f t="shared" ca="1" si="89"/>
        <v/>
      </c>
      <c r="C168" s="284" t="str">
        <f t="shared" ca="1" si="89"/>
        <v/>
      </c>
      <c r="D168" s="284" t="str">
        <f t="shared" ca="1" si="89"/>
        <v/>
      </c>
      <c r="E168" s="284" t="str">
        <f t="shared" ca="1" si="89"/>
        <v/>
      </c>
      <c r="F168" s="284" t="str">
        <f t="shared" ca="1" si="89"/>
        <v/>
      </c>
      <c r="G168" s="284" t="str">
        <f t="shared" ca="1" si="89"/>
        <v/>
      </c>
      <c r="H168" s="284" t="str">
        <f t="shared" ca="1" si="89"/>
        <v/>
      </c>
      <c r="I168" s="284" t="str">
        <f t="shared" ca="1" si="89"/>
        <v/>
      </c>
      <c r="J168" s="377" t="str">
        <f t="shared" si="93"/>
        <v/>
      </c>
      <c r="K168" s="66" t="str">
        <f t="shared" ca="1" si="90"/>
        <v/>
      </c>
      <c r="L168" s="66" t="str">
        <f t="shared" ca="1" si="91"/>
        <v/>
      </c>
      <c r="M168" s="66" t="str">
        <f t="shared" ca="1" si="92"/>
        <v/>
      </c>
    </row>
    <row r="169" spans="1:13" hidden="1" outlineLevel="1" x14ac:dyDescent="0.2">
      <c r="A169" s="66" t="str">
        <f t="shared" ca="1" si="88"/>
        <v/>
      </c>
      <c r="B169" s="284" t="str">
        <f t="shared" ca="1" si="89"/>
        <v/>
      </c>
      <c r="C169" s="284" t="str">
        <f t="shared" ca="1" si="89"/>
        <v/>
      </c>
      <c r="D169" s="284" t="str">
        <f t="shared" ca="1" si="89"/>
        <v/>
      </c>
      <c r="E169" s="284" t="str">
        <f t="shared" ca="1" si="89"/>
        <v/>
      </c>
      <c r="F169" s="284" t="str">
        <f t="shared" ca="1" si="89"/>
        <v/>
      </c>
      <c r="G169" s="284" t="str">
        <f t="shared" ca="1" si="89"/>
        <v/>
      </c>
      <c r="H169" s="284" t="str">
        <f t="shared" ca="1" si="89"/>
        <v/>
      </c>
      <c r="I169" s="284" t="str">
        <f t="shared" ca="1" si="89"/>
        <v/>
      </c>
      <c r="J169" s="377" t="str">
        <f t="shared" si="93"/>
        <v/>
      </c>
      <c r="K169" s="66" t="str">
        <f t="shared" ca="1" si="90"/>
        <v/>
      </c>
      <c r="L169" s="66" t="str">
        <f t="shared" ca="1" si="91"/>
        <v/>
      </c>
      <c r="M169" s="66" t="str">
        <f t="shared" ca="1" si="92"/>
        <v/>
      </c>
    </row>
    <row r="170" spans="1:13" collapsed="1" x14ac:dyDescent="0.2">
      <c r="A170" s="129" t="s">
        <v>143</v>
      </c>
      <c r="B170" s="295">
        <f t="shared" ref="B170:I170" ca="1" si="94">SUM(B160:B169)</f>
        <v>0</v>
      </c>
      <c r="C170" s="295">
        <f t="shared" ca="1" si="94"/>
        <v>0</v>
      </c>
      <c r="D170" s="295">
        <f t="shared" ca="1" si="94"/>
        <v>0</v>
      </c>
      <c r="E170" s="295">
        <f t="shared" ca="1" si="94"/>
        <v>0</v>
      </c>
      <c r="F170" s="295">
        <f t="shared" ca="1" si="94"/>
        <v>0</v>
      </c>
      <c r="G170" s="295">
        <f t="shared" ca="1" si="94"/>
        <v>0</v>
      </c>
      <c r="H170" s="295">
        <f t="shared" ca="1" si="94"/>
        <v>0</v>
      </c>
      <c r="I170" s="295">
        <f t="shared" ca="1" si="94"/>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790"/>
      <c r="F185" s="790"/>
      <c r="G185" s="790"/>
      <c r="H185" s="790"/>
      <c r="I185" s="790"/>
      <c r="J185" s="63"/>
      <c r="K185" s="63"/>
      <c r="L185" s="63"/>
    </row>
    <row r="186" spans="1:12" hidden="1" outlineLevel="1" x14ac:dyDescent="0.2">
      <c r="A186" s="61" t="s">
        <v>69</v>
      </c>
      <c r="B186" s="65"/>
      <c r="C186" s="284"/>
      <c r="D186" s="284"/>
      <c r="E186" s="790"/>
      <c r="F186" s="790"/>
      <c r="G186" s="790"/>
      <c r="H186" s="790"/>
      <c r="I186" s="790"/>
      <c r="J186" s="42"/>
      <c r="K186" s="21"/>
      <c r="L186" s="21"/>
    </row>
    <row r="187" spans="1:12" s="736" customFormat="1" hidden="1" outlineLevel="1" x14ac:dyDescent="0.2">
      <c r="A187" s="61" t="s">
        <v>546</v>
      </c>
      <c r="B187" s="65"/>
      <c r="C187" s="284"/>
      <c r="D187" s="284"/>
      <c r="E187" s="790"/>
      <c r="F187" s="790"/>
      <c r="G187" s="790"/>
      <c r="H187" s="790"/>
      <c r="I187" s="790"/>
      <c r="J187" s="42"/>
      <c r="K187" s="712"/>
      <c r="L187" s="712"/>
    </row>
    <row r="188" spans="1:12" hidden="1" outlineLevel="1" x14ac:dyDescent="0.2">
      <c r="A188" s="61" t="s">
        <v>547</v>
      </c>
      <c r="B188" s="65"/>
      <c r="C188" s="284"/>
      <c r="D188" s="284"/>
      <c r="E188" s="790"/>
      <c r="F188" s="790"/>
      <c r="G188" s="790"/>
      <c r="H188" s="790"/>
      <c r="I188" s="790"/>
      <c r="J188" s="42"/>
      <c r="K188" s="21"/>
      <c r="L188" s="21"/>
    </row>
    <row r="189" spans="1:12" s="736" customFormat="1" hidden="1" outlineLevel="1" x14ac:dyDescent="0.2">
      <c r="A189" s="61" t="s">
        <v>498</v>
      </c>
      <c r="B189" s="65"/>
      <c r="C189" s="284"/>
      <c r="D189" s="284"/>
      <c r="E189" s="790"/>
      <c r="F189" s="790"/>
      <c r="G189" s="790"/>
      <c r="H189" s="790"/>
      <c r="I189" s="790"/>
      <c r="J189" s="42"/>
      <c r="K189" s="712"/>
      <c r="L189" s="712"/>
    </row>
    <row r="190" spans="1:12" hidden="1" outlineLevel="1" x14ac:dyDescent="0.2">
      <c r="A190" s="83" t="s">
        <v>70</v>
      </c>
      <c r="B190" s="65"/>
      <c r="C190" s="284"/>
      <c r="D190" s="284"/>
      <c r="E190" s="790"/>
      <c r="F190" s="790"/>
      <c r="G190" s="790"/>
      <c r="H190" s="790"/>
      <c r="I190" s="790"/>
      <c r="J190" s="42"/>
      <c r="K190" s="21"/>
      <c r="L190" s="21"/>
    </row>
    <row r="191" spans="1:12" hidden="1" outlineLevel="1" x14ac:dyDescent="0.2">
      <c r="A191" s="129" t="s">
        <v>147</v>
      </c>
      <c r="B191" s="132"/>
      <c r="C191" s="770">
        <f t="shared" ref="C191:I191" si="95">SUM(C185:C190)</f>
        <v>0</v>
      </c>
      <c r="D191" s="770">
        <f t="shared" si="95"/>
        <v>0</v>
      </c>
      <c r="E191" s="770">
        <f t="shared" si="95"/>
        <v>0</v>
      </c>
      <c r="F191" s="770">
        <f t="shared" si="95"/>
        <v>0</v>
      </c>
      <c r="G191" s="770">
        <f t="shared" si="95"/>
        <v>0</v>
      </c>
      <c r="H191" s="770">
        <f t="shared" si="95"/>
        <v>0</v>
      </c>
      <c r="I191" s="770">
        <f t="shared" si="95"/>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6">+B14</f>
        <v>0</v>
      </c>
      <c r="C205" s="82">
        <f t="shared" ca="1" si="96"/>
        <v>0.50385115115300927</v>
      </c>
      <c r="D205" s="82">
        <f t="shared" ca="1" si="96"/>
        <v>0.50385115115300927</v>
      </c>
      <c r="E205" s="82">
        <f t="shared" ca="1" si="96"/>
        <v>0.50385115115300927</v>
      </c>
      <c r="F205" s="82">
        <f t="shared" ca="1" si="96"/>
        <v>0.50385115115300927</v>
      </c>
      <c r="G205" s="82">
        <f t="shared" ca="1" si="96"/>
        <v>0.50385115115300927</v>
      </c>
      <c r="H205" s="82">
        <f t="shared" ca="1" si="96"/>
        <v>0.50385115115300927</v>
      </c>
      <c r="I205" s="82">
        <f t="shared" ca="1" si="96"/>
        <v>0.50385115115300927</v>
      </c>
    </row>
    <row r="206" spans="1:9" hidden="1" outlineLevel="1" x14ac:dyDescent="0.2">
      <c r="A206" t="s">
        <v>149</v>
      </c>
      <c r="B206" s="82">
        <f t="shared" ref="B206:I206" ca="1" si="97">+B36</f>
        <v>0</v>
      </c>
      <c r="C206" s="82">
        <f t="shared" ca="1" si="97"/>
        <v>0.50385115115300927</v>
      </c>
      <c r="D206" s="82">
        <f t="shared" ca="1" si="97"/>
        <v>0.50385115115300927</v>
      </c>
      <c r="E206" s="82">
        <f t="shared" ca="1" si="97"/>
        <v>0.50385115115300927</v>
      </c>
      <c r="F206" s="82">
        <f t="shared" ca="1" si="97"/>
        <v>0.50385115115300927</v>
      </c>
      <c r="G206" s="82">
        <f t="shared" ca="1" si="97"/>
        <v>0.50385115115300927</v>
      </c>
      <c r="H206" s="82">
        <f t="shared" ca="1" si="97"/>
        <v>0.50385115115300927</v>
      </c>
      <c r="I206" s="82">
        <f t="shared" ca="1" si="97"/>
        <v>0.50385115115300927</v>
      </c>
    </row>
    <row r="207" spans="1:9" hidden="1" outlineLevel="1" x14ac:dyDescent="0.2">
      <c r="A207" t="s">
        <v>150</v>
      </c>
      <c r="B207" s="82">
        <f t="shared" ref="B207:I207" ca="1" si="98">+B36+B48</f>
        <v>0</v>
      </c>
      <c r="C207" s="82">
        <f t="shared" ca="1" si="98"/>
        <v>0.50385115115300927</v>
      </c>
      <c r="D207" s="82">
        <f t="shared" ca="1" si="98"/>
        <v>0.50385115115300927</v>
      </c>
      <c r="E207" s="82">
        <f t="shared" ca="1" si="98"/>
        <v>0.50822577619461939</v>
      </c>
      <c r="F207" s="82">
        <f t="shared" ca="1" si="98"/>
        <v>0.51197277476824143</v>
      </c>
      <c r="G207" s="82">
        <f t="shared" ca="1" si="98"/>
        <v>0.5150288567087935</v>
      </c>
      <c r="H207" s="82">
        <f t="shared" ca="1" si="98"/>
        <v>0.51807284245891594</v>
      </c>
      <c r="I207" s="82">
        <f t="shared" ca="1" si="98"/>
        <v>0.52109778979312016</v>
      </c>
    </row>
    <row r="208" spans="1:9" hidden="1" outlineLevel="1" x14ac:dyDescent="0.2">
      <c r="A208" t="s">
        <v>151</v>
      </c>
      <c r="B208" s="82">
        <f t="shared" ref="B208:I208" ca="1" si="99">+B70</f>
        <v>0</v>
      </c>
      <c r="C208" s="82">
        <f t="shared" ca="1" si="99"/>
        <v>0.50385115115300927</v>
      </c>
      <c r="D208" s="82">
        <f t="shared" ca="1" si="99"/>
        <v>0.50385115115300927</v>
      </c>
      <c r="E208" s="82">
        <f t="shared" ca="1" si="99"/>
        <v>0.51059388480821999</v>
      </c>
      <c r="F208" s="82">
        <f t="shared" ca="1" si="99"/>
        <v>0.51763516985828628</v>
      </c>
      <c r="G208" s="82">
        <f t="shared" ca="1" si="99"/>
        <v>0.52449257775506708</v>
      </c>
      <c r="H208" s="82">
        <f t="shared" ca="1" si="99"/>
        <v>0.53102932138202252</v>
      </c>
      <c r="I208" s="82">
        <f t="shared" ca="1" si="99"/>
        <v>0.53720224548447049</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222" priority="2" stopIfTrue="1" operator="notEqual">
      <formula>0</formula>
    </cfRule>
  </conditionalFormatting>
  <conditionalFormatting sqref="J130 J94 J70 J59 J48 J36:J37 J14 J25">
    <cfRule type="cellIs" dxfId="221" priority="3" stopIfTrue="1" operator="equal">
      <formula>"OK"</formula>
    </cfRule>
    <cfRule type="cellIs" dxfId="220" priority="4" stopIfTrue="1" operator="equal">
      <formula>"Warning Check Escalations"</formula>
    </cfRule>
  </conditionalFormatting>
  <conditionalFormatting sqref="N120:T120 N84:T84">
    <cfRule type="cellIs" dxfId="219" priority="5" stopIfTrue="1" operator="notEqual">
      <formula>0</formula>
    </cfRule>
    <cfRule type="cellIs" dxfId="218" priority="6" stopIfTrue="1" operator="equal">
      <formula>0</formula>
    </cfRule>
  </conditionalFormatting>
  <conditionalFormatting sqref="B94:I94">
    <cfRule type="cellIs" dxfId="217" priority="1" stopIfTrue="1" operator="notEqual">
      <formula>0</formula>
    </cfRule>
  </conditionalFormatting>
  <dataValidations count="5">
    <dataValidation type="list" showInputMessage="1" showErrorMessage="1" sqref="B112" xr:uid="{00000000-0002-0000-3300-000000000000}">
      <formula1>"Labour, Materials, Services"</formula1>
    </dataValidation>
    <dataValidation type="list" allowBlank="1" showInputMessage="1" showErrorMessage="1" sqref="A77:A82" xr:uid="{00000000-0002-0000-3300-000001000000}">
      <formula1>EscalationDescription_Input_Cost</formula1>
    </dataValidation>
    <dataValidation type="list" showInputMessage="1" showErrorMessage="1" sqref="A113:A118" xr:uid="{00000000-0002-0000-3300-000002000000}">
      <formula1>EscalationDescription_General</formula1>
    </dataValidation>
    <dataValidation type="list" allowBlank="1" showInputMessage="1" showErrorMessage="1" sqref="D5" xr:uid="{00000000-0002-0000-3300-000003000000}">
      <formula1>"2008/09 Regulatory Accounts, Bottom Up"</formula1>
    </dataValidation>
    <dataValidation type="list" showInputMessage="1" showErrorMessage="1" sqref="B77:B82 B113:B118" xr:uid="{00000000-0002-0000-33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102401"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5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codeName="Sheet104">
    <tabColor rgb="FF339966"/>
    <pageSetUpPr fitToPage="1"/>
  </sheetPr>
  <dimension ref="A1:T240"/>
  <sheetViews>
    <sheetView showGridLines="0" topLeftCell="A158" workbookViewId="0">
      <selection activeCell="K194" sqref="K194"/>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39</v>
      </c>
      <c r="M1" s="281"/>
      <c r="N1" s="279"/>
      <c r="O1" s="279"/>
      <c r="P1" s="279"/>
      <c r="Q1" s="279"/>
      <c r="R1" s="279"/>
      <c r="S1" s="279"/>
      <c r="T1" s="279"/>
    </row>
    <row r="2" spans="1:20" ht="15.75" x14ac:dyDescent="0.25">
      <c r="A2" s="184" t="s">
        <v>114</v>
      </c>
      <c r="B2" s="74" t="str">
        <f ca="1">OFFSET(List_AllocOpexListStart,+$K$1,1)</f>
        <v>Superannuation</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9"/>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-3.0021330765559968</v>
      </c>
      <c r="D13" s="285">
        <f ca="1">OFFSET(Future_AOpexStart,MATCH($K$1,'I-6 Future A'!$A$6:$A$379)+7,+'I-5 Future DA'!E$5)</f>
        <v>-3.0021330765559968</v>
      </c>
      <c r="E13" s="285">
        <f ca="1">OFFSET(Future_AOpexStart,MATCH($K$1,'I-6 Future A'!$A$6:$A$379)+7,+'I-5 Future DA'!F$5)</f>
        <v>-3.0021330765559968</v>
      </c>
      <c r="F13" s="285">
        <f ca="1">OFFSET(Future_AOpexStart,MATCH($K$1,'I-6 Future A'!$A$6:$A$379)+7,+'I-5 Future DA'!G$5)</f>
        <v>-3.0021330765559968</v>
      </c>
      <c r="G13" s="285">
        <f ca="1">OFFSET(Future_AOpexStart,MATCH($K$1,'I-6 Future A'!$A$6:$A$379)+7,+'I-5 Future DA'!H$5)</f>
        <v>-3.0021330765559968</v>
      </c>
      <c r="H13" s="285">
        <f ca="1">OFFSET(Future_AOpexStart,MATCH($K$1,'I-6 Future A'!$A$6:$A$379)+7,+'I-5 Future DA'!I$5)</f>
        <v>-3.0021330765559968</v>
      </c>
      <c r="I13" s="285">
        <f ca="1">OFFSET(Future_AOpexStart,MATCH($K$1,'I-6 Future A'!$A$6:$A$379)+7,+'I-5 Future DA'!J$5)</f>
        <v>-3.0021330765559968</v>
      </c>
      <c r="J13" s="36"/>
      <c r="K13" s="21"/>
      <c r="L13" s="21"/>
    </row>
    <row r="14" spans="1:20" s="87" customFormat="1" ht="18" customHeight="1" collapsed="1" thickBot="1" x14ac:dyDescent="0.25">
      <c r="A14" s="84" t="s">
        <v>71</v>
      </c>
      <c r="B14" s="604">
        <f t="shared" ref="B14:I14" ca="1" si="0">SUM(B8:B13)</f>
        <v>0</v>
      </c>
      <c r="C14" s="604">
        <f t="shared" ca="1" si="0"/>
        <v>-3.0021330765559968</v>
      </c>
      <c r="D14" s="604">
        <f t="shared" ca="1" si="0"/>
        <v>-3.0021330765559968</v>
      </c>
      <c r="E14" s="604">
        <f t="shared" ca="1" si="0"/>
        <v>-3.0021330765559968</v>
      </c>
      <c r="F14" s="604">
        <f t="shared" ca="1" si="0"/>
        <v>-3.0021330765559968</v>
      </c>
      <c r="G14" s="604">
        <f t="shared" ca="1" si="0"/>
        <v>-3.0021330765559968</v>
      </c>
      <c r="H14" s="604">
        <f t="shared" ca="1" si="0"/>
        <v>-3.0021330765559968</v>
      </c>
      <c r="I14" s="604">
        <f t="shared" ca="1" si="0"/>
        <v>-3.0021330765559968</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+'A-39'!B8+'A-39'!B19</f>
        <v>0</v>
      </c>
      <c r="C30" s="284">
        <f ca="1">+'A-39'!C8+'A-39'!C19</f>
        <v>0</v>
      </c>
      <c r="D30" s="284">
        <f ca="1">+'A-39'!D8+'A-39'!D19</f>
        <v>0</v>
      </c>
      <c r="E30" s="284">
        <f ca="1">+'A-39'!E8+'A-39'!E19</f>
        <v>0</v>
      </c>
      <c r="F30" s="284">
        <f ca="1">+'A-39'!F8+'A-39'!F19</f>
        <v>0</v>
      </c>
      <c r="G30" s="284">
        <f ca="1">+'A-39'!G8+'A-39'!G19</f>
        <v>0</v>
      </c>
      <c r="H30" s="284">
        <f ca="1">+'A-39'!H8+'A-39'!H19</f>
        <v>0</v>
      </c>
      <c r="I30" s="284">
        <f ca="1">+'A-39'!I8+'A-39'!I19</f>
        <v>0</v>
      </c>
      <c r="J30" s="42"/>
      <c r="K30" s="21"/>
      <c r="L30" s="21"/>
    </row>
    <row r="31" spans="1:12" hidden="1" outlineLevel="2" x14ac:dyDescent="0.2">
      <c r="A31" s="61" t="s">
        <v>69</v>
      </c>
      <c r="B31" s="284">
        <f ca="1">+'A-39'!B9+'A-39'!B20</f>
        <v>0</v>
      </c>
      <c r="C31" s="284">
        <f ca="1">+'A-39'!C9+'A-39'!C20</f>
        <v>0</v>
      </c>
      <c r="D31" s="284">
        <f ca="1">+'A-39'!D9+'A-39'!D20</f>
        <v>0</v>
      </c>
      <c r="E31" s="284">
        <f ca="1">+'A-39'!E9+'A-39'!E20</f>
        <v>0</v>
      </c>
      <c r="F31" s="284">
        <f ca="1">+'A-39'!F9+'A-39'!F20</f>
        <v>0</v>
      </c>
      <c r="G31" s="284">
        <f ca="1">+'A-39'!G9+'A-39'!G20</f>
        <v>0</v>
      </c>
      <c r="H31" s="284">
        <f ca="1">+'A-39'!H9+'A-39'!H20</f>
        <v>0</v>
      </c>
      <c r="I31" s="284">
        <f ca="1">+'A-39'!I9+'A-39'!I20</f>
        <v>0</v>
      </c>
      <c r="J31" s="42"/>
      <c r="K31" s="21"/>
      <c r="L31" s="21"/>
    </row>
    <row r="32" spans="1:12" s="736" customFormat="1" hidden="1" outlineLevel="2" x14ac:dyDescent="0.2">
      <c r="A32" s="61" t="s">
        <v>546</v>
      </c>
      <c r="B32" s="284">
        <f ca="1">+'A-39'!B10+'A-39'!B21</f>
        <v>0</v>
      </c>
      <c r="C32" s="284">
        <f ca="1">+'A-39'!C10+'A-39'!C21</f>
        <v>0</v>
      </c>
      <c r="D32" s="284">
        <f ca="1">+'A-39'!D10+'A-39'!D21</f>
        <v>0</v>
      </c>
      <c r="E32" s="284">
        <f ca="1">+'A-39'!E10+'A-39'!E21</f>
        <v>0</v>
      </c>
      <c r="F32" s="284">
        <f ca="1">+'A-39'!F10+'A-39'!F21</f>
        <v>0</v>
      </c>
      <c r="G32" s="284">
        <f ca="1">+'A-39'!G10+'A-39'!G21</f>
        <v>0</v>
      </c>
      <c r="H32" s="284">
        <f ca="1">+'A-39'!H10+'A-39'!H21</f>
        <v>0</v>
      </c>
      <c r="I32" s="284">
        <f ca="1">+'A-39'!I10+'A-39'!I21</f>
        <v>0</v>
      </c>
      <c r="J32" s="42"/>
      <c r="K32" s="712"/>
      <c r="L32" s="712"/>
    </row>
    <row r="33" spans="1:12" hidden="1" outlineLevel="2" x14ac:dyDescent="0.2">
      <c r="A33" s="61" t="s">
        <v>547</v>
      </c>
      <c r="B33" s="284">
        <f ca="1">+'A-39'!B11+'A-39'!B22</f>
        <v>0</v>
      </c>
      <c r="C33" s="284">
        <f ca="1">+'A-39'!C11+'A-39'!C22</f>
        <v>0</v>
      </c>
      <c r="D33" s="284">
        <f ca="1">+'A-39'!D11+'A-39'!D22</f>
        <v>0</v>
      </c>
      <c r="E33" s="284">
        <f ca="1">+'A-39'!E11+'A-39'!E22</f>
        <v>0</v>
      </c>
      <c r="F33" s="284">
        <f ca="1">+'A-39'!F11+'A-39'!F22</f>
        <v>0</v>
      </c>
      <c r="G33" s="284">
        <f ca="1">+'A-39'!G11+'A-39'!G22</f>
        <v>0</v>
      </c>
      <c r="H33" s="284">
        <f ca="1">+'A-39'!H11+'A-39'!H22</f>
        <v>0</v>
      </c>
      <c r="I33" s="284">
        <f ca="1">+'A-39'!I11+'A-39'!I22</f>
        <v>0</v>
      </c>
      <c r="J33" s="42"/>
      <c r="K33" s="21"/>
      <c r="L33" s="21"/>
    </row>
    <row r="34" spans="1:12" s="736" customFormat="1" hidden="1" outlineLevel="2" x14ac:dyDescent="0.2">
      <c r="A34" s="61" t="s">
        <v>498</v>
      </c>
      <c r="B34" s="284">
        <f ca="1">+'A-39'!B12+'A-39'!B23</f>
        <v>0</v>
      </c>
      <c r="C34" s="284">
        <f ca="1">+'A-39'!C12+'A-39'!C23</f>
        <v>0</v>
      </c>
      <c r="D34" s="284">
        <f ca="1">+'A-39'!D12+'A-39'!D23</f>
        <v>0</v>
      </c>
      <c r="E34" s="284">
        <f ca="1">+'A-39'!E12+'A-39'!E23</f>
        <v>0</v>
      </c>
      <c r="F34" s="284">
        <f ca="1">+'A-39'!F12+'A-39'!F23</f>
        <v>0</v>
      </c>
      <c r="G34" s="284">
        <f ca="1">+'A-39'!G12+'A-39'!G23</f>
        <v>0</v>
      </c>
      <c r="H34" s="284">
        <f ca="1">+'A-39'!H12+'A-39'!H23</f>
        <v>0</v>
      </c>
      <c r="I34" s="284">
        <f ca="1">+'A-39'!I12+'A-39'!I23</f>
        <v>0</v>
      </c>
      <c r="J34" s="42"/>
      <c r="K34" s="712"/>
      <c r="L34" s="712"/>
    </row>
    <row r="35" spans="1:12" ht="13.5" hidden="1" outlineLevel="2" thickBot="1" x14ac:dyDescent="0.25">
      <c r="A35" s="83" t="s">
        <v>70</v>
      </c>
      <c r="B35" s="284">
        <f ca="1">+'A-39'!B13+'A-39'!B24</f>
        <v>0</v>
      </c>
      <c r="C35" s="284">
        <f ca="1">+'A-39'!C13+'A-39'!C24</f>
        <v>-3.0021330765559968</v>
      </c>
      <c r="D35" s="284">
        <f ca="1">+'A-39'!D13+'A-39'!D24</f>
        <v>-3.0021330765559968</v>
      </c>
      <c r="E35" s="284">
        <f ca="1">+'A-39'!E13+'A-39'!E24</f>
        <v>-3.0021330765559968</v>
      </c>
      <c r="F35" s="284">
        <f ca="1">+'A-39'!F13+'A-39'!F24</f>
        <v>-3.0021330765559968</v>
      </c>
      <c r="G35" s="284">
        <f ca="1">+'A-39'!G13+'A-39'!G24</f>
        <v>-3.0021330765559968</v>
      </c>
      <c r="H35" s="284">
        <f ca="1">+'A-39'!H13+'A-39'!H24</f>
        <v>-3.0021330765559968</v>
      </c>
      <c r="I35" s="284">
        <f ca="1">+'A-39'!I13+'A-39'!I24</f>
        <v>-3.0021330765559968</v>
      </c>
      <c r="J35" s="93"/>
      <c r="K35" s="21"/>
      <c r="L35" s="21"/>
    </row>
    <row r="36" spans="1:12" s="87" customFormat="1" ht="20.25" customHeight="1" collapsed="1" thickBot="1" x14ac:dyDescent="0.25">
      <c r="A36" s="94" t="s">
        <v>121</v>
      </c>
      <c r="B36" s="293">
        <f t="shared" ref="B36:I36" ca="1" si="7">SUM(B30:B35)</f>
        <v>0</v>
      </c>
      <c r="C36" s="293">
        <f t="shared" ca="1" si="7"/>
        <v>-3.0021330765559968</v>
      </c>
      <c r="D36" s="293">
        <f t="shared" ca="1" si="7"/>
        <v>-3.0021330765559968</v>
      </c>
      <c r="E36" s="293">
        <f t="shared" ca="1" si="7"/>
        <v>-3.0021330765559968</v>
      </c>
      <c r="F36" s="293">
        <f t="shared" ca="1" si="7"/>
        <v>-3.0021330765559968</v>
      </c>
      <c r="G36" s="293">
        <f t="shared" ca="1" si="7"/>
        <v>-3.0021330765559968</v>
      </c>
      <c r="H36" s="293">
        <f t="shared" ca="1" si="7"/>
        <v>-3.0021330765559968</v>
      </c>
      <c r="I36" s="293">
        <f t="shared" ca="1" si="7"/>
        <v>-3.0021330765559968</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-2.606564757249024E-2</v>
      </c>
      <c r="F47" s="284">
        <f t="shared" ca="1" si="12"/>
        <v>-4.8391662567071322E-2</v>
      </c>
      <c r="G47" s="284">
        <f t="shared" ca="1" si="12"/>
        <v>-6.6600938575275673E-2</v>
      </c>
      <c r="H47" s="284">
        <f t="shared" ca="1" si="12"/>
        <v>-8.4738140969465484E-2</v>
      </c>
      <c r="I47" s="284">
        <f t="shared" ca="1" si="12"/>
        <v>-0.10276190538098423</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-2.606564757249024E-2</v>
      </c>
      <c r="F48" s="293">
        <f t="shared" ca="1" si="13"/>
        <v>-4.8391662567071322E-2</v>
      </c>
      <c r="G48" s="293">
        <f t="shared" ca="1" si="13"/>
        <v>-6.6600938575275673E-2</v>
      </c>
      <c r="H48" s="293">
        <f t="shared" ca="1" si="13"/>
        <v>-8.4738140969465484E-2</v>
      </c>
      <c r="I48" s="293">
        <f t="shared" ca="1" si="13"/>
        <v>-0.10276190538098423</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-1.4110074337427975E-2</v>
      </c>
      <c r="F58" s="285">
        <f t="shared" ca="1" si="18"/>
        <v>-3.3738661812027247E-2</v>
      </c>
      <c r="G58" s="285">
        <f t="shared" ca="1" si="18"/>
        <v>-5.6388379614298219E-2</v>
      </c>
      <c r="H58" s="285">
        <f t="shared" ca="1" si="18"/>
        <v>-7.7199533714961383E-2</v>
      </c>
      <c r="I58" s="285">
        <f t="shared" ca="1" si="18"/>
        <v>-9.5956353379951259E-2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-1.4110074337427975E-2</v>
      </c>
      <c r="F59" s="286">
        <f t="shared" ca="1" si="19"/>
        <v>-3.3738661812027247E-2</v>
      </c>
      <c r="G59" s="286">
        <f t="shared" ca="1" si="19"/>
        <v>-5.6388379614298219E-2</v>
      </c>
      <c r="H59" s="286">
        <f t="shared" ca="1" si="19"/>
        <v>-7.7199533714961383E-2</v>
      </c>
      <c r="I59" s="286">
        <f t="shared" ca="1" si="19"/>
        <v>-9.5956353379951259E-2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-3.0021330765559968</v>
      </c>
      <c r="D69" s="285">
        <f t="shared" ca="1" si="24"/>
        <v>-3.0021330765559968</v>
      </c>
      <c r="E69" s="285">
        <f t="shared" ca="1" si="24"/>
        <v>-3.042308798465915</v>
      </c>
      <c r="F69" s="285">
        <f t="shared" ca="1" si="24"/>
        <v>-3.0842634009350958</v>
      </c>
      <c r="G69" s="285">
        <f t="shared" ca="1" si="24"/>
        <v>-3.1251223947455706</v>
      </c>
      <c r="H69" s="285">
        <f t="shared" ca="1" si="24"/>
        <v>-3.1640707512404238</v>
      </c>
      <c r="I69" s="285">
        <f t="shared" ca="1" si="24"/>
        <v>-3.2008513353169321</v>
      </c>
      <c r="K69" s="42"/>
      <c r="L69" s="21"/>
    </row>
    <row r="70" spans="1:20" s="87" customFormat="1" ht="18" customHeight="1" collapsed="1" thickBot="1" x14ac:dyDescent="0.25">
      <c r="A70" s="99" t="s">
        <v>122</v>
      </c>
      <c r="B70" s="294">
        <f t="shared" ref="B70:I70" ca="1" si="25">SUM(B64:B69)</f>
        <v>0</v>
      </c>
      <c r="C70" s="294">
        <f t="shared" ca="1" si="25"/>
        <v>-3.0021330765559968</v>
      </c>
      <c r="D70" s="294">
        <f t="shared" ca="1" si="25"/>
        <v>-3.0021330765559968</v>
      </c>
      <c r="E70" s="294">
        <f t="shared" ca="1" si="25"/>
        <v>-3.042308798465915</v>
      </c>
      <c r="F70" s="294">
        <f t="shared" ca="1" si="25"/>
        <v>-3.0842634009350958</v>
      </c>
      <c r="G70" s="294">
        <f t="shared" ca="1" si="25"/>
        <v>-3.1251223947455706</v>
      </c>
      <c r="H70" s="294">
        <f t="shared" ca="1" si="25"/>
        <v>-3.1640707512404238</v>
      </c>
      <c r="I70" s="294">
        <f t="shared" ca="1" si="25"/>
        <v>-3.2008513353169321</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-2.606564757249024E-2</v>
      </c>
      <c r="Q77" s="284">
        <f ca="1">IF($B77&lt;&gt;0,(+VLOOKUP($B77,$A$8:$I$13,6,FALSE))*(F77),0)</f>
        <v>-4.8391662567071322E-2</v>
      </c>
      <c r="R77" s="284">
        <f ca="1">IF($B77&lt;&gt;0,(+VLOOKUP($B77,$A$8:$I$13,7,FALSE))*(G77),0)</f>
        <v>-6.6600938575275673E-2</v>
      </c>
      <c r="S77" s="284">
        <f ca="1">IF($B77&lt;&gt;0,(+VLOOKUP($B77,$A$8:$I$13,8,FALSE))*(H77),0)</f>
        <v>-8.4738140969465484E-2</v>
      </c>
      <c r="T77" s="284">
        <f ca="1">IF($B77&lt;&gt;0,(+VLOOKUP($B77,$A$8:$I$13,9,FALSE))*(I77),0)</f>
        <v>-0.10276190538098423</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-2.606564757249024E-2</v>
      </c>
      <c r="Q83" s="291">
        <f t="shared" ca="1" si="51"/>
        <v>-4.8391662567071322E-2</v>
      </c>
      <c r="R83" s="291">
        <f t="shared" ca="1" si="51"/>
        <v>-6.6600938575275673E-2</v>
      </c>
      <c r="S83" s="291">
        <f t="shared" ca="1" si="51"/>
        <v>-8.4738140969465484E-2</v>
      </c>
      <c r="T83" s="291">
        <f t="shared" ca="1" si="51"/>
        <v>-0.10276190538098423</v>
      </c>
    </row>
    <row r="84" spans="1:20" ht="12" customHeight="1" outlineLevel="1" thickBot="1" x14ac:dyDescent="0.25">
      <c r="B84" s="42"/>
      <c r="C84" s="42"/>
      <c r="D84" s="42"/>
      <c r="E84" s="42"/>
      <c r="F84" s="42"/>
      <c r="G84" s="42"/>
      <c r="H84" s="42"/>
      <c r="I84" s="78"/>
      <c r="M84" s="410" t="s">
        <v>330</v>
      </c>
      <c r="N84" s="411">
        <f t="shared" ref="N84:T84" ca="1" si="52">ROUND(N83-C104,3)</f>
        <v>0</v>
      </c>
      <c r="O84" s="411">
        <f t="shared" ca="1" si="52"/>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-2.606564757249024E-2</v>
      </c>
      <c r="F103" s="284">
        <f t="shared" ca="1" si="62"/>
        <v>-4.8391662567071322E-2</v>
      </c>
      <c r="G103" s="284">
        <f t="shared" ca="1" si="62"/>
        <v>-6.6600938575275673E-2</v>
      </c>
      <c r="H103" s="284">
        <f t="shared" ca="1" si="62"/>
        <v>-8.4738140969465484E-2</v>
      </c>
      <c r="I103" s="284">
        <f t="shared" ca="1" si="62"/>
        <v>-0.10276190538098423</v>
      </c>
    </row>
    <row r="104" spans="1:20" outlineLevel="1" x14ac:dyDescent="0.2">
      <c r="A104" s="120" t="s">
        <v>135</v>
      </c>
      <c r="B104" s="121"/>
      <c r="C104" s="295">
        <f t="shared" ref="C104:I104" ca="1" si="63">SUM(C98:C103)</f>
        <v>0</v>
      </c>
      <c r="D104" s="295">
        <f t="shared" ca="1" si="63"/>
        <v>0</v>
      </c>
      <c r="E104" s="295">
        <f t="shared" ca="1" si="63"/>
        <v>-2.606564757249024E-2</v>
      </c>
      <c r="F104" s="295">
        <f t="shared" ca="1" si="63"/>
        <v>-4.8391662567071322E-2</v>
      </c>
      <c r="G104" s="295">
        <f t="shared" ca="1" si="63"/>
        <v>-6.6600938575275673E-2</v>
      </c>
      <c r="H104" s="295">
        <f t="shared" ca="1" si="63"/>
        <v>-8.4738140969465484E-2</v>
      </c>
      <c r="I104" s="295">
        <f t="shared" ca="1" si="63"/>
        <v>-0.10276190538098423</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-1.4110074337427975E-2</v>
      </c>
      <c r="Q113" s="284">
        <f ca="1">IF($B113&lt;&gt;0,(+VLOOKUP($B113,$A$8:$I$13,6,FALSE)+VLOOKUP($B113,$A$42:$I$47,6,FALSE))*(F113),0)</f>
        <v>-3.3738661812027247E-2</v>
      </c>
      <c r="R113" s="284">
        <f ca="1">IF($B113&lt;&gt;0,(+VLOOKUP($B113,$A$8:$I$13,7,FALSE)+VLOOKUP($B113,$A$42:$I$47,7,FALSE))*(G113),0)</f>
        <v>-5.6388379614298219E-2</v>
      </c>
      <c r="S113" s="284">
        <f ca="1">IF($B113&lt;&gt;0,(+VLOOKUP($B113,$A$8:$I$13,8,FALSE)+VLOOKUP($B113,$A$42:$I$47,8,FALSE))*(H113),0)</f>
        <v>-7.7199533714961383E-2</v>
      </c>
      <c r="T113" s="284">
        <f ca="1">IF($B113&lt;&gt;0,(+VLOOKUP($B113,$A$8:$I$13,9,FALSE)+VLOOKUP($B113,$A$42:$I$47,9,FALSE))*(I113),0)</f>
        <v>-9.5956353379951259E-2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-1.4110074337427975E-2</v>
      </c>
      <c r="Q119" s="291">
        <f t="shared" ca="1" si="75"/>
        <v>-3.3738661812027247E-2</v>
      </c>
      <c r="R119" s="291">
        <f t="shared" ca="1" si="75"/>
        <v>-5.6388379614298219E-2</v>
      </c>
      <c r="S119" s="291">
        <f t="shared" ca="1" si="75"/>
        <v>-7.7199533714961383E-2</v>
      </c>
      <c r="T119" s="291">
        <f t="shared" ca="1" si="75"/>
        <v>-9.5956353379951259E-2</v>
      </c>
    </row>
    <row r="120" spans="1:20" ht="12" customHeight="1" outlineLevel="1" thickBot="1" x14ac:dyDescent="0.25">
      <c r="A120" s="107"/>
      <c r="B120" s="42"/>
      <c r="C120" s="42"/>
      <c r="D120" s="42"/>
      <c r="E120" s="42"/>
      <c r="F120" s="42"/>
      <c r="G120" s="42"/>
      <c r="H120" s="42"/>
      <c r="I120" s="78"/>
      <c r="M120" s="410" t="s">
        <v>330</v>
      </c>
      <c r="N120" s="411">
        <f t="shared" ref="N120:T120" ca="1" si="76">ROUND(N119-C140,3)</f>
        <v>0</v>
      </c>
      <c r="O120" s="411">
        <f t="shared" ca="1" si="76"/>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-1.4110074337427975E-2</v>
      </c>
      <c r="F139" s="284">
        <f t="shared" ca="1" si="83"/>
        <v>-3.3738661812027247E-2</v>
      </c>
      <c r="G139" s="284">
        <f t="shared" ca="1" si="83"/>
        <v>-5.6388379614298219E-2</v>
      </c>
      <c r="H139" s="284">
        <f t="shared" ca="1" si="83"/>
        <v>-7.7199533714961383E-2</v>
      </c>
      <c r="I139" s="284">
        <f t="shared" ca="1" si="83"/>
        <v>-9.5956353379951259E-2</v>
      </c>
    </row>
    <row r="140" spans="1:16" outlineLevel="1" x14ac:dyDescent="0.2">
      <c r="A140" s="120" t="s">
        <v>140</v>
      </c>
      <c r="B140" s="121"/>
      <c r="C140" s="295">
        <f t="shared" ref="C140:I140" ca="1" si="84">SUM(C134:C139)</f>
        <v>0</v>
      </c>
      <c r="D140" s="295">
        <f t="shared" ca="1" si="84"/>
        <v>0</v>
      </c>
      <c r="E140" s="295">
        <f t="shared" ca="1" si="84"/>
        <v>-1.4110074337427975E-2</v>
      </c>
      <c r="F140" s="295">
        <f t="shared" ca="1" si="84"/>
        <v>-3.3738661812027247E-2</v>
      </c>
      <c r="G140" s="295">
        <f t="shared" ca="1" si="84"/>
        <v>-5.6388379614298219E-2</v>
      </c>
      <c r="H140" s="295">
        <f t="shared" ca="1" si="84"/>
        <v>-7.7199533714961383E-2</v>
      </c>
      <c r="I140" s="295">
        <f t="shared" ca="1" si="84"/>
        <v>-9.5956353379951259E-2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3.0904862785436023E-2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outlineLevel="1" thickBot="1" x14ac:dyDescent="0.25">
      <c r="A146" s="215" t="s">
        <v>142</v>
      </c>
      <c r="B146" s="209"/>
      <c r="C146" s="209"/>
      <c r="D146" s="209"/>
      <c r="E146" s="209"/>
      <c r="F146" s="209"/>
      <c r="G146" s="209"/>
      <c r="H146" s="209"/>
      <c r="I146" s="210"/>
      <c r="J146" s="42"/>
    </row>
    <row r="147" spans="1:13"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outlineLevel="1" x14ac:dyDescent="0.2">
      <c r="A148" s="58" t="s">
        <v>119</v>
      </c>
      <c r="B148" s="128"/>
      <c r="C148" s="59"/>
      <c r="D148" s="59"/>
      <c r="E148" s="59"/>
      <c r="F148" s="59"/>
      <c r="G148" s="59"/>
      <c r="H148" s="59"/>
      <c r="I148" s="59"/>
      <c r="J148" s="60"/>
      <c r="K148" s="60"/>
      <c r="L148" s="60"/>
    </row>
    <row r="149" spans="1:13" s="64" customFormat="1" ht="14.25" outlineLevel="1" x14ac:dyDescent="0.2">
      <c r="A149" s="61" t="s">
        <v>68</v>
      </c>
      <c r="B149" s="90"/>
      <c r="C149" s="284">
        <f t="shared" ref="C149:I154" si="86">SUMIF($A$185:$A$195,$A149,C$185:C$195)</f>
        <v>0</v>
      </c>
      <c r="D149" s="284">
        <f t="shared" si="86"/>
        <v>0</v>
      </c>
      <c r="E149" s="284">
        <f t="shared" si="86"/>
        <v>0</v>
      </c>
      <c r="F149" s="284">
        <f t="shared" si="86"/>
        <v>0</v>
      </c>
      <c r="G149" s="284">
        <f t="shared" si="86"/>
        <v>0</v>
      </c>
      <c r="H149" s="284">
        <f t="shared" si="86"/>
        <v>0</v>
      </c>
      <c r="I149" s="284">
        <f t="shared" si="86"/>
        <v>0</v>
      </c>
      <c r="J149" s="63"/>
      <c r="K149" s="63"/>
      <c r="L149" s="63"/>
    </row>
    <row r="150" spans="1:13" outlineLevel="1" x14ac:dyDescent="0.2">
      <c r="A150" s="61" t="s">
        <v>69</v>
      </c>
      <c r="B150" s="65"/>
      <c r="C150" s="284">
        <f t="shared" si="86"/>
        <v>0</v>
      </c>
      <c r="D150" s="284">
        <f t="shared" si="86"/>
        <v>0</v>
      </c>
      <c r="E150" s="284">
        <f t="shared" si="86"/>
        <v>0</v>
      </c>
      <c r="F150" s="284">
        <f t="shared" si="86"/>
        <v>0</v>
      </c>
      <c r="G150" s="284">
        <f t="shared" si="86"/>
        <v>0</v>
      </c>
      <c r="H150" s="284">
        <f t="shared" si="86"/>
        <v>0</v>
      </c>
      <c r="I150" s="284">
        <f t="shared" si="86"/>
        <v>0</v>
      </c>
      <c r="J150" s="42"/>
      <c r="K150" s="21"/>
      <c r="L150" s="21"/>
    </row>
    <row r="151" spans="1:13" s="736" customFormat="1" outlineLevel="1" x14ac:dyDescent="0.2">
      <c r="A151" s="61" t="s">
        <v>546</v>
      </c>
      <c r="B151" s="65"/>
      <c r="C151" s="284">
        <f t="shared" si="86"/>
        <v>0</v>
      </c>
      <c r="D151" s="284">
        <f t="shared" si="86"/>
        <v>0</v>
      </c>
      <c r="E151" s="284">
        <f t="shared" si="86"/>
        <v>0</v>
      </c>
      <c r="F151" s="284">
        <f t="shared" si="86"/>
        <v>0</v>
      </c>
      <c r="G151" s="284">
        <f t="shared" si="86"/>
        <v>0</v>
      </c>
      <c r="H151" s="284">
        <f t="shared" si="86"/>
        <v>0</v>
      </c>
      <c r="I151" s="284">
        <f t="shared" si="86"/>
        <v>0</v>
      </c>
      <c r="J151" s="42"/>
      <c r="K151" s="712"/>
      <c r="L151" s="712"/>
    </row>
    <row r="152" spans="1:13" outlineLevel="1" x14ac:dyDescent="0.2">
      <c r="A152" s="61" t="s">
        <v>547</v>
      </c>
      <c r="B152" s="65"/>
      <c r="C152" s="284">
        <f t="shared" si="86"/>
        <v>0</v>
      </c>
      <c r="D152" s="284">
        <f t="shared" si="86"/>
        <v>0</v>
      </c>
      <c r="E152" s="284">
        <f t="shared" si="86"/>
        <v>0</v>
      </c>
      <c r="F152" s="284">
        <f t="shared" si="86"/>
        <v>0</v>
      </c>
      <c r="G152" s="284">
        <f t="shared" si="86"/>
        <v>0</v>
      </c>
      <c r="H152" s="284">
        <f t="shared" si="86"/>
        <v>0</v>
      </c>
      <c r="I152" s="284">
        <f t="shared" si="86"/>
        <v>0</v>
      </c>
      <c r="J152" s="42"/>
      <c r="K152" s="21"/>
      <c r="L152" s="21"/>
    </row>
    <row r="153" spans="1:13" s="736" customFormat="1" outlineLevel="1" x14ac:dyDescent="0.2">
      <c r="A153" s="61" t="s">
        <v>498</v>
      </c>
      <c r="B153" s="65"/>
      <c r="C153" s="284">
        <f t="shared" si="86"/>
        <v>0</v>
      </c>
      <c r="D153" s="284">
        <f t="shared" si="86"/>
        <v>0</v>
      </c>
      <c r="E153" s="284">
        <f t="shared" si="86"/>
        <v>0</v>
      </c>
      <c r="F153" s="284">
        <f t="shared" si="86"/>
        <v>0</v>
      </c>
      <c r="G153" s="284">
        <f t="shared" si="86"/>
        <v>0</v>
      </c>
      <c r="H153" s="284">
        <f t="shared" si="86"/>
        <v>0</v>
      </c>
      <c r="I153" s="284">
        <f t="shared" si="86"/>
        <v>0</v>
      </c>
      <c r="J153" s="42"/>
      <c r="K153" s="712"/>
      <c r="L153" s="712"/>
    </row>
    <row r="154" spans="1:13" outlineLevel="1" x14ac:dyDescent="0.2">
      <c r="A154" s="83" t="s">
        <v>70</v>
      </c>
      <c r="B154" s="65"/>
      <c r="C154" s="284">
        <f t="shared" si="86"/>
        <v>0</v>
      </c>
      <c r="D154" s="284">
        <f t="shared" si="86"/>
        <v>0</v>
      </c>
      <c r="E154" s="284">
        <f t="shared" si="86"/>
        <v>0</v>
      </c>
      <c r="F154" s="284">
        <f t="shared" si="86"/>
        <v>0</v>
      </c>
      <c r="G154" s="284">
        <f t="shared" si="86"/>
        <v>0</v>
      </c>
      <c r="H154" s="284">
        <f t="shared" si="86"/>
        <v>0</v>
      </c>
      <c r="I154" s="284">
        <f t="shared" si="86"/>
        <v>0</v>
      </c>
      <c r="J154" s="42"/>
      <c r="K154" s="21"/>
      <c r="L154" s="21"/>
    </row>
    <row r="155" spans="1:13" outlineLevel="1" x14ac:dyDescent="0.2">
      <c r="A155" s="129" t="s">
        <v>143</v>
      </c>
      <c r="B155" s="130"/>
      <c r="C155" s="295">
        <f t="shared" ref="C155:I155" si="87">SUM(C149:C154)</f>
        <v>0</v>
      </c>
      <c r="D155" s="295">
        <f t="shared" si="87"/>
        <v>0</v>
      </c>
      <c r="E155" s="295">
        <f t="shared" si="87"/>
        <v>0</v>
      </c>
      <c r="F155" s="295">
        <f t="shared" si="87"/>
        <v>0</v>
      </c>
      <c r="G155" s="295">
        <f t="shared" si="87"/>
        <v>0</v>
      </c>
      <c r="H155" s="295">
        <f t="shared" si="87"/>
        <v>0</v>
      </c>
      <c r="I155" s="295">
        <f t="shared" si="87"/>
        <v>0</v>
      </c>
      <c r="J155" s="127"/>
      <c r="K155" s="21"/>
      <c r="L155" s="21"/>
    </row>
    <row r="156" spans="1:13"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outlineLevel="1" x14ac:dyDescent="0.2">
      <c r="A160" s="66" t="str">
        <f t="shared" ref="A160:A169" ca="1" si="88">IF(ISNUMBER($J160),OFFSET($B$177,MATCH(+$J160,$J$178:$J$195,0),0),"")</f>
        <v xml:space="preserve">Step Change </v>
      </c>
      <c r="B160" s="284">
        <f t="shared" ref="B160:I169" ca="1" si="89">IF(ISNUMBER($J160),OFFSET(B$177,MATCH(+$J160,$J$178:$J$195,0)+13,0),"")</f>
        <v>0</v>
      </c>
      <c r="C160" s="284">
        <f t="shared" ca="1" si="89"/>
        <v>0</v>
      </c>
      <c r="D160" s="284">
        <f t="shared" ca="1" si="89"/>
        <v>0</v>
      </c>
      <c r="E160" s="284">
        <f t="shared" ca="1" si="89"/>
        <v>0</v>
      </c>
      <c r="F160" s="284">
        <f t="shared" ca="1" si="89"/>
        <v>0</v>
      </c>
      <c r="G160" s="284">
        <f t="shared" ca="1" si="89"/>
        <v>0</v>
      </c>
      <c r="H160" s="284">
        <f t="shared" ca="1" si="89"/>
        <v>0</v>
      </c>
      <c r="I160" s="284">
        <f t="shared" ca="1" si="89"/>
        <v>0</v>
      </c>
      <c r="J160" s="377">
        <f>IF($D$158&gt;0,1,"")</f>
        <v>1</v>
      </c>
      <c r="K160" s="66">
        <f t="shared" ref="K160:K169" ca="1" si="90">IF(ISNUMBER($J160),OFFSET($B$177,MATCH(+$J160,$J$178:$J$195,0)+1,0),"")</f>
        <v>0</v>
      </c>
      <c r="L160" s="66">
        <f t="shared" ref="L160:L169" ca="1" si="91">IF(ISNUMBER($J160),OFFSET($B$177,MATCH(+$J160,$J$178:$J$195,0)+2,0),"")</f>
        <v>0</v>
      </c>
      <c r="M160" s="66">
        <f t="shared" ref="M160:M169" ca="1" si="92">IF(ISNUMBER($J160),OFFSET($B$177,MATCH(+$J160,$J$178:$J$195,0)+3,0),"")</f>
        <v>0</v>
      </c>
    </row>
    <row r="161" spans="1:13" outlineLevel="1" x14ac:dyDescent="0.2">
      <c r="A161" s="66" t="str">
        <f t="shared" ca="1" si="88"/>
        <v/>
      </c>
      <c r="B161" s="284" t="str">
        <f t="shared" ca="1" si="89"/>
        <v/>
      </c>
      <c r="C161" s="284" t="str">
        <f t="shared" ca="1" si="89"/>
        <v/>
      </c>
      <c r="D161" s="284" t="str">
        <f t="shared" ca="1" si="89"/>
        <v/>
      </c>
      <c r="E161" s="284" t="str">
        <f t="shared" ca="1" si="89"/>
        <v/>
      </c>
      <c r="F161" s="284" t="str">
        <f t="shared" ca="1" si="89"/>
        <v/>
      </c>
      <c r="G161" s="284" t="str">
        <f t="shared" ca="1" si="89"/>
        <v/>
      </c>
      <c r="H161" s="284" t="str">
        <f t="shared" ca="1" si="89"/>
        <v/>
      </c>
      <c r="I161" s="284" t="str">
        <f t="shared" ca="1" si="89"/>
        <v/>
      </c>
      <c r="J161" s="377" t="str">
        <f t="shared" ref="J161:J169" si="93">IF(J160&lt;$D$158,J160+1,"")</f>
        <v/>
      </c>
      <c r="K161" s="66" t="str">
        <f t="shared" ca="1" si="90"/>
        <v/>
      </c>
      <c r="L161" s="66" t="str">
        <f t="shared" ca="1" si="91"/>
        <v/>
      </c>
      <c r="M161" s="66" t="str">
        <f t="shared" ca="1" si="92"/>
        <v/>
      </c>
    </row>
    <row r="162" spans="1:13" outlineLevel="1" x14ac:dyDescent="0.2">
      <c r="A162" s="66" t="str">
        <f t="shared" ca="1" si="88"/>
        <v/>
      </c>
      <c r="B162" s="284" t="str">
        <f t="shared" ca="1" si="89"/>
        <v/>
      </c>
      <c r="C162" s="284" t="str">
        <f t="shared" ca="1" si="89"/>
        <v/>
      </c>
      <c r="D162" s="284" t="str">
        <f t="shared" ca="1" si="89"/>
        <v/>
      </c>
      <c r="E162" s="284" t="str">
        <f t="shared" ca="1" si="89"/>
        <v/>
      </c>
      <c r="F162" s="284" t="str">
        <f t="shared" ca="1" si="89"/>
        <v/>
      </c>
      <c r="G162" s="284" t="str">
        <f t="shared" ca="1" si="89"/>
        <v/>
      </c>
      <c r="H162" s="284" t="str">
        <f t="shared" ca="1" si="89"/>
        <v/>
      </c>
      <c r="I162" s="284" t="str">
        <f t="shared" ca="1" si="89"/>
        <v/>
      </c>
      <c r="J162" s="377" t="str">
        <f t="shared" si="93"/>
        <v/>
      </c>
      <c r="K162" s="66" t="str">
        <f t="shared" ca="1" si="90"/>
        <v/>
      </c>
      <c r="L162" s="66" t="str">
        <f t="shared" ca="1" si="91"/>
        <v/>
      </c>
      <c r="M162" s="66" t="str">
        <f t="shared" ca="1" si="92"/>
        <v/>
      </c>
    </row>
    <row r="163" spans="1:13" outlineLevel="1" x14ac:dyDescent="0.2">
      <c r="A163" s="66" t="str">
        <f t="shared" ca="1" si="88"/>
        <v/>
      </c>
      <c r="B163" s="284" t="str">
        <f t="shared" ca="1" si="89"/>
        <v/>
      </c>
      <c r="C163" s="284" t="str">
        <f t="shared" ca="1" si="89"/>
        <v/>
      </c>
      <c r="D163" s="284" t="str">
        <f t="shared" ca="1" si="89"/>
        <v/>
      </c>
      <c r="E163" s="284" t="str">
        <f t="shared" ca="1" si="89"/>
        <v/>
      </c>
      <c r="F163" s="284" t="str">
        <f t="shared" ca="1" si="89"/>
        <v/>
      </c>
      <c r="G163" s="284" t="str">
        <f t="shared" ca="1" si="89"/>
        <v/>
      </c>
      <c r="H163" s="284" t="str">
        <f t="shared" ca="1" si="89"/>
        <v/>
      </c>
      <c r="I163" s="284" t="str">
        <f t="shared" ca="1" si="89"/>
        <v/>
      </c>
      <c r="J163" s="377" t="str">
        <f t="shared" si="93"/>
        <v/>
      </c>
      <c r="K163" s="66" t="str">
        <f t="shared" ca="1" si="90"/>
        <v/>
      </c>
      <c r="L163" s="66" t="str">
        <f t="shared" ca="1" si="91"/>
        <v/>
      </c>
      <c r="M163" s="66" t="str">
        <f t="shared" ca="1" si="92"/>
        <v/>
      </c>
    </row>
    <row r="164" spans="1:13" outlineLevel="1" x14ac:dyDescent="0.2">
      <c r="A164" s="66" t="str">
        <f t="shared" ca="1" si="88"/>
        <v/>
      </c>
      <c r="B164" s="284" t="str">
        <f t="shared" ca="1" si="89"/>
        <v/>
      </c>
      <c r="C164" s="284" t="str">
        <f t="shared" ca="1" si="89"/>
        <v/>
      </c>
      <c r="D164" s="284" t="str">
        <f t="shared" ca="1" si="89"/>
        <v/>
      </c>
      <c r="E164" s="284" t="str">
        <f t="shared" ca="1" si="89"/>
        <v/>
      </c>
      <c r="F164" s="284" t="str">
        <f t="shared" ca="1" si="89"/>
        <v/>
      </c>
      <c r="G164" s="284" t="str">
        <f t="shared" ca="1" si="89"/>
        <v/>
      </c>
      <c r="H164" s="284" t="str">
        <f t="shared" ca="1" si="89"/>
        <v/>
      </c>
      <c r="I164" s="284" t="str">
        <f t="shared" ca="1" si="89"/>
        <v/>
      </c>
      <c r="J164" s="377" t="str">
        <f t="shared" si="93"/>
        <v/>
      </c>
      <c r="K164" s="66" t="str">
        <f t="shared" ca="1" si="90"/>
        <v/>
      </c>
      <c r="L164" s="66" t="str">
        <f t="shared" ca="1" si="91"/>
        <v/>
      </c>
      <c r="M164" s="66" t="str">
        <f t="shared" ca="1" si="92"/>
        <v/>
      </c>
    </row>
    <row r="165" spans="1:13" outlineLevel="1" x14ac:dyDescent="0.2">
      <c r="A165" s="66" t="str">
        <f t="shared" ca="1" si="88"/>
        <v/>
      </c>
      <c r="B165" s="284" t="str">
        <f t="shared" ca="1" si="89"/>
        <v/>
      </c>
      <c r="C165" s="284" t="str">
        <f t="shared" ca="1" si="89"/>
        <v/>
      </c>
      <c r="D165" s="284" t="str">
        <f t="shared" ca="1" si="89"/>
        <v/>
      </c>
      <c r="E165" s="284" t="str">
        <f t="shared" ca="1" si="89"/>
        <v/>
      </c>
      <c r="F165" s="284" t="str">
        <f t="shared" ca="1" si="89"/>
        <v/>
      </c>
      <c r="G165" s="284" t="str">
        <f t="shared" ca="1" si="89"/>
        <v/>
      </c>
      <c r="H165" s="284" t="str">
        <f t="shared" ca="1" si="89"/>
        <v/>
      </c>
      <c r="I165" s="284" t="str">
        <f t="shared" ca="1" si="89"/>
        <v/>
      </c>
      <c r="J165" s="377" t="str">
        <f t="shared" si="93"/>
        <v/>
      </c>
      <c r="K165" s="66" t="str">
        <f t="shared" ca="1" si="90"/>
        <v/>
      </c>
      <c r="L165" s="66" t="str">
        <f t="shared" ca="1" si="91"/>
        <v/>
      </c>
      <c r="M165" s="66" t="str">
        <f t="shared" ca="1" si="92"/>
        <v/>
      </c>
    </row>
    <row r="166" spans="1:13" outlineLevel="1" x14ac:dyDescent="0.2">
      <c r="A166" s="66" t="str">
        <f t="shared" ca="1" si="88"/>
        <v/>
      </c>
      <c r="B166" s="284" t="str">
        <f t="shared" ca="1" si="89"/>
        <v/>
      </c>
      <c r="C166" s="284" t="str">
        <f t="shared" ca="1" si="89"/>
        <v/>
      </c>
      <c r="D166" s="284" t="str">
        <f t="shared" ca="1" si="89"/>
        <v/>
      </c>
      <c r="E166" s="284" t="str">
        <f t="shared" ca="1" si="89"/>
        <v/>
      </c>
      <c r="F166" s="284" t="str">
        <f t="shared" ca="1" si="89"/>
        <v/>
      </c>
      <c r="G166" s="284" t="str">
        <f t="shared" ca="1" si="89"/>
        <v/>
      </c>
      <c r="H166" s="284" t="str">
        <f t="shared" ca="1" si="89"/>
        <v/>
      </c>
      <c r="I166" s="284" t="str">
        <f t="shared" ca="1" si="89"/>
        <v/>
      </c>
      <c r="J166" s="377" t="str">
        <f t="shared" si="93"/>
        <v/>
      </c>
      <c r="K166" s="66" t="str">
        <f t="shared" ca="1" si="90"/>
        <v/>
      </c>
      <c r="L166" s="66" t="str">
        <f t="shared" ca="1" si="91"/>
        <v/>
      </c>
      <c r="M166" s="66" t="str">
        <f t="shared" ca="1" si="92"/>
        <v/>
      </c>
    </row>
    <row r="167" spans="1:13" outlineLevel="1" x14ac:dyDescent="0.2">
      <c r="A167" s="66" t="str">
        <f t="shared" ca="1" si="88"/>
        <v/>
      </c>
      <c r="B167" s="284" t="str">
        <f t="shared" ca="1" si="89"/>
        <v/>
      </c>
      <c r="C167" s="284" t="str">
        <f t="shared" ca="1" si="89"/>
        <v/>
      </c>
      <c r="D167" s="284" t="str">
        <f t="shared" ca="1" si="89"/>
        <v/>
      </c>
      <c r="E167" s="284" t="str">
        <f t="shared" ca="1" si="89"/>
        <v/>
      </c>
      <c r="F167" s="284" t="str">
        <f t="shared" ca="1" si="89"/>
        <v/>
      </c>
      <c r="G167" s="284" t="str">
        <f t="shared" ca="1" si="89"/>
        <v/>
      </c>
      <c r="H167" s="284" t="str">
        <f t="shared" ca="1" si="89"/>
        <v/>
      </c>
      <c r="I167" s="284" t="str">
        <f t="shared" ca="1" si="89"/>
        <v/>
      </c>
      <c r="J167" s="377" t="str">
        <f t="shared" si="93"/>
        <v/>
      </c>
      <c r="K167" s="66" t="str">
        <f t="shared" ca="1" si="90"/>
        <v/>
      </c>
      <c r="L167" s="66" t="str">
        <f t="shared" ca="1" si="91"/>
        <v/>
      </c>
      <c r="M167" s="66" t="str">
        <f t="shared" ca="1" si="92"/>
        <v/>
      </c>
    </row>
    <row r="168" spans="1:13" outlineLevel="1" x14ac:dyDescent="0.2">
      <c r="A168" s="66" t="str">
        <f t="shared" ca="1" si="88"/>
        <v/>
      </c>
      <c r="B168" s="284" t="str">
        <f t="shared" ca="1" si="89"/>
        <v/>
      </c>
      <c r="C168" s="284" t="str">
        <f t="shared" ca="1" si="89"/>
        <v/>
      </c>
      <c r="D168" s="284" t="str">
        <f t="shared" ca="1" si="89"/>
        <v/>
      </c>
      <c r="E168" s="284" t="str">
        <f t="shared" ca="1" si="89"/>
        <v/>
      </c>
      <c r="F168" s="284" t="str">
        <f t="shared" ca="1" si="89"/>
        <v/>
      </c>
      <c r="G168" s="284" t="str">
        <f t="shared" ca="1" si="89"/>
        <v/>
      </c>
      <c r="H168" s="284" t="str">
        <f t="shared" ca="1" si="89"/>
        <v/>
      </c>
      <c r="I168" s="284" t="str">
        <f t="shared" ca="1" si="89"/>
        <v/>
      </c>
      <c r="J168" s="377" t="str">
        <f t="shared" si="93"/>
        <v/>
      </c>
      <c r="K168" s="66" t="str">
        <f t="shared" ca="1" si="90"/>
        <v/>
      </c>
      <c r="L168" s="66" t="str">
        <f t="shared" ca="1" si="91"/>
        <v/>
      </c>
      <c r="M168" s="66" t="str">
        <f t="shared" ca="1" si="92"/>
        <v/>
      </c>
    </row>
    <row r="169" spans="1:13" outlineLevel="1" x14ac:dyDescent="0.2">
      <c r="A169" s="66" t="str">
        <f t="shared" ca="1" si="88"/>
        <v/>
      </c>
      <c r="B169" s="284" t="str">
        <f t="shared" ca="1" si="89"/>
        <v/>
      </c>
      <c r="C169" s="284" t="str">
        <f t="shared" ca="1" si="89"/>
        <v/>
      </c>
      <c r="D169" s="284" t="str">
        <f t="shared" ca="1" si="89"/>
        <v/>
      </c>
      <c r="E169" s="284" t="str">
        <f t="shared" ca="1" si="89"/>
        <v/>
      </c>
      <c r="F169" s="284" t="str">
        <f t="shared" ca="1" si="89"/>
        <v/>
      </c>
      <c r="G169" s="284" t="str">
        <f t="shared" ca="1" si="89"/>
        <v/>
      </c>
      <c r="H169" s="284" t="str">
        <f t="shared" ca="1" si="89"/>
        <v/>
      </c>
      <c r="I169" s="284" t="str">
        <f t="shared" ca="1" si="89"/>
        <v/>
      </c>
      <c r="J169" s="377" t="str">
        <f t="shared" si="93"/>
        <v/>
      </c>
      <c r="K169" s="66" t="str">
        <f t="shared" ca="1" si="90"/>
        <v/>
      </c>
      <c r="L169" s="66" t="str">
        <f t="shared" ca="1" si="91"/>
        <v/>
      </c>
      <c r="M169" s="66" t="str">
        <f t="shared" ca="1" si="92"/>
        <v/>
      </c>
    </row>
    <row r="170" spans="1:13" x14ac:dyDescent="0.2">
      <c r="A170" s="129" t="s">
        <v>143</v>
      </c>
      <c r="B170" s="295">
        <f t="shared" ref="B170:I170" ca="1" si="94">SUM(B160:B169)</f>
        <v>0</v>
      </c>
      <c r="C170" s="295">
        <f t="shared" ca="1" si="94"/>
        <v>0</v>
      </c>
      <c r="D170" s="295">
        <f t="shared" ca="1" si="94"/>
        <v>0</v>
      </c>
      <c r="E170" s="295">
        <f t="shared" ca="1" si="94"/>
        <v>0</v>
      </c>
      <c r="F170" s="295">
        <f t="shared" ca="1" si="94"/>
        <v>0</v>
      </c>
      <c r="G170" s="295">
        <f t="shared" ca="1" si="94"/>
        <v>0</v>
      </c>
      <c r="H170" s="295">
        <f t="shared" ca="1" si="94"/>
        <v>0</v>
      </c>
      <c r="I170" s="295">
        <f t="shared" ca="1" si="94"/>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outlineLevel="1" x14ac:dyDescent="0.2">
      <c r="A173" s="215" t="s">
        <v>144</v>
      </c>
      <c r="B173" s="216"/>
      <c r="C173" s="216"/>
      <c r="D173" s="216"/>
      <c r="E173" s="216"/>
      <c r="F173" s="216"/>
      <c r="G173" s="216"/>
      <c r="H173" s="216"/>
      <c r="I173" s="217"/>
      <c r="J173" s="42"/>
    </row>
    <row r="174" spans="1:13" outlineLevel="1" x14ac:dyDescent="0.2">
      <c r="A174" s="215" t="s">
        <v>145</v>
      </c>
      <c r="B174" s="216"/>
      <c r="C174" s="216"/>
      <c r="D174" s="216"/>
      <c r="E174" s="216"/>
      <c r="F174" s="216"/>
      <c r="G174" s="216"/>
      <c r="H174" s="216"/>
      <c r="I174" s="217"/>
      <c r="J174" s="42"/>
    </row>
    <row r="175" spans="1:13" ht="13.5" outlineLevel="1" thickBot="1" x14ac:dyDescent="0.25">
      <c r="A175" s="212" t="s">
        <v>627</v>
      </c>
      <c r="B175" s="219"/>
      <c r="C175" s="219"/>
      <c r="D175" s="219"/>
      <c r="E175" s="219"/>
      <c r="F175" s="219"/>
      <c r="G175" s="219"/>
      <c r="H175" s="219"/>
      <c r="I175" s="219"/>
      <c r="J175" s="42"/>
    </row>
    <row r="176" spans="1:13" outlineLevel="1" x14ac:dyDescent="0.2">
      <c r="A176" s="215"/>
      <c r="B176" s="216"/>
      <c r="C176" s="216"/>
      <c r="D176" s="216"/>
      <c r="E176" s="216"/>
      <c r="F176" s="216"/>
      <c r="G176" s="216"/>
      <c r="H176" s="216"/>
      <c r="I176" s="217"/>
      <c r="J176" s="42"/>
    </row>
    <row r="177" spans="1:12" outlineLevel="1" x14ac:dyDescent="0.2">
      <c r="A177" s="215"/>
      <c r="B177" s="216"/>
      <c r="C177" s="216"/>
      <c r="D177" s="216"/>
      <c r="E177" s="216"/>
      <c r="F177" s="216"/>
      <c r="G177" s="216"/>
      <c r="H177" s="216"/>
      <c r="I177" s="217"/>
      <c r="J177" s="378" t="s">
        <v>301</v>
      </c>
    </row>
    <row r="178" spans="1:12" outlineLevel="1" x14ac:dyDescent="0.2">
      <c r="A178" s="46" t="s">
        <v>146</v>
      </c>
      <c r="B178" s="47" t="s">
        <v>671</v>
      </c>
      <c r="C178" s="758"/>
      <c r="D178" s="48"/>
      <c r="E178" s="49"/>
      <c r="F178" s="42"/>
      <c r="G178" s="42"/>
      <c r="H178" s="42"/>
      <c r="I178" s="758"/>
      <c r="J178" s="376">
        <v>1</v>
      </c>
    </row>
    <row r="179" spans="1:12" ht="20.25" customHeight="1" outlineLevel="1" x14ac:dyDescent="0.2">
      <c r="A179" s="46" t="s">
        <v>110</v>
      </c>
      <c r="B179" s="47"/>
      <c r="C179" s="758"/>
      <c r="D179" s="758"/>
      <c r="E179" s="758"/>
      <c r="F179" s="758"/>
      <c r="G179" s="758"/>
      <c r="H179" s="758"/>
      <c r="I179" s="758"/>
      <c r="J179" s="42"/>
    </row>
    <row r="180" spans="1:12" ht="16.5" customHeight="1" outlineLevel="1" x14ac:dyDescent="0.2">
      <c r="A180" s="50" t="s">
        <v>232</v>
      </c>
      <c r="B180" s="47"/>
      <c r="C180" s="51"/>
      <c r="D180" s="758"/>
      <c r="E180" s="758"/>
      <c r="F180" s="758"/>
      <c r="G180" s="758"/>
      <c r="H180" s="758"/>
      <c r="I180" s="758"/>
      <c r="J180" s="42"/>
    </row>
    <row r="181" spans="1:12" outlineLevel="1" x14ac:dyDescent="0.2">
      <c r="A181" s="54" t="s">
        <v>105</v>
      </c>
      <c r="B181" s="42"/>
      <c r="C181" s="758"/>
      <c r="D181" s="758"/>
      <c r="E181" s="758"/>
      <c r="F181" s="758"/>
      <c r="G181" s="758"/>
      <c r="H181" s="758"/>
      <c r="I181" s="758"/>
      <c r="J181" s="42"/>
    </row>
    <row r="182" spans="1:12" ht="13.5" outlineLevel="1" thickBot="1" x14ac:dyDescent="0.25">
      <c r="A182" s="215"/>
      <c r="B182" s="209"/>
      <c r="C182" s="209"/>
      <c r="D182" s="209"/>
      <c r="E182" s="209"/>
      <c r="F182" s="209"/>
      <c r="G182" s="209"/>
      <c r="H182" s="209"/>
      <c r="I182" s="210"/>
      <c r="J182" s="42"/>
    </row>
    <row r="183" spans="1:12"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outlineLevel="1" x14ac:dyDescent="0.2">
      <c r="A184" s="58" t="s">
        <v>119</v>
      </c>
      <c r="B184" s="59"/>
      <c r="C184" s="59"/>
      <c r="D184" s="59"/>
      <c r="E184" s="59"/>
      <c r="F184" s="59"/>
      <c r="G184" s="59"/>
      <c r="H184" s="59"/>
      <c r="I184" s="59"/>
      <c r="J184" s="60"/>
      <c r="K184" s="60"/>
      <c r="L184" s="60"/>
    </row>
    <row r="185" spans="1:12" s="64" customFormat="1" ht="14.25" outlineLevel="1" x14ac:dyDescent="0.2">
      <c r="A185" s="61" t="s">
        <v>68</v>
      </c>
      <c r="B185" s="62"/>
      <c r="C185" s="284"/>
      <c r="D185" s="284"/>
      <c r="E185" s="284"/>
      <c r="F185" s="284"/>
      <c r="G185" s="284"/>
      <c r="H185" s="284"/>
      <c r="I185" s="284"/>
      <c r="J185" s="63"/>
      <c r="K185" s="63"/>
      <c r="L185" s="63"/>
    </row>
    <row r="186" spans="1:12" outlineLevel="1" x14ac:dyDescent="0.2">
      <c r="A186" s="61" t="s">
        <v>69</v>
      </c>
      <c r="B186" s="65"/>
      <c r="C186" s="284"/>
      <c r="D186" s="284"/>
      <c r="E186" s="284"/>
      <c r="F186" s="284"/>
      <c r="G186" s="284"/>
      <c r="H186" s="284"/>
      <c r="I186" s="284"/>
      <c r="J186" s="42"/>
      <c r="K186" s="21"/>
      <c r="L186" s="21"/>
    </row>
    <row r="187" spans="1:12" s="736" customFormat="1" outlineLevel="1" x14ac:dyDescent="0.2">
      <c r="A187" s="61" t="s">
        <v>546</v>
      </c>
      <c r="B187" s="65"/>
      <c r="C187" s="284"/>
      <c r="D187" s="284"/>
      <c r="E187" s="284"/>
      <c r="F187" s="284"/>
      <c r="G187" s="284"/>
      <c r="H187" s="284"/>
      <c r="I187" s="284"/>
      <c r="J187" s="42"/>
      <c r="K187" s="712"/>
      <c r="L187" s="712"/>
    </row>
    <row r="188" spans="1:12" outlineLevel="1" x14ac:dyDescent="0.2">
      <c r="A188" s="61" t="s">
        <v>547</v>
      </c>
      <c r="B188" s="65"/>
      <c r="C188" s="284"/>
      <c r="D188" s="284"/>
      <c r="E188" s="284"/>
      <c r="F188" s="284"/>
      <c r="G188" s="284"/>
      <c r="H188" s="284"/>
      <c r="I188" s="284"/>
      <c r="J188" s="42"/>
      <c r="K188" s="21"/>
      <c r="L188" s="21"/>
    </row>
    <row r="189" spans="1:12" s="736" customFormat="1" outlineLevel="1" x14ac:dyDescent="0.2">
      <c r="A189" s="61" t="s">
        <v>498</v>
      </c>
      <c r="B189" s="65"/>
      <c r="C189" s="284"/>
      <c r="D189" s="284"/>
      <c r="E189" s="284"/>
      <c r="F189" s="284"/>
      <c r="G189" s="284"/>
      <c r="H189" s="284"/>
      <c r="I189" s="284"/>
      <c r="J189" s="42"/>
      <c r="K189" s="712"/>
      <c r="L189" s="712"/>
    </row>
    <row r="190" spans="1:12" outlineLevel="1" x14ac:dyDescent="0.2">
      <c r="A190" s="83" t="s">
        <v>70</v>
      </c>
      <c r="B190" s="65"/>
      <c r="C190" s="284"/>
      <c r="D190" s="284"/>
      <c r="E190" s="284">
        <f>[1]STEP!M13</f>
        <v>0</v>
      </c>
      <c r="F190" s="284">
        <f>[1]STEP!N13</f>
        <v>0</v>
      </c>
      <c r="G190" s="284">
        <f>[1]STEP!O13</f>
        <v>0</v>
      </c>
      <c r="H190" s="284">
        <f>[1]STEP!P13</f>
        <v>0</v>
      </c>
      <c r="I190" s="284">
        <f>[1]STEP!Q13</f>
        <v>0</v>
      </c>
      <c r="J190" s="42"/>
      <c r="K190" s="21"/>
      <c r="L190" s="21"/>
    </row>
    <row r="191" spans="1:12" outlineLevel="1" x14ac:dyDescent="0.2">
      <c r="A191" s="129" t="s">
        <v>147</v>
      </c>
      <c r="B191" s="132"/>
      <c r="C191" s="295">
        <f t="shared" ref="C191:I191" si="95">SUM(C185:C190)</f>
        <v>0</v>
      </c>
      <c r="D191" s="295">
        <f t="shared" si="95"/>
        <v>0</v>
      </c>
      <c r="E191" s="295">
        <f t="shared" si="95"/>
        <v>0</v>
      </c>
      <c r="F191" s="295">
        <f t="shared" si="95"/>
        <v>0</v>
      </c>
      <c r="G191" s="295">
        <f t="shared" si="95"/>
        <v>0</v>
      </c>
      <c r="H191" s="295">
        <f t="shared" si="95"/>
        <v>0</v>
      </c>
      <c r="I191" s="295">
        <f t="shared" si="95"/>
        <v>0</v>
      </c>
      <c r="J191" s="133"/>
      <c r="K191" s="47"/>
      <c r="L191" s="47"/>
    </row>
    <row r="192" spans="1:12" outlineLevel="1" x14ac:dyDescent="0.2">
      <c r="A192" s="134"/>
      <c r="B192" s="68"/>
      <c r="C192" s="68"/>
      <c r="D192" s="68"/>
      <c r="E192" s="68"/>
      <c r="F192" s="68"/>
      <c r="G192" s="68"/>
      <c r="H192" s="68"/>
      <c r="I192" s="69"/>
    </row>
    <row r="193" spans="1:9" outlineLevel="1" x14ac:dyDescent="0.2"/>
    <row r="194" spans="1:9" outlineLevel="1" x14ac:dyDescent="0.2"/>
    <row r="195" spans="1:9" outlineLevel="1" x14ac:dyDescent="0.2">
      <c r="A195" s="231" t="s">
        <v>233</v>
      </c>
      <c r="B195" s="232"/>
      <c r="C195" s="232"/>
      <c r="D195" s="232"/>
      <c r="E195" s="232"/>
      <c r="F195" s="232"/>
      <c r="G195" s="232"/>
      <c r="H195" s="232"/>
      <c r="I195" s="233"/>
    </row>
    <row r="196" spans="1:9" outlineLevel="1" x14ac:dyDescent="0.2">
      <c r="A196" s="234"/>
      <c r="B196" s="42"/>
      <c r="C196" s="42"/>
      <c r="D196" s="42"/>
      <c r="E196" s="611"/>
      <c r="F196" s="611"/>
      <c r="G196" s="611"/>
      <c r="H196" s="611"/>
      <c r="I196" s="611"/>
    </row>
    <row r="197" spans="1:9"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6">+B14</f>
        <v>0</v>
      </c>
      <c r="C205" s="82">
        <f t="shared" ca="1" si="96"/>
        <v>-3.0021330765559968</v>
      </c>
      <c r="D205" s="82">
        <f t="shared" ca="1" si="96"/>
        <v>-3.0021330765559968</v>
      </c>
      <c r="E205" s="82">
        <f t="shared" ca="1" si="96"/>
        <v>-3.0021330765559968</v>
      </c>
      <c r="F205" s="82">
        <f t="shared" ca="1" si="96"/>
        <v>-3.0021330765559968</v>
      </c>
      <c r="G205" s="82">
        <f t="shared" ca="1" si="96"/>
        <v>-3.0021330765559968</v>
      </c>
      <c r="H205" s="82">
        <f t="shared" ca="1" si="96"/>
        <v>-3.0021330765559968</v>
      </c>
      <c r="I205" s="82">
        <f t="shared" ca="1" si="96"/>
        <v>-3.0021330765559968</v>
      </c>
    </row>
    <row r="206" spans="1:9" hidden="1" outlineLevel="1" x14ac:dyDescent="0.2">
      <c r="A206" t="s">
        <v>149</v>
      </c>
      <c r="B206" s="82">
        <f t="shared" ref="B206:I206" ca="1" si="97">+B36</f>
        <v>0</v>
      </c>
      <c r="C206" s="82">
        <f t="shared" ca="1" si="97"/>
        <v>-3.0021330765559968</v>
      </c>
      <c r="D206" s="82">
        <f t="shared" ca="1" si="97"/>
        <v>-3.0021330765559968</v>
      </c>
      <c r="E206" s="82">
        <f t="shared" ca="1" si="97"/>
        <v>-3.0021330765559968</v>
      </c>
      <c r="F206" s="82">
        <f t="shared" ca="1" si="97"/>
        <v>-3.0021330765559968</v>
      </c>
      <c r="G206" s="82">
        <f t="shared" ca="1" si="97"/>
        <v>-3.0021330765559968</v>
      </c>
      <c r="H206" s="82">
        <f t="shared" ca="1" si="97"/>
        <v>-3.0021330765559968</v>
      </c>
      <c r="I206" s="82">
        <f t="shared" ca="1" si="97"/>
        <v>-3.0021330765559968</v>
      </c>
    </row>
    <row r="207" spans="1:9" hidden="1" outlineLevel="1" x14ac:dyDescent="0.2">
      <c r="A207" t="s">
        <v>150</v>
      </c>
      <c r="B207" s="82">
        <f t="shared" ref="B207:I207" ca="1" si="98">+B36+B48</f>
        <v>0</v>
      </c>
      <c r="C207" s="82">
        <f t="shared" ca="1" si="98"/>
        <v>-3.0021330765559968</v>
      </c>
      <c r="D207" s="82">
        <f t="shared" ca="1" si="98"/>
        <v>-3.0021330765559968</v>
      </c>
      <c r="E207" s="82">
        <f t="shared" ca="1" si="98"/>
        <v>-3.0281987241284871</v>
      </c>
      <c r="F207" s="82">
        <f t="shared" ca="1" si="98"/>
        <v>-3.0505247391230683</v>
      </c>
      <c r="G207" s="82">
        <f t="shared" ca="1" si="98"/>
        <v>-3.0687340151312723</v>
      </c>
      <c r="H207" s="82">
        <f t="shared" ca="1" si="98"/>
        <v>-3.0868712175254625</v>
      </c>
      <c r="I207" s="82">
        <f t="shared" ca="1" si="98"/>
        <v>-3.1048949819369809</v>
      </c>
    </row>
    <row r="208" spans="1:9" hidden="1" outlineLevel="1" x14ac:dyDescent="0.2">
      <c r="A208" t="s">
        <v>151</v>
      </c>
      <c r="B208" s="82">
        <f t="shared" ref="B208:I208" ca="1" si="99">+B70</f>
        <v>0</v>
      </c>
      <c r="C208" s="82">
        <f t="shared" ca="1" si="99"/>
        <v>-3.0021330765559968</v>
      </c>
      <c r="D208" s="82">
        <f t="shared" ca="1" si="99"/>
        <v>-3.0021330765559968</v>
      </c>
      <c r="E208" s="82">
        <f t="shared" ca="1" si="99"/>
        <v>-3.042308798465915</v>
      </c>
      <c r="F208" s="82">
        <f t="shared" ca="1" si="99"/>
        <v>-3.0842634009350958</v>
      </c>
      <c r="G208" s="82">
        <f t="shared" ca="1" si="99"/>
        <v>-3.1251223947455706</v>
      </c>
      <c r="H208" s="82">
        <f t="shared" ca="1" si="99"/>
        <v>-3.1640707512404238</v>
      </c>
      <c r="I208" s="82">
        <f t="shared" ca="1" si="99"/>
        <v>-3.2008513353169321</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216" priority="2" stopIfTrue="1" operator="notEqual">
      <formula>0</formula>
    </cfRule>
  </conditionalFormatting>
  <conditionalFormatting sqref="J130 J94 J70 J59 J48 J36:J37 J14 J25">
    <cfRule type="cellIs" dxfId="215" priority="3" stopIfTrue="1" operator="equal">
      <formula>"OK"</formula>
    </cfRule>
    <cfRule type="cellIs" dxfId="214" priority="4" stopIfTrue="1" operator="equal">
      <formula>"Warning Check Escalations"</formula>
    </cfRule>
  </conditionalFormatting>
  <conditionalFormatting sqref="N120:T120 N84:T84">
    <cfRule type="cellIs" dxfId="213" priority="5" stopIfTrue="1" operator="notEqual">
      <formula>0</formula>
    </cfRule>
    <cfRule type="cellIs" dxfId="212" priority="6" stopIfTrue="1" operator="equal">
      <formula>0</formula>
    </cfRule>
  </conditionalFormatting>
  <conditionalFormatting sqref="B94:I94">
    <cfRule type="cellIs" dxfId="211" priority="1" stopIfTrue="1" operator="notEqual">
      <formula>0</formula>
    </cfRule>
  </conditionalFormatting>
  <dataValidations count="5">
    <dataValidation type="list" showInputMessage="1" showErrorMessage="1" sqref="B112" xr:uid="{00000000-0002-0000-3400-000000000000}">
      <formula1>"Labour, Materials, Services"</formula1>
    </dataValidation>
    <dataValidation type="list" allowBlank="1" showInputMessage="1" showErrorMessage="1" sqref="A77:A82" xr:uid="{00000000-0002-0000-3400-000001000000}">
      <formula1>EscalationDescription_Input_Cost</formula1>
    </dataValidation>
    <dataValidation type="list" showInputMessage="1" showErrorMessage="1" sqref="A113:A118" xr:uid="{00000000-0002-0000-3400-000002000000}">
      <formula1>EscalationDescription_General</formula1>
    </dataValidation>
    <dataValidation type="list" allowBlank="1" showInputMessage="1" showErrorMessage="1" sqref="D5" xr:uid="{00000000-0002-0000-3400-000003000000}">
      <formula1>"2008/09 Regulatory Accounts, Bottom Up"</formula1>
    </dataValidation>
    <dataValidation type="list" showInputMessage="1" showErrorMessage="1" sqref="B77:B82 B113:B118" xr:uid="{00000000-0002-0000-34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117761"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5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codeName="Sheet105">
    <tabColor rgb="FF339966"/>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40</v>
      </c>
      <c r="M1" s="281"/>
      <c r="N1" s="279"/>
      <c r="O1" s="279"/>
      <c r="P1" s="279"/>
      <c r="Q1" s="279"/>
      <c r="R1" s="279"/>
      <c r="S1" s="279"/>
      <c r="T1" s="279"/>
    </row>
    <row r="2" spans="1:20" ht="15.75" x14ac:dyDescent="0.25">
      <c r="A2" s="184" t="s">
        <v>114</v>
      </c>
      <c r="B2" s="74" t="str">
        <f ca="1">OFFSET(List_AllocOpexListStart,+$K$1,1)</f>
        <v>Self Insurance</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9"/>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0.61666457448503087</v>
      </c>
      <c r="D13" s="285">
        <f ca="1">OFFSET(Future_AOpexStart,MATCH($K$1,'I-6 Future A'!$A$6:$A$379)+7,+'I-5 Future DA'!E$5)</f>
        <v>0.61666457448503087</v>
      </c>
      <c r="E13" s="285">
        <f ca="1">OFFSET(Future_AOpexStart,MATCH($K$1,'I-6 Future A'!$A$6:$A$379)+7,+'I-5 Future DA'!F$5)</f>
        <v>0.61666457448503087</v>
      </c>
      <c r="F13" s="285">
        <f ca="1">OFFSET(Future_AOpexStart,MATCH($K$1,'I-6 Future A'!$A$6:$A$379)+7,+'I-5 Future DA'!G$5)</f>
        <v>0.61666457448503087</v>
      </c>
      <c r="G13" s="285">
        <f ca="1">OFFSET(Future_AOpexStart,MATCH($K$1,'I-6 Future A'!$A$6:$A$379)+7,+'I-5 Future DA'!H$5)</f>
        <v>0.61666457448503087</v>
      </c>
      <c r="H13" s="285">
        <f ca="1">OFFSET(Future_AOpexStart,MATCH($K$1,'I-6 Future A'!$A$6:$A$379)+7,+'I-5 Future DA'!I$5)</f>
        <v>0.61666457448503087</v>
      </c>
      <c r="I13" s="285">
        <f ca="1">OFFSET(Future_AOpexStart,MATCH($K$1,'I-6 Future A'!$A$6:$A$379)+7,+'I-5 Future DA'!J$5)</f>
        <v>0.61666457448503087</v>
      </c>
      <c r="J13" s="36"/>
      <c r="K13" s="21"/>
      <c r="L13" s="21"/>
    </row>
    <row r="14" spans="1:20" s="87" customFormat="1" ht="18" customHeight="1" collapsed="1" thickBot="1" x14ac:dyDescent="0.25">
      <c r="A14" s="84" t="s">
        <v>71</v>
      </c>
      <c r="B14" s="286">
        <f t="shared" ref="B14:I14" ca="1" si="0">SUM(B8:B13)</f>
        <v>0</v>
      </c>
      <c r="C14" s="286">
        <f t="shared" ca="1" si="0"/>
        <v>0.61666457448503087</v>
      </c>
      <c r="D14" s="286">
        <f t="shared" ca="1" si="0"/>
        <v>0.61666457448503087</v>
      </c>
      <c r="E14" s="286">
        <f t="shared" ca="1" si="0"/>
        <v>0.61666457448503087</v>
      </c>
      <c r="F14" s="286">
        <f t="shared" ca="1" si="0"/>
        <v>0.61666457448503087</v>
      </c>
      <c r="G14" s="286">
        <f t="shared" ca="1" si="0"/>
        <v>0.61666457448503087</v>
      </c>
      <c r="H14" s="286">
        <f t="shared" ca="1" si="0"/>
        <v>0.61666457448503087</v>
      </c>
      <c r="I14" s="286">
        <f t="shared" ca="1" si="0"/>
        <v>0.61666457448503087</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+'A-40'!B8+'A-40'!B19</f>
        <v>0</v>
      </c>
      <c r="C30" s="284">
        <f ca="1">+'A-40'!C8+'A-40'!C19</f>
        <v>0</v>
      </c>
      <c r="D30" s="284">
        <f ca="1">+'A-40'!D8+'A-40'!D19</f>
        <v>0</v>
      </c>
      <c r="E30" s="284">
        <f ca="1">+'A-40'!E8+'A-40'!E19</f>
        <v>0</v>
      </c>
      <c r="F30" s="284">
        <f ca="1">+'A-40'!F8+'A-40'!F19</f>
        <v>0</v>
      </c>
      <c r="G30" s="284">
        <f ca="1">+'A-40'!G8+'A-40'!G19</f>
        <v>0</v>
      </c>
      <c r="H30" s="284">
        <f ca="1">+'A-40'!H8+'A-40'!H19</f>
        <v>0</v>
      </c>
      <c r="I30" s="284">
        <f ca="1">+'A-40'!I8+'A-40'!I19</f>
        <v>0</v>
      </c>
      <c r="J30" s="42"/>
      <c r="K30" s="21"/>
      <c r="L30" s="21"/>
    </row>
    <row r="31" spans="1:12" hidden="1" outlineLevel="2" x14ac:dyDescent="0.2">
      <c r="A31" s="61" t="s">
        <v>69</v>
      </c>
      <c r="B31" s="284">
        <f ca="1">+'A-40'!B9+'A-40'!B20</f>
        <v>0</v>
      </c>
      <c r="C31" s="284">
        <f ca="1">+'A-40'!C9+'A-40'!C20</f>
        <v>0</v>
      </c>
      <c r="D31" s="284">
        <f ca="1">+'A-40'!D9+'A-40'!D20</f>
        <v>0</v>
      </c>
      <c r="E31" s="284">
        <f ca="1">+'A-40'!E9+'A-40'!E20</f>
        <v>0</v>
      </c>
      <c r="F31" s="284">
        <f ca="1">+'A-40'!F9+'A-40'!F20</f>
        <v>0</v>
      </c>
      <c r="G31" s="284">
        <f ca="1">+'A-40'!G9+'A-40'!G20</f>
        <v>0</v>
      </c>
      <c r="H31" s="284">
        <f ca="1">+'A-40'!H9+'A-40'!H20</f>
        <v>0</v>
      </c>
      <c r="I31" s="284">
        <f ca="1">+'A-40'!I9+'A-40'!I20</f>
        <v>0</v>
      </c>
      <c r="J31" s="42"/>
      <c r="K31" s="21"/>
      <c r="L31" s="21"/>
    </row>
    <row r="32" spans="1:12" s="736" customFormat="1" hidden="1" outlineLevel="2" x14ac:dyDescent="0.2">
      <c r="A32" s="61" t="s">
        <v>546</v>
      </c>
      <c r="B32" s="284">
        <f ca="1">+'A-40'!B10+'A-40'!B21</f>
        <v>0</v>
      </c>
      <c r="C32" s="284">
        <f ca="1">+'A-40'!C10+'A-40'!C21</f>
        <v>0</v>
      </c>
      <c r="D32" s="284">
        <f ca="1">+'A-40'!D10+'A-40'!D21</f>
        <v>0</v>
      </c>
      <c r="E32" s="284">
        <f ca="1">+'A-40'!E10+'A-40'!E21</f>
        <v>0</v>
      </c>
      <c r="F32" s="284">
        <f ca="1">+'A-40'!F10+'A-40'!F21</f>
        <v>0</v>
      </c>
      <c r="G32" s="284">
        <f ca="1">+'A-40'!G10+'A-40'!G21</f>
        <v>0</v>
      </c>
      <c r="H32" s="284">
        <f ca="1">+'A-40'!H10+'A-40'!H21</f>
        <v>0</v>
      </c>
      <c r="I32" s="284">
        <f ca="1">+'A-40'!I10+'A-40'!I21</f>
        <v>0</v>
      </c>
      <c r="J32" s="42"/>
      <c r="K32" s="712"/>
      <c r="L32" s="712"/>
    </row>
    <row r="33" spans="1:12" hidden="1" outlineLevel="2" x14ac:dyDescent="0.2">
      <c r="A33" s="61" t="s">
        <v>547</v>
      </c>
      <c r="B33" s="284">
        <f ca="1">+'A-40'!B11+'A-40'!B22</f>
        <v>0</v>
      </c>
      <c r="C33" s="284">
        <f ca="1">+'A-40'!C11+'A-40'!C22</f>
        <v>0</v>
      </c>
      <c r="D33" s="284">
        <f ca="1">+'A-40'!D11+'A-40'!D22</f>
        <v>0</v>
      </c>
      <c r="E33" s="284">
        <f ca="1">+'A-40'!E11+'A-40'!E22</f>
        <v>0</v>
      </c>
      <c r="F33" s="284">
        <f ca="1">+'A-40'!F11+'A-40'!F22</f>
        <v>0</v>
      </c>
      <c r="G33" s="284">
        <f ca="1">+'A-40'!G11+'A-40'!G22</f>
        <v>0</v>
      </c>
      <c r="H33" s="284">
        <f ca="1">+'A-40'!H11+'A-40'!H22</f>
        <v>0</v>
      </c>
      <c r="I33" s="284">
        <f ca="1">+'A-40'!I11+'A-40'!I22</f>
        <v>0</v>
      </c>
      <c r="J33" s="42"/>
      <c r="K33" s="21"/>
      <c r="L33" s="21"/>
    </row>
    <row r="34" spans="1:12" s="736" customFormat="1" hidden="1" outlineLevel="2" x14ac:dyDescent="0.2">
      <c r="A34" s="61" t="s">
        <v>498</v>
      </c>
      <c r="B34" s="284">
        <f ca="1">+'A-40'!B12+'A-40'!B23</f>
        <v>0</v>
      </c>
      <c r="C34" s="284">
        <f ca="1">+'A-40'!C12+'A-40'!C23</f>
        <v>0</v>
      </c>
      <c r="D34" s="284">
        <f ca="1">+'A-40'!D12+'A-40'!D23</f>
        <v>0</v>
      </c>
      <c r="E34" s="284">
        <f ca="1">+'A-40'!E12+'A-40'!E23</f>
        <v>0</v>
      </c>
      <c r="F34" s="284">
        <f ca="1">+'A-40'!F12+'A-40'!F23</f>
        <v>0</v>
      </c>
      <c r="G34" s="284">
        <f ca="1">+'A-40'!G12+'A-40'!G23</f>
        <v>0</v>
      </c>
      <c r="H34" s="284">
        <f ca="1">+'A-40'!H12+'A-40'!H23</f>
        <v>0</v>
      </c>
      <c r="I34" s="284">
        <f ca="1">+'A-40'!I12+'A-40'!I23</f>
        <v>0</v>
      </c>
      <c r="J34" s="42"/>
      <c r="K34" s="712"/>
      <c r="L34" s="712"/>
    </row>
    <row r="35" spans="1:12" ht="13.5" hidden="1" outlineLevel="2" thickBot="1" x14ac:dyDescent="0.25">
      <c r="A35" s="83" t="s">
        <v>70</v>
      </c>
      <c r="B35" s="284">
        <f ca="1">+'A-40'!B13+'A-40'!B24</f>
        <v>0</v>
      </c>
      <c r="C35" s="284">
        <f ca="1">+'A-40'!C13+'A-40'!C24</f>
        <v>0.61666457448503087</v>
      </c>
      <c r="D35" s="284">
        <f ca="1">+'A-40'!D13+'A-40'!D24</f>
        <v>0.61666457448503087</v>
      </c>
      <c r="E35" s="284">
        <f ca="1">+'A-40'!E13+'A-40'!E24</f>
        <v>0.61666457448503087</v>
      </c>
      <c r="F35" s="284">
        <f ca="1">+'A-40'!F13+'A-40'!F24</f>
        <v>0.61666457448503087</v>
      </c>
      <c r="G35" s="284">
        <f ca="1">+'A-40'!G13+'A-40'!G24</f>
        <v>0.61666457448503087</v>
      </c>
      <c r="H35" s="284">
        <f ca="1">+'A-40'!H13+'A-40'!H24</f>
        <v>0.61666457448503087</v>
      </c>
      <c r="I35" s="284">
        <f ca="1">+'A-40'!I13+'A-40'!I24</f>
        <v>0.61666457448503087</v>
      </c>
      <c r="J35" s="93"/>
      <c r="K35" s="21"/>
      <c r="L35" s="21"/>
    </row>
    <row r="36" spans="1:12" s="87" customFormat="1" ht="20.25" customHeight="1" collapsed="1" thickBot="1" x14ac:dyDescent="0.25">
      <c r="A36" s="94" t="s">
        <v>121</v>
      </c>
      <c r="B36" s="293">
        <f t="shared" ref="B36:I36" ca="1" si="7">SUM(B30:B35)</f>
        <v>0</v>
      </c>
      <c r="C36" s="293">
        <f t="shared" ca="1" si="7"/>
        <v>0.61666457448503087</v>
      </c>
      <c r="D36" s="293">
        <f t="shared" ca="1" si="7"/>
        <v>0.61666457448503087</v>
      </c>
      <c r="E36" s="293">
        <f t="shared" ca="1" si="7"/>
        <v>0.61666457448503087</v>
      </c>
      <c r="F36" s="293">
        <f t="shared" ca="1" si="7"/>
        <v>0.61666457448503087</v>
      </c>
      <c r="G36" s="293">
        <f t="shared" ca="1" si="7"/>
        <v>0.61666457448503087</v>
      </c>
      <c r="H36" s="293">
        <f t="shared" ca="1" si="7"/>
        <v>0.61666457448503087</v>
      </c>
      <c r="I36" s="293">
        <f t="shared" ca="1" si="7"/>
        <v>0.61666457448503087</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5.3541135782715051E-3</v>
      </c>
      <c r="F47" s="284">
        <f t="shared" ca="1" si="12"/>
        <v>9.9400736891316881E-3</v>
      </c>
      <c r="G47" s="284">
        <f t="shared" ca="1" si="12"/>
        <v>1.3680419355007892E-2</v>
      </c>
      <c r="H47" s="284">
        <f t="shared" ca="1" si="12"/>
        <v>1.7405960465794599E-2</v>
      </c>
      <c r="I47" s="284">
        <f t="shared" ca="1" si="12"/>
        <v>2.1108200415863095E-2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5.3541135782715051E-3</v>
      </c>
      <c r="F48" s="293">
        <f t="shared" ca="1" si="13"/>
        <v>9.9400736891316881E-3</v>
      </c>
      <c r="G48" s="293">
        <f t="shared" ca="1" si="13"/>
        <v>1.3680419355007892E-2</v>
      </c>
      <c r="H48" s="293">
        <f t="shared" ca="1" si="13"/>
        <v>1.7405960465794599E-2</v>
      </c>
      <c r="I48" s="293">
        <f t="shared" ca="1" si="13"/>
        <v>2.1108200415863095E-2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2.8983335399722005E-3</v>
      </c>
      <c r="F58" s="285">
        <f t="shared" ca="1" si="18"/>
        <v>6.9302182812881275E-3</v>
      </c>
      <c r="G58" s="285">
        <f t="shared" ca="1" si="18"/>
        <v>1.1582669799781944E-2</v>
      </c>
      <c r="H58" s="285">
        <f t="shared" ca="1" si="18"/>
        <v>1.5857464141260724E-2</v>
      </c>
      <c r="I58" s="285">
        <f t="shared" ca="1" si="18"/>
        <v>1.9710280096598906E-2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2.8983335399722005E-3</v>
      </c>
      <c r="F59" s="286">
        <f t="shared" ca="1" si="19"/>
        <v>6.9302182812881275E-3</v>
      </c>
      <c r="G59" s="286">
        <f t="shared" ca="1" si="19"/>
        <v>1.1582669799781944E-2</v>
      </c>
      <c r="H59" s="286">
        <f t="shared" ca="1" si="19"/>
        <v>1.5857464141260724E-2</v>
      </c>
      <c r="I59" s="286">
        <f t="shared" ca="1" si="19"/>
        <v>1.9710280096598906E-2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0.61666457448503087</v>
      </c>
      <c r="D69" s="285">
        <f t="shared" ca="1" si="24"/>
        <v>0.61666457448503087</v>
      </c>
      <c r="E69" s="285">
        <f t="shared" ca="1" si="24"/>
        <v>0.62491702160327456</v>
      </c>
      <c r="F69" s="285">
        <f t="shared" ca="1" si="24"/>
        <v>0.63353486645545065</v>
      </c>
      <c r="G69" s="285">
        <f t="shared" ca="1" si="24"/>
        <v>0.64192766363982068</v>
      </c>
      <c r="H69" s="285">
        <f t="shared" ca="1" si="24"/>
        <v>0.64992799909208621</v>
      </c>
      <c r="I69" s="285">
        <f t="shared" ca="1" si="24"/>
        <v>0.65748305499749293</v>
      </c>
      <c r="K69" s="42"/>
      <c r="L69" s="21"/>
    </row>
    <row r="70" spans="1:20" s="87" customFormat="1" ht="18" customHeight="1" collapsed="1" thickBot="1" x14ac:dyDescent="0.25">
      <c r="A70" s="99" t="s">
        <v>122</v>
      </c>
      <c r="B70" s="294">
        <f t="shared" ref="B70:I70" ca="1" si="25">SUM(B64:B69)</f>
        <v>0</v>
      </c>
      <c r="C70" s="294">
        <f t="shared" ca="1" si="25"/>
        <v>0.61666457448503087</v>
      </c>
      <c r="D70" s="294">
        <f t="shared" ca="1" si="25"/>
        <v>0.61666457448503087</v>
      </c>
      <c r="E70" s="294">
        <f t="shared" ca="1" si="25"/>
        <v>0.62491702160327456</v>
      </c>
      <c r="F70" s="294">
        <f t="shared" ca="1" si="25"/>
        <v>0.63353486645545065</v>
      </c>
      <c r="G70" s="294">
        <f t="shared" ca="1" si="25"/>
        <v>0.64192766363982068</v>
      </c>
      <c r="H70" s="294">
        <f t="shared" ca="1" si="25"/>
        <v>0.64992799909208621</v>
      </c>
      <c r="I70" s="294">
        <f t="shared" ca="1" si="25"/>
        <v>0.65748305499749293</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5.3541135782715051E-3</v>
      </c>
      <c r="Q77" s="284">
        <f ca="1">IF($B77&lt;&gt;0,(+VLOOKUP($B77,$A$8:$I$13,6,FALSE))*(F77),0)</f>
        <v>9.9400736891316881E-3</v>
      </c>
      <c r="R77" s="284">
        <f ca="1">IF($B77&lt;&gt;0,(+VLOOKUP($B77,$A$8:$I$13,7,FALSE))*(G77),0)</f>
        <v>1.3680419355007892E-2</v>
      </c>
      <c r="S77" s="284">
        <f ca="1">IF($B77&lt;&gt;0,(+VLOOKUP($B77,$A$8:$I$13,8,FALSE))*(H77),0)</f>
        <v>1.7405960465794599E-2</v>
      </c>
      <c r="T77" s="284">
        <f ca="1">IF($B77&lt;&gt;0,(+VLOOKUP($B77,$A$8:$I$13,9,FALSE))*(I77),0)</f>
        <v>2.1108200415863095E-2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5.3541135782715051E-3</v>
      </c>
      <c r="Q83" s="291">
        <f t="shared" ca="1" si="51"/>
        <v>9.9400736891316881E-3</v>
      </c>
      <c r="R83" s="291">
        <f t="shared" ca="1" si="51"/>
        <v>1.3680419355007892E-2</v>
      </c>
      <c r="S83" s="291">
        <f t="shared" ca="1" si="51"/>
        <v>1.7405960465794599E-2</v>
      </c>
      <c r="T83" s="291">
        <f t="shared" ca="1" si="51"/>
        <v>2.1108200415863095E-2</v>
      </c>
    </row>
    <row r="84" spans="1:20" ht="12" customHeight="1" outlineLevel="1" thickBot="1" x14ac:dyDescent="0.25">
      <c r="B84" s="42"/>
      <c r="C84" s="42"/>
      <c r="D84" s="42"/>
      <c r="E84" s="42"/>
      <c r="F84" s="42"/>
      <c r="G84" s="42"/>
      <c r="H84" s="42"/>
      <c r="I84" s="78"/>
      <c r="M84" s="410" t="s">
        <v>330</v>
      </c>
      <c r="N84" s="411">
        <f t="shared" ref="N84:T84" ca="1" si="52">ROUND(N83-C104,3)</f>
        <v>0</v>
      </c>
      <c r="O84" s="411">
        <f t="shared" ca="1" si="52"/>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5.3541135782715051E-3</v>
      </c>
      <c r="F103" s="284">
        <f t="shared" ca="1" si="62"/>
        <v>9.9400736891316881E-3</v>
      </c>
      <c r="G103" s="284">
        <f t="shared" ca="1" si="62"/>
        <v>1.3680419355007892E-2</v>
      </c>
      <c r="H103" s="284">
        <f t="shared" ca="1" si="62"/>
        <v>1.7405960465794599E-2</v>
      </c>
      <c r="I103" s="284">
        <f t="shared" ca="1" si="62"/>
        <v>2.1108200415863095E-2</v>
      </c>
    </row>
    <row r="104" spans="1:20" outlineLevel="1" x14ac:dyDescent="0.2">
      <c r="A104" s="120" t="s">
        <v>135</v>
      </c>
      <c r="B104" s="121"/>
      <c r="C104" s="295">
        <f t="shared" ref="C104:I104" ca="1" si="63">SUM(C98:C103)</f>
        <v>0</v>
      </c>
      <c r="D104" s="295">
        <f t="shared" ca="1" si="63"/>
        <v>0</v>
      </c>
      <c r="E104" s="295">
        <f t="shared" ca="1" si="63"/>
        <v>5.3541135782715051E-3</v>
      </c>
      <c r="F104" s="295">
        <f t="shared" ca="1" si="63"/>
        <v>9.9400736891316881E-3</v>
      </c>
      <c r="G104" s="295">
        <f t="shared" ca="1" si="63"/>
        <v>1.3680419355007892E-2</v>
      </c>
      <c r="H104" s="295">
        <f t="shared" ca="1" si="63"/>
        <v>1.7405960465794599E-2</v>
      </c>
      <c r="I104" s="295">
        <f t="shared" ca="1" si="63"/>
        <v>2.1108200415863095E-2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2.8225977599459325E-2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2.8983335399722005E-3</v>
      </c>
      <c r="Q113" s="284">
        <f ca="1">IF($B113&lt;&gt;0,(+VLOOKUP($B113,$A$8:$I$13,6,FALSE)+VLOOKUP($B113,$A$42:$I$47,6,FALSE))*(F113),0)</f>
        <v>6.9302182812881275E-3</v>
      </c>
      <c r="R113" s="284">
        <f ca="1">IF($B113&lt;&gt;0,(+VLOOKUP($B113,$A$8:$I$13,7,FALSE)+VLOOKUP($B113,$A$42:$I$47,7,FALSE))*(G113),0)</f>
        <v>1.1582669799781944E-2</v>
      </c>
      <c r="S113" s="284">
        <f ca="1">IF($B113&lt;&gt;0,(+VLOOKUP($B113,$A$8:$I$13,8,FALSE)+VLOOKUP($B113,$A$42:$I$47,8,FALSE))*(H113),0)</f>
        <v>1.5857464141260724E-2</v>
      </c>
      <c r="T113" s="284">
        <f ca="1">IF($B113&lt;&gt;0,(+VLOOKUP($B113,$A$8:$I$13,9,FALSE)+VLOOKUP($B113,$A$42:$I$47,9,FALSE))*(I113),0)</f>
        <v>1.9710280096598906E-2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2.8983335399722005E-3</v>
      </c>
      <c r="Q119" s="291">
        <f t="shared" ca="1" si="75"/>
        <v>6.9302182812881275E-3</v>
      </c>
      <c r="R119" s="291">
        <f t="shared" ca="1" si="75"/>
        <v>1.1582669799781944E-2</v>
      </c>
      <c r="S119" s="291">
        <f t="shared" ca="1" si="75"/>
        <v>1.5857464141260724E-2</v>
      </c>
      <c r="T119" s="291">
        <f t="shared" ca="1" si="75"/>
        <v>1.9710280096598906E-2</v>
      </c>
    </row>
    <row r="120" spans="1:20" ht="12" customHeight="1" outlineLevel="1" thickBot="1" x14ac:dyDescent="0.25">
      <c r="A120" s="107"/>
      <c r="B120" s="42"/>
      <c r="C120" s="42"/>
      <c r="D120" s="42"/>
      <c r="E120" s="42"/>
      <c r="F120" s="42"/>
      <c r="G120" s="42"/>
      <c r="H120" s="42"/>
      <c r="I120" s="78"/>
      <c r="M120" s="410" t="s">
        <v>330</v>
      </c>
      <c r="N120" s="411">
        <f t="shared" ref="N120:T120" ca="1" si="76">ROUND(N119-C140,3)</f>
        <v>0</v>
      </c>
      <c r="O120" s="411">
        <f t="shared" ca="1" si="76"/>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2.8983335399722005E-3</v>
      </c>
      <c r="F139" s="284">
        <f t="shared" ca="1" si="83"/>
        <v>6.9302182812881275E-3</v>
      </c>
      <c r="G139" s="284">
        <f t="shared" ca="1" si="83"/>
        <v>1.1582669799781944E-2</v>
      </c>
      <c r="H139" s="284">
        <f t="shared" ca="1" si="83"/>
        <v>1.5857464141260724E-2</v>
      </c>
      <c r="I139" s="284">
        <f t="shared" ca="1" si="83"/>
        <v>1.9710280096598906E-2</v>
      </c>
    </row>
    <row r="140" spans="1:16" outlineLevel="1" x14ac:dyDescent="0.2">
      <c r="A140" s="120" t="s">
        <v>140</v>
      </c>
      <c r="B140" s="121"/>
      <c r="C140" s="295">
        <f t="shared" ref="C140:I140" ca="1" si="84">SUM(C134:C139)</f>
        <v>0</v>
      </c>
      <c r="D140" s="295">
        <f t="shared" ca="1" si="84"/>
        <v>0</v>
      </c>
      <c r="E140" s="295">
        <f t="shared" ca="1" si="84"/>
        <v>2.8983335399722005E-3</v>
      </c>
      <c r="F140" s="295">
        <f t="shared" ca="1" si="84"/>
        <v>6.9302182812881275E-3</v>
      </c>
      <c r="G140" s="295">
        <f t="shared" ca="1" si="84"/>
        <v>1.1582669799781944E-2</v>
      </c>
      <c r="H140" s="295">
        <f t="shared" ca="1" si="84"/>
        <v>1.5857464141260724E-2</v>
      </c>
      <c r="I140" s="295">
        <f t="shared" ca="1" si="84"/>
        <v>1.9710280096598906E-2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2.5008990746574481E-2</v>
      </c>
      <c r="I141" s="124">
        <f t="shared" ca="1" si="85"/>
        <v>3.0904862785436023E-2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I154" si="86">SUMIF($A$185:$A$195,$A149,C$185:C$195)</f>
        <v>0</v>
      </c>
      <c r="D149" s="284">
        <f t="shared" si="86"/>
        <v>0</v>
      </c>
      <c r="E149" s="284">
        <f t="shared" si="86"/>
        <v>0</v>
      </c>
      <c r="F149" s="284">
        <f t="shared" si="86"/>
        <v>0</v>
      </c>
      <c r="G149" s="284">
        <f t="shared" si="86"/>
        <v>0</v>
      </c>
      <c r="H149" s="284">
        <f t="shared" si="86"/>
        <v>0</v>
      </c>
      <c r="I149" s="284">
        <f t="shared" si="86"/>
        <v>0</v>
      </c>
      <c r="J149" s="63"/>
      <c r="K149" s="63"/>
      <c r="L149" s="63"/>
    </row>
    <row r="150" spans="1:13" hidden="1" outlineLevel="1" x14ac:dyDescent="0.2">
      <c r="A150" s="61" t="s">
        <v>69</v>
      </c>
      <c r="B150" s="65"/>
      <c r="C150" s="284">
        <f t="shared" si="86"/>
        <v>0</v>
      </c>
      <c r="D150" s="284">
        <f t="shared" si="86"/>
        <v>0</v>
      </c>
      <c r="E150" s="284">
        <f t="shared" si="86"/>
        <v>0</v>
      </c>
      <c r="F150" s="284">
        <f t="shared" si="86"/>
        <v>0</v>
      </c>
      <c r="G150" s="284">
        <f t="shared" si="86"/>
        <v>0</v>
      </c>
      <c r="H150" s="284">
        <f t="shared" si="86"/>
        <v>0</v>
      </c>
      <c r="I150" s="284">
        <f t="shared" si="86"/>
        <v>0</v>
      </c>
      <c r="J150" s="42"/>
      <c r="K150" s="21"/>
      <c r="L150" s="21"/>
    </row>
    <row r="151" spans="1:13" s="736" customFormat="1" hidden="1" outlineLevel="1" x14ac:dyDescent="0.2">
      <c r="A151" s="61" t="s">
        <v>546</v>
      </c>
      <c r="B151" s="65"/>
      <c r="C151" s="284">
        <f t="shared" si="86"/>
        <v>0</v>
      </c>
      <c r="D151" s="284">
        <f t="shared" si="86"/>
        <v>0</v>
      </c>
      <c r="E151" s="284">
        <f t="shared" si="86"/>
        <v>0</v>
      </c>
      <c r="F151" s="284">
        <f t="shared" si="86"/>
        <v>0</v>
      </c>
      <c r="G151" s="284">
        <f t="shared" si="86"/>
        <v>0</v>
      </c>
      <c r="H151" s="284">
        <f t="shared" si="86"/>
        <v>0</v>
      </c>
      <c r="I151" s="284">
        <f t="shared" si="86"/>
        <v>0</v>
      </c>
      <c r="J151" s="42"/>
      <c r="K151" s="712"/>
      <c r="L151" s="712"/>
    </row>
    <row r="152" spans="1:13" hidden="1" outlineLevel="1" x14ac:dyDescent="0.2">
      <c r="A152" s="61" t="s">
        <v>547</v>
      </c>
      <c r="B152" s="65"/>
      <c r="C152" s="284">
        <f t="shared" si="86"/>
        <v>0</v>
      </c>
      <c r="D152" s="284">
        <f t="shared" si="86"/>
        <v>0</v>
      </c>
      <c r="E152" s="284">
        <f t="shared" si="86"/>
        <v>0</v>
      </c>
      <c r="F152" s="284">
        <f t="shared" si="86"/>
        <v>0</v>
      </c>
      <c r="G152" s="284">
        <f t="shared" si="86"/>
        <v>0</v>
      </c>
      <c r="H152" s="284">
        <f t="shared" si="86"/>
        <v>0</v>
      </c>
      <c r="I152" s="284">
        <f t="shared" si="86"/>
        <v>0</v>
      </c>
      <c r="J152" s="42"/>
      <c r="K152" s="21"/>
      <c r="L152" s="21"/>
    </row>
    <row r="153" spans="1:13" s="736" customFormat="1" hidden="1" outlineLevel="1" x14ac:dyDescent="0.2">
      <c r="A153" s="61" t="s">
        <v>498</v>
      </c>
      <c r="B153" s="65"/>
      <c r="C153" s="284">
        <f t="shared" si="86"/>
        <v>0</v>
      </c>
      <c r="D153" s="284">
        <f t="shared" si="86"/>
        <v>0</v>
      </c>
      <c r="E153" s="284">
        <f t="shared" si="86"/>
        <v>0</v>
      </c>
      <c r="F153" s="284">
        <f t="shared" si="86"/>
        <v>0</v>
      </c>
      <c r="G153" s="284">
        <f t="shared" si="86"/>
        <v>0</v>
      </c>
      <c r="H153" s="284">
        <f t="shared" si="86"/>
        <v>0</v>
      </c>
      <c r="I153" s="284">
        <f t="shared" si="86"/>
        <v>0</v>
      </c>
      <c r="J153" s="42"/>
      <c r="K153" s="712"/>
      <c r="L153" s="712"/>
    </row>
    <row r="154" spans="1:13" hidden="1" outlineLevel="1" x14ac:dyDescent="0.2">
      <c r="A154" s="83" t="s">
        <v>70</v>
      </c>
      <c r="B154" s="65"/>
      <c r="C154" s="284">
        <f t="shared" si="86"/>
        <v>0</v>
      </c>
      <c r="D154" s="284">
        <f t="shared" si="86"/>
        <v>0</v>
      </c>
      <c r="E154" s="284">
        <f t="shared" si="86"/>
        <v>0</v>
      </c>
      <c r="F154" s="284">
        <f t="shared" si="86"/>
        <v>0</v>
      </c>
      <c r="G154" s="284">
        <f t="shared" si="86"/>
        <v>0</v>
      </c>
      <c r="H154" s="284">
        <f t="shared" si="86"/>
        <v>0</v>
      </c>
      <c r="I154" s="284">
        <f t="shared" si="86"/>
        <v>0</v>
      </c>
      <c r="J154" s="42"/>
      <c r="K154" s="21"/>
      <c r="L154" s="21"/>
    </row>
    <row r="155" spans="1:13" hidden="1" outlineLevel="1" x14ac:dyDescent="0.2">
      <c r="A155" s="129" t="s">
        <v>143</v>
      </c>
      <c r="B155" s="130"/>
      <c r="C155" s="295">
        <f t="shared" ref="C155:I155" si="87">SUM(C149:C154)</f>
        <v>0</v>
      </c>
      <c r="D155" s="295">
        <f t="shared" si="87"/>
        <v>0</v>
      </c>
      <c r="E155" s="295">
        <f t="shared" si="87"/>
        <v>0</v>
      </c>
      <c r="F155" s="295">
        <f t="shared" si="87"/>
        <v>0</v>
      </c>
      <c r="G155" s="295">
        <f t="shared" si="87"/>
        <v>0</v>
      </c>
      <c r="H155" s="295">
        <f t="shared" si="87"/>
        <v>0</v>
      </c>
      <c r="I155" s="295">
        <f t="shared" si="87"/>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88">IF(ISNUMBER($J160),OFFSET($B$177,MATCH(+$J160,$J$178:$J$195,0),0),"")</f>
        <v>Step Change</v>
      </c>
      <c r="B160" s="284">
        <f t="shared" ref="B160:I169" ca="1" si="89">IF(ISNUMBER($J160),OFFSET(B$177,MATCH(+$J160,$J$178:$J$195,0)+13,0),"")</f>
        <v>0</v>
      </c>
      <c r="C160" s="284">
        <f t="shared" ca="1" si="89"/>
        <v>0</v>
      </c>
      <c r="D160" s="284">
        <f t="shared" ca="1" si="89"/>
        <v>0</v>
      </c>
      <c r="E160" s="284">
        <f t="shared" ca="1" si="89"/>
        <v>0</v>
      </c>
      <c r="F160" s="284">
        <f t="shared" ca="1" si="89"/>
        <v>0</v>
      </c>
      <c r="G160" s="284">
        <f t="shared" ca="1" si="89"/>
        <v>0</v>
      </c>
      <c r="H160" s="284">
        <f t="shared" ca="1" si="89"/>
        <v>0</v>
      </c>
      <c r="I160" s="284">
        <f t="shared" ca="1" si="89"/>
        <v>0</v>
      </c>
      <c r="J160" s="377">
        <f>IF($D$158&gt;0,1,"")</f>
        <v>1</v>
      </c>
      <c r="K160" s="66">
        <f t="shared" ref="K160:K169" ca="1" si="90">IF(ISNUMBER($J160),OFFSET($B$177,MATCH(+$J160,$J$178:$J$195,0)+1,0),"")</f>
        <v>0</v>
      </c>
      <c r="L160" s="66">
        <f t="shared" ref="L160:L169" ca="1" si="91">IF(ISNUMBER($J160),OFFSET($B$177,MATCH(+$J160,$J$178:$J$195,0)+2,0),"")</f>
        <v>0</v>
      </c>
      <c r="M160" s="66">
        <f t="shared" ref="M160:M169" ca="1" si="92">IF(ISNUMBER($J160),OFFSET($B$177,MATCH(+$J160,$J$178:$J$195,0)+3,0),"")</f>
        <v>0</v>
      </c>
    </row>
    <row r="161" spans="1:13" hidden="1" outlineLevel="1" x14ac:dyDescent="0.2">
      <c r="A161" s="66" t="str">
        <f t="shared" ca="1" si="88"/>
        <v/>
      </c>
      <c r="B161" s="284" t="str">
        <f t="shared" ca="1" si="89"/>
        <v/>
      </c>
      <c r="C161" s="284" t="str">
        <f t="shared" ca="1" si="89"/>
        <v/>
      </c>
      <c r="D161" s="284" t="str">
        <f t="shared" ca="1" si="89"/>
        <v/>
      </c>
      <c r="E161" s="284" t="str">
        <f t="shared" ca="1" si="89"/>
        <v/>
      </c>
      <c r="F161" s="284" t="str">
        <f t="shared" ca="1" si="89"/>
        <v/>
      </c>
      <c r="G161" s="284" t="str">
        <f t="shared" ca="1" si="89"/>
        <v/>
      </c>
      <c r="H161" s="284" t="str">
        <f t="shared" ca="1" si="89"/>
        <v/>
      </c>
      <c r="I161" s="284" t="str">
        <f t="shared" ca="1" si="89"/>
        <v/>
      </c>
      <c r="J161" s="377" t="str">
        <f t="shared" ref="J161:J169" si="93">IF(J160&lt;$D$158,J160+1,"")</f>
        <v/>
      </c>
      <c r="K161" s="66" t="str">
        <f t="shared" ca="1" si="90"/>
        <v/>
      </c>
      <c r="L161" s="66" t="str">
        <f t="shared" ca="1" si="91"/>
        <v/>
      </c>
      <c r="M161" s="66" t="str">
        <f t="shared" ca="1" si="92"/>
        <v/>
      </c>
    </row>
    <row r="162" spans="1:13" hidden="1" outlineLevel="1" x14ac:dyDescent="0.2">
      <c r="A162" s="66" t="str">
        <f t="shared" ca="1" si="88"/>
        <v/>
      </c>
      <c r="B162" s="284" t="str">
        <f t="shared" ca="1" si="89"/>
        <v/>
      </c>
      <c r="C162" s="284" t="str">
        <f t="shared" ca="1" si="89"/>
        <v/>
      </c>
      <c r="D162" s="284" t="str">
        <f t="shared" ca="1" si="89"/>
        <v/>
      </c>
      <c r="E162" s="284" t="str">
        <f t="shared" ca="1" si="89"/>
        <v/>
      </c>
      <c r="F162" s="284" t="str">
        <f t="shared" ca="1" si="89"/>
        <v/>
      </c>
      <c r="G162" s="284" t="str">
        <f t="shared" ca="1" si="89"/>
        <v/>
      </c>
      <c r="H162" s="284" t="str">
        <f t="shared" ca="1" si="89"/>
        <v/>
      </c>
      <c r="I162" s="284" t="str">
        <f t="shared" ca="1" si="89"/>
        <v/>
      </c>
      <c r="J162" s="377" t="str">
        <f t="shared" si="93"/>
        <v/>
      </c>
      <c r="K162" s="66" t="str">
        <f t="shared" ca="1" si="90"/>
        <v/>
      </c>
      <c r="L162" s="66" t="str">
        <f t="shared" ca="1" si="91"/>
        <v/>
      </c>
      <c r="M162" s="66" t="str">
        <f t="shared" ca="1" si="92"/>
        <v/>
      </c>
    </row>
    <row r="163" spans="1:13" hidden="1" outlineLevel="1" x14ac:dyDescent="0.2">
      <c r="A163" s="66" t="str">
        <f t="shared" ca="1" si="88"/>
        <v/>
      </c>
      <c r="B163" s="284" t="str">
        <f t="shared" ca="1" si="89"/>
        <v/>
      </c>
      <c r="C163" s="284" t="str">
        <f t="shared" ca="1" si="89"/>
        <v/>
      </c>
      <c r="D163" s="284" t="str">
        <f t="shared" ca="1" si="89"/>
        <v/>
      </c>
      <c r="E163" s="284" t="str">
        <f t="shared" ca="1" si="89"/>
        <v/>
      </c>
      <c r="F163" s="284" t="str">
        <f t="shared" ca="1" si="89"/>
        <v/>
      </c>
      <c r="G163" s="284" t="str">
        <f t="shared" ca="1" si="89"/>
        <v/>
      </c>
      <c r="H163" s="284" t="str">
        <f t="shared" ca="1" si="89"/>
        <v/>
      </c>
      <c r="I163" s="284" t="str">
        <f t="shared" ca="1" si="89"/>
        <v/>
      </c>
      <c r="J163" s="377" t="str">
        <f t="shared" si="93"/>
        <v/>
      </c>
      <c r="K163" s="66" t="str">
        <f t="shared" ca="1" si="90"/>
        <v/>
      </c>
      <c r="L163" s="66" t="str">
        <f t="shared" ca="1" si="91"/>
        <v/>
      </c>
      <c r="M163" s="66" t="str">
        <f t="shared" ca="1" si="92"/>
        <v/>
      </c>
    </row>
    <row r="164" spans="1:13" hidden="1" outlineLevel="1" x14ac:dyDescent="0.2">
      <c r="A164" s="66" t="str">
        <f t="shared" ca="1" si="88"/>
        <v/>
      </c>
      <c r="B164" s="284" t="str">
        <f t="shared" ca="1" si="89"/>
        <v/>
      </c>
      <c r="C164" s="284" t="str">
        <f t="shared" ca="1" si="89"/>
        <v/>
      </c>
      <c r="D164" s="284" t="str">
        <f t="shared" ca="1" si="89"/>
        <v/>
      </c>
      <c r="E164" s="284" t="str">
        <f t="shared" ca="1" si="89"/>
        <v/>
      </c>
      <c r="F164" s="284" t="str">
        <f t="shared" ca="1" si="89"/>
        <v/>
      </c>
      <c r="G164" s="284" t="str">
        <f t="shared" ca="1" si="89"/>
        <v/>
      </c>
      <c r="H164" s="284" t="str">
        <f t="shared" ca="1" si="89"/>
        <v/>
      </c>
      <c r="I164" s="284" t="str">
        <f t="shared" ca="1" si="89"/>
        <v/>
      </c>
      <c r="J164" s="377" t="str">
        <f t="shared" si="93"/>
        <v/>
      </c>
      <c r="K164" s="66" t="str">
        <f t="shared" ca="1" si="90"/>
        <v/>
      </c>
      <c r="L164" s="66" t="str">
        <f t="shared" ca="1" si="91"/>
        <v/>
      </c>
      <c r="M164" s="66" t="str">
        <f t="shared" ca="1" si="92"/>
        <v/>
      </c>
    </row>
    <row r="165" spans="1:13" hidden="1" outlineLevel="1" x14ac:dyDescent="0.2">
      <c r="A165" s="66" t="str">
        <f t="shared" ca="1" si="88"/>
        <v/>
      </c>
      <c r="B165" s="284" t="str">
        <f t="shared" ca="1" si="89"/>
        <v/>
      </c>
      <c r="C165" s="284" t="str">
        <f t="shared" ca="1" si="89"/>
        <v/>
      </c>
      <c r="D165" s="284" t="str">
        <f t="shared" ca="1" si="89"/>
        <v/>
      </c>
      <c r="E165" s="284" t="str">
        <f t="shared" ca="1" si="89"/>
        <v/>
      </c>
      <c r="F165" s="284" t="str">
        <f t="shared" ca="1" si="89"/>
        <v/>
      </c>
      <c r="G165" s="284" t="str">
        <f t="shared" ca="1" si="89"/>
        <v/>
      </c>
      <c r="H165" s="284" t="str">
        <f t="shared" ca="1" si="89"/>
        <v/>
      </c>
      <c r="I165" s="284" t="str">
        <f t="shared" ca="1" si="89"/>
        <v/>
      </c>
      <c r="J165" s="377" t="str">
        <f t="shared" si="93"/>
        <v/>
      </c>
      <c r="K165" s="66" t="str">
        <f t="shared" ca="1" si="90"/>
        <v/>
      </c>
      <c r="L165" s="66" t="str">
        <f t="shared" ca="1" si="91"/>
        <v/>
      </c>
      <c r="M165" s="66" t="str">
        <f t="shared" ca="1" si="92"/>
        <v/>
      </c>
    </row>
    <row r="166" spans="1:13" hidden="1" outlineLevel="1" x14ac:dyDescent="0.2">
      <c r="A166" s="66" t="str">
        <f t="shared" ca="1" si="88"/>
        <v/>
      </c>
      <c r="B166" s="284" t="str">
        <f t="shared" ca="1" si="89"/>
        <v/>
      </c>
      <c r="C166" s="284" t="str">
        <f t="shared" ca="1" si="89"/>
        <v/>
      </c>
      <c r="D166" s="284" t="str">
        <f t="shared" ca="1" si="89"/>
        <v/>
      </c>
      <c r="E166" s="284" t="str">
        <f t="shared" ca="1" si="89"/>
        <v/>
      </c>
      <c r="F166" s="284" t="str">
        <f t="shared" ca="1" si="89"/>
        <v/>
      </c>
      <c r="G166" s="284" t="str">
        <f t="shared" ca="1" si="89"/>
        <v/>
      </c>
      <c r="H166" s="284" t="str">
        <f t="shared" ca="1" si="89"/>
        <v/>
      </c>
      <c r="I166" s="284" t="str">
        <f t="shared" ca="1" si="89"/>
        <v/>
      </c>
      <c r="J166" s="377" t="str">
        <f t="shared" si="93"/>
        <v/>
      </c>
      <c r="K166" s="66" t="str">
        <f t="shared" ca="1" si="90"/>
        <v/>
      </c>
      <c r="L166" s="66" t="str">
        <f t="shared" ca="1" si="91"/>
        <v/>
      </c>
      <c r="M166" s="66" t="str">
        <f t="shared" ca="1" si="92"/>
        <v/>
      </c>
    </row>
    <row r="167" spans="1:13" hidden="1" outlineLevel="1" x14ac:dyDescent="0.2">
      <c r="A167" s="66" t="str">
        <f t="shared" ca="1" si="88"/>
        <v/>
      </c>
      <c r="B167" s="284" t="str">
        <f t="shared" ca="1" si="89"/>
        <v/>
      </c>
      <c r="C167" s="284" t="str">
        <f t="shared" ca="1" si="89"/>
        <v/>
      </c>
      <c r="D167" s="284" t="str">
        <f t="shared" ca="1" si="89"/>
        <v/>
      </c>
      <c r="E167" s="284" t="str">
        <f t="shared" ca="1" si="89"/>
        <v/>
      </c>
      <c r="F167" s="284" t="str">
        <f t="shared" ca="1" si="89"/>
        <v/>
      </c>
      <c r="G167" s="284" t="str">
        <f t="shared" ca="1" si="89"/>
        <v/>
      </c>
      <c r="H167" s="284" t="str">
        <f t="shared" ca="1" si="89"/>
        <v/>
      </c>
      <c r="I167" s="284" t="str">
        <f t="shared" ca="1" si="89"/>
        <v/>
      </c>
      <c r="J167" s="377" t="str">
        <f t="shared" si="93"/>
        <v/>
      </c>
      <c r="K167" s="66" t="str">
        <f t="shared" ca="1" si="90"/>
        <v/>
      </c>
      <c r="L167" s="66" t="str">
        <f t="shared" ca="1" si="91"/>
        <v/>
      </c>
      <c r="M167" s="66" t="str">
        <f t="shared" ca="1" si="92"/>
        <v/>
      </c>
    </row>
    <row r="168" spans="1:13" hidden="1" outlineLevel="1" x14ac:dyDescent="0.2">
      <c r="A168" s="66" t="str">
        <f t="shared" ca="1" si="88"/>
        <v/>
      </c>
      <c r="B168" s="284" t="str">
        <f t="shared" ca="1" si="89"/>
        <v/>
      </c>
      <c r="C168" s="284" t="str">
        <f t="shared" ca="1" si="89"/>
        <v/>
      </c>
      <c r="D168" s="284" t="str">
        <f t="shared" ca="1" si="89"/>
        <v/>
      </c>
      <c r="E168" s="284" t="str">
        <f t="shared" ca="1" si="89"/>
        <v/>
      </c>
      <c r="F168" s="284" t="str">
        <f t="shared" ca="1" si="89"/>
        <v/>
      </c>
      <c r="G168" s="284" t="str">
        <f t="shared" ca="1" si="89"/>
        <v/>
      </c>
      <c r="H168" s="284" t="str">
        <f t="shared" ca="1" si="89"/>
        <v/>
      </c>
      <c r="I168" s="284" t="str">
        <f t="shared" ca="1" si="89"/>
        <v/>
      </c>
      <c r="J168" s="377" t="str">
        <f t="shared" si="93"/>
        <v/>
      </c>
      <c r="K168" s="66" t="str">
        <f t="shared" ca="1" si="90"/>
        <v/>
      </c>
      <c r="L168" s="66" t="str">
        <f t="shared" ca="1" si="91"/>
        <v/>
      </c>
      <c r="M168" s="66" t="str">
        <f t="shared" ca="1" si="92"/>
        <v/>
      </c>
    </row>
    <row r="169" spans="1:13" hidden="1" outlineLevel="1" x14ac:dyDescent="0.2">
      <c r="A169" s="66" t="str">
        <f t="shared" ca="1" si="88"/>
        <v/>
      </c>
      <c r="B169" s="284" t="str">
        <f t="shared" ca="1" si="89"/>
        <v/>
      </c>
      <c r="C169" s="284" t="str">
        <f t="shared" ca="1" si="89"/>
        <v/>
      </c>
      <c r="D169" s="284" t="str">
        <f t="shared" ca="1" si="89"/>
        <v/>
      </c>
      <c r="E169" s="284" t="str">
        <f t="shared" ca="1" si="89"/>
        <v/>
      </c>
      <c r="F169" s="284" t="str">
        <f t="shared" ca="1" si="89"/>
        <v/>
      </c>
      <c r="G169" s="284" t="str">
        <f t="shared" ca="1" si="89"/>
        <v/>
      </c>
      <c r="H169" s="284" t="str">
        <f t="shared" ca="1" si="89"/>
        <v/>
      </c>
      <c r="I169" s="284" t="str">
        <f t="shared" ca="1" si="89"/>
        <v/>
      </c>
      <c r="J169" s="377" t="str">
        <f t="shared" si="93"/>
        <v/>
      </c>
      <c r="K169" s="66" t="str">
        <f t="shared" ca="1" si="90"/>
        <v/>
      </c>
      <c r="L169" s="66" t="str">
        <f t="shared" ca="1" si="91"/>
        <v/>
      </c>
      <c r="M169" s="66" t="str">
        <f t="shared" ca="1" si="92"/>
        <v/>
      </c>
    </row>
    <row r="170" spans="1:13" collapsed="1" x14ac:dyDescent="0.2">
      <c r="A170" s="129" t="s">
        <v>143</v>
      </c>
      <c r="B170" s="295">
        <f t="shared" ref="B170:I170" ca="1" si="94">SUM(B160:B169)</f>
        <v>0</v>
      </c>
      <c r="C170" s="295">
        <f t="shared" ca="1" si="94"/>
        <v>0</v>
      </c>
      <c r="D170" s="295">
        <f t="shared" ca="1" si="94"/>
        <v>0</v>
      </c>
      <c r="E170" s="295">
        <f t="shared" ca="1" si="94"/>
        <v>0</v>
      </c>
      <c r="F170" s="295">
        <f t="shared" ca="1" si="94"/>
        <v>0</v>
      </c>
      <c r="G170" s="295">
        <f t="shared" ca="1" si="94"/>
        <v>0</v>
      </c>
      <c r="H170" s="295">
        <f t="shared" ca="1" si="94"/>
        <v>0</v>
      </c>
      <c r="I170" s="295">
        <f t="shared" ca="1" si="94"/>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20" hidden="1" outlineLevel="1" x14ac:dyDescent="0.2">
      <c r="A177" s="215"/>
      <c r="B177" s="216"/>
      <c r="C177" s="216"/>
      <c r="D177" s="216"/>
      <c r="E177" s="216"/>
      <c r="F177" s="216"/>
      <c r="G177" s="216"/>
      <c r="H177" s="216"/>
      <c r="I177" s="217"/>
      <c r="J177" s="378" t="s">
        <v>301</v>
      </c>
    </row>
    <row r="178" spans="1:20" hidden="1" outlineLevel="1" x14ac:dyDescent="0.2">
      <c r="A178" s="46" t="s">
        <v>146</v>
      </c>
      <c r="B178" s="47" t="s">
        <v>556</v>
      </c>
      <c r="C178" s="758"/>
      <c r="D178" s="48"/>
      <c r="E178" s="49"/>
      <c r="F178" s="42"/>
      <c r="G178" s="42"/>
      <c r="H178" s="42"/>
      <c r="I178" s="758"/>
      <c r="J178" s="376">
        <v>1</v>
      </c>
    </row>
    <row r="179" spans="1:20" ht="20.25" hidden="1" customHeight="1" outlineLevel="1" x14ac:dyDescent="0.2">
      <c r="A179" s="46" t="s">
        <v>110</v>
      </c>
      <c r="B179" s="47"/>
      <c r="C179" s="758"/>
      <c r="D179" s="758"/>
      <c r="E179" s="758"/>
      <c r="F179" s="758"/>
      <c r="G179" s="758"/>
      <c r="H179" s="758"/>
      <c r="I179" s="758"/>
      <c r="J179" s="42"/>
    </row>
    <row r="180" spans="1:20" ht="16.5" hidden="1" customHeight="1" outlineLevel="1" x14ac:dyDescent="0.2">
      <c r="A180" s="50" t="s">
        <v>232</v>
      </c>
      <c r="B180" s="47"/>
      <c r="C180" s="51"/>
      <c r="D180" s="758"/>
      <c r="E180" s="758"/>
      <c r="F180" s="758"/>
      <c r="G180" s="758"/>
      <c r="H180" s="758"/>
      <c r="I180" s="758"/>
      <c r="J180" s="42"/>
    </row>
    <row r="181" spans="1:20" hidden="1" outlineLevel="1" x14ac:dyDescent="0.2">
      <c r="A181" s="54" t="s">
        <v>105</v>
      </c>
      <c r="B181" s="42"/>
      <c r="C181" s="758"/>
      <c r="D181" s="758"/>
      <c r="E181" s="758"/>
      <c r="F181" s="758"/>
      <c r="G181" s="758"/>
      <c r="H181" s="758"/>
      <c r="I181" s="758"/>
      <c r="J181" s="42"/>
    </row>
    <row r="182" spans="1:20" ht="13.5" hidden="1" outlineLevel="1" thickBot="1" x14ac:dyDescent="0.25">
      <c r="A182" s="215"/>
      <c r="B182" s="209"/>
      <c r="C182" s="209"/>
      <c r="D182" s="209"/>
      <c r="E182" s="209"/>
      <c r="F182" s="209"/>
      <c r="G182" s="209"/>
      <c r="H182" s="209"/>
      <c r="I182" s="210"/>
      <c r="J182" s="42"/>
    </row>
    <row r="183" spans="1:20"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20" s="2" customFormat="1" hidden="1" outlineLevel="1" x14ac:dyDescent="0.2">
      <c r="A184" s="58" t="s">
        <v>119</v>
      </c>
      <c r="B184" s="59"/>
      <c r="C184" s="59"/>
      <c r="D184" s="59"/>
      <c r="E184" s="59"/>
      <c r="F184" s="59"/>
      <c r="G184" s="59"/>
      <c r="H184" s="59"/>
      <c r="I184" s="59"/>
      <c r="K184"/>
      <c r="L184"/>
      <c r="M184"/>
      <c r="N184"/>
      <c r="O184"/>
      <c r="P184"/>
      <c r="Q184"/>
      <c r="R184"/>
      <c r="S184"/>
      <c r="T184"/>
    </row>
    <row r="185" spans="1:20" s="64" customFormat="1" ht="14.25" hidden="1" outlineLevel="1" x14ac:dyDescent="0.2">
      <c r="A185" s="61" t="s">
        <v>68</v>
      </c>
      <c r="B185" s="62"/>
      <c r="C185" s="284"/>
      <c r="D185" s="284"/>
      <c r="E185" s="284"/>
      <c r="F185" s="284"/>
      <c r="G185" s="284"/>
      <c r="H185" s="284"/>
      <c r="I185" s="284"/>
      <c r="K185"/>
      <c r="L185" s="760"/>
      <c r="M185" s="793" t="s">
        <v>565</v>
      </c>
      <c r="N185" s="794"/>
      <c r="O185" s="794"/>
      <c r="P185" s="794"/>
      <c r="Q185" s="794"/>
      <c r="R185" s="795"/>
      <c r="S185" s="712"/>
      <c r="T185" s="792"/>
    </row>
    <row r="186" spans="1:20" hidden="1" outlineLevel="1" x14ac:dyDescent="0.2">
      <c r="A186" s="61" t="s">
        <v>69</v>
      </c>
      <c r="B186" s="65"/>
      <c r="C186" s="284"/>
      <c r="D186" s="284"/>
      <c r="E186" s="284"/>
      <c r="F186" s="284"/>
      <c r="G186" s="284"/>
      <c r="H186" s="284"/>
      <c r="I186" s="284"/>
      <c r="L186" s="712"/>
      <c r="M186" s="796" t="s">
        <v>562</v>
      </c>
      <c r="N186" s="712">
        <f>+N185/LU_Escalation</f>
        <v>0</v>
      </c>
      <c r="O186" s="712">
        <f>+O185/LU_Escalation</f>
        <v>0</v>
      </c>
      <c r="P186" s="712">
        <f>+P185/LU_Escalation</f>
        <v>0</v>
      </c>
      <c r="Q186" s="712">
        <f>+Q185/LU_Escalation</f>
        <v>0</v>
      </c>
      <c r="R186" s="712">
        <f>+R185/LU_Escalation</f>
        <v>0</v>
      </c>
      <c r="S186" s="712" t="s">
        <v>563</v>
      </c>
      <c r="T186" s="792" t="s">
        <v>563</v>
      </c>
    </row>
    <row r="187" spans="1:20" s="736" customFormat="1" hidden="1" outlineLevel="1" x14ac:dyDescent="0.2">
      <c r="A187" s="61" t="s">
        <v>546</v>
      </c>
      <c r="B187" s="65"/>
      <c r="C187" s="284"/>
      <c r="D187" s="284"/>
      <c r="E187" s="284"/>
      <c r="F187" s="284"/>
      <c r="G187" s="284"/>
      <c r="H187" s="284"/>
      <c r="I187" s="284"/>
      <c r="L187" s="712"/>
      <c r="M187" s="796" t="s">
        <v>564</v>
      </c>
      <c r="N187" s="797">
        <f ca="1">+N185-'E1'!O597</f>
        <v>-0.65999984626066177</v>
      </c>
      <c r="O187" s="797">
        <f ca="1">+O185-'E1'!P597</f>
        <v>-0.66910149668929308</v>
      </c>
      <c r="P187" s="797">
        <f ca="1">+P185-'E1'!Q597</f>
        <v>-0.67796546528014656</v>
      </c>
      <c r="Q187" s="797">
        <f ca="1">+Q185-'E1'!R597</f>
        <v>-0.686414939347891</v>
      </c>
      <c r="R187" s="797">
        <f ca="1">+R185-'E1'!S597</f>
        <v>-0.69439413588708321</v>
      </c>
      <c r="S187" s="712"/>
      <c r="T187" s="791"/>
    </row>
    <row r="188" spans="1:20" hidden="1" outlineLevel="1" x14ac:dyDescent="0.2">
      <c r="A188" s="61" t="s">
        <v>547</v>
      </c>
      <c r="B188" s="65"/>
      <c r="C188" s="284"/>
      <c r="D188" s="284"/>
      <c r="E188" s="284"/>
      <c r="F188" s="284"/>
      <c r="G188" s="284"/>
      <c r="H188" s="284"/>
      <c r="I188" s="284"/>
      <c r="J188" s="42"/>
    </row>
    <row r="189" spans="1:20" s="736" customFormat="1" hidden="1" outlineLevel="1" x14ac:dyDescent="0.2">
      <c r="A189" s="61" t="s">
        <v>498</v>
      </c>
      <c r="B189" s="65"/>
      <c r="C189" s="284"/>
      <c r="D189" s="284"/>
      <c r="E189" s="284"/>
      <c r="F189" s="284"/>
      <c r="G189" s="284"/>
      <c r="H189" s="284"/>
      <c r="I189" s="284"/>
      <c r="J189" s="42"/>
    </row>
    <row r="190" spans="1:20" hidden="1" outlineLevel="1" x14ac:dyDescent="0.2">
      <c r="A190" s="83" t="s">
        <v>70</v>
      </c>
      <c r="B190" s="65"/>
      <c r="C190" s="284"/>
      <c r="D190" s="284"/>
      <c r="E190" s="284"/>
      <c r="F190" s="284"/>
      <c r="G190" s="284"/>
      <c r="H190" s="284"/>
      <c r="I190" s="284"/>
      <c r="J190" s="42"/>
    </row>
    <row r="191" spans="1:20" hidden="1" outlineLevel="1" x14ac:dyDescent="0.2">
      <c r="A191" s="129" t="s">
        <v>147</v>
      </c>
      <c r="B191" s="132"/>
      <c r="C191" s="295">
        <f t="shared" ref="C191:I191" si="95">SUM(C185:C190)</f>
        <v>0</v>
      </c>
      <c r="D191" s="295">
        <f t="shared" si="95"/>
        <v>0</v>
      </c>
      <c r="E191" s="295">
        <f t="shared" si="95"/>
        <v>0</v>
      </c>
      <c r="F191" s="295">
        <f t="shared" si="95"/>
        <v>0</v>
      </c>
      <c r="G191" s="295">
        <f t="shared" si="95"/>
        <v>0</v>
      </c>
      <c r="H191" s="295">
        <f t="shared" si="95"/>
        <v>0</v>
      </c>
      <c r="I191" s="295">
        <f t="shared" si="95"/>
        <v>0</v>
      </c>
      <c r="J191" s="133"/>
      <c r="K191" s="47"/>
      <c r="L191" s="47"/>
    </row>
    <row r="192" spans="1:20" hidden="1" outlineLevel="1" x14ac:dyDescent="0.2">
      <c r="A192" s="134"/>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6">+B14</f>
        <v>0</v>
      </c>
      <c r="C205" s="82">
        <f t="shared" ca="1" si="96"/>
        <v>0.61666457448503087</v>
      </c>
      <c r="D205" s="82">
        <f t="shared" ca="1" si="96"/>
        <v>0.61666457448503087</v>
      </c>
      <c r="E205" s="82">
        <f t="shared" ca="1" si="96"/>
        <v>0.61666457448503087</v>
      </c>
      <c r="F205" s="82">
        <f t="shared" ca="1" si="96"/>
        <v>0.61666457448503087</v>
      </c>
      <c r="G205" s="82">
        <f t="shared" ca="1" si="96"/>
        <v>0.61666457448503087</v>
      </c>
      <c r="H205" s="82">
        <f t="shared" ca="1" si="96"/>
        <v>0.61666457448503087</v>
      </c>
      <c r="I205" s="82">
        <f t="shared" ca="1" si="96"/>
        <v>0.61666457448503087</v>
      </c>
    </row>
    <row r="206" spans="1:9" hidden="1" outlineLevel="1" x14ac:dyDescent="0.2">
      <c r="A206" t="s">
        <v>149</v>
      </c>
      <c r="B206" s="82">
        <f t="shared" ref="B206:I206" ca="1" si="97">+B36</f>
        <v>0</v>
      </c>
      <c r="C206" s="82">
        <f t="shared" ca="1" si="97"/>
        <v>0.61666457448503087</v>
      </c>
      <c r="D206" s="82">
        <f t="shared" ca="1" si="97"/>
        <v>0.61666457448503087</v>
      </c>
      <c r="E206" s="82">
        <f t="shared" ca="1" si="97"/>
        <v>0.61666457448503087</v>
      </c>
      <c r="F206" s="82">
        <f t="shared" ca="1" si="97"/>
        <v>0.61666457448503087</v>
      </c>
      <c r="G206" s="82">
        <f t="shared" ca="1" si="97"/>
        <v>0.61666457448503087</v>
      </c>
      <c r="H206" s="82">
        <f t="shared" ca="1" si="97"/>
        <v>0.61666457448503087</v>
      </c>
      <c r="I206" s="82">
        <f t="shared" ca="1" si="97"/>
        <v>0.61666457448503087</v>
      </c>
    </row>
    <row r="207" spans="1:9" hidden="1" outlineLevel="1" x14ac:dyDescent="0.2">
      <c r="A207" t="s">
        <v>150</v>
      </c>
      <c r="B207" s="82">
        <f t="shared" ref="B207:I207" ca="1" si="98">+B36+B48</f>
        <v>0</v>
      </c>
      <c r="C207" s="82">
        <f t="shared" ca="1" si="98"/>
        <v>0.61666457448503087</v>
      </c>
      <c r="D207" s="82">
        <f t="shared" ca="1" si="98"/>
        <v>0.61666457448503087</v>
      </c>
      <c r="E207" s="82">
        <f t="shared" ca="1" si="98"/>
        <v>0.62201868806330241</v>
      </c>
      <c r="F207" s="82">
        <f t="shared" ca="1" si="98"/>
        <v>0.6266046481741625</v>
      </c>
      <c r="G207" s="82">
        <f t="shared" ca="1" si="98"/>
        <v>0.63034499384003873</v>
      </c>
      <c r="H207" s="82">
        <f t="shared" ca="1" si="98"/>
        <v>0.63407053495082544</v>
      </c>
      <c r="I207" s="82">
        <f t="shared" ca="1" si="98"/>
        <v>0.63777277490089401</v>
      </c>
    </row>
    <row r="208" spans="1:9" hidden="1" outlineLevel="1" x14ac:dyDescent="0.2">
      <c r="A208" t="s">
        <v>151</v>
      </c>
      <c r="B208" s="82">
        <f t="shared" ref="B208:I208" ca="1" si="99">+B70</f>
        <v>0</v>
      </c>
      <c r="C208" s="82">
        <f t="shared" ca="1" si="99"/>
        <v>0.61666457448503087</v>
      </c>
      <c r="D208" s="82">
        <f t="shared" ca="1" si="99"/>
        <v>0.61666457448503087</v>
      </c>
      <c r="E208" s="82">
        <f t="shared" ca="1" si="99"/>
        <v>0.62491702160327456</v>
      </c>
      <c r="F208" s="82">
        <f t="shared" ca="1" si="99"/>
        <v>0.63353486645545065</v>
      </c>
      <c r="G208" s="82">
        <f t="shared" ca="1" si="99"/>
        <v>0.64192766363982068</v>
      </c>
      <c r="H208" s="82">
        <f t="shared" ca="1" si="99"/>
        <v>0.64992799909208621</v>
      </c>
      <c r="I208" s="82">
        <f t="shared" ca="1" si="99"/>
        <v>0.65748305499749293</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210" priority="2" stopIfTrue="1" operator="notEqual">
      <formula>0</formula>
    </cfRule>
  </conditionalFormatting>
  <conditionalFormatting sqref="J130 J94 J70 J59 J48 J36:J37 J14 J25">
    <cfRule type="cellIs" dxfId="209" priority="3" stopIfTrue="1" operator="equal">
      <formula>"OK"</formula>
    </cfRule>
    <cfRule type="cellIs" dxfId="208" priority="4" stopIfTrue="1" operator="equal">
      <formula>"Warning Check Escalations"</formula>
    </cfRule>
  </conditionalFormatting>
  <conditionalFormatting sqref="N120:T120 N84:T84">
    <cfRule type="cellIs" dxfId="207" priority="5" stopIfTrue="1" operator="notEqual">
      <formula>0</formula>
    </cfRule>
    <cfRule type="cellIs" dxfId="206" priority="6" stopIfTrue="1" operator="equal">
      <formula>0</formula>
    </cfRule>
  </conditionalFormatting>
  <conditionalFormatting sqref="B94:I94">
    <cfRule type="cellIs" dxfId="205" priority="1" stopIfTrue="1" operator="notEqual">
      <formula>0</formula>
    </cfRule>
  </conditionalFormatting>
  <dataValidations count="5">
    <dataValidation type="list" showInputMessage="1" showErrorMessage="1" sqref="B112" xr:uid="{00000000-0002-0000-3500-000000000000}">
      <formula1>"Labour, Materials, Services"</formula1>
    </dataValidation>
    <dataValidation type="list" allowBlank="1" showInputMessage="1" showErrorMessage="1" sqref="A77:A82" xr:uid="{00000000-0002-0000-3500-000001000000}">
      <formula1>EscalationDescription_Input_Cost</formula1>
    </dataValidation>
    <dataValidation type="list" showInputMessage="1" showErrorMessage="1" sqref="A113:A118" xr:uid="{00000000-0002-0000-3500-000002000000}">
      <formula1>EscalationDescription_General</formula1>
    </dataValidation>
    <dataValidation type="list" allowBlank="1" showInputMessage="1" showErrorMessage="1" sqref="D5" xr:uid="{00000000-0002-0000-3500-000003000000}">
      <formula1>"2008/09 Regulatory Accounts, Bottom Up"</formula1>
    </dataValidation>
    <dataValidation type="list" showInputMessage="1" showErrorMessage="1" sqref="B77:B82 B113:B118" xr:uid="{00000000-0002-0000-35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118785"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5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codeName="Sheet106">
    <tabColor rgb="FF339966"/>
    <pageSetUpPr fitToPage="1"/>
  </sheetPr>
  <dimension ref="A1:T240"/>
  <sheetViews>
    <sheetView showGridLines="0" workbookViewId="0">
      <selection activeCell="A113" sqref="A113:B11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73" t="str">
        <f>LU_TemplateDollarDenomination</f>
        <v>$'M Real 2017/18</v>
      </c>
      <c r="J1" s="280" t="s">
        <v>248</v>
      </c>
      <c r="K1" s="304">
        <v>41</v>
      </c>
      <c r="M1" s="281"/>
      <c r="N1" s="279"/>
      <c r="O1" s="279"/>
      <c r="P1" s="279"/>
      <c r="Q1" s="279"/>
      <c r="R1" s="279"/>
      <c r="S1" s="279"/>
      <c r="T1" s="279"/>
    </row>
    <row r="2" spans="1:20" ht="15.75" x14ac:dyDescent="0.25">
      <c r="A2" s="184" t="s">
        <v>114</v>
      </c>
      <c r="B2" s="74">
        <f ca="1">OFFSET(List_AllocOpexListStart,+$K$1,1)</f>
        <v>0</v>
      </c>
      <c r="F2" s="283"/>
      <c r="H2" s="42"/>
      <c r="I2" s="282"/>
      <c r="L2" s="281"/>
      <c r="M2" s="281"/>
    </row>
    <row r="3" spans="1:20" ht="16.5" thickBot="1" x14ac:dyDescent="0.3">
      <c r="A3" s="184" t="s">
        <v>329</v>
      </c>
      <c r="B3" s="236">
        <f ca="1">OFFSET(List_AllocOpexListStart,+$K$1,2)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9"/>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OFFSET(List_AllocOpexStart,MATCH($K$1,'I-4 History'!$A$228:$A$597)+2,0)</f>
        <v>0</v>
      </c>
      <c r="C8" s="284">
        <f ca="1">OFFSET(Future_AOpexStart,MATCH($K$1,'I-6 Future A'!$A$6:$A$379)+2,+'I-5 Future DA'!D$5)</f>
        <v>0</v>
      </c>
      <c r="D8" s="284">
        <f ca="1">OFFSET(Future_AOpexStart,MATCH($K$1,'I-6 Future A'!$A$6:$A$379)+2,+'I-5 Future DA'!E$5)</f>
        <v>0</v>
      </c>
      <c r="E8" s="284">
        <f ca="1">OFFSET(Future_AOpexStart,MATCH($K$1,'I-6 Future A'!$A$6:$A$379)+2,+'I-5 Future DA'!F$5)</f>
        <v>0</v>
      </c>
      <c r="F8" s="284">
        <f ca="1">OFFSET(Future_AOpexStart,MATCH($K$1,'I-6 Future A'!$A$6:$A$379)+2,+'I-5 Future DA'!G$5)</f>
        <v>0</v>
      </c>
      <c r="G8" s="284">
        <f ca="1">OFFSET(Future_AOpexStart,MATCH($K$1,'I-6 Future A'!$A$6:$A$379)+2,+'I-5 Future DA'!H$5)</f>
        <v>0</v>
      </c>
      <c r="H8" s="284">
        <f ca="1">OFFSET(Future_AOpexStart,MATCH($K$1,'I-6 Future A'!$A$6:$A$379)+2,+'I-5 Future DA'!I$5)</f>
        <v>0</v>
      </c>
      <c r="I8" s="284">
        <f ca="1">OFFSET(Future_AOpexStart,MATCH($K$1,'I-6 Future A'!$A$6:$A$379)+2,+'I-5 Future DA'!J$5)</f>
        <v>0</v>
      </c>
      <c r="J8" s="81"/>
      <c r="K8" s="21"/>
      <c r="L8" s="21"/>
    </row>
    <row r="9" spans="1:20" hidden="1" outlineLevel="1" x14ac:dyDescent="0.2">
      <c r="A9" s="61" t="s">
        <v>69</v>
      </c>
      <c r="B9" s="284">
        <f ca="1">OFFSET(List_AllocOpexStart,MATCH($K$1,'I-4 History'!$A$228:$A$597)+3,0)</f>
        <v>0</v>
      </c>
      <c r="C9" s="284">
        <f ca="1">OFFSET(Future_AOpexStart,MATCH($K$1,'I-6 Future A'!$A$6:$A$379)+3,+'I-5 Future DA'!D$5)</f>
        <v>0</v>
      </c>
      <c r="D9" s="284">
        <f ca="1">OFFSET(Future_AOpexStart,MATCH($K$1,'I-6 Future A'!$A$6:$A$379)+3,+'I-5 Future DA'!E$5)</f>
        <v>0</v>
      </c>
      <c r="E9" s="284">
        <f ca="1">OFFSET(Future_AOpexStart,MATCH($K$1,'I-6 Future A'!$A$6:$A$379)+3,+'I-5 Future DA'!F$5)</f>
        <v>0</v>
      </c>
      <c r="F9" s="284">
        <f ca="1">OFFSET(Future_AOpexStart,MATCH($K$1,'I-6 Future A'!$A$6:$A$379)+3,+'I-5 Future DA'!G$5)</f>
        <v>0</v>
      </c>
      <c r="G9" s="284">
        <f ca="1">OFFSET(Future_AOpexStart,MATCH($K$1,'I-6 Future A'!$A$6:$A$379)+3,+'I-5 Future DA'!H$5)</f>
        <v>0</v>
      </c>
      <c r="H9" s="284">
        <f ca="1">OFFSET(Future_AOpexStart,MATCH($K$1,'I-6 Future A'!$A$6:$A$379)+3,+'I-5 Future DA'!I$5)</f>
        <v>0</v>
      </c>
      <c r="I9" s="284">
        <f ca="1">OFFSET(Future_AOpexStart,MATCH($K$1,'I-6 Future A'!$A$6:$A$379)+3,+'I-5 Future DA'!J$5)</f>
        <v>0</v>
      </c>
      <c r="J9" s="36"/>
      <c r="K9" s="21"/>
      <c r="L9" s="21"/>
    </row>
    <row r="10" spans="1:20" s="736" customFormat="1" hidden="1" outlineLevel="1" x14ac:dyDescent="0.2">
      <c r="A10" s="61" t="s">
        <v>546</v>
      </c>
      <c r="B10" s="284">
        <f ca="1">OFFSET(List_AllocOpexStart,MATCH($K$1,'I-4 History'!$A$228:$A$597)+4,0)</f>
        <v>0</v>
      </c>
      <c r="C10" s="284">
        <f ca="1">OFFSET(Future_AOpexStart,MATCH($K$1,'I-6 Future A'!$A$6:$A$379)+4,+'I-5 Future DA'!D$5)</f>
        <v>0</v>
      </c>
      <c r="D10" s="284">
        <f ca="1">OFFSET(Future_AOpexStart,MATCH($K$1,'I-6 Future A'!$A$6:$A$379)+4,+'I-5 Future DA'!E$5)</f>
        <v>0</v>
      </c>
      <c r="E10" s="284">
        <f ca="1">OFFSET(Future_AOpexStart,MATCH($K$1,'I-6 Future A'!$A$6:$A$379)+4,+'I-5 Future DA'!F$5)</f>
        <v>0</v>
      </c>
      <c r="F10" s="284">
        <f ca="1">OFFSET(Future_AOpexStart,MATCH($K$1,'I-6 Future A'!$A$6:$A$379)+4,+'I-5 Future DA'!G$5)</f>
        <v>0</v>
      </c>
      <c r="G10" s="284">
        <f ca="1">OFFSET(Future_AOpexStart,MATCH($K$1,'I-6 Future A'!$A$6:$A$379)+4,+'I-5 Future DA'!H$5)</f>
        <v>0</v>
      </c>
      <c r="H10" s="284">
        <f ca="1">OFFSET(Future_AOpexStart,MATCH($K$1,'I-6 Future A'!$A$6:$A$379)+4,+'I-5 Future DA'!I$5)</f>
        <v>0</v>
      </c>
      <c r="I10" s="284">
        <f ca="1">OFFSET(Future_AOpexStart,MATCH($K$1,'I-6 Future A'!$A$6:$A$379)+4,+'I-5 Future DA'!J$5)</f>
        <v>0</v>
      </c>
      <c r="J10" s="36"/>
      <c r="K10" s="712"/>
      <c r="L10" s="712"/>
    </row>
    <row r="11" spans="1:20" hidden="1" outlineLevel="1" x14ac:dyDescent="0.2">
      <c r="A11" s="61" t="s">
        <v>547</v>
      </c>
      <c r="B11" s="284">
        <f ca="1">OFFSET(List_AllocOpexStart,MATCH($K$1,'I-4 History'!$A$228:$A$597)+5,0)</f>
        <v>0</v>
      </c>
      <c r="C11" s="284">
        <f ca="1">OFFSET(Future_AOpexStart,MATCH($K$1,'I-6 Future A'!$A$6:$A$379)+5,+'I-5 Future DA'!D$5)</f>
        <v>0</v>
      </c>
      <c r="D11" s="284">
        <f ca="1">OFFSET(Future_AOpexStart,MATCH($K$1,'I-6 Future A'!$A$6:$A$379)+5,+'I-5 Future DA'!E$5)</f>
        <v>0</v>
      </c>
      <c r="E11" s="284">
        <f ca="1">OFFSET(Future_AOpexStart,MATCH($K$1,'I-6 Future A'!$A$6:$A$379)+5,+'I-5 Future DA'!F$5)</f>
        <v>0</v>
      </c>
      <c r="F11" s="284">
        <f ca="1">OFFSET(Future_AOpexStart,MATCH($K$1,'I-6 Future A'!$A$6:$A$379)+5,+'I-5 Future DA'!G$5)</f>
        <v>0</v>
      </c>
      <c r="G11" s="284">
        <f ca="1">OFFSET(Future_AOpexStart,MATCH($K$1,'I-6 Future A'!$A$6:$A$379)+5,+'I-5 Future DA'!H$5)</f>
        <v>0</v>
      </c>
      <c r="H11" s="284">
        <f ca="1">OFFSET(Future_AOpexStart,MATCH($K$1,'I-6 Future A'!$A$6:$A$379)+5,+'I-5 Future DA'!I$5)</f>
        <v>0</v>
      </c>
      <c r="I11" s="284">
        <f ca="1">OFFSET(Future_AOpexStart,MATCH($K$1,'I-6 Future A'!$A$6:$A$379)+5,+'I-5 Future DA'!J$5)</f>
        <v>0</v>
      </c>
      <c r="J11" s="36"/>
      <c r="K11" s="21"/>
      <c r="L11" s="21"/>
    </row>
    <row r="12" spans="1:20" s="736" customFormat="1" hidden="1" outlineLevel="1" x14ac:dyDescent="0.2">
      <c r="A12" s="61" t="s">
        <v>498</v>
      </c>
      <c r="B12" s="284">
        <f ca="1">OFFSET(List_AllocOpexStart,MATCH($K$1,'I-4 History'!$A$228:$A$597)+6,0)</f>
        <v>0</v>
      </c>
      <c r="C12" s="284">
        <f ca="1">OFFSET(Future_AOpexStart,MATCH($K$1,'I-6 Future A'!$A$6:$A$379)+6,+'I-5 Future DA'!D$5)</f>
        <v>0</v>
      </c>
      <c r="D12" s="284">
        <f ca="1">OFFSET(Future_AOpexStart,MATCH($K$1,'I-6 Future A'!$A$6:$A$379)+6,+'I-5 Future DA'!E$5)</f>
        <v>0</v>
      </c>
      <c r="E12" s="284">
        <f ca="1">OFFSET(Future_AOpexStart,MATCH($K$1,'I-6 Future A'!$A$6:$A$379)+6,+'I-5 Future DA'!F$5)</f>
        <v>0</v>
      </c>
      <c r="F12" s="284">
        <f ca="1">OFFSET(Future_AOpexStart,MATCH($K$1,'I-6 Future A'!$A$6:$A$379)+6,+'I-5 Future DA'!G$5)</f>
        <v>0</v>
      </c>
      <c r="G12" s="284">
        <f ca="1">OFFSET(Future_AOpexStart,MATCH($K$1,'I-6 Future A'!$A$6:$A$379)+6,+'I-5 Future DA'!H$5)</f>
        <v>0</v>
      </c>
      <c r="H12" s="284">
        <f ca="1">OFFSET(Future_AOpexStart,MATCH($K$1,'I-6 Future A'!$A$6:$A$379)+6,+'I-5 Future DA'!I$5)</f>
        <v>0</v>
      </c>
      <c r="I12" s="284">
        <f ca="1">OFFSET(Future_AOpexStart,MATCH($K$1,'I-6 Future A'!$A$6:$A$379)+6,+'I-5 Future DA'!J$5)</f>
        <v>0</v>
      </c>
      <c r="J12" s="36"/>
      <c r="K12" s="712"/>
      <c r="L12" s="712"/>
    </row>
    <row r="13" spans="1:20" hidden="1" outlineLevel="1" x14ac:dyDescent="0.2">
      <c r="A13" s="83" t="s">
        <v>70</v>
      </c>
      <c r="B13" s="285">
        <f ca="1">OFFSET(List_AllocOpexStart,MATCH($K$1,'I-4 History'!$A$228:$A$597)+7,0)</f>
        <v>0</v>
      </c>
      <c r="C13" s="285">
        <f ca="1">OFFSET(Future_AOpexStart,MATCH($K$1,'I-6 Future A'!$A$6:$A$379)+7,+'I-5 Future DA'!D$5)</f>
        <v>0</v>
      </c>
      <c r="D13" s="285">
        <f ca="1">OFFSET(Future_AOpexStart,MATCH($K$1,'I-6 Future A'!$A$6:$A$379)+7,+'I-5 Future DA'!E$5)</f>
        <v>0</v>
      </c>
      <c r="E13" s="285">
        <f ca="1">OFFSET(Future_AOpexStart,MATCH($K$1,'I-6 Future A'!$A$6:$A$379)+7,+'I-5 Future DA'!F$5)</f>
        <v>0</v>
      </c>
      <c r="F13" s="285">
        <f ca="1">OFFSET(Future_AOpexStart,MATCH($K$1,'I-6 Future A'!$A$6:$A$379)+7,+'I-5 Future DA'!G$5)</f>
        <v>0</v>
      </c>
      <c r="G13" s="285">
        <f ca="1">OFFSET(Future_AOpexStart,MATCH($K$1,'I-6 Future A'!$A$6:$A$379)+7,+'I-5 Future DA'!H$5)</f>
        <v>0</v>
      </c>
      <c r="H13" s="285">
        <f ca="1">OFFSET(Future_AOpexStart,MATCH($K$1,'I-6 Future A'!$A$6:$A$379)+7,+'I-5 Future DA'!I$5)</f>
        <v>0</v>
      </c>
      <c r="I13" s="285">
        <f ca="1">OFFSET(Future_AOpexStart,MATCH($K$1,'I-6 Future A'!$A$6:$A$379)+7,+'I-5 Future DA'!J$5)</f>
        <v>0</v>
      </c>
      <c r="J13" s="36"/>
      <c r="K13" s="21"/>
      <c r="L13" s="21"/>
    </row>
    <row r="14" spans="1:20" s="87" customFormat="1" ht="18" customHeight="1" collapsed="1" thickBot="1" x14ac:dyDescent="0.25">
      <c r="A14" s="84" t="s">
        <v>71</v>
      </c>
      <c r="B14" s="286">
        <f t="shared" ref="B14:I14" ca="1" si="0">SUM(B8:B13)</f>
        <v>0</v>
      </c>
      <c r="C14" s="286">
        <f t="shared" ca="1" si="0"/>
        <v>0</v>
      </c>
      <c r="D14" s="286">
        <f t="shared" ca="1" si="0"/>
        <v>0</v>
      </c>
      <c r="E14" s="286">
        <f t="shared" ca="1" si="0"/>
        <v>0</v>
      </c>
      <c r="F14" s="286">
        <f t="shared" ca="1" si="0"/>
        <v>0</v>
      </c>
      <c r="G14" s="286">
        <f t="shared" ca="1" si="0"/>
        <v>0</v>
      </c>
      <c r="H14" s="286">
        <f t="shared" ca="1" si="0"/>
        <v>0</v>
      </c>
      <c r="I14" s="286">
        <f t="shared" ca="1" si="0"/>
        <v>0</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+'A-41'!B8+'A-41'!B19</f>
        <v>0</v>
      </c>
      <c r="C30" s="284">
        <f ca="1">+'A-41'!C8+'A-41'!C19</f>
        <v>0</v>
      </c>
      <c r="D30" s="284">
        <f ca="1">+'A-41'!D8+'A-41'!D19</f>
        <v>0</v>
      </c>
      <c r="E30" s="284">
        <f ca="1">+'A-41'!E8+'A-41'!E19</f>
        <v>0</v>
      </c>
      <c r="F30" s="284">
        <f ca="1">+'A-41'!F8+'A-41'!F19</f>
        <v>0</v>
      </c>
      <c r="G30" s="284">
        <f ca="1">+'A-41'!G8+'A-41'!G19</f>
        <v>0</v>
      </c>
      <c r="H30" s="284">
        <f ca="1">+'A-41'!H8+'A-41'!H19</f>
        <v>0</v>
      </c>
      <c r="I30" s="284">
        <f ca="1">+'A-41'!I8+'A-41'!I19</f>
        <v>0</v>
      </c>
      <c r="J30" s="42"/>
      <c r="K30" s="21"/>
      <c r="L30" s="21"/>
    </row>
    <row r="31" spans="1:12" hidden="1" outlineLevel="2" x14ac:dyDescent="0.2">
      <c r="A31" s="61" t="s">
        <v>69</v>
      </c>
      <c r="B31" s="284">
        <f ca="1">+'A-41'!B9+'A-41'!B20</f>
        <v>0</v>
      </c>
      <c r="C31" s="284">
        <f ca="1">+'A-41'!C9+'A-41'!C20</f>
        <v>0</v>
      </c>
      <c r="D31" s="284">
        <f ca="1">+'A-41'!D9+'A-41'!D20</f>
        <v>0</v>
      </c>
      <c r="E31" s="284">
        <f ca="1">+'A-41'!E9+'A-41'!E20</f>
        <v>0</v>
      </c>
      <c r="F31" s="284">
        <f ca="1">+'A-41'!F9+'A-41'!F20</f>
        <v>0</v>
      </c>
      <c r="G31" s="284">
        <f ca="1">+'A-41'!G9+'A-41'!G20</f>
        <v>0</v>
      </c>
      <c r="H31" s="284">
        <f ca="1">+'A-41'!H9+'A-41'!H20</f>
        <v>0</v>
      </c>
      <c r="I31" s="284">
        <f ca="1">+'A-41'!I9+'A-41'!I20</f>
        <v>0</v>
      </c>
      <c r="J31" s="42"/>
      <c r="K31" s="21"/>
      <c r="L31" s="21"/>
    </row>
    <row r="32" spans="1:12" s="736" customFormat="1" hidden="1" outlineLevel="2" x14ac:dyDescent="0.2">
      <c r="A32" s="61" t="s">
        <v>546</v>
      </c>
      <c r="B32" s="284">
        <f ca="1">+'A-41'!B10+'A-41'!B21</f>
        <v>0</v>
      </c>
      <c r="C32" s="284">
        <f ca="1">+'A-41'!C10+'A-41'!C21</f>
        <v>0</v>
      </c>
      <c r="D32" s="284">
        <f ca="1">+'A-41'!D10+'A-41'!D21</f>
        <v>0</v>
      </c>
      <c r="E32" s="284">
        <f ca="1">+'A-41'!E10+'A-41'!E21</f>
        <v>0</v>
      </c>
      <c r="F32" s="284">
        <f ca="1">+'A-41'!F10+'A-41'!F21</f>
        <v>0</v>
      </c>
      <c r="G32" s="284">
        <f ca="1">+'A-41'!G10+'A-41'!G21</f>
        <v>0</v>
      </c>
      <c r="H32" s="284">
        <f ca="1">+'A-41'!H10+'A-41'!H21</f>
        <v>0</v>
      </c>
      <c r="I32" s="284">
        <f ca="1">+'A-41'!I10+'A-41'!I21</f>
        <v>0</v>
      </c>
      <c r="J32" s="42"/>
      <c r="K32" s="712"/>
      <c r="L32" s="712"/>
    </row>
    <row r="33" spans="1:12" hidden="1" outlineLevel="2" x14ac:dyDescent="0.2">
      <c r="A33" s="61" t="s">
        <v>547</v>
      </c>
      <c r="B33" s="284">
        <f ca="1">+'A-41'!B11+'A-41'!B22</f>
        <v>0</v>
      </c>
      <c r="C33" s="284">
        <f ca="1">+'A-41'!C11+'A-41'!C22</f>
        <v>0</v>
      </c>
      <c r="D33" s="284">
        <f ca="1">+'A-41'!D11+'A-41'!D22</f>
        <v>0</v>
      </c>
      <c r="E33" s="284">
        <f ca="1">+'A-41'!E11+'A-41'!E22</f>
        <v>0</v>
      </c>
      <c r="F33" s="284">
        <f ca="1">+'A-41'!F11+'A-41'!F22</f>
        <v>0</v>
      </c>
      <c r="G33" s="284">
        <f ca="1">+'A-41'!G11+'A-41'!G22</f>
        <v>0</v>
      </c>
      <c r="H33" s="284">
        <f ca="1">+'A-41'!H11+'A-41'!H22</f>
        <v>0</v>
      </c>
      <c r="I33" s="284">
        <f ca="1">+'A-41'!I11+'A-41'!I22</f>
        <v>0</v>
      </c>
      <c r="J33" s="42"/>
      <c r="K33" s="21"/>
      <c r="L33" s="21"/>
    </row>
    <row r="34" spans="1:12" s="736" customFormat="1" hidden="1" outlineLevel="2" x14ac:dyDescent="0.2">
      <c r="A34" s="61" t="s">
        <v>498</v>
      </c>
      <c r="B34" s="284">
        <f ca="1">+'A-41'!B12+'A-41'!B23</f>
        <v>0</v>
      </c>
      <c r="C34" s="284">
        <f ca="1">+'A-41'!C12+'A-41'!C23</f>
        <v>0</v>
      </c>
      <c r="D34" s="284">
        <f ca="1">+'A-41'!D12+'A-41'!D23</f>
        <v>0</v>
      </c>
      <c r="E34" s="284">
        <f ca="1">+'A-41'!E12+'A-41'!E23</f>
        <v>0</v>
      </c>
      <c r="F34" s="284">
        <f ca="1">+'A-41'!F12+'A-41'!F23</f>
        <v>0</v>
      </c>
      <c r="G34" s="284">
        <f ca="1">+'A-41'!G12+'A-41'!G23</f>
        <v>0</v>
      </c>
      <c r="H34" s="284">
        <f ca="1">+'A-41'!H12+'A-41'!H23</f>
        <v>0</v>
      </c>
      <c r="I34" s="284">
        <f ca="1">+'A-41'!I12+'A-41'!I23</f>
        <v>0</v>
      </c>
      <c r="J34" s="42"/>
      <c r="K34" s="712"/>
      <c r="L34" s="712"/>
    </row>
    <row r="35" spans="1:12" ht="13.5" hidden="1" outlineLevel="2" thickBot="1" x14ac:dyDescent="0.25">
      <c r="A35" s="83" t="s">
        <v>70</v>
      </c>
      <c r="B35" s="284">
        <f ca="1">+'A-41'!B13+'A-41'!B24</f>
        <v>0</v>
      </c>
      <c r="C35" s="284">
        <f ca="1">+'A-41'!C13+'A-41'!C24</f>
        <v>0</v>
      </c>
      <c r="D35" s="284">
        <f ca="1">+'A-41'!D13+'A-41'!D24</f>
        <v>0</v>
      </c>
      <c r="E35" s="284">
        <f ca="1">+'A-41'!E13+'A-41'!E24</f>
        <v>0</v>
      </c>
      <c r="F35" s="284">
        <f ca="1">+'A-41'!F13+'A-41'!F24</f>
        <v>0</v>
      </c>
      <c r="G35" s="284">
        <f ca="1">+'A-41'!G13+'A-41'!G24</f>
        <v>0</v>
      </c>
      <c r="H35" s="284">
        <f ca="1">+'A-41'!H13+'A-41'!H24</f>
        <v>0</v>
      </c>
      <c r="I35" s="284">
        <f ca="1">+'A-41'!I13+'A-41'!I24</f>
        <v>0</v>
      </c>
      <c r="J35" s="93"/>
      <c r="K35" s="21"/>
      <c r="L35" s="21"/>
    </row>
    <row r="36" spans="1:12" s="87" customFormat="1" ht="20.25" customHeight="1" collapsed="1" thickBot="1" x14ac:dyDescent="0.25">
      <c r="A36" s="94" t="s">
        <v>121</v>
      </c>
      <c r="B36" s="293">
        <f t="shared" ref="B36:I36" ca="1" si="7">SUM(B30:B35)</f>
        <v>0</v>
      </c>
      <c r="C36" s="293">
        <f t="shared" ca="1" si="7"/>
        <v>0</v>
      </c>
      <c r="D36" s="293">
        <f t="shared" ca="1" si="7"/>
        <v>0</v>
      </c>
      <c r="E36" s="293">
        <f t="shared" ca="1" si="7"/>
        <v>0</v>
      </c>
      <c r="F36" s="293">
        <f t="shared" ca="1" si="7"/>
        <v>0</v>
      </c>
      <c r="G36" s="293">
        <f t="shared" ca="1" si="7"/>
        <v>0</v>
      </c>
      <c r="H36" s="293">
        <f t="shared" ca="1" si="7"/>
        <v>0</v>
      </c>
      <c r="I36" s="293">
        <f t="shared" ca="1" si="7"/>
        <v>0</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0</v>
      </c>
      <c r="F47" s="284">
        <f t="shared" ca="1" si="12"/>
        <v>0</v>
      </c>
      <c r="G47" s="284">
        <f t="shared" ca="1" si="12"/>
        <v>0</v>
      </c>
      <c r="H47" s="284">
        <f t="shared" ca="1" si="12"/>
        <v>0</v>
      </c>
      <c r="I47" s="284">
        <f t="shared" ca="1" si="12"/>
        <v>0</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0</v>
      </c>
      <c r="F48" s="293">
        <f t="shared" ca="1" si="13"/>
        <v>0</v>
      </c>
      <c r="G48" s="293">
        <f t="shared" ca="1" si="13"/>
        <v>0</v>
      </c>
      <c r="H48" s="293">
        <f t="shared" ca="1" si="13"/>
        <v>0</v>
      </c>
      <c r="I48" s="293">
        <f t="shared" ca="1" si="13"/>
        <v>0</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0</v>
      </c>
      <c r="F58" s="285">
        <f t="shared" ca="1" si="18"/>
        <v>0</v>
      </c>
      <c r="G58" s="285">
        <f t="shared" ca="1" si="18"/>
        <v>0</v>
      </c>
      <c r="H58" s="285">
        <f t="shared" ca="1" si="18"/>
        <v>0</v>
      </c>
      <c r="I58" s="285">
        <f t="shared" ca="1" si="18"/>
        <v>0</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0</v>
      </c>
      <c r="F59" s="286">
        <f t="shared" ca="1" si="19"/>
        <v>0</v>
      </c>
      <c r="G59" s="286">
        <f t="shared" ca="1" si="19"/>
        <v>0</v>
      </c>
      <c r="H59" s="286">
        <f t="shared" ca="1" si="19"/>
        <v>0</v>
      </c>
      <c r="I59" s="286">
        <f t="shared" ca="1" si="19"/>
        <v>0</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v>
      </c>
      <c r="D69" s="285">
        <f t="shared" ca="1" si="24"/>
        <v>0</v>
      </c>
      <c r="E69" s="285">
        <f t="shared" ca="1" si="24"/>
        <v>0</v>
      </c>
      <c r="F69" s="285">
        <f t="shared" ca="1" si="24"/>
        <v>0</v>
      </c>
      <c r="G69" s="285">
        <f t="shared" ca="1" si="24"/>
        <v>0</v>
      </c>
      <c r="H69" s="285">
        <f t="shared" ca="1" si="24"/>
        <v>0</v>
      </c>
      <c r="I69" s="285">
        <f t="shared" ca="1" si="24"/>
        <v>0</v>
      </c>
      <c r="K69" s="42"/>
      <c r="L69" s="21"/>
    </row>
    <row r="70" spans="1:20" s="87" customFormat="1" ht="18" customHeight="1" collapsed="1" thickBot="1" x14ac:dyDescent="0.25">
      <c r="A70" s="99" t="s">
        <v>122</v>
      </c>
      <c r="B70" s="294">
        <f t="shared" ref="B70:I70" ca="1" si="25">SUM(B64:B69)</f>
        <v>0</v>
      </c>
      <c r="C70" s="294">
        <f t="shared" ca="1" si="25"/>
        <v>0</v>
      </c>
      <c r="D70" s="294">
        <f t="shared" ca="1" si="25"/>
        <v>0</v>
      </c>
      <c r="E70" s="294">
        <f t="shared" ca="1" si="25"/>
        <v>0</v>
      </c>
      <c r="F70" s="294">
        <f t="shared" ca="1" si="25"/>
        <v>0</v>
      </c>
      <c r="G70" s="294">
        <f t="shared" ca="1" si="25"/>
        <v>0</v>
      </c>
      <c r="H70" s="294">
        <f t="shared" ca="1" si="25"/>
        <v>0</v>
      </c>
      <c r="I70" s="294">
        <f t="shared" ca="1" si="25"/>
        <v>0</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0</v>
      </c>
      <c r="Q77" s="284">
        <f ca="1">IF($B77&lt;&gt;0,(+VLOOKUP($B77,$A$8:$I$13,6,FALSE))*(F77),0)</f>
        <v>0</v>
      </c>
      <c r="R77" s="284">
        <f ca="1">IF($B77&lt;&gt;0,(+VLOOKUP($B77,$A$8:$I$13,7,FALSE))*(G77),0)</f>
        <v>0</v>
      </c>
      <c r="S77" s="284">
        <f ca="1">IF($B77&lt;&gt;0,(+VLOOKUP($B77,$A$8:$I$13,8,FALSE))*(H77),0)</f>
        <v>0</v>
      </c>
      <c r="T77" s="284">
        <f ca="1">IF($B77&lt;&gt;0,(+VLOOKUP($B77,$A$8:$I$13,9,FALSE))*(I77),0)</f>
        <v>0</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0</v>
      </c>
      <c r="Q83" s="291">
        <f t="shared" ca="1" si="51"/>
        <v>0</v>
      </c>
      <c r="R83" s="291">
        <f t="shared" ca="1" si="51"/>
        <v>0</v>
      </c>
      <c r="S83" s="291">
        <f t="shared" ca="1" si="51"/>
        <v>0</v>
      </c>
      <c r="T83" s="291">
        <f t="shared" ca="1" si="51"/>
        <v>0</v>
      </c>
    </row>
    <row r="84" spans="1:20" ht="12" customHeight="1" outlineLevel="1" thickBot="1" x14ac:dyDescent="0.25">
      <c r="B84" s="42"/>
      <c r="C84" s="42"/>
      <c r="D84" s="42"/>
      <c r="E84" s="42"/>
      <c r="F84" s="42"/>
      <c r="G84" s="42"/>
      <c r="H84" s="42"/>
      <c r="I84" s="78"/>
      <c r="M84" s="410" t="s">
        <v>330</v>
      </c>
      <c r="N84" s="411">
        <f t="shared" ref="N84:T84" ca="1" si="52">ROUND(N83-C104,3)</f>
        <v>0</v>
      </c>
      <c r="O84" s="411">
        <f t="shared" ca="1" si="52"/>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0</v>
      </c>
      <c r="F103" s="284">
        <f t="shared" ca="1" si="62"/>
        <v>0</v>
      </c>
      <c r="G103" s="284">
        <f t="shared" ca="1" si="62"/>
        <v>0</v>
      </c>
      <c r="H103" s="284">
        <f t="shared" ca="1" si="62"/>
        <v>0</v>
      </c>
      <c r="I103" s="284">
        <f t="shared" ca="1" si="62"/>
        <v>0</v>
      </c>
    </row>
    <row r="104" spans="1:20" outlineLevel="1" x14ac:dyDescent="0.2">
      <c r="A104" s="120" t="s">
        <v>135</v>
      </c>
      <c r="B104" s="121"/>
      <c r="C104" s="295">
        <f t="shared" ref="C104:I104" ca="1" si="63">SUM(C98:C103)</f>
        <v>0</v>
      </c>
      <c r="D104" s="295">
        <f t="shared" ca="1" si="63"/>
        <v>0</v>
      </c>
      <c r="E104" s="295">
        <f t="shared" ca="1" si="63"/>
        <v>0</v>
      </c>
      <c r="F104" s="295">
        <f t="shared" ca="1" si="63"/>
        <v>0</v>
      </c>
      <c r="G104" s="295">
        <f t="shared" ca="1" si="63"/>
        <v>0</v>
      </c>
      <c r="H104" s="295">
        <f t="shared" ca="1" si="63"/>
        <v>0</v>
      </c>
      <c r="I104" s="295">
        <f t="shared" ca="1" si="63"/>
        <v>0</v>
      </c>
    </row>
    <row r="105" spans="1:20" ht="13.5" outlineLevel="1" thickBot="1" x14ac:dyDescent="0.25">
      <c r="A105" s="122" t="s">
        <v>136</v>
      </c>
      <c r="B105" s="123"/>
      <c r="C105" s="124">
        <f t="shared" ref="C105:I105" ca="1" si="64">IF(C36&lt;&gt;0,+C104/C36,0)</f>
        <v>0</v>
      </c>
      <c r="D105" s="124">
        <f t="shared" ca="1" si="64"/>
        <v>0</v>
      </c>
      <c r="E105" s="124">
        <f t="shared" ca="1" si="64"/>
        <v>0</v>
      </c>
      <c r="F105" s="124">
        <f t="shared" ca="1" si="64"/>
        <v>0</v>
      </c>
      <c r="G105" s="124">
        <f t="shared" ca="1" si="64"/>
        <v>0</v>
      </c>
      <c r="H105" s="124">
        <f t="shared" ca="1" si="64"/>
        <v>0</v>
      </c>
      <c r="I105" s="124">
        <f t="shared" ca="1" si="64"/>
        <v>0</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0</v>
      </c>
      <c r="Q113" s="284">
        <f ca="1">IF($B113&lt;&gt;0,(+VLOOKUP($B113,$A$8:$I$13,6,FALSE)+VLOOKUP($B113,$A$42:$I$47,6,FALSE))*(F113),0)</f>
        <v>0</v>
      </c>
      <c r="R113" s="284">
        <f ca="1">IF($B113&lt;&gt;0,(+VLOOKUP($B113,$A$8:$I$13,7,FALSE)+VLOOKUP($B113,$A$42:$I$47,7,FALSE))*(G113),0)</f>
        <v>0</v>
      </c>
      <c r="S113" s="284">
        <f ca="1">IF($B113&lt;&gt;0,(+VLOOKUP($B113,$A$8:$I$13,8,FALSE)+VLOOKUP($B113,$A$42:$I$47,8,FALSE))*(H113),0)</f>
        <v>0</v>
      </c>
      <c r="T113" s="284">
        <f ca="1">IF($B113&lt;&gt;0,(+VLOOKUP($B113,$A$8:$I$13,9,FALSE)+VLOOKUP($B113,$A$42:$I$47,9,FALSE))*(I113),0)</f>
        <v>0</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0</v>
      </c>
      <c r="Q119" s="291">
        <f t="shared" ca="1" si="75"/>
        <v>0</v>
      </c>
      <c r="R119" s="291">
        <f t="shared" ca="1" si="75"/>
        <v>0</v>
      </c>
      <c r="S119" s="291">
        <f t="shared" ca="1" si="75"/>
        <v>0</v>
      </c>
      <c r="T119" s="291">
        <f t="shared" ca="1" si="75"/>
        <v>0</v>
      </c>
    </row>
    <row r="120" spans="1:20" ht="12" customHeight="1" outlineLevel="1" thickBot="1" x14ac:dyDescent="0.25">
      <c r="A120" s="107"/>
      <c r="B120" s="42"/>
      <c r="C120" s="42"/>
      <c r="D120" s="42"/>
      <c r="E120" s="42"/>
      <c r="F120" s="42"/>
      <c r="G120" s="42"/>
      <c r="H120" s="42"/>
      <c r="I120" s="78"/>
      <c r="M120" s="410" t="s">
        <v>330</v>
      </c>
      <c r="N120" s="411">
        <f t="shared" ref="N120:T120" ca="1" si="76">ROUND(N119-C140,3)</f>
        <v>0</v>
      </c>
      <c r="O120" s="411">
        <f t="shared" ca="1" si="76"/>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0</v>
      </c>
      <c r="F139" s="284">
        <f t="shared" ca="1" si="83"/>
        <v>0</v>
      </c>
      <c r="G139" s="284">
        <f t="shared" ca="1" si="83"/>
        <v>0</v>
      </c>
      <c r="H139" s="284">
        <f t="shared" ca="1" si="83"/>
        <v>0</v>
      </c>
      <c r="I139" s="284">
        <f t="shared" ca="1" si="83"/>
        <v>0</v>
      </c>
    </row>
    <row r="140" spans="1:16" outlineLevel="1" x14ac:dyDescent="0.2">
      <c r="A140" s="120" t="s">
        <v>140</v>
      </c>
      <c r="B140" s="121"/>
      <c r="C140" s="295">
        <f t="shared" ref="C140:I140" ca="1" si="84">SUM(C134:C139)</f>
        <v>0</v>
      </c>
      <c r="D140" s="295">
        <f t="shared" ca="1" si="84"/>
        <v>0</v>
      </c>
      <c r="E140" s="295">
        <f t="shared" ca="1" si="84"/>
        <v>0</v>
      </c>
      <c r="F140" s="295">
        <f t="shared" ca="1" si="84"/>
        <v>0</v>
      </c>
      <c r="G140" s="295">
        <f t="shared" ca="1" si="84"/>
        <v>0</v>
      </c>
      <c r="H140" s="295">
        <f t="shared" ca="1" si="84"/>
        <v>0</v>
      </c>
      <c r="I140" s="295">
        <f t="shared" ca="1" si="84"/>
        <v>0</v>
      </c>
    </row>
    <row r="141" spans="1:16" ht="13.5" outlineLevel="1" thickBot="1" x14ac:dyDescent="0.25">
      <c r="A141" s="122" t="s">
        <v>141</v>
      </c>
      <c r="B141" s="126"/>
      <c r="C141" s="124">
        <f t="shared" ref="C141:I141" ca="1" si="85">IF((+C36+C48)&lt;&gt;0,+C140/(+C36+C48),0)</f>
        <v>0</v>
      </c>
      <c r="D141" s="124">
        <f t="shared" ca="1" si="85"/>
        <v>0</v>
      </c>
      <c r="E141" s="124">
        <f t="shared" ca="1" si="85"/>
        <v>0</v>
      </c>
      <c r="F141" s="124">
        <f t="shared" ca="1" si="85"/>
        <v>0</v>
      </c>
      <c r="G141" s="124">
        <f t="shared" ca="1" si="85"/>
        <v>0</v>
      </c>
      <c r="H141" s="124">
        <f t="shared" ca="1" si="85"/>
        <v>0</v>
      </c>
      <c r="I141" s="124">
        <f t="shared" ca="1" si="85"/>
        <v>0</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t="shared" ref="K160:K169" ca="1" si="92">IF(ISNUMBER($J160),OFFSET($B$177,MATCH(+$J160,$J$178:$J$195,0)+1,0),"")</f>
        <v>0</v>
      </c>
      <c r="L160" s="66">
        <f t="shared" ref="L160:L169" ca="1" si="93">IF(ISNUMBER($J160),OFFSET($B$177,MATCH(+$J160,$J$178:$J$195,0)+2,0),"")</f>
        <v>0</v>
      </c>
      <c r="M160" s="66">
        <f t="shared" ref="M160:M169" ca="1" si="94">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 t="shared" ref="J161:J169" si="95">IF(J160&lt;$D$158,J160+1,"")</f>
        <v/>
      </c>
      <c r="K161" s="66" t="str">
        <f t="shared" ca="1" si="92"/>
        <v/>
      </c>
      <c r="L161" s="66" t="str">
        <f t="shared" ca="1" si="93"/>
        <v/>
      </c>
      <c r="M161" s="66" t="str">
        <f t="shared" ca="1" si="94"/>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si="95"/>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t="shared" ref="B170:I170" ca="1" si="96">SUM(B160:B169)</f>
        <v>0</v>
      </c>
      <c r="C170" s="295">
        <f t="shared" ca="1" si="96"/>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627</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241">
        <f ca="1">OFFSET(List_AllocOpexStart,MATCH($K$1,'I-4 History'!$A$228:$A$597)+6,+'I-4 History'!E$5)</f>
        <v>0</v>
      </c>
      <c r="C203" s="241">
        <f ca="1">OFFSET(List_AllocOpexStart,MATCH($K$1,'I-4 History'!$A$228:$A$597)+6,+'I-4 History'!F$5)</f>
        <v>0</v>
      </c>
      <c r="D203" s="241">
        <f ca="1">OFFSET(List_AllocOpexStart,MATCH($K$1,'I-4 History'!$A$228:$A$597)+6,+'I-4 History'!G$5)</f>
        <v>0</v>
      </c>
      <c r="E203" s="241">
        <f ca="1">OFFSET(List_AllocOpexStart,MATCH($K$1,'I-4 History'!$A$228:$A$597)+6,+'I-4 History'!H$5)</f>
        <v>0</v>
      </c>
      <c r="F203" s="241">
        <f ca="1">OFFSET(List_AllocOpexStart,MATCH($K$1,'I-4 History'!$A$228:$A$597)+6,+'I-4 History'!I$5)</f>
        <v>0</v>
      </c>
      <c r="G203" s="241">
        <f ca="1">OFFSET(List_AllocOpexStart,MATCH($K$1,'I-4 History'!$A$228:$A$597)+6,+'I-4 History'!J$5)</f>
        <v>0</v>
      </c>
      <c r="H203" s="241">
        <f ca="1">OFFSET(List_AllocOpexStart,MATCH($K$1,'I-4 History'!$A$228:$A$597)+6,+'I-4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0</v>
      </c>
      <c r="D205" s="82">
        <f t="shared" ca="1" si="98"/>
        <v>0</v>
      </c>
      <c r="E205" s="82">
        <f t="shared" ca="1" si="98"/>
        <v>0</v>
      </c>
      <c r="F205" s="82">
        <f t="shared" ca="1" si="98"/>
        <v>0</v>
      </c>
      <c r="G205" s="82">
        <f t="shared" ca="1" si="98"/>
        <v>0</v>
      </c>
      <c r="H205" s="82">
        <f t="shared" ca="1" si="98"/>
        <v>0</v>
      </c>
      <c r="I205" s="82">
        <f t="shared" ca="1" si="98"/>
        <v>0</v>
      </c>
    </row>
    <row r="206" spans="1:9" hidden="1" outlineLevel="1" x14ac:dyDescent="0.2">
      <c r="A206" t="s">
        <v>149</v>
      </c>
      <c r="B206" s="82">
        <f t="shared" ref="B206:I206" ca="1" si="99">+B36</f>
        <v>0</v>
      </c>
      <c r="C206" s="82">
        <f t="shared" ca="1" si="99"/>
        <v>0</v>
      </c>
      <c r="D206" s="82">
        <f t="shared" ca="1" si="99"/>
        <v>0</v>
      </c>
      <c r="E206" s="82">
        <f t="shared" ca="1" si="99"/>
        <v>0</v>
      </c>
      <c r="F206" s="82">
        <f t="shared" ca="1" si="99"/>
        <v>0</v>
      </c>
      <c r="G206" s="82">
        <f t="shared" ca="1" si="99"/>
        <v>0</v>
      </c>
      <c r="H206" s="82">
        <f t="shared" ca="1" si="99"/>
        <v>0</v>
      </c>
      <c r="I206" s="82">
        <f t="shared" ca="1" si="99"/>
        <v>0</v>
      </c>
    </row>
    <row r="207" spans="1:9" hidden="1" outlineLevel="1" x14ac:dyDescent="0.2">
      <c r="A207" t="s">
        <v>150</v>
      </c>
      <c r="B207" s="82">
        <f t="shared" ref="B207:I207" ca="1" si="100">+B36+B48</f>
        <v>0</v>
      </c>
      <c r="C207" s="82">
        <f t="shared" ca="1" si="100"/>
        <v>0</v>
      </c>
      <c r="D207" s="82">
        <f t="shared" ca="1" si="100"/>
        <v>0</v>
      </c>
      <c r="E207" s="82">
        <f t="shared" ca="1" si="100"/>
        <v>0</v>
      </c>
      <c r="F207" s="82">
        <f t="shared" ca="1" si="100"/>
        <v>0</v>
      </c>
      <c r="G207" s="82">
        <f t="shared" ca="1" si="100"/>
        <v>0</v>
      </c>
      <c r="H207" s="82">
        <f t="shared" ca="1" si="100"/>
        <v>0</v>
      </c>
      <c r="I207" s="82">
        <f t="shared" ca="1" si="100"/>
        <v>0</v>
      </c>
    </row>
    <row r="208" spans="1:9" hidden="1" outlineLevel="1" x14ac:dyDescent="0.2">
      <c r="A208" t="s">
        <v>151</v>
      </c>
      <c r="B208" s="82">
        <f t="shared" ref="B208:I208" ca="1" si="101">+B70</f>
        <v>0</v>
      </c>
      <c r="C208" s="82">
        <f t="shared" ca="1" si="101"/>
        <v>0</v>
      </c>
      <c r="D208" s="82">
        <f t="shared" ca="1" si="101"/>
        <v>0</v>
      </c>
      <c r="E208" s="82">
        <f t="shared" ca="1" si="101"/>
        <v>0</v>
      </c>
      <c r="F208" s="82">
        <f t="shared" ca="1" si="101"/>
        <v>0</v>
      </c>
      <c r="G208" s="82">
        <f t="shared" ca="1" si="101"/>
        <v>0</v>
      </c>
      <c r="H208" s="82">
        <f t="shared" ca="1" si="101"/>
        <v>0</v>
      </c>
      <c r="I208" s="82">
        <f t="shared" ca="1" si="101"/>
        <v>0</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204" priority="2" stopIfTrue="1" operator="notEqual">
      <formula>0</formula>
    </cfRule>
  </conditionalFormatting>
  <conditionalFormatting sqref="J130 J94 J70 J59 J48 J36:J37 J14 J25">
    <cfRule type="cellIs" dxfId="203" priority="3" stopIfTrue="1" operator="equal">
      <formula>"OK"</formula>
    </cfRule>
    <cfRule type="cellIs" dxfId="202" priority="4" stopIfTrue="1" operator="equal">
      <formula>"Warning Check Escalations"</formula>
    </cfRule>
  </conditionalFormatting>
  <conditionalFormatting sqref="N120:T120 N84:T84">
    <cfRule type="cellIs" dxfId="201" priority="5" stopIfTrue="1" operator="notEqual">
      <formula>0</formula>
    </cfRule>
    <cfRule type="cellIs" dxfId="200" priority="6" stopIfTrue="1" operator="equal">
      <formula>0</formula>
    </cfRule>
  </conditionalFormatting>
  <conditionalFormatting sqref="B94:I94">
    <cfRule type="cellIs" dxfId="199" priority="1" stopIfTrue="1" operator="notEqual">
      <formula>0</formula>
    </cfRule>
  </conditionalFormatting>
  <dataValidations count="5">
    <dataValidation type="list" showInputMessage="1" showErrorMessage="1" sqref="B112" xr:uid="{00000000-0002-0000-3600-000000000000}">
      <formula1>"Labour, Materials, Services"</formula1>
    </dataValidation>
    <dataValidation type="list" allowBlank="1" showInputMessage="1" showErrorMessage="1" sqref="A77:A82" xr:uid="{00000000-0002-0000-3600-000001000000}">
      <formula1>EscalationDescription_Input_Cost</formula1>
    </dataValidation>
    <dataValidation type="list" showInputMessage="1" showErrorMessage="1" sqref="A113:A118" xr:uid="{00000000-0002-0000-3600-000002000000}">
      <formula1>EscalationDescription_General</formula1>
    </dataValidation>
    <dataValidation type="list" allowBlank="1" showInputMessage="1" showErrorMessage="1" sqref="D5" xr:uid="{00000000-0002-0000-3600-000003000000}">
      <formula1>"2008/09 Regulatory Accounts, Bottom Up"</formula1>
    </dataValidation>
    <dataValidation type="list" showInputMessage="1" showErrorMessage="1" sqref="B77:B82 B113:B118" xr:uid="{00000000-0002-0000-36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119809"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5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codeName="Sheet19">
    <tabColor indexed="17"/>
    <pageSetUpPr fitToPage="1"/>
  </sheetPr>
  <dimension ref="A1:T240"/>
  <sheetViews>
    <sheetView showGridLines="0" workbookViewId="0">
      <selection activeCell="A160" sqref="A160:I169"/>
    </sheetView>
  </sheetViews>
  <sheetFormatPr defaultRowHeight="12.75" outlineLevelRow="2" x14ac:dyDescent="0.2"/>
  <cols>
    <col min="1" max="1" width="30" customWidth="1"/>
    <col min="2" max="2" width="28.28515625" bestFit="1" customWidth="1"/>
    <col min="3"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1</v>
      </c>
      <c r="M1" s="281"/>
      <c r="N1" s="279"/>
      <c r="O1" s="279"/>
      <c r="P1" s="279"/>
      <c r="Q1" s="279"/>
      <c r="R1" s="279"/>
      <c r="S1" s="279"/>
      <c r="T1" s="279"/>
    </row>
    <row r="2" spans="1:20" ht="15.75" x14ac:dyDescent="0.25">
      <c r="A2" s="184" t="s">
        <v>114</v>
      </c>
      <c r="B2" s="74" t="str">
        <f ca="1">OFFSET(List_DAOpexStart,+$K$1,1)</f>
        <v>Distribution Licence Fee</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2.3746031859000576</v>
      </c>
      <c r="D13" s="285">
        <f ca="1">OFFSET(Future_DAOpexStart,MATCH($K$1,'I-5 Future DA'!$A$6:$A$222)+7,+'I-5 Future DA'!E$5)</f>
        <v>2.3746031859000576</v>
      </c>
      <c r="E13" s="285">
        <f ca="1">OFFSET(Future_DAOpexStart,MATCH($K$1,'I-5 Future DA'!$A$6:$A$222)+7,+'I-5 Future DA'!F$5)</f>
        <v>2.3746031859000576</v>
      </c>
      <c r="F13" s="285">
        <f ca="1">OFFSET(Future_DAOpexStart,MATCH($K$1,'I-5 Future DA'!$A$6:$A$222)+7,+'I-5 Future DA'!G$5)</f>
        <v>2.3746031859000576</v>
      </c>
      <c r="G13" s="285">
        <f ca="1">OFFSET(Future_DAOpexStart,MATCH($K$1,'I-5 Future DA'!$A$6:$A$222)+7,+'I-5 Future DA'!H$5)</f>
        <v>2.3746031859000576</v>
      </c>
      <c r="H13" s="285">
        <f ca="1">OFFSET(Future_DAOpexStart,MATCH($K$1,'I-5 Future DA'!$A$6:$A$222)+7,+'I-5 Future DA'!I$5)</f>
        <v>2.3746031859000576</v>
      </c>
      <c r="I13" s="285">
        <f ca="1">OFFSET(Future_DAOpexStart,MATCH($K$1,'I-5 Future DA'!$A$6:$A$222)+7,+'I-5 Future DA'!J$5)</f>
        <v>2.3746031859000576</v>
      </c>
      <c r="J13" s="36"/>
      <c r="K13" s="21"/>
      <c r="L13" s="21"/>
    </row>
    <row r="14" spans="1:20" s="87" customFormat="1" ht="18" customHeight="1" collapsed="1" thickBot="1" x14ac:dyDescent="0.25">
      <c r="A14" s="84" t="s">
        <v>71</v>
      </c>
      <c r="B14" s="286">
        <f t="shared" ref="B14:I14" ca="1" si="0">SUM(B8:B13)</f>
        <v>0</v>
      </c>
      <c r="C14" s="286">
        <f t="shared" ca="1" si="0"/>
        <v>2.3746031859000576</v>
      </c>
      <c r="D14" s="286">
        <f t="shared" ca="1" si="0"/>
        <v>2.3746031859000576</v>
      </c>
      <c r="E14" s="286">
        <f t="shared" ca="1" si="0"/>
        <v>2.3746031859000576</v>
      </c>
      <c r="F14" s="286">
        <f t="shared" ca="1" si="0"/>
        <v>2.3746031859000576</v>
      </c>
      <c r="G14" s="286">
        <f t="shared" ca="1" si="0"/>
        <v>2.3746031859000576</v>
      </c>
      <c r="H14" s="286">
        <f t="shared" ca="1" si="0"/>
        <v>2.3746031859000576</v>
      </c>
      <c r="I14" s="286">
        <f t="shared" ca="1" si="0"/>
        <v>2.3746031859000576</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+'DA-1'!B8+'DA-1'!B19</f>
        <v>0</v>
      </c>
      <c r="C30" s="284">
        <f ca="1">+'DA-1'!C8+'DA-1'!C19</f>
        <v>0</v>
      </c>
      <c r="D30" s="284">
        <f ca="1">+'DA-1'!D8+'DA-1'!D19</f>
        <v>0</v>
      </c>
      <c r="E30" s="284">
        <f ca="1">+'DA-1'!E8+'DA-1'!E19</f>
        <v>0</v>
      </c>
      <c r="F30" s="284">
        <f ca="1">+'DA-1'!F8+'DA-1'!F19</f>
        <v>0</v>
      </c>
      <c r="G30" s="284">
        <f ca="1">+'DA-1'!G8+'DA-1'!G19</f>
        <v>0</v>
      </c>
      <c r="H30" s="284">
        <f ca="1">+'DA-1'!H8+'DA-1'!H19</f>
        <v>0</v>
      </c>
      <c r="I30" s="284">
        <f ca="1">+'DA-1'!I8+'DA-1'!I19</f>
        <v>0</v>
      </c>
      <c r="J30" s="42"/>
      <c r="K30" s="21"/>
      <c r="L30" s="21"/>
    </row>
    <row r="31" spans="1:12" hidden="1" outlineLevel="2" x14ac:dyDescent="0.2">
      <c r="A31" s="61" t="s">
        <v>69</v>
      </c>
      <c r="B31" s="284">
        <f ca="1">+'DA-1'!B9+'DA-1'!B20</f>
        <v>0</v>
      </c>
      <c r="C31" s="284">
        <f ca="1">+'DA-1'!C9+'DA-1'!C20</f>
        <v>0</v>
      </c>
      <c r="D31" s="284">
        <f ca="1">+'DA-1'!D9+'DA-1'!D20</f>
        <v>0</v>
      </c>
      <c r="E31" s="284">
        <f ca="1">+'DA-1'!E9+'DA-1'!E20</f>
        <v>0</v>
      </c>
      <c r="F31" s="284">
        <f ca="1">+'DA-1'!F9+'DA-1'!F20</f>
        <v>0</v>
      </c>
      <c r="G31" s="284">
        <f ca="1">+'DA-1'!G9+'DA-1'!G20</f>
        <v>0</v>
      </c>
      <c r="H31" s="284">
        <f ca="1">+'DA-1'!H9+'DA-1'!H20</f>
        <v>0</v>
      </c>
      <c r="I31" s="284">
        <f ca="1">+'DA-1'!I9+'DA-1'!I20</f>
        <v>0</v>
      </c>
      <c r="J31" s="42"/>
      <c r="K31" s="21"/>
      <c r="L31" s="21"/>
    </row>
    <row r="32" spans="1:12" s="736" customFormat="1" hidden="1" outlineLevel="2" x14ac:dyDescent="0.2">
      <c r="A32" s="61" t="s">
        <v>546</v>
      </c>
      <c r="B32" s="284">
        <f ca="1">+'DA-1'!B10+'DA-1'!B21</f>
        <v>0</v>
      </c>
      <c r="C32" s="284">
        <f ca="1">+'DA-1'!C10+'DA-1'!C21</f>
        <v>0</v>
      </c>
      <c r="D32" s="284">
        <f ca="1">+'DA-1'!D10+'DA-1'!D21</f>
        <v>0</v>
      </c>
      <c r="E32" s="284">
        <f ca="1">+'DA-1'!E10+'DA-1'!E21</f>
        <v>0</v>
      </c>
      <c r="F32" s="284">
        <f ca="1">+'DA-1'!F10+'DA-1'!F21</f>
        <v>0</v>
      </c>
      <c r="G32" s="284">
        <f ca="1">+'DA-1'!G10+'DA-1'!G21</f>
        <v>0</v>
      </c>
      <c r="H32" s="284">
        <f ca="1">+'DA-1'!H10+'DA-1'!H21</f>
        <v>0</v>
      </c>
      <c r="I32" s="284">
        <f ca="1">+'DA-1'!I10+'DA-1'!I21</f>
        <v>0</v>
      </c>
      <c r="J32" s="42"/>
      <c r="K32" s="712"/>
      <c r="L32" s="712"/>
    </row>
    <row r="33" spans="1:12" hidden="1" outlineLevel="2" x14ac:dyDescent="0.2">
      <c r="A33" s="61" t="s">
        <v>547</v>
      </c>
      <c r="B33" s="284">
        <f ca="1">+'DA-1'!B11+'DA-1'!B22</f>
        <v>0</v>
      </c>
      <c r="C33" s="284">
        <f ca="1">+'DA-1'!C11+'DA-1'!C22</f>
        <v>0</v>
      </c>
      <c r="D33" s="284">
        <f ca="1">+'DA-1'!D11+'DA-1'!D22</f>
        <v>0</v>
      </c>
      <c r="E33" s="284">
        <f ca="1">+'DA-1'!E11+'DA-1'!E22</f>
        <v>0</v>
      </c>
      <c r="F33" s="284">
        <f ca="1">+'DA-1'!F11+'DA-1'!F22</f>
        <v>0</v>
      </c>
      <c r="G33" s="284">
        <f ca="1">+'DA-1'!G11+'DA-1'!G22</f>
        <v>0</v>
      </c>
      <c r="H33" s="284">
        <f ca="1">+'DA-1'!H11+'DA-1'!H22</f>
        <v>0</v>
      </c>
      <c r="I33" s="284">
        <f ca="1">+'DA-1'!I11+'DA-1'!I22</f>
        <v>0</v>
      </c>
      <c r="J33" s="42"/>
      <c r="K33" s="21"/>
      <c r="L33" s="21"/>
    </row>
    <row r="34" spans="1:12" s="736" customFormat="1" hidden="1" outlineLevel="2" x14ac:dyDescent="0.2">
      <c r="A34" s="61" t="s">
        <v>498</v>
      </c>
      <c r="B34" s="284">
        <f ca="1">+'DA-1'!B12+'DA-1'!B23</f>
        <v>0</v>
      </c>
      <c r="C34" s="284">
        <f ca="1">+'DA-1'!C12+'DA-1'!C23</f>
        <v>0</v>
      </c>
      <c r="D34" s="284">
        <f ca="1">+'DA-1'!D12+'DA-1'!D23</f>
        <v>0</v>
      </c>
      <c r="E34" s="284">
        <f ca="1">+'DA-1'!E12+'DA-1'!E23</f>
        <v>0</v>
      </c>
      <c r="F34" s="284">
        <f ca="1">+'DA-1'!F12+'DA-1'!F23</f>
        <v>0</v>
      </c>
      <c r="G34" s="284">
        <f ca="1">+'DA-1'!G12+'DA-1'!G23</f>
        <v>0</v>
      </c>
      <c r="H34" s="284">
        <f ca="1">+'DA-1'!H12+'DA-1'!H23</f>
        <v>0</v>
      </c>
      <c r="I34" s="284">
        <f ca="1">+'DA-1'!I12+'DA-1'!I23</f>
        <v>0</v>
      </c>
      <c r="J34" s="42"/>
      <c r="K34" s="712"/>
      <c r="L34" s="712"/>
    </row>
    <row r="35" spans="1:12" ht="13.5" hidden="1" outlineLevel="2" thickBot="1" x14ac:dyDescent="0.25">
      <c r="A35" s="83" t="s">
        <v>70</v>
      </c>
      <c r="B35" s="284">
        <f ca="1">+'DA-1'!B13+'DA-1'!B24</f>
        <v>0</v>
      </c>
      <c r="C35" s="284">
        <f ca="1">+'DA-1'!C13+'DA-1'!C24</f>
        <v>2.3746031859000576</v>
      </c>
      <c r="D35" s="284">
        <f ca="1">+'DA-1'!D13+'DA-1'!D24</f>
        <v>2.3746031859000576</v>
      </c>
      <c r="E35" s="284">
        <f ca="1">+'DA-1'!E13+'DA-1'!E24</f>
        <v>2.3746031859000576</v>
      </c>
      <c r="F35" s="284">
        <f ca="1">+'DA-1'!F13+'DA-1'!F24</f>
        <v>2.3746031859000576</v>
      </c>
      <c r="G35" s="284">
        <f ca="1">+'DA-1'!G13+'DA-1'!G24</f>
        <v>2.3746031859000576</v>
      </c>
      <c r="H35" s="284">
        <f ca="1">+'DA-1'!H13+'DA-1'!H24</f>
        <v>2.3746031859000576</v>
      </c>
      <c r="I35" s="284">
        <f ca="1">+'DA-1'!I13+'DA-1'!I24</f>
        <v>2.3746031859000576</v>
      </c>
      <c r="J35" s="93"/>
      <c r="K35" s="21"/>
      <c r="L35" s="21"/>
    </row>
    <row r="36" spans="1:12" s="87" customFormat="1" ht="20.25" customHeight="1" collapsed="1" thickBot="1" x14ac:dyDescent="0.25">
      <c r="A36" s="94" t="s">
        <v>121</v>
      </c>
      <c r="B36" s="293">
        <f t="shared" ref="B36:I36" ca="1" si="7">SUM(B30:B35)</f>
        <v>0</v>
      </c>
      <c r="C36" s="293">
        <f t="shared" ca="1" si="7"/>
        <v>2.3746031859000576</v>
      </c>
      <c r="D36" s="293">
        <f t="shared" ca="1" si="7"/>
        <v>2.3746031859000576</v>
      </c>
      <c r="E36" s="293">
        <f t="shared" ca="1" si="7"/>
        <v>2.3746031859000576</v>
      </c>
      <c r="F36" s="293">
        <f t="shared" ca="1" si="7"/>
        <v>2.3746031859000576</v>
      </c>
      <c r="G36" s="293">
        <f t="shared" ca="1" si="7"/>
        <v>2.3746031859000576</v>
      </c>
      <c r="H36" s="293">
        <f t="shared" ca="1" si="7"/>
        <v>2.3746031859000576</v>
      </c>
      <c r="I36" s="293">
        <f t="shared" ca="1" si="7"/>
        <v>2.3746031859000576</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2.0617197236036292E-2</v>
      </c>
      <c r="F47" s="284">
        <f t="shared" ca="1" si="12"/>
        <v>3.8276449834992766E-2</v>
      </c>
      <c r="G47" s="284">
        <f t="shared" ca="1" si="12"/>
        <v>5.2679477189003204E-2</v>
      </c>
      <c r="H47" s="284">
        <f t="shared" ca="1" si="12"/>
        <v>6.7025496332819776E-2</v>
      </c>
      <c r="I47" s="284">
        <f t="shared" ca="1" si="12"/>
        <v>8.1281789209284541E-2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2.0617197236036292E-2</v>
      </c>
      <c r="F48" s="293">
        <f t="shared" ca="1" si="13"/>
        <v>3.8276449834992766E-2</v>
      </c>
      <c r="G48" s="293">
        <f t="shared" ca="1" si="13"/>
        <v>5.2679477189003204E-2</v>
      </c>
      <c r="H48" s="293">
        <f t="shared" ca="1" si="13"/>
        <v>6.7025496332819776E-2</v>
      </c>
      <c r="I48" s="293">
        <f t="shared" ca="1" si="13"/>
        <v>8.1281789209284541E-2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ca="1">+E134</f>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1.1160673634554705E-2</v>
      </c>
      <c r="F58" s="285">
        <f t="shared" ca="1" si="18"/>
        <v>2.6686336609285929E-2</v>
      </c>
      <c r="G58" s="285">
        <f t="shared" ca="1" si="18"/>
        <v>4.4601629063513261E-2</v>
      </c>
      <c r="H58" s="285">
        <f t="shared" ca="1" si="18"/>
        <v>6.1062669120532868E-2</v>
      </c>
      <c r="I58" s="285">
        <f t="shared" ca="1" si="18"/>
        <v>7.5898788172568191E-2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1.1160673634554705E-2</v>
      </c>
      <c r="F59" s="286">
        <f t="shared" ca="1" si="19"/>
        <v>2.6686336609285929E-2</v>
      </c>
      <c r="G59" s="286">
        <f t="shared" ca="1" si="19"/>
        <v>4.4601629063513261E-2</v>
      </c>
      <c r="H59" s="286">
        <f t="shared" ca="1" si="19"/>
        <v>6.1062669120532868E-2</v>
      </c>
      <c r="I59" s="286">
        <f t="shared" ca="1" si="19"/>
        <v>7.5898788172568191E-2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2.3746031859000576</v>
      </c>
      <c r="D69" s="285">
        <f t="shared" ca="1" si="24"/>
        <v>2.3746031859000576</v>
      </c>
      <c r="E69" s="285">
        <f t="shared" ca="1" si="24"/>
        <v>2.4063810567706487</v>
      </c>
      <c r="F69" s="285">
        <f t="shared" ca="1" si="24"/>
        <v>2.4395659723443361</v>
      </c>
      <c r="G69" s="285">
        <f t="shared" ca="1" si="24"/>
        <v>2.4718842921525743</v>
      </c>
      <c r="H69" s="285">
        <f t="shared" ca="1" si="24"/>
        <v>2.5026913513534104</v>
      </c>
      <c r="I69" s="285">
        <f t="shared" ca="1" si="24"/>
        <v>2.5317837632819105</v>
      </c>
      <c r="K69" s="42"/>
      <c r="L69" s="21"/>
    </row>
    <row r="70" spans="1:20" s="87" customFormat="1" ht="18" customHeight="1" collapsed="1" thickBot="1" x14ac:dyDescent="0.25">
      <c r="A70" s="99" t="s">
        <v>122</v>
      </c>
      <c r="B70" s="294">
        <f t="shared" ref="B70:I70" ca="1" si="25">SUM(B64:B69)</f>
        <v>0</v>
      </c>
      <c r="C70" s="294">
        <f t="shared" ca="1" si="25"/>
        <v>2.3746031859000576</v>
      </c>
      <c r="D70" s="294">
        <f t="shared" ca="1" si="25"/>
        <v>2.3746031859000576</v>
      </c>
      <c r="E70" s="294">
        <f t="shared" ca="1" si="25"/>
        <v>2.4063810567706487</v>
      </c>
      <c r="F70" s="294">
        <f t="shared" ca="1" si="25"/>
        <v>2.4395659723443361</v>
      </c>
      <c r="G70" s="294">
        <f t="shared" ca="1" si="25"/>
        <v>2.4718842921525743</v>
      </c>
      <c r="H70" s="294">
        <f t="shared" ca="1" si="25"/>
        <v>2.5026913513534104</v>
      </c>
      <c r="I70" s="294">
        <f t="shared" ca="1" si="25"/>
        <v>2.5317837632819105</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2.0617197236036292E-2</v>
      </c>
      <c r="Q77" s="284">
        <f ca="1">IF($B77&lt;&gt;0,(+VLOOKUP($B77,$A$8:$I$13,6,FALSE))*(F77),0)</f>
        <v>3.8276449834992766E-2</v>
      </c>
      <c r="R77" s="284">
        <f ca="1">IF($B77&lt;&gt;0,(+VLOOKUP($B77,$A$8:$I$13,7,FALSE))*(G77),0)</f>
        <v>5.2679477189003204E-2</v>
      </c>
      <c r="S77" s="284">
        <f ca="1">IF($B77&lt;&gt;0,(+VLOOKUP($B77,$A$8:$I$13,8,FALSE))*(H77),0)</f>
        <v>6.7025496332819776E-2</v>
      </c>
      <c r="T77" s="284">
        <f ca="1">IF($B77&lt;&gt;0,(+VLOOKUP($B77,$A$8:$I$13,9,FALSE))*(I77),0)</f>
        <v>8.1281789209284541E-2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 ca="1" si="51">SUM(O77:O82)</f>
        <v>0</v>
      </c>
      <c r="P83" s="291">
        <f ca="1">SUM(P77:P82)</f>
        <v>2.0617197236036292E-2</v>
      </c>
      <c r="Q83" s="291">
        <f t="shared" ref="Q83:T83" ca="1" si="52">SUM(Q77:Q82)</f>
        <v>3.8276449834992766E-2</v>
      </c>
      <c r="R83" s="291">
        <f t="shared" ca="1" si="52"/>
        <v>5.2679477189003204E-2</v>
      </c>
      <c r="S83" s="291">
        <f t="shared" ca="1" si="52"/>
        <v>6.7025496332819776E-2</v>
      </c>
      <c r="T83" s="291">
        <f t="shared" ca="1" si="52"/>
        <v>8.1281789209284541E-2</v>
      </c>
    </row>
    <row r="84" spans="1:20" ht="12" customHeight="1" outlineLevel="1" thickBot="1" x14ac:dyDescent="0.25">
      <c r="B84" s="42"/>
      <c r="C84" s="42"/>
      <c r="D84" s="42"/>
      <c r="E84" s="42"/>
      <c r="F84" s="42"/>
      <c r="G84" s="42"/>
      <c r="H84" s="42"/>
      <c r="I84" s="42"/>
      <c r="M84" s="410" t="s">
        <v>330</v>
      </c>
      <c r="N84" s="411">
        <f ca="1">ROUND(N83-C104,3)</f>
        <v>0</v>
      </c>
      <c r="O84" s="411">
        <f t="shared" ref="O84" ca="1" si="53">ROUND(O83-D104,3)</f>
        <v>0</v>
      </c>
      <c r="P84" s="411">
        <f ca="1">ROUND(P83-E104,3)</f>
        <v>0</v>
      </c>
      <c r="Q84" s="411">
        <f ca="1">ROUND(Q83-F104,3)</f>
        <v>0</v>
      </c>
      <c r="R84" s="411">
        <f ca="1">ROUND(R83-G104,3)</f>
        <v>0</v>
      </c>
      <c r="S84" s="411">
        <f ca="1">ROUND(S83-H104,3)</f>
        <v>0</v>
      </c>
      <c r="T84" s="412">
        <f ca="1">ROUND(T83-I104,3)</f>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4">SUMIF($B$77:$B$82,$A86,D$77:D$82)</f>
        <v>0</v>
      </c>
      <c r="E86" s="108">
        <f t="shared" si="54"/>
        <v>0</v>
      </c>
      <c r="F86" s="108">
        <f t="shared" si="54"/>
        <v>0</v>
      </c>
      <c r="G86" s="108">
        <f t="shared" si="54"/>
        <v>0</v>
      </c>
      <c r="H86" s="108">
        <f t="shared" si="54"/>
        <v>0</v>
      </c>
      <c r="I86" s="108">
        <f t="shared" si="54"/>
        <v>0</v>
      </c>
      <c r="J86" s="109"/>
    </row>
    <row r="87" spans="1:20" outlineLevel="1" x14ac:dyDescent="0.2">
      <c r="A87" s="107" t="s">
        <v>69</v>
      </c>
      <c r="B87" s="42"/>
      <c r="C87" s="108">
        <f t="shared" ref="C87:C91" si="55">SUMIF($B$77:$B$82,$A87,C$77:C$82)</f>
        <v>0</v>
      </c>
      <c r="D87" s="108">
        <f t="shared" si="54"/>
        <v>0</v>
      </c>
      <c r="E87" s="108">
        <f t="shared" si="54"/>
        <v>0</v>
      </c>
      <c r="F87" s="108">
        <f t="shared" si="54"/>
        <v>0</v>
      </c>
      <c r="G87" s="108">
        <f t="shared" si="54"/>
        <v>0</v>
      </c>
      <c r="H87" s="108">
        <f t="shared" si="54"/>
        <v>0</v>
      </c>
      <c r="I87" s="108">
        <f t="shared" si="54"/>
        <v>0</v>
      </c>
    </row>
    <row r="88" spans="1:20" s="736" customFormat="1" outlineLevel="1" x14ac:dyDescent="0.2">
      <c r="A88" s="107" t="s">
        <v>546</v>
      </c>
      <c r="B88" s="42"/>
      <c r="C88" s="108">
        <f t="shared" si="55"/>
        <v>0</v>
      </c>
      <c r="D88" s="108">
        <f t="shared" si="54"/>
        <v>0</v>
      </c>
      <c r="E88" s="108">
        <f t="shared" si="54"/>
        <v>0</v>
      </c>
      <c r="F88" s="108">
        <f t="shared" si="54"/>
        <v>0</v>
      </c>
      <c r="G88" s="108">
        <f t="shared" si="54"/>
        <v>0</v>
      </c>
      <c r="H88" s="108">
        <f t="shared" si="54"/>
        <v>0</v>
      </c>
      <c r="I88" s="108">
        <f t="shared" si="54"/>
        <v>0</v>
      </c>
    </row>
    <row r="89" spans="1:20" outlineLevel="1" x14ac:dyDescent="0.2">
      <c r="A89" s="110" t="s">
        <v>547</v>
      </c>
      <c r="B89" s="42"/>
      <c r="C89" s="108">
        <f t="shared" si="55"/>
        <v>0</v>
      </c>
      <c r="D89" s="108">
        <f t="shared" si="54"/>
        <v>0</v>
      </c>
      <c r="E89" s="108">
        <f t="shared" si="54"/>
        <v>0</v>
      </c>
      <c r="F89" s="108">
        <f t="shared" si="54"/>
        <v>0</v>
      </c>
      <c r="G89" s="108">
        <f t="shared" si="54"/>
        <v>0</v>
      </c>
      <c r="H89" s="108">
        <f t="shared" si="54"/>
        <v>0</v>
      </c>
      <c r="I89" s="108">
        <f t="shared" si="54"/>
        <v>0</v>
      </c>
    </row>
    <row r="90" spans="1:20" s="736" customFormat="1" outlineLevel="1" x14ac:dyDescent="0.2">
      <c r="A90" s="110" t="s">
        <v>498</v>
      </c>
      <c r="B90" s="42"/>
      <c r="C90" s="108">
        <f t="shared" si="55"/>
        <v>0</v>
      </c>
      <c r="D90" s="108">
        <f t="shared" si="54"/>
        <v>0</v>
      </c>
      <c r="E90" s="108">
        <f t="shared" si="54"/>
        <v>0</v>
      </c>
      <c r="F90" s="108">
        <f t="shared" si="54"/>
        <v>0</v>
      </c>
      <c r="G90" s="108">
        <f t="shared" si="54"/>
        <v>0</v>
      </c>
      <c r="H90" s="108">
        <f t="shared" si="54"/>
        <v>0</v>
      </c>
      <c r="I90" s="108">
        <f t="shared" si="54"/>
        <v>0</v>
      </c>
    </row>
    <row r="91" spans="1:20" ht="13.5" outlineLevel="1" thickBot="1" x14ac:dyDescent="0.25">
      <c r="A91" s="107" t="s">
        <v>70</v>
      </c>
      <c r="B91" s="42"/>
      <c r="C91" s="108">
        <f t="shared" si="55"/>
        <v>0</v>
      </c>
      <c r="D91" s="108">
        <f t="shared" si="54"/>
        <v>0</v>
      </c>
      <c r="E91" s="108">
        <f t="shared" si="54"/>
        <v>8.6823758000735829E-3</v>
      </c>
      <c r="F91" s="108">
        <f t="shared" si="54"/>
        <v>1.6119093102490156E-2</v>
      </c>
      <c r="G91" s="108">
        <f t="shared" si="54"/>
        <v>2.2184539085015942E-2</v>
      </c>
      <c r="H91" s="108">
        <f t="shared" si="54"/>
        <v>2.8225977599459329E-2</v>
      </c>
      <c r="I91" s="108">
        <f t="shared" si="54"/>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6">SUM(D77:D82)</f>
        <v>0</v>
      </c>
      <c r="E93" s="114">
        <f t="shared" si="56"/>
        <v>8.6823758000735829E-3</v>
      </c>
      <c r="F93" s="114">
        <f t="shared" si="56"/>
        <v>1.6119093102490156E-2</v>
      </c>
      <c r="G93" s="114">
        <f t="shared" si="56"/>
        <v>2.2184539085015942E-2</v>
      </c>
      <c r="H93" s="114">
        <f t="shared" si="56"/>
        <v>2.8225977599459329E-2</v>
      </c>
      <c r="I93" s="114">
        <f t="shared" si="56"/>
        <v>3.4229630319676296E-2</v>
      </c>
      <c r="M93" s="115"/>
      <c r="N93" s="115"/>
      <c r="O93" s="115"/>
      <c r="P93" s="115"/>
    </row>
    <row r="94" spans="1:20" ht="13.5" outlineLevel="1" thickBot="1" x14ac:dyDescent="0.25">
      <c r="A94" s="116" t="s">
        <v>133</v>
      </c>
      <c r="B94" s="117"/>
      <c r="C94" s="117">
        <f t="shared" ref="C94:I94" si="57">+C92-C93</f>
        <v>0</v>
      </c>
      <c r="D94" s="117">
        <f t="shared" si="57"/>
        <v>0</v>
      </c>
      <c r="E94" s="117">
        <f t="shared" si="57"/>
        <v>0</v>
      </c>
      <c r="F94" s="117">
        <f t="shared" si="57"/>
        <v>0</v>
      </c>
      <c r="G94" s="117">
        <f t="shared" si="57"/>
        <v>0</v>
      </c>
      <c r="H94" s="117">
        <f t="shared" si="57"/>
        <v>0</v>
      </c>
      <c r="I94" s="117">
        <f t="shared" si="57"/>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8">+D8*(D86)</f>
        <v>0</v>
      </c>
      <c r="E98" s="284">
        <f ca="1">+E8*(E86)</f>
        <v>0</v>
      </c>
      <c r="F98" s="284">
        <f t="shared" ca="1" si="58"/>
        <v>0</v>
      </c>
      <c r="G98" s="284">
        <f t="shared" ca="1" si="58"/>
        <v>0</v>
      </c>
      <c r="H98" s="284">
        <f t="shared" ca="1" si="58"/>
        <v>0</v>
      </c>
      <c r="I98" s="284">
        <f t="shared" ca="1" si="58"/>
        <v>0</v>
      </c>
    </row>
    <row r="99" spans="1:20" outlineLevel="1" x14ac:dyDescent="0.2">
      <c r="A99" s="61" t="s">
        <v>69</v>
      </c>
      <c r="B99" s="119"/>
      <c r="C99" s="284">
        <f t="shared" ref="C99:I99" ca="1" si="59">+C9*(C87)</f>
        <v>0</v>
      </c>
      <c r="D99" s="284">
        <f t="shared" ca="1" si="59"/>
        <v>0</v>
      </c>
      <c r="E99" s="284">
        <f t="shared" ca="1" si="59"/>
        <v>0</v>
      </c>
      <c r="F99" s="284">
        <f t="shared" ca="1" si="59"/>
        <v>0</v>
      </c>
      <c r="G99" s="284">
        <f t="shared" ca="1" si="59"/>
        <v>0</v>
      </c>
      <c r="H99" s="284">
        <f t="shared" ca="1" si="59"/>
        <v>0</v>
      </c>
      <c r="I99" s="284">
        <f t="shared" ca="1" si="59"/>
        <v>0</v>
      </c>
    </row>
    <row r="100" spans="1:20" s="736" customFormat="1" outlineLevel="1" x14ac:dyDescent="0.2">
      <c r="A100" s="61" t="s">
        <v>546</v>
      </c>
      <c r="B100" s="119"/>
      <c r="C100" s="284">
        <f t="shared" ref="C100:I100" ca="1" si="60">+C10*(C88)</f>
        <v>0</v>
      </c>
      <c r="D100" s="284">
        <f t="shared" ca="1" si="60"/>
        <v>0</v>
      </c>
      <c r="E100" s="284">
        <f t="shared" ca="1" si="60"/>
        <v>0</v>
      </c>
      <c r="F100" s="284">
        <f t="shared" ca="1" si="60"/>
        <v>0</v>
      </c>
      <c r="G100" s="284">
        <f t="shared" ca="1" si="60"/>
        <v>0</v>
      </c>
      <c r="H100" s="284">
        <f t="shared" ca="1" si="60"/>
        <v>0</v>
      </c>
      <c r="I100" s="284">
        <f t="shared" ca="1" si="60"/>
        <v>0</v>
      </c>
    </row>
    <row r="101" spans="1:20" outlineLevel="1" x14ac:dyDescent="0.2">
      <c r="A101" s="61" t="s">
        <v>547</v>
      </c>
      <c r="B101" s="119"/>
      <c r="C101" s="284">
        <f t="shared" ref="C101:I101" ca="1" si="61">+C11*(C89)</f>
        <v>0</v>
      </c>
      <c r="D101" s="284">
        <f t="shared" ca="1" si="61"/>
        <v>0</v>
      </c>
      <c r="E101" s="284">
        <f t="shared" ca="1" si="61"/>
        <v>0</v>
      </c>
      <c r="F101" s="284">
        <f t="shared" ca="1" si="61"/>
        <v>0</v>
      </c>
      <c r="G101" s="284">
        <f t="shared" ca="1" si="61"/>
        <v>0</v>
      </c>
      <c r="H101" s="284">
        <f t="shared" ca="1" si="61"/>
        <v>0</v>
      </c>
      <c r="I101" s="284">
        <f t="shared" ca="1" si="61"/>
        <v>0</v>
      </c>
    </row>
    <row r="102" spans="1:20" s="736" customFormat="1" outlineLevel="1" x14ac:dyDescent="0.2">
      <c r="A102" s="61" t="s">
        <v>498</v>
      </c>
      <c r="B102" s="119"/>
      <c r="C102" s="284">
        <f t="shared" ref="C102:I102" ca="1" si="62">+C12*(C90)</f>
        <v>0</v>
      </c>
      <c r="D102" s="284">
        <f t="shared" ca="1" si="62"/>
        <v>0</v>
      </c>
      <c r="E102" s="284">
        <f t="shared" ca="1" si="62"/>
        <v>0</v>
      </c>
      <c r="F102" s="284">
        <f t="shared" ca="1" si="62"/>
        <v>0</v>
      </c>
      <c r="G102" s="284">
        <f t="shared" ca="1" si="62"/>
        <v>0</v>
      </c>
      <c r="H102" s="284">
        <f t="shared" ca="1" si="62"/>
        <v>0</v>
      </c>
      <c r="I102" s="284">
        <f t="shared" ca="1" si="62"/>
        <v>0</v>
      </c>
    </row>
    <row r="103" spans="1:20" outlineLevel="1" x14ac:dyDescent="0.2">
      <c r="A103" s="83" t="s">
        <v>70</v>
      </c>
      <c r="B103" s="119"/>
      <c r="C103" s="284">
        <f t="shared" ref="C103:I103" ca="1" si="63">+C13*(C91)</f>
        <v>0</v>
      </c>
      <c r="D103" s="284">
        <f t="shared" ca="1" si="63"/>
        <v>0</v>
      </c>
      <c r="E103" s="284">
        <f ca="1">+E13*(E91)</f>
        <v>2.0617197236036292E-2</v>
      </c>
      <c r="F103" s="284">
        <f ca="1">+F13*(F91)</f>
        <v>3.8276449834992766E-2</v>
      </c>
      <c r="G103" s="284">
        <f ca="1">+G13*(G91)</f>
        <v>5.2679477189003204E-2</v>
      </c>
      <c r="H103" s="284">
        <f t="shared" ca="1" si="63"/>
        <v>6.7025496332819776E-2</v>
      </c>
      <c r="I103" s="284">
        <f t="shared" ca="1" si="63"/>
        <v>8.1281789209284541E-2</v>
      </c>
    </row>
    <row r="104" spans="1:20" outlineLevel="1" x14ac:dyDescent="0.2">
      <c r="A104" s="120" t="s">
        <v>135</v>
      </c>
      <c r="B104" s="121"/>
      <c r="C104" s="295">
        <f t="shared" ref="C104:I104" ca="1" si="64">SUM(C98:C103)</f>
        <v>0</v>
      </c>
      <c r="D104" s="295">
        <f t="shared" ca="1" si="64"/>
        <v>0</v>
      </c>
      <c r="E104" s="295">
        <f t="shared" ca="1" si="64"/>
        <v>2.0617197236036292E-2</v>
      </c>
      <c r="F104" s="295">
        <f t="shared" ca="1" si="64"/>
        <v>3.8276449834992766E-2</v>
      </c>
      <c r="G104" s="295">
        <f t="shared" ca="1" si="64"/>
        <v>5.2679477189003204E-2</v>
      </c>
      <c r="H104" s="295">
        <f t="shared" ca="1" si="64"/>
        <v>6.7025496332819776E-2</v>
      </c>
      <c r="I104" s="295">
        <f t="shared" ca="1" si="64"/>
        <v>8.1281789209284541E-2</v>
      </c>
    </row>
    <row r="105" spans="1:20" ht="13.5" outlineLevel="1" thickBot="1" x14ac:dyDescent="0.25">
      <c r="A105" s="122" t="s">
        <v>136</v>
      </c>
      <c r="B105" s="123"/>
      <c r="C105" s="124">
        <f t="shared" ref="C105:I105" ca="1" si="65">IF(C36&lt;&gt;0,+C104/C36,0)</f>
        <v>0</v>
      </c>
      <c r="D105" s="124">
        <f t="shared" ca="1" si="65"/>
        <v>0</v>
      </c>
      <c r="E105" s="124">
        <f t="shared" ca="1" si="65"/>
        <v>8.6823758000735829E-3</v>
      </c>
      <c r="F105" s="124">
        <f t="shared" ca="1" si="65"/>
        <v>1.6119093102490156E-2</v>
      </c>
      <c r="G105" s="124">
        <f t="shared" ca="1" si="65"/>
        <v>2.2184539085015942E-2</v>
      </c>
      <c r="H105" s="124">
        <f t="shared" ca="1" si="65"/>
        <v>2.8225977599459325E-2</v>
      </c>
      <c r="I105" s="124">
        <f t="shared" ca="1" si="65"/>
        <v>3.4229630319676296E-2</v>
      </c>
    </row>
    <row r="106" spans="1:20" ht="7.5" customHeight="1" outlineLevel="1" x14ac:dyDescent="0.2"/>
    <row r="108" spans="1:20" ht="18" x14ac:dyDescent="0.25">
      <c r="A108" s="206" t="s">
        <v>137</v>
      </c>
      <c r="B108" s="200"/>
      <c r="C108" s="204">
        <v>2</v>
      </c>
      <c r="D108" s="204">
        <f t="shared" ref="D108:I108" si="66">+C108+1</f>
        <v>3</v>
      </c>
      <c r="E108" s="204">
        <f t="shared" si="66"/>
        <v>4</v>
      </c>
      <c r="F108" s="204">
        <f t="shared" si="66"/>
        <v>5</v>
      </c>
      <c r="G108" s="204">
        <f t="shared" si="66"/>
        <v>6</v>
      </c>
      <c r="H108" s="204">
        <f t="shared" si="66"/>
        <v>7</v>
      </c>
      <c r="I108" s="205">
        <f t="shared" si="66"/>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7">IF(ISNA(VLOOKUP($A113,Escalations_General_Costs,+I$73+3,FALSE)),0,VLOOKUP($A113,Escalations_General_Costs,+I$73+3,FALSE))</f>
        <v>Cumulative</v>
      </c>
      <c r="K113" s="106" t="str">
        <f t="shared" ref="K113:K118" si="68">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1.1160673634554705E-2</v>
      </c>
      <c r="Q113" s="284">
        <f ca="1">IF($B113&lt;&gt;0,(+VLOOKUP($B113,$A$8:$I$13,6,FALSE)+VLOOKUP($B113,$A$42:$I$47,6,FALSE))*(F113),0)</f>
        <v>2.6686336609285929E-2</v>
      </c>
      <c r="R113" s="284">
        <f ca="1">IF($B113&lt;&gt;0,(+VLOOKUP($B113,$A$8:$I$13,7,FALSE)+VLOOKUP($B113,$A$42:$I$47,7,FALSE))*(G113),0)</f>
        <v>4.4601629063513261E-2</v>
      </c>
      <c r="S113" s="284">
        <f ca="1">IF($B113&lt;&gt;0,(+VLOOKUP($B113,$A$8:$I$13,8,FALSE)+VLOOKUP($B113,$A$42:$I$47,8,FALSE))*(H113),0)</f>
        <v>6.1062669120532868E-2</v>
      </c>
      <c r="T113" s="284">
        <f ca="1">IF($B113&lt;&gt;0,(+VLOOKUP($B113,$A$8:$I$13,9,FALSE)+VLOOKUP($B113,$A$42:$I$47,9,FALSE))*(I113),0)</f>
        <v>7.5898788172568191E-2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7"/>
        <v>0</v>
      </c>
      <c r="K114" s="106" t="str">
        <f t="shared" si="68"/>
        <v>No</v>
      </c>
      <c r="M114" s="103"/>
      <c r="N114" s="284">
        <f t="shared" ref="N114:N118" si="69">IF($B114&lt;&gt;0,(+VLOOKUP($B114,$A$8:$I$13,3,FALSE)+VLOOKUP($B114,$A$42:$I$47,3,FALSE))*(C114),0)</f>
        <v>0</v>
      </c>
      <c r="O114" s="284">
        <f t="shared" ref="O114:O118" si="70">IF($B114&lt;&gt;0,(+VLOOKUP($B114,$A$8:$I$13,4,FALSE)+VLOOKUP($B114,$A$42:$I$47,4,FALSE))*(D114),0)</f>
        <v>0</v>
      </c>
      <c r="P114" s="284">
        <f t="shared" ref="P114:P118" si="71">IF($B114&lt;&gt;0,(+VLOOKUP($B114,$A$8:$I$13,5,FALSE)+VLOOKUP($B114,$A$42:$I$47,5,FALSE))*(E114),0)</f>
        <v>0</v>
      </c>
      <c r="Q114" s="284">
        <f t="shared" ref="Q114:Q118" si="72">IF($B114&lt;&gt;0,(+VLOOKUP($B114,$A$8:$I$13,6,FALSE)+VLOOKUP($B114,$A$42:$I$47,6,FALSE))*(F114),0)</f>
        <v>0</v>
      </c>
      <c r="R114" s="284">
        <f t="shared" ref="R114:R118" si="73">IF($B114&lt;&gt;0,(+VLOOKUP($B114,$A$8:$I$13,7,FALSE)+VLOOKUP($B114,$A$42:$I$47,7,FALSE))*(G114),0)</f>
        <v>0</v>
      </c>
      <c r="S114" s="284">
        <f t="shared" ref="S114:S118" si="74">IF($B114&lt;&gt;0,(+VLOOKUP($B114,$A$8:$I$13,8,FALSE)+VLOOKUP($B114,$A$42:$I$47,8,FALSE))*(H114),0)</f>
        <v>0</v>
      </c>
      <c r="T114" s="284">
        <f t="shared" ref="T114:T118" si="75">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7"/>
        <v>0</v>
      </c>
      <c r="K115" s="106" t="str">
        <f t="shared" si="68"/>
        <v>No</v>
      </c>
      <c r="M115" s="103"/>
      <c r="N115" s="284">
        <f t="shared" si="69"/>
        <v>0</v>
      </c>
      <c r="O115" s="284">
        <f>IF($B115&lt;&gt;0,(+VLOOKUP($B115,$A$8:$I$13,4,FALSE)+VLOOKUP($B115,$A$42:$I$47,4,FALSE))*(D115),0)</f>
        <v>0</v>
      </c>
      <c r="P115" s="284">
        <f t="shared" si="71"/>
        <v>0</v>
      </c>
      <c r="Q115" s="284">
        <f t="shared" si="72"/>
        <v>0</v>
      </c>
      <c r="R115" s="284">
        <f t="shared" si="73"/>
        <v>0</v>
      </c>
      <c r="S115" s="284">
        <f t="shared" si="74"/>
        <v>0</v>
      </c>
      <c r="T115" s="284">
        <f t="shared" si="75"/>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7"/>
        <v>0</v>
      </c>
      <c r="K116" s="106" t="str">
        <f t="shared" si="68"/>
        <v>No</v>
      </c>
      <c r="M116" s="103"/>
      <c r="N116" s="284">
        <f t="shared" si="69"/>
        <v>0</v>
      </c>
      <c r="O116" s="284">
        <f t="shared" si="70"/>
        <v>0</v>
      </c>
      <c r="P116" s="284">
        <f t="shared" si="71"/>
        <v>0</v>
      </c>
      <c r="Q116" s="284">
        <f t="shared" si="72"/>
        <v>0</v>
      </c>
      <c r="R116" s="284">
        <f t="shared" si="73"/>
        <v>0</v>
      </c>
      <c r="S116" s="284">
        <f t="shared" si="74"/>
        <v>0</v>
      </c>
      <c r="T116" s="284">
        <f t="shared" si="75"/>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7"/>
        <v>0</v>
      </c>
      <c r="K117" s="106" t="str">
        <f t="shared" si="68"/>
        <v>No</v>
      </c>
      <c r="M117" s="103"/>
      <c r="N117" s="284">
        <f t="shared" si="69"/>
        <v>0</v>
      </c>
      <c r="O117" s="284">
        <f t="shared" si="70"/>
        <v>0</v>
      </c>
      <c r="P117" s="284">
        <f t="shared" si="71"/>
        <v>0</v>
      </c>
      <c r="Q117" s="284">
        <f t="shared" si="72"/>
        <v>0</v>
      </c>
      <c r="R117" s="284">
        <f t="shared" si="73"/>
        <v>0</v>
      </c>
      <c r="S117" s="284">
        <f t="shared" si="74"/>
        <v>0</v>
      </c>
      <c r="T117" s="284">
        <f t="shared" si="75"/>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7"/>
        <v>0</v>
      </c>
      <c r="K118" s="106" t="str">
        <f t="shared" si="68"/>
        <v>No</v>
      </c>
      <c r="M118" s="103"/>
      <c r="N118" s="284">
        <f t="shared" si="69"/>
        <v>0</v>
      </c>
      <c r="O118" s="284">
        <f t="shared" si="70"/>
        <v>0</v>
      </c>
      <c r="P118" s="284">
        <f t="shared" si="71"/>
        <v>0</v>
      </c>
      <c r="Q118" s="284">
        <f t="shared" si="72"/>
        <v>0</v>
      </c>
      <c r="R118" s="284">
        <f t="shared" si="73"/>
        <v>0</v>
      </c>
      <c r="S118" s="284">
        <f t="shared" si="74"/>
        <v>0</v>
      </c>
      <c r="T118" s="284">
        <f t="shared" si="75"/>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6">SUM(O113:O118)</f>
        <v>0</v>
      </c>
      <c r="P119" s="291">
        <f t="shared" ca="1" si="76"/>
        <v>1.1160673634554705E-2</v>
      </c>
      <c r="Q119" s="291">
        <f t="shared" ca="1" si="76"/>
        <v>2.6686336609285929E-2</v>
      </c>
      <c r="R119" s="291">
        <f t="shared" ca="1" si="76"/>
        <v>4.4601629063513261E-2</v>
      </c>
      <c r="S119" s="291">
        <f t="shared" ca="1" si="76"/>
        <v>6.1062669120532868E-2</v>
      </c>
      <c r="T119" s="291">
        <f t="shared" ca="1" si="76"/>
        <v>7.5898788172568191E-2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7">ROUND(O119-D140,3)</f>
        <v>0</v>
      </c>
      <c r="P120" s="411">
        <f t="shared" ca="1" si="77"/>
        <v>0</v>
      </c>
      <c r="Q120" s="411">
        <f t="shared" ca="1" si="77"/>
        <v>0</v>
      </c>
      <c r="R120" s="411">
        <f t="shared" ca="1" si="77"/>
        <v>0</v>
      </c>
      <c r="S120" s="411">
        <f t="shared" ca="1" si="77"/>
        <v>0</v>
      </c>
      <c r="T120" s="412">
        <f t="shared" ca="1" si="77"/>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8">ROUND(+C128-C129,4)</f>
        <v>0</v>
      </c>
      <c r="D130" s="125">
        <f t="shared" si="78"/>
        <v>0</v>
      </c>
      <c r="E130" s="125">
        <f t="shared" si="78"/>
        <v>0</v>
      </c>
      <c r="F130" s="125">
        <f t="shared" si="78"/>
        <v>0</v>
      </c>
      <c r="G130" s="125">
        <f t="shared" si="78"/>
        <v>0</v>
      </c>
      <c r="H130" s="125">
        <f t="shared" si="78"/>
        <v>0</v>
      </c>
      <c r="I130" s="125">
        <f t="shared" si="78"/>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9">(+E8+E42)*(E$122)</f>
        <v>0</v>
      </c>
      <c r="F134" s="284">
        <f t="shared" ca="1" si="79"/>
        <v>0</v>
      </c>
      <c r="G134" s="284">
        <f t="shared" ca="1" si="79"/>
        <v>0</v>
      </c>
      <c r="H134" s="284">
        <f t="shared" ca="1" si="79"/>
        <v>0</v>
      </c>
      <c r="I134" s="284">
        <f t="shared" ca="1" si="79"/>
        <v>0</v>
      </c>
    </row>
    <row r="135" spans="1:16" outlineLevel="1" x14ac:dyDescent="0.2">
      <c r="A135" s="61" t="s">
        <v>69</v>
      </c>
      <c r="B135" s="119"/>
      <c r="C135" s="284">
        <f ca="1">(+C9+C43)*(C$123)</f>
        <v>0</v>
      </c>
      <c r="D135" s="284">
        <f t="shared" ref="D135:I135" ca="1" si="80">(+D9+D43)*(D$123)</f>
        <v>0</v>
      </c>
      <c r="E135" s="284">
        <f t="shared" ca="1" si="80"/>
        <v>0</v>
      </c>
      <c r="F135" s="284">
        <f t="shared" ca="1" si="80"/>
        <v>0</v>
      </c>
      <c r="G135" s="284">
        <f t="shared" ca="1" si="80"/>
        <v>0</v>
      </c>
      <c r="H135" s="284">
        <f t="shared" ca="1" si="80"/>
        <v>0</v>
      </c>
      <c r="I135" s="284">
        <f t="shared" ca="1" si="80"/>
        <v>0</v>
      </c>
    </row>
    <row r="136" spans="1:16" s="736" customFormat="1" outlineLevel="1" x14ac:dyDescent="0.2">
      <c r="A136" s="61" t="s">
        <v>546</v>
      </c>
      <c r="B136" s="119"/>
      <c r="C136" s="284">
        <f ca="1">(+C10+C44)*(C$124)</f>
        <v>0</v>
      </c>
      <c r="D136" s="284">
        <f t="shared" ref="D136:I136" ca="1" si="81">(+D10+D44)*(D$124)</f>
        <v>0</v>
      </c>
      <c r="E136" s="284">
        <f t="shared" ca="1" si="81"/>
        <v>0</v>
      </c>
      <c r="F136" s="284">
        <f t="shared" ca="1" si="81"/>
        <v>0</v>
      </c>
      <c r="G136" s="284">
        <f t="shared" ca="1" si="81"/>
        <v>0</v>
      </c>
      <c r="H136" s="284">
        <f t="shared" ca="1" si="81"/>
        <v>0</v>
      </c>
      <c r="I136" s="284">
        <f t="shared" ca="1" si="81"/>
        <v>0</v>
      </c>
    </row>
    <row r="137" spans="1:16" outlineLevel="1" x14ac:dyDescent="0.2">
      <c r="A137" s="61" t="s">
        <v>547</v>
      </c>
      <c r="B137" s="119"/>
      <c r="C137" s="284">
        <f ca="1">(+C11+C45)*(C$125)</f>
        <v>0</v>
      </c>
      <c r="D137" s="284">
        <f t="shared" ref="D137:I137" ca="1" si="82">(+D11+D45)*(D$125)</f>
        <v>0</v>
      </c>
      <c r="E137" s="284">
        <f t="shared" ca="1" si="82"/>
        <v>0</v>
      </c>
      <c r="F137" s="284">
        <f t="shared" ca="1" si="82"/>
        <v>0</v>
      </c>
      <c r="G137" s="284">
        <f t="shared" ca="1" si="82"/>
        <v>0</v>
      </c>
      <c r="H137" s="284">
        <f t="shared" ca="1" si="82"/>
        <v>0</v>
      </c>
      <c r="I137" s="284">
        <f t="shared" ca="1" si="82"/>
        <v>0</v>
      </c>
    </row>
    <row r="138" spans="1:16" s="736" customFormat="1" outlineLevel="1" x14ac:dyDescent="0.2">
      <c r="A138" s="61" t="s">
        <v>498</v>
      </c>
      <c r="B138" s="119"/>
      <c r="C138" s="284">
        <f ca="1">(+C12+C46)*(C$126)</f>
        <v>0</v>
      </c>
      <c r="D138" s="284">
        <f t="shared" ref="D138:I138" ca="1" si="83">(+D12+D46)*(D$126)</f>
        <v>0</v>
      </c>
      <c r="E138" s="284">
        <f t="shared" ca="1" si="83"/>
        <v>0</v>
      </c>
      <c r="F138" s="284">
        <f t="shared" ca="1" si="83"/>
        <v>0</v>
      </c>
      <c r="G138" s="284">
        <f t="shared" ca="1" si="83"/>
        <v>0</v>
      </c>
      <c r="H138" s="284">
        <f t="shared" ca="1" si="83"/>
        <v>0</v>
      </c>
      <c r="I138" s="284">
        <f t="shared" ca="1" si="83"/>
        <v>0</v>
      </c>
    </row>
    <row r="139" spans="1:16" outlineLevel="1" x14ac:dyDescent="0.2">
      <c r="A139" s="83" t="s">
        <v>70</v>
      </c>
      <c r="B139" s="119"/>
      <c r="C139" s="284">
        <f ca="1">(+C13+C47)*(C$127)</f>
        <v>0</v>
      </c>
      <c r="D139" s="284">
        <f t="shared" ref="D139:I139" ca="1" si="84">(+D13+D47)*(D$127)</f>
        <v>0</v>
      </c>
      <c r="E139" s="284">
        <f t="shared" ca="1" si="84"/>
        <v>1.1160673634554705E-2</v>
      </c>
      <c r="F139" s="284">
        <f t="shared" ca="1" si="84"/>
        <v>2.6686336609285929E-2</v>
      </c>
      <c r="G139" s="284">
        <f t="shared" ca="1" si="84"/>
        <v>4.4601629063513261E-2</v>
      </c>
      <c r="H139" s="284">
        <f t="shared" ca="1" si="84"/>
        <v>6.1062669120532868E-2</v>
      </c>
      <c r="I139" s="284">
        <f t="shared" ca="1" si="84"/>
        <v>7.5898788172568191E-2</v>
      </c>
    </row>
    <row r="140" spans="1:16" outlineLevel="1" x14ac:dyDescent="0.2">
      <c r="A140" s="120" t="s">
        <v>140</v>
      </c>
      <c r="B140" s="121"/>
      <c r="C140" s="295">
        <f t="shared" ref="C140:I140" ca="1" si="85">SUM(C134:C139)</f>
        <v>0</v>
      </c>
      <c r="D140" s="295">
        <f t="shared" ca="1" si="85"/>
        <v>0</v>
      </c>
      <c r="E140" s="295">
        <f t="shared" ca="1" si="85"/>
        <v>1.1160673634554705E-2</v>
      </c>
      <c r="F140" s="295">
        <f t="shared" ca="1" si="85"/>
        <v>2.6686336609285929E-2</v>
      </c>
      <c r="G140" s="295">
        <f t="shared" ca="1" si="85"/>
        <v>4.4601629063513261E-2</v>
      </c>
      <c r="H140" s="295">
        <f t="shared" ca="1" si="85"/>
        <v>6.1062669120532868E-2</v>
      </c>
      <c r="I140" s="295">
        <f t="shared" ca="1" si="85"/>
        <v>7.5898788172568191E-2</v>
      </c>
    </row>
    <row r="141" spans="1:16" ht="13.5" outlineLevel="1" thickBot="1" x14ac:dyDescent="0.25">
      <c r="A141" s="122" t="s">
        <v>141</v>
      </c>
      <c r="B141" s="126"/>
      <c r="C141" s="124">
        <f t="shared" ref="C141:I141" ca="1" si="86">IF((+C36+C48)&lt;&gt;0,+C140/(+C36+C48),0)</f>
        <v>0</v>
      </c>
      <c r="D141" s="124">
        <f t="shared" ca="1" si="86"/>
        <v>0</v>
      </c>
      <c r="E141" s="124">
        <f t="shared" ca="1" si="86"/>
        <v>4.6595602279995152E-3</v>
      </c>
      <c r="F141" s="124">
        <f t="shared" ca="1" si="86"/>
        <v>1.1059953515317522E-2</v>
      </c>
      <c r="G141" s="124">
        <f t="shared" ca="1" si="86"/>
        <v>1.8375127768082589E-2</v>
      </c>
      <c r="H141" s="124">
        <f t="shared" ca="1" si="86"/>
        <v>2.5008990746574478E-2</v>
      </c>
      <c r="I141" s="124">
        <f t="shared" ca="1" si="86"/>
        <v>3.0904862785436023E-2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7">SUMIF($A$185:$A$195,$A149,C$185:C$195)</f>
        <v>0</v>
      </c>
      <c r="D149" s="284">
        <f t="shared" ref="D149:I149" si="88">SUMIF($A$185:$A$195,$A149,D$185:D$195)</f>
        <v>0</v>
      </c>
      <c r="E149" s="284">
        <f t="shared" si="88"/>
        <v>0</v>
      </c>
      <c r="F149" s="284">
        <f t="shared" si="88"/>
        <v>0</v>
      </c>
      <c r="G149" s="284">
        <f t="shared" si="88"/>
        <v>0</v>
      </c>
      <c r="H149" s="284">
        <f t="shared" si="88"/>
        <v>0</v>
      </c>
      <c r="I149" s="284">
        <f t="shared" si="88"/>
        <v>0</v>
      </c>
      <c r="J149" s="63"/>
      <c r="K149" s="63"/>
      <c r="L149" s="63"/>
    </row>
    <row r="150" spans="1:13" hidden="1" outlineLevel="1" x14ac:dyDescent="0.2">
      <c r="A150" s="61" t="s">
        <v>69</v>
      </c>
      <c r="B150" s="65"/>
      <c r="C150" s="284">
        <f t="shared" si="87"/>
        <v>0</v>
      </c>
      <c r="D150" s="284">
        <f t="shared" ref="D150:I154" si="89">SUMIF($A$185:$A$195,$A150,D$185:D$195)</f>
        <v>0</v>
      </c>
      <c r="E150" s="284">
        <f>SUMIF($A$185:$A$195,$A150,E$185:E$195)</f>
        <v>0</v>
      </c>
      <c r="F150" s="284">
        <f t="shared" si="89"/>
        <v>0</v>
      </c>
      <c r="G150" s="284">
        <f t="shared" si="89"/>
        <v>0</v>
      </c>
      <c r="H150" s="284">
        <f t="shared" si="89"/>
        <v>0</v>
      </c>
      <c r="I150" s="284">
        <f t="shared" si="89"/>
        <v>0</v>
      </c>
      <c r="J150" s="42"/>
      <c r="K150" s="21"/>
      <c r="L150" s="21"/>
    </row>
    <row r="151" spans="1:13" s="736" customFormat="1" hidden="1" outlineLevel="1" x14ac:dyDescent="0.2">
      <c r="A151" s="61" t="s">
        <v>546</v>
      </c>
      <c r="B151" s="65"/>
      <c r="C151" s="284">
        <f t="shared" si="87"/>
        <v>0</v>
      </c>
      <c r="D151" s="284">
        <f t="shared" si="89"/>
        <v>0</v>
      </c>
      <c r="E151" s="284">
        <f t="shared" si="89"/>
        <v>0</v>
      </c>
      <c r="F151" s="284">
        <f t="shared" si="89"/>
        <v>0</v>
      </c>
      <c r="G151" s="284">
        <f t="shared" si="89"/>
        <v>0</v>
      </c>
      <c r="H151" s="284">
        <f t="shared" si="89"/>
        <v>0</v>
      </c>
      <c r="I151" s="284">
        <f t="shared" si="89"/>
        <v>0</v>
      </c>
      <c r="J151" s="42"/>
      <c r="K151" s="712"/>
      <c r="L151" s="712"/>
    </row>
    <row r="152" spans="1:13" hidden="1" outlineLevel="1" x14ac:dyDescent="0.2">
      <c r="A152" s="61" t="s">
        <v>547</v>
      </c>
      <c r="B152" s="65"/>
      <c r="C152" s="284">
        <f t="shared" si="87"/>
        <v>0</v>
      </c>
      <c r="D152" s="284">
        <f t="shared" si="89"/>
        <v>0</v>
      </c>
      <c r="E152" s="284">
        <f t="shared" si="89"/>
        <v>0</v>
      </c>
      <c r="F152" s="284">
        <f t="shared" si="89"/>
        <v>0</v>
      </c>
      <c r="G152" s="284">
        <f t="shared" si="89"/>
        <v>0</v>
      </c>
      <c r="H152" s="284">
        <f t="shared" si="89"/>
        <v>0</v>
      </c>
      <c r="I152" s="284">
        <f t="shared" si="89"/>
        <v>0</v>
      </c>
      <c r="J152" s="42"/>
      <c r="K152" s="21"/>
      <c r="L152" s="21"/>
    </row>
    <row r="153" spans="1:13" s="736" customFormat="1" hidden="1" outlineLevel="1" x14ac:dyDescent="0.2">
      <c r="A153" s="61" t="s">
        <v>498</v>
      </c>
      <c r="B153" s="65"/>
      <c r="C153" s="284">
        <f t="shared" si="87"/>
        <v>0</v>
      </c>
      <c r="D153" s="284">
        <f t="shared" si="89"/>
        <v>0</v>
      </c>
      <c r="E153" s="284">
        <f t="shared" si="89"/>
        <v>0</v>
      </c>
      <c r="F153" s="284">
        <f t="shared" si="89"/>
        <v>0</v>
      </c>
      <c r="G153" s="284">
        <f t="shared" si="89"/>
        <v>0</v>
      </c>
      <c r="H153" s="284">
        <f t="shared" si="89"/>
        <v>0</v>
      </c>
      <c r="I153" s="284">
        <f t="shared" si="89"/>
        <v>0</v>
      </c>
      <c r="J153" s="42"/>
      <c r="K153" s="712"/>
      <c r="L153" s="712"/>
    </row>
    <row r="154" spans="1:13" hidden="1" outlineLevel="1" x14ac:dyDescent="0.2">
      <c r="A154" s="83" t="s">
        <v>70</v>
      </c>
      <c r="B154" s="65"/>
      <c r="C154" s="284">
        <f t="shared" si="87"/>
        <v>0</v>
      </c>
      <c r="D154" s="284">
        <f t="shared" si="89"/>
        <v>0</v>
      </c>
      <c r="E154" s="284">
        <f t="shared" si="89"/>
        <v>0</v>
      </c>
      <c r="F154" s="284">
        <f t="shared" si="89"/>
        <v>0</v>
      </c>
      <c r="G154" s="284">
        <f t="shared" si="89"/>
        <v>0</v>
      </c>
      <c r="H154" s="284">
        <f t="shared" si="89"/>
        <v>0</v>
      </c>
      <c r="I154" s="284">
        <f t="shared" si="89"/>
        <v>0</v>
      </c>
      <c r="J154" s="42"/>
      <c r="K154" s="21"/>
      <c r="L154" s="21"/>
    </row>
    <row r="155" spans="1:13" hidden="1" outlineLevel="1" x14ac:dyDescent="0.2">
      <c r="A155" s="129" t="s">
        <v>143</v>
      </c>
      <c r="B155" s="130"/>
      <c r="C155" s="295">
        <f t="shared" ref="C155:I155" si="90">SUM(C149:C154)</f>
        <v>0</v>
      </c>
      <c r="D155" s="295">
        <f t="shared" si="90"/>
        <v>0</v>
      </c>
      <c r="E155" s="295">
        <f t="shared" si="90"/>
        <v>0</v>
      </c>
      <c r="F155" s="295">
        <f t="shared" si="90"/>
        <v>0</v>
      </c>
      <c r="G155" s="295">
        <f t="shared" si="90"/>
        <v>0</v>
      </c>
      <c r="H155" s="295">
        <f t="shared" si="90"/>
        <v>0</v>
      </c>
      <c r="I155" s="295">
        <f t="shared" si="90"/>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1">IF(ISNUMBER($J160),OFFSET($B$177,MATCH(+$J160,$J$178:$J$195,0),0),"")</f>
        <v>Step Change</v>
      </c>
      <c r="B160" s="284">
        <f ca="1">IF(ISNUMBER($J160),OFFSET(B$177,MATCH(+$J160,$J$178:$J$195,0)+13,0),"")</f>
        <v>0</v>
      </c>
      <c r="C160" s="284">
        <f t="shared" ref="B160:I169" ca="1" si="92">IF(ISNUMBER($J160),OFFSET(C$177,MATCH(+$J160,$J$178:$J$195,0)+13,0),"")</f>
        <v>0</v>
      </c>
      <c r="D160" s="284">
        <f t="shared" ca="1" si="92"/>
        <v>0</v>
      </c>
      <c r="E160" s="284">
        <f t="shared" ca="1" si="92"/>
        <v>0</v>
      </c>
      <c r="F160" s="284">
        <f t="shared" ca="1" si="92"/>
        <v>0</v>
      </c>
      <c r="G160" s="284">
        <f t="shared" ca="1" si="92"/>
        <v>0</v>
      </c>
      <c r="H160" s="284">
        <f t="shared" ca="1" si="92"/>
        <v>0</v>
      </c>
      <c r="I160" s="284">
        <f t="shared" ca="1" si="92"/>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1"/>
        <v/>
      </c>
      <c r="B161" s="284" t="str">
        <f t="shared" ca="1" si="92"/>
        <v/>
      </c>
      <c r="C161" s="284" t="str">
        <f t="shared" ca="1" si="92"/>
        <v/>
      </c>
      <c r="D161" s="284" t="str">
        <f t="shared" ca="1" si="92"/>
        <v/>
      </c>
      <c r="E161" s="284" t="str">
        <f t="shared" ca="1" si="92"/>
        <v/>
      </c>
      <c r="F161" s="284" t="str">
        <f t="shared" ca="1" si="92"/>
        <v/>
      </c>
      <c r="G161" s="284" t="str">
        <f t="shared" ca="1" si="92"/>
        <v/>
      </c>
      <c r="H161" s="284" t="str">
        <f t="shared" ca="1" si="92"/>
        <v/>
      </c>
      <c r="I161" s="284" t="str">
        <f t="shared" ca="1" si="92"/>
        <v/>
      </c>
      <c r="J161" s="377" t="str">
        <f>IF(J160&lt;$D$158,J160+1,"")</f>
        <v/>
      </c>
      <c r="K161" s="66" t="str">
        <f t="shared" ref="K161:K169" ca="1" si="93">IF(ISNUMBER($J161),OFFSET($B$177,MATCH(+$J161,$J$178:$J$195,0)+1,0),"")</f>
        <v/>
      </c>
      <c r="L161" s="66" t="str">
        <f t="shared" ref="L161:L169" ca="1" si="94">IF(ISNUMBER($J161),OFFSET($B$177,MATCH(+$J161,$J$178:$J$195,0)+2,0),"")</f>
        <v/>
      </c>
      <c r="M161" s="66" t="str">
        <f t="shared" ref="M161:M169" ca="1" si="95">IF(ISNUMBER($J161),OFFSET($B$177,MATCH(+$J161,$J$178:$J$195,0)+3,0),"")</f>
        <v/>
      </c>
    </row>
    <row r="162" spans="1:13" hidden="1" outlineLevel="1" x14ac:dyDescent="0.2">
      <c r="A162" s="66" t="str">
        <f t="shared" ca="1" si="91"/>
        <v/>
      </c>
      <c r="B162" s="284" t="str">
        <f t="shared" ca="1" si="92"/>
        <v/>
      </c>
      <c r="C162" s="284" t="str">
        <f t="shared" ca="1" si="92"/>
        <v/>
      </c>
      <c r="D162" s="284" t="str">
        <f t="shared" ca="1" si="92"/>
        <v/>
      </c>
      <c r="E162" s="284" t="str">
        <f t="shared" ca="1" si="92"/>
        <v/>
      </c>
      <c r="F162" s="284" t="str">
        <f t="shared" ca="1" si="92"/>
        <v/>
      </c>
      <c r="G162" s="284" t="str">
        <f t="shared" ca="1" si="92"/>
        <v/>
      </c>
      <c r="H162" s="284" t="str">
        <f t="shared" ca="1" si="92"/>
        <v/>
      </c>
      <c r="I162" s="284" t="str">
        <f t="shared" ca="1" si="92"/>
        <v/>
      </c>
      <c r="J162" s="377" t="str">
        <f t="shared" ref="J162:J169" si="96">IF(J161&lt;$D$158,J161+1,"")</f>
        <v/>
      </c>
      <c r="K162" s="66" t="str">
        <f t="shared" ca="1" si="93"/>
        <v/>
      </c>
      <c r="L162" s="66" t="str">
        <f t="shared" ca="1" si="94"/>
        <v/>
      </c>
      <c r="M162" s="66" t="str">
        <f t="shared" ca="1" si="95"/>
        <v/>
      </c>
    </row>
    <row r="163" spans="1:13" hidden="1" outlineLevel="1" x14ac:dyDescent="0.2">
      <c r="A163" s="66" t="str">
        <f t="shared" ca="1" si="91"/>
        <v/>
      </c>
      <c r="B163" s="284" t="str">
        <f t="shared" ca="1" si="92"/>
        <v/>
      </c>
      <c r="C163" s="284" t="str">
        <f t="shared" ca="1" si="92"/>
        <v/>
      </c>
      <c r="D163" s="284" t="str">
        <f t="shared" ca="1" si="92"/>
        <v/>
      </c>
      <c r="E163" s="284" t="str">
        <f t="shared" ca="1" si="92"/>
        <v/>
      </c>
      <c r="F163" s="284" t="str">
        <f t="shared" ca="1" si="92"/>
        <v/>
      </c>
      <c r="G163" s="284" t="str">
        <f t="shared" ca="1" si="92"/>
        <v/>
      </c>
      <c r="H163" s="284" t="str">
        <f t="shared" ca="1" si="92"/>
        <v/>
      </c>
      <c r="I163" s="284" t="str">
        <f t="shared" ca="1" si="92"/>
        <v/>
      </c>
      <c r="J163" s="377" t="str">
        <f t="shared" si="96"/>
        <v/>
      </c>
      <c r="K163" s="66" t="str">
        <f t="shared" ca="1" si="93"/>
        <v/>
      </c>
      <c r="L163" s="66" t="str">
        <f t="shared" ca="1" si="94"/>
        <v/>
      </c>
      <c r="M163" s="66" t="str">
        <f t="shared" ca="1" si="95"/>
        <v/>
      </c>
    </row>
    <row r="164" spans="1:13" hidden="1" outlineLevel="1" x14ac:dyDescent="0.2">
      <c r="A164" s="66" t="str">
        <f t="shared" ca="1" si="91"/>
        <v/>
      </c>
      <c r="B164" s="284" t="str">
        <f t="shared" ca="1" si="92"/>
        <v/>
      </c>
      <c r="C164" s="284" t="str">
        <f t="shared" ca="1" si="92"/>
        <v/>
      </c>
      <c r="D164" s="284" t="str">
        <f t="shared" ca="1" si="92"/>
        <v/>
      </c>
      <c r="E164" s="284" t="str">
        <f t="shared" ca="1" si="92"/>
        <v/>
      </c>
      <c r="F164" s="284" t="str">
        <f t="shared" ca="1" si="92"/>
        <v/>
      </c>
      <c r="G164" s="284" t="str">
        <f t="shared" ca="1" si="92"/>
        <v/>
      </c>
      <c r="H164" s="284" t="str">
        <f t="shared" ca="1" si="92"/>
        <v/>
      </c>
      <c r="I164" s="284" t="str">
        <f t="shared" ca="1" si="92"/>
        <v/>
      </c>
      <c r="J164" s="377" t="str">
        <f t="shared" si="96"/>
        <v/>
      </c>
      <c r="K164" s="66" t="str">
        <f t="shared" ca="1" si="93"/>
        <v/>
      </c>
      <c r="L164" s="66" t="str">
        <f t="shared" ca="1" si="94"/>
        <v/>
      </c>
      <c r="M164" s="66" t="str">
        <f t="shared" ca="1" si="95"/>
        <v/>
      </c>
    </row>
    <row r="165" spans="1:13" hidden="1" outlineLevel="1" x14ac:dyDescent="0.2">
      <c r="A165" s="66" t="str">
        <f t="shared" ca="1" si="91"/>
        <v/>
      </c>
      <c r="B165" s="284" t="str">
        <f t="shared" ca="1" si="92"/>
        <v/>
      </c>
      <c r="C165" s="284" t="str">
        <f t="shared" ca="1" si="92"/>
        <v/>
      </c>
      <c r="D165" s="284" t="str">
        <f t="shared" ca="1" si="92"/>
        <v/>
      </c>
      <c r="E165" s="284" t="str">
        <f t="shared" ca="1" si="92"/>
        <v/>
      </c>
      <c r="F165" s="284" t="str">
        <f t="shared" ca="1" si="92"/>
        <v/>
      </c>
      <c r="G165" s="284" t="str">
        <f t="shared" ca="1" si="92"/>
        <v/>
      </c>
      <c r="H165" s="284" t="str">
        <f t="shared" ca="1" si="92"/>
        <v/>
      </c>
      <c r="I165" s="284" t="str">
        <f t="shared" ca="1" si="92"/>
        <v/>
      </c>
      <c r="J165" s="377" t="str">
        <f t="shared" si="96"/>
        <v/>
      </c>
      <c r="K165" s="66" t="str">
        <f t="shared" ca="1" si="93"/>
        <v/>
      </c>
      <c r="L165" s="66" t="str">
        <f t="shared" ca="1" si="94"/>
        <v/>
      </c>
      <c r="M165" s="66" t="str">
        <f t="shared" ca="1" si="95"/>
        <v/>
      </c>
    </row>
    <row r="166" spans="1:13" hidden="1" outlineLevel="1" x14ac:dyDescent="0.2">
      <c r="A166" s="66" t="str">
        <f t="shared" ca="1" si="91"/>
        <v/>
      </c>
      <c r="B166" s="284" t="str">
        <f t="shared" ca="1" si="92"/>
        <v/>
      </c>
      <c r="C166" s="284" t="str">
        <f t="shared" ca="1" si="92"/>
        <v/>
      </c>
      <c r="D166" s="284" t="str">
        <f t="shared" ca="1" si="92"/>
        <v/>
      </c>
      <c r="E166" s="284" t="str">
        <f t="shared" ca="1" si="92"/>
        <v/>
      </c>
      <c r="F166" s="284" t="str">
        <f t="shared" ca="1" si="92"/>
        <v/>
      </c>
      <c r="G166" s="284" t="str">
        <f t="shared" ca="1" si="92"/>
        <v/>
      </c>
      <c r="H166" s="284" t="str">
        <f t="shared" ca="1" si="92"/>
        <v/>
      </c>
      <c r="I166" s="284" t="str">
        <f t="shared" ca="1" si="92"/>
        <v/>
      </c>
      <c r="J166" s="377" t="str">
        <f t="shared" si="96"/>
        <v/>
      </c>
      <c r="K166" s="66" t="str">
        <f t="shared" ca="1" si="93"/>
        <v/>
      </c>
      <c r="L166" s="66" t="str">
        <f t="shared" ca="1" si="94"/>
        <v/>
      </c>
      <c r="M166" s="66" t="str">
        <f t="shared" ca="1" si="95"/>
        <v/>
      </c>
    </row>
    <row r="167" spans="1:13" hidden="1" outlineLevel="1" x14ac:dyDescent="0.2">
      <c r="A167" s="66" t="str">
        <f t="shared" ca="1" si="91"/>
        <v/>
      </c>
      <c r="B167" s="284" t="str">
        <f t="shared" ca="1" si="92"/>
        <v/>
      </c>
      <c r="C167" s="284" t="str">
        <f t="shared" ca="1" si="92"/>
        <v/>
      </c>
      <c r="D167" s="284" t="str">
        <f t="shared" ca="1" si="92"/>
        <v/>
      </c>
      <c r="E167" s="284" t="str">
        <f t="shared" ca="1" si="92"/>
        <v/>
      </c>
      <c r="F167" s="284" t="str">
        <f t="shared" ca="1" si="92"/>
        <v/>
      </c>
      <c r="G167" s="284" t="str">
        <f t="shared" ca="1" si="92"/>
        <v/>
      </c>
      <c r="H167" s="284" t="str">
        <f t="shared" ca="1" si="92"/>
        <v/>
      </c>
      <c r="I167" s="284" t="str">
        <f t="shared" ca="1" si="92"/>
        <v/>
      </c>
      <c r="J167" s="377" t="str">
        <f t="shared" si="96"/>
        <v/>
      </c>
      <c r="K167" s="66" t="str">
        <f t="shared" ca="1" si="93"/>
        <v/>
      </c>
      <c r="L167" s="66" t="str">
        <f t="shared" ca="1" si="94"/>
        <v/>
      </c>
      <c r="M167" s="66" t="str">
        <f t="shared" ca="1" si="95"/>
        <v/>
      </c>
    </row>
    <row r="168" spans="1:13" hidden="1" outlineLevel="1" x14ac:dyDescent="0.2">
      <c r="A168" s="66" t="str">
        <f t="shared" ca="1" si="91"/>
        <v/>
      </c>
      <c r="B168" s="284" t="str">
        <f t="shared" ca="1" si="92"/>
        <v/>
      </c>
      <c r="C168" s="284" t="str">
        <f t="shared" ca="1" si="92"/>
        <v/>
      </c>
      <c r="D168" s="284" t="str">
        <f t="shared" ca="1" si="92"/>
        <v/>
      </c>
      <c r="E168" s="284" t="str">
        <f t="shared" ca="1" si="92"/>
        <v/>
      </c>
      <c r="F168" s="284" t="str">
        <f t="shared" ca="1" si="92"/>
        <v/>
      </c>
      <c r="G168" s="284" t="str">
        <f t="shared" ca="1" si="92"/>
        <v/>
      </c>
      <c r="H168" s="284" t="str">
        <f t="shared" ca="1" si="92"/>
        <v/>
      </c>
      <c r="I168" s="284" t="str">
        <f t="shared" ca="1" si="92"/>
        <v/>
      </c>
      <c r="J168" s="377" t="str">
        <f t="shared" si="96"/>
        <v/>
      </c>
      <c r="K168" s="66" t="str">
        <f t="shared" ca="1" si="93"/>
        <v/>
      </c>
      <c r="L168" s="66" t="str">
        <f t="shared" ca="1" si="94"/>
        <v/>
      </c>
      <c r="M168" s="66" t="str">
        <f t="shared" ca="1" si="95"/>
        <v/>
      </c>
    </row>
    <row r="169" spans="1:13" hidden="1" outlineLevel="1" x14ac:dyDescent="0.2">
      <c r="A169" s="66" t="str">
        <f t="shared" ca="1" si="91"/>
        <v/>
      </c>
      <c r="B169" s="284" t="str">
        <f t="shared" ca="1" si="92"/>
        <v/>
      </c>
      <c r="C169" s="284" t="str">
        <f t="shared" ca="1" si="92"/>
        <v/>
      </c>
      <c r="D169" s="284" t="str">
        <f t="shared" ca="1" si="92"/>
        <v/>
      </c>
      <c r="E169" s="284" t="str">
        <f t="shared" ca="1" si="92"/>
        <v/>
      </c>
      <c r="F169" s="284" t="str">
        <f t="shared" ca="1" si="92"/>
        <v/>
      </c>
      <c r="G169" s="284" t="str">
        <f t="shared" ca="1" si="92"/>
        <v/>
      </c>
      <c r="H169" s="284" t="str">
        <f t="shared" ca="1" si="92"/>
        <v/>
      </c>
      <c r="I169" s="284" t="str">
        <f t="shared" ca="1" si="92"/>
        <v/>
      </c>
      <c r="J169" s="377" t="str">
        <f t="shared" si="96"/>
        <v/>
      </c>
      <c r="K169" s="66" t="str">
        <f t="shared" ca="1" si="93"/>
        <v/>
      </c>
      <c r="L169" s="66" t="str">
        <f t="shared" ca="1" si="94"/>
        <v/>
      </c>
      <c r="M169" s="66" t="str">
        <f t="shared" ca="1" si="95"/>
        <v/>
      </c>
    </row>
    <row r="170" spans="1:13" collapsed="1" x14ac:dyDescent="0.2">
      <c r="A170" s="129" t="s">
        <v>143</v>
      </c>
      <c r="B170" s="295">
        <f ca="1">SUM(B160:B169)</f>
        <v>0</v>
      </c>
      <c r="C170" s="295">
        <f t="shared" ref="C170:I170" ca="1" si="97">SUM(C160:C169)</f>
        <v>0</v>
      </c>
      <c r="D170" s="295">
        <f t="shared" ca="1" si="97"/>
        <v>0</v>
      </c>
      <c r="E170" s="295">
        <f t="shared" ca="1" si="97"/>
        <v>0</v>
      </c>
      <c r="F170" s="295">
        <f t="shared" ca="1" si="97"/>
        <v>0</v>
      </c>
      <c r="G170" s="295">
        <f t="shared" ca="1" si="97"/>
        <v>0</v>
      </c>
      <c r="H170" s="295">
        <f t="shared" ca="1" si="97"/>
        <v>0</v>
      </c>
      <c r="I170" s="295">
        <f t="shared" ca="1" si="97"/>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481</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138"/>
      <c r="D185" s="138"/>
      <c r="E185" s="284">
        <v>0</v>
      </c>
      <c r="F185" s="284">
        <v>0</v>
      </c>
      <c r="G185" s="284">
        <v>0</v>
      </c>
      <c r="H185" s="284">
        <v>0</v>
      </c>
      <c r="I185" s="284">
        <v>0</v>
      </c>
      <c r="J185" s="63"/>
      <c r="K185" s="63"/>
      <c r="L185" s="63"/>
    </row>
    <row r="186" spans="1:12" hidden="1" outlineLevel="1" x14ac:dyDescent="0.2">
      <c r="A186" s="61" t="s">
        <v>69</v>
      </c>
      <c r="B186" s="65"/>
      <c r="C186" s="284"/>
      <c r="D186" s="284"/>
      <c r="E186" s="284">
        <v>0</v>
      </c>
      <c r="F186" s="284">
        <v>0</v>
      </c>
      <c r="G186" s="284">
        <v>0</v>
      </c>
      <c r="H186" s="284">
        <v>0</v>
      </c>
      <c r="I186" s="284">
        <v>0</v>
      </c>
      <c r="J186" s="42"/>
      <c r="K186" s="21"/>
      <c r="L186" s="21"/>
    </row>
    <row r="187" spans="1:12" s="736" customFormat="1" hidden="1" outlineLevel="1" x14ac:dyDescent="0.2">
      <c r="A187" s="61" t="s">
        <v>546</v>
      </c>
      <c r="B187" s="65"/>
      <c r="C187" s="284"/>
      <c r="D187" s="284"/>
      <c r="E187" s="284">
        <v>0</v>
      </c>
      <c r="F187" s="284">
        <v>0</v>
      </c>
      <c r="G187" s="284">
        <v>0</v>
      </c>
      <c r="H187" s="284">
        <v>0</v>
      </c>
      <c r="I187" s="284">
        <v>0</v>
      </c>
      <c r="J187" s="42"/>
      <c r="K187" s="712"/>
      <c r="L187" s="712"/>
    </row>
    <row r="188" spans="1:12" hidden="1" outlineLevel="1" x14ac:dyDescent="0.2">
      <c r="A188" s="61" t="s">
        <v>547</v>
      </c>
      <c r="B188" s="65"/>
      <c r="C188" s="284"/>
      <c r="D188" s="284"/>
      <c r="E188" s="284">
        <v>0</v>
      </c>
      <c r="F188" s="284">
        <v>0</v>
      </c>
      <c r="G188" s="284">
        <v>0</v>
      </c>
      <c r="H188" s="284">
        <v>0</v>
      </c>
      <c r="I188" s="284">
        <v>0</v>
      </c>
      <c r="J188" s="42"/>
      <c r="K188" s="21"/>
      <c r="L188" s="21"/>
    </row>
    <row r="189" spans="1:12" s="736" customFormat="1" hidden="1" outlineLevel="1" x14ac:dyDescent="0.2">
      <c r="A189" s="61" t="s">
        <v>498</v>
      </c>
      <c r="B189" s="65"/>
      <c r="C189" s="284"/>
      <c r="D189" s="284"/>
      <c r="E189" s="284">
        <v>0</v>
      </c>
      <c r="F189" s="284">
        <v>0</v>
      </c>
      <c r="G189" s="284">
        <v>0</v>
      </c>
      <c r="H189" s="284">
        <v>0</v>
      </c>
      <c r="I189" s="284">
        <v>0</v>
      </c>
      <c r="J189" s="42"/>
      <c r="K189" s="712"/>
      <c r="L189" s="712"/>
    </row>
    <row r="190" spans="1:12" hidden="1" outlineLevel="1" x14ac:dyDescent="0.2">
      <c r="A190" s="83" t="s">
        <v>70</v>
      </c>
      <c r="B190" s="65"/>
      <c r="C190" s="284"/>
      <c r="D190" s="284"/>
      <c r="E190" s="284">
        <v>0</v>
      </c>
      <c r="F190" s="284">
        <v>0</v>
      </c>
      <c r="G190" s="284">
        <v>0</v>
      </c>
      <c r="H190" s="284">
        <v>0</v>
      </c>
      <c r="I190" s="284">
        <v>0</v>
      </c>
      <c r="J190" s="42"/>
      <c r="K190" s="21"/>
      <c r="L190" s="21"/>
    </row>
    <row r="191" spans="1:12" hidden="1" outlineLevel="1" x14ac:dyDescent="0.2">
      <c r="A191" s="129" t="s">
        <v>147</v>
      </c>
      <c r="B191" s="132"/>
      <c r="C191" s="295">
        <f t="shared" ref="C191:I191" si="98">SUM(C185:C190)</f>
        <v>0</v>
      </c>
      <c r="D191" s="295">
        <f t="shared" si="98"/>
        <v>0</v>
      </c>
      <c r="E191" s="295">
        <f t="shared" si="98"/>
        <v>0</v>
      </c>
      <c r="F191" s="295">
        <f t="shared" si="98"/>
        <v>0</v>
      </c>
      <c r="G191" s="295">
        <f t="shared" si="98"/>
        <v>0</v>
      </c>
      <c r="H191" s="295">
        <f t="shared" si="98"/>
        <v>0</v>
      </c>
      <c r="I191" s="295">
        <f t="shared" si="98"/>
        <v>0</v>
      </c>
      <c r="J191" s="133"/>
      <c r="K191" s="47"/>
      <c r="L191" s="47"/>
    </row>
    <row r="192" spans="1:12" hidden="1" outlineLevel="1" x14ac:dyDescent="0.2"/>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9">+B14</f>
        <v>0</v>
      </c>
      <c r="C205" s="82">
        <f t="shared" ca="1" si="99"/>
        <v>2.3746031859000576</v>
      </c>
      <c r="D205" s="82">
        <f t="shared" ca="1" si="99"/>
        <v>2.3746031859000576</v>
      </c>
      <c r="E205" s="82">
        <f t="shared" ca="1" si="99"/>
        <v>2.3746031859000576</v>
      </c>
      <c r="F205" s="82">
        <f t="shared" ca="1" si="99"/>
        <v>2.3746031859000576</v>
      </c>
      <c r="G205" s="82">
        <f t="shared" ca="1" si="99"/>
        <v>2.3746031859000576</v>
      </c>
      <c r="H205" s="82">
        <f t="shared" ca="1" si="99"/>
        <v>2.3746031859000576</v>
      </c>
      <c r="I205" s="82">
        <f t="shared" ca="1" si="99"/>
        <v>2.3746031859000576</v>
      </c>
    </row>
    <row r="206" spans="1:9" hidden="1" outlineLevel="1" x14ac:dyDescent="0.2">
      <c r="A206" t="s">
        <v>149</v>
      </c>
      <c r="B206" s="82">
        <f t="shared" ref="B206:I206" ca="1" si="100">+B36</f>
        <v>0</v>
      </c>
      <c r="C206" s="82">
        <f t="shared" ca="1" si="100"/>
        <v>2.3746031859000576</v>
      </c>
      <c r="D206" s="82">
        <f t="shared" ca="1" si="100"/>
        <v>2.3746031859000576</v>
      </c>
      <c r="E206" s="82">
        <f t="shared" ca="1" si="100"/>
        <v>2.3746031859000576</v>
      </c>
      <c r="F206" s="82">
        <f t="shared" ca="1" si="100"/>
        <v>2.3746031859000576</v>
      </c>
      <c r="G206" s="82">
        <f t="shared" ca="1" si="100"/>
        <v>2.3746031859000576</v>
      </c>
      <c r="H206" s="82">
        <f t="shared" ca="1" si="100"/>
        <v>2.3746031859000576</v>
      </c>
      <c r="I206" s="82">
        <f t="shared" ca="1" si="100"/>
        <v>2.3746031859000576</v>
      </c>
    </row>
    <row r="207" spans="1:9" hidden="1" outlineLevel="1" x14ac:dyDescent="0.2">
      <c r="A207" t="s">
        <v>150</v>
      </c>
      <c r="B207" s="82">
        <f t="shared" ref="B207:I207" ca="1" si="101">+B36+B48</f>
        <v>0</v>
      </c>
      <c r="C207" s="82">
        <f t="shared" ca="1" si="101"/>
        <v>2.3746031859000576</v>
      </c>
      <c r="D207" s="82">
        <f t="shared" ca="1" si="101"/>
        <v>2.3746031859000576</v>
      </c>
      <c r="E207" s="82">
        <f t="shared" ca="1" si="101"/>
        <v>2.3952203831360941</v>
      </c>
      <c r="F207" s="82">
        <f t="shared" ca="1" si="101"/>
        <v>2.4128796357350502</v>
      </c>
      <c r="G207" s="82">
        <f t="shared" ca="1" si="101"/>
        <v>2.4272826630890609</v>
      </c>
      <c r="H207" s="82">
        <f t="shared" ca="1" si="101"/>
        <v>2.4416286822328774</v>
      </c>
      <c r="I207" s="82">
        <f t="shared" ca="1" si="101"/>
        <v>2.4558849751093423</v>
      </c>
    </row>
    <row r="208" spans="1:9" hidden="1" outlineLevel="1" x14ac:dyDescent="0.2">
      <c r="A208" t="s">
        <v>151</v>
      </c>
      <c r="B208" s="82">
        <f t="shared" ref="B208:I208" ca="1" si="102">+B70</f>
        <v>0</v>
      </c>
      <c r="C208" s="82">
        <f t="shared" ca="1" si="102"/>
        <v>2.3746031859000576</v>
      </c>
      <c r="D208" s="82">
        <f t="shared" ca="1" si="102"/>
        <v>2.3746031859000576</v>
      </c>
      <c r="E208" s="82">
        <f t="shared" ca="1" si="102"/>
        <v>2.4063810567706487</v>
      </c>
      <c r="F208" s="82">
        <f t="shared" ca="1" si="102"/>
        <v>2.4395659723443361</v>
      </c>
      <c r="G208" s="82">
        <f t="shared" ca="1" si="102"/>
        <v>2.4718842921525743</v>
      </c>
      <c r="H208" s="82">
        <f t="shared" ca="1" si="102"/>
        <v>2.5026913513534104</v>
      </c>
      <c r="I208" s="82">
        <f t="shared" ca="1" si="102"/>
        <v>2.5317837632819105</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B94:I94">
    <cfRule type="cellIs" dxfId="198" priority="1" stopIfTrue="1" operator="notEqual">
      <formula>0</formula>
    </cfRule>
  </conditionalFormatting>
  <conditionalFormatting sqref="J130 J94 J70 J59 J48 J36:J37 J14 J25">
    <cfRule type="cellIs" dxfId="197" priority="2" stopIfTrue="1" operator="equal">
      <formula>"OK"</formula>
    </cfRule>
    <cfRule type="cellIs" dxfId="196" priority="3" stopIfTrue="1" operator="equal">
      <formula>"Warning Check Escalations"</formula>
    </cfRule>
  </conditionalFormatting>
  <conditionalFormatting sqref="N120:T120 N84:T84">
    <cfRule type="cellIs" dxfId="195" priority="4" stopIfTrue="1" operator="notEqual">
      <formula>0</formula>
    </cfRule>
    <cfRule type="cellIs" dxfId="194" priority="5" stopIfTrue="1" operator="equal">
      <formula>0</formula>
    </cfRule>
  </conditionalFormatting>
  <dataValidations count="5">
    <dataValidation type="list" showInputMessage="1" showErrorMessage="1" sqref="B112" xr:uid="{00000000-0002-0000-3700-000000000000}">
      <formula1>"Labour, Materials, Services"</formula1>
    </dataValidation>
    <dataValidation type="list" allowBlank="1" showInputMessage="1" showErrorMessage="1" sqref="A77:A82" xr:uid="{00000000-0002-0000-3700-000001000000}">
      <formula1>EscalationDescription_Input_Cost</formula1>
    </dataValidation>
    <dataValidation type="list" showInputMessage="1" showErrorMessage="1" sqref="A113:A118" xr:uid="{00000000-0002-0000-3700-000002000000}">
      <formula1>EscalationDescription_General</formula1>
    </dataValidation>
    <dataValidation type="list" allowBlank="1" showInputMessage="1" showErrorMessage="1" sqref="D5" xr:uid="{00000000-0002-0000-3700-000003000000}">
      <formula1>"2008/09 Regulatory Accounts, Bottom Up"</formula1>
    </dataValidation>
    <dataValidation type="list" showInputMessage="1" showErrorMessage="1" sqref="B113:B118 B77:B82" xr:uid="{00000000-0002-0000-3700-000004000000}">
      <formula1>LU_CostCategory</formula1>
    </dataValidation>
  </dataValidations>
  <pageMargins left="0.46" right="0.28999999999999998" top="0.39" bottom="0.35" header="0.24" footer="0.2"/>
  <pageSetup paperSize="9" scale="70"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11265"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5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codeName="Sheet22">
    <tabColor indexed="17"/>
    <pageSetUpPr fitToPage="1"/>
  </sheetPr>
  <dimension ref="A1:T240"/>
  <sheetViews>
    <sheetView showGridLines="0" workbookViewId="0">
      <selection activeCell="A115" sqref="A115"/>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2</v>
      </c>
      <c r="M1" s="281"/>
      <c r="N1" s="279"/>
      <c r="O1" s="279"/>
      <c r="P1" s="279"/>
      <c r="Q1" s="279"/>
      <c r="R1" s="279"/>
      <c r="S1" s="279"/>
      <c r="T1" s="279"/>
    </row>
    <row r="2" spans="1:20" ht="15.75" x14ac:dyDescent="0.25">
      <c r="A2" s="184" t="s">
        <v>114</v>
      </c>
      <c r="B2" s="74" t="str">
        <f ca="1">OFFSET(List_DAOpexStart,+$K$1,1)</f>
        <v>Network Access, Monitoring and Control</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10.880573740273682</v>
      </c>
      <c r="D13" s="285">
        <f ca="1">OFFSET(Future_DAOpexStart,MATCH($K$1,'I-5 Future DA'!$A$6:$A$222)+7,+'I-5 Future DA'!E$5)</f>
        <v>10.880573740273682</v>
      </c>
      <c r="E13" s="285">
        <f ca="1">OFFSET(Future_DAOpexStart,MATCH($K$1,'I-5 Future DA'!$A$6:$A$222)+7,+'I-5 Future DA'!F$5)</f>
        <v>10.880573740273682</v>
      </c>
      <c r="F13" s="285">
        <f ca="1">OFFSET(Future_DAOpexStart,MATCH($K$1,'I-5 Future DA'!$A$6:$A$222)+7,+'I-5 Future DA'!G$5)</f>
        <v>10.880573740273682</v>
      </c>
      <c r="G13" s="285">
        <f ca="1">OFFSET(Future_DAOpexStart,MATCH($K$1,'I-5 Future DA'!$A$6:$A$222)+7,+'I-5 Future DA'!H$5)</f>
        <v>10.880573740273682</v>
      </c>
      <c r="H13" s="285">
        <f ca="1">OFFSET(Future_DAOpexStart,MATCH($K$1,'I-5 Future DA'!$A$6:$A$222)+7,+'I-5 Future DA'!I$5)</f>
        <v>10.880573740273682</v>
      </c>
      <c r="I13" s="285">
        <f ca="1">OFFSET(Future_DAOpexStart,MATCH($K$1,'I-5 Future DA'!$A$6:$A$222)+7,+'I-5 Future DA'!J$5)</f>
        <v>10.880573740273682</v>
      </c>
      <c r="J13" s="36"/>
      <c r="K13" s="21"/>
      <c r="L13" s="21"/>
    </row>
    <row r="14" spans="1:20" s="87" customFormat="1" ht="18" customHeight="1" collapsed="1" thickBot="1" x14ac:dyDescent="0.25">
      <c r="A14" s="84" t="s">
        <v>71</v>
      </c>
      <c r="B14" s="286">
        <f t="shared" ref="B14:I14" ca="1" si="0">SUM(B8:B13)</f>
        <v>0</v>
      </c>
      <c r="C14" s="286">
        <f t="shared" ca="1" si="0"/>
        <v>10.880573740273682</v>
      </c>
      <c r="D14" s="286">
        <f t="shared" ca="1" si="0"/>
        <v>10.880573740273682</v>
      </c>
      <c r="E14" s="286">
        <f t="shared" ca="1" si="0"/>
        <v>10.880573740273682</v>
      </c>
      <c r="F14" s="286">
        <f t="shared" ca="1" si="0"/>
        <v>10.880573740273682</v>
      </c>
      <c r="G14" s="286">
        <f t="shared" ca="1" si="0"/>
        <v>10.880573740273682</v>
      </c>
      <c r="H14" s="286">
        <f t="shared" ca="1" si="0"/>
        <v>10.880573740273682</v>
      </c>
      <c r="I14" s="286">
        <f t="shared" ca="1" si="0"/>
        <v>10.880573740273682</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+'DA-2'!B8+'DA-2'!B19</f>
        <v>0</v>
      </c>
      <c r="C30" s="284">
        <f ca="1">+'DA-2'!C8+'DA-2'!C19</f>
        <v>0</v>
      </c>
      <c r="D30" s="284">
        <f ca="1">+'DA-2'!D8+'DA-2'!D19</f>
        <v>0</v>
      </c>
      <c r="E30" s="284">
        <f ca="1">+'DA-2'!E8+'DA-2'!E19</f>
        <v>0</v>
      </c>
      <c r="F30" s="284">
        <f ca="1">+'DA-2'!F8+'DA-2'!F19</f>
        <v>0</v>
      </c>
      <c r="G30" s="284">
        <f ca="1">+'DA-2'!G8+'DA-2'!G19</f>
        <v>0</v>
      </c>
      <c r="H30" s="284">
        <f ca="1">+'DA-2'!H8+'DA-2'!H19</f>
        <v>0</v>
      </c>
      <c r="I30" s="284">
        <f ca="1">+'DA-2'!I8+'DA-2'!I19</f>
        <v>0</v>
      </c>
      <c r="J30" s="42"/>
      <c r="K30" s="21"/>
      <c r="L30" s="21"/>
    </row>
    <row r="31" spans="1:12" hidden="1" outlineLevel="2" x14ac:dyDescent="0.2">
      <c r="A31" s="61" t="s">
        <v>69</v>
      </c>
      <c r="B31" s="284">
        <f ca="1">+'DA-2'!B9+'DA-2'!B20</f>
        <v>0</v>
      </c>
      <c r="C31" s="284">
        <f ca="1">+'DA-2'!C9+'DA-2'!C20</f>
        <v>0</v>
      </c>
      <c r="D31" s="284">
        <f ca="1">+'DA-2'!D9+'DA-2'!D20</f>
        <v>0</v>
      </c>
      <c r="E31" s="284">
        <f ca="1">+'DA-2'!E9+'DA-2'!E20</f>
        <v>0</v>
      </c>
      <c r="F31" s="284">
        <f ca="1">+'DA-2'!F9+'DA-2'!F20</f>
        <v>0</v>
      </c>
      <c r="G31" s="284">
        <f ca="1">+'DA-2'!G9+'DA-2'!G20</f>
        <v>0</v>
      </c>
      <c r="H31" s="284">
        <f ca="1">+'DA-2'!H9+'DA-2'!H20</f>
        <v>0</v>
      </c>
      <c r="I31" s="284">
        <f ca="1">+'DA-2'!I9+'DA-2'!I20</f>
        <v>0</v>
      </c>
      <c r="J31" s="42"/>
      <c r="K31" s="21"/>
      <c r="L31" s="21"/>
    </row>
    <row r="32" spans="1:12" s="736" customFormat="1" hidden="1" outlineLevel="2" x14ac:dyDescent="0.2">
      <c r="A32" s="61" t="s">
        <v>546</v>
      </c>
      <c r="B32" s="284">
        <f ca="1">+'DA-2'!B10+'DA-2'!B21</f>
        <v>0</v>
      </c>
      <c r="C32" s="284">
        <f ca="1">+'DA-2'!C10+'DA-2'!C21</f>
        <v>0</v>
      </c>
      <c r="D32" s="284">
        <f ca="1">+'DA-2'!D10+'DA-2'!D21</f>
        <v>0</v>
      </c>
      <c r="E32" s="284">
        <f ca="1">+'DA-2'!E10+'DA-2'!E21</f>
        <v>0</v>
      </c>
      <c r="F32" s="284">
        <f ca="1">+'DA-2'!F10+'DA-2'!F21</f>
        <v>0</v>
      </c>
      <c r="G32" s="284">
        <f ca="1">+'DA-2'!G10+'DA-2'!G21</f>
        <v>0</v>
      </c>
      <c r="H32" s="284">
        <f ca="1">+'DA-2'!H10+'DA-2'!H21</f>
        <v>0</v>
      </c>
      <c r="I32" s="284">
        <f ca="1">+'DA-2'!I10+'DA-2'!I21</f>
        <v>0</v>
      </c>
      <c r="J32" s="42"/>
      <c r="K32" s="712"/>
      <c r="L32" s="712"/>
    </row>
    <row r="33" spans="1:12" hidden="1" outlineLevel="2" x14ac:dyDescent="0.2">
      <c r="A33" s="61" t="s">
        <v>547</v>
      </c>
      <c r="B33" s="284">
        <f ca="1">+'DA-2'!B11+'DA-2'!B22</f>
        <v>0</v>
      </c>
      <c r="C33" s="284">
        <f ca="1">+'DA-2'!C11+'DA-2'!C22</f>
        <v>0</v>
      </c>
      <c r="D33" s="284">
        <f ca="1">+'DA-2'!D11+'DA-2'!D22</f>
        <v>0</v>
      </c>
      <c r="E33" s="284">
        <f ca="1">+'DA-2'!E11+'DA-2'!E22</f>
        <v>0</v>
      </c>
      <c r="F33" s="284">
        <f ca="1">+'DA-2'!F11+'DA-2'!F22</f>
        <v>0</v>
      </c>
      <c r="G33" s="284">
        <f ca="1">+'DA-2'!G11+'DA-2'!G22</f>
        <v>0</v>
      </c>
      <c r="H33" s="284">
        <f ca="1">+'DA-2'!H11+'DA-2'!H22</f>
        <v>0</v>
      </c>
      <c r="I33" s="284">
        <f ca="1">+'DA-2'!I11+'DA-2'!I22</f>
        <v>0</v>
      </c>
      <c r="J33" s="42"/>
      <c r="K33" s="21"/>
      <c r="L33" s="21"/>
    </row>
    <row r="34" spans="1:12" s="736" customFormat="1" hidden="1" outlineLevel="2" x14ac:dyDescent="0.2">
      <c r="A34" s="61" t="s">
        <v>498</v>
      </c>
      <c r="B34" s="284">
        <f ca="1">+'DA-2'!B12+'DA-2'!B23</f>
        <v>0</v>
      </c>
      <c r="C34" s="284">
        <f ca="1">+'DA-2'!C12+'DA-2'!C23</f>
        <v>0</v>
      </c>
      <c r="D34" s="284">
        <f ca="1">+'DA-2'!D12+'DA-2'!D23</f>
        <v>0</v>
      </c>
      <c r="E34" s="284">
        <f ca="1">+'DA-2'!E12+'DA-2'!E23</f>
        <v>0</v>
      </c>
      <c r="F34" s="284">
        <f ca="1">+'DA-2'!F12+'DA-2'!F23</f>
        <v>0</v>
      </c>
      <c r="G34" s="284">
        <f ca="1">+'DA-2'!G12+'DA-2'!G23</f>
        <v>0</v>
      </c>
      <c r="H34" s="284">
        <f ca="1">+'DA-2'!H12+'DA-2'!H23</f>
        <v>0</v>
      </c>
      <c r="I34" s="284">
        <f ca="1">+'DA-2'!I12+'DA-2'!I23</f>
        <v>0</v>
      </c>
      <c r="J34" s="42"/>
      <c r="K34" s="712"/>
      <c r="L34" s="712"/>
    </row>
    <row r="35" spans="1:12" ht="13.5" hidden="1" outlineLevel="2" thickBot="1" x14ac:dyDescent="0.25">
      <c r="A35" s="83" t="s">
        <v>70</v>
      </c>
      <c r="B35" s="284">
        <f ca="1">+'DA-2'!B13+'DA-2'!B24</f>
        <v>0</v>
      </c>
      <c r="C35" s="284">
        <f ca="1">+'DA-2'!C13+'DA-2'!C24</f>
        <v>10.880573740273682</v>
      </c>
      <c r="D35" s="284">
        <f ca="1">+'DA-2'!D13+'DA-2'!D24</f>
        <v>10.880573740273682</v>
      </c>
      <c r="E35" s="284">
        <f ca="1">+'DA-2'!E13+'DA-2'!E24</f>
        <v>10.880573740273682</v>
      </c>
      <c r="F35" s="284">
        <f ca="1">+'DA-2'!F13+'DA-2'!F24</f>
        <v>10.880573740273682</v>
      </c>
      <c r="G35" s="284">
        <f ca="1">+'DA-2'!G13+'DA-2'!G24</f>
        <v>10.880573740273682</v>
      </c>
      <c r="H35" s="284">
        <f ca="1">+'DA-2'!H13+'DA-2'!H24</f>
        <v>10.880573740273682</v>
      </c>
      <c r="I35" s="284">
        <f ca="1">+'DA-2'!I13+'DA-2'!I24</f>
        <v>10.880573740273682</v>
      </c>
      <c r="J35" s="93"/>
      <c r="K35" s="21"/>
      <c r="L35" s="21"/>
    </row>
    <row r="36" spans="1:12" s="87" customFormat="1" ht="20.25" customHeight="1" collapsed="1" thickBot="1" x14ac:dyDescent="0.25">
      <c r="A36" s="94" t="s">
        <v>121</v>
      </c>
      <c r="B36" s="293">
        <f t="shared" ref="B36:I36" ca="1" si="7">SUM(B30:B35)</f>
        <v>0</v>
      </c>
      <c r="C36" s="293">
        <f t="shared" ca="1" si="7"/>
        <v>10.880573740273682</v>
      </c>
      <c r="D36" s="293">
        <f t="shared" ca="1" si="7"/>
        <v>10.880573740273682</v>
      </c>
      <c r="E36" s="293">
        <f t="shared" ca="1" si="7"/>
        <v>10.880573740273682</v>
      </c>
      <c r="F36" s="293">
        <f t="shared" ca="1" si="7"/>
        <v>10.880573740273682</v>
      </c>
      <c r="G36" s="293">
        <f t="shared" ca="1" si="7"/>
        <v>10.880573740273682</v>
      </c>
      <c r="H36" s="293">
        <f t="shared" ca="1" si="7"/>
        <v>10.880573740273682</v>
      </c>
      <c r="I36" s="293">
        <f t="shared" ca="1" si="7"/>
        <v>10.880573740273682</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9.4469230133468335E-2</v>
      </c>
      <c r="F47" s="284">
        <f t="shared" ca="1" si="12"/>
        <v>0.17538498112798104</v>
      </c>
      <c r="G47" s="284">
        <f t="shared" ca="1" si="12"/>
        <v>0.24138051340849961</v>
      </c>
      <c r="H47" s="284">
        <f t="shared" ca="1" si="12"/>
        <v>0.30711483066223039</v>
      </c>
      <c r="I47" s="284">
        <f t="shared" ca="1" si="12"/>
        <v>0.37243801679554578</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9.4469230133468335E-2</v>
      </c>
      <c r="F48" s="293">
        <f t="shared" ca="1" si="13"/>
        <v>0.17538498112798104</v>
      </c>
      <c r="G48" s="293">
        <f t="shared" ca="1" si="13"/>
        <v>0.24138051340849961</v>
      </c>
      <c r="H48" s="293">
        <f t="shared" ca="1" si="13"/>
        <v>0.30711483066223039</v>
      </c>
      <c r="I48" s="293">
        <f t="shared" ca="1" si="13"/>
        <v>0.37243801679554578</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5.1138873725494818E-2</v>
      </c>
      <c r="F58" s="285">
        <f t="shared" ca="1" si="18"/>
        <v>0.12227838952597175</v>
      </c>
      <c r="G58" s="285">
        <f t="shared" ca="1" si="18"/>
        <v>0.20436733044217972</v>
      </c>
      <c r="H58" s="285">
        <f t="shared" ca="1" si="18"/>
        <v>0.2797927999460933</v>
      </c>
      <c r="I58" s="285">
        <f t="shared" ca="1" si="18"/>
        <v>0.34777278427512287</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5.1138873725494818E-2</v>
      </c>
      <c r="F59" s="286">
        <f t="shared" ca="1" si="19"/>
        <v>0.12227838952597175</v>
      </c>
      <c r="G59" s="286">
        <f t="shared" ca="1" si="19"/>
        <v>0.20436733044217972</v>
      </c>
      <c r="H59" s="286">
        <f t="shared" ca="1" si="19"/>
        <v>0.2797927999460933</v>
      </c>
      <c r="I59" s="286">
        <f t="shared" ca="1" si="19"/>
        <v>0.34777278427512287</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10.880573740273682</v>
      </c>
      <c r="D69" s="285">
        <f t="shared" ca="1" si="24"/>
        <v>10.880573740273682</v>
      </c>
      <c r="E69" s="285">
        <f t="shared" ca="1" si="24"/>
        <v>11.026181844132646</v>
      </c>
      <c r="F69" s="285">
        <f t="shared" ca="1" si="24"/>
        <v>11.178237110927636</v>
      </c>
      <c r="G69" s="285">
        <f t="shared" ca="1" si="24"/>
        <v>11.326321584124361</v>
      </c>
      <c r="H69" s="285">
        <f t="shared" ca="1" si="24"/>
        <v>11.467481370882007</v>
      </c>
      <c r="I69" s="285">
        <f t="shared" ca="1" si="24"/>
        <v>11.60078454134435</v>
      </c>
      <c r="K69" s="42"/>
      <c r="L69" s="21"/>
    </row>
    <row r="70" spans="1:20" s="87" customFormat="1" ht="18" customHeight="1" collapsed="1" thickBot="1" x14ac:dyDescent="0.25">
      <c r="A70" s="99" t="s">
        <v>122</v>
      </c>
      <c r="B70" s="294">
        <f t="shared" ref="B70:I70" ca="1" si="25">SUM(B64:B69)</f>
        <v>0</v>
      </c>
      <c r="C70" s="294">
        <f t="shared" ca="1" si="25"/>
        <v>10.880573740273682</v>
      </c>
      <c r="D70" s="294">
        <f t="shared" ca="1" si="25"/>
        <v>10.880573740273682</v>
      </c>
      <c r="E70" s="294">
        <f t="shared" ca="1" si="25"/>
        <v>11.026181844132646</v>
      </c>
      <c r="F70" s="294">
        <f t="shared" ca="1" si="25"/>
        <v>11.178237110927636</v>
      </c>
      <c r="G70" s="294">
        <f t="shared" ca="1" si="25"/>
        <v>11.326321584124361</v>
      </c>
      <c r="H70" s="294">
        <f t="shared" ca="1" si="25"/>
        <v>11.467481370882007</v>
      </c>
      <c r="I70" s="294">
        <f t="shared" ca="1" si="25"/>
        <v>11.60078454134435</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s="618" customFormat="1"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9.4469230133468335E-2</v>
      </c>
      <c r="Q77" s="284">
        <f ca="1">IF($B77&lt;&gt;0,(+VLOOKUP($B77,$A$8:$I$13,6,FALSE))*(F77),0)</f>
        <v>0.17538498112798104</v>
      </c>
      <c r="R77" s="284">
        <f ca="1">IF($B77&lt;&gt;0,(+VLOOKUP($B77,$A$8:$I$13,7,FALSE))*(G77),0)</f>
        <v>0.24138051340849961</v>
      </c>
      <c r="S77" s="284">
        <f ca="1">IF($B77&lt;&gt;0,(+VLOOKUP($B77,$A$8:$I$13,8,FALSE))*(H77),0)</f>
        <v>0.30711483066223039</v>
      </c>
      <c r="T77" s="284">
        <f ca="1">IF($B77&lt;&gt;0,(+VLOOKUP($B77,$A$8:$I$13,9,FALSE))*(I77),0)</f>
        <v>0.37243801679554578</v>
      </c>
    </row>
    <row r="78" spans="1:20" s="618" customFormat="1"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s="618" customFormat="1"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s="618" customFormat="1"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s="618" customFormat="1"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s="618" customFormat="1"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t="shared" ref="N83:T83" ca="1" si="51">SUM(N77:N82)</f>
        <v>0</v>
      </c>
      <c r="O83" s="291">
        <f t="shared" ca="1" si="51"/>
        <v>0</v>
      </c>
      <c r="P83" s="291">
        <f t="shared" ca="1" si="51"/>
        <v>9.4469230133468335E-2</v>
      </c>
      <c r="Q83" s="291">
        <f t="shared" ca="1" si="51"/>
        <v>0.17538498112798104</v>
      </c>
      <c r="R83" s="291">
        <f t="shared" ca="1" si="51"/>
        <v>0.24138051340849961</v>
      </c>
      <c r="S83" s="291">
        <f t="shared" ca="1" si="51"/>
        <v>0.30711483066223039</v>
      </c>
      <c r="T83" s="291">
        <f t="shared" ca="1" si="51"/>
        <v>0.37243801679554578</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9.4469230133468335E-2</v>
      </c>
      <c r="F103" s="284">
        <f t="shared" ca="1" si="62"/>
        <v>0.17538498112798104</v>
      </c>
      <c r="G103" s="284">
        <f t="shared" ca="1" si="62"/>
        <v>0.24138051340849961</v>
      </c>
      <c r="H103" s="284">
        <f t="shared" ca="1" si="62"/>
        <v>0.30711483066223039</v>
      </c>
      <c r="I103" s="284">
        <f t="shared" ca="1" si="62"/>
        <v>0.37243801679554578</v>
      </c>
    </row>
    <row r="104" spans="1:20" outlineLevel="1" x14ac:dyDescent="0.2">
      <c r="A104" s="120" t="s">
        <v>135</v>
      </c>
      <c r="B104" s="121"/>
      <c r="C104" s="295">
        <f t="shared" ref="C104:I104" ca="1" si="63">SUM(C98:C103)</f>
        <v>0</v>
      </c>
      <c r="D104" s="295">
        <f t="shared" ca="1" si="63"/>
        <v>0</v>
      </c>
      <c r="E104" s="295">
        <f t="shared" ca="1" si="63"/>
        <v>9.4469230133468335E-2</v>
      </c>
      <c r="F104" s="295">
        <f t="shared" ca="1" si="63"/>
        <v>0.17538498112798104</v>
      </c>
      <c r="G104" s="295">
        <f t="shared" ca="1" si="63"/>
        <v>0.24138051340849961</v>
      </c>
      <c r="H104" s="295">
        <f t="shared" ca="1" si="63"/>
        <v>0.30711483066223039</v>
      </c>
      <c r="I104" s="295">
        <f t="shared" ca="1" si="63"/>
        <v>0.37243801679554578</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2.8225977599459332E-2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5.1138873725494818E-2</v>
      </c>
      <c r="Q113" s="284">
        <f ca="1">IF($B113&lt;&gt;0,(+VLOOKUP($B113,$A$8:$I$13,6,FALSE)+VLOOKUP($B113,$A$42:$I$47,6,FALSE))*(F113),0)</f>
        <v>0.12227838952597175</v>
      </c>
      <c r="R113" s="284">
        <f ca="1">IF($B113&lt;&gt;0,(+VLOOKUP($B113,$A$8:$I$13,7,FALSE)+VLOOKUP($B113,$A$42:$I$47,7,FALSE))*(G113),0)</f>
        <v>0.20436733044217972</v>
      </c>
      <c r="S113" s="284">
        <f ca="1">IF($B113&lt;&gt;0,(+VLOOKUP($B113,$A$8:$I$13,8,FALSE)+VLOOKUP($B113,$A$42:$I$47,8,FALSE))*(H113),0)</f>
        <v>0.2797927999460933</v>
      </c>
      <c r="T113" s="284">
        <f ca="1">IF($B113&lt;&gt;0,(+VLOOKUP($B113,$A$8:$I$13,9,FALSE)+VLOOKUP($B113,$A$42:$I$47,9,FALSE))*(I113),0)</f>
        <v>0.34777278427512287</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5.1138873725494818E-2</v>
      </c>
      <c r="Q119" s="291">
        <f t="shared" ca="1" si="75"/>
        <v>0.12227838952597175</v>
      </c>
      <c r="R119" s="291">
        <f t="shared" ca="1" si="75"/>
        <v>0.20436733044217972</v>
      </c>
      <c r="S119" s="291">
        <f t="shared" ca="1" si="75"/>
        <v>0.2797927999460933</v>
      </c>
      <c r="T119" s="291">
        <f t="shared" ca="1" si="75"/>
        <v>0.34777278427512287</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5.1138873725494818E-2</v>
      </c>
      <c r="F139" s="284">
        <f t="shared" ca="1" si="83"/>
        <v>0.12227838952597175</v>
      </c>
      <c r="G139" s="284">
        <f t="shared" ca="1" si="83"/>
        <v>0.20436733044217972</v>
      </c>
      <c r="H139" s="284">
        <f t="shared" ca="1" si="83"/>
        <v>0.2797927999460933</v>
      </c>
      <c r="I139" s="284">
        <f t="shared" ca="1" si="83"/>
        <v>0.34777278427512287</v>
      </c>
    </row>
    <row r="140" spans="1:16" outlineLevel="1" x14ac:dyDescent="0.2">
      <c r="A140" s="120" t="s">
        <v>140</v>
      </c>
      <c r="B140" s="121"/>
      <c r="C140" s="295">
        <f t="shared" ref="C140:I140" ca="1" si="84">SUM(C134:C139)</f>
        <v>0</v>
      </c>
      <c r="D140" s="295">
        <f t="shared" ca="1" si="84"/>
        <v>0</v>
      </c>
      <c r="E140" s="295">
        <f t="shared" ca="1" si="84"/>
        <v>5.1138873725494818E-2</v>
      </c>
      <c r="F140" s="295">
        <f t="shared" ca="1" si="84"/>
        <v>0.12227838952597175</v>
      </c>
      <c r="G140" s="295">
        <f t="shared" ca="1" si="84"/>
        <v>0.20436733044217972</v>
      </c>
      <c r="H140" s="295">
        <f t="shared" ca="1" si="84"/>
        <v>0.2797927999460933</v>
      </c>
      <c r="I140" s="295">
        <f t="shared" ca="1" si="84"/>
        <v>0.34777278427512287</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3.090486278543603E-2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481</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v>0</v>
      </c>
      <c r="F185" s="284">
        <v>0</v>
      </c>
      <c r="G185" s="284">
        <v>0</v>
      </c>
      <c r="H185" s="284">
        <v>0</v>
      </c>
      <c r="I185" s="284">
        <v>0</v>
      </c>
      <c r="J185" s="63"/>
      <c r="K185" s="63"/>
      <c r="L185" s="63"/>
    </row>
    <row r="186" spans="1:12" hidden="1" outlineLevel="1" x14ac:dyDescent="0.2">
      <c r="A186" s="61" t="s">
        <v>69</v>
      </c>
      <c r="B186" s="65"/>
      <c r="C186" s="284"/>
      <c r="D186" s="284"/>
      <c r="E186" s="284">
        <v>0</v>
      </c>
      <c r="F186" s="284">
        <v>0</v>
      </c>
      <c r="G186" s="284">
        <v>0</v>
      </c>
      <c r="H186" s="284">
        <v>0</v>
      </c>
      <c r="I186" s="284">
        <v>0</v>
      </c>
      <c r="J186" s="42"/>
      <c r="K186" s="21"/>
      <c r="L186" s="21"/>
    </row>
    <row r="187" spans="1:12" s="736" customFormat="1" hidden="1" outlineLevel="1" x14ac:dyDescent="0.2">
      <c r="A187" s="61" t="s">
        <v>546</v>
      </c>
      <c r="B187" s="65"/>
      <c r="C187" s="284"/>
      <c r="D187" s="284"/>
      <c r="E187" s="284">
        <v>0</v>
      </c>
      <c r="F187" s="284">
        <v>0</v>
      </c>
      <c r="G187" s="284">
        <v>0</v>
      </c>
      <c r="H187" s="284">
        <v>0</v>
      </c>
      <c r="I187" s="284">
        <v>0</v>
      </c>
      <c r="J187" s="42"/>
      <c r="K187" s="712"/>
      <c r="L187" s="712"/>
    </row>
    <row r="188" spans="1:12" hidden="1" outlineLevel="1" x14ac:dyDescent="0.2">
      <c r="A188" s="61" t="s">
        <v>547</v>
      </c>
      <c r="B188" s="65"/>
      <c r="C188" s="284"/>
      <c r="D188" s="284"/>
      <c r="E188" s="284">
        <v>0</v>
      </c>
      <c r="F188" s="284">
        <v>0</v>
      </c>
      <c r="G188" s="284">
        <v>0</v>
      </c>
      <c r="H188" s="284">
        <v>0</v>
      </c>
      <c r="I188" s="284">
        <v>0</v>
      </c>
      <c r="J188" s="42"/>
      <c r="K188" s="21"/>
      <c r="L188" s="21"/>
    </row>
    <row r="189" spans="1:12" s="736" customFormat="1" hidden="1" outlineLevel="1" x14ac:dyDescent="0.2">
      <c r="A189" s="61" t="s">
        <v>498</v>
      </c>
      <c r="B189" s="65"/>
      <c r="C189" s="284"/>
      <c r="D189" s="284"/>
      <c r="E189" s="284">
        <v>0</v>
      </c>
      <c r="F189" s="284">
        <v>0</v>
      </c>
      <c r="G189" s="284">
        <v>0</v>
      </c>
      <c r="H189" s="284">
        <v>0</v>
      </c>
      <c r="I189" s="284">
        <v>0</v>
      </c>
      <c r="J189" s="42"/>
      <c r="K189" s="712"/>
      <c r="L189" s="712"/>
    </row>
    <row r="190" spans="1:12" hidden="1" outlineLevel="1" x14ac:dyDescent="0.2">
      <c r="A190" s="83" t="s">
        <v>70</v>
      </c>
      <c r="B190" s="65"/>
      <c r="C190" s="284"/>
      <c r="D190" s="284"/>
      <c r="E190" s="284">
        <v>0</v>
      </c>
      <c r="F190" s="284">
        <v>0</v>
      </c>
      <c r="G190" s="284">
        <v>0</v>
      </c>
      <c r="H190" s="284">
        <v>0</v>
      </c>
      <c r="I190" s="284">
        <v>0</v>
      </c>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10.880573740273682</v>
      </c>
      <c r="D205" s="82">
        <f t="shared" ca="1" si="98"/>
        <v>10.880573740273682</v>
      </c>
      <c r="E205" s="82">
        <f t="shared" ca="1" si="98"/>
        <v>10.880573740273682</v>
      </c>
      <c r="F205" s="82">
        <f t="shared" ca="1" si="98"/>
        <v>10.880573740273682</v>
      </c>
      <c r="G205" s="82">
        <f t="shared" ca="1" si="98"/>
        <v>10.880573740273682</v>
      </c>
      <c r="H205" s="82">
        <f t="shared" ca="1" si="98"/>
        <v>10.880573740273682</v>
      </c>
      <c r="I205" s="82">
        <f t="shared" ca="1" si="98"/>
        <v>10.880573740273682</v>
      </c>
    </row>
    <row r="206" spans="1:9" hidden="1" outlineLevel="1" x14ac:dyDescent="0.2">
      <c r="A206" t="s">
        <v>149</v>
      </c>
      <c r="B206" s="82">
        <f t="shared" ref="B206:I206" ca="1" si="99">+B36</f>
        <v>0</v>
      </c>
      <c r="C206" s="82">
        <f t="shared" ca="1" si="99"/>
        <v>10.880573740273682</v>
      </c>
      <c r="D206" s="82">
        <f t="shared" ca="1" si="99"/>
        <v>10.880573740273682</v>
      </c>
      <c r="E206" s="82">
        <f t="shared" ca="1" si="99"/>
        <v>10.880573740273682</v>
      </c>
      <c r="F206" s="82">
        <f t="shared" ca="1" si="99"/>
        <v>10.880573740273682</v>
      </c>
      <c r="G206" s="82">
        <f t="shared" ca="1" si="99"/>
        <v>10.880573740273682</v>
      </c>
      <c r="H206" s="82">
        <f t="shared" ca="1" si="99"/>
        <v>10.880573740273682</v>
      </c>
      <c r="I206" s="82">
        <f t="shared" ca="1" si="99"/>
        <v>10.880573740273682</v>
      </c>
    </row>
    <row r="207" spans="1:9" hidden="1" outlineLevel="1" x14ac:dyDescent="0.2">
      <c r="A207" t="s">
        <v>150</v>
      </c>
      <c r="B207" s="82">
        <f t="shared" ref="B207:I207" ca="1" si="100">+B36+B48</f>
        <v>0</v>
      </c>
      <c r="C207" s="82">
        <f t="shared" ca="1" si="100"/>
        <v>10.880573740273682</v>
      </c>
      <c r="D207" s="82">
        <f t="shared" ca="1" si="100"/>
        <v>10.880573740273682</v>
      </c>
      <c r="E207" s="82">
        <f t="shared" ca="1" si="100"/>
        <v>10.97504297040715</v>
      </c>
      <c r="F207" s="82">
        <f t="shared" ca="1" si="100"/>
        <v>11.055958721401664</v>
      </c>
      <c r="G207" s="82">
        <f t="shared" ca="1" si="100"/>
        <v>11.121954253682182</v>
      </c>
      <c r="H207" s="82">
        <f t="shared" ca="1" si="100"/>
        <v>11.187688570935913</v>
      </c>
      <c r="I207" s="82">
        <f t="shared" ca="1" si="100"/>
        <v>11.253011757069228</v>
      </c>
    </row>
    <row r="208" spans="1:9" hidden="1" outlineLevel="1" x14ac:dyDescent="0.2">
      <c r="A208" t="s">
        <v>151</v>
      </c>
      <c r="B208" s="82">
        <f t="shared" ref="B208:I208" ca="1" si="101">+B70</f>
        <v>0</v>
      </c>
      <c r="C208" s="82">
        <f t="shared" ca="1" si="101"/>
        <v>10.880573740273682</v>
      </c>
      <c r="D208" s="82">
        <f t="shared" ca="1" si="101"/>
        <v>10.880573740273682</v>
      </c>
      <c r="E208" s="82">
        <f t="shared" ca="1" si="101"/>
        <v>11.026181844132646</v>
      </c>
      <c r="F208" s="82">
        <f t="shared" ca="1" si="101"/>
        <v>11.178237110927636</v>
      </c>
      <c r="G208" s="82">
        <f t="shared" ca="1" si="101"/>
        <v>11.326321584124361</v>
      </c>
      <c r="H208" s="82">
        <f t="shared" ca="1" si="101"/>
        <v>11.467481370882007</v>
      </c>
      <c r="I208" s="82">
        <f t="shared" ca="1" si="101"/>
        <v>11.60078454134435</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193" priority="2" stopIfTrue="1" operator="notEqual">
      <formula>0</formula>
    </cfRule>
  </conditionalFormatting>
  <conditionalFormatting sqref="J130 J94 J70 J59 J48 J36:J37 J14 J25">
    <cfRule type="cellIs" dxfId="192" priority="3" stopIfTrue="1" operator="equal">
      <formula>"OK"</formula>
    </cfRule>
    <cfRule type="cellIs" dxfId="191" priority="4" stopIfTrue="1" operator="equal">
      <formula>"Warning Check Escalations"</formula>
    </cfRule>
  </conditionalFormatting>
  <conditionalFormatting sqref="N120:T120 N84:T84">
    <cfRule type="cellIs" dxfId="190" priority="5" stopIfTrue="1" operator="notEqual">
      <formula>0</formula>
    </cfRule>
    <cfRule type="cellIs" dxfId="189" priority="6" stopIfTrue="1" operator="equal">
      <formula>0</formula>
    </cfRule>
  </conditionalFormatting>
  <conditionalFormatting sqref="B94:I94">
    <cfRule type="cellIs" dxfId="188" priority="1" stopIfTrue="1" operator="notEqual">
      <formula>0</formula>
    </cfRule>
  </conditionalFormatting>
  <dataValidations count="5">
    <dataValidation type="list" showInputMessage="1" showErrorMessage="1" sqref="B112" xr:uid="{00000000-0002-0000-3800-000000000000}">
      <formula1>"Labour, Materials, Services"</formula1>
    </dataValidation>
    <dataValidation type="list" allowBlank="1" showInputMessage="1" showErrorMessage="1" sqref="A77:A82" xr:uid="{00000000-0002-0000-3800-000001000000}">
      <formula1>EscalationDescription_Input_Cost</formula1>
    </dataValidation>
    <dataValidation type="list" showInputMessage="1" showErrorMessage="1" sqref="A113:A118" xr:uid="{00000000-0002-0000-3800-000002000000}">
      <formula1>EscalationDescription_General</formula1>
    </dataValidation>
    <dataValidation type="list" allowBlank="1" showInputMessage="1" showErrorMessage="1" sqref="D5" xr:uid="{00000000-0002-0000-3800-000003000000}">
      <formula1>"2008/09 Regulatory Accounts, Bottom Up"</formula1>
    </dataValidation>
    <dataValidation type="list" showInputMessage="1" showErrorMessage="1" sqref="B77:B82 B113:B118" xr:uid="{00000000-0002-0000-38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16385"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5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sheetPr codeName="Sheet26">
    <tabColor indexed="17"/>
    <pageSetUpPr fitToPage="1"/>
  </sheetPr>
  <dimension ref="A1:T240"/>
  <sheetViews>
    <sheetView showGridLines="0" workbookViewId="0">
      <selection activeCell="A115" sqref="A115"/>
    </sheetView>
  </sheetViews>
  <sheetFormatPr defaultRowHeight="12.75" outlineLevelRow="2" x14ac:dyDescent="0.2"/>
  <cols>
    <col min="1" max="1" width="30" customWidth="1"/>
    <col min="2" max="2" width="18.85546875" customWidth="1"/>
    <col min="3"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3</v>
      </c>
      <c r="M1" s="281"/>
      <c r="N1" s="279"/>
      <c r="O1" s="279"/>
      <c r="P1" s="279"/>
      <c r="Q1" s="279"/>
      <c r="R1" s="279"/>
      <c r="S1" s="279"/>
      <c r="T1" s="279"/>
    </row>
    <row r="2" spans="1:20" ht="15.75" x14ac:dyDescent="0.25">
      <c r="A2" s="184" t="s">
        <v>114</v>
      </c>
      <c r="B2" s="74" t="str">
        <f ca="1">OFFSET(List_DAOpexStart,+$K$1,1)</f>
        <v>Customer Service</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2.2511738358632316</v>
      </c>
      <c r="D13" s="285">
        <f ca="1">OFFSET(Future_DAOpexStart,MATCH($K$1,'I-5 Future DA'!$A$6:$A$222)+7,+'I-5 Future DA'!E$5)</f>
        <v>2.2511738358632316</v>
      </c>
      <c r="E13" s="285">
        <f ca="1">OFFSET(Future_DAOpexStart,MATCH($K$1,'I-5 Future DA'!$A$6:$A$222)+7,+'I-5 Future DA'!F$5)</f>
        <v>2.2511738358632316</v>
      </c>
      <c r="F13" s="285">
        <f ca="1">OFFSET(Future_DAOpexStart,MATCH($K$1,'I-5 Future DA'!$A$6:$A$222)+7,+'I-5 Future DA'!G$5)</f>
        <v>2.2511738358632316</v>
      </c>
      <c r="G13" s="285">
        <f ca="1">OFFSET(Future_DAOpexStart,MATCH($K$1,'I-5 Future DA'!$A$6:$A$222)+7,+'I-5 Future DA'!H$5)</f>
        <v>2.2511738358632316</v>
      </c>
      <c r="H13" s="285">
        <f ca="1">OFFSET(Future_DAOpexStart,MATCH($K$1,'I-5 Future DA'!$A$6:$A$222)+7,+'I-5 Future DA'!I$5)</f>
        <v>2.2511738358632316</v>
      </c>
      <c r="I13" s="285">
        <f ca="1">OFFSET(Future_DAOpexStart,MATCH($K$1,'I-5 Future DA'!$A$6:$A$222)+7,+'I-5 Future DA'!J$5)</f>
        <v>2.2511738358632316</v>
      </c>
      <c r="J13" s="36"/>
      <c r="K13" s="21"/>
      <c r="L13" s="21"/>
    </row>
    <row r="14" spans="1:20" s="87" customFormat="1" ht="18" customHeight="1" collapsed="1" thickBot="1" x14ac:dyDescent="0.25">
      <c r="A14" s="84" t="s">
        <v>71</v>
      </c>
      <c r="B14" s="286">
        <f t="shared" ref="B14:I14" ca="1" si="0">SUM(B8:B13)</f>
        <v>0</v>
      </c>
      <c r="C14" s="286">
        <f t="shared" ca="1" si="0"/>
        <v>2.2511738358632316</v>
      </c>
      <c r="D14" s="286">
        <f t="shared" ca="1" si="0"/>
        <v>2.2511738358632316</v>
      </c>
      <c r="E14" s="286">
        <f t="shared" ca="1" si="0"/>
        <v>2.2511738358632316</v>
      </c>
      <c r="F14" s="286">
        <f t="shared" ca="1" si="0"/>
        <v>2.2511738358632316</v>
      </c>
      <c r="G14" s="286">
        <f t="shared" ca="1" si="0"/>
        <v>2.2511738358632316</v>
      </c>
      <c r="H14" s="286">
        <f t="shared" ca="1" si="0"/>
        <v>2.2511738358632316</v>
      </c>
      <c r="I14" s="286">
        <f t="shared" ca="1" si="0"/>
        <v>2.2511738358632316</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+'DA-3'!B8+'DA-3'!B19</f>
        <v>0</v>
      </c>
      <c r="C30" s="284">
        <f ca="1">+'DA-3'!C8+'DA-3'!C19</f>
        <v>0</v>
      </c>
      <c r="D30" s="284">
        <f ca="1">+'DA-3'!D8+'DA-3'!D19</f>
        <v>0</v>
      </c>
      <c r="E30" s="284">
        <f ca="1">+'DA-3'!E8+'DA-3'!E19</f>
        <v>0</v>
      </c>
      <c r="F30" s="284">
        <f ca="1">+'DA-3'!F8+'DA-3'!F19</f>
        <v>0</v>
      </c>
      <c r="G30" s="284">
        <f ca="1">+'DA-3'!G8+'DA-3'!G19</f>
        <v>0</v>
      </c>
      <c r="H30" s="284">
        <f ca="1">+'DA-3'!H8+'DA-3'!H19</f>
        <v>0</v>
      </c>
      <c r="I30" s="284">
        <f ca="1">+'DA-3'!I8+'DA-3'!I19</f>
        <v>0</v>
      </c>
      <c r="J30" s="42"/>
      <c r="K30" s="21"/>
      <c r="L30" s="21"/>
    </row>
    <row r="31" spans="1:12" hidden="1" outlineLevel="2" x14ac:dyDescent="0.2">
      <c r="A31" s="61" t="s">
        <v>69</v>
      </c>
      <c r="B31" s="284">
        <f ca="1">+'DA-3'!B9+'DA-3'!B20</f>
        <v>0</v>
      </c>
      <c r="C31" s="284">
        <f ca="1">+'DA-3'!C9+'DA-3'!C20</f>
        <v>0</v>
      </c>
      <c r="D31" s="284">
        <f ca="1">+'DA-3'!D9+'DA-3'!D20</f>
        <v>0</v>
      </c>
      <c r="E31" s="284">
        <f ca="1">+'DA-3'!E9+'DA-3'!E20</f>
        <v>0</v>
      </c>
      <c r="F31" s="284">
        <f ca="1">+'DA-3'!F9+'DA-3'!F20</f>
        <v>0</v>
      </c>
      <c r="G31" s="284">
        <f ca="1">+'DA-3'!G9+'DA-3'!G20</f>
        <v>0</v>
      </c>
      <c r="H31" s="284">
        <f ca="1">+'DA-3'!H9+'DA-3'!H20</f>
        <v>0</v>
      </c>
      <c r="I31" s="284">
        <f ca="1">+'DA-3'!I9+'DA-3'!I20</f>
        <v>0</v>
      </c>
      <c r="J31" s="42"/>
      <c r="K31" s="21"/>
      <c r="L31" s="21"/>
    </row>
    <row r="32" spans="1:12" s="736" customFormat="1" hidden="1" outlineLevel="2" x14ac:dyDescent="0.2">
      <c r="A32" s="61" t="s">
        <v>546</v>
      </c>
      <c r="B32" s="284">
        <f ca="1">+'DA-3'!B10+'DA-3'!B21</f>
        <v>0</v>
      </c>
      <c r="C32" s="284">
        <f ca="1">+'DA-3'!C10+'DA-3'!C21</f>
        <v>0</v>
      </c>
      <c r="D32" s="284">
        <f ca="1">+'DA-3'!D10+'DA-3'!D21</f>
        <v>0</v>
      </c>
      <c r="E32" s="284">
        <f ca="1">+'DA-3'!E10+'DA-3'!E21</f>
        <v>0</v>
      </c>
      <c r="F32" s="284">
        <f ca="1">+'DA-3'!F10+'DA-3'!F21</f>
        <v>0</v>
      </c>
      <c r="G32" s="284">
        <f ca="1">+'DA-3'!G10+'DA-3'!G21</f>
        <v>0</v>
      </c>
      <c r="H32" s="284">
        <f ca="1">+'DA-3'!H10+'DA-3'!H21</f>
        <v>0</v>
      </c>
      <c r="I32" s="284">
        <f ca="1">+'DA-3'!I10+'DA-3'!I21</f>
        <v>0</v>
      </c>
      <c r="J32" s="42"/>
      <c r="K32" s="712"/>
      <c r="L32" s="712"/>
    </row>
    <row r="33" spans="1:12" hidden="1" outlineLevel="2" x14ac:dyDescent="0.2">
      <c r="A33" s="61" t="s">
        <v>547</v>
      </c>
      <c r="B33" s="284">
        <f ca="1">+'DA-3'!B11+'DA-3'!B22</f>
        <v>0</v>
      </c>
      <c r="C33" s="284">
        <f ca="1">+'DA-3'!C11+'DA-3'!C22</f>
        <v>0</v>
      </c>
      <c r="D33" s="284">
        <f ca="1">+'DA-3'!D11+'DA-3'!D22</f>
        <v>0</v>
      </c>
      <c r="E33" s="284">
        <f ca="1">+'DA-3'!E11+'DA-3'!E22</f>
        <v>0</v>
      </c>
      <c r="F33" s="284">
        <f ca="1">+'DA-3'!F11+'DA-3'!F22</f>
        <v>0</v>
      </c>
      <c r="G33" s="284">
        <f ca="1">+'DA-3'!G11+'DA-3'!G22</f>
        <v>0</v>
      </c>
      <c r="H33" s="284">
        <f ca="1">+'DA-3'!H11+'DA-3'!H22</f>
        <v>0</v>
      </c>
      <c r="I33" s="284">
        <f ca="1">+'DA-3'!I11+'DA-3'!I22</f>
        <v>0</v>
      </c>
      <c r="J33" s="42"/>
      <c r="K33" s="21"/>
      <c r="L33" s="21"/>
    </row>
    <row r="34" spans="1:12" s="736" customFormat="1" hidden="1" outlineLevel="2" x14ac:dyDescent="0.2">
      <c r="A34" s="61" t="s">
        <v>498</v>
      </c>
      <c r="B34" s="284">
        <f ca="1">+'DA-3'!B12+'DA-3'!B23</f>
        <v>0</v>
      </c>
      <c r="C34" s="284">
        <f ca="1">+'DA-3'!C12+'DA-3'!C23</f>
        <v>0</v>
      </c>
      <c r="D34" s="284">
        <f ca="1">+'DA-3'!D12+'DA-3'!D23</f>
        <v>0</v>
      </c>
      <c r="E34" s="284">
        <f ca="1">+'DA-3'!E12+'DA-3'!E23</f>
        <v>0</v>
      </c>
      <c r="F34" s="284">
        <f ca="1">+'DA-3'!F12+'DA-3'!F23</f>
        <v>0</v>
      </c>
      <c r="G34" s="284">
        <f ca="1">+'DA-3'!G12+'DA-3'!G23</f>
        <v>0</v>
      </c>
      <c r="H34" s="284">
        <f ca="1">+'DA-3'!H12+'DA-3'!H23</f>
        <v>0</v>
      </c>
      <c r="I34" s="284">
        <f ca="1">+'DA-3'!I12+'DA-3'!I23</f>
        <v>0</v>
      </c>
      <c r="J34" s="42"/>
      <c r="K34" s="712"/>
      <c r="L34" s="712"/>
    </row>
    <row r="35" spans="1:12" ht="13.5" hidden="1" outlineLevel="2" thickBot="1" x14ac:dyDescent="0.25">
      <c r="A35" s="83" t="s">
        <v>70</v>
      </c>
      <c r="B35" s="284">
        <f ca="1">+'DA-3'!B13+'DA-3'!B24</f>
        <v>0</v>
      </c>
      <c r="C35" s="284">
        <f ca="1">+'DA-3'!C13+'DA-3'!C24</f>
        <v>2.2511738358632316</v>
      </c>
      <c r="D35" s="284">
        <f ca="1">+'DA-3'!D13+'DA-3'!D24</f>
        <v>2.2511738358632316</v>
      </c>
      <c r="E35" s="284">
        <f ca="1">+'DA-3'!E13+'DA-3'!E24</f>
        <v>2.2511738358632316</v>
      </c>
      <c r="F35" s="284">
        <f ca="1">+'DA-3'!F13+'DA-3'!F24</f>
        <v>2.2511738358632316</v>
      </c>
      <c r="G35" s="284">
        <f ca="1">+'DA-3'!G13+'DA-3'!G24</f>
        <v>2.2511738358632316</v>
      </c>
      <c r="H35" s="284">
        <f ca="1">+'DA-3'!H13+'DA-3'!H24</f>
        <v>2.2511738358632316</v>
      </c>
      <c r="I35" s="284">
        <f ca="1">+'DA-3'!I13+'DA-3'!I24</f>
        <v>2.2511738358632316</v>
      </c>
      <c r="J35" s="93"/>
      <c r="K35" s="21"/>
      <c r="L35" s="21"/>
    </row>
    <row r="36" spans="1:12" s="87" customFormat="1" ht="20.25" customHeight="1" collapsed="1" thickBot="1" x14ac:dyDescent="0.25">
      <c r="A36" s="94" t="s">
        <v>121</v>
      </c>
      <c r="B36" s="293">
        <f t="shared" ref="B36:I36" ca="1" si="7">SUM(B30:B35)</f>
        <v>0</v>
      </c>
      <c r="C36" s="293">
        <f t="shared" ca="1" si="7"/>
        <v>2.2511738358632316</v>
      </c>
      <c r="D36" s="293">
        <f t="shared" ca="1" si="7"/>
        <v>2.2511738358632316</v>
      </c>
      <c r="E36" s="293">
        <f t="shared" ca="1" si="7"/>
        <v>2.2511738358632316</v>
      </c>
      <c r="F36" s="293">
        <f t="shared" ca="1" si="7"/>
        <v>2.2511738358632316</v>
      </c>
      <c r="G36" s="293">
        <f t="shared" ca="1" si="7"/>
        <v>2.2511738358632316</v>
      </c>
      <c r="H36" s="293">
        <f t="shared" ca="1" si="7"/>
        <v>2.2511738358632316</v>
      </c>
      <c r="I36" s="293">
        <f t="shared" ca="1" si="7"/>
        <v>2.2511738358632316</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1.9545537234257743E-2</v>
      </c>
      <c r="F47" s="284">
        <f t="shared" ca="1" si="12"/>
        <v>3.6286880650169322E-2</v>
      </c>
      <c r="G47" s="284">
        <f t="shared" ca="1" si="12"/>
        <v>4.9941253948873124E-2</v>
      </c>
      <c r="H47" s="284">
        <f t="shared" ca="1" si="12"/>
        <v>6.3541582263564503E-2</v>
      </c>
      <c r="I47" s="284">
        <f t="shared" ca="1" si="12"/>
        <v>7.7056848186926069E-2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1.9545537234257743E-2</v>
      </c>
      <c r="F48" s="293">
        <f t="shared" ca="1" si="13"/>
        <v>3.6286880650169322E-2</v>
      </c>
      <c r="G48" s="293">
        <f t="shared" ca="1" si="13"/>
        <v>4.9941253948873124E-2</v>
      </c>
      <c r="H48" s="293">
        <f t="shared" ca="1" si="13"/>
        <v>6.3541582263564503E-2</v>
      </c>
      <c r="I48" s="293">
        <f t="shared" ca="1" si="13"/>
        <v>7.7056848186926069E-2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1.0580553679833054E-2</v>
      </c>
      <c r="F58" s="285">
        <f t="shared" ca="1" si="18"/>
        <v>2.5299209192753126E-2</v>
      </c>
      <c r="G58" s="285">
        <f t="shared" ca="1" si="18"/>
        <v>4.2283283784360262E-2</v>
      </c>
      <c r="H58" s="285">
        <f t="shared" ca="1" si="18"/>
        <v>5.788869647288631E-2</v>
      </c>
      <c r="I58" s="285">
        <f t="shared" ca="1" si="18"/>
        <v>7.1953649823411986E-2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1.0580553679833054E-2</v>
      </c>
      <c r="F59" s="286">
        <f t="shared" ca="1" si="19"/>
        <v>2.5299209192753126E-2</v>
      </c>
      <c r="G59" s="286">
        <f t="shared" ca="1" si="19"/>
        <v>4.2283283784360262E-2</v>
      </c>
      <c r="H59" s="286">
        <f t="shared" ca="1" si="19"/>
        <v>5.788869647288631E-2</v>
      </c>
      <c r="I59" s="286">
        <f t="shared" ca="1" si="19"/>
        <v>7.1953649823411986E-2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2.2511738358632316</v>
      </c>
      <c r="D69" s="285">
        <f t="shared" ca="1" si="24"/>
        <v>2.2511738358632316</v>
      </c>
      <c r="E69" s="285">
        <f t="shared" ca="1" si="24"/>
        <v>2.2812999267773226</v>
      </c>
      <c r="F69" s="285">
        <f t="shared" ca="1" si="24"/>
        <v>2.3127599257061542</v>
      </c>
      <c r="G69" s="285">
        <f t="shared" ca="1" si="24"/>
        <v>2.343398373596465</v>
      </c>
      <c r="H69" s="285">
        <f t="shared" ca="1" si="24"/>
        <v>2.3726041145996821</v>
      </c>
      <c r="I69" s="285">
        <f t="shared" ca="1" si="24"/>
        <v>2.40018433387357</v>
      </c>
      <c r="K69" s="42"/>
      <c r="L69" s="21"/>
    </row>
    <row r="70" spans="1:20" s="87" customFormat="1" ht="18" customHeight="1" collapsed="1" thickBot="1" x14ac:dyDescent="0.25">
      <c r="A70" s="99" t="s">
        <v>122</v>
      </c>
      <c r="B70" s="294">
        <f t="shared" ref="B70:I70" ca="1" si="25">SUM(B64:B69)</f>
        <v>0</v>
      </c>
      <c r="C70" s="294">
        <f t="shared" ca="1" si="25"/>
        <v>2.2511738358632316</v>
      </c>
      <c r="D70" s="294">
        <f t="shared" ca="1" si="25"/>
        <v>2.2511738358632316</v>
      </c>
      <c r="E70" s="294">
        <f t="shared" ca="1" si="25"/>
        <v>2.2812999267773226</v>
      </c>
      <c r="F70" s="294">
        <f t="shared" ca="1" si="25"/>
        <v>2.3127599257061542</v>
      </c>
      <c r="G70" s="294">
        <f t="shared" ca="1" si="25"/>
        <v>2.343398373596465</v>
      </c>
      <c r="H70" s="294">
        <f t="shared" ca="1" si="25"/>
        <v>2.3726041145996821</v>
      </c>
      <c r="I70" s="294">
        <f t="shared" ca="1" si="25"/>
        <v>2.40018433387357</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1.9545537234257743E-2</v>
      </c>
      <c r="Q77" s="284">
        <f ca="1">IF($B77&lt;&gt;0,(+VLOOKUP($B77,$A$8:$I$13,6,FALSE))*(F77),0)</f>
        <v>3.6286880650169322E-2</v>
      </c>
      <c r="R77" s="284">
        <f ca="1">IF($B77&lt;&gt;0,(+VLOOKUP($B77,$A$8:$I$13,7,FALSE))*(G77),0)</f>
        <v>4.9941253948873124E-2</v>
      </c>
      <c r="S77" s="284">
        <f ca="1">IF($B77&lt;&gt;0,(+VLOOKUP($B77,$A$8:$I$13,8,FALSE))*(H77),0)</f>
        <v>6.3541582263564503E-2</v>
      </c>
      <c r="T77" s="284">
        <f ca="1">IF($B77&lt;&gt;0,(+VLOOKUP($B77,$A$8:$I$13,9,FALSE))*(I77),0)</f>
        <v>7.7056848186926069E-2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1.9545537234257743E-2</v>
      </c>
      <c r="Q83" s="291">
        <f t="shared" ca="1" si="51"/>
        <v>3.6286880650169322E-2</v>
      </c>
      <c r="R83" s="291">
        <f t="shared" ca="1" si="51"/>
        <v>4.9941253948873124E-2</v>
      </c>
      <c r="S83" s="291">
        <f t="shared" ca="1" si="51"/>
        <v>6.3541582263564503E-2</v>
      </c>
      <c r="T83" s="291">
        <f t="shared" ca="1" si="51"/>
        <v>7.7056848186926069E-2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1.9545537234257743E-2</v>
      </c>
      <c r="F103" s="284">
        <f t="shared" ca="1" si="62"/>
        <v>3.6286880650169322E-2</v>
      </c>
      <c r="G103" s="284">
        <f t="shared" ca="1" si="62"/>
        <v>4.9941253948873124E-2</v>
      </c>
      <c r="H103" s="284">
        <f t="shared" ca="1" si="62"/>
        <v>6.3541582263564503E-2</v>
      </c>
      <c r="I103" s="284">
        <f t="shared" ca="1" si="62"/>
        <v>7.7056848186926069E-2</v>
      </c>
    </row>
    <row r="104" spans="1:20" outlineLevel="1" x14ac:dyDescent="0.2">
      <c r="A104" s="120" t="s">
        <v>135</v>
      </c>
      <c r="B104" s="121"/>
      <c r="C104" s="295">
        <f t="shared" ref="C104:I104" ca="1" si="63">SUM(C98:C103)</f>
        <v>0</v>
      </c>
      <c r="D104" s="295">
        <f t="shared" ca="1" si="63"/>
        <v>0</v>
      </c>
      <c r="E104" s="295">
        <f t="shared" ca="1" si="63"/>
        <v>1.9545537234257743E-2</v>
      </c>
      <c r="F104" s="295">
        <f t="shared" ca="1" si="63"/>
        <v>3.6286880650169322E-2</v>
      </c>
      <c r="G104" s="295">
        <f t="shared" ca="1" si="63"/>
        <v>4.9941253948873124E-2</v>
      </c>
      <c r="H104" s="295">
        <f t="shared" ca="1" si="63"/>
        <v>6.3541582263564503E-2</v>
      </c>
      <c r="I104" s="295">
        <f t="shared" ca="1" si="63"/>
        <v>7.7056848186926069E-2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2.8225977599459325E-2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1.0580553679833054E-2</v>
      </c>
      <c r="Q113" s="284">
        <f ca="1">IF($B113&lt;&gt;0,(+VLOOKUP($B113,$A$8:$I$13,6,FALSE)+VLOOKUP($B113,$A$42:$I$47,6,FALSE))*(F113),0)</f>
        <v>2.5299209192753126E-2</v>
      </c>
      <c r="R113" s="284">
        <f ca="1">IF($B113&lt;&gt;0,(+VLOOKUP($B113,$A$8:$I$13,7,FALSE)+VLOOKUP($B113,$A$42:$I$47,7,FALSE))*(G113),0)</f>
        <v>4.2283283784360262E-2</v>
      </c>
      <c r="S113" s="284">
        <f ca="1">IF($B113&lt;&gt;0,(+VLOOKUP($B113,$A$8:$I$13,8,FALSE)+VLOOKUP($B113,$A$42:$I$47,8,FALSE))*(H113),0)</f>
        <v>5.788869647288631E-2</v>
      </c>
      <c r="T113" s="284">
        <f ca="1">IF($B113&lt;&gt;0,(+VLOOKUP($B113,$A$8:$I$13,9,FALSE)+VLOOKUP($B113,$A$42:$I$47,9,FALSE))*(I113),0)</f>
        <v>7.1953649823411986E-2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1.0580553679833054E-2</v>
      </c>
      <c r="Q119" s="291">
        <f t="shared" ca="1" si="75"/>
        <v>2.5299209192753126E-2</v>
      </c>
      <c r="R119" s="291">
        <f t="shared" ca="1" si="75"/>
        <v>4.2283283784360262E-2</v>
      </c>
      <c r="S119" s="291">
        <f t="shared" ca="1" si="75"/>
        <v>5.788869647288631E-2</v>
      </c>
      <c r="T119" s="291">
        <f t="shared" ca="1" si="75"/>
        <v>7.1953649823411986E-2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1.0580553679833054E-2</v>
      </c>
      <c r="F139" s="284">
        <f t="shared" ca="1" si="83"/>
        <v>2.5299209192753126E-2</v>
      </c>
      <c r="G139" s="284">
        <f t="shared" ca="1" si="83"/>
        <v>4.2283283784360262E-2</v>
      </c>
      <c r="H139" s="284">
        <f t="shared" ca="1" si="83"/>
        <v>5.788869647288631E-2</v>
      </c>
      <c r="I139" s="284">
        <f t="shared" ca="1" si="83"/>
        <v>7.1953649823411986E-2</v>
      </c>
    </row>
    <row r="140" spans="1:16" outlineLevel="1" x14ac:dyDescent="0.2">
      <c r="A140" s="120" t="s">
        <v>140</v>
      </c>
      <c r="B140" s="121"/>
      <c r="C140" s="295">
        <f t="shared" ref="C140:I140" ca="1" si="84">SUM(C134:C139)</f>
        <v>0</v>
      </c>
      <c r="D140" s="295">
        <f t="shared" ca="1" si="84"/>
        <v>0</v>
      </c>
      <c r="E140" s="295">
        <f t="shared" ca="1" si="84"/>
        <v>1.0580553679833054E-2</v>
      </c>
      <c r="F140" s="295">
        <f t="shared" ca="1" si="84"/>
        <v>2.5299209192753126E-2</v>
      </c>
      <c r="G140" s="295">
        <f t="shared" ca="1" si="84"/>
        <v>4.2283283784360262E-2</v>
      </c>
      <c r="H140" s="295">
        <f t="shared" ca="1" si="84"/>
        <v>5.788869647288631E-2</v>
      </c>
      <c r="I140" s="295">
        <f t="shared" ca="1" si="84"/>
        <v>7.1953649823411986E-2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481</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v>0</v>
      </c>
      <c r="F185" s="284">
        <v>0</v>
      </c>
      <c r="G185" s="284">
        <v>0</v>
      </c>
      <c r="H185" s="284">
        <v>0</v>
      </c>
      <c r="I185" s="284">
        <v>0</v>
      </c>
      <c r="J185" s="63"/>
      <c r="K185" s="63"/>
      <c r="L185" s="63"/>
    </row>
    <row r="186" spans="1:12" hidden="1" outlineLevel="1" x14ac:dyDescent="0.2">
      <c r="A186" s="61" t="s">
        <v>69</v>
      </c>
      <c r="B186" s="65"/>
      <c r="C186" s="284"/>
      <c r="D186" s="284"/>
      <c r="E186" s="284">
        <v>0</v>
      </c>
      <c r="F186" s="284">
        <v>0</v>
      </c>
      <c r="G186" s="284">
        <v>0</v>
      </c>
      <c r="H186" s="284">
        <v>0</v>
      </c>
      <c r="I186" s="284">
        <v>0</v>
      </c>
      <c r="J186" s="42"/>
      <c r="K186" s="21"/>
      <c r="L186" s="21"/>
    </row>
    <row r="187" spans="1:12" s="736" customFormat="1" hidden="1" outlineLevel="1" x14ac:dyDescent="0.2">
      <c r="A187" s="61" t="s">
        <v>546</v>
      </c>
      <c r="B187" s="65"/>
      <c r="C187" s="284"/>
      <c r="D187" s="284"/>
      <c r="E187" s="284">
        <v>0</v>
      </c>
      <c r="F187" s="284">
        <v>0</v>
      </c>
      <c r="G187" s="284">
        <v>0</v>
      </c>
      <c r="H187" s="284">
        <v>0</v>
      </c>
      <c r="I187" s="284">
        <v>0</v>
      </c>
      <c r="J187" s="42"/>
      <c r="K187" s="712"/>
      <c r="L187" s="712"/>
    </row>
    <row r="188" spans="1:12" hidden="1" outlineLevel="1" x14ac:dyDescent="0.2">
      <c r="A188" s="61" t="s">
        <v>547</v>
      </c>
      <c r="B188" s="65"/>
      <c r="C188" s="284"/>
      <c r="D188" s="284"/>
      <c r="E188" s="284">
        <v>0</v>
      </c>
      <c r="F188" s="284">
        <v>0</v>
      </c>
      <c r="G188" s="284">
        <v>0</v>
      </c>
      <c r="H188" s="284">
        <v>0</v>
      </c>
      <c r="I188" s="284">
        <v>0</v>
      </c>
      <c r="J188" s="42"/>
      <c r="K188" s="21"/>
      <c r="L188" s="21"/>
    </row>
    <row r="189" spans="1:12" s="736" customFormat="1" hidden="1" outlineLevel="1" x14ac:dyDescent="0.2">
      <c r="A189" s="61" t="s">
        <v>498</v>
      </c>
      <c r="B189" s="65"/>
      <c r="C189" s="284"/>
      <c r="D189" s="284"/>
      <c r="E189" s="284">
        <v>0</v>
      </c>
      <c r="F189" s="284">
        <v>0</v>
      </c>
      <c r="G189" s="284">
        <v>0</v>
      </c>
      <c r="H189" s="284">
        <v>0</v>
      </c>
      <c r="I189" s="284">
        <v>0</v>
      </c>
      <c r="J189" s="42"/>
      <c r="K189" s="712"/>
      <c r="L189" s="712"/>
    </row>
    <row r="190" spans="1:12" hidden="1" outlineLevel="1" x14ac:dyDescent="0.2">
      <c r="A190" s="83" t="s">
        <v>70</v>
      </c>
      <c r="B190" s="65"/>
      <c r="C190" s="284"/>
      <c r="D190" s="284"/>
      <c r="E190" s="284">
        <v>0</v>
      </c>
      <c r="F190" s="284">
        <v>0</v>
      </c>
      <c r="G190" s="284">
        <v>0</v>
      </c>
      <c r="H190" s="284">
        <v>0</v>
      </c>
      <c r="I190" s="284">
        <v>0</v>
      </c>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2.2511738358632316</v>
      </c>
      <c r="D205" s="82">
        <f t="shared" ca="1" si="98"/>
        <v>2.2511738358632316</v>
      </c>
      <c r="E205" s="82">
        <f t="shared" ca="1" si="98"/>
        <v>2.2511738358632316</v>
      </c>
      <c r="F205" s="82">
        <f t="shared" ca="1" si="98"/>
        <v>2.2511738358632316</v>
      </c>
      <c r="G205" s="82">
        <f t="shared" ca="1" si="98"/>
        <v>2.2511738358632316</v>
      </c>
      <c r="H205" s="82">
        <f t="shared" ca="1" si="98"/>
        <v>2.2511738358632316</v>
      </c>
      <c r="I205" s="82">
        <f t="shared" ca="1" si="98"/>
        <v>2.2511738358632316</v>
      </c>
    </row>
    <row r="206" spans="1:9" hidden="1" outlineLevel="1" x14ac:dyDescent="0.2">
      <c r="A206" t="s">
        <v>149</v>
      </c>
      <c r="B206" s="82">
        <f t="shared" ref="B206:I206" ca="1" si="99">+B36</f>
        <v>0</v>
      </c>
      <c r="C206" s="82">
        <f t="shared" ca="1" si="99"/>
        <v>2.2511738358632316</v>
      </c>
      <c r="D206" s="82">
        <f t="shared" ca="1" si="99"/>
        <v>2.2511738358632316</v>
      </c>
      <c r="E206" s="82">
        <f t="shared" ca="1" si="99"/>
        <v>2.2511738358632316</v>
      </c>
      <c r="F206" s="82">
        <f t="shared" ca="1" si="99"/>
        <v>2.2511738358632316</v>
      </c>
      <c r="G206" s="82">
        <f t="shared" ca="1" si="99"/>
        <v>2.2511738358632316</v>
      </c>
      <c r="H206" s="82">
        <f t="shared" ca="1" si="99"/>
        <v>2.2511738358632316</v>
      </c>
      <c r="I206" s="82">
        <f t="shared" ca="1" si="99"/>
        <v>2.2511738358632316</v>
      </c>
    </row>
    <row r="207" spans="1:9" hidden="1" outlineLevel="1" x14ac:dyDescent="0.2">
      <c r="A207" t="s">
        <v>150</v>
      </c>
      <c r="B207" s="82">
        <f t="shared" ref="B207:I207" ca="1" si="100">+B36+B48</f>
        <v>0</v>
      </c>
      <c r="C207" s="82">
        <f t="shared" ca="1" si="100"/>
        <v>2.2511738358632316</v>
      </c>
      <c r="D207" s="82">
        <f t="shared" ca="1" si="100"/>
        <v>2.2511738358632316</v>
      </c>
      <c r="E207" s="82">
        <f t="shared" ca="1" si="100"/>
        <v>2.2707193730974895</v>
      </c>
      <c r="F207" s="82">
        <f t="shared" ca="1" si="100"/>
        <v>2.2874607165134009</v>
      </c>
      <c r="G207" s="82">
        <f t="shared" ca="1" si="100"/>
        <v>2.3011150898121047</v>
      </c>
      <c r="H207" s="82">
        <f t="shared" ca="1" si="100"/>
        <v>2.3147154181267959</v>
      </c>
      <c r="I207" s="82">
        <f t="shared" ca="1" si="100"/>
        <v>2.3282306840501579</v>
      </c>
    </row>
    <row r="208" spans="1:9" hidden="1" outlineLevel="1" x14ac:dyDescent="0.2">
      <c r="A208" t="s">
        <v>151</v>
      </c>
      <c r="B208" s="82">
        <f t="shared" ref="B208:I208" ca="1" si="101">+B70</f>
        <v>0</v>
      </c>
      <c r="C208" s="82">
        <f t="shared" ca="1" si="101"/>
        <v>2.2511738358632316</v>
      </c>
      <c r="D208" s="82">
        <f t="shared" ca="1" si="101"/>
        <v>2.2511738358632316</v>
      </c>
      <c r="E208" s="82">
        <f t="shared" ca="1" si="101"/>
        <v>2.2812999267773226</v>
      </c>
      <c r="F208" s="82">
        <f t="shared" ca="1" si="101"/>
        <v>2.3127599257061542</v>
      </c>
      <c r="G208" s="82">
        <f t="shared" ca="1" si="101"/>
        <v>2.343398373596465</v>
      </c>
      <c r="H208" s="82">
        <f t="shared" ca="1" si="101"/>
        <v>2.3726041145996821</v>
      </c>
      <c r="I208" s="82">
        <f t="shared" ca="1" si="101"/>
        <v>2.40018433387357</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187" priority="2" stopIfTrue="1" operator="notEqual">
      <formula>0</formula>
    </cfRule>
  </conditionalFormatting>
  <conditionalFormatting sqref="J130 J94 J70 J59 J48 J36:J37 J14 J25">
    <cfRule type="cellIs" dxfId="186" priority="3" stopIfTrue="1" operator="equal">
      <formula>"OK"</formula>
    </cfRule>
    <cfRule type="cellIs" dxfId="185" priority="4" stopIfTrue="1" operator="equal">
      <formula>"Warning Check Escalations"</formula>
    </cfRule>
  </conditionalFormatting>
  <conditionalFormatting sqref="N120:T120 N84:T84">
    <cfRule type="cellIs" dxfId="184" priority="5" stopIfTrue="1" operator="notEqual">
      <formula>0</formula>
    </cfRule>
    <cfRule type="cellIs" dxfId="183" priority="6" stopIfTrue="1" operator="equal">
      <formula>0</formula>
    </cfRule>
  </conditionalFormatting>
  <conditionalFormatting sqref="B94:I94">
    <cfRule type="cellIs" dxfId="182" priority="1" stopIfTrue="1" operator="notEqual">
      <formula>0</formula>
    </cfRule>
  </conditionalFormatting>
  <dataValidations count="5">
    <dataValidation type="list" showInputMessage="1" showErrorMessage="1" sqref="B112" xr:uid="{00000000-0002-0000-3900-000000000000}">
      <formula1>"Labour, Materials, Services"</formula1>
    </dataValidation>
    <dataValidation type="list" allowBlank="1" showInputMessage="1" showErrorMessage="1" sqref="A77:A82" xr:uid="{00000000-0002-0000-3900-000001000000}">
      <formula1>EscalationDescription_Input_Cost</formula1>
    </dataValidation>
    <dataValidation type="list" showInputMessage="1" showErrorMessage="1" sqref="A113:A118" xr:uid="{00000000-0002-0000-3900-000002000000}">
      <formula1>EscalationDescription_General</formula1>
    </dataValidation>
    <dataValidation type="list" allowBlank="1" showInputMessage="1" showErrorMessage="1" sqref="D5" xr:uid="{00000000-0002-0000-3900-000003000000}">
      <formula1>"2008/09 Regulatory Accounts, Bottom Up"</formula1>
    </dataValidation>
    <dataValidation type="list" showInputMessage="1" showErrorMessage="1" sqref="B77:B82 B113:B118" xr:uid="{00000000-0002-0000-3900-000004000000}">
      <formula1>LU_CostCategory</formula1>
    </dataValidation>
  </dataValidations>
  <pageMargins left="0.46" right="0.28999999999999998" top="0.39" bottom="0.35" header="0.24" footer="0.2"/>
  <pageSetup paperSize="9" scale="75"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17409"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5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codeName="Sheet21">
    <tabColor indexed="17"/>
    <pageSetUpPr fitToPage="1"/>
  </sheetPr>
  <dimension ref="A1:T240"/>
  <sheetViews>
    <sheetView showGridLines="0" workbookViewId="0">
      <selection activeCell="C88" sqref="C88"/>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4</v>
      </c>
      <c r="M1" s="281"/>
      <c r="N1" s="279"/>
      <c r="O1" s="279"/>
      <c r="P1" s="279"/>
      <c r="Q1" s="279"/>
      <c r="R1" s="279"/>
      <c r="S1" s="279"/>
      <c r="T1" s="279"/>
    </row>
    <row r="2" spans="1:20" ht="15.75" x14ac:dyDescent="0.25">
      <c r="A2" s="184" t="s">
        <v>114</v>
      </c>
      <c r="B2" s="74" t="str">
        <f ca="1">OFFSET(List_DAOpexStart,+$K$1,1)</f>
        <v>Standards Development and Maintenance</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0.64376545846330191</v>
      </c>
      <c r="D13" s="285">
        <f ca="1">OFFSET(Future_DAOpexStart,MATCH($K$1,'I-5 Future DA'!$A$6:$A$222)+7,+'I-5 Future DA'!E$5)</f>
        <v>0.64376545846330191</v>
      </c>
      <c r="E13" s="285">
        <f ca="1">OFFSET(Future_DAOpexStart,MATCH($K$1,'I-5 Future DA'!$A$6:$A$222)+7,+'I-5 Future DA'!F$5)</f>
        <v>0.64376545846330191</v>
      </c>
      <c r="F13" s="285">
        <f ca="1">OFFSET(Future_DAOpexStart,MATCH($K$1,'I-5 Future DA'!$A$6:$A$222)+7,+'I-5 Future DA'!G$5)</f>
        <v>0.64376545846330191</v>
      </c>
      <c r="G13" s="285">
        <f ca="1">OFFSET(Future_DAOpexStart,MATCH($K$1,'I-5 Future DA'!$A$6:$A$222)+7,+'I-5 Future DA'!H$5)</f>
        <v>0.64376545846330191</v>
      </c>
      <c r="H13" s="285">
        <f ca="1">OFFSET(Future_DAOpexStart,MATCH($K$1,'I-5 Future DA'!$A$6:$A$222)+7,+'I-5 Future DA'!I$5)</f>
        <v>0.64376545846330191</v>
      </c>
      <c r="I13" s="285">
        <f ca="1">OFFSET(Future_DAOpexStart,MATCH($K$1,'I-5 Future DA'!$A$6:$A$222)+7,+'I-5 Future DA'!J$5)</f>
        <v>0.64376545846330191</v>
      </c>
      <c r="J13" s="36"/>
      <c r="K13" s="21"/>
      <c r="L13" s="21"/>
    </row>
    <row r="14" spans="1:20" s="87" customFormat="1" ht="18" customHeight="1" collapsed="1" thickBot="1" x14ac:dyDescent="0.25">
      <c r="A14" s="84" t="s">
        <v>71</v>
      </c>
      <c r="B14" s="286">
        <f t="shared" ref="B14:I14" ca="1" si="0">SUM(B8:B13)</f>
        <v>0</v>
      </c>
      <c r="C14" s="286">
        <f t="shared" ca="1" si="0"/>
        <v>0.64376545846330191</v>
      </c>
      <c r="D14" s="286">
        <f t="shared" ca="1" si="0"/>
        <v>0.64376545846330191</v>
      </c>
      <c r="E14" s="286">
        <f t="shared" ca="1" si="0"/>
        <v>0.64376545846330191</v>
      </c>
      <c r="F14" s="286">
        <f t="shared" ca="1" si="0"/>
        <v>0.64376545846330191</v>
      </c>
      <c r="G14" s="286">
        <f t="shared" ca="1" si="0"/>
        <v>0.64376545846330191</v>
      </c>
      <c r="H14" s="286">
        <f t="shared" ca="1" si="0"/>
        <v>0.64376545846330191</v>
      </c>
      <c r="I14" s="286">
        <f t="shared" ca="1" si="0"/>
        <v>0.64376545846330191</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+'DA-4'!B8+'DA-4'!B19</f>
        <v>0</v>
      </c>
      <c r="C30" s="284">
        <f ca="1">+'DA-4'!C8+'DA-4'!C19</f>
        <v>0</v>
      </c>
      <c r="D30" s="284">
        <f ca="1">+'DA-4'!D8+'DA-4'!D19</f>
        <v>0</v>
      </c>
      <c r="E30" s="284">
        <f ca="1">+'DA-4'!E8+'DA-4'!E19</f>
        <v>0</v>
      </c>
      <c r="F30" s="284">
        <f ca="1">+'DA-4'!F8+'DA-4'!F19</f>
        <v>0</v>
      </c>
      <c r="G30" s="284">
        <f ca="1">+'DA-4'!G8+'DA-4'!G19</f>
        <v>0</v>
      </c>
      <c r="H30" s="284">
        <f ca="1">+'DA-4'!H8+'DA-4'!H19</f>
        <v>0</v>
      </c>
      <c r="I30" s="284">
        <f ca="1">+'DA-4'!I8+'DA-4'!I19</f>
        <v>0</v>
      </c>
      <c r="J30" s="42"/>
      <c r="K30" s="21"/>
      <c r="L30" s="21"/>
    </row>
    <row r="31" spans="1:12" hidden="1" outlineLevel="2" x14ac:dyDescent="0.2">
      <c r="A31" s="61" t="s">
        <v>69</v>
      </c>
      <c r="B31" s="284">
        <f ca="1">+'DA-4'!B9+'DA-4'!B20</f>
        <v>0</v>
      </c>
      <c r="C31" s="284">
        <f ca="1">+'DA-4'!C9+'DA-4'!C20</f>
        <v>0</v>
      </c>
      <c r="D31" s="284">
        <f ca="1">+'DA-4'!D9+'DA-4'!D20</f>
        <v>0</v>
      </c>
      <c r="E31" s="284">
        <f ca="1">+'DA-4'!E9+'DA-4'!E20</f>
        <v>0</v>
      </c>
      <c r="F31" s="284">
        <f ca="1">+'DA-4'!F9+'DA-4'!F20</f>
        <v>0</v>
      </c>
      <c r="G31" s="284">
        <f ca="1">+'DA-4'!G9+'DA-4'!G20</f>
        <v>0</v>
      </c>
      <c r="H31" s="284">
        <f ca="1">+'DA-4'!H9+'DA-4'!H20</f>
        <v>0</v>
      </c>
      <c r="I31" s="284">
        <f ca="1">+'DA-4'!I9+'DA-4'!I20</f>
        <v>0</v>
      </c>
      <c r="J31" s="42"/>
      <c r="K31" s="21"/>
      <c r="L31" s="21"/>
    </row>
    <row r="32" spans="1:12" s="736" customFormat="1" hidden="1" outlineLevel="2" x14ac:dyDescent="0.2">
      <c r="A32" s="61" t="s">
        <v>546</v>
      </c>
      <c r="B32" s="284">
        <f ca="1">+'DA-4'!B10+'DA-4'!B21</f>
        <v>0</v>
      </c>
      <c r="C32" s="284">
        <f ca="1">+'DA-4'!C10+'DA-4'!C21</f>
        <v>0</v>
      </c>
      <c r="D32" s="284">
        <f ca="1">+'DA-4'!D10+'DA-4'!D21</f>
        <v>0</v>
      </c>
      <c r="E32" s="284">
        <f ca="1">+'DA-4'!E10+'DA-4'!E21</f>
        <v>0</v>
      </c>
      <c r="F32" s="284">
        <f ca="1">+'DA-4'!F10+'DA-4'!F21</f>
        <v>0</v>
      </c>
      <c r="G32" s="284">
        <f ca="1">+'DA-4'!G10+'DA-4'!G21</f>
        <v>0</v>
      </c>
      <c r="H32" s="284">
        <f ca="1">+'DA-4'!H10+'DA-4'!H21</f>
        <v>0</v>
      </c>
      <c r="I32" s="284">
        <f ca="1">+'DA-4'!I10+'DA-4'!I21</f>
        <v>0</v>
      </c>
      <c r="J32" s="42"/>
      <c r="K32" s="712"/>
      <c r="L32" s="712"/>
    </row>
    <row r="33" spans="1:12" hidden="1" outlineLevel="2" x14ac:dyDescent="0.2">
      <c r="A33" s="61" t="s">
        <v>547</v>
      </c>
      <c r="B33" s="284">
        <f ca="1">+'DA-4'!B11+'DA-4'!B22</f>
        <v>0</v>
      </c>
      <c r="C33" s="284">
        <f ca="1">+'DA-4'!C11+'DA-4'!C22</f>
        <v>0</v>
      </c>
      <c r="D33" s="284">
        <f ca="1">+'DA-4'!D11+'DA-4'!D22</f>
        <v>0</v>
      </c>
      <c r="E33" s="284">
        <f ca="1">+'DA-4'!E11+'DA-4'!E22</f>
        <v>0</v>
      </c>
      <c r="F33" s="284">
        <f ca="1">+'DA-4'!F11+'DA-4'!F22</f>
        <v>0</v>
      </c>
      <c r="G33" s="284">
        <f ca="1">+'DA-4'!G11+'DA-4'!G22</f>
        <v>0</v>
      </c>
      <c r="H33" s="284">
        <f ca="1">+'DA-4'!H11+'DA-4'!H22</f>
        <v>0</v>
      </c>
      <c r="I33" s="284">
        <f ca="1">+'DA-4'!I11+'DA-4'!I22</f>
        <v>0</v>
      </c>
      <c r="J33" s="42"/>
      <c r="K33" s="21"/>
      <c r="L33" s="21"/>
    </row>
    <row r="34" spans="1:12" s="736" customFormat="1" hidden="1" outlineLevel="2" x14ac:dyDescent="0.2">
      <c r="A34" s="61" t="s">
        <v>498</v>
      </c>
      <c r="B34" s="284">
        <f ca="1">+'DA-4'!B12+'DA-4'!B23</f>
        <v>0</v>
      </c>
      <c r="C34" s="284">
        <f ca="1">+'DA-4'!C12+'DA-4'!C23</f>
        <v>0</v>
      </c>
      <c r="D34" s="284">
        <f ca="1">+'DA-4'!D12+'DA-4'!D23</f>
        <v>0</v>
      </c>
      <c r="E34" s="284">
        <f ca="1">+'DA-4'!E12+'DA-4'!E23</f>
        <v>0</v>
      </c>
      <c r="F34" s="284">
        <f ca="1">+'DA-4'!F12+'DA-4'!F23</f>
        <v>0</v>
      </c>
      <c r="G34" s="284">
        <f ca="1">+'DA-4'!G12+'DA-4'!G23</f>
        <v>0</v>
      </c>
      <c r="H34" s="284">
        <f ca="1">+'DA-4'!H12+'DA-4'!H23</f>
        <v>0</v>
      </c>
      <c r="I34" s="284">
        <f ca="1">+'DA-4'!I12+'DA-4'!I23</f>
        <v>0</v>
      </c>
      <c r="J34" s="42"/>
      <c r="K34" s="712"/>
      <c r="L34" s="712"/>
    </row>
    <row r="35" spans="1:12" ht="13.5" hidden="1" outlineLevel="2" thickBot="1" x14ac:dyDescent="0.25">
      <c r="A35" s="83" t="s">
        <v>70</v>
      </c>
      <c r="B35" s="284">
        <f ca="1">+'DA-4'!B13+'DA-4'!B24</f>
        <v>0</v>
      </c>
      <c r="C35" s="284">
        <f ca="1">+'DA-4'!C13+'DA-4'!C24</f>
        <v>0.64376545846330191</v>
      </c>
      <c r="D35" s="284">
        <f ca="1">+'DA-4'!D13+'DA-4'!D24</f>
        <v>0.64376545846330191</v>
      </c>
      <c r="E35" s="284">
        <f ca="1">+'DA-4'!E13+'DA-4'!E24</f>
        <v>0.64376545846330191</v>
      </c>
      <c r="F35" s="284">
        <f ca="1">+'DA-4'!F13+'DA-4'!F24</f>
        <v>0.64376545846330191</v>
      </c>
      <c r="G35" s="284">
        <f ca="1">+'DA-4'!G13+'DA-4'!G24</f>
        <v>0.64376545846330191</v>
      </c>
      <c r="H35" s="284">
        <f ca="1">+'DA-4'!H13+'DA-4'!H24</f>
        <v>0.64376545846330191</v>
      </c>
      <c r="I35" s="284">
        <f ca="1">+'DA-4'!I13+'DA-4'!I24</f>
        <v>0.64376545846330191</v>
      </c>
      <c r="J35" s="93"/>
      <c r="K35" s="21"/>
      <c r="L35" s="21"/>
    </row>
    <row r="36" spans="1:12" s="87" customFormat="1" ht="20.25" customHeight="1" collapsed="1" thickBot="1" x14ac:dyDescent="0.25">
      <c r="A36" s="94" t="s">
        <v>121</v>
      </c>
      <c r="B36" s="293">
        <f t="shared" ref="B36:I36" ca="1" si="7">SUM(B30:B35)</f>
        <v>0</v>
      </c>
      <c r="C36" s="293">
        <f t="shared" ca="1" si="7"/>
        <v>0.64376545846330191</v>
      </c>
      <c r="D36" s="293">
        <f t="shared" ca="1" si="7"/>
        <v>0.64376545846330191</v>
      </c>
      <c r="E36" s="293">
        <f t="shared" ca="1" si="7"/>
        <v>0.64376545846330191</v>
      </c>
      <c r="F36" s="293">
        <f t="shared" ca="1" si="7"/>
        <v>0.64376545846330191</v>
      </c>
      <c r="G36" s="293">
        <f t="shared" ca="1" si="7"/>
        <v>0.64376545846330191</v>
      </c>
      <c r="H36" s="293">
        <f t="shared" ca="1" si="7"/>
        <v>0.64376545846330191</v>
      </c>
      <c r="I36" s="293">
        <f t="shared" ca="1" si="7"/>
        <v>0.64376545846330191</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5.5894136374850479E-3</v>
      </c>
      <c r="F47" s="284">
        <f t="shared" ca="1" si="12"/>
        <v>1.0376915361137223E-2</v>
      </c>
      <c r="G47" s="284">
        <f t="shared" ca="1" si="12"/>
        <v>1.4281639974862329E-2</v>
      </c>
      <c r="H47" s="284">
        <f t="shared" ca="1" si="12"/>
        <v>1.8170909409890825E-2</v>
      </c>
      <c r="I47" s="284">
        <f t="shared" ca="1" si="12"/>
        <v>2.2035853655775751E-2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5.5894136374850479E-3</v>
      </c>
      <c r="F48" s="293">
        <f t="shared" ca="1" si="13"/>
        <v>1.0376915361137223E-2</v>
      </c>
      <c r="G48" s="293">
        <f t="shared" ca="1" si="13"/>
        <v>1.4281639974862329E-2</v>
      </c>
      <c r="H48" s="293">
        <f t="shared" ca="1" si="13"/>
        <v>1.8170909409890825E-2</v>
      </c>
      <c r="I48" s="293">
        <f t="shared" ca="1" si="13"/>
        <v>2.2035853655775751E-2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3.0257081358985387E-3</v>
      </c>
      <c r="F58" s="285">
        <f t="shared" ca="1" si="18"/>
        <v>7.234784246897755E-3</v>
      </c>
      <c r="G58" s="285">
        <f t="shared" ca="1" si="18"/>
        <v>1.2091699511217288E-2</v>
      </c>
      <c r="H58" s="285">
        <f t="shared" ca="1" si="18"/>
        <v>1.6554360498961796E-2</v>
      </c>
      <c r="I58" s="285">
        <f t="shared" ca="1" si="18"/>
        <v>2.0576498193403361E-2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3.0257081358985387E-3</v>
      </c>
      <c r="F59" s="286">
        <f t="shared" ca="1" si="19"/>
        <v>7.234784246897755E-3</v>
      </c>
      <c r="G59" s="286">
        <f t="shared" ca="1" si="19"/>
        <v>1.2091699511217288E-2</v>
      </c>
      <c r="H59" s="286">
        <f t="shared" ca="1" si="19"/>
        <v>1.6554360498961796E-2</v>
      </c>
      <c r="I59" s="286">
        <f t="shared" ca="1" si="19"/>
        <v>2.0576498193403361E-2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0.64376545846330191</v>
      </c>
      <c r="D69" s="285">
        <f t="shared" ca="1" si="24"/>
        <v>0.64376545846330191</v>
      </c>
      <c r="E69" s="285">
        <f t="shared" ca="1" si="24"/>
        <v>0.65238058023668544</v>
      </c>
      <c r="F69" s="285">
        <f t="shared" ca="1" si="24"/>
        <v>0.6613771580713369</v>
      </c>
      <c r="G69" s="285">
        <f t="shared" ca="1" si="24"/>
        <v>0.67013879794938147</v>
      </c>
      <c r="H69" s="285">
        <f t="shared" ca="1" si="24"/>
        <v>0.67849072837215452</v>
      </c>
      <c r="I69" s="285">
        <f t="shared" ca="1" si="24"/>
        <v>0.68637781031248102</v>
      </c>
      <c r="K69" s="42"/>
      <c r="L69" s="21"/>
    </row>
    <row r="70" spans="1:20" s="87" customFormat="1" ht="18" customHeight="1" collapsed="1" thickBot="1" x14ac:dyDescent="0.25">
      <c r="A70" s="99" t="s">
        <v>122</v>
      </c>
      <c r="B70" s="294">
        <f t="shared" ref="B70:I70" ca="1" si="25">SUM(B64:B69)</f>
        <v>0</v>
      </c>
      <c r="C70" s="294">
        <f t="shared" ca="1" si="25"/>
        <v>0.64376545846330191</v>
      </c>
      <c r="D70" s="294">
        <f t="shared" ca="1" si="25"/>
        <v>0.64376545846330191</v>
      </c>
      <c r="E70" s="294">
        <f t="shared" ca="1" si="25"/>
        <v>0.65238058023668544</v>
      </c>
      <c r="F70" s="294">
        <f t="shared" ca="1" si="25"/>
        <v>0.6613771580713369</v>
      </c>
      <c r="G70" s="294">
        <f t="shared" ca="1" si="25"/>
        <v>0.67013879794938147</v>
      </c>
      <c r="H70" s="294">
        <f t="shared" ca="1" si="25"/>
        <v>0.67849072837215452</v>
      </c>
      <c r="I70" s="294">
        <f t="shared" ca="1" si="25"/>
        <v>0.68637781031248102</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5.5894136374850479E-3</v>
      </c>
      <c r="Q77" s="284">
        <f ca="1">IF($B77&lt;&gt;0,(+VLOOKUP($B77,$A$8:$I$13,6,FALSE))*(F77),0)</f>
        <v>1.0376915361137223E-2</v>
      </c>
      <c r="R77" s="284">
        <f ca="1">IF($B77&lt;&gt;0,(+VLOOKUP($B77,$A$8:$I$13,7,FALSE))*(G77),0)</f>
        <v>1.4281639974862329E-2</v>
      </c>
      <c r="S77" s="284">
        <f ca="1">IF($B77&lt;&gt;0,(+VLOOKUP($B77,$A$8:$I$13,8,FALSE))*(H77),0)</f>
        <v>1.8170909409890825E-2</v>
      </c>
      <c r="T77" s="284">
        <f ca="1">IF($B77&lt;&gt;0,(+VLOOKUP($B77,$A$8:$I$13,9,FALSE))*(I77),0)</f>
        <v>2.2035853655775751E-2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5.5894136374850479E-3</v>
      </c>
      <c r="Q83" s="291">
        <f t="shared" ca="1" si="51"/>
        <v>1.0376915361137223E-2</v>
      </c>
      <c r="R83" s="291">
        <f t="shared" ca="1" si="51"/>
        <v>1.4281639974862329E-2</v>
      </c>
      <c r="S83" s="291">
        <f t="shared" ca="1" si="51"/>
        <v>1.8170909409890825E-2</v>
      </c>
      <c r="T83" s="291">
        <f t="shared" ca="1" si="51"/>
        <v>2.2035853655775751E-2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5.5894136374850479E-3</v>
      </c>
      <c r="F103" s="284">
        <f t="shared" ca="1" si="62"/>
        <v>1.0376915361137223E-2</v>
      </c>
      <c r="G103" s="284">
        <f t="shared" ca="1" si="62"/>
        <v>1.4281639974862329E-2</v>
      </c>
      <c r="H103" s="284">
        <f t="shared" ca="1" si="62"/>
        <v>1.8170909409890825E-2</v>
      </c>
      <c r="I103" s="284">
        <f t="shared" ca="1" si="62"/>
        <v>2.2035853655775751E-2</v>
      </c>
    </row>
    <row r="104" spans="1:20" outlineLevel="1" x14ac:dyDescent="0.2">
      <c r="A104" s="120" t="s">
        <v>135</v>
      </c>
      <c r="B104" s="121"/>
      <c r="C104" s="295">
        <f t="shared" ref="C104:I104" ca="1" si="63">SUM(C98:C103)</f>
        <v>0</v>
      </c>
      <c r="D104" s="295">
        <f t="shared" ca="1" si="63"/>
        <v>0</v>
      </c>
      <c r="E104" s="295">
        <f t="shared" ca="1" si="63"/>
        <v>5.5894136374850479E-3</v>
      </c>
      <c r="F104" s="295">
        <f t="shared" ca="1" si="63"/>
        <v>1.0376915361137223E-2</v>
      </c>
      <c r="G104" s="295">
        <f t="shared" ca="1" si="63"/>
        <v>1.4281639974862329E-2</v>
      </c>
      <c r="H104" s="295">
        <f t="shared" ca="1" si="63"/>
        <v>1.8170909409890825E-2</v>
      </c>
      <c r="I104" s="295">
        <f t="shared" ca="1" si="63"/>
        <v>2.2035853655775751E-2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3.0257081358985387E-3</v>
      </c>
      <c r="Q113" s="284">
        <f ca="1">IF($B113&lt;&gt;0,(+VLOOKUP($B113,$A$8:$I$13,6,FALSE)+VLOOKUP($B113,$A$42:$I$47,6,FALSE))*(F113),0)</f>
        <v>7.234784246897755E-3</v>
      </c>
      <c r="R113" s="284">
        <f ca="1">IF($B113&lt;&gt;0,(+VLOOKUP($B113,$A$8:$I$13,7,FALSE)+VLOOKUP($B113,$A$42:$I$47,7,FALSE))*(G113),0)</f>
        <v>1.2091699511217288E-2</v>
      </c>
      <c r="S113" s="284">
        <f ca="1">IF($B113&lt;&gt;0,(+VLOOKUP($B113,$A$8:$I$13,8,FALSE)+VLOOKUP($B113,$A$42:$I$47,8,FALSE))*(H113),0)</f>
        <v>1.6554360498961796E-2</v>
      </c>
      <c r="T113" s="284">
        <f ca="1">IF($B113&lt;&gt;0,(+VLOOKUP($B113,$A$8:$I$13,9,FALSE)+VLOOKUP($B113,$A$42:$I$47,9,FALSE))*(I113),0)</f>
        <v>2.0576498193403361E-2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3.0257081358985387E-3</v>
      </c>
      <c r="Q119" s="291">
        <f t="shared" ca="1" si="75"/>
        <v>7.234784246897755E-3</v>
      </c>
      <c r="R119" s="291">
        <f t="shared" ca="1" si="75"/>
        <v>1.2091699511217288E-2</v>
      </c>
      <c r="S119" s="291">
        <f t="shared" ca="1" si="75"/>
        <v>1.6554360498961796E-2</v>
      </c>
      <c r="T119" s="291">
        <f t="shared" ca="1" si="75"/>
        <v>2.0576498193403361E-2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3.0257081358985387E-3</v>
      </c>
      <c r="F139" s="284">
        <f t="shared" ca="1" si="83"/>
        <v>7.234784246897755E-3</v>
      </c>
      <c r="G139" s="284">
        <f t="shared" ca="1" si="83"/>
        <v>1.2091699511217288E-2</v>
      </c>
      <c r="H139" s="284">
        <f t="shared" ca="1" si="83"/>
        <v>1.6554360498961796E-2</v>
      </c>
      <c r="I139" s="284">
        <f t="shared" ca="1" si="83"/>
        <v>2.0576498193403361E-2</v>
      </c>
    </row>
    <row r="140" spans="1:16" outlineLevel="1" x14ac:dyDescent="0.2">
      <c r="A140" s="120" t="s">
        <v>140</v>
      </c>
      <c r="B140" s="121"/>
      <c r="C140" s="295">
        <f t="shared" ref="C140:I140" ca="1" si="84">SUM(C134:C139)</f>
        <v>0</v>
      </c>
      <c r="D140" s="295">
        <f t="shared" ca="1" si="84"/>
        <v>0</v>
      </c>
      <c r="E140" s="295">
        <f t="shared" ca="1" si="84"/>
        <v>3.0257081358985387E-3</v>
      </c>
      <c r="F140" s="295">
        <f t="shared" ca="1" si="84"/>
        <v>7.234784246897755E-3</v>
      </c>
      <c r="G140" s="295">
        <f t="shared" ca="1" si="84"/>
        <v>1.2091699511217288E-2</v>
      </c>
      <c r="H140" s="295">
        <f t="shared" ca="1" si="84"/>
        <v>1.6554360498961796E-2</v>
      </c>
      <c r="I140" s="295">
        <f t="shared" ca="1" si="84"/>
        <v>2.0576498193403361E-2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I154" si="86">SUMIF($A$185:$A$195,$A149,C$185:C$195)</f>
        <v>0</v>
      </c>
      <c r="D149" s="284">
        <f t="shared" si="86"/>
        <v>0</v>
      </c>
      <c r="E149" s="284">
        <f t="shared" si="86"/>
        <v>0</v>
      </c>
      <c r="F149" s="284">
        <f t="shared" si="86"/>
        <v>0</v>
      </c>
      <c r="G149" s="284">
        <f t="shared" si="86"/>
        <v>0</v>
      </c>
      <c r="H149" s="284">
        <f t="shared" si="86"/>
        <v>0</v>
      </c>
      <c r="I149" s="284">
        <f t="shared" si="86"/>
        <v>0</v>
      </c>
      <c r="J149" s="63"/>
      <c r="K149" s="63"/>
      <c r="L149" s="63"/>
    </row>
    <row r="150" spans="1:13" hidden="1" outlineLevel="1" x14ac:dyDescent="0.2">
      <c r="A150" s="61" t="s">
        <v>69</v>
      </c>
      <c r="B150" s="65"/>
      <c r="C150" s="284">
        <f t="shared" si="86"/>
        <v>0</v>
      </c>
      <c r="D150" s="284">
        <f t="shared" si="86"/>
        <v>0</v>
      </c>
      <c r="E150" s="284">
        <f t="shared" si="86"/>
        <v>0</v>
      </c>
      <c r="F150" s="284">
        <f t="shared" si="86"/>
        <v>0</v>
      </c>
      <c r="G150" s="284">
        <f t="shared" si="86"/>
        <v>0</v>
      </c>
      <c r="H150" s="284">
        <f t="shared" si="86"/>
        <v>0</v>
      </c>
      <c r="I150" s="284">
        <f t="shared" si="86"/>
        <v>0</v>
      </c>
      <c r="J150" s="42"/>
      <c r="K150" s="21"/>
      <c r="L150" s="21"/>
    </row>
    <row r="151" spans="1:13" s="736" customFormat="1" hidden="1" outlineLevel="1" x14ac:dyDescent="0.2">
      <c r="A151" s="61" t="s">
        <v>546</v>
      </c>
      <c r="B151" s="65"/>
      <c r="C151" s="284">
        <f t="shared" si="86"/>
        <v>0</v>
      </c>
      <c r="D151" s="284">
        <f t="shared" si="86"/>
        <v>0</v>
      </c>
      <c r="E151" s="284">
        <f t="shared" si="86"/>
        <v>0</v>
      </c>
      <c r="F151" s="284">
        <f t="shared" si="86"/>
        <v>0</v>
      </c>
      <c r="G151" s="284">
        <f t="shared" si="86"/>
        <v>0</v>
      </c>
      <c r="H151" s="284">
        <f t="shared" si="86"/>
        <v>0</v>
      </c>
      <c r="I151" s="284">
        <f t="shared" si="86"/>
        <v>0</v>
      </c>
      <c r="J151" s="42"/>
      <c r="K151" s="712"/>
      <c r="L151" s="712"/>
    </row>
    <row r="152" spans="1:13" hidden="1" outlineLevel="1" x14ac:dyDescent="0.2">
      <c r="A152" s="61" t="s">
        <v>547</v>
      </c>
      <c r="B152" s="65"/>
      <c r="C152" s="284">
        <f t="shared" si="86"/>
        <v>0</v>
      </c>
      <c r="D152" s="284">
        <f t="shared" si="86"/>
        <v>0</v>
      </c>
      <c r="E152" s="284">
        <f t="shared" si="86"/>
        <v>0</v>
      </c>
      <c r="F152" s="284">
        <f t="shared" si="86"/>
        <v>0</v>
      </c>
      <c r="G152" s="284">
        <f t="shared" si="86"/>
        <v>0</v>
      </c>
      <c r="H152" s="284">
        <f t="shared" si="86"/>
        <v>0</v>
      </c>
      <c r="I152" s="284">
        <f t="shared" si="86"/>
        <v>0</v>
      </c>
      <c r="J152" s="42"/>
      <c r="K152" s="21"/>
      <c r="L152" s="21"/>
    </row>
    <row r="153" spans="1:13" s="736" customFormat="1" hidden="1" outlineLevel="1" x14ac:dyDescent="0.2">
      <c r="A153" s="61" t="s">
        <v>498</v>
      </c>
      <c r="B153" s="65"/>
      <c r="C153" s="284">
        <f t="shared" si="86"/>
        <v>0</v>
      </c>
      <c r="D153" s="284">
        <f t="shared" si="86"/>
        <v>0</v>
      </c>
      <c r="E153" s="284">
        <f t="shared" si="86"/>
        <v>0</v>
      </c>
      <c r="F153" s="284">
        <f t="shared" si="86"/>
        <v>0</v>
      </c>
      <c r="G153" s="284">
        <f t="shared" si="86"/>
        <v>0</v>
      </c>
      <c r="H153" s="284">
        <f t="shared" si="86"/>
        <v>0</v>
      </c>
      <c r="I153" s="284">
        <f t="shared" si="86"/>
        <v>0</v>
      </c>
      <c r="J153" s="42"/>
      <c r="K153" s="712"/>
      <c r="L153" s="712"/>
    </row>
    <row r="154" spans="1:13" hidden="1" outlineLevel="1" x14ac:dyDescent="0.2">
      <c r="A154" s="83" t="s">
        <v>70</v>
      </c>
      <c r="B154" s="65"/>
      <c r="C154" s="284">
        <f t="shared" si="86"/>
        <v>0</v>
      </c>
      <c r="D154" s="284">
        <f t="shared" si="86"/>
        <v>0</v>
      </c>
      <c r="E154" s="284">
        <f t="shared" si="86"/>
        <v>0</v>
      </c>
      <c r="F154" s="284">
        <f t="shared" si="86"/>
        <v>0</v>
      </c>
      <c r="G154" s="284">
        <f t="shared" si="86"/>
        <v>0</v>
      </c>
      <c r="H154" s="284">
        <f t="shared" si="86"/>
        <v>0</v>
      </c>
      <c r="I154" s="284">
        <f t="shared" si="86"/>
        <v>0</v>
      </c>
      <c r="J154" s="42"/>
      <c r="K154" s="21"/>
      <c r="L154" s="21"/>
    </row>
    <row r="155" spans="1:13" hidden="1" outlineLevel="1" x14ac:dyDescent="0.2">
      <c r="A155" s="129" t="s">
        <v>143</v>
      </c>
      <c r="B155" s="130"/>
      <c r="C155" s="295">
        <f t="shared" ref="C155:I155" si="87">SUM(C149:C154)</f>
        <v>0</v>
      </c>
      <c r="D155" s="295">
        <f t="shared" si="87"/>
        <v>0</v>
      </c>
      <c r="E155" s="295">
        <f t="shared" si="87"/>
        <v>0</v>
      </c>
      <c r="F155" s="295">
        <f t="shared" si="87"/>
        <v>0</v>
      </c>
      <c r="G155" s="295">
        <f t="shared" si="87"/>
        <v>0</v>
      </c>
      <c r="H155" s="295">
        <f t="shared" si="87"/>
        <v>0</v>
      </c>
      <c r="I155" s="295">
        <f t="shared" si="87"/>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88">IF(ISNUMBER($J160),OFFSET($B$177,MATCH(+$J160,$J$178:$J$195,0),0),"")</f>
        <v>Step Change</v>
      </c>
      <c r="B160" s="284">
        <f t="shared" ref="B160:I169" ca="1" si="89">IF(ISNUMBER($J160),OFFSET(B$177,MATCH(+$J160,$J$178:$J$195,0)+13,0),"")</f>
        <v>0</v>
      </c>
      <c r="C160" s="284">
        <f t="shared" ca="1" si="89"/>
        <v>0</v>
      </c>
      <c r="D160" s="284">
        <f t="shared" ca="1" si="89"/>
        <v>0</v>
      </c>
      <c r="E160" s="284">
        <f t="shared" ca="1" si="89"/>
        <v>0</v>
      </c>
      <c r="F160" s="284">
        <f t="shared" ca="1" si="89"/>
        <v>0</v>
      </c>
      <c r="G160" s="284">
        <f t="shared" ca="1" si="89"/>
        <v>0</v>
      </c>
      <c r="H160" s="284">
        <f t="shared" ca="1" si="89"/>
        <v>0</v>
      </c>
      <c r="I160" s="284">
        <f t="shared" ca="1" si="89"/>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88"/>
        <v/>
      </c>
      <c r="B161" s="284" t="str">
        <f t="shared" ca="1" si="89"/>
        <v/>
      </c>
      <c r="C161" s="284" t="str">
        <f t="shared" ca="1" si="89"/>
        <v/>
      </c>
      <c r="D161" s="284" t="str">
        <f t="shared" ca="1" si="89"/>
        <v/>
      </c>
      <c r="E161" s="284" t="str">
        <f t="shared" ca="1" si="89"/>
        <v/>
      </c>
      <c r="F161" s="284" t="str">
        <f t="shared" ca="1" si="89"/>
        <v/>
      </c>
      <c r="G161" s="284" t="str">
        <f t="shared" ca="1" si="89"/>
        <v/>
      </c>
      <c r="H161" s="284" t="str">
        <f t="shared" ca="1" si="89"/>
        <v/>
      </c>
      <c r="I161" s="284" t="str">
        <f t="shared" ca="1" si="89"/>
        <v/>
      </c>
      <c r="J161" s="377" t="str">
        <f>IF(J160&lt;$D$158,J160+1,"")</f>
        <v/>
      </c>
      <c r="K161" s="66"/>
      <c r="L161" s="66" t="str">
        <f ca="1">IF(ISNUMBER($J161),OFFSET($B$177,MATCH(+$J161,$J$178:$J$195,0)+2,0),"")</f>
        <v/>
      </c>
      <c r="M161" s="66" t="str">
        <f ca="1">IF(ISNUMBER($J161),OFFSET($B$177,MATCH(+$J161,$J$178:$J$195,0)+3,0),"")</f>
        <v/>
      </c>
    </row>
    <row r="162" spans="1:13" hidden="1" outlineLevel="1" x14ac:dyDescent="0.2">
      <c r="A162" s="66" t="str">
        <f t="shared" ca="1" si="88"/>
        <v/>
      </c>
      <c r="B162" s="284" t="str">
        <f t="shared" ca="1" si="89"/>
        <v/>
      </c>
      <c r="C162" s="284" t="str">
        <f t="shared" ca="1" si="89"/>
        <v/>
      </c>
      <c r="D162" s="284" t="str">
        <f t="shared" ca="1" si="89"/>
        <v/>
      </c>
      <c r="E162" s="284" t="str">
        <f t="shared" ca="1" si="89"/>
        <v/>
      </c>
      <c r="F162" s="284" t="str">
        <f t="shared" ca="1" si="89"/>
        <v/>
      </c>
      <c r="G162" s="284" t="str">
        <f t="shared" ca="1" si="89"/>
        <v/>
      </c>
      <c r="H162" s="284" t="str">
        <f t="shared" ca="1" si="89"/>
        <v/>
      </c>
      <c r="I162" s="284" t="str">
        <f t="shared" ca="1" si="89"/>
        <v/>
      </c>
      <c r="J162" s="377" t="str">
        <f t="shared" ref="J162:J169" si="90">IF(J161&lt;$D$158,J161+1,"")</f>
        <v/>
      </c>
      <c r="K162" s="66" t="str">
        <f ca="1">IF(ISNUMBER($J162),OFFSET($B$177,MATCH(+$J162,$J$178:$J$195,0)+1,0),"")</f>
        <v/>
      </c>
      <c r="L162" s="66" t="str">
        <f ca="1">IF(ISNUMBER($J162),OFFSET($B$177,MATCH(+$J162,$J$178:$J$195,0)+2,0),"")</f>
        <v/>
      </c>
      <c r="M162" s="66" t="str">
        <f ca="1">IF(ISNUMBER($J162),OFFSET($B$177,MATCH(+$J162,$J$178:$J$195,0)+3,0),"")</f>
        <v/>
      </c>
    </row>
    <row r="163" spans="1:13" hidden="1" outlineLevel="1" x14ac:dyDescent="0.2">
      <c r="A163" s="66" t="str">
        <f t="shared" ca="1" si="88"/>
        <v/>
      </c>
      <c r="B163" s="284" t="str">
        <f t="shared" ca="1" si="89"/>
        <v/>
      </c>
      <c r="C163" s="284" t="str">
        <f t="shared" ca="1" si="89"/>
        <v/>
      </c>
      <c r="D163" s="284" t="str">
        <f t="shared" ca="1" si="89"/>
        <v/>
      </c>
      <c r="E163" s="284" t="str">
        <f t="shared" ca="1" si="89"/>
        <v/>
      </c>
      <c r="F163" s="284" t="str">
        <f t="shared" ca="1" si="89"/>
        <v/>
      </c>
      <c r="G163" s="284" t="str">
        <f t="shared" ca="1" si="89"/>
        <v/>
      </c>
      <c r="H163" s="284" t="str">
        <f t="shared" ca="1" si="89"/>
        <v/>
      </c>
      <c r="I163" s="284" t="str">
        <f t="shared" ca="1" si="89"/>
        <v/>
      </c>
      <c r="J163" s="377" t="str">
        <f t="shared" si="90"/>
        <v/>
      </c>
      <c r="K163" s="66" t="str">
        <f ca="1">IF(ISNUMBER($J163),OFFSET($B$177,MATCH(+$J163,$J$178:$J$195,0)+1,0),"")</f>
        <v/>
      </c>
      <c r="L163" s="66" t="str">
        <f ca="1">IF(ISNUMBER($J163),OFFSET($B$177,MATCH(+$J163,$J$178:$J$195,0)+2,0),"")</f>
        <v/>
      </c>
      <c r="M163" s="66" t="str">
        <f ca="1">IF(ISNUMBER($J163),OFFSET($B$177,MATCH(+$J163,$J$178:$J$195,0)+3,0),"")</f>
        <v/>
      </c>
    </row>
    <row r="164" spans="1:13" hidden="1" outlineLevel="1" x14ac:dyDescent="0.2">
      <c r="A164" s="66" t="str">
        <f t="shared" ca="1" si="88"/>
        <v/>
      </c>
      <c r="B164" s="284" t="str">
        <f t="shared" ca="1" si="89"/>
        <v/>
      </c>
      <c r="C164" s="284" t="str">
        <f t="shared" ca="1" si="89"/>
        <v/>
      </c>
      <c r="D164" s="284" t="str">
        <f t="shared" ca="1" si="89"/>
        <v/>
      </c>
      <c r="E164" s="284" t="str">
        <f t="shared" ca="1" si="89"/>
        <v/>
      </c>
      <c r="F164" s="284" t="str">
        <f t="shared" ca="1" si="89"/>
        <v/>
      </c>
      <c r="G164" s="284" t="str">
        <f t="shared" ca="1" si="89"/>
        <v/>
      </c>
      <c r="H164" s="284" t="str">
        <f t="shared" ca="1" si="89"/>
        <v/>
      </c>
      <c r="I164" s="284" t="str">
        <f t="shared" ca="1" si="89"/>
        <v/>
      </c>
      <c r="J164" s="377" t="str">
        <f t="shared" si="90"/>
        <v/>
      </c>
      <c r="K164" s="66" t="str">
        <f ca="1">IF(ISNUMBER($J164),OFFSET($B$177,MATCH(+$J164,$J$178:$J$195,0)+1,0),"")</f>
        <v/>
      </c>
      <c r="L164" s="66" t="str">
        <f ca="1">IF(ISNUMBER($J164),OFFSET($B$177,MATCH(+$J164,$J$178:$J$195,0)+2,0),"")</f>
        <v/>
      </c>
      <c r="M164" s="66" t="str">
        <f ca="1">IF(ISNUMBER($J164),OFFSET($B$177,MATCH(+$J164,$J$178:$J$195,0)+3,0),"")</f>
        <v/>
      </c>
    </row>
    <row r="165" spans="1:13" hidden="1" outlineLevel="1" x14ac:dyDescent="0.2">
      <c r="A165" s="66" t="str">
        <f t="shared" ca="1" si="88"/>
        <v/>
      </c>
      <c r="B165" s="284" t="str">
        <f t="shared" ca="1" si="89"/>
        <v/>
      </c>
      <c r="C165" s="284" t="str">
        <f t="shared" ca="1" si="89"/>
        <v/>
      </c>
      <c r="D165" s="284" t="str">
        <f t="shared" ca="1" si="89"/>
        <v/>
      </c>
      <c r="E165" s="284" t="str">
        <f t="shared" ca="1" si="89"/>
        <v/>
      </c>
      <c r="F165" s="284" t="str">
        <f t="shared" ca="1" si="89"/>
        <v/>
      </c>
      <c r="G165" s="284" t="str">
        <f t="shared" ca="1" si="89"/>
        <v/>
      </c>
      <c r="H165" s="284" t="str">
        <f t="shared" ca="1" si="89"/>
        <v/>
      </c>
      <c r="I165" s="284" t="str">
        <f t="shared" ca="1" si="89"/>
        <v/>
      </c>
      <c r="J165" s="377" t="str">
        <f t="shared" si="90"/>
        <v/>
      </c>
      <c r="K165" s="66" t="str">
        <f ca="1">IF(ISNUMBER($J165),OFFSET($B$177,MATCH(+$J165,$J$178:$J$192,0)+1,0),"")</f>
        <v/>
      </c>
      <c r="L165" s="66" t="str">
        <f ca="1">IF(ISNUMBER($J165),OFFSET($B$177,MATCH(+$J165,$J$178:$J$192,0)+2,0),"")</f>
        <v/>
      </c>
      <c r="M165" s="66" t="str">
        <f ca="1">IF(ISNUMBER($J165),OFFSET($B$177,MATCH(+$J165,$J$178:$J$192,0)+3,0),"")</f>
        <v/>
      </c>
    </row>
    <row r="166" spans="1:13" hidden="1" outlineLevel="1" x14ac:dyDescent="0.2">
      <c r="A166" s="66" t="str">
        <f t="shared" ca="1" si="88"/>
        <v/>
      </c>
      <c r="B166" s="284" t="str">
        <f t="shared" ca="1" si="89"/>
        <v/>
      </c>
      <c r="C166" s="284" t="str">
        <f t="shared" ca="1" si="89"/>
        <v/>
      </c>
      <c r="D166" s="284" t="str">
        <f t="shared" ca="1" si="89"/>
        <v/>
      </c>
      <c r="E166" s="284" t="str">
        <f t="shared" ca="1" si="89"/>
        <v/>
      </c>
      <c r="F166" s="284" t="str">
        <f t="shared" ca="1" si="89"/>
        <v/>
      </c>
      <c r="G166" s="284" t="str">
        <f t="shared" ca="1" si="89"/>
        <v/>
      </c>
      <c r="H166" s="284" t="str">
        <f t="shared" ca="1" si="89"/>
        <v/>
      </c>
      <c r="I166" s="284" t="str">
        <f t="shared" ca="1" si="89"/>
        <v/>
      </c>
      <c r="J166" s="377" t="str">
        <f t="shared" si="90"/>
        <v/>
      </c>
      <c r="K166" s="66" t="str">
        <f ca="1">IF(ISNUMBER($J166),OFFSET($B$177,MATCH(+$J166,$J$178:$J$192,0)+1,0),"")</f>
        <v/>
      </c>
      <c r="L166" s="66" t="str">
        <f ca="1">IF(ISNUMBER($J166),OFFSET($B$177,MATCH(+$J166,$J$178:$J$192,0)+2,0),"")</f>
        <v/>
      </c>
      <c r="M166" s="66" t="str">
        <f ca="1">IF(ISNUMBER($J166),OFFSET($B$177,MATCH(+$J166,$J$178:$J$192,0)+3,0),"")</f>
        <v/>
      </c>
    </row>
    <row r="167" spans="1:13" hidden="1" outlineLevel="1" x14ac:dyDescent="0.2">
      <c r="A167" s="66" t="str">
        <f t="shared" ca="1" si="88"/>
        <v/>
      </c>
      <c r="B167" s="284" t="str">
        <f t="shared" ca="1" si="89"/>
        <v/>
      </c>
      <c r="C167" s="284" t="str">
        <f t="shared" ca="1" si="89"/>
        <v/>
      </c>
      <c r="D167" s="284" t="str">
        <f t="shared" ca="1" si="89"/>
        <v/>
      </c>
      <c r="E167" s="284" t="str">
        <f t="shared" ca="1" si="89"/>
        <v/>
      </c>
      <c r="F167" s="284" t="str">
        <f t="shared" ca="1" si="89"/>
        <v/>
      </c>
      <c r="G167" s="284" t="str">
        <f t="shared" ca="1" si="89"/>
        <v/>
      </c>
      <c r="H167" s="284" t="str">
        <f t="shared" ca="1" si="89"/>
        <v/>
      </c>
      <c r="I167" s="284" t="str">
        <f t="shared" ca="1" si="89"/>
        <v/>
      </c>
      <c r="J167" s="377" t="str">
        <f t="shared" si="90"/>
        <v/>
      </c>
      <c r="K167" s="66" t="str">
        <f ca="1">IF(ISNUMBER($J167),OFFSET($B$177,MATCH(+$J167,$J$178:$J$192,0)+1,0),"")</f>
        <v/>
      </c>
      <c r="L167" s="66" t="str">
        <f ca="1">IF(ISNUMBER($J167),OFFSET($B$177,MATCH(+$J167,$J$178:$J$192,0)+2,0),"")</f>
        <v/>
      </c>
      <c r="M167" s="66" t="str">
        <f ca="1">IF(ISNUMBER($J167),OFFSET($B$177,MATCH(+$J167,$J$178:$J$192,0)+3,0),"")</f>
        <v/>
      </c>
    </row>
    <row r="168" spans="1:13" hidden="1" outlineLevel="1" x14ac:dyDescent="0.2">
      <c r="A168" s="66" t="str">
        <f t="shared" ca="1" si="88"/>
        <v/>
      </c>
      <c r="B168" s="284" t="str">
        <f t="shared" ca="1" si="89"/>
        <v/>
      </c>
      <c r="C168" s="284" t="str">
        <f t="shared" ca="1" si="89"/>
        <v/>
      </c>
      <c r="D168" s="284" t="str">
        <f t="shared" ca="1" si="89"/>
        <v/>
      </c>
      <c r="E168" s="284" t="str">
        <f t="shared" ca="1" si="89"/>
        <v/>
      </c>
      <c r="F168" s="284" t="str">
        <f t="shared" ca="1" si="89"/>
        <v/>
      </c>
      <c r="G168" s="284" t="str">
        <f t="shared" ca="1" si="89"/>
        <v/>
      </c>
      <c r="H168" s="284" t="str">
        <f t="shared" ca="1" si="89"/>
        <v/>
      </c>
      <c r="I168" s="284" t="str">
        <f t="shared" ca="1" si="89"/>
        <v/>
      </c>
      <c r="J168" s="377" t="str">
        <f t="shared" si="90"/>
        <v/>
      </c>
      <c r="K168" s="66" t="str">
        <f ca="1">IF(ISNUMBER($J168),OFFSET($B$177,MATCH(+$J168,$J$178:$J$192,0)+1,0),"")</f>
        <v/>
      </c>
      <c r="L168" s="66" t="str">
        <f ca="1">IF(ISNUMBER($J168),OFFSET($B$177,MATCH(+$J168,$J$178:$J$192,0)+2,0),"")</f>
        <v/>
      </c>
      <c r="M168" s="66" t="str">
        <f ca="1">IF(ISNUMBER($J168),OFFSET($B$177,MATCH(+$J168,$J$178:$J$192,0)+3,0),"")</f>
        <v/>
      </c>
    </row>
    <row r="169" spans="1:13" hidden="1" outlineLevel="1" x14ac:dyDescent="0.2">
      <c r="A169" s="66" t="str">
        <f t="shared" ca="1" si="88"/>
        <v/>
      </c>
      <c r="B169" s="284" t="str">
        <f t="shared" ca="1" si="89"/>
        <v/>
      </c>
      <c r="C169" s="284" t="str">
        <f t="shared" ca="1" si="89"/>
        <v/>
      </c>
      <c r="D169" s="284" t="str">
        <f t="shared" ca="1" si="89"/>
        <v/>
      </c>
      <c r="E169" s="284" t="str">
        <f t="shared" ca="1" si="89"/>
        <v/>
      </c>
      <c r="F169" s="284" t="str">
        <f t="shared" ca="1" si="89"/>
        <v/>
      </c>
      <c r="G169" s="284" t="str">
        <f t="shared" ca="1" si="89"/>
        <v/>
      </c>
      <c r="H169" s="284" t="str">
        <f t="shared" ca="1" si="89"/>
        <v/>
      </c>
      <c r="I169" s="284" t="str">
        <f t="shared" ca="1" si="89"/>
        <v/>
      </c>
      <c r="J169" s="377" t="str">
        <f t="shared" si="90"/>
        <v/>
      </c>
      <c r="K169" s="66" t="str">
        <f ca="1">IF(ISNUMBER($J169),OFFSET($B$177,MATCH(+$J169,$J$178:$J$192,0)+1,0),"")</f>
        <v/>
      </c>
      <c r="L169" s="66" t="str">
        <f ca="1">IF(ISNUMBER($J169),OFFSET($B$177,MATCH(+$J169,$J$178:$J$192,0)+2,0),"")</f>
        <v/>
      </c>
      <c r="M169" s="66" t="str">
        <f ca="1">IF(ISNUMBER($J169),OFFSET($B$177,MATCH(+$J169,$J$178:$J$192,0)+3,0),"")</f>
        <v/>
      </c>
    </row>
    <row r="170" spans="1:13" collapsed="1" x14ac:dyDescent="0.2">
      <c r="A170" s="129" t="s">
        <v>143</v>
      </c>
      <c r="B170" s="295">
        <f ca="1">SUM(B160:B169)</f>
        <v>0</v>
      </c>
      <c r="C170" s="295">
        <f t="shared" ref="C170:I170" ca="1" si="91">SUM(C160:C169)</f>
        <v>0</v>
      </c>
      <c r="D170" s="295">
        <f t="shared" ca="1" si="91"/>
        <v>0</v>
      </c>
      <c r="E170" s="295">
        <f t="shared" ca="1" si="91"/>
        <v>0</v>
      </c>
      <c r="F170" s="295">
        <f t="shared" ca="1" si="91"/>
        <v>0</v>
      </c>
      <c r="G170" s="295">
        <f t="shared" ca="1" si="91"/>
        <v>0</v>
      </c>
      <c r="H170" s="295">
        <f t="shared" ca="1" si="91"/>
        <v>0</v>
      </c>
      <c r="I170" s="295">
        <f t="shared" ca="1" si="91"/>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481</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33"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2">SUM(C185:C190)</f>
        <v>0</v>
      </c>
      <c r="D191" s="295">
        <f t="shared" si="92"/>
        <v>0</v>
      </c>
      <c r="E191" s="295">
        <f t="shared" si="92"/>
        <v>0</v>
      </c>
      <c r="F191" s="295">
        <f t="shared" si="92"/>
        <v>0</v>
      </c>
      <c r="G191" s="295">
        <f t="shared" si="92"/>
        <v>0</v>
      </c>
      <c r="H191" s="295">
        <f t="shared" si="92"/>
        <v>0</v>
      </c>
      <c r="I191" s="295">
        <f t="shared" si="92"/>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3">+B14</f>
        <v>0</v>
      </c>
      <c r="C205" s="82">
        <f t="shared" ca="1" si="93"/>
        <v>0.64376545846330191</v>
      </c>
      <c r="D205" s="82">
        <f t="shared" ca="1" si="93"/>
        <v>0.64376545846330191</v>
      </c>
      <c r="E205" s="82">
        <f t="shared" ca="1" si="93"/>
        <v>0.64376545846330191</v>
      </c>
      <c r="F205" s="82">
        <f t="shared" ca="1" si="93"/>
        <v>0.64376545846330191</v>
      </c>
      <c r="G205" s="82">
        <f t="shared" ca="1" si="93"/>
        <v>0.64376545846330191</v>
      </c>
      <c r="H205" s="82">
        <f t="shared" ca="1" si="93"/>
        <v>0.64376545846330191</v>
      </c>
      <c r="I205" s="82">
        <f t="shared" ca="1" si="93"/>
        <v>0.64376545846330191</v>
      </c>
    </row>
    <row r="206" spans="1:9" hidden="1" outlineLevel="1" x14ac:dyDescent="0.2">
      <c r="A206" t="s">
        <v>149</v>
      </c>
      <c r="B206" s="82">
        <f t="shared" ref="B206:I206" ca="1" si="94">+B36</f>
        <v>0</v>
      </c>
      <c r="C206" s="82">
        <f t="shared" ca="1" si="94"/>
        <v>0.64376545846330191</v>
      </c>
      <c r="D206" s="82">
        <f t="shared" ca="1" si="94"/>
        <v>0.64376545846330191</v>
      </c>
      <c r="E206" s="82">
        <f t="shared" ca="1" si="94"/>
        <v>0.64376545846330191</v>
      </c>
      <c r="F206" s="82">
        <f t="shared" ca="1" si="94"/>
        <v>0.64376545846330191</v>
      </c>
      <c r="G206" s="82">
        <f t="shared" ca="1" si="94"/>
        <v>0.64376545846330191</v>
      </c>
      <c r="H206" s="82">
        <f t="shared" ca="1" si="94"/>
        <v>0.64376545846330191</v>
      </c>
      <c r="I206" s="82">
        <f t="shared" ca="1" si="94"/>
        <v>0.64376545846330191</v>
      </c>
    </row>
    <row r="207" spans="1:9" hidden="1" outlineLevel="1" x14ac:dyDescent="0.2">
      <c r="A207" t="s">
        <v>150</v>
      </c>
      <c r="B207" s="82">
        <f t="shared" ref="B207:I207" ca="1" si="95">+B36+B48</f>
        <v>0</v>
      </c>
      <c r="C207" s="82">
        <f t="shared" ca="1" si="95"/>
        <v>0.64376545846330191</v>
      </c>
      <c r="D207" s="82">
        <f t="shared" ca="1" si="95"/>
        <v>0.64376545846330191</v>
      </c>
      <c r="E207" s="82">
        <f t="shared" ca="1" si="95"/>
        <v>0.64935487210078691</v>
      </c>
      <c r="F207" s="82">
        <f t="shared" ca="1" si="95"/>
        <v>0.65414237382443918</v>
      </c>
      <c r="G207" s="82">
        <f t="shared" ca="1" si="95"/>
        <v>0.65804709843816422</v>
      </c>
      <c r="H207" s="82">
        <f t="shared" ca="1" si="95"/>
        <v>0.66193636787319277</v>
      </c>
      <c r="I207" s="82">
        <f t="shared" ca="1" si="95"/>
        <v>0.66580131211907767</v>
      </c>
    </row>
    <row r="208" spans="1:9" hidden="1" outlineLevel="1" x14ac:dyDescent="0.2">
      <c r="A208" t="s">
        <v>151</v>
      </c>
      <c r="B208" s="82">
        <f t="shared" ref="B208:I208" ca="1" si="96">+B70</f>
        <v>0</v>
      </c>
      <c r="C208" s="82">
        <f t="shared" ca="1" si="96"/>
        <v>0.64376545846330191</v>
      </c>
      <c r="D208" s="82">
        <f t="shared" ca="1" si="96"/>
        <v>0.64376545846330191</v>
      </c>
      <c r="E208" s="82">
        <f t="shared" ca="1" si="96"/>
        <v>0.65238058023668544</v>
      </c>
      <c r="F208" s="82">
        <f t="shared" ca="1" si="96"/>
        <v>0.6613771580713369</v>
      </c>
      <c r="G208" s="82">
        <f t="shared" ca="1" si="96"/>
        <v>0.67013879794938147</v>
      </c>
      <c r="H208" s="82">
        <f t="shared" ca="1" si="96"/>
        <v>0.67849072837215452</v>
      </c>
      <c r="I208" s="82">
        <f t="shared" ca="1" si="96"/>
        <v>0.68637781031248102</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181" priority="2" stopIfTrue="1" operator="notEqual">
      <formula>0</formula>
    </cfRule>
  </conditionalFormatting>
  <conditionalFormatting sqref="J130 J94 J70 J59 J48 J36:J37 J14 J25">
    <cfRule type="cellIs" dxfId="180" priority="3" stopIfTrue="1" operator="equal">
      <formula>"OK"</formula>
    </cfRule>
    <cfRule type="cellIs" dxfId="179" priority="4" stopIfTrue="1" operator="equal">
      <formula>"Warning Check Escalations"</formula>
    </cfRule>
  </conditionalFormatting>
  <conditionalFormatting sqref="N120:T120 N84:T84">
    <cfRule type="cellIs" dxfId="178" priority="5" stopIfTrue="1" operator="notEqual">
      <formula>0</formula>
    </cfRule>
    <cfRule type="cellIs" dxfId="177" priority="6" stopIfTrue="1" operator="equal">
      <formula>0</formula>
    </cfRule>
  </conditionalFormatting>
  <conditionalFormatting sqref="B94:I94">
    <cfRule type="cellIs" dxfId="176" priority="1" stopIfTrue="1" operator="notEqual">
      <formula>0</formula>
    </cfRule>
  </conditionalFormatting>
  <dataValidations count="5">
    <dataValidation type="list" showInputMessage="1" showErrorMessage="1" sqref="B112" xr:uid="{00000000-0002-0000-3A00-000000000000}">
      <formula1>"Labour, Materials, Services"</formula1>
    </dataValidation>
    <dataValidation type="list" allowBlank="1" showInputMessage="1" showErrorMessage="1" sqref="A77:A82" xr:uid="{00000000-0002-0000-3A00-000001000000}">
      <formula1>EscalationDescription_Input_Cost</formula1>
    </dataValidation>
    <dataValidation type="list" showInputMessage="1" showErrorMessage="1" sqref="A113:A118" xr:uid="{00000000-0002-0000-3A00-000002000000}">
      <formula1>EscalationDescription_General</formula1>
    </dataValidation>
    <dataValidation type="list" allowBlank="1" showInputMessage="1" showErrorMessage="1" sqref="D5" xr:uid="{00000000-0002-0000-3A00-000003000000}">
      <formula1>"2008/09 Regulatory Accounts, Bottom Up"</formula1>
    </dataValidation>
    <dataValidation type="list" showInputMessage="1" showErrorMessage="1" sqref="B77:B82 B113:B118" xr:uid="{00000000-0002-0000-3A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18433"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6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sheetPr codeName="Sheet31">
    <tabColor indexed="17"/>
    <pageSetUpPr fitToPage="1"/>
  </sheetPr>
  <dimension ref="A1:U240"/>
  <sheetViews>
    <sheetView showGridLines="0" workbookViewId="0">
      <selection activeCell="A115" sqref="A115"/>
    </sheetView>
  </sheetViews>
  <sheetFormatPr defaultRowHeight="12.75" outlineLevelRow="2" x14ac:dyDescent="0.2"/>
  <cols>
    <col min="1" max="1" width="31.7109375" customWidth="1"/>
    <col min="2"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5</v>
      </c>
      <c r="M1" s="281"/>
      <c r="N1" s="279"/>
      <c r="O1" s="279"/>
      <c r="P1" s="279"/>
      <c r="Q1" s="279"/>
      <c r="R1" s="279"/>
      <c r="S1" s="279"/>
      <c r="T1" s="279"/>
    </row>
    <row r="2" spans="1:20" ht="15.75" x14ac:dyDescent="0.25">
      <c r="A2" s="184" t="s">
        <v>114</v>
      </c>
      <c r="B2" s="74" t="str">
        <f ca="1">OFFSET(List_DAOpexStart,+$K$1,1)</f>
        <v>Strategic Asset Management</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5.0472446025733158</v>
      </c>
      <c r="D13" s="285">
        <f ca="1">OFFSET(Future_DAOpexStart,MATCH($K$1,'I-5 Future DA'!$A$6:$A$222)+7,+'I-5 Future DA'!E$5)</f>
        <v>5.0472446025733158</v>
      </c>
      <c r="E13" s="285">
        <f ca="1">OFFSET(Future_DAOpexStart,MATCH($K$1,'I-5 Future DA'!$A$6:$A$222)+7,+'I-5 Future DA'!F$5)</f>
        <v>5.0472446025733158</v>
      </c>
      <c r="F13" s="285">
        <f ca="1">OFFSET(Future_DAOpexStart,MATCH($K$1,'I-5 Future DA'!$A$6:$A$222)+7,+'I-5 Future DA'!G$5)</f>
        <v>5.0472446025733158</v>
      </c>
      <c r="G13" s="285">
        <f ca="1">OFFSET(Future_DAOpexStart,MATCH($K$1,'I-5 Future DA'!$A$6:$A$222)+7,+'I-5 Future DA'!H$5)</f>
        <v>5.0472446025733158</v>
      </c>
      <c r="H13" s="285">
        <f ca="1">OFFSET(Future_DAOpexStart,MATCH($K$1,'I-5 Future DA'!$A$6:$A$222)+7,+'I-5 Future DA'!I$5)</f>
        <v>5.0472446025733158</v>
      </c>
      <c r="I13" s="285">
        <f ca="1">OFFSET(Future_DAOpexStart,MATCH($K$1,'I-5 Future DA'!$A$6:$A$222)+7,+'I-5 Future DA'!J$5)</f>
        <v>5.0472446025733158</v>
      </c>
      <c r="J13" s="36"/>
      <c r="K13" s="21"/>
      <c r="L13" s="21"/>
    </row>
    <row r="14" spans="1:20" s="87" customFormat="1" ht="18" customHeight="1" collapsed="1" thickBot="1" x14ac:dyDescent="0.25">
      <c r="A14" s="84" t="s">
        <v>71</v>
      </c>
      <c r="B14" s="286">
        <f t="shared" ref="B14:I14" ca="1" si="0">SUM(B8:B13)</f>
        <v>0</v>
      </c>
      <c r="C14" s="286">
        <f t="shared" ca="1" si="0"/>
        <v>5.0472446025733158</v>
      </c>
      <c r="D14" s="286">
        <f t="shared" ca="1" si="0"/>
        <v>5.0472446025733158</v>
      </c>
      <c r="E14" s="286">
        <f t="shared" ca="1" si="0"/>
        <v>5.0472446025733158</v>
      </c>
      <c r="F14" s="286">
        <f t="shared" ca="1" si="0"/>
        <v>5.0472446025733158</v>
      </c>
      <c r="G14" s="286">
        <f t="shared" ca="1" si="0"/>
        <v>5.0472446025733158</v>
      </c>
      <c r="H14" s="286">
        <f t="shared" ca="1" si="0"/>
        <v>5.0472446025733158</v>
      </c>
      <c r="I14" s="286">
        <f t="shared" ca="1" si="0"/>
        <v>5.0472446025733158</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+'DA-5'!B8+'DA-5'!B19</f>
        <v>0</v>
      </c>
      <c r="C30" s="284">
        <f ca="1">+'DA-5'!C8+'DA-5'!C19</f>
        <v>0</v>
      </c>
      <c r="D30" s="284">
        <f ca="1">+'DA-5'!D8+'DA-5'!D19</f>
        <v>0</v>
      </c>
      <c r="E30" s="284">
        <f ca="1">+'DA-5'!E8+'DA-5'!E19</f>
        <v>0</v>
      </c>
      <c r="F30" s="284">
        <f ca="1">+'DA-5'!F8+'DA-5'!F19</f>
        <v>0</v>
      </c>
      <c r="G30" s="284">
        <f ca="1">+'DA-5'!G8+'DA-5'!G19</f>
        <v>0</v>
      </c>
      <c r="H30" s="284">
        <f ca="1">+'DA-5'!H8+'DA-5'!H19</f>
        <v>0</v>
      </c>
      <c r="I30" s="284">
        <f ca="1">+'DA-5'!I8+'DA-5'!I19</f>
        <v>0</v>
      </c>
      <c r="J30" s="42"/>
      <c r="K30" s="21"/>
      <c r="L30" s="21"/>
    </row>
    <row r="31" spans="1:12" hidden="1" outlineLevel="2" x14ac:dyDescent="0.2">
      <c r="A31" s="61" t="s">
        <v>69</v>
      </c>
      <c r="B31" s="284">
        <f ca="1">+'DA-5'!B9+'DA-5'!B20</f>
        <v>0</v>
      </c>
      <c r="C31" s="284">
        <f ca="1">+'DA-5'!C9+'DA-5'!C20</f>
        <v>0</v>
      </c>
      <c r="D31" s="284">
        <f ca="1">+'DA-5'!D9+'DA-5'!D20</f>
        <v>0</v>
      </c>
      <c r="E31" s="284">
        <f ca="1">+'DA-5'!E9+'DA-5'!E20</f>
        <v>0</v>
      </c>
      <c r="F31" s="284">
        <f ca="1">+'DA-5'!F9+'DA-5'!F20</f>
        <v>0</v>
      </c>
      <c r="G31" s="284">
        <f ca="1">+'DA-5'!G9+'DA-5'!G20</f>
        <v>0</v>
      </c>
      <c r="H31" s="284">
        <f ca="1">+'DA-5'!H9+'DA-5'!H20</f>
        <v>0</v>
      </c>
      <c r="I31" s="284">
        <f ca="1">+'DA-5'!I9+'DA-5'!I20</f>
        <v>0</v>
      </c>
      <c r="J31" s="42"/>
      <c r="K31" s="21"/>
      <c r="L31" s="21"/>
    </row>
    <row r="32" spans="1:12" s="736" customFormat="1" hidden="1" outlineLevel="2" x14ac:dyDescent="0.2">
      <c r="A32" s="61" t="s">
        <v>546</v>
      </c>
      <c r="B32" s="284">
        <f ca="1">+'DA-5'!B10+'DA-5'!B21</f>
        <v>0</v>
      </c>
      <c r="C32" s="284">
        <f ca="1">+'DA-5'!C10+'DA-5'!C21</f>
        <v>0</v>
      </c>
      <c r="D32" s="284">
        <f ca="1">+'DA-5'!D10+'DA-5'!D21</f>
        <v>0</v>
      </c>
      <c r="E32" s="284">
        <f ca="1">+'DA-5'!E10+'DA-5'!E21</f>
        <v>0</v>
      </c>
      <c r="F32" s="284">
        <f ca="1">+'DA-5'!F10+'DA-5'!F21</f>
        <v>0</v>
      </c>
      <c r="G32" s="284">
        <f ca="1">+'DA-5'!G10+'DA-5'!G21</f>
        <v>0</v>
      </c>
      <c r="H32" s="284">
        <f ca="1">+'DA-5'!H10+'DA-5'!H21</f>
        <v>0</v>
      </c>
      <c r="I32" s="284">
        <f ca="1">+'DA-5'!I10+'DA-5'!I21</f>
        <v>0</v>
      </c>
      <c r="J32" s="42"/>
      <c r="K32" s="712"/>
      <c r="L32" s="712"/>
    </row>
    <row r="33" spans="1:12" hidden="1" outlineLevel="2" x14ac:dyDescent="0.2">
      <c r="A33" s="61" t="s">
        <v>547</v>
      </c>
      <c r="B33" s="284">
        <f ca="1">+'DA-5'!B11+'DA-5'!B22</f>
        <v>0</v>
      </c>
      <c r="C33" s="284">
        <f ca="1">+'DA-5'!C11+'DA-5'!C22</f>
        <v>0</v>
      </c>
      <c r="D33" s="284">
        <f ca="1">+'DA-5'!D11+'DA-5'!D22</f>
        <v>0</v>
      </c>
      <c r="E33" s="284">
        <f ca="1">+'DA-5'!E11+'DA-5'!E22</f>
        <v>0</v>
      </c>
      <c r="F33" s="284">
        <f ca="1">+'DA-5'!F11+'DA-5'!F22</f>
        <v>0</v>
      </c>
      <c r="G33" s="284">
        <f ca="1">+'DA-5'!G11+'DA-5'!G22</f>
        <v>0</v>
      </c>
      <c r="H33" s="284">
        <f ca="1">+'DA-5'!H11+'DA-5'!H22</f>
        <v>0</v>
      </c>
      <c r="I33" s="284">
        <f ca="1">+'DA-5'!I11+'DA-5'!I22</f>
        <v>0</v>
      </c>
      <c r="J33" s="42"/>
      <c r="K33" s="21"/>
      <c r="L33" s="21"/>
    </row>
    <row r="34" spans="1:12" s="736" customFormat="1" hidden="1" outlineLevel="2" x14ac:dyDescent="0.2">
      <c r="A34" s="61" t="s">
        <v>498</v>
      </c>
      <c r="B34" s="284">
        <f ca="1">+'DA-5'!B12+'DA-5'!B23</f>
        <v>0</v>
      </c>
      <c r="C34" s="284">
        <f ca="1">+'DA-5'!C12+'DA-5'!C23</f>
        <v>0</v>
      </c>
      <c r="D34" s="284">
        <f ca="1">+'DA-5'!D12+'DA-5'!D23</f>
        <v>0</v>
      </c>
      <c r="E34" s="284">
        <f ca="1">+'DA-5'!E12+'DA-5'!E23</f>
        <v>0</v>
      </c>
      <c r="F34" s="284">
        <f ca="1">+'DA-5'!F12+'DA-5'!F23</f>
        <v>0</v>
      </c>
      <c r="G34" s="284">
        <f ca="1">+'DA-5'!G12+'DA-5'!G23</f>
        <v>0</v>
      </c>
      <c r="H34" s="284">
        <f ca="1">+'DA-5'!H12+'DA-5'!H23</f>
        <v>0</v>
      </c>
      <c r="I34" s="284">
        <f ca="1">+'DA-5'!I12+'DA-5'!I23</f>
        <v>0</v>
      </c>
      <c r="J34" s="42"/>
      <c r="K34" s="712"/>
      <c r="L34" s="712"/>
    </row>
    <row r="35" spans="1:12" ht="13.5" hidden="1" outlineLevel="2" thickBot="1" x14ac:dyDescent="0.25">
      <c r="A35" s="83" t="s">
        <v>70</v>
      </c>
      <c r="B35" s="284">
        <f ca="1">+'DA-5'!B13+'DA-5'!B24</f>
        <v>0</v>
      </c>
      <c r="C35" s="284">
        <f ca="1">+'DA-5'!C13+'DA-5'!C24</f>
        <v>5.0472446025733158</v>
      </c>
      <c r="D35" s="284">
        <f ca="1">+'DA-5'!D13+'DA-5'!D24</f>
        <v>5.0472446025733158</v>
      </c>
      <c r="E35" s="284">
        <f ca="1">+'DA-5'!E13+'DA-5'!E24</f>
        <v>5.0472446025733158</v>
      </c>
      <c r="F35" s="284">
        <f ca="1">+'DA-5'!F13+'DA-5'!F24</f>
        <v>5.0472446025733158</v>
      </c>
      <c r="G35" s="284">
        <f ca="1">+'DA-5'!G13+'DA-5'!G24</f>
        <v>5.0472446025733158</v>
      </c>
      <c r="H35" s="284">
        <f ca="1">+'DA-5'!H13+'DA-5'!H24</f>
        <v>5.0472446025733158</v>
      </c>
      <c r="I35" s="284">
        <f ca="1">+'DA-5'!I13+'DA-5'!I24</f>
        <v>5.0472446025733158</v>
      </c>
      <c r="J35" s="93"/>
      <c r="K35" s="21"/>
      <c r="L35" s="21"/>
    </row>
    <row r="36" spans="1:12" s="87" customFormat="1" ht="20.25" customHeight="1" collapsed="1" thickBot="1" x14ac:dyDescent="0.25">
      <c r="A36" s="94" t="s">
        <v>121</v>
      </c>
      <c r="B36" s="293">
        <f t="shared" ref="B36:I36" ca="1" si="7">SUM(B30:B35)</f>
        <v>0</v>
      </c>
      <c r="C36" s="293">
        <f t="shared" ca="1" si="7"/>
        <v>5.0472446025733158</v>
      </c>
      <c r="D36" s="293">
        <f t="shared" ca="1" si="7"/>
        <v>5.0472446025733158</v>
      </c>
      <c r="E36" s="293">
        <f t="shared" ca="1" si="7"/>
        <v>5.0472446025733158</v>
      </c>
      <c r="F36" s="293">
        <f t="shared" ca="1" si="7"/>
        <v>5.0472446025733158</v>
      </c>
      <c r="G36" s="293">
        <f t="shared" ca="1" si="7"/>
        <v>5.0472446025733158</v>
      </c>
      <c r="H36" s="293">
        <f t="shared" ca="1" si="7"/>
        <v>5.0472446025733158</v>
      </c>
      <c r="I36" s="293">
        <f t="shared" ca="1" si="7"/>
        <v>5.0472446025733158</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4.3822074394434564E-2</v>
      </c>
      <c r="F47" s="284">
        <f t="shared" ca="1" si="12"/>
        <v>8.1357005659920198E-2</v>
      </c>
      <c r="G47" s="284">
        <f t="shared" ca="1" si="12"/>
        <v>0.11197079515742347</v>
      </c>
      <c r="H47" s="284">
        <f t="shared" ca="1" si="12"/>
        <v>0.14246341309122643</v>
      </c>
      <c r="I47" s="284">
        <f t="shared" ca="1" si="12"/>
        <v>0.1727653168790661</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4.3822074394434564E-2</v>
      </c>
      <c r="F48" s="293">
        <f t="shared" ca="1" si="13"/>
        <v>8.1357005659920198E-2</v>
      </c>
      <c r="G48" s="293">
        <f t="shared" ca="1" si="13"/>
        <v>0.11197079515742347</v>
      </c>
      <c r="H48" s="293">
        <f t="shared" ca="1" si="13"/>
        <v>0.14246341309122643</v>
      </c>
      <c r="I48" s="293">
        <f t="shared" ca="1" si="13"/>
        <v>0.1727653168790661</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2.3722131806092582E-2</v>
      </c>
      <c r="F58" s="285">
        <f t="shared" ca="1" si="18"/>
        <v>5.6722095385642275E-2</v>
      </c>
      <c r="G58" s="285">
        <f t="shared" ca="1" si="18"/>
        <v>9.4801242116361373E-2</v>
      </c>
      <c r="H58" s="285">
        <f t="shared" ca="1" si="18"/>
        <v>0.12978935974117792</v>
      </c>
      <c r="I58" s="285">
        <f t="shared" ca="1" si="18"/>
        <v>0.16132369029929083</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2.3722131806092582E-2</v>
      </c>
      <c r="F59" s="286">
        <f t="shared" ca="1" si="19"/>
        <v>5.6722095385642275E-2</v>
      </c>
      <c r="G59" s="286">
        <f t="shared" ca="1" si="19"/>
        <v>9.4801242116361373E-2</v>
      </c>
      <c r="H59" s="286">
        <f t="shared" ca="1" si="19"/>
        <v>0.12978935974117792</v>
      </c>
      <c r="I59" s="286">
        <f t="shared" ca="1" si="19"/>
        <v>0.16132369029929083</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1"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1"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1"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1"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1" ht="12.75" hidden="1" customHeight="1" outlineLevel="1" thickBot="1" x14ac:dyDescent="0.25">
      <c r="A69" s="83" t="s">
        <v>70</v>
      </c>
      <c r="B69" s="285">
        <f t="shared" ref="B69:I69" ca="1" si="24">+B47+B35+B58</f>
        <v>0</v>
      </c>
      <c r="C69" s="285">
        <f t="shared" ca="1" si="24"/>
        <v>5.0472446025733158</v>
      </c>
      <c r="D69" s="285">
        <f t="shared" ca="1" si="24"/>
        <v>5.0472446025733158</v>
      </c>
      <c r="E69" s="285">
        <f t="shared" ca="1" si="24"/>
        <v>5.1147888087738425</v>
      </c>
      <c r="F69" s="285">
        <f t="shared" ca="1" si="24"/>
        <v>5.1853237036188782</v>
      </c>
      <c r="G69" s="285">
        <f t="shared" ca="1" si="24"/>
        <v>5.2540166398471007</v>
      </c>
      <c r="H69" s="285">
        <f t="shared" ca="1" si="24"/>
        <v>5.31949737540572</v>
      </c>
      <c r="I69" s="285">
        <f t="shared" ca="1" si="24"/>
        <v>5.3813336097516729</v>
      </c>
      <c r="K69" s="42"/>
      <c r="L69" s="21"/>
    </row>
    <row r="70" spans="1:21" s="87" customFormat="1" ht="18" customHeight="1" collapsed="1" thickBot="1" x14ac:dyDescent="0.25">
      <c r="A70" s="99" t="s">
        <v>122</v>
      </c>
      <c r="B70" s="294">
        <f t="shared" ref="B70:I70" ca="1" si="25">SUM(B64:B69)</f>
        <v>0</v>
      </c>
      <c r="C70" s="294">
        <f t="shared" ca="1" si="25"/>
        <v>5.0472446025733158</v>
      </c>
      <c r="D70" s="294">
        <f t="shared" ca="1" si="25"/>
        <v>5.0472446025733158</v>
      </c>
      <c r="E70" s="294">
        <f t="shared" ca="1" si="25"/>
        <v>5.1147888087738425</v>
      </c>
      <c r="F70" s="294">
        <f t="shared" ca="1" si="25"/>
        <v>5.1853237036188782</v>
      </c>
      <c r="G70" s="294">
        <f t="shared" ca="1" si="25"/>
        <v>5.2540166398471007</v>
      </c>
      <c r="H70" s="294">
        <f t="shared" ca="1" si="25"/>
        <v>5.31949737540572</v>
      </c>
      <c r="I70" s="294">
        <f t="shared" ca="1" si="25"/>
        <v>5.3813336097516729</v>
      </c>
      <c r="J70" s="91" t="str">
        <f ca="1">IF(ROUND(SUM(B48:I48)+SUM(B36:I36)+SUM(B59:I59)-SUM(B70:I70),3)&lt;&gt;0,"Warning Check Totals","OK")</f>
        <v>OK</v>
      </c>
      <c r="L70" s="86"/>
    </row>
    <row r="71" spans="1:21" x14ac:dyDescent="0.2">
      <c r="A71" s="88"/>
      <c r="B71" s="89"/>
      <c r="C71" s="89"/>
      <c r="D71" s="89"/>
      <c r="E71" s="89"/>
      <c r="F71" s="89"/>
      <c r="G71" s="89"/>
      <c r="H71" s="89"/>
      <c r="I71" s="89"/>
      <c r="J71" s="100"/>
    </row>
    <row r="72" spans="1:21" x14ac:dyDescent="0.2">
      <c r="A72" s="92"/>
      <c r="B72" s="95"/>
      <c r="C72" s="95"/>
      <c r="D72" s="95"/>
      <c r="E72" s="95"/>
      <c r="F72" s="95"/>
      <c r="G72" s="95"/>
      <c r="H72" s="95"/>
      <c r="I72" s="95"/>
      <c r="J72" s="100"/>
    </row>
    <row r="73" spans="1:21"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1" ht="13.5" outlineLevel="1" thickBot="1" x14ac:dyDescent="0.25">
      <c r="A74" s="208" t="s">
        <v>125</v>
      </c>
      <c r="B74" s="209"/>
      <c r="C74" s="209"/>
      <c r="D74" s="209"/>
      <c r="E74" s="209"/>
      <c r="F74" s="209"/>
      <c r="G74" s="209"/>
      <c r="H74" s="209"/>
      <c r="I74" s="210"/>
      <c r="J74" s="211" t="s">
        <v>126</v>
      </c>
      <c r="K74" s="211" t="s">
        <v>127</v>
      </c>
      <c r="N74" s="409" t="s">
        <v>333</v>
      </c>
    </row>
    <row r="75" spans="1:21"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1"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1"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79"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4.3822074394434564E-2</v>
      </c>
      <c r="Q77" s="284">
        <f ca="1">IF($B77&lt;&gt;0,(+VLOOKUP($B77,$A$8:$I$13,6,FALSE))*(F77),0)</f>
        <v>8.1357005659920198E-2</v>
      </c>
      <c r="R77" s="284">
        <f ca="1">IF($B77&lt;&gt;0,(+VLOOKUP($B77,$A$8:$I$13,7,FALSE))*(G77),0)</f>
        <v>0.11197079515742347</v>
      </c>
      <c r="S77" s="284">
        <f ca="1">IF($B77&lt;&gt;0,(+VLOOKUP($B77,$A$8:$I$13,8,FALSE))*(H77),0)</f>
        <v>0.14246341309122643</v>
      </c>
      <c r="T77" s="284">
        <f ca="1">IF($B77&lt;&gt;0,(+VLOOKUP($B77,$A$8:$I$13,9,FALSE))*(I77),0)</f>
        <v>0.1727653168790661</v>
      </c>
      <c r="U77" t="s">
        <v>364</v>
      </c>
    </row>
    <row r="78" spans="1:21"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c r="U78" t="s">
        <v>365</v>
      </c>
    </row>
    <row r="79" spans="1:21"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c r="U79" t="s">
        <v>365</v>
      </c>
    </row>
    <row r="80" spans="1:21"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ref="J80:J82" si="44">IF(ISNA(VLOOKUP($A80,Escalations_Specific_Costs,+I$73+3,FALSE)),0,VLOOKUP($A80,Escalations_Specific_Costs,+I$73+3,FALSE))</f>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c r="U80" t="s">
        <v>366</v>
      </c>
    </row>
    <row r="81" spans="1:21"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44"/>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c r="U81" t="s">
        <v>365</v>
      </c>
    </row>
    <row r="82" spans="1:21"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44"/>
        <v>0</v>
      </c>
      <c r="K82" s="106" t="str">
        <f t="shared" si="30"/>
        <v>No</v>
      </c>
      <c r="L82" s="762"/>
      <c r="M82" s="103"/>
      <c r="N82" s="284">
        <f t="shared" ref="N82" si="45">IF($B82&lt;&gt;0,(+VLOOKUP($B82,$A$8:$I$13,3,FALSE))*(C82),0)</f>
        <v>0</v>
      </c>
      <c r="O82" s="284">
        <f t="shared" ref="O82" si="46">IF($B82&lt;&gt;0,(+VLOOKUP($B82,$A$8:$I$13,4,FALSE))*(D82),0)</f>
        <v>0</v>
      </c>
      <c r="P82" s="284">
        <f t="shared" ref="P82" si="47">IF($B82&lt;&gt;0,(+VLOOKUP($B82,$A$8:$I$13,5,FALSE))*(E82),0)</f>
        <v>0</v>
      </c>
      <c r="Q82" s="284">
        <f t="shared" ref="Q82" si="48">IF($B82&lt;&gt;0,(+VLOOKUP($B82,$A$8:$I$13,6,FALSE))*(F82),0)</f>
        <v>0</v>
      </c>
      <c r="R82" s="284">
        <f t="shared" ref="R82" si="49">IF($B82&lt;&gt;0,(+VLOOKUP($B82,$A$8:$I$13,7,FALSE))*(G82),0)</f>
        <v>0</v>
      </c>
      <c r="S82" s="284">
        <f t="shared" ref="S82" si="50">IF($B82&lt;&gt;0,(+VLOOKUP($B82,$A$8:$I$13,8,FALSE))*(H82),0)</f>
        <v>0</v>
      </c>
      <c r="T82" s="284">
        <f t="shared" ref="T82" si="51">IF($B82&lt;&gt;0,(+VLOOKUP($B82,$A$8:$I$13,9,FALSE))*(I82),0)</f>
        <v>0</v>
      </c>
      <c r="U82" t="s">
        <v>365</v>
      </c>
    </row>
    <row r="83" spans="1:21"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2">SUM(O77:O82)</f>
        <v>0</v>
      </c>
      <c r="P83" s="291">
        <f t="shared" ca="1" si="52"/>
        <v>4.3822074394434564E-2</v>
      </c>
      <c r="Q83" s="291">
        <f t="shared" ca="1" si="52"/>
        <v>8.1357005659920198E-2</v>
      </c>
      <c r="R83" s="291">
        <f t="shared" ca="1" si="52"/>
        <v>0.11197079515742347</v>
      </c>
      <c r="S83" s="291">
        <f t="shared" ca="1" si="52"/>
        <v>0.14246341309122643</v>
      </c>
      <c r="T83" s="291">
        <f t="shared" ca="1" si="52"/>
        <v>0.1727653168790661</v>
      </c>
    </row>
    <row r="84" spans="1:21" ht="12" customHeight="1" outlineLevel="1" thickBot="1" x14ac:dyDescent="0.25">
      <c r="B84" s="42"/>
      <c r="C84" s="42"/>
      <c r="D84" s="42"/>
      <c r="E84" s="42"/>
      <c r="F84" s="42"/>
      <c r="G84" s="42"/>
      <c r="H84" s="42"/>
      <c r="I84" s="78"/>
      <c r="M84" s="410" t="s">
        <v>330</v>
      </c>
      <c r="N84" s="411">
        <f ca="1">ROUND(N83-C104,3)</f>
        <v>0</v>
      </c>
      <c r="O84" s="411">
        <f t="shared" ref="O84:T84" ca="1" si="53">ROUND(O83-D104,3)</f>
        <v>0</v>
      </c>
      <c r="P84" s="411">
        <f t="shared" ca="1" si="53"/>
        <v>0</v>
      </c>
      <c r="Q84" s="411">
        <f t="shared" ca="1" si="53"/>
        <v>0</v>
      </c>
      <c r="R84" s="411">
        <f t="shared" ca="1" si="53"/>
        <v>0</v>
      </c>
      <c r="S84" s="411">
        <f t="shared" ca="1" si="53"/>
        <v>0</v>
      </c>
      <c r="T84" s="412">
        <f t="shared" ca="1" si="53"/>
        <v>0</v>
      </c>
    </row>
    <row r="85" spans="1:21" outlineLevel="1" x14ac:dyDescent="0.2">
      <c r="A85" s="208" t="s">
        <v>130</v>
      </c>
      <c r="B85" s="209"/>
      <c r="C85" s="209"/>
      <c r="D85" s="209"/>
      <c r="E85" s="209"/>
      <c r="F85" s="209"/>
      <c r="G85" s="209"/>
      <c r="H85" s="209"/>
      <c r="I85" s="210"/>
    </row>
    <row r="86" spans="1:21" outlineLevel="1" x14ac:dyDescent="0.2">
      <c r="A86" s="107" t="s">
        <v>68</v>
      </c>
      <c r="B86" s="42"/>
      <c r="C86" s="108">
        <f>SUMIF($B$77:$B$82,$A86,C$77:C$82)</f>
        <v>0</v>
      </c>
      <c r="D86" s="108">
        <f t="shared" ref="D86:I91" si="54">SUMIF($B$77:$B$82,$A86,D$77:D$82)</f>
        <v>0</v>
      </c>
      <c r="E86" s="108">
        <f t="shared" si="54"/>
        <v>0</v>
      </c>
      <c r="F86" s="108">
        <f t="shared" si="54"/>
        <v>0</v>
      </c>
      <c r="G86" s="108">
        <f t="shared" si="54"/>
        <v>0</v>
      </c>
      <c r="H86" s="108">
        <f t="shared" si="54"/>
        <v>0</v>
      </c>
      <c r="I86" s="108">
        <f t="shared" si="54"/>
        <v>0</v>
      </c>
      <c r="J86" s="109"/>
    </row>
    <row r="87" spans="1:21" outlineLevel="1" x14ac:dyDescent="0.2">
      <c r="A87" s="107" t="s">
        <v>69</v>
      </c>
      <c r="B87" s="42"/>
      <c r="C87" s="108">
        <f t="shared" ref="C87:C91" si="55">SUMIF($B$77:$B$82,$A87,C$77:C$82)</f>
        <v>0</v>
      </c>
      <c r="D87" s="108">
        <f t="shared" si="54"/>
        <v>0</v>
      </c>
      <c r="E87" s="108">
        <f t="shared" si="54"/>
        <v>0</v>
      </c>
      <c r="F87" s="108">
        <f t="shared" si="54"/>
        <v>0</v>
      </c>
      <c r="G87" s="108">
        <f t="shared" si="54"/>
        <v>0</v>
      </c>
      <c r="H87" s="108">
        <f t="shared" si="54"/>
        <v>0</v>
      </c>
      <c r="I87" s="108">
        <f t="shared" si="54"/>
        <v>0</v>
      </c>
    </row>
    <row r="88" spans="1:21" s="736" customFormat="1" outlineLevel="1" x14ac:dyDescent="0.2">
      <c r="A88" s="107" t="s">
        <v>546</v>
      </c>
      <c r="B88" s="42"/>
      <c r="C88" s="108">
        <f t="shared" si="55"/>
        <v>0</v>
      </c>
      <c r="D88" s="108">
        <f t="shared" si="54"/>
        <v>0</v>
      </c>
      <c r="E88" s="108">
        <f t="shared" si="54"/>
        <v>0</v>
      </c>
      <c r="F88" s="108">
        <f t="shared" si="54"/>
        <v>0</v>
      </c>
      <c r="G88" s="108">
        <f t="shared" si="54"/>
        <v>0</v>
      </c>
      <c r="H88" s="108">
        <f t="shared" si="54"/>
        <v>0</v>
      </c>
      <c r="I88" s="108">
        <f t="shared" si="54"/>
        <v>0</v>
      </c>
    </row>
    <row r="89" spans="1:21" outlineLevel="1" x14ac:dyDescent="0.2">
      <c r="A89" s="110" t="s">
        <v>547</v>
      </c>
      <c r="B89" s="42"/>
      <c r="C89" s="108">
        <f t="shared" si="55"/>
        <v>0</v>
      </c>
      <c r="D89" s="108">
        <f t="shared" si="54"/>
        <v>0</v>
      </c>
      <c r="E89" s="108">
        <f t="shared" si="54"/>
        <v>0</v>
      </c>
      <c r="F89" s="108">
        <f t="shared" si="54"/>
        <v>0</v>
      </c>
      <c r="G89" s="108">
        <f t="shared" si="54"/>
        <v>0</v>
      </c>
      <c r="H89" s="108">
        <f t="shared" si="54"/>
        <v>0</v>
      </c>
      <c r="I89" s="108">
        <f t="shared" si="54"/>
        <v>0</v>
      </c>
    </row>
    <row r="90" spans="1:21" s="736" customFormat="1" outlineLevel="1" x14ac:dyDescent="0.2">
      <c r="A90" s="110" t="s">
        <v>498</v>
      </c>
      <c r="B90" s="42"/>
      <c r="C90" s="108">
        <f t="shared" si="55"/>
        <v>0</v>
      </c>
      <c r="D90" s="108">
        <f t="shared" si="54"/>
        <v>0</v>
      </c>
      <c r="E90" s="108">
        <f t="shared" si="54"/>
        <v>0</v>
      </c>
      <c r="F90" s="108">
        <f t="shared" si="54"/>
        <v>0</v>
      </c>
      <c r="G90" s="108">
        <f t="shared" si="54"/>
        <v>0</v>
      </c>
      <c r="H90" s="108">
        <f t="shared" si="54"/>
        <v>0</v>
      </c>
      <c r="I90" s="108">
        <f t="shared" si="54"/>
        <v>0</v>
      </c>
    </row>
    <row r="91" spans="1:21" ht="13.5" outlineLevel="1" thickBot="1" x14ac:dyDescent="0.25">
      <c r="A91" s="107" t="s">
        <v>70</v>
      </c>
      <c r="B91" s="42"/>
      <c r="C91" s="108">
        <f t="shared" si="55"/>
        <v>0</v>
      </c>
      <c r="D91" s="108">
        <f t="shared" si="54"/>
        <v>0</v>
      </c>
      <c r="E91" s="108">
        <f t="shared" si="54"/>
        <v>8.6823758000735829E-3</v>
      </c>
      <c r="F91" s="108">
        <f t="shared" si="54"/>
        <v>1.6119093102490156E-2</v>
      </c>
      <c r="G91" s="108">
        <f t="shared" si="54"/>
        <v>2.2184539085015942E-2</v>
      </c>
      <c r="H91" s="108">
        <f t="shared" si="54"/>
        <v>2.8225977599459329E-2</v>
      </c>
      <c r="I91" s="108">
        <f t="shared" si="54"/>
        <v>3.4229630319676296E-2</v>
      </c>
    </row>
    <row r="92" spans="1:21"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1" ht="13.5" outlineLevel="1" thickBot="1" x14ac:dyDescent="0.25">
      <c r="A93" s="113" t="s">
        <v>662</v>
      </c>
      <c r="B93" s="42"/>
      <c r="C93" s="114">
        <f>SUM(C77:C82)</f>
        <v>0</v>
      </c>
      <c r="D93" s="114">
        <f t="shared" ref="D93:I93" si="56">SUM(D77:D82)</f>
        <v>0</v>
      </c>
      <c r="E93" s="114">
        <f t="shared" si="56"/>
        <v>8.6823758000735829E-3</v>
      </c>
      <c r="F93" s="114">
        <f t="shared" si="56"/>
        <v>1.6119093102490156E-2</v>
      </c>
      <c r="G93" s="114">
        <f t="shared" si="56"/>
        <v>2.2184539085015942E-2</v>
      </c>
      <c r="H93" s="114">
        <f t="shared" si="56"/>
        <v>2.8225977599459329E-2</v>
      </c>
      <c r="I93" s="114">
        <f t="shared" si="56"/>
        <v>3.4229630319676296E-2</v>
      </c>
      <c r="M93" s="115"/>
      <c r="N93" s="115"/>
      <c r="O93" s="115"/>
      <c r="P93" s="115"/>
    </row>
    <row r="94" spans="1:21" ht="13.5" outlineLevel="1" thickBot="1" x14ac:dyDescent="0.25">
      <c r="A94" s="116" t="s">
        <v>133</v>
      </c>
      <c r="B94" s="117"/>
      <c r="C94" s="117">
        <f t="shared" ref="C94:I94" si="57">+C92-C93</f>
        <v>0</v>
      </c>
      <c r="D94" s="117">
        <f t="shared" si="57"/>
        <v>0</v>
      </c>
      <c r="E94" s="117">
        <f t="shared" si="57"/>
        <v>0</v>
      </c>
      <c r="F94" s="117">
        <f t="shared" si="57"/>
        <v>0</v>
      </c>
      <c r="G94" s="117">
        <f t="shared" si="57"/>
        <v>0</v>
      </c>
      <c r="H94" s="117">
        <f t="shared" si="57"/>
        <v>0</v>
      </c>
      <c r="I94" s="117">
        <f t="shared" si="57"/>
        <v>0</v>
      </c>
      <c r="J94" s="118" t="str">
        <f>IF(SUM(C94:I94)&lt;&gt;0,"Warning Check Escalations","OK")</f>
        <v>OK</v>
      </c>
    </row>
    <row r="95" spans="1:21" outlineLevel="1" x14ac:dyDescent="0.2">
      <c r="A95" s="107"/>
      <c r="B95" s="42"/>
      <c r="C95" s="42"/>
      <c r="D95" s="42"/>
      <c r="E95" s="42"/>
      <c r="F95" s="42"/>
      <c r="G95" s="42"/>
      <c r="H95" s="42"/>
      <c r="I95" s="78"/>
    </row>
    <row r="96" spans="1:21"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8">+D8*(D86)</f>
        <v>0</v>
      </c>
      <c r="E98" s="284">
        <f ca="1">+E8*(E86)</f>
        <v>0</v>
      </c>
      <c r="F98" s="284">
        <f t="shared" ca="1" si="58"/>
        <v>0</v>
      </c>
      <c r="G98" s="284">
        <f t="shared" ca="1" si="58"/>
        <v>0</v>
      </c>
      <c r="H98" s="284">
        <f t="shared" ca="1" si="58"/>
        <v>0</v>
      </c>
      <c r="I98" s="284">
        <f t="shared" ca="1" si="58"/>
        <v>0</v>
      </c>
    </row>
    <row r="99" spans="1:20" outlineLevel="1" x14ac:dyDescent="0.2">
      <c r="A99" s="61" t="s">
        <v>69</v>
      </c>
      <c r="B99" s="119"/>
      <c r="C99" s="284">
        <f t="shared" ref="C99:I99" ca="1" si="59">+C9*(C87)</f>
        <v>0</v>
      </c>
      <c r="D99" s="284">
        <f t="shared" ca="1" si="59"/>
        <v>0</v>
      </c>
      <c r="E99" s="284">
        <f t="shared" ca="1" si="59"/>
        <v>0</v>
      </c>
      <c r="F99" s="284">
        <f t="shared" ca="1" si="59"/>
        <v>0</v>
      </c>
      <c r="G99" s="284">
        <f t="shared" ca="1" si="59"/>
        <v>0</v>
      </c>
      <c r="H99" s="284">
        <f t="shared" ca="1" si="59"/>
        <v>0</v>
      </c>
      <c r="I99" s="284">
        <f t="shared" ca="1" si="59"/>
        <v>0</v>
      </c>
    </row>
    <row r="100" spans="1:20" s="736" customFormat="1" outlineLevel="1" x14ac:dyDescent="0.2">
      <c r="A100" s="61" t="s">
        <v>546</v>
      </c>
      <c r="B100" s="119"/>
      <c r="C100" s="284">
        <f t="shared" ref="C100:I100" ca="1" si="60">+C10*(C88)</f>
        <v>0</v>
      </c>
      <c r="D100" s="284">
        <f t="shared" ca="1" si="60"/>
        <v>0</v>
      </c>
      <c r="E100" s="284">
        <f t="shared" ca="1" si="60"/>
        <v>0</v>
      </c>
      <c r="F100" s="284">
        <f t="shared" ca="1" si="60"/>
        <v>0</v>
      </c>
      <c r="G100" s="284">
        <f t="shared" ca="1" si="60"/>
        <v>0</v>
      </c>
      <c r="H100" s="284">
        <f t="shared" ca="1" si="60"/>
        <v>0</v>
      </c>
      <c r="I100" s="284">
        <f t="shared" ca="1" si="60"/>
        <v>0</v>
      </c>
    </row>
    <row r="101" spans="1:20" outlineLevel="1" x14ac:dyDescent="0.2">
      <c r="A101" s="61" t="s">
        <v>547</v>
      </c>
      <c r="B101" s="119"/>
      <c r="C101" s="284">
        <f t="shared" ref="C101:I101" ca="1" si="61">+C11*(C89)</f>
        <v>0</v>
      </c>
      <c r="D101" s="284">
        <f t="shared" ca="1" si="61"/>
        <v>0</v>
      </c>
      <c r="E101" s="284">
        <f t="shared" ca="1" si="61"/>
        <v>0</v>
      </c>
      <c r="F101" s="284">
        <f t="shared" ca="1" si="61"/>
        <v>0</v>
      </c>
      <c r="G101" s="284">
        <f t="shared" ca="1" si="61"/>
        <v>0</v>
      </c>
      <c r="H101" s="284">
        <f t="shared" ca="1" si="61"/>
        <v>0</v>
      </c>
      <c r="I101" s="284">
        <f t="shared" ca="1" si="61"/>
        <v>0</v>
      </c>
    </row>
    <row r="102" spans="1:20" s="736" customFormat="1" outlineLevel="1" x14ac:dyDescent="0.2">
      <c r="A102" s="61" t="s">
        <v>498</v>
      </c>
      <c r="B102" s="119"/>
      <c r="C102" s="284">
        <f t="shared" ref="C102:I102" ca="1" si="62">+C12*(C90)</f>
        <v>0</v>
      </c>
      <c r="D102" s="284">
        <f t="shared" ca="1" si="62"/>
        <v>0</v>
      </c>
      <c r="E102" s="284">
        <f t="shared" ca="1" si="62"/>
        <v>0</v>
      </c>
      <c r="F102" s="284">
        <f t="shared" ca="1" si="62"/>
        <v>0</v>
      </c>
      <c r="G102" s="284">
        <f t="shared" ca="1" si="62"/>
        <v>0</v>
      </c>
      <c r="H102" s="284">
        <f t="shared" ca="1" si="62"/>
        <v>0</v>
      </c>
      <c r="I102" s="284">
        <f t="shared" ca="1" si="62"/>
        <v>0</v>
      </c>
    </row>
    <row r="103" spans="1:20" outlineLevel="1" x14ac:dyDescent="0.2">
      <c r="A103" s="83" t="s">
        <v>70</v>
      </c>
      <c r="B103" s="119"/>
      <c r="C103" s="284">
        <f t="shared" ref="C103:I103" ca="1" si="63">+C13*(C91)</f>
        <v>0</v>
      </c>
      <c r="D103" s="284">
        <f t="shared" ca="1" si="63"/>
        <v>0</v>
      </c>
      <c r="E103" s="284">
        <f t="shared" ca="1" si="63"/>
        <v>4.3822074394434564E-2</v>
      </c>
      <c r="F103" s="284">
        <f t="shared" ca="1" si="63"/>
        <v>8.1357005659920198E-2</v>
      </c>
      <c r="G103" s="284">
        <f t="shared" ca="1" si="63"/>
        <v>0.11197079515742347</v>
      </c>
      <c r="H103" s="284">
        <f t="shared" ca="1" si="63"/>
        <v>0.14246341309122643</v>
      </c>
      <c r="I103" s="284">
        <f t="shared" ca="1" si="63"/>
        <v>0.1727653168790661</v>
      </c>
    </row>
    <row r="104" spans="1:20" outlineLevel="1" x14ac:dyDescent="0.2">
      <c r="A104" s="120" t="s">
        <v>135</v>
      </c>
      <c r="B104" s="121"/>
      <c r="C104" s="295">
        <f t="shared" ref="C104:I104" ca="1" si="64">SUM(C98:C103)</f>
        <v>0</v>
      </c>
      <c r="D104" s="295">
        <f t="shared" ca="1" si="64"/>
        <v>0</v>
      </c>
      <c r="E104" s="295">
        <f t="shared" ca="1" si="64"/>
        <v>4.3822074394434564E-2</v>
      </c>
      <c r="F104" s="295">
        <f t="shared" ca="1" si="64"/>
        <v>8.1357005659920198E-2</v>
      </c>
      <c r="G104" s="295">
        <f t="shared" ca="1" si="64"/>
        <v>0.11197079515742347</v>
      </c>
      <c r="H104" s="295">
        <f t="shared" ca="1" si="64"/>
        <v>0.14246341309122643</v>
      </c>
      <c r="I104" s="295">
        <f t="shared" ca="1" si="64"/>
        <v>0.1727653168790661</v>
      </c>
    </row>
    <row r="105" spans="1:20" ht="13.5" outlineLevel="1" thickBot="1" x14ac:dyDescent="0.25">
      <c r="A105" s="122" t="s">
        <v>136</v>
      </c>
      <c r="B105" s="123"/>
      <c r="C105" s="124">
        <f t="shared" ref="C105:I105" ca="1" si="65">IF(C36&lt;&gt;0,+C104/C36,0)</f>
        <v>0</v>
      </c>
      <c r="D105" s="124">
        <f t="shared" ca="1" si="65"/>
        <v>0</v>
      </c>
      <c r="E105" s="124">
        <f t="shared" ca="1" si="65"/>
        <v>8.6823758000735829E-3</v>
      </c>
      <c r="F105" s="124">
        <f t="shared" ca="1" si="65"/>
        <v>1.6119093102490156E-2</v>
      </c>
      <c r="G105" s="124">
        <f t="shared" ca="1" si="65"/>
        <v>2.2184539085015942E-2</v>
      </c>
      <c r="H105" s="124">
        <f t="shared" ca="1" si="65"/>
        <v>2.8225977599459332E-2</v>
      </c>
      <c r="I105" s="124">
        <f t="shared" ca="1" si="65"/>
        <v>3.4229630319676296E-2</v>
      </c>
    </row>
    <row r="106" spans="1:20" ht="7.5" customHeight="1" outlineLevel="1" x14ac:dyDescent="0.2"/>
    <row r="108" spans="1:20" ht="18" x14ac:dyDescent="0.25">
      <c r="A108" s="206" t="s">
        <v>137</v>
      </c>
      <c r="B108" s="200"/>
      <c r="C108" s="204">
        <v>2</v>
      </c>
      <c r="D108" s="204">
        <f t="shared" ref="D108:I108" si="66">+C108+1</f>
        <v>3</v>
      </c>
      <c r="E108" s="204">
        <f t="shared" si="66"/>
        <v>4</v>
      </c>
      <c r="F108" s="204">
        <f t="shared" si="66"/>
        <v>5</v>
      </c>
      <c r="G108" s="204">
        <f t="shared" si="66"/>
        <v>6</v>
      </c>
      <c r="H108" s="204">
        <f t="shared" si="66"/>
        <v>7</v>
      </c>
      <c r="I108" s="205">
        <f t="shared" si="66"/>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7">IF(ISNA(VLOOKUP($A113,Escalations_General_Costs,+I$73+3,FALSE)),0,VLOOKUP($A113,Escalations_General_Costs,+I$73+3,FALSE))</f>
        <v>Cumulative</v>
      </c>
      <c r="K113" s="106" t="str">
        <f t="shared" ref="K113:K118" si="68">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2.3722131806092582E-2</v>
      </c>
      <c r="Q113" s="284">
        <f ca="1">IF($B113&lt;&gt;0,(+VLOOKUP($B113,$A$8:$I$13,6,FALSE)+VLOOKUP($B113,$A$42:$I$47,6,FALSE))*(F113),0)</f>
        <v>5.6722095385642275E-2</v>
      </c>
      <c r="R113" s="284">
        <f ca="1">IF($B113&lt;&gt;0,(+VLOOKUP($B113,$A$8:$I$13,7,FALSE)+VLOOKUP($B113,$A$42:$I$47,7,FALSE))*(G113),0)</f>
        <v>9.4801242116361373E-2</v>
      </c>
      <c r="S113" s="284">
        <f ca="1">IF($B113&lt;&gt;0,(+VLOOKUP($B113,$A$8:$I$13,8,FALSE)+VLOOKUP($B113,$A$42:$I$47,8,FALSE))*(H113),0)</f>
        <v>0.12978935974117792</v>
      </c>
      <c r="T113" s="284">
        <f ca="1">IF($B113&lt;&gt;0,(+VLOOKUP($B113,$A$8:$I$13,9,FALSE)+VLOOKUP($B113,$A$42:$I$47,9,FALSE))*(I113),0)</f>
        <v>0.16132369029929083</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7"/>
        <v>0</v>
      </c>
      <c r="K114" s="106" t="str">
        <f t="shared" si="68"/>
        <v>No</v>
      </c>
      <c r="M114" s="103"/>
      <c r="N114" s="284">
        <f t="shared" ref="N114:N118" si="69">IF($B114&lt;&gt;0,(+VLOOKUP($B114,$A$8:$I$13,3,FALSE)+VLOOKUP($B114,$A$42:$I$47,3,FALSE))*(C114),0)</f>
        <v>0</v>
      </c>
      <c r="O114" s="284">
        <f t="shared" ref="O114:O118" si="70">IF($B114&lt;&gt;0,(+VLOOKUP($B114,$A$8:$I$13,4,FALSE)+VLOOKUP($B114,$A$42:$I$47,4,FALSE))*(D114),0)</f>
        <v>0</v>
      </c>
      <c r="P114" s="284">
        <f t="shared" ref="P114:P118" si="71">IF($B114&lt;&gt;0,(+VLOOKUP($B114,$A$8:$I$13,5,FALSE)+VLOOKUP($B114,$A$42:$I$47,5,FALSE))*(E114),0)</f>
        <v>0</v>
      </c>
      <c r="Q114" s="284">
        <f t="shared" ref="Q114:Q118" si="72">IF($B114&lt;&gt;0,(+VLOOKUP($B114,$A$8:$I$13,6,FALSE)+VLOOKUP($B114,$A$42:$I$47,6,FALSE))*(F114),0)</f>
        <v>0</v>
      </c>
      <c r="R114" s="284">
        <f t="shared" ref="R114:R118" si="73">IF($B114&lt;&gt;0,(+VLOOKUP($B114,$A$8:$I$13,7,FALSE)+VLOOKUP($B114,$A$42:$I$47,7,FALSE))*(G114),0)</f>
        <v>0</v>
      </c>
      <c r="S114" s="284">
        <f t="shared" ref="S114:S118" si="74">IF($B114&lt;&gt;0,(+VLOOKUP($B114,$A$8:$I$13,8,FALSE)+VLOOKUP($B114,$A$42:$I$47,8,FALSE))*(H114),0)</f>
        <v>0</v>
      </c>
      <c r="T114" s="284">
        <f t="shared" ref="T114:T118" si="75">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7"/>
        <v>0</v>
      </c>
      <c r="K115" s="106" t="str">
        <f t="shared" si="68"/>
        <v>No</v>
      </c>
      <c r="M115" s="103"/>
      <c r="N115" s="284">
        <f t="shared" si="69"/>
        <v>0</v>
      </c>
      <c r="O115" s="284">
        <f>IF($B115&lt;&gt;0,(+VLOOKUP($B115,$A$8:$I$13,4,FALSE)+VLOOKUP($B115,$A$42:$I$47,4,FALSE))*(D115),0)</f>
        <v>0</v>
      </c>
      <c r="P115" s="284">
        <f t="shared" si="71"/>
        <v>0</v>
      </c>
      <c r="Q115" s="284">
        <f t="shared" si="72"/>
        <v>0</v>
      </c>
      <c r="R115" s="284">
        <f t="shared" si="73"/>
        <v>0</v>
      </c>
      <c r="S115" s="284">
        <f t="shared" si="74"/>
        <v>0</v>
      </c>
      <c r="T115" s="284">
        <f t="shared" si="75"/>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7"/>
        <v>0</v>
      </c>
      <c r="K116" s="106" t="str">
        <f t="shared" si="68"/>
        <v>No</v>
      </c>
      <c r="M116" s="103"/>
      <c r="N116" s="284">
        <f t="shared" si="69"/>
        <v>0</v>
      </c>
      <c r="O116" s="284">
        <f t="shared" si="70"/>
        <v>0</v>
      </c>
      <c r="P116" s="284">
        <f t="shared" si="71"/>
        <v>0</v>
      </c>
      <c r="Q116" s="284">
        <f t="shared" si="72"/>
        <v>0</v>
      </c>
      <c r="R116" s="284">
        <f t="shared" si="73"/>
        <v>0</v>
      </c>
      <c r="S116" s="284">
        <f t="shared" si="74"/>
        <v>0</v>
      </c>
      <c r="T116" s="284">
        <f t="shared" si="75"/>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7"/>
        <v>0</v>
      </c>
      <c r="K117" s="106" t="str">
        <f t="shared" si="68"/>
        <v>No</v>
      </c>
      <c r="M117" s="103"/>
      <c r="N117" s="284">
        <f t="shared" si="69"/>
        <v>0</v>
      </c>
      <c r="O117" s="284">
        <f t="shared" si="70"/>
        <v>0</v>
      </c>
      <c r="P117" s="284">
        <f t="shared" si="71"/>
        <v>0</v>
      </c>
      <c r="Q117" s="284">
        <f t="shared" si="72"/>
        <v>0</v>
      </c>
      <c r="R117" s="284">
        <f t="shared" si="73"/>
        <v>0</v>
      </c>
      <c r="S117" s="284">
        <f t="shared" si="74"/>
        <v>0</v>
      </c>
      <c r="T117" s="284">
        <f t="shared" si="75"/>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7"/>
        <v>0</v>
      </c>
      <c r="K118" s="106" t="str">
        <f t="shared" si="68"/>
        <v>No</v>
      </c>
      <c r="M118" s="103"/>
      <c r="N118" s="284">
        <f t="shared" si="69"/>
        <v>0</v>
      </c>
      <c r="O118" s="284">
        <f t="shared" si="70"/>
        <v>0</v>
      </c>
      <c r="P118" s="284">
        <f t="shared" si="71"/>
        <v>0</v>
      </c>
      <c r="Q118" s="284">
        <f t="shared" si="72"/>
        <v>0</v>
      </c>
      <c r="R118" s="284">
        <f t="shared" si="73"/>
        <v>0</v>
      </c>
      <c r="S118" s="284">
        <f t="shared" si="74"/>
        <v>0</v>
      </c>
      <c r="T118" s="284">
        <f t="shared" si="75"/>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6">SUM(O113:O118)</f>
        <v>0</v>
      </c>
      <c r="P119" s="291">
        <f t="shared" ca="1" si="76"/>
        <v>2.3722131806092582E-2</v>
      </c>
      <c r="Q119" s="291">
        <f t="shared" ca="1" si="76"/>
        <v>5.6722095385642275E-2</v>
      </c>
      <c r="R119" s="291">
        <f t="shared" ca="1" si="76"/>
        <v>9.4801242116361373E-2</v>
      </c>
      <c r="S119" s="291">
        <f t="shared" ca="1" si="76"/>
        <v>0.12978935974117792</v>
      </c>
      <c r="T119" s="291">
        <f t="shared" ca="1" si="76"/>
        <v>0.16132369029929083</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7">ROUND(O119-D140,3)</f>
        <v>0</v>
      </c>
      <c r="P120" s="411">
        <f t="shared" ca="1" si="77"/>
        <v>0</v>
      </c>
      <c r="Q120" s="411">
        <f t="shared" ca="1" si="77"/>
        <v>0</v>
      </c>
      <c r="R120" s="411">
        <f t="shared" ca="1" si="77"/>
        <v>0</v>
      </c>
      <c r="S120" s="411">
        <f t="shared" ca="1" si="77"/>
        <v>0</v>
      </c>
      <c r="T120" s="412">
        <f t="shared" ca="1" si="77"/>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8">ROUND(+C128-C129,4)</f>
        <v>0</v>
      </c>
      <c r="D130" s="125">
        <f t="shared" si="78"/>
        <v>0</v>
      </c>
      <c r="E130" s="125">
        <f t="shared" si="78"/>
        <v>0</v>
      </c>
      <c r="F130" s="125">
        <f t="shared" si="78"/>
        <v>0</v>
      </c>
      <c r="G130" s="125">
        <f t="shared" si="78"/>
        <v>0</v>
      </c>
      <c r="H130" s="125">
        <f t="shared" si="78"/>
        <v>0</v>
      </c>
      <c r="I130" s="125">
        <f t="shared" si="78"/>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9">(+E8+E42)*(E$122)</f>
        <v>0</v>
      </c>
      <c r="F134" s="284">
        <f t="shared" ca="1" si="79"/>
        <v>0</v>
      </c>
      <c r="G134" s="284">
        <f t="shared" ca="1" si="79"/>
        <v>0</v>
      </c>
      <c r="H134" s="284">
        <f t="shared" ca="1" si="79"/>
        <v>0</v>
      </c>
      <c r="I134" s="284">
        <f t="shared" ca="1" si="79"/>
        <v>0</v>
      </c>
    </row>
    <row r="135" spans="1:16" outlineLevel="1" x14ac:dyDescent="0.2">
      <c r="A135" s="61" t="s">
        <v>69</v>
      </c>
      <c r="B135" s="119"/>
      <c r="C135" s="284">
        <f ca="1">(+C9+C43)*(C$123)</f>
        <v>0</v>
      </c>
      <c r="D135" s="284">
        <f t="shared" ref="D135:I135" ca="1" si="80">(+D9+D43)*(D$123)</f>
        <v>0</v>
      </c>
      <c r="E135" s="284">
        <f t="shared" ca="1" si="80"/>
        <v>0</v>
      </c>
      <c r="F135" s="284">
        <f t="shared" ca="1" si="80"/>
        <v>0</v>
      </c>
      <c r="G135" s="284">
        <f t="shared" ca="1" si="80"/>
        <v>0</v>
      </c>
      <c r="H135" s="284">
        <f t="shared" ca="1" si="80"/>
        <v>0</v>
      </c>
      <c r="I135" s="284">
        <f t="shared" ca="1" si="80"/>
        <v>0</v>
      </c>
    </row>
    <row r="136" spans="1:16" s="736" customFormat="1" outlineLevel="1" x14ac:dyDescent="0.2">
      <c r="A136" s="61" t="s">
        <v>546</v>
      </c>
      <c r="B136" s="119"/>
      <c r="C136" s="284">
        <f ca="1">(+C10+C44)*(C$124)</f>
        <v>0</v>
      </c>
      <c r="D136" s="284">
        <f t="shared" ref="D136:I136" ca="1" si="81">(+D10+D44)*(D$124)</f>
        <v>0</v>
      </c>
      <c r="E136" s="284">
        <f t="shared" ca="1" si="81"/>
        <v>0</v>
      </c>
      <c r="F136" s="284">
        <f t="shared" ca="1" si="81"/>
        <v>0</v>
      </c>
      <c r="G136" s="284">
        <f t="shared" ca="1" si="81"/>
        <v>0</v>
      </c>
      <c r="H136" s="284">
        <f t="shared" ca="1" si="81"/>
        <v>0</v>
      </c>
      <c r="I136" s="284">
        <f t="shared" ca="1" si="81"/>
        <v>0</v>
      </c>
    </row>
    <row r="137" spans="1:16" outlineLevel="1" x14ac:dyDescent="0.2">
      <c r="A137" s="61" t="s">
        <v>547</v>
      </c>
      <c r="B137" s="119"/>
      <c r="C137" s="284">
        <f ca="1">(+C11+C45)*(C$125)</f>
        <v>0</v>
      </c>
      <c r="D137" s="284">
        <f t="shared" ref="D137:I137" ca="1" si="82">(+D11+D45)*(D$125)</f>
        <v>0</v>
      </c>
      <c r="E137" s="284">
        <f t="shared" ca="1" si="82"/>
        <v>0</v>
      </c>
      <c r="F137" s="284">
        <f t="shared" ca="1" si="82"/>
        <v>0</v>
      </c>
      <c r="G137" s="284">
        <f t="shared" ca="1" si="82"/>
        <v>0</v>
      </c>
      <c r="H137" s="284">
        <f t="shared" ca="1" si="82"/>
        <v>0</v>
      </c>
      <c r="I137" s="284">
        <f t="shared" ca="1" si="82"/>
        <v>0</v>
      </c>
    </row>
    <row r="138" spans="1:16" s="736" customFormat="1" outlineLevel="1" x14ac:dyDescent="0.2">
      <c r="A138" s="61" t="s">
        <v>498</v>
      </c>
      <c r="B138" s="119"/>
      <c r="C138" s="284">
        <f ca="1">(+C12+C46)*(C$126)</f>
        <v>0</v>
      </c>
      <c r="D138" s="284">
        <f t="shared" ref="D138:I138" ca="1" si="83">(+D12+D46)*(D$126)</f>
        <v>0</v>
      </c>
      <c r="E138" s="284">
        <f t="shared" ca="1" si="83"/>
        <v>0</v>
      </c>
      <c r="F138" s="284">
        <f t="shared" ca="1" si="83"/>
        <v>0</v>
      </c>
      <c r="G138" s="284">
        <f t="shared" ca="1" si="83"/>
        <v>0</v>
      </c>
      <c r="H138" s="284">
        <f t="shared" ca="1" si="83"/>
        <v>0</v>
      </c>
      <c r="I138" s="284">
        <f t="shared" ca="1" si="83"/>
        <v>0</v>
      </c>
    </row>
    <row r="139" spans="1:16" outlineLevel="1" x14ac:dyDescent="0.2">
      <c r="A139" s="83" t="s">
        <v>70</v>
      </c>
      <c r="B139" s="119"/>
      <c r="C139" s="284">
        <f ca="1">(+C13+C47)*(C$127)</f>
        <v>0</v>
      </c>
      <c r="D139" s="284">
        <f t="shared" ref="D139:I139" ca="1" si="84">(+D13+D47)*(D$127)</f>
        <v>0</v>
      </c>
      <c r="E139" s="284">
        <f t="shared" ca="1" si="84"/>
        <v>2.3722131806092582E-2</v>
      </c>
      <c r="F139" s="284">
        <f t="shared" ca="1" si="84"/>
        <v>5.6722095385642275E-2</v>
      </c>
      <c r="G139" s="284">
        <f t="shared" ca="1" si="84"/>
        <v>9.4801242116361373E-2</v>
      </c>
      <c r="H139" s="284">
        <f t="shared" ca="1" si="84"/>
        <v>0.12978935974117792</v>
      </c>
      <c r="I139" s="284">
        <f t="shared" ca="1" si="84"/>
        <v>0.16132369029929083</v>
      </c>
    </row>
    <row r="140" spans="1:16" outlineLevel="1" x14ac:dyDescent="0.2">
      <c r="A140" s="120" t="s">
        <v>140</v>
      </c>
      <c r="B140" s="121"/>
      <c r="C140" s="295">
        <f t="shared" ref="C140:I140" ca="1" si="85">SUM(C134:C139)</f>
        <v>0</v>
      </c>
      <c r="D140" s="295">
        <f t="shared" ca="1" si="85"/>
        <v>0</v>
      </c>
      <c r="E140" s="295">
        <f t="shared" ca="1" si="85"/>
        <v>2.3722131806092582E-2</v>
      </c>
      <c r="F140" s="295">
        <f t="shared" ca="1" si="85"/>
        <v>5.6722095385642275E-2</v>
      </c>
      <c r="G140" s="295">
        <f t="shared" ca="1" si="85"/>
        <v>9.4801242116361373E-2</v>
      </c>
      <c r="H140" s="295">
        <f t="shared" ca="1" si="85"/>
        <v>0.12978935974117792</v>
      </c>
      <c r="I140" s="295">
        <f t="shared" ca="1" si="85"/>
        <v>0.16132369029929083</v>
      </c>
    </row>
    <row r="141" spans="1:16" ht="13.5" outlineLevel="1" thickBot="1" x14ac:dyDescent="0.25">
      <c r="A141" s="122" t="s">
        <v>141</v>
      </c>
      <c r="B141" s="126"/>
      <c r="C141" s="124">
        <f t="shared" ref="C141:I141" ca="1" si="86">IF((+C36+C48)&lt;&gt;0,+C140/(+C36+C48),0)</f>
        <v>0</v>
      </c>
      <c r="D141" s="124">
        <f t="shared" ca="1" si="86"/>
        <v>0</v>
      </c>
      <c r="E141" s="124">
        <f t="shared" ca="1" si="86"/>
        <v>4.6595602279995152E-3</v>
      </c>
      <c r="F141" s="124">
        <f t="shared" ca="1" si="86"/>
        <v>1.1059953515317522E-2</v>
      </c>
      <c r="G141" s="124">
        <f t="shared" ca="1" si="86"/>
        <v>1.8375127768082589E-2</v>
      </c>
      <c r="H141" s="124">
        <f t="shared" ca="1" si="86"/>
        <v>2.5008990746574474E-2</v>
      </c>
      <c r="I141" s="124">
        <f t="shared" ca="1" si="86"/>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I154" si="87">SUMIF($A$185:$A$195,$A149,C$185:C$195)</f>
        <v>0</v>
      </c>
      <c r="D149" s="284">
        <f t="shared" si="87"/>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7"/>
        <v>0</v>
      </c>
      <c r="D150" s="284">
        <f t="shared" si="87"/>
        <v>0</v>
      </c>
      <c r="E150" s="284">
        <f t="shared" si="87"/>
        <v>0</v>
      </c>
      <c r="F150" s="284">
        <f t="shared" si="87"/>
        <v>0</v>
      </c>
      <c r="G150" s="284">
        <f t="shared" si="87"/>
        <v>0</v>
      </c>
      <c r="H150" s="284">
        <f t="shared" si="87"/>
        <v>0</v>
      </c>
      <c r="I150" s="284">
        <f t="shared" si="87"/>
        <v>0</v>
      </c>
      <c r="J150" s="42"/>
      <c r="K150" s="21"/>
      <c r="L150" s="21"/>
    </row>
    <row r="151" spans="1:13" s="736" customFormat="1" hidden="1" outlineLevel="1" x14ac:dyDescent="0.2">
      <c r="A151" s="61" t="s">
        <v>546</v>
      </c>
      <c r="B151" s="65"/>
      <c r="C151" s="284">
        <f t="shared" si="87"/>
        <v>0</v>
      </c>
      <c r="D151" s="284">
        <f t="shared" si="87"/>
        <v>0</v>
      </c>
      <c r="E151" s="284">
        <f t="shared" si="87"/>
        <v>0</v>
      </c>
      <c r="F151" s="284">
        <f t="shared" si="87"/>
        <v>0</v>
      </c>
      <c r="G151" s="284">
        <f t="shared" si="87"/>
        <v>0</v>
      </c>
      <c r="H151" s="284">
        <f t="shared" si="87"/>
        <v>0</v>
      </c>
      <c r="I151" s="284">
        <f t="shared" si="87"/>
        <v>0</v>
      </c>
      <c r="J151" s="42"/>
      <c r="K151" s="712"/>
      <c r="L151" s="712"/>
    </row>
    <row r="152" spans="1:13" hidden="1" outlineLevel="1" x14ac:dyDescent="0.2">
      <c r="A152" s="61" t="s">
        <v>547</v>
      </c>
      <c r="B152" s="65"/>
      <c r="C152" s="284">
        <f t="shared" si="87"/>
        <v>0</v>
      </c>
      <c r="D152" s="284">
        <f t="shared" si="87"/>
        <v>0</v>
      </c>
      <c r="E152" s="284">
        <f t="shared" si="87"/>
        <v>0</v>
      </c>
      <c r="F152" s="284">
        <f t="shared" si="87"/>
        <v>0</v>
      </c>
      <c r="G152" s="284">
        <f t="shared" si="87"/>
        <v>0</v>
      </c>
      <c r="H152" s="284">
        <f t="shared" si="87"/>
        <v>0</v>
      </c>
      <c r="I152" s="284">
        <f t="shared" si="87"/>
        <v>0</v>
      </c>
      <c r="J152" s="42"/>
      <c r="K152" s="21"/>
      <c r="L152" s="21"/>
    </row>
    <row r="153" spans="1:13" s="736" customFormat="1" hidden="1" outlineLevel="1" x14ac:dyDescent="0.2">
      <c r="A153" s="61" t="s">
        <v>498</v>
      </c>
      <c r="B153" s="65"/>
      <c r="C153" s="284">
        <f t="shared" si="87"/>
        <v>0</v>
      </c>
      <c r="D153" s="284">
        <f t="shared" si="87"/>
        <v>0</v>
      </c>
      <c r="E153" s="284">
        <f t="shared" si="87"/>
        <v>0</v>
      </c>
      <c r="F153" s="284">
        <f t="shared" si="87"/>
        <v>0</v>
      </c>
      <c r="G153" s="284">
        <f t="shared" si="87"/>
        <v>0</v>
      </c>
      <c r="H153" s="284">
        <f t="shared" si="87"/>
        <v>0</v>
      </c>
      <c r="I153" s="284">
        <f t="shared" si="87"/>
        <v>0</v>
      </c>
      <c r="J153" s="42"/>
      <c r="K153" s="712"/>
      <c r="L153" s="712"/>
    </row>
    <row r="154" spans="1:13" hidden="1" outlineLevel="1" x14ac:dyDescent="0.2">
      <c r="A154" s="83" t="s">
        <v>70</v>
      </c>
      <c r="B154" s="65"/>
      <c r="C154" s="284">
        <f t="shared" si="87"/>
        <v>0</v>
      </c>
      <c r="D154" s="284">
        <f t="shared" si="87"/>
        <v>0</v>
      </c>
      <c r="E154" s="284">
        <f t="shared" si="87"/>
        <v>0</v>
      </c>
      <c r="F154" s="284">
        <f t="shared" si="87"/>
        <v>0</v>
      </c>
      <c r="G154" s="284">
        <f t="shared" si="87"/>
        <v>0</v>
      </c>
      <c r="H154" s="284">
        <f t="shared" si="87"/>
        <v>0</v>
      </c>
      <c r="I154" s="284">
        <f t="shared" si="87"/>
        <v>0</v>
      </c>
      <c r="J154" s="42"/>
      <c r="K154" s="21"/>
      <c r="L154" s="21"/>
    </row>
    <row r="155" spans="1:13" hidden="1" outlineLevel="1" x14ac:dyDescent="0.2">
      <c r="A155" s="129" t="s">
        <v>143</v>
      </c>
      <c r="B155" s="130"/>
      <c r="C155" s="295">
        <f t="shared" ref="C155:I155" si="88">SUM(C149:C154)</f>
        <v>0</v>
      </c>
      <c r="D155" s="295">
        <f t="shared" si="88"/>
        <v>0</v>
      </c>
      <c r="E155" s="295">
        <f t="shared" si="88"/>
        <v>0</v>
      </c>
      <c r="F155" s="295">
        <f t="shared" si="88"/>
        <v>0</v>
      </c>
      <c r="G155" s="295">
        <f t="shared" si="88"/>
        <v>0</v>
      </c>
      <c r="H155" s="295">
        <f t="shared" si="88"/>
        <v>0</v>
      </c>
      <c r="I155" s="295">
        <f t="shared" si="88"/>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89">IF(ISNUMBER($J160),OFFSET($B$177,MATCH(+$J160,$J$178:$J$195,0),0),"")</f>
        <v>Step Change</v>
      </c>
      <c r="B160" s="284">
        <f t="shared" ref="B160:I169" ca="1" si="90">IF(ISNUMBER($J160),OFFSET(B$177,MATCH(+$J160,$J$178:$J$195,0)+13,0),"")</f>
        <v>0</v>
      </c>
      <c r="C160" s="284">
        <f t="shared" ca="1" si="90"/>
        <v>0</v>
      </c>
      <c r="D160" s="284">
        <f t="shared" ca="1" si="90"/>
        <v>0</v>
      </c>
      <c r="E160" s="284">
        <f t="shared" ca="1" si="90"/>
        <v>0</v>
      </c>
      <c r="F160" s="284">
        <f t="shared" ca="1" si="90"/>
        <v>0</v>
      </c>
      <c r="G160" s="284">
        <f t="shared" ca="1" si="90"/>
        <v>0</v>
      </c>
      <c r="H160" s="284">
        <f t="shared" ca="1" si="90"/>
        <v>0</v>
      </c>
      <c r="I160" s="284">
        <f t="shared" ca="1" si="90"/>
        <v>0</v>
      </c>
      <c r="J160" s="377">
        <f>IF($D$158&gt;0,1,"")</f>
        <v>1</v>
      </c>
      <c r="K160" s="66">
        <f t="shared" ref="K160:K169" ca="1" si="91">IF(ISNUMBER($J160),OFFSET($B$177,MATCH(+$J160,$J$178:$J$195,0)+1,0),"")</f>
        <v>0</v>
      </c>
      <c r="L160" s="66">
        <f t="shared" ref="L160:L169" ca="1" si="92">IF(ISNUMBER($J160),OFFSET($B$177,MATCH(+$J160,$J$178:$J$195,0)+2,0),"")</f>
        <v>0</v>
      </c>
      <c r="M160" s="66">
        <f t="shared" ref="M160:M169" ca="1" si="93">IF(ISNUMBER($J160),OFFSET($B$177,MATCH(+$J160,$J$178:$J$195,0)+3,0),"")</f>
        <v>0</v>
      </c>
    </row>
    <row r="161" spans="1:13" hidden="1" outlineLevel="1" x14ac:dyDescent="0.2">
      <c r="A161" s="66" t="str">
        <f t="shared" ca="1" si="89"/>
        <v/>
      </c>
      <c r="B161" s="284" t="str">
        <f t="shared" ca="1" si="90"/>
        <v/>
      </c>
      <c r="C161" s="284" t="str">
        <f t="shared" ca="1" si="90"/>
        <v/>
      </c>
      <c r="D161" s="284" t="str">
        <f t="shared" ca="1" si="90"/>
        <v/>
      </c>
      <c r="E161" s="284" t="str">
        <f t="shared" ca="1" si="90"/>
        <v/>
      </c>
      <c r="F161" s="284" t="str">
        <f t="shared" ca="1" si="90"/>
        <v/>
      </c>
      <c r="G161" s="284" t="str">
        <f t="shared" ca="1" si="90"/>
        <v/>
      </c>
      <c r="H161" s="284" t="str">
        <f t="shared" ca="1" si="90"/>
        <v/>
      </c>
      <c r="I161" s="284" t="str">
        <f t="shared" ca="1" si="90"/>
        <v/>
      </c>
      <c r="J161" s="377" t="str">
        <f>IF(J160&lt;$D$158,J160+1,"")</f>
        <v/>
      </c>
      <c r="K161" s="66" t="str">
        <f t="shared" ca="1" si="91"/>
        <v/>
      </c>
      <c r="L161" s="66" t="str">
        <f t="shared" ca="1" si="92"/>
        <v/>
      </c>
      <c r="M161" s="66" t="str">
        <f t="shared" ca="1" si="93"/>
        <v/>
      </c>
    </row>
    <row r="162" spans="1:13" hidden="1" outlineLevel="1" x14ac:dyDescent="0.2">
      <c r="A162" s="66" t="str">
        <f t="shared" ca="1" si="89"/>
        <v/>
      </c>
      <c r="B162" s="284" t="str">
        <f t="shared" ca="1" si="90"/>
        <v/>
      </c>
      <c r="C162" s="284" t="str">
        <f t="shared" ca="1" si="90"/>
        <v/>
      </c>
      <c r="D162" s="284" t="str">
        <f t="shared" ca="1" si="90"/>
        <v/>
      </c>
      <c r="E162" s="284" t="str">
        <f t="shared" ca="1" si="90"/>
        <v/>
      </c>
      <c r="F162" s="284" t="str">
        <f t="shared" ca="1" si="90"/>
        <v/>
      </c>
      <c r="G162" s="284" t="str">
        <f t="shared" ca="1" si="90"/>
        <v/>
      </c>
      <c r="H162" s="284" t="str">
        <f t="shared" ca="1" si="90"/>
        <v/>
      </c>
      <c r="I162" s="284" t="str">
        <f t="shared" ca="1" si="90"/>
        <v/>
      </c>
      <c r="J162" s="377" t="str">
        <f t="shared" ref="J162:J169" si="94">IF(J161&lt;$D$158,J161+1,"")</f>
        <v/>
      </c>
      <c r="K162" s="66" t="str">
        <f t="shared" ca="1" si="91"/>
        <v/>
      </c>
      <c r="L162" s="66" t="str">
        <f t="shared" ca="1" si="92"/>
        <v/>
      </c>
      <c r="M162" s="66" t="str">
        <f t="shared" ca="1" si="93"/>
        <v/>
      </c>
    </row>
    <row r="163" spans="1:13" hidden="1" outlineLevel="1" x14ac:dyDescent="0.2">
      <c r="A163" s="66" t="str">
        <f t="shared" ca="1" si="89"/>
        <v/>
      </c>
      <c r="B163" s="284" t="str">
        <f t="shared" ca="1" si="90"/>
        <v/>
      </c>
      <c r="C163" s="284" t="str">
        <f t="shared" ca="1" si="90"/>
        <v/>
      </c>
      <c r="D163" s="284" t="str">
        <f t="shared" ca="1" si="90"/>
        <v/>
      </c>
      <c r="E163" s="284" t="str">
        <f t="shared" ca="1" si="90"/>
        <v/>
      </c>
      <c r="F163" s="284" t="str">
        <f t="shared" ca="1" si="90"/>
        <v/>
      </c>
      <c r="G163" s="284" t="str">
        <f t="shared" ca="1" si="90"/>
        <v/>
      </c>
      <c r="H163" s="284" t="str">
        <f t="shared" ca="1" si="90"/>
        <v/>
      </c>
      <c r="I163" s="284" t="str">
        <f t="shared" ca="1" si="90"/>
        <v/>
      </c>
      <c r="J163" s="377" t="str">
        <f t="shared" si="94"/>
        <v/>
      </c>
      <c r="K163" s="66" t="str">
        <f t="shared" ca="1" si="91"/>
        <v/>
      </c>
      <c r="L163" s="66" t="str">
        <f t="shared" ca="1" si="92"/>
        <v/>
      </c>
      <c r="M163" s="66" t="str">
        <f t="shared" ca="1" si="93"/>
        <v/>
      </c>
    </row>
    <row r="164" spans="1:13" hidden="1" outlineLevel="1" x14ac:dyDescent="0.2">
      <c r="A164" s="66" t="str">
        <f t="shared" ca="1" si="89"/>
        <v/>
      </c>
      <c r="B164" s="284" t="str">
        <f t="shared" ca="1" si="90"/>
        <v/>
      </c>
      <c r="C164" s="284" t="str">
        <f t="shared" ca="1" si="90"/>
        <v/>
      </c>
      <c r="D164" s="284" t="str">
        <f t="shared" ca="1" si="90"/>
        <v/>
      </c>
      <c r="E164" s="284" t="str">
        <f t="shared" ca="1" si="90"/>
        <v/>
      </c>
      <c r="F164" s="284" t="str">
        <f t="shared" ca="1" si="90"/>
        <v/>
      </c>
      <c r="G164" s="284" t="str">
        <f t="shared" ca="1" si="90"/>
        <v/>
      </c>
      <c r="H164" s="284" t="str">
        <f t="shared" ca="1" si="90"/>
        <v/>
      </c>
      <c r="I164" s="284" t="str">
        <f t="shared" ca="1" si="90"/>
        <v/>
      </c>
      <c r="J164" s="377" t="str">
        <f t="shared" si="94"/>
        <v/>
      </c>
      <c r="K164" s="66" t="str">
        <f t="shared" ca="1" si="91"/>
        <v/>
      </c>
      <c r="L164" s="66" t="str">
        <f t="shared" ca="1" si="92"/>
        <v/>
      </c>
      <c r="M164" s="66" t="str">
        <f t="shared" ca="1" si="93"/>
        <v/>
      </c>
    </row>
    <row r="165" spans="1:13" hidden="1" outlineLevel="1" x14ac:dyDescent="0.2">
      <c r="A165" s="66" t="str">
        <f t="shared" ca="1" si="89"/>
        <v/>
      </c>
      <c r="B165" s="284" t="str">
        <f t="shared" ca="1" si="90"/>
        <v/>
      </c>
      <c r="C165" s="284" t="str">
        <f t="shared" ca="1" si="90"/>
        <v/>
      </c>
      <c r="D165" s="284" t="str">
        <f t="shared" ca="1" si="90"/>
        <v/>
      </c>
      <c r="E165" s="284" t="str">
        <f t="shared" ca="1" si="90"/>
        <v/>
      </c>
      <c r="F165" s="284" t="str">
        <f t="shared" ca="1" si="90"/>
        <v/>
      </c>
      <c r="G165" s="284" t="str">
        <f t="shared" ca="1" si="90"/>
        <v/>
      </c>
      <c r="H165" s="284" t="str">
        <f t="shared" ca="1" si="90"/>
        <v/>
      </c>
      <c r="I165" s="284" t="str">
        <f t="shared" ca="1" si="90"/>
        <v/>
      </c>
      <c r="J165" s="377" t="str">
        <f t="shared" si="94"/>
        <v/>
      </c>
      <c r="K165" s="66" t="str">
        <f t="shared" ca="1" si="91"/>
        <v/>
      </c>
      <c r="L165" s="66" t="str">
        <f t="shared" ca="1" si="92"/>
        <v/>
      </c>
      <c r="M165" s="66" t="str">
        <f t="shared" ca="1" si="93"/>
        <v/>
      </c>
    </row>
    <row r="166" spans="1:13" hidden="1" outlineLevel="1" x14ac:dyDescent="0.2">
      <c r="A166" s="66" t="str">
        <f t="shared" ca="1" si="89"/>
        <v/>
      </c>
      <c r="B166" s="284" t="str">
        <f t="shared" ca="1" si="90"/>
        <v/>
      </c>
      <c r="C166" s="284" t="str">
        <f t="shared" ca="1" si="90"/>
        <v/>
      </c>
      <c r="D166" s="284" t="str">
        <f t="shared" ca="1" si="90"/>
        <v/>
      </c>
      <c r="E166" s="284" t="str">
        <f t="shared" ca="1" si="90"/>
        <v/>
      </c>
      <c r="F166" s="284" t="str">
        <f t="shared" ca="1" si="90"/>
        <v/>
      </c>
      <c r="G166" s="284" t="str">
        <f t="shared" ca="1" si="90"/>
        <v/>
      </c>
      <c r="H166" s="284" t="str">
        <f t="shared" ca="1" si="90"/>
        <v/>
      </c>
      <c r="I166" s="284" t="str">
        <f t="shared" ca="1" si="90"/>
        <v/>
      </c>
      <c r="J166" s="377" t="str">
        <f t="shared" si="94"/>
        <v/>
      </c>
      <c r="K166" s="66" t="str">
        <f t="shared" ca="1" si="91"/>
        <v/>
      </c>
      <c r="L166" s="66" t="str">
        <f t="shared" ca="1" si="92"/>
        <v/>
      </c>
      <c r="M166" s="66" t="str">
        <f t="shared" ca="1" si="93"/>
        <v/>
      </c>
    </row>
    <row r="167" spans="1:13" hidden="1" outlineLevel="1" x14ac:dyDescent="0.2">
      <c r="A167" s="66" t="str">
        <f t="shared" ca="1" si="89"/>
        <v/>
      </c>
      <c r="B167" s="284" t="str">
        <f t="shared" ca="1" si="90"/>
        <v/>
      </c>
      <c r="C167" s="284" t="str">
        <f t="shared" ca="1" si="90"/>
        <v/>
      </c>
      <c r="D167" s="284" t="str">
        <f t="shared" ca="1" si="90"/>
        <v/>
      </c>
      <c r="E167" s="284" t="str">
        <f t="shared" ca="1" si="90"/>
        <v/>
      </c>
      <c r="F167" s="284" t="str">
        <f t="shared" ca="1" si="90"/>
        <v/>
      </c>
      <c r="G167" s="284" t="str">
        <f t="shared" ca="1" si="90"/>
        <v/>
      </c>
      <c r="H167" s="284" t="str">
        <f t="shared" ca="1" si="90"/>
        <v/>
      </c>
      <c r="I167" s="284" t="str">
        <f t="shared" ca="1" si="90"/>
        <v/>
      </c>
      <c r="J167" s="377" t="str">
        <f t="shared" si="94"/>
        <v/>
      </c>
      <c r="K167" s="66" t="str">
        <f t="shared" ca="1" si="91"/>
        <v/>
      </c>
      <c r="L167" s="66" t="str">
        <f t="shared" ca="1" si="92"/>
        <v/>
      </c>
      <c r="M167" s="66" t="str">
        <f t="shared" ca="1" si="93"/>
        <v/>
      </c>
    </row>
    <row r="168" spans="1:13" hidden="1" outlineLevel="1" x14ac:dyDescent="0.2">
      <c r="A168" s="66" t="str">
        <f t="shared" ca="1" si="89"/>
        <v/>
      </c>
      <c r="B168" s="284" t="str">
        <f t="shared" ca="1" si="90"/>
        <v/>
      </c>
      <c r="C168" s="284" t="str">
        <f t="shared" ca="1" si="90"/>
        <v/>
      </c>
      <c r="D168" s="284" t="str">
        <f t="shared" ca="1" si="90"/>
        <v/>
      </c>
      <c r="E168" s="284" t="str">
        <f t="shared" ca="1" si="90"/>
        <v/>
      </c>
      <c r="F168" s="284" t="str">
        <f t="shared" ca="1" si="90"/>
        <v/>
      </c>
      <c r="G168" s="284" t="str">
        <f t="shared" ca="1" si="90"/>
        <v/>
      </c>
      <c r="H168" s="284" t="str">
        <f t="shared" ca="1" si="90"/>
        <v/>
      </c>
      <c r="I168" s="284" t="str">
        <f t="shared" ca="1" si="90"/>
        <v/>
      </c>
      <c r="J168" s="377" t="str">
        <f t="shared" si="94"/>
        <v/>
      </c>
      <c r="K168" s="66" t="str">
        <f t="shared" ca="1" si="91"/>
        <v/>
      </c>
      <c r="L168" s="66" t="str">
        <f t="shared" ca="1" si="92"/>
        <v/>
      </c>
      <c r="M168" s="66" t="str">
        <f t="shared" ca="1" si="93"/>
        <v/>
      </c>
    </row>
    <row r="169" spans="1:13" hidden="1" outlineLevel="1" x14ac:dyDescent="0.2">
      <c r="A169" s="66" t="str">
        <f t="shared" ca="1" si="89"/>
        <v/>
      </c>
      <c r="B169" s="284" t="str">
        <f t="shared" ca="1" si="90"/>
        <v/>
      </c>
      <c r="C169" s="284" t="str">
        <f t="shared" ca="1" si="90"/>
        <v/>
      </c>
      <c r="D169" s="284" t="str">
        <f t="shared" ca="1" si="90"/>
        <v/>
      </c>
      <c r="E169" s="284" t="str">
        <f t="shared" ca="1" si="90"/>
        <v/>
      </c>
      <c r="F169" s="284" t="str">
        <f t="shared" ca="1" si="90"/>
        <v/>
      </c>
      <c r="G169" s="284" t="str">
        <f t="shared" ca="1" si="90"/>
        <v/>
      </c>
      <c r="H169" s="284" t="str">
        <f t="shared" ca="1" si="90"/>
        <v/>
      </c>
      <c r="I169" s="284" t="str">
        <f t="shared" ca="1" si="90"/>
        <v/>
      </c>
      <c r="J169" s="377" t="str">
        <f t="shared" si="94"/>
        <v/>
      </c>
      <c r="K169" s="66" t="str">
        <f t="shared" ca="1" si="91"/>
        <v/>
      </c>
      <c r="L169" s="66" t="str">
        <f t="shared" ca="1" si="92"/>
        <v/>
      </c>
      <c r="M169" s="66" t="str">
        <f t="shared" ca="1" si="93"/>
        <v/>
      </c>
    </row>
    <row r="170" spans="1:13" collapsed="1" x14ac:dyDescent="0.2">
      <c r="A170" s="129" t="s">
        <v>143</v>
      </c>
      <c r="B170" s="295">
        <f ca="1">SUM(B160:B169)</f>
        <v>0</v>
      </c>
      <c r="C170" s="295">
        <f t="shared" ref="C170:I170" ca="1" si="95">SUM(C160:C169)</f>
        <v>0</v>
      </c>
      <c r="D170" s="295">
        <f t="shared" ca="1" si="95"/>
        <v>0</v>
      </c>
      <c r="E170" s="295">
        <f t="shared" ca="1" si="95"/>
        <v>0</v>
      </c>
      <c r="F170" s="295">
        <f t="shared" ca="1" si="95"/>
        <v>0</v>
      </c>
      <c r="G170" s="295">
        <f t="shared" ca="1" si="95"/>
        <v>0</v>
      </c>
      <c r="H170" s="295">
        <f t="shared" ca="1" si="95"/>
        <v>0</v>
      </c>
      <c r="I170" s="295">
        <f t="shared" ca="1" si="95"/>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481</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59"/>
      <c r="D185" s="284"/>
      <c r="E185" s="284">
        <v>0</v>
      </c>
      <c r="F185" s="284">
        <v>0</v>
      </c>
      <c r="G185" s="284">
        <v>0</v>
      </c>
      <c r="H185" s="284">
        <v>0</v>
      </c>
      <c r="I185" s="284">
        <v>0</v>
      </c>
      <c r="J185" s="63"/>
      <c r="K185" s="63"/>
      <c r="L185" s="63"/>
    </row>
    <row r="186" spans="1:12" hidden="1" outlineLevel="1" x14ac:dyDescent="0.2">
      <c r="A186" s="61" t="s">
        <v>69</v>
      </c>
      <c r="B186" s="65"/>
      <c r="C186" s="59"/>
      <c r="D186" s="284"/>
      <c r="E186" s="284">
        <v>0</v>
      </c>
      <c r="F186" s="284">
        <v>0</v>
      </c>
      <c r="G186" s="284">
        <v>0</v>
      </c>
      <c r="H186" s="284">
        <v>0</v>
      </c>
      <c r="I186" s="284">
        <v>0</v>
      </c>
      <c r="J186" s="42"/>
      <c r="K186" s="21"/>
      <c r="L186" s="21"/>
    </row>
    <row r="187" spans="1:12" s="736" customFormat="1" hidden="1" outlineLevel="1" x14ac:dyDescent="0.2">
      <c r="A187" s="61" t="s">
        <v>546</v>
      </c>
      <c r="B187" s="65"/>
      <c r="C187" s="59"/>
      <c r="D187" s="284"/>
      <c r="E187" s="284">
        <v>0</v>
      </c>
      <c r="F187" s="284">
        <v>0</v>
      </c>
      <c r="G187" s="284">
        <v>0</v>
      </c>
      <c r="H187" s="284">
        <v>0</v>
      </c>
      <c r="I187" s="284">
        <v>0</v>
      </c>
      <c r="J187" s="42"/>
      <c r="K187" s="712"/>
      <c r="L187" s="712"/>
    </row>
    <row r="188" spans="1:12" hidden="1" outlineLevel="1" x14ac:dyDescent="0.2">
      <c r="A188" s="61" t="s">
        <v>547</v>
      </c>
      <c r="B188" s="65"/>
      <c r="C188" s="59"/>
      <c r="D188" s="284"/>
      <c r="E188" s="284">
        <v>0</v>
      </c>
      <c r="F188" s="284">
        <v>0</v>
      </c>
      <c r="G188" s="284">
        <v>0</v>
      </c>
      <c r="H188" s="284">
        <v>0</v>
      </c>
      <c r="I188" s="284">
        <v>0</v>
      </c>
      <c r="J188" s="42"/>
      <c r="K188" s="21"/>
      <c r="L188" s="21"/>
    </row>
    <row r="189" spans="1:12" s="736" customFormat="1" hidden="1" outlineLevel="1" x14ac:dyDescent="0.2">
      <c r="A189" s="61" t="s">
        <v>498</v>
      </c>
      <c r="B189" s="65"/>
      <c r="C189" s="59"/>
      <c r="D189" s="284"/>
      <c r="E189" s="284">
        <v>0</v>
      </c>
      <c r="F189" s="284">
        <v>0</v>
      </c>
      <c r="G189" s="284">
        <v>0</v>
      </c>
      <c r="H189" s="284">
        <v>0</v>
      </c>
      <c r="I189" s="284">
        <v>0</v>
      </c>
      <c r="J189" s="42"/>
      <c r="K189" s="712"/>
      <c r="L189" s="712"/>
    </row>
    <row r="190" spans="1:12" hidden="1" outlineLevel="1" x14ac:dyDescent="0.2">
      <c r="A190" s="83" t="s">
        <v>70</v>
      </c>
      <c r="B190" s="65"/>
      <c r="C190" s="59"/>
      <c r="D190" s="284"/>
      <c r="E190" s="284">
        <v>0</v>
      </c>
      <c r="F190" s="284">
        <v>0</v>
      </c>
      <c r="G190" s="284">
        <v>0</v>
      </c>
      <c r="H190" s="284">
        <v>0</v>
      </c>
      <c r="I190" s="284">
        <v>0</v>
      </c>
      <c r="J190" s="42"/>
      <c r="K190" s="21"/>
      <c r="L190" s="21"/>
    </row>
    <row r="191" spans="1:12" hidden="1" outlineLevel="1" x14ac:dyDescent="0.2">
      <c r="A191" s="129" t="s">
        <v>147</v>
      </c>
      <c r="B191" s="132"/>
      <c r="C191" s="295">
        <f t="shared" ref="C191:I191" si="96">SUM(C185:C190)</f>
        <v>0</v>
      </c>
      <c r="D191" s="295">
        <f t="shared" si="96"/>
        <v>0</v>
      </c>
      <c r="E191" s="295">
        <f t="shared" si="96"/>
        <v>0</v>
      </c>
      <c r="F191" s="295">
        <f t="shared" si="96"/>
        <v>0</v>
      </c>
      <c r="G191" s="295">
        <f t="shared" si="96"/>
        <v>0</v>
      </c>
      <c r="H191" s="295">
        <f t="shared" si="96"/>
        <v>0</v>
      </c>
      <c r="I191" s="295">
        <f t="shared" si="96"/>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7">+B14</f>
        <v>0</v>
      </c>
      <c r="C205" s="82">
        <f t="shared" ca="1" si="97"/>
        <v>5.0472446025733158</v>
      </c>
      <c r="D205" s="82">
        <f t="shared" ca="1" si="97"/>
        <v>5.0472446025733158</v>
      </c>
      <c r="E205" s="82">
        <f t="shared" ca="1" si="97"/>
        <v>5.0472446025733158</v>
      </c>
      <c r="F205" s="82">
        <f t="shared" ca="1" si="97"/>
        <v>5.0472446025733158</v>
      </c>
      <c r="G205" s="82">
        <f t="shared" ca="1" si="97"/>
        <v>5.0472446025733158</v>
      </c>
      <c r="H205" s="82">
        <f t="shared" ca="1" si="97"/>
        <v>5.0472446025733158</v>
      </c>
      <c r="I205" s="82">
        <f t="shared" ca="1" si="97"/>
        <v>5.0472446025733158</v>
      </c>
    </row>
    <row r="206" spans="1:9" hidden="1" outlineLevel="1" x14ac:dyDescent="0.2">
      <c r="A206" t="s">
        <v>149</v>
      </c>
      <c r="B206" s="82">
        <f t="shared" ref="B206:I206" ca="1" si="98">+B36</f>
        <v>0</v>
      </c>
      <c r="C206" s="82">
        <f t="shared" ca="1" si="98"/>
        <v>5.0472446025733158</v>
      </c>
      <c r="D206" s="82">
        <f t="shared" ca="1" si="98"/>
        <v>5.0472446025733158</v>
      </c>
      <c r="E206" s="82">
        <f t="shared" ca="1" si="98"/>
        <v>5.0472446025733158</v>
      </c>
      <c r="F206" s="82">
        <f t="shared" ca="1" si="98"/>
        <v>5.0472446025733158</v>
      </c>
      <c r="G206" s="82">
        <f t="shared" ca="1" si="98"/>
        <v>5.0472446025733158</v>
      </c>
      <c r="H206" s="82">
        <f t="shared" ca="1" si="98"/>
        <v>5.0472446025733158</v>
      </c>
      <c r="I206" s="82">
        <f t="shared" ca="1" si="98"/>
        <v>5.0472446025733158</v>
      </c>
    </row>
    <row r="207" spans="1:9" hidden="1" outlineLevel="1" x14ac:dyDescent="0.2">
      <c r="A207" t="s">
        <v>150</v>
      </c>
      <c r="B207" s="82">
        <f t="shared" ref="B207:I207" ca="1" si="99">+B36+B48</f>
        <v>0</v>
      </c>
      <c r="C207" s="82">
        <f t="shared" ca="1" si="99"/>
        <v>5.0472446025733158</v>
      </c>
      <c r="D207" s="82">
        <f t="shared" ca="1" si="99"/>
        <v>5.0472446025733158</v>
      </c>
      <c r="E207" s="82">
        <f t="shared" ca="1" si="99"/>
        <v>5.0910666769677499</v>
      </c>
      <c r="F207" s="82">
        <f t="shared" ca="1" si="99"/>
        <v>5.128601608233236</v>
      </c>
      <c r="G207" s="82">
        <f t="shared" ca="1" si="99"/>
        <v>5.1592153977307396</v>
      </c>
      <c r="H207" s="82">
        <f t="shared" ca="1" si="99"/>
        <v>5.1897080156645421</v>
      </c>
      <c r="I207" s="82">
        <f t="shared" ca="1" si="99"/>
        <v>5.2200099194523819</v>
      </c>
    </row>
    <row r="208" spans="1:9" hidden="1" outlineLevel="1" x14ac:dyDescent="0.2">
      <c r="A208" t="s">
        <v>151</v>
      </c>
      <c r="B208" s="82">
        <f t="shared" ref="B208:I208" ca="1" si="100">+B70</f>
        <v>0</v>
      </c>
      <c r="C208" s="82">
        <f t="shared" ca="1" si="100"/>
        <v>5.0472446025733158</v>
      </c>
      <c r="D208" s="82">
        <f t="shared" ca="1" si="100"/>
        <v>5.0472446025733158</v>
      </c>
      <c r="E208" s="82">
        <f t="shared" ca="1" si="100"/>
        <v>5.1147888087738425</v>
      </c>
      <c r="F208" s="82">
        <f t="shared" ca="1" si="100"/>
        <v>5.1853237036188782</v>
      </c>
      <c r="G208" s="82">
        <f t="shared" ca="1" si="100"/>
        <v>5.2540166398471007</v>
      </c>
      <c r="H208" s="82">
        <f t="shared" ca="1" si="100"/>
        <v>5.31949737540572</v>
      </c>
      <c r="I208" s="82">
        <f t="shared" ca="1" si="100"/>
        <v>5.3813336097516729</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175" priority="2" stopIfTrue="1" operator="notEqual">
      <formula>0</formula>
    </cfRule>
  </conditionalFormatting>
  <conditionalFormatting sqref="J130 J94 J70 J59 J48 J36:J37 J14 J25">
    <cfRule type="cellIs" dxfId="174" priority="3" stopIfTrue="1" operator="equal">
      <formula>"OK"</formula>
    </cfRule>
    <cfRule type="cellIs" dxfId="173" priority="4" stopIfTrue="1" operator="equal">
      <formula>"Warning Check Escalations"</formula>
    </cfRule>
  </conditionalFormatting>
  <conditionalFormatting sqref="N120:T120 N84:T84">
    <cfRule type="cellIs" dxfId="172" priority="5" stopIfTrue="1" operator="notEqual">
      <formula>0</formula>
    </cfRule>
    <cfRule type="cellIs" dxfId="171" priority="6" stopIfTrue="1" operator="equal">
      <formula>0</formula>
    </cfRule>
  </conditionalFormatting>
  <conditionalFormatting sqref="B94:I94">
    <cfRule type="cellIs" dxfId="170" priority="1" stopIfTrue="1" operator="notEqual">
      <formula>0</formula>
    </cfRule>
  </conditionalFormatting>
  <dataValidations count="5">
    <dataValidation type="list" showInputMessage="1" showErrorMessage="1" sqref="B112" xr:uid="{00000000-0002-0000-3B00-000000000000}">
      <formula1>"Labour, Materials, Services"</formula1>
    </dataValidation>
    <dataValidation type="list" allowBlank="1" showInputMessage="1" showErrorMessage="1" sqref="A77:A82" xr:uid="{00000000-0002-0000-3B00-000001000000}">
      <formula1>EscalationDescription_Input_Cost</formula1>
    </dataValidation>
    <dataValidation type="list" showInputMessage="1" showErrorMessage="1" sqref="A113:A118" xr:uid="{00000000-0002-0000-3B00-000002000000}">
      <formula1>EscalationDescription_General</formula1>
    </dataValidation>
    <dataValidation type="list" allowBlank="1" showInputMessage="1" showErrorMessage="1" sqref="D5" xr:uid="{00000000-0002-0000-3B00-000003000000}">
      <formula1>"2008/09 Regulatory Accounts, Bottom Up"</formula1>
    </dataValidation>
    <dataValidation type="list" showInputMessage="1" showErrorMessage="1" sqref="B77:B82 B113:B118" xr:uid="{00000000-0002-0000-3B00-000004000000}">
      <formula1>LU_CostCategory</formula1>
    </dataValidation>
  </dataValidations>
  <pageMargins left="0.46" right="0.28999999999999998" top="0.39" bottom="0.35" header="0.24" footer="0.2"/>
  <pageSetup paperSize="9" scale="78"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19457"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6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codeName="Sheet33">
    <tabColor indexed="17"/>
    <pageSetUpPr fitToPage="1"/>
  </sheetPr>
  <dimension ref="A1:T240"/>
  <sheetViews>
    <sheetView showGridLines="0" workbookViewId="0">
      <selection activeCell="A115" sqref="A115"/>
    </sheetView>
  </sheetViews>
  <sheetFormatPr defaultRowHeight="12.75" outlineLevelRow="2" x14ac:dyDescent="0.2"/>
  <cols>
    <col min="1" max="1" width="36.5703125" customWidth="1"/>
    <col min="2"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6</v>
      </c>
      <c r="M1" s="281"/>
      <c r="N1" s="279"/>
      <c r="O1" s="279"/>
      <c r="P1" s="279"/>
      <c r="Q1" s="279"/>
      <c r="R1" s="279"/>
      <c r="S1" s="279"/>
      <c r="T1" s="279"/>
    </row>
    <row r="2" spans="1:20" ht="15.75" x14ac:dyDescent="0.25">
      <c r="A2" s="184" t="s">
        <v>114</v>
      </c>
      <c r="B2" s="74" t="str">
        <f ca="1">OFFSET(List_DAOpexStart,+$K$1,1)</f>
        <v>Operational Asset Management</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0.29927029861916887</v>
      </c>
      <c r="D13" s="285">
        <f ca="1">OFFSET(Future_DAOpexStart,MATCH($K$1,'I-5 Future DA'!$A$6:$A$222)+7,+'I-5 Future DA'!E$5)</f>
        <v>0.29927029861916887</v>
      </c>
      <c r="E13" s="285">
        <f ca="1">OFFSET(Future_DAOpexStart,MATCH($K$1,'I-5 Future DA'!$A$6:$A$222)+7,+'I-5 Future DA'!F$5)</f>
        <v>0.29927029861916887</v>
      </c>
      <c r="F13" s="285">
        <f ca="1">OFFSET(Future_DAOpexStart,MATCH($K$1,'I-5 Future DA'!$A$6:$A$222)+7,+'I-5 Future DA'!G$5)</f>
        <v>0.29927029861916887</v>
      </c>
      <c r="G13" s="285">
        <f ca="1">OFFSET(Future_DAOpexStart,MATCH($K$1,'I-5 Future DA'!$A$6:$A$222)+7,+'I-5 Future DA'!H$5)</f>
        <v>0.29927029861916887</v>
      </c>
      <c r="H13" s="285">
        <f ca="1">OFFSET(Future_DAOpexStart,MATCH($K$1,'I-5 Future DA'!$A$6:$A$222)+7,+'I-5 Future DA'!I$5)</f>
        <v>0.29927029861916887</v>
      </c>
      <c r="I13" s="285">
        <f ca="1">OFFSET(Future_DAOpexStart,MATCH($K$1,'I-5 Future DA'!$A$6:$A$222)+7,+'I-5 Future DA'!J$5)</f>
        <v>0.29927029861916887</v>
      </c>
      <c r="J13" s="36"/>
      <c r="K13" s="21"/>
      <c r="L13" s="21"/>
    </row>
    <row r="14" spans="1:20" s="87" customFormat="1" ht="18" customHeight="1" collapsed="1" thickBot="1" x14ac:dyDescent="0.25">
      <c r="A14" s="84" t="s">
        <v>71</v>
      </c>
      <c r="B14" s="286">
        <f t="shared" ref="B14:I14" ca="1" si="0">SUM(B8:B13)</f>
        <v>0</v>
      </c>
      <c r="C14" s="286">
        <f t="shared" ca="1" si="0"/>
        <v>0.29927029861916887</v>
      </c>
      <c r="D14" s="286">
        <f t="shared" ca="1" si="0"/>
        <v>0.29927029861916887</v>
      </c>
      <c r="E14" s="286">
        <f t="shared" ca="1" si="0"/>
        <v>0.29927029861916887</v>
      </c>
      <c r="F14" s="286">
        <f t="shared" ca="1" si="0"/>
        <v>0.29927029861916887</v>
      </c>
      <c r="G14" s="286">
        <f t="shared" ca="1" si="0"/>
        <v>0.29927029861916887</v>
      </c>
      <c r="H14" s="286">
        <f t="shared" ca="1" si="0"/>
        <v>0.29927029861916887</v>
      </c>
      <c r="I14" s="286">
        <f t="shared" ca="1" si="0"/>
        <v>0.29927029861916887</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+'DA-6'!B8+'DA-6'!B19</f>
        <v>0</v>
      </c>
      <c r="C30" s="284">
        <f ca="1">+'DA-6'!C8+'DA-6'!C19</f>
        <v>0</v>
      </c>
      <c r="D30" s="284">
        <f ca="1">+'DA-6'!D8+'DA-6'!D19</f>
        <v>0</v>
      </c>
      <c r="E30" s="284">
        <f ca="1">+'DA-6'!E8+'DA-6'!E19</f>
        <v>0</v>
      </c>
      <c r="F30" s="284">
        <f ca="1">+'DA-6'!F8+'DA-6'!F19</f>
        <v>0</v>
      </c>
      <c r="G30" s="284">
        <f ca="1">+'DA-6'!G8+'DA-6'!G19</f>
        <v>0</v>
      </c>
      <c r="H30" s="284">
        <f ca="1">+'DA-6'!H8+'DA-6'!H19</f>
        <v>0</v>
      </c>
      <c r="I30" s="284">
        <f ca="1">+'DA-6'!I8+'DA-6'!I19</f>
        <v>0</v>
      </c>
      <c r="J30" s="42"/>
      <c r="K30" s="21"/>
      <c r="L30" s="21"/>
    </row>
    <row r="31" spans="1:12" hidden="1" outlineLevel="2" x14ac:dyDescent="0.2">
      <c r="A31" s="61" t="s">
        <v>69</v>
      </c>
      <c r="B31" s="284">
        <f ca="1">+'DA-6'!B9+'DA-6'!B20</f>
        <v>0</v>
      </c>
      <c r="C31" s="284">
        <f ca="1">+'DA-6'!C9+'DA-6'!C20</f>
        <v>0</v>
      </c>
      <c r="D31" s="284">
        <f ca="1">+'DA-6'!D9+'DA-6'!D20</f>
        <v>0</v>
      </c>
      <c r="E31" s="284">
        <f ca="1">+'DA-6'!E9+'DA-6'!E20</f>
        <v>0</v>
      </c>
      <c r="F31" s="284">
        <f ca="1">+'DA-6'!F9+'DA-6'!F20</f>
        <v>0</v>
      </c>
      <c r="G31" s="284">
        <f ca="1">+'DA-6'!G9+'DA-6'!G20</f>
        <v>0</v>
      </c>
      <c r="H31" s="284">
        <f ca="1">+'DA-6'!H9+'DA-6'!H20</f>
        <v>0</v>
      </c>
      <c r="I31" s="284">
        <f ca="1">+'DA-6'!I9+'DA-6'!I20</f>
        <v>0</v>
      </c>
      <c r="J31" s="42"/>
      <c r="K31" s="21"/>
      <c r="L31" s="21"/>
    </row>
    <row r="32" spans="1:12" s="736" customFormat="1" hidden="1" outlineLevel="2" x14ac:dyDescent="0.2">
      <c r="A32" s="61" t="s">
        <v>546</v>
      </c>
      <c r="B32" s="284">
        <f ca="1">+'DA-6'!B10+'DA-6'!B21</f>
        <v>0</v>
      </c>
      <c r="C32" s="284">
        <f ca="1">+'DA-6'!C10+'DA-6'!C21</f>
        <v>0</v>
      </c>
      <c r="D32" s="284">
        <f ca="1">+'DA-6'!D10+'DA-6'!D21</f>
        <v>0</v>
      </c>
      <c r="E32" s="284">
        <f ca="1">+'DA-6'!E10+'DA-6'!E21</f>
        <v>0</v>
      </c>
      <c r="F32" s="284">
        <f ca="1">+'DA-6'!F10+'DA-6'!F21</f>
        <v>0</v>
      </c>
      <c r="G32" s="284">
        <f ca="1">+'DA-6'!G10+'DA-6'!G21</f>
        <v>0</v>
      </c>
      <c r="H32" s="284">
        <f ca="1">+'DA-6'!H10+'DA-6'!H21</f>
        <v>0</v>
      </c>
      <c r="I32" s="284">
        <f ca="1">+'DA-6'!I10+'DA-6'!I21</f>
        <v>0</v>
      </c>
      <c r="J32" s="42"/>
      <c r="K32" s="712"/>
      <c r="L32" s="712"/>
    </row>
    <row r="33" spans="1:12" hidden="1" outlineLevel="2" x14ac:dyDescent="0.2">
      <c r="A33" s="61" t="s">
        <v>547</v>
      </c>
      <c r="B33" s="284">
        <f ca="1">+'DA-6'!B11+'DA-6'!B22</f>
        <v>0</v>
      </c>
      <c r="C33" s="284">
        <f ca="1">+'DA-6'!C11+'DA-6'!C22</f>
        <v>0</v>
      </c>
      <c r="D33" s="284">
        <f ca="1">+'DA-6'!D11+'DA-6'!D22</f>
        <v>0</v>
      </c>
      <c r="E33" s="284">
        <f ca="1">+'DA-6'!E11+'DA-6'!E22</f>
        <v>0</v>
      </c>
      <c r="F33" s="284">
        <f ca="1">+'DA-6'!F11+'DA-6'!F22</f>
        <v>0</v>
      </c>
      <c r="G33" s="284">
        <f ca="1">+'DA-6'!G11+'DA-6'!G22</f>
        <v>0</v>
      </c>
      <c r="H33" s="284">
        <f ca="1">+'DA-6'!H11+'DA-6'!H22</f>
        <v>0</v>
      </c>
      <c r="I33" s="284">
        <f ca="1">+'DA-6'!I11+'DA-6'!I22</f>
        <v>0</v>
      </c>
      <c r="J33" s="42"/>
      <c r="K33" s="21"/>
      <c r="L33" s="21"/>
    </row>
    <row r="34" spans="1:12" s="736" customFormat="1" hidden="1" outlineLevel="2" x14ac:dyDescent="0.2">
      <c r="A34" s="61" t="s">
        <v>498</v>
      </c>
      <c r="B34" s="284">
        <f ca="1">+'DA-6'!B12+'DA-6'!B23</f>
        <v>0</v>
      </c>
      <c r="C34" s="284">
        <f ca="1">+'DA-6'!C12+'DA-6'!C23</f>
        <v>0</v>
      </c>
      <c r="D34" s="284">
        <f ca="1">+'DA-6'!D12+'DA-6'!D23</f>
        <v>0</v>
      </c>
      <c r="E34" s="284">
        <f ca="1">+'DA-6'!E12+'DA-6'!E23</f>
        <v>0</v>
      </c>
      <c r="F34" s="284">
        <f ca="1">+'DA-6'!F12+'DA-6'!F23</f>
        <v>0</v>
      </c>
      <c r="G34" s="284">
        <f ca="1">+'DA-6'!G12+'DA-6'!G23</f>
        <v>0</v>
      </c>
      <c r="H34" s="284">
        <f ca="1">+'DA-6'!H12+'DA-6'!H23</f>
        <v>0</v>
      </c>
      <c r="I34" s="284">
        <f ca="1">+'DA-6'!I12+'DA-6'!I23</f>
        <v>0</v>
      </c>
      <c r="J34" s="42"/>
      <c r="K34" s="712"/>
      <c r="L34" s="712"/>
    </row>
    <row r="35" spans="1:12" ht="13.5" hidden="1" outlineLevel="2" thickBot="1" x14ac:dyDescent="0.25">
      <c r="A35" s="83" t="s">
        <v>70</v>
      </c>
      <c r="B35" s="284">
        <f ca="1">+'DA-6'!B13+'DA-6'!B24</f>
        <v>0</v>
      </c>
      <c r="C35" s="284">
        <f ca="1">+'DA-6'!C13+'DA-6'!C24</f>
        <v>0.29927029861916887</v>
      </c>
      <c r="D35" s="284">
        <f ca="1">+'DA-6'!D13+'DA-6'!D24</f>
        <v>0.29927029861916887</v>
      </c>
      <c r="E35" s="284">
        <f ca="1">+'DA-6'!E13+'DA-6'!E24</f>
        <v>0.29927029861916887</v>
      </c>
      <c r="F35" s="284">
        <f ca="1">+'DA-6'!F13+'DA-6'!F24</f>
        <v>0.29927029861916887</v>
      </c>
      <c r="G35" s="284">
        <f ca="1">+'DA-6'!G13+'DA-6'!G24</f>
        <v>0.29927029861916887</v>
      </c>
      <c r="H35" s="284">
        <f ca="1">+'DA-6'!H13+'DA-6'!H24</f>
        <v>0.29927029861916887</v>
      </c>
      <c r="I35" s="284">
        <f ca="1">+'DA-6'!I13+'DA-6'!I24</f>
        <v>0.29927029861916887</v>
      </c>
      <c r="J35" s="93"/>
      <c r="K35" s="21"/>
      <c r="L35" s="21"/>
    </row>
    <row r="36" spans="1:12" s="87" customFormat="1" ht="20.25" customHeight="1" collapsed="1" thickBot="1" x14ac:dyDescent="0.25">
      <c r="A36" s="94" t="s">
        <v>121</v>
      </c>
      <c r="B36" s="293">
        <f t="shared" ref="B36:I36" ca="1" si="7">SUM(B30:B35)</f>
        <v>0</v>
      </c>
      <c r="C36" s="293">
        <f t="shared" ca="1" si="7"/>
        <v>0.29927029861916887</v>
      </c>
      <c r="D36" s="293">
        <f t="shared" ca="1" si="7"/>
        <v>0.29927029861916887</v>
      </c>
      <c r="E36" s="293">
        <f t="shared" ca="1" si="7"/>
        <v>0.29927029861916887</v>
      </c>
      <c r="F36" s="293">
        <f t="shared" ca="1" si="7"/>
        <v>0.29927029861916887</v>
      </c>
      <c r="G36" s="293">
        <f t="shared" ca="1" si="7"/>
        <v>0.29927029861916887</v>
      </c>
      <c r="H36" s="293">
        <f t="shared" ca="1" si="7"/>
        <v>0.29927029861916887</v>
      </c>
      <c r="I36" s="293">
        <f t="shared" ca="1" si="7"/>
        <v>0.29927029861916887</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2.5983771984118666E-3</v>
      </c>
      <c r="F47" s="284">
        <f t="shared" ca="1" si="12"/>
        <v>4.8239658062524142E-3</v>
      </c>
      <c r="G47" s="284">
        <f t="shared" ca="1" si="12"/>
        <v>6.6391736367013444E-3</v>
      </c>
      <c r="H47" s="284">
        <f t="shared" ca="1" si="12"/>
        <v>8.4471967450081651E-3</v>
      </c>
      <c r="I47" s="284">
        <f t="shared" ca="1" si="12"/>
        <v>1.0243911687393283E-2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2.5983771984118666E-3</v>
      </c>
      <c r="F48" s="293">
        <f t="shared" ca="1" si="13"/>
        <v>4.8239658062524142E-3</v>
      </c>
      <c r="G48" s="293">
        <f t="shared" ca="1" si="13"/>
        <v>6.6391736367013444E-3</v>
      </c>
      <c r="H48" s="293">
        <f t="shared" ca="1" si="13"/>
        <v>8.4471967450081651E-3</v>
      </c>
      <c r="I48" s="293">
        <f t="shared" ca="1" si="13"/>
        <v>1.0243911687393283E-2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1.4065752759184784E-3</v>
      </c>
      <c r="F58" s="285">
        <f t="shared" ca="1" si="18"/>
        <v>3.3632684288198347E-3</v>
      </c>
      <c r="G58" s="285">
        <f t="shared" ca="1" si="18"/>
        <v>5.6211256381683309E-3</v>
      </c>
      <c r="H58" s="285">
        <f t="shared" ca="1" si="18"/>
        <v>7.6957039941217779E-3</v>
      </c>
      <c r="I58" s="285">
        <f t="shared" ca="1" si="18"/>
        <v>9.5654941996668932E-3</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1.4065752759184784E-3</v>
      </c>
      <c r="F59" s="286">
        <f t="shared" ca="1" si="19"/>
        <v>3.3632684288198347E-3</v>
      </c>
      <c r="G59" s="286">
        <f t="shared" ca="1" si="19"/>
        <v>5.6211256381683309E-3</v>
      </c>
      <c r="H59" s="286">
        <f t="shared" ca="1" si="19"/>
        <v>7.6957039941217779E-3</v>
      </c>
      <c r="I59" s="286">
        <f t="shared" ca="1" si="19"/>
        <v>9.5654941996668932E-3</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0.29927029861916887</v>
      </c>
      <c r="D69" s="285">
        <f t="shared" ca="1" si="24"/>
        <v>0.29927029861916887</v>
      </c>
      <c r="E69" s="285">
        <f t="shared" ca="1" si="24"/>
        <v>0.30327525109349923</v>
      </c>
      <c r="F69" s="285">
        <f t="shared" ca="1" si="24"/>
        <v>0.30745753285424116</v>
      </c>
      <c r="G69" s="285">
        <f t="shared" ca="1" si="24"/>
        <v>0.31153059789403859</v>
      </c>
      <c r="H69" s="285">
        <f t="shared" ca="1" si="24"/>
        <v>0.31541319935829881</v>
      </c>
      <c r="I69" s="285">
        <f t="shared" ca="1" si="24"/>
        <v>0.31907970450622908</v>
      </c>
      <c r="K69" s="42"/>
      <c r="L69" s="21"/>
    </row>
    <row r="70" spans="1:20" s="87" customFormat="1" ht="18" customHeight="1" collapsed="1" thickBot="1" x14ac:dyDescent="0.25">
      <c r="A70" s="99" t="s">
        <v>122</v>
      </c>
      <c r="B70" s="294">
        <f t="shared" ref="B70:I70" ca="1" si="25">SUM(B64:B69)</f>
        <v>0</v>
      </c>
      <c r="C70" s="294">
        <f t="shared" ca="1" si="25"/>
        <v>0.29927029861916887</v>
      </c>
      <c r="D70" s="294">
        <f t="shared" ca="1" si="25"/>
        <v>0.29927029861916887</v>
      </c>
      <c r="E70" s="294">
        <f t="shared" ca="1" si="25"/>
        <v>0.30327525109349923</v>
      </c>
      <c r="F70" s="294">
        <f t="shared" ca="1" si="25"/>
        <v>0.30745753285424116</v>
      </c>
      <c r="G70" s="294">
        <f t="shared" ca="1" si="25"/>
        <v>0.31153059789403859</v>
      </c>
      <c r="H70" s="294">
        <f t="shared" ca="1" si="25"/>
        <v>0.31541319935829881</v>
      </c>
      <c r="I70" s="294">
        <f t="shared" ca="1" si="25"/>
        <v>0.31907970450622908</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2.5983771984118666E-3</v>
      </c>
      <c r="Q77" s="284">
        <f ca="1">IF($B77&lt;&gt;0,(+VLOOKUP($B77,$A$8:$I$13,6,FALSE))*(F77),0)</f>
        <v>4.8239658062524142E-3</v>
      </c>
      <c r="R77" s="284">
        <f ca="1">IF($B77&lt;&gt;0,(+VLOOKUP($B77,$A$8:$I$13,7,FALSE))*(G77),0)</f>
        <v>6.6391736367013444E-3</v>
      </c>
      <c r="S77" s="284">
        <f ca="1">IF($B77&lt;&gt;0,(+VLOOKUP($B77,$A$8:$I$13,8,FALSE))*(H77),0)</f>
        <v>8.4471967450081651E-3</v>
      </c>
      <c r="T77" s="284">
        <f ca="1">IF($B77&lt;&gt;0,(+VLOOKUP($B77,$A$8:$I$13,9,FALSE))*(I77),0)</f>
        <v>1.0243911687393283E-2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2.5983771984118666E-3</v>
      </c>
      <c r="Q83" s="291">
        <f t="shared" ca="1" si="51"/>
        <v>4.8239658062524142E-3</v>
      </c>
      <c r="R83" s="291">
        <f t="shared" ca="1" si="51"/>
        <v>6.6391736367013444E-3</v>
      </c>
      <c r="S83" s="291">
        <f t="shared" ca="1" si="51"/>
        <v>8.4471967450081651E-3</v>
      </c>
      <c r="T83" s="291">
        <f t="shared" ca="1" si="51"/>
        <v>1.0243911687393283E-2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2.5983771984118666E-3</v>
      </c>
      <c r="F103" s="284">
        <f t="shared" ca="1" si="62"/>
        <v>4.8239658062524142E-3</v>
      </c>
      <c r="G103" s="284">
        <f t="shared" ca="1" si="62"/>
        <v>6.6391736367013444E-3</v>
      </c>
      <c r="H103" s="284">
        <f t="shared" ca="1" si="62"/>
        <v>8.4471967450081651E-3</v>
      </c>
      <c r="I103" s="284">
        <f t="shared" ca="1" si="62"/>
        <v>1.0243911687393283E-2</v>
      </c>
    </row>
    <row r="104" spans="1:20" outlineLevel="1" x14ac:dyDescent="0.2">
      <c r="A104" s="120" t="s">
        <v>135</v>
      </c>
      <c r="B104" s="121"/>
      <c r="C104" s="295">
        <f t="shared" ref="C104:I104" ca="1" si="63">SUM(C98:C103)</f>
        <v>0</v>
      </c>
      <c r="D104" s="295">
        <f t="shared" ca="1" si="63"/>
        <v>0</v>
      </c>
      <c r="E104" s="295">
        <f t="shared" ca="1" si="63"/>
        <v>2.5983771984118666E-3</v>
      </c>
      <c r="F104" s="295">
        <f t="shared" ca="1" si="63"/>
        <v>4.8239658062524142E-3</v>
      </c>
      <c r="G104" s="295">
        <f t="shared" ca="1" si="63"/>
        <v>6.6391736367013444E-3</v>
      </c>
      <c r="H104" s="295">
        <f t="shared" ca="1" si="63"/>
        <v>8.4471967450081651E-3</v>
      </c>
      <c r="I104" s="295">
        <f t="shared" ca="1" si="63"/>
        <v>1.0243911687393283E-2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1.4065752759184784E-3</v>
      </c>
      <c r="Q113" s="284">
        <f ca="1">IF($B113&lt;&gt;0,(+VLOOKUP($B113,$A$8:$I$13,6,FALSE)+VLOOKUP($B113,$A$42:$I$47,6,FALSE))*(F113),0)</f>
        <v>3.3632684288198347E-3</v>
      </c>
      <c r="R113" s="284">
        <f ca="1">IF($B113&lt;&gt;0,(+VLOOKUP($B113,$A$8:$I$13,7,FALSE)+VLOOKUP($B113,$A$42:$I$47,7,FALSE))*(G113),0)</f>
        <v>5.6211256381683309E-3</v>
      </c>
      <c r="S113" s="284">
        <f ca="1">IF($B113&lt;&gt;0,(+VLOOKUP($B113,$A$8:$I$13,8,FALSE)+VLOOKUP($B113,$A$42:$I$47,8,FALSE))*(H113),0)</f>
        <v>7.6957039941217779E-3</v>
      </c>
      <c r="T113" s="284">
        <f ca="1">IF($B113&lt;&gt;0,(+VLOOKUP($B113,$A$8:$I$13,9,FALSE)+VLOOKUP($B113,$A$42:$I$47,9,FALSE))*(I113),0)</f>
        <v>9.5654941996668932E-3</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1.4065752759184784E-3</v>
      </c>
      <c r="Q119" s="291">
        <f t="shared" ca="1" si="75"/>
        <v>3.3632684288198347E-3</v>
      </c>
      <c r="R119" s="291">
        <f t="shared" ca="1" si="75"/>
        <v>5.6211256381683309E-3</v>
      </c>
      <c r="S119" s="291">
        <f t="shared" ca="1" si="75"/>
        <v>7.6957039941217779E-3</v>
      </c>
      <c r="T119" s="291">
        <f t="shared" ca="1" si="75"/>
        <v>9.5654941996668932E-3</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1.4065752759184784E-3</v>
      </c>
      <c r="F139" s="284">
        <f t="shared" ca="1" si="83"/>
        <v>3.3632684288198347E-3</v>
      </c>
      <c r="G139" s="284">
        <f t="shared" ca="1" si="83"/>
        <v>5.6211256381683309E-3</v>
      </c>
      <c r="H139" s="284">
        <f t="shared" ca="1" si="83"/>
        <v>7.6957039941217779E-3</v>
      </c>
      <c r="I139" s="284">
        <f t="shared" ca="1" si="83"/>
        <v>9.5654941996668932E-3</v>
      </c>
    </row>
    <row r="140" spans="1:16" outlineLevel="1" x14ac:dyDescent="0.2">
      <c r="A140" s="120" t="s">
        <v>140</v>
      </c>
      <c r="B140" s="121"/>
      <c r="C140" s="295">
        <f t="shared" ref="C140:I140" ca="1" si="84">SUM(C134:C139)</f>
        <v>0</v>
      </c>
      <c r="D140" s="295">
        <f t="shared" ca="1" si="84"/>
        <v>0</v>
      </c>
      <c r="E140" s="295">
        <f t="shared" ca="1" si="84"/>
        <v>1.4065752759184784E-3</v>
      </c>
      <c r="F140" s="295">
        <f t="shared" ca="1" si="84"/>
        <v>3.3632684288198347E-3</v>
      </c>
      <c r="G140" s="295">
        <f t="shared" ca="1" si="84"/>
        <v>5.6211256381683309E-3</v>
      </c>
      <c r="H140" s="295">
        <f t="shared" ca="1" si="84"/>
        <v>7.6957039941217779E-3</v>
      </c>
      <c r="I140" s="295">
        <f t="shared" ca="1" si="84"/>
        <v>9.5654941996668932E-3</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83"/>
      <c r="D148" s="59"/>
      <c r="E148" s="59"/>
      <c r="F148" s="59"/>
      <c r="G148" s="59"/>
      <c r="H148" s="59"/>
      <c r="I148" s="59"/>
      <c r="J148" s="60"/>
      <c r="K148" s="60"/>
      <c r="L148" s="60"/>
    </row>
    <row r="149" spans="1:13" s="64" customFormat="1" ht="14.25" hidden="1" outlineLevel="1" x14ac:dyDescent="0.2">
      <c r="A149" s="61" t="s">
        <v>68</v>
      </c>
      <c r="B149" s="90"/>
      <c r="C149" s="5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5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5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5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5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5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58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481</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59"/>
      <c r="D185" s="284"/>
      <c r="E185" s="284">
        <v>0</v>
      </c>
      <c r="F185" s="284">
        <v>0</v>
      </c>
      <c r="G185" s="284">
        <v>0</v>
      </c>
      <c r="H185" s="284">
        <v>0</v>
      </c>
      <c r="I185" s="284">
        <v>0</v>
      </c>
      <c r="J185" s="63"/>
      <c r="K185" s="63"/>
      <c r="L185" s="63"/>
    </row>
    <row r="186" spans="1:12" hidden="1" outlineLevel="1" x14ac:dyDescent="0.2">
      <c r="A186" s="61" t="s">
        <v>69</v>
      </c>
      <c r="B186" s="65"/>
      <c r="C186" s="59"/>
      <c r="D186" s="284"/>
      <c r="E186" s="284">
        <v>0</v>
      </c>
      <c r="F186" s="284">
        <v>0</v>
      </c>
      <c r="G186" s="284">
        <v>0</v>
      </c>
      <c r="H186" s="284">
        <v>0</v>
      </c>
      <c r="I186" s="284">
        <v>0</v>
      </c>
      <c r="J186" s="42"/>
      <c r="K186" s="21"/>
      <c r="L186" s="21"/>
    </row>
    <row r="187" spans="1:12" s="736" customFormat="1" hidden="1" outlineLevel="1" x14ac:dyDescent="0.2">
      <c r="A187" s="61" t="s">
        <v>546</v>
      </c>
      <c r="B187" s="65"/>
      <c r="C187" s="59"/>
      <c r="D187" s="284"/>
      <c r="E187" s="284">
        <v>0</v>
      </c>
      <c r="F187" s="284">
        <v>0</v>
      </c>
      <c r="G187" s="284">
        <v>0</v>
      </c>
      <c r="H187" s="284">
        <v>0</v>
      </c>
      <c r="I187" s="284">
        <v>0</v>
      </c>
      <c r="J187" s="42"/>
      <c r="K187" s="712"/>
      <c r="L187" s="712"/>
    </row>
    <row r="188" spans="1:12" hidden="1" outlineLevel="1" x14ac:dyDescent="0.2">
      <c r="A188" s="61" t="s">
        <v>547</v>
      </c>
      <c r="B188" s="65"/>
      <c r="C188" s="59"/>
      <c r="D188" s="284"/>
      <c r="E188" s="284">
        <v>0</v>
      </c>
      <c r="F188" s="284">
        <v>0</v>
      </c>
      <c r="G188" s="284">
        <v>0</v>
      </c>
      <c r="H188" s="284">
        <v>0</v>
      </c>
      <c r="I188" s="284">
        <v>0</v>
      </c>
      <c r="J188" s="42"/>
      <c r="K188" s="21"/>
      <c r="L188" s="21"/>
    </row>
    <row r="189" spans="1:12" s="736" customFormat="1" hidden="1" outlineLevel="1" x14ac:dyDescent="0.2">
      <c r="A189" s="61" t="s">
        <v>498</v>
      </c>
      <c r="B189" s="65"/>
      <c r="C189" s="59"/>
      <c r="D189" s="284"/>
      <c r="E189" s="284">
        <v>0</v>
      </c>
      <c r="F189" s="284">
        <v>0</v>
      </c>
      <c r="G189" s="284">
        <v>0</v>
      </c>
      <c r="H189" s="284">
        <v>0</v>
      </c>
      <c r="I189" s="284">
        <v>0</v>
      </c>
      <c r="J189" s="42"/>
      <c r="K189" s="712"/>
      <c r="L189" s="712"/>
    </row>
    <row r="190" spans="1:12" hidden="1" outlineLevel="1" x14ac:dyDescent="0.2">
      <c r="A190" s="83" t="s">
        <v>70</v>
      </c>
      <c r="B190" s="65"/>
      <c r="C190" s="59"/>
      <c r="D190" s="284"/>
      <c r="E190" s="284">
        <v>0</v>
      </c>
      <c r="F190" s="284">
        <v>0</v>
      </c>
      <c r="G190" s="284">
        <v>0</v>
      </c>
      <c r="H190" s="284">
        <v>0</v>
      </c>
      <c r="I190" s="284">
        <v>0</v>
      </c>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0.29927029861916887</v>
      </c>
      <c r="D205" s="82">
        <f t="shared" ca="1" si="98"/>
        <v>0.29927029861916887</v>
      </c>
      <c r="E205" s="82">
        <f t="shared" ca="1" si="98"/>
        <v>0.29927029861916887</v>
      </c>
      <c r="F205" s="82">
        <f t="shared" ca="1" si="98"/>
        <v>0.29927029861916887</v>
      </c>
      <c r="G205" s="82">
        <f t="shared" ca="1" si="98"/>
        <v>0.29927029861916887</v>
      </c>
      <c r="H205" s="82">
        <f t="shared" ca="1" si="98"/>
        <v>0.29927029861916887</v>
      </c>
      <c r="I205" s="82">
        <f t="shared" ca="1" si="98"/>
        <v>0.29927029861916887</v>
      </c>
    </row>
    <row r="206" spans="1:9" hidden="1" outlineLevel="1" x14ac:dyDescent="0.2">
      <c r="A206" t="s">
        <v>149</v>
      </c>
      <c r="B206" s="82">
        <f t="shared" ref="B206:I206" ca="1" si="99">+B36</f>
        <v>0</v>
      </c>
      <c r="C206" s="82">
        <f t="shared" ca="1" si="99"/>
        <v>0.29927029861916887</v>
      </c>
      <c r="D206" s="82">
        <f t="shared" ca="1" si="99"/>
        <v>0.29927029861916887</v>
      </c>
      <c r="E206" s="82">
        <f t="shared" ca="1" si="99"/>
        <v>0.29927029861916887</v>
      </c>
      <c r="F206" s="82">
        <f t="shared" ca="1" si="99"/>
        <v>0.29927029861916887</v>
      </c>
      <c r="G206" s="82">
        <f t="shared" ca="1" si="99"/>
        <v>0.29927029861916887</v>
      </c>
      <c r="H206" s="82">
        <f t="shared" ca="1" si="99"/>
        <v>0.29927029861916887</v>
      </c>
      <c r="I206" s="82">
        <f t="shared" ca="1" si="99"/>
        <v>0.29927029861916887</v>
      </c>
    </row>
    <row r="207" spans="1:9" hidden="1" outlineLevel="1" x14ac:dyDescent="0.2">
      <c r="A207" t="s">
        <v>150</v>
      </c>
      <c r="B207" s="82">
        <f t="shared" ref="B207:I207" ca="1" si="100">+B36+B48</f>
        <v>0</v>
      </c>
      <c r="C207" s="82">
        <f t="shared" ca="1" si="100"/>
        <v>0.29927029861916887</v>
      </c>
      <c r="D207" s="82">
        <f t="shared" ca="1" si="100"/>
        <v>0.29927029861916887</v>
      </c>
      <c r="E207" s="82">
        <f t="shared" ca="1" si="100"/>
        <v>0.30186867581758076</v>
      </c>
      <c r="F207" s="82">
        <f t="shared" ca="1" si="100"/>
        <v>0.30409426442542131</v>
      </c>
      <c r="G207" s="82">
        <f t="shared" ca="1" si="100"/>
        <v>0.30590947225587023</v>
      </c>
      <c r="H207" s="82">
        <f t="shared" ca="1" si="100"/>
        <v>0.30771749536417703</v>
      </c>
      <c r="I207" s="82">
        <f t="shared" ca="1" si="100"/>
        <v>0.30951421030656218</v>
      </c>
    </row>
    <row r="208" spans="1:9" hidden="1" outlineLevel="1" x14ac:dyDescent="0.2">
      <c r="A208" t="s">
        <v>151</v>
      </c>
      <c r="B208" s="82">
        <f t="shared" ref="B208:I208" ca="1" si="101">+B70</f>
        <v>0</v>
      </c>
      <c r="C208" s="82">
        <f t="shared" ca="1" si="101"/>
        <v>0.29927029861916887</v>
      </c>
      <c r="D208" s="82">
        <f t="shared" ca="1" si="101"/>
        <v>0.29927029861916887</v>
      </c>
      <c r="E208" s="82">
        <f t="shared" ca="1" si="101"/>
        <v>0.30327525109349923</v>
      </c>
      <c r="F208" s="82">
        <f t="shared" ca="1" si="101"/>
        <v>0.30745753285424116</v>
      </c>
      <c r="G208" s="82">
        <f t="shared" ca="1" si="101"/>
        <v>0.31153059789403859</v>
      </c>
      <c r="H208" s="82">
        <f t="shared" ca="1" si="101"/>
        <v>0.31541319935829881</v>
      </c>
      <c r="I208" s="82">
        <f t="shared" ca="1" si="101"/>
        <v>0.31907970450622908</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169" priority="2" stopIfTrue="1" operator="notEqual">
      <formula>0</formula>
    </cfRule>
  </conditionalFormatting>
  <conditionalFormatting sqref="J130 J94 J70 J59 J48 J36:J37 J14 J25">
    <cfRule type="cellIs" dxfId="168" priority="3" stopIfTrue="1" operator="equal">
      <formula>"OK"</formula>
    </cfRule>
    <cfRule type="cellIs" dxfId="167" priority="4" stopIfTrue="1" operator="equal">
      <formula>"Warning Check Escalations"</formula>
    </cfRule>
  </conditionalFormatting>
  <conditionalFormatting sqref="N120:T120 N84:T84">
    <cfRule type="cellIs" dxfId="166" priority="5" stopIfTrue="1" operator="notEqual">
      <formula>0</formula>
    </cfRule>
    <cfRule type="cellIs" dxfId="165" priority="6" stopIfTrue="1" operator="equal">
      <formula>0</formula>
    </cfRule>
  </conditionalFormatting>
  <conditionalFormatting sqref="B94:I94">
    <cfRule type="cellIs" dxfId="164" priority="1" stopIfTrue="1" operator="notEqual">
      <formula>0</formula>
    </cfRule>
  </conditionalFormatting>
  <dataValidations count="5">
    <dataValidation type="list" showInputMessage="1" showErrorMessage="1" sqref="B112" xr:uid="{00000000-0002-0000-3C00-000000000000}">
      <formula1>"Labour, Materials, Services"</formula1>
    </dataValidation>
    <dataValidation type="list" allowBlank="1" showInputMessage="1" showErrorMessage="1" sqref="A77:A82" xr:uid="{00000000-0002-0000-3C00-000001000000}">
      <formula1>EscalationDescription_Input_Cost</formula1>
    </dataValidation>
    <dataValidation type="list" showInputMessage="1" showErrorMessage="1" sqref="A113:A118" xr:uid="{00000000-0002-0000-3C00-000002000000}">
      <formula1>EscalationDescription_General</formula1>
    </dataValidation>
    <dataValidation type="list" allowBlank="1" showInputMessage="1" showErrorMessage="1" sqref="D5" xr:uid="{00000000-0002-0000-3C00-000003000000}">
      <formula1>"2008/09 Regulatory Accounts, Bottom Up"</formula1>
    </dataValidation>
    <dataValidation type="list" showInputMessage="1" showErrorMessage="1" sqref="B77:B82 B113:B118" xr:uid="{00000000-0002-0000-3C00-000004000000}">
      <formula1>LU_CostCategory</formula1>
    </dataValidation>
  </dataValidations>
  <pageMargins left="0.46" right="0.28999999999999998" top="0.39" bottom="0.35" header="0.24" footer="0.2"/>
  <pageSetup paperSize="9" scale="75"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ignoredErrors>
    <ignoredError sqref="C154 C150" unlockedFormula="1"/>
  </ignoredErrors>
  <drawing r:id="rId8"/>
  <legacyDrawing r:id="rId9"/>
  <mc:AlternateContent xmlns:mc="http://schemas.openxmlformats.org/markup-compatibility/2006">
    <mc:Choice Requires="x14">
      <controls>
        <mc:AlternateContent xmlns:mc="http://schemas.openxmlformats.org/markup-compatibility/2006">
          <mc:Choice Requires="x14">
            <control shapeId="20481"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6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codeName="Sheet34">
    <tabColor rgb="FF008000"/>
    <pageSetUpPr fitToPage="1"/>
  </sheetPr>
  <dimension ref="A1:U239"/>
  <sheetViews>
    <sheetView showGridLines="0" topLeftCell="A163" workbookViewId="0">
      <selection activeCell="E190" sqref="E190:I190"/>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7</v>
      </c>
      <c r="M1" s="281"/>
      <c r="N1" s="279"/>
      <c r="O1" s="279"/>
      <c r="P1" s="279"/>
      <c r="Q1" s="279"/>
      <c r="R1" s="279"/>
      <c r="S1" s="279"/>
      <c r="T1" s="279"/>
    </row>
    <row r="2" spans="1:20" ht="15.75" x14ac:dyDescent="0.25">
      <c r="A2" s="184" t="s">
        <v>114</v>
      </c>
      <c r="B2" s="74" t="str">
        <f ca="1">OFFSET(List_DAOpexStart,+$K$1,1)</f>
        <v>Maintenance of Asset Information</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1.7243085965302622</v>
      </c>
      <c r="D13" s="285">
        <f ca="1">OFFSET(Future_DAOpexStart,MATCH($K$1,'I-5 Future DA'!$A$6:$A$222)+7,+'I-5 Future DA'!E$5)</f>
        <v>1.7243085965302622</v>
      </c>
      <c r="E13" s="285">
        <f ca="1">OFFSET(Future_DAOpexStart,MATCH($K$1,'I-5 Future DA'!$A$6:$A$222)+7,+'I-5 Future DA'!F$5)</f>
        <v>1.7243085965302622</v>
      </c>
      <c r="F13" s="285">
        <f ca="1">OFFSET(Future_DAOpexStart,MATCH($K$1,'I-5 Future DA'!$A$6:$A$222)+7,+'I-5 Future DA'!G$5)</f>
        <v>1.7243085965302622</v>
      </c>
      <c r="G13" s="285">
        <f ca="1">OFFSET(Future_DAOpexStart,MATCH($K$1,'I-5 Future DA'!$A$6:$A$222)+7,+'I-5 Future DA'!H$5)</f>
        <v>1.7243085965302622</v>
      </c>
      <c r="H13" s="285">
        <f ca="1">OFFSET(Future_DAOpexStart,MATCH($K$1,'I-5 Future DA'!$A$6:$A$222)+7,+'I-5 Future DA'!I$5)</f>
        <v>1.7243085965302622</v>
      </c>
      <c r="I13" s="285">
        <f ca="1">OFFSET(Future_DAOpexStart,MATCH($K$1,'I-5 Future DA'!$A$6:$A$222)+7,+'I-5 Future DA'!J$5)</f>
        <v>1.7243085965302622</v>
      </c>
      <c r="J13" s="36"/>
      <c r="K13" s="21"/>
      <c r="L13" s="21"/>
    </row>
    <row r="14" spans="1:20" s="87" customFormat="1" ht="18" customHeight="1" collapsed="1" thickBot="1" x14ac:dyDescent="0.25">
      <c r="A14" s="84" t="s">
        <v>71</v>
      </c>
      <c r="B14" s="286">
        <f t="shared" ref="B14:I14" ca="1" si="0">SUM(B8:B13)</f>
        <v>0</v>
      </c>
      <c r="C14" s="286">
        <f t="shared" ca="1" si="0"/>
        <v>1.7243085965302622</v>
      </c>
      <c r="D14" s="286">
        <f t="shared" ca="1" si="0"/>
        <v>1.7243085965302622</v>
      </c>
      <c r="E14" s="286">
        <f t="shared" ca="1" si="0"/>
        <v>1.7243085965302622</v>
      </c>
      <c r="F14" s="286">
        <f t="shared" ca="1" si="0"/>
        <v>1.7243085965302622</v>
      </c>
      <c r="G14" s="286">
        <f t="shared" ca="1" si="0"/>
        <v>1.7243085965302622</v>
      </c>
      <c r="H14" s="286">
        <f t="shared" ca="1" si="0"/>
        <v>1.7243085965302622</v>
      </c>
      <c r="I14" s="286">
        <f t="shared" ca="1" si="0"/>
        <v>1.7243085965302622</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0.38314799999999999</v>
      </c>
      <c r="G24" s="285">
        <f t="shared" si="5"/>
        <v>0.88635599999999992</v>
      </c>
      <c r="H24" s="285">
        <f t="shared" si="5"/>
        <v>1.0366919999999999</v>
      </c>
      <c r="I24" s="285">
        <f t="shared" si="5"/>
        <v>1.254888</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0.38314799999999999</v>
      </c>
      <c r="G25" s="286">
        <f t="shared" si="6"/>
        <v>0.88635599999999992</v>
      </c>
      <c r="H25" s="286">
        <f t="shared" si="6"/>
        <v>1.0366919999999999</v>
      </c>
      <c r="I25" s="286">
        <f t="shared" si="6"/>
        <v>1.254888</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+'DA-7'!B8+'DA-7'!B19</f>
        <v>0</v>
      </c>
      <c r="C30" s="284">
        <f ca="1">+'DA-7'!C8+'DA-7'!C19</f>
        <v>0</v>
      </c>
      <c r="D30" s="284">
        <f ca="1">+'DA-7'!D8+'DA-7'!D19</f>
        <v>0</v>
      </c>
      <c r="E30" s="284">
        <f ca="1">+'DA-7'!E8+'DA-7'!E19</f>
        <v>0</v>
      </c>
      <c r="F30" s="284">
        <f ca="1">+'DA-7'!F8+'DA-7'!F19</f>
        <v>0</v>
      </c>
      <c r="G30" s="284">
        <f ca="1">+'DA-7'!G8+'DA-7'!G19</f>
        <v>0</v>
      </c>
      <c r="H30" s="284">
        <f ca="1">+'DA-7'!H8+'DA-7'!H19</f>
        <v>0</v>
      </c>
      <c r="I30" s="284">
        <f ca="1">+'DA-7'!I8+'DA-7'!I19</f>
        <v>0</v>
      </c>
      <c r="J30" s="42"/>
      <c r="K30" s="21"/>
      <c r="L30" s="21"/>
    </row>
    <row r="31" spans="1:12" hidden="1" outlineLevel="2" x14ac:dyDescent="0.2">
      <c r="A31" s="61" t="s">
        <v>69</v>
      </c>
      <c r="B31" s="284">
        <f ca="1">+'DA-7'!B9+'DA-7'!B20</f>
        <v>0</v>
      </c>
      <c r="C31" s="284">
        <f ca="1">+'DA-7'!C9+'DA-7'!C20</f>
        <v>0</v>
      </c>
      <c r="D31" s="284">
        <f ca="1">+'DA-7'!D9+'DA-7'!D20</f>
        <v>0</v>
      </c>
      <c r="E31" s="284">
        <f ca="1">+'DA-7'!E9+'DA-7'!E20</f>
        <v>0</v>
      </c>
      <c r="F31" s="284">
        <f ca="1">+'DA-7'!F9+'DA-7'!F20</f>
        <v>0</v>
      </c>
      <c r="G31" s="284">
        <f ca="1">+'DA-7'!G9+'DA-7'!G20</f>
        <v>0</v>
      </c>
      <c r="H31" s="284">
        <f ca="1">+'DA-7'!H9+'DA-7'!H20</f>
        <v>0</v>
      </c>
      <c r="I31" s="284">
        <f ca="1">+'DA-7'!I9+'DA-7'!I20</f>
        <v>0</v>
      </c>
      <c r="J31" s="42"/>
      <c r="K31" s="21"/>
      <c r="L31" s="21"/>
    </row>
    <row r="32" spans="1:12" s="736" customFormat="1" hidden="1" outlineLevel="2" x14ac:dyDescent="0.2">
      <c r="A32" s="61" t="s">
        <v>546</v>
      </c>
      <c r="B32" s="284">
        <f ca="1">+'DA-7'!B10+'DA-7'!B21</f>
        <v>0</v>
      </c>
      <c r="C32" s="284">
        <f ca="1">+'DA-7'!C10+'DA-7'!C21</f>
        <v>0</v>
      </c>
      <c r="D32" s="284">
        <f ca="1">+'DA-7'!D10+'DA-7'!D21</f>
        <v>0</v>
      </c>
      <c r="E32" s="284">
        <f ca="1">+'DA-7'!E10+'DA-7'!E21</f>
        <v>0</v>
      </c>
      <c r="F32" s="284">
        <f ca="1">+'DA-7'!F10+'DA-7'!F21</f>
        <v>0</v>
      </c>
      <c r="G32" s="284">
        <f ca="1">+'DA-7'!G10+'DA-7'!G21</f>
        <v>0</v>
      </c>
      <c r="H32" s="284">
        <f ca="1">+'DA-7'!H10+'DA-7'!H21</f>
        <v>0</v>
      </c>
      <c r="I32" s="284">
        <f ca="1">+'DA-7'!I10+'DA-7'!I21</f>
        <v>0</v>
      </c>
      <c r="J32" s="42"/>
      <c r="K32" s="712"/>
      <c r="L32" s="712"/>
    </row>
    <row r="33" spans="1:12" hidden="1" outlineLevel="2" x14ac:dyDescent="0.2">
      <c r="A33" s="61" t="s">
        <v>547</v>
      </c>
      <c r="B33" s="284">
        <f ca="1">+'DA-7'!B11+'DA-7'!B22</f>
        <v>0</v>
      </c>
      <c r="C33" s="284">
        <f ca="1">+'DA-7'!C11+'DA-7'!C22</f>
        <v>0</v>
      </c>
      <c r="D33" s="284">
        <f ca="1">+'DA-7'!D11+'DA-7'!D22</f>
        <v>0</v>
      </c>
      <c r="E33" s="284">
        <f ca="1">+'DA-7'!E11+'DA-7'!E22</f>
        <v>0</v>
      </c>
      <c r="F33" s="284">
        <f ca="1">+'DA-7'!F11+'DA-7'!F22</f>
        <v>0</v>
      </c>
      <c r="G33" s="284">
        <f ca="1">+'DA-7'!G11+'DA-7'!G22</f>
        <v>0</v>
      </c>
      <c r="H33" s="284">
        <f ca="1">+'DA-7'!H11+'DA-7'!H22</f>
        <v>0</v>
      </c>
      <c r="I33" s="284">
        <f ca="1">+'DA-7'!I11+'DA-7'!I22</f>
        <v>0</v>
      </c>
      <c r="J33" s="42"/>
      <c r="K33" s="21"/>
      <c r="L33" s="21"/>
    </row>
    <row r="34" spans="1:12" s="736" customFormat="1" hidden="1" outlineLevel="2" x14ac:dyDescent="0.2">
      <c r="A34" s="61" t="s">
        <v>498</v>
      </c>
      <c r="B34" s="284">
        <f ca="1">+'DA-7'!B12+'DA-7'!B23</f>
        <v>0</v>
      </c>
      <c r="C34" s="284">
        <f ca="1">+'DA-7'!C12+'DA-7'!C23</f>
        <v>0</v>
      </c>
      <c r="D34" s="284">
        <f ca="1">+'DA-7'!D12+'DA-7'!D23</f>
        <v>0</v>
      </c>
      <c r="E34" s="284">
        <f ca="1">+'DA-7'!E12+'DA-7'!E23</f>
        <v>0</v>
      </c>
      <c r="F34" s="284">
        <f ca="1">+'DA-7'!F12+'DA-7'!F23</f>
        <v>0</v>
      </c>
      <c r="G34" s="284">
        <f ca="1">+'DA-7'!G12+'DA-7'!G23</f>
        <v>0</v>
      </c>
      <c r="H34" s="284">
        <f ca="1">+'DA-7'!H12+'DA-7'!H23</f>
        <v>0</v>
      </c>
      <c r="I34" s="284">
        <f ca="1">+'DA-7'!I12+'DA-7'!I23</f>
        <v>0</v>
      </c>
      <c r="J34" s="42"/>
      <c r="K34" s="712"/>
      <c r="L34" s="712"/>
    </row>
    <row r="35" spans="1:12" ht="13.5" hidden="1" outlineLevel="2" thickBot="1" x14ac:dyDescent="0.25">
      <c r="A35" s="83" t="s">
        <v>70</v>
      </c>
      <c r="B35" s="284">
        <f ca="1">+'DA-7'!B13+'DA-7'!B24</f>
        <v>0</v>
      </c>
      <c r="C35" s="284">
        <f ca="1">+'DA-7'!C13+'DA-7'!C24</f>
        <v>1.7243085965302622</v>
      </c>
      <c r="D35" s="284">
        <f ca="1">+'DA-7'!D13+'DA-7'!D24</f>
        <v>1.7243085965302622</v>
      </c>
      <c r="E35" s="284">
        <f ca="1">+'DA-7'!E13+'DA-7'!E24</f>
        <v>1.7243085965302622</v>
      </c>
      <c r="F35" s="284">
        <f ca="1">+'DA-7'!F13+'DA-7'!F24</f>
        <v>2.1074565965302621</v>
      </c>
      <c r="G35" s="284">
        <f ca="1">+'DA-7'!G13+'DA-7'!G24</f>
        <v>2.6106645965302624</v>
      </c>
      <c r="H35" s="284">
        <f ca="1">+'DA-7'!H13+'DA-7'!H24</f>
        <v>2.7610005965302622</v>
      </c>
      <c r="I35" s="284">
        <f ca="1">+'DA-7'!I13+'DA-7'!I24</f>
        <v>2.9791965965302625</v>
      </c>
      <c r="J35" s="93"/>
      <c r="K35" s="21"/>
      <c r="L35" s="21"/>
    </row>
    <row r="36" spans="1:12" s="87" customFormat="1" ht="20.25" customHeight="1" collapsed="1" thickBot="1" x14ac:dyDescent="0.25">
      <c r="A36" s="94" t="s">
        <v>121</v>
      </c>
      <c r="B36" s="293">
        <f t="shared" ref="B36:I36" ca="1" si="7">SUM(B30:B35)</f>
        <v>0</v>
      </c>
      <c r="C36" s="293">
        <f t="shared" ca="1" si="7"/>
        <v>1.7243085965302622</v>
      </c>
      <c r="D36" s="293">
        <f t="shared" ca="1" si="7"/>
        <v>1.7243085965302622</v>
      </c>
      <c r="E36" s="293">
        <f t="shared" ca="1" si="7"/>
        <v>1.7243085965302622</v>
      </c>
      <c r="F36" s="293">
        <f t="shared" ca="1" si="7"/>
        <v>2.1074565965302621</v>
      </c>
      <c r="G36" s="293">
        <f t="shared" ca="1" si="7"/>
        <v>2.6106645965302624</v>
      </c>
      <c r="H36" s="293">
        <f t="shared" ca="1" si="7"/>
        <v>2.7610005965302622</v>
      </c>
      <c r="I36" s="293">
        <f t="shared" ca="1" si="7"/>
        <v>2.9791965965302625</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K40" s="42"/>
    </row>
    <row r="41" spans="1:12" s="2" customFormat="1" hidden="1" outlineLevel="1" x14ac:dyDescent="0.2">
      <c r="A41" s="58" t="s">
        <v>119</v>
      </c>
      <c r="B41" s="78"/>
      <c r="C41"/>
      <c r="D41"/>
      <c r="E41"/>
      <c r="F41"/>
      <c r="G41"/>
      <c r="H41"/>
      <c r="I41"/>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1.4971095230373193E-2</v>
      </c>
      <c r="F47" s="284">
        <f t="shared" ca="1" si="12"/>
        <v>2.7794290804895431E-2</v>
      </c>
      <c r="G47" s="284">
        <f t="shared" ca="1" si="12"/>
        <v>3.8252991454354589E-2</v>
      </c>
      <c r="H47" s="284">
        <f t="shared" ca="1" si="12"/>
        <v>4.8670295820218333E-2</v>
      </c>
      <c r="I47" s="284">
        <f t="shared" ca="1" si="12"/>
        <v>5.9022445816270745E-2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1.4971095230373193E-2</v>
      </c>
      <c r="F48" s="293">
        <f t="shared" ca="1" si="13"/>
        <v>2.7794290804895431E-2</v>
      </c>
      <c r="G48" s="293">
        <f t="shared" ca="1" si="13"/>
        <v>3.8252991454354589E-2</v>
      </c>
      <c r="H48" s="293">
        <f t="shared" ca="1" si="13"/>
        <v>4.8670295820218333E-2</v>
      </c>
      <c r="I48" s="293">
        <f t="shared" ca="1" si="13"/>
        <v>5.9022445816270745E-2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8.1042784770951129E-3</v>
      </c>
      <c r="F58" s="285">
        <f t="shared" ca="1" si="18"/>
        <v>1.9378176487980459E-2</v>
      </c>
      <c r="G58" s="285">
        <f t="shared" ca="1" si="18"/>
        <v>3.2387294378331877E-2</v>
      </c>
      <c r="H58" s="285">
        <f t="shared" ca="1" si="18"/>
        <v>4.4340412712665034E-2</v>
      </c>
      <c r="I58" s="285">
        <f t="shared" ca="1" si="18"/>
        <v>5.5113601164728208E-2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8.1042784770951129E-3</v>
      </c>
      <c r="F59" s="286">
        <f t="shared" ca="1" si="19"/>
        <v>1.9378176487980459E-2</v>
      </c>
      <c r="G59" s="286">
        <f t="shared" ca="1" si="19"/>
        <v>3.2387294378331877E-2</v>
      </c>
      <c r="H59" s="286">
        <f t="shared" ca="1" si="19"/>
        <v>4.4340412712665034E-2</v>
      </c>
      <c r="I59" s="286">
        <f t="shared" ca="1" si="19"/>
        <v>5.5113601164728208E-2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1"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1"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1"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1"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1" ht="12.75" hidden="1" customHeight="1" outlineLevel="1" thickBot="1" x14ac:dyDescent="0.25">
      <c r="A69" s="83" t="s">
        <v>70</v>
      </c>
      <c r="B69" s="285">
        <f t="shared" ref="B69:I69" ca="1" si="24">+B47+B35+B58</f>
        <v>0</v>
      </c>
      <c r="C69" s="285">
        <f t="shared" ca="1" si="24"/>
        <v>1.7243085965302622</v>
      </c>
      <c r="D69" s="285">
        <f t="shared" ca="1" si="24"/>
        <v>1.7243085965302622</v>
      </c>
      <c r="E69" s="285">
        <f t="shared" ca="1" si="24"/>
        <v>1.7473839702377305</v>
      </c>
      <c r="F69" s="285">
        <f t="shared" ca="1" si="24"/>
        <v>2.1546290638231378</v>
      </c>
      <c r="G69" s="285">
        <f t="shared" ca="1" si="24"/>
        <v>2.6813048823629488</v>
      </c>
      <c r="H69" s="285">
        <f t="shared" ca="1" si="24"/>
        <v>2.8540113050631457</v>
      </c>
      <c r="I69" s="285">
        <f t="shared" ca="1" si="24"/>
        <v>3.0933326435112614</v>
      </c>
      <c r="K69" s="42"/>
      <c r="L69" s="21"/>
    </row>
    <row r="70" spans="1:21" s="87" customFormat="1" ht="18" customHeight="1" collapsed="1" thickBot="1" x14ac:dyDescent="0.25">
      <c r="A70" s="99" t="s">
        <v>122</v>
      </c>
      <c r="B70" s="294">
        <f t="shared" ref="B70:I70" ca="1" si="25">SUM(B64:B69)</f>
        <v>0</v>
      </c>
      <c r="C70" s="294">
        <f t="shared" ca="1" si="25"/>
        <v>1.7243085965302622</v>
      </c>
      <c r="D70" s="294">
        <f t="shared" ca="1" si="25"/>
        <v>1.7243085965302622</v>
      </c>
      <c r="E70" s="294">
        <f t="shared" ca="1" si="25"/>
        <v>1.7473839702377305</v>
      </c>
      <c r="F70" s="294">
        <f t="shared" ca="1" si="25"/>
        <v>2.1546290638231378</v>
      </c>
      <c r="G70" s="294">
        <f t="shared" ca="1" si="25"/>
        <v>2.6813048823629488</v>
      </c>
      <c r="H70" s="294">
        <f t="shared" ca="1" si="25"/>
        <v>2.8540113050631457</v>
      </c>
      <c r="I70" s="294">
        <f t="shared" ca="1" si="25"/>
        <v>3.0933326435112614</v>
      </c>
      <c r="J70" s="91" t="str">
        <f ca="1">IF(ROUND(SUM(B48:I48)+SUM(B36:I36)+SUM(B59:I59)-SUM(B70:I70),3)&lt;&gt;0,"Warning Check Totals","OK")</f>
        <v>OK</v>
      </c>
      <c r="L70" s="86"/>
    </row>
    <row r="71" spans="1:21" x14ac:dyDescent="0.2">
      <c r="A71" s="88"/>
      <c r="B71" s="89"/>
      <c r="C71" s="89"/>
      <c r="D71" s="89"/>
      <c r="E71" s="89"/>
      <c r="F71" s="89"/>
      <c r="G71" s="89"/>
      <c r="H71" s="89"/>
      <c r="I71" s="89"/>
      <c r="J71" s="100"/>
    </row>
    <row r="72" spans="1:21" x14ac:dyDescent="0.2">
      <c r="A72" s="92"/>
      <c r="B72" s="95"/>
      <c r="C72" s="95"/>
      <c r="D72" s="95"/>
      <c r="E72" s="95"/>
      <c r="F72" s="95"/>
      <c r="G72" s="95"/>
      <c r="H72" s="95"/>
      <c r="I72" s="95"/>
      <c r="J72" s="100"/>
    </row>
    <row r="73" spans="1:21"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1" ht="13.5" outlineLevel="1" thickBot="1" x14ac:dyDescent="0.25">
      <c r="A74" s="208" t="s">
        <v>125</v>
      </c>
      <c r="B74" s="209"/>
      <c r="C74" s="209"/>
      <c r="D74" s="209"/>
      <c r="E74" s="209"/>
      <c r="F74" s="209"/>
      <c r="G74" s="209"/>
      <c r="H74" s="209"/>
      <c r="I74" s="210"/>
      <c r="J74" s="211" t="s">
        <v>126</v>
      </c>
      <c r="K74" s="211" t="s">
        <v>127</v>
      </c>
      <c r="N74" s="409" t="s">
        <v>333</v>
      </c>
    </row>
    <row r="75" spans="1:21"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1"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1"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79"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1.4971095230373193E-2</v>
      </c>
      <c r="Q77" s="284">
        <f ca="1">IF($B77&lt;&gt;0,(+VLOOKUP($B77,$A$8:$I$13,6,FALSE))*(F77),0)</f>
        <v>2.7794290804895431E-2</v>
      </c>
      <c r="R77" s="284">
        <f ca="1">IF($B77&lt;&gt;0,(+VLOOKUP($B77,$A$8:$I$13,7,FALSE))*(G77),0)</f>
        <v>3.8252991454354589E-2</v>
      </c>
      <c r="S77" s="284">
        <f ca="1">IF($B77&lt;&gt;0,(+VLOOKUP($B77,$A$8:$I$13,8,FALSE))*(H77),0)</f>
        <v>4.8670295820218333E-2</v>
      </c>
      <c r="T77" s="284">
        <f ca="1">IF($B77&lt;&gt;0,(+VLOOKUP($B77,$A$8:$I$13,9,FALSE))*(I77),0)</f>
        <v>5.9022445816270745E-2</v>
      </c>
      <c r="U77" t="s">
        <v>364</v>
      </c>
    </row>
    <row r="78" spans="1:21"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c r="U78" t="s">
        <v>365</v>
      </c>
    </row>
    <row r="79" spans="1:21"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c r="U79" t="s">
        <v>365</v>
      </c>
    </row>
    <row r="80" spans="1:21" s="618" customFormat="1"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ref="J80:J82" si="44">IF(ISNA(VLOOKUP($A80,Escalations_Specific_Costs,+I$73+3,FALSE)),0,VLOOKUP($A80,Escalations_Specific_Costs,+I$73+3,FALSE))</f>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s="618" customFormat="1"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44"/>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s="618" customFormat="1"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44"/>
        <v>0</v>
      </c>
      <c r="K82" s="106" t="str">
        <f t="shared" si="30"/>
        <v>No</v>
      </c>
      <c r="L82" s="762"/>
      <c r="M82" s="103"/>
      <c r="N82" s="284">
        <f t="shared" ref="N82" si="45">IF($B82&lt;&gt;0,(+VLOOKUP($B82,$A$8:$I$13,3,FALSE))*(C82),0)</f>
        <v>0</v>
      </c>
      <c r="O82" s="284">
        <f t="shared" ref="O82" si="46">IF($B82&lt;&gt;0,(+VLOOKUP($B82,$A$8:$I$13,4,FALSE))*(D82),0)</f>
        <v>0</v>
      </c>
      <c r="P82" s="284">
        <f t="shared" ref="P82" si="47">IF($B82&lt;&gt;0,(+VLOOKUP($B82,$A$8:$I$13,5,FALSE))*(E82),0)</f>
        <v>0</v>
      </c>
      <c r="Q82" s="284">
        <f t="shared" ref="Q82" si="48">IF($B82&lt;&gt;0,(+VLOOKUP($B82,$A$8:$I$13,6,FALSE))*(F82),0)</f>
        <v>0</v>
      </c>
      <c r="R82" s="284">
        <f t="shared" ref="R82" si="49">IF($B82&lt;&gt;0,(+VLOOKUP($B82,$A$8:$I$13,7,FALSE))*(G82),0)</f>
        <v>0</v>
      </c>
      <c r="S82" s="284">
        <f t="shared" ref="S82" si="50">IF($B82&lt;&gt;0,(+VLOOKUP($B82,$A$8:$I$13,8,FALSE))*(H82),0)</f>
        <v>0</v>
      </c>
      <c r="T82" s="284">
        <f t="shared" ref="T82" si="51">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2">SUM(O77:O82)</f>
        <v>0</v>
      </c>
      <c r="P83" s="291">
        <f t="shared" ca="1" si="52"/>
        <v>1.4971095230373193E-2</v>
      </c>
      <c r="Q83" s="291">
        <f t="shared" ca="1" si="52"/>
        <v>2.7794290804895431E-2</v>
      </c>
      <c r="R83" s="291">
        <f t="shared" ca="1" si="52"/>
        <v>3.8252991454354589E-2</v>
      </c>
      <c r="S83" s="291">
        <f t="shared" ca="1" si="52"/>
        <v>4.8670295820218333E-2</v>
      </c>
      <c r="T83" s="291">
        <f t="shared" ca="1" si="52"/>
        <v>5.9022445816270745E-2</v>
      </c>
    </row>
    <row r="84" spans="1:20" ht="12" customHeight="1" outlineLevel="1" thickBot="1" x14ac:dyDescent="0.25">
      <c r="B84" s="42"/>
      <c r="C84" s="42"/>
      <c r="D84" s="42"/>
      <c r="E84" s="42"/>
      <c r="F84" s="42"/>
      <c r="G84" s="42"/>
      <c r="H84" s="42"/>
      <c r="I84" s="78"/>
      <c r="M84" s="410" t="s">
        <v>330</v>
      </c>
      <c r="N84" s="411">
        <f ca="1">ROUND(N83-C104,3)</f>
        <v>0</v>
      </c>
      <c r="O84" s="411">
        <f t="shared" ref="O84:T84" ca="1" si="53">ROUND(O83-D104,3)</f>
        <v>0</v>
      </c>
      <c r="P84" s="411">
        <f t="shared" ca="1" si="53"/>
        <v>0</v>
      </c>
      <c r="Q84" s="411">
        <f t="shared" ca="1" si="53"/>
        <v>0</v>
      </c>
      <c r="R84" s="411">
        <f t="shared" ca="1" si="53"/>
        <v>0</v>
      </c>
      <c r="S84" s="411">
        <f t="shared" ca="1" si="53"/>
        <v>0</v>
      </c>
      <c r="T84" s="412">
        <f t="shared" ca="1" si="53"/>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4">SUMIF($B$77:$B$82,$A86,D$77:D$82)</f>
        <v>0</v>
      </c>
      <c r="E86" s="108">
        <f t="shared" si="54"/>
        <v>0</v>
      </c>
      <c r="F86" s="108">
        <f t="shared" si="54"/>
        <v>0</v>
      </c>
      <c r="G86" s="108">
        <f t="shared" si="54"/>
        <v>0</v>
      </c>
      <c r="H86" s="108">
        <f t="shared" si="54"/>
        <v>0</v>
      </c>
      <c r="I86" s="108">
        <f t="shared" si="54"/>
        <v>0</v>
      </c>
      <c r="J86" s="109"/>
    </row>
    <row r="87" spans="1:20" outlineLevel="1" x14ac:dyDescent="0.2">
      <c r="A87" s="107" t="s">
        <v>69</v>
      </c>
      <c r="B87" s="42"/>
      <c r="C87" s="108">
        <f t="shared" ref="C87:C91" si="55">SUMIF($B$77:$B$82,$A87,C$77:C$82)</f>
        <v>0</v>
      </c>
      <c r="D87" s="108">
        <f t="shared" si="54"/>
        <v>0</v>
      </c>
      <c r="E87" s="108">
        <f t="shared" si="54"/>
        <v>0</v>
      </c>
      <c r="F87" s="108">
        <f t="shared" si="54"/>
        <v>0</v>
      </c>
      <c r="G87" s="108">
        <f t="shared" si="54"/>
        <v>0</v>
      </c>
      <c r="H87" s="108">
        <f t="shared" si="54"/>
        <v>0</v>
      </c>
      <c r="I87" s="108">
        <f t="shared" si="54"/>
        <v>0</v>
      </c>
    </row>
    <row r="88" spans="1:20" s="736" customFormat="1" outlineLevel="1" x14ac:dyDescent="0.2">
      <c r="A88" s="107" t="s">
        <v>546</v>
      </c>
      <c r="B88" s="42"/>
      <c r="C88" s="108">
        <f t="shared" si="55"/>
        <v>0</v>
      </c>
      <c r="D88" s="108">
        <f t="shared" si="54"/>
        <v>0</v>
      </c>
      <c r="E88" s="108">
        <f t="shared" si="54"/>
        <v>0</v>
      </c>
      <c r="F88" s="108">
        <f t="shared" si="54"/>
        <v>0</v>
      </c>
      <c r="G88" s="108">
        <f t="shared" si="54"/>
        <v>0</v>
      </c>
      <c r="H88" s="108">
        <f t="shared" si="54"/>
        <v>0</v>
      </c>
      <c r="I88" s="108">
        <f t="shared" si="54"/>
        <v>0</v>
      </c>
    </row>
    <row r="89" spans="1:20" outlineLevel="1" x14ac:dyDescent="0.2">
      <c r="A89" s="110" t="s">
        <v>547</v>
      </c>
      <c r="B89" s="42"/>
      <c r="C89" s="108">
        <f t="shared" si="55"/>
        <v>0</v>
      </c>
      <c r="D89" s="108">
        <f t="shared" si="54"/>
        <v>0</v>
      </c>
      <c r="E89" s="108">
        <f t="shared" si="54"/>
        <v>0</v>
      </c>
      <c r="F89" s="108">
        <f t="shared" si="54"/>
        <v>0</v>
      </c>
      <c r="G89" s="108">
        <f t="shared" si="54"/>
        <v>0</v>
      </c>
      <c r="H89" s="108">
        <f t="shared" si="54"/>
        <v>0</v>
      </c>
      <c r="I89" s="108">
        <f t="shared" si="54"/>
        <v>0</v>
      </c>
    </row>
    <row r="90" spans="1:20" s="736" customFormat="1" outlineLevel="1" x14ac:dyDescent="0.2">
      <c r="A90" s="110" t="s">
        <v>498</v>
      </c>
      <c r="B90" s="42"/>
      <c r="C90" s="108">
        <f t="shared" si="55"/>
        <v>0</v>
      </c>
      <c r="D90" s="108">
        <f t="shared" si="54"/>
        <v>0</v>
      </c>
      <c r="E90" s="108">
        <f t="shared" si="54"/>
        <v>0</v>
      </c>
      <c r="F90" s="108">
        <f t="shared" si="54"/>
        <v>0</v>
      </c>
      <c r="G90" s="108">
        <f t="shared" si="54"/>
        <v>0</v>
      </c>
      <c r="H90" s="108">
        <f t="shared" si="54"/>
        <v>0</v>
      </c>
      <c r="I90" s="108">
        <f t="shared" si="54"/>
        <v>0</v>
      </c>
    </row>
    <row r="91" spans="1:20" ht="13.5" outlineLevel="1" thickBot="1" x14ac:dyDescent="0.25">
      <c r="A91" s="107" t="s">
        <v>70</v>
      </c>
      <c r="B91" s="42"/>
      <c r="C91" s="108">
        <f t="shared" si="55"/>
        <v>0</v>
      </c>
      <c r="D91" s="108">
        <f t="shared" si="54"/>
        <v>0</v>
      </c>
      <c r="E91" s="108">
        <f t="shared" si="54"/>
        <v>8.6823758000735829E-3</v>
      </c>
      <c r="F91" s="108">
        <f t="shared" si="54"/>
        <v>1.6119093102490156E-2</v>
      </c>
      <c r="G91" s="108">
        <f t="shared" si="54"/>
        <v>2.2184539085015942E-2</v>
      </c>
      <c r="H91" s="108">
        <f t="shared" si="54"/>
        <v>2.8225977599459329E-2</v>
      </c>
      <c r="I91" s="108">
        <f t="shared" si="54"/>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6">SUM(D77:D82)</f>
        <v>0</v>
      </c>
      <c r="E93" s="114">
        <f t="shared" si="56"/>
        <v>8.6823758000735829E-3</v>
      </c>
      <c r="F93" s="114">
        <f t="shared" si="56"/>
        <v>1.6119093102490156E-2</v>
      </c>
      <c r="G93" s="114">
        <f t="shared" si="56"/>
        <v>2.2184539085015942E-2</v>
      </c>
      <c r="H93" s="114">
        <f t="shared" si="56"/>
        <v>2.8225977599459329E-2</v>
      </c>
      <c r="I93" s="114">
        <f t="shared" si="56"/>
        <v>3.4229630319676296E-2</v>
      </c>
      <c r="M93" s="115"/>
      <c r="N93" s="115"/>
      <c r="O93" s="115"/>
      <c r="P93" s="115"/>
    </row>
    <row r="94" spans="1:20" ht="13.5" outlineLevel="1" thickBot="1" x14ac:dyDescent="0.25">
      <c r="A94" s="116" t="s">
        <v>133</v>
      </c>
      <c r="B94" s="117"/>
      <c r="C94" s="117">
        <f t="shared" ref="C94:I94" si="57">+C92-C93</f>
        <v>0</v>
      </c>
      <c r="D94" s="117">
        <f t="shared" si="57"/>
        <v>0</v>
      </c>
      <c r="E94" s="117">
        <f t="shared" si="57"/>
        <v>0</v>
      </c>
      <c r="F94" s="117">
        <f t="shared" si="57"/>
        <v>0</v>
      </c>
      <c r="G94" s="117">
        <f t="shared" si="57"/>
        <v>0</v>
      </c>
      <c r="H94" s="117">
        <f t="shared" si="57"/>
        <v>0</v>
      </c>
      <c r="I94" s="117">
        <f t="shared" si="57"/>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8">+D8*(D86)</f>
        <v>0</v>
      </c>
      <c r="E98" s="284">
        <f ca="1">+E8*(E86)</f>
        <v>0</v>
      </c>
      <c r="F98" s="284">
        <f t="shared" ca="1" si="58"/>
        <v>0</v>
      </c>
      <c r="G98" s="284">
        <f t="shared" ca="1" si="58"/>
        <v>0</v>
      </c>
      <c r="H98" s="284">
        <f t="shared" ca="1" si="58"/>
        <v>0</v>
      </c>
      <c r="I98" s="284">
        <f t="shared" ca="1" si="58"/>
        <v>0</v>
      </c>
      <c r="J98" s="21"/>
      <c r="K98" s="21"/>
    </row>
    <row r="99" spans="1:20" outlineLevel="1" x14ac:dyDescent="0.2">
      <c r="A99" s="61" t="s">
        <v>69</v>
      </c>
      <c r="B99" s="119"/>
      <c r="C99" s="284">
        <f t="shared" ref="C99:I99" ca="1" si="59">+C9*(C87)</f>
        <v>0</v>
      </c>
      <c r="D99" s="284">
        <f t="shared" ca="1" si="59"/>
        <v>0</v>
      </c>
      <c r="E99" s="284">
        <f t="shared" ca="1" si="59"/>
        <v>0</v>
      </c>
      <c r="F99" s="284">
        <f t="shared" ca="1" si="59"/>
        <v>0</v>
      </c>
      <c r="G99" s="284">
        <f t="shared" ca="1" si="59"/>
        <v>0</v>
      </c>
      <c r="H99" s="284">
        <f t="shared" ca="1" si="59"/>
        <v>0</v>
      </c>
      <c r="I99" s="284">
        <f t="shared" ca="1" si="59"/>
        <v>0</v>
      </c>
      <c r="J99" s="21"/>
      <c r="K99" s="21"/>
    </row>
    <row r="100" spans="1:20" s="736" customFormat="1" outlineLevel="1" x14ac:dyDescent="0.2">
      <c r="A100" s="61" t="s">
        <v>546</v>
      </c>
      <c r="B100" s="119"/>
      <c r="C100" s="284">
        <f t="shared" ref="C100:I100" ca="1" si="60">+C10*(C88)</f>
        <v>0</v>
      </c>
      <c r="D100" s="284">
        <f t="shared" ca="1" si="60"/>
        <v>0</v>
      </c>
      <c r="E100" s="284">
        <f t="shared" ca="1" si="60"/>
        <v>0</v>
      </c>
      <c r="F100" s="284">
        <f t="shared" ca="1" si="60"/>
        <v>0</v>
      </c>
      <c r="G100" s="284">
        <f t="shared" ca="1" si="60"/>
        <v>0</v>
      </c>
      <c r="H100" s="284">
        <f t="shared" ca="1" si="60"/>
        <v>0</v>
      </c>
      <c r="I100" s="284">
        <f t="shared" ca="1" si="60"/>
        <v>0</v>
      </c>
      <c r="J100" s="712"/>
      <c r="K100" s="712"/>
    </row>
    <row r="101" spans="1:20" outlineLevel="1" x14ac:dyDescent="0.2">
      <c r="A101" s="61" t="s">
        <v>547</v>
      </c>
      <c r="B101" s="119"/>
      <c r="C101" s="284">
        <f t="shared" ref="C101:I101" ca="1" si="61">+C11*(C89)</f>
        <v>0</v>
      </c>
      <c r="D101" s="284">
        <f t="shared" ca="1" si="61"/>
        <v>0</v>
      </c>
      <c r="E101" s="284">
        <f t="shared" ca="1" si="61"/>
        <v>0</v>
      </c>
      <c r="F101" s="284">
        <f t="shared" ca="1" si="61"/>
        <v>0</v>
      </c>
      <c r="G101" s="284">
        <f t="shared" ca="1" si="61"/>
        <v>0</v>
      </c>
      <c r="H101" s="284">
        <f t="shared" ca="1" si="61"/>
        <v>0</v>
      </c>
      <c r="I101" s="284">
        <f t="shared" ca="1" si="61"/>
        <v>0</v>
      </c>
      <c r="J101" s="21"/>
      <c r="K101" s="21"/>
    </row>
    <row r="102" spans="1:20" s="736" customFormat="1" outlineLevel="1" x14ac:dyDescent="0.2">
      <c r="A102" s="61" t="s">
        <v>498</v>
      </c>
      <c r="B102" s="119"/>
      <c r="C102" s="284">
        <f t="shared" ref="C102:I102" ca="1" si="62">+C12*(C90)</f>
        <v>0</v>
      </c>
      <c r="D102" s="284">
        <f t="shared" ca="1" si="62"/>
        <v>0</v>
      </c>
      <c r="E102" s="284">
        <f t="shared" ca="1" si="62"/>
        <v>0</v>
      </c>
      <c r="F102" s="284">
        <f t="shared" ca="1" si="62"/>
        <v>0</v>
      </c>
      <c r="G102" s="284">
        <f t="shared" ca="1" si="62"/>
        <v>0</v>
      </c>
      <c r="H102" s="284">
        <f t="shared" ca="1" si="62"/>
        <v>0</v>
      </c>
      <c r="I102" s="284">
        <f t="shared" ca="1" si="62"/>
        <v>0</v>
      </c>
      <c r="J102" s="712"/>
      <c r="K102" s="712"/>
    </row>
    <row r="103" spans="1:20" outlineLevel="1" x14ac:dyDescent="0.2">
      <c r="A103" s="83" t="s">
        <v>70</v>
      </c>
      <c r="B103" s="119"/>
      <c r="C103" s="284">
        <f t="shared" ref="C103:I103" ca="1" si="63">+C13*(C91)</f>
        <v>0</v>
      </c>
      <c r="D103" s="284">
        <f t="shared" ca="1" si="63"/>
        <v>0</v>
      </c>
      <c r="E103" s="284">
        <f t="shared" ca="1" si="63"/>
        <v>1.4971095230373193E-2</v>
      </c>
      <c r="F103" s="284">
        <f t="shared" ca="1" si="63"/>
        <v>2.7794290804895431E-2</v>
      </c>
      <c r="G103" s="284">
        <f t="shared" ca="1" si="63"/>
        <v>3.8252991454354589E-2</v>
      </c>
      <c r="H103" s="284">
        <f t="shared" ca="1" si="63"/>
        <v>4.8670295820218333E-2</v>
      </c>
      <c r="I103" s="284">
        <f t="shared" ca="1" si="63"/>
        <v>5.9022445816270745E-2</v>
      </c>
      <c r="J103" s="21"/>
      <c r="K103" s="21"/>
    </row>
    <row r="104" spans="1:20" outlineLevel="1" x14ac:dyDescent="0.2">
      <c r="A104" s="120" t="s">
        <v>135</v>
      </c>
      <c r="B104" s="121"/>
      <c r="C104" s="295">
        <f t="shared" ref="C104:I104" ca="1" si="64">SUM(C98:C103)</f>
        <v>0</v>
      </c>
      <c r="D104" s="295">
        <f t="shared" ca="1" si="64"/>
        <v>0</v>
      </c>
      <c r="E104" s="295">
        <f t="shared" ca="1" si="64"/>
        <v>1.4971095230373193E-2</v>
      </c>
      <c r="F104" s="295">
        <f t="shared" ca="1" si="64"/>
        <v>2.7794290804895431E-2</v>
      </c>
      <c r="G104" s="295">
        <f t="shared" ca="1" si="64"/>
        <v>3.8252991454354589E-2</v>
      </c>
      <c r="H104" s="295">
        <f t="shared" ca="1" si="64"/>
        <v>4.8670295820218333E-2</v>
      </c>
      <c r="I104" s="295">
        <f t="shared" ca="1" si="64"/>
        <v>5.9022445816270745E-2</v>
      </c>
    </row>
    <row r="105" spans="1:20" ht="13.5" outlineLevel="1" thickBot="1" x14ac:dyDescent="0.25">
      <c r="A105" s="122" t="s">
        <v>136</v>
      </c>
      <c r="B105" s="123"/>
      <c r="C105" s="124">
        <f t="shared" ref="C105:I105" ca="1" si="65">IF(C36&lt;&gt;0,+C104/C36,0)</f>
        <v>0</v>
      </c>
      <c r="D105" s="124">
        <f t="shared" ca="1" si="65"/>
        <v>0</v>
      </c>
      <c r="E105" s="124">
        <f t="shared" ca="1" si="65"/>
        <v>8.6823758000735829E-3</v>
      </c>
      <c r="F105" s="124">
        <f t="shared" ca="1" si="65"/>
        <v>1.3188547204557491E-2</v>
      </c>
      <c r="G105" s="124">
        <f t="shared" ca="1" si="65"/>
        <v>1.4652587507868771E-2</v>
      </c>
      <c r="H105" s="124">
        <f t="shared" ca="1" si="65"/>
        <v>1.7627774467481858E-2</v>
      </c>
      <c r="I105" s="124">
        <f t="shared" ca="1" si="65"/>
        <v>1.9811531029879519E-2</v>
      </c>
    </row>
    <row r="106" spans="1:20" ht="7.5" customHeight="1" outlineLevel="1" x14ac:dyDescent="0.2"/>
    <row r="108" spans="1:20" ht="18" x14ac:dyDescent="0.25">
      <c r="A108" s="206" t="s">
        <v>137</v>
      </c>
      <c r="B108" s="200"/>
      <c r="C108" s="204">
        <v>2</v>
      </c>
      <c r="D108" s="204">
        <f t="shared" ref="D108:I108" si="66">+C108+1</f>
        <v>3</v>
      </c>
      <c r="E108" s="204">
        <f t="shared" si="66"/>
        <v>4</v>
      </c>
      <c r="F108" s="204">
        <f t="shared" si="66"/>
        <v>5</v>
      </c>
      <c r="G108" s="204">
        <f t="shared" si="66"/>
        <v>6</v>
      </c>
      <c r="H108" s="204">
        <f t="shared" si="66"/>
        <v>7</v>
      </c>
      <c r="I108" s="205">
        <f t="shared" si="66"/>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7">IF(ISNA(VLOOKUP($A113,Escalations_General_Costs,+I$73+3,FALSE)),0,VLOOKUP($A113,Escalations_General_Costs,+I$73+3,FALSE))</f>
        <v>Cumulative</v>
      </c>
      <c r="K113" s="106" t="str">
        <f t="shared" ref="K113:K118" si="68">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8.1042784770951129E-3</v>
      </c>
      <c r="Q113" s="284">
        <f ca="1">IF($B113&lt;&gt;0,(+VLOOKUP($B113,$A$8:$I$13,6,FALSE)+VLOOKUP($B113,$A$42:$I$47,6,FALSE))*(F113),0)</f>
        <v>1.9378176487980459E-2</v>
      </c>
      <c r="R113" s="284">
        <f ca="1">IF($B113&lt;&gt;0,(+VLOOKUP($B113,$A$8:$I$13,7,FALSE)+VLOOKUP($B113,$A$42:$I$47,7,FALSE))*(G113),0)</f>
        <v>3.2387294378331877E-2</v>
      </c>
      <c r="S113" s="284">
        <f ca="1">IF($B113&lt;&gt;0,(+VLOOKUP($B113,$A$8:$I$13,8,FALSE)+VLOOKUP($B113,$A$42:$I$47,8,FALSE))*(H113),0)</f>
        <v>4.4340412712665034E-2</v>
      </c>
      <c r="T113" s="284">
        <f ca="1">IF($B113&lt;&gt;0,(+VLOOKUP($B113,$A$8:$I$13,9,FALSE)+VLOOKUP($B113,$A$42:$I$47,9,FALSE))*(I113),0)</f>
        <v>5.5113601164728208E-2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7"/>
        <v>0</v>
      </c>
      <c r="K114" s="106" t="str">
        <f t="shared" si="68"/>
        <v>No</v>
      </c>
      <c r="M114" s="103"/>
      <c r="N114" s="284">
        <f t="shared" ref="N114:N118" si="69">IF($B114&lt;&gt;0,(+VLOOKUP($B114,$A$8:$I$13,3,FALSE)+VLOOKUP($B114,$A$42:$I$47,3,FALSE))*(C114),0)</f>
        <v>0</v>
      </c>
      <c r="O114" s="284">
        <f t="shared" ref="O114:O118" si="70">IF($B114&lt;&gt;0,(+VLOOKUP($B114,$A$8:$I$13,4,FALSE)+VLOOKUP($B114,$A$42:$I$47,4,FALSE))*(D114),0)</f>
        <v>0</v>
      </c>
      <c r="P114" s="284">
        <f t="shared" ref="P114:P118" si="71">IF($B114&lt;&gt;0,(+VLOOKUP($B114,$A$8:$I$13,5,FALSE)+VLOOKUP($B114,$A$42:$I$47,5,FALSE))*(E114),0)</f>
        <v>0</v>
      </c>
      <c r="Q114" s="284">
        <f t="shared" ref="Q114:Q118" si="72">IF($B114&lt;&gt;0,(+VLOOKUP($B114,$A$8:$I$13,6,FALSE)+VLOOKUP($B114,$A$42:$I$47,6,FALSE))*(F114),0)</f>
        <v>0</v>
      </c>
      <c r="R114" s="284">
        <f t="shared" ref="R114:R118" si="73">IF($B114&lt;&gt;0,(+VLOOKUP($B114,$A$8:$I$13,7,FALSE)+VLOOKUP($B114,$A$42:$I$47,7,FALSE))*(G114),0)</f>
        <v>0</v>
      </c>
      <c r="S114" s="284">
        <f t="shared" ref="S114:S118" si="74">IF($B114&lt;&gt;0,(+VLOOKUP($B114,$A$8:$I$13,8,FALSE)+VLOOKUP($B114,$A$42:$I$47,8,FALSE))*(H114),0)</f>
        <v>0</v>
      </c>
      <c r="T114" s="284">
        <f t="shared" ref="T114:T118" si="75">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7"/>
        <v>0</v>
      </c>
      <c r="K115" s="106" t="str">
        <f t="shared" si="68"/>
        <v>No</v>
      </c>
      <c r="M115" s="103"/>
      <c r="N115" s="284">
        <f t="shared" si="69"/>
        <v>0</v>
      </c>
      <c r="O115" s="284">
        <f>IF($B115&lt;&gt;0,(+VLOOKUP($B115,$A$8:$I$13,4,FALSE)+VLOOKUP($B115,$A$42:$I$47,4,FALSE))*(D115),0)</f>
        <v>0</v>
      </c>
      <c r="P115" s="284">
        <f t="shared" si="71"/>
        <v>0</v>
      </c>
      <c r="Q115" s="284">
        <f t="shared" si="72"/>
        <v>0</v>
      </c>
      <c r="R115" s="284">
        <f t="shared" si="73"/>
        <v>0</v>
      </c>
      <c r="S115" s="284">
        <f t="shared" si="74"/>
        <v>0</v>
      </c>
      <c r="T115" s="284">
        <f t="shared" si="75"/>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7"/>
        <v>0</v>
      </c>
      <c r="K116" s="106" t="str">
        <f t="shared" si="68"/>
        <v>No</v>
      </c>
      <c r="M116" s="103"/>
      <c r="N116" s="284">
        <f t="shared" si="69"/>
        <v>0</v>
      </c>
      <c r="O116" s="284">
        <f t="shared" si="70"/>
        <v>0</v>
      </c>
      <c r="P116" s="284">
        <f t="shared" si="71"/>
        <v>0</v>
      </c>
      <c r="Q116" s="284">
        <f t="shared" si="72"/>
        <v>0</v>
      </c>
      <c r="R116" s="284">
        <f t="shared" si="73"/>
        <v>0</v>
      </c>
      <c r="S116" s="284">
        <f t="shared" si="74"/>
        <v>0</v>
      </c>
      <c r="T116" s="284">
        <f t="shared" si="75"/>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7"/>
        <v>0</v>
      </c>
      <c r="K117" s="106" t="str">
        <f t="shared" si="68"/>
        <v>No</v>
      </c>
      <c r="M117" s="103"/>
      <c r="N117" s="284">
        <f t="shared" si="69"/>
        <v>0</v>
      </c>
      <c r="O117" s="284">
        <f t="shared" si="70"/>
        <v>0</v>
      </c>
      <c r="P117" s="284">
        <f t="shared" si="71"/>
        <v>0</v>
      </c>
      <c r="Q117" s="284">
        <f t="shared" si="72"/>
        <v>0</v>
      </c>
      <c r="R117" s="284">
        <f t="shared" si="73"/>
        <v>0</v>
      </c>
      <c r="S117" s="284">
        <f t="shared" si="74"/>
        <v>0</v>
      </c>
      <c r="T117" s="284">
        <f t="shared" si="75"/>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7"/>
        <v>0</v>
      </c>
      <c r="K118" s="106" t="str">
        <f t="shared" si="68"/>
        <v>No</v>
      </c>
      <c r="M118" s="103"/>
      <c r="N118" s="284">
        <f t="shared" si="69"/>
        <v>0</v>
      </c>
      <c r="O118" s="284">
        <f t="shared" si="70"/>
        <v>0</v>
      </c>
      <c r="P118" s="284">
        <f t="shared" si="71"/>
        <v>0</v>
      </c>
      <c r="Q118" s="284">
        <f t="shared" si="72"/>
        <v>0</v>
      </c>
      <c r="R118" s="284">
        <f t="shared" si="73"/>
        <v>0</v>
      </c>
      <c r="S118" s="284">
        <f t="shared" si="74"/>
        <v>0</v>
      </c>
      <c r="T118" s="284">
        <f t="shared" si="75"/>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6">SUM(O113:O118)</f>
        <v>0</v>
      </c>
      <c r="P119" s="291">
        <f t="shared" ca="1" si="76"/>
        <v>8.1042784770951129E-3</v>
      </c>
      <c r="Q119" s="291">
        <f t="shared" ca="1" si="76"/>
        <v>1.9378176487980459E-2</v>
      </c>
      <c r="R119" s="291">
        <f t="shared" ca="1" si="76"/>
        <v>3.2387294378331877E-2</v>
      </c>
      <c r="S119" s="291">
        <f t="shared" ca="1" si="76"/>
        <v>4.4340412712665034E-2</v>
      </c>
      <c r="T119" s="291">
        <f t="shared" ca="1" si="76"/>
        <v>5.5113601164728208E-2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7">ROUND(O119-D140,3)</f>
        <v>0</v>
      </c>
      <c r="P120" s="411">
        <f t="shared" ca="1" si="77"/>
        <v>0</v>
      </c>
      <c r="Q120" s="411">
        <f t="shared" ca="1" si="77"/>
        <v>0</v>
      </c>
      <c r="R120" s="411">
        <f t="shared" ca="1" si="77"/>
        <v>0</v>
      </c>
      <c r="S120" s="411">
        <f t="shared" ca="1" si="77"/>
        <v>0</v>
      </c>
      <c r="T120" s="412">
        <f t="shared" ca="1" si="77"/>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8">ROUND(+C128-C129,4)</f>
        <v>0</v>
      </c>
      <c r="D130" s="125">
        <f t="shared" si="78"/>
        <v>0</v>
      </c>
      <c r="E130" s="125">
        <f t="shared" si="78"/>
        <v>0</v>
      </c>
      <c r="F130" s="125">
        <f t="shared" si="78"/>
        <v>0</v>
      </c>
      <c r="G130" s="125">
        <f t="shared" si="78"/>
        <v>0</v>
      </c>
      <c r="H130" s="125">
        <f t="shared" si="78"/>
        <v>0</v>
      </c>
      <c r="I130" s="125">
        <f t="shared" si="78"/>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9">(+E8+E42)*(E$122)</f>
        <v>0</v>
      </c>
      <c r="F134" s="284">
        <f t="shared" ca="1" si="79"/>
        <v>0</v>
      </c>
      <c r="G134" s="284">
        <f t="shared" ca="1" si="79"/>
        <v>0</v>
      </c>
      <c r="H134" s="284">
        <f t="shared" ca="1" si="79"/>
        <v>0</v>
      </c>
      <c r="I134" s="284">
        <f t="shared" ca="1" si="79"/>
        <v>0</v>
      </c>
    </row>
    <row r="135" spans="1:16" outlineLevel="1" x14ac:dyDescent="0.2">
      <c r="A135" s="61" t="s">
        <v>69</v>
      </c>
      <c r="B135" s="119"/>
      <c r="C135" s="284">
        <f ca="1">(+C9+C43)*(C$123)</f>
        <v>0</v>
      </c>
      <c r="D135" s="284">
        <f t="shared" ref="D135:I135" ca="1" si="80">(+D9+D43)*(D$123)</f>
        <v>0</v>
      </c>
      <c r="E135" s="284">
        <f t="shared" ca="1" si="80"/>
        <v>0</v>
      </c>
      <c r="F135" s="284">
        <f t="shared" ca="1" si="80"/>
        <v>0</v>
      </c>
      <c r="G135" s="284">
        <f t="shared" ca="1" si="80"/>
        <v>0</v>
      </c>
      <c r="H135" s="284">
        <f t="shared" ca="1" si="80"/>
        <v>0</v>
      </c>
      <c r="I135" s="284">
        <f t="shared" ca="1" si="80"/>
        <v>0</v>
      </c>
    </row>
    <row r="136" spans="1:16" s="736" customFormat="1" outlineLevel="1" x14ac:dyDescent="0.2">
      <c r="A136" s="61" t="s">
        <v>546</v>
      </c>
      <c r="B136" s="119"/>
      <c r="C136" s="284">
        <f ca="1">(+C10+C44)*(C$124)</f>
        <v>0</v>
      </c>
      <c r="D136" s="284">
        <f t="shared" ref="D136:I136" ca="1" si="81">(+D10+D44)*(D$124)</f>
        <v>0</v>
      </c>
      <c r="E136" s="284">
        <f t="shared" ca="1" si="81"/>
        <v>0</v>
      </c>
      <c r="F136" s="284">
        <f t="shared" ca="1" si="81"/>
        <v>0</v>
      </c>
      <c r="G136" s="284">
        <f t="shared" ca="1" si="81"/>
        <v>0</v>
      </c>
      <c r="H136" s="284">
        <f t="shared" ca="1" si="81"/>
        <v>0</v>
      </c>
      <c r="I136" s="284">
        <f t="shared" ca="1" si="81"/>
        <v>0</v>
      </c>
    </row>
    <row r="137" spans="1:16" outlineLevel="1" x14ac:dyDescent="0.2">
      <c r="A137" s="61" t="s">
        <v>547</v>
      </c>
      <c r="B137" s="119"/>
      <c r="C137" s="284">
        <f ca="1">(+C11+C45)*(C$125)</f>
        <v>0</v>
      </c>
      <c r="D137" s="284">
        <f t="shared" ref="D137:I137" ca="1" si="82">(+D11+D45)*(D$125)</f>
        <v>0</v>
      </c>
      <c r="E137" s="284">
        <f t="shared" ca="1" si="82"/>
        <v>0</v>
      </c>
      <c r="F137" s="284">
        <f t="shared" ca="1" si="82"/>
        <v>0</v>
      </c>
      <c r="G137" s="284">
        <f t="shared" ca="1" si="82"/>
        <v>0</v>
      </c>
      <c r="H137" s="284">
        <f t="shared" ca="1" si="82"/>
        <v>0</v>
      </c>
      <c r="I137" s="284">
        <f t="shared" ca="1" si="82"/>
        <v>0</v>
      </c>
    </row>
    <row r="138" spans="1:16" s="736" customFormat="1" outlineLevel="1" x14ac:dyDescent="0.2">
      <c r="A138" s="61" t="s">
        <v>498</v>
      </c>
      <c r="B138" s="119"/>
      <c r="C138" s="284">
        <f ca="1">(+C12+C46)*(C$126)</f>
        <v>0</v>
      </c>
      <c r="D138" s="284">
        <f t="shared" ref="D138:I138" ca="1" si="83">(+D12+D46)*(D$126)</f>
        <v>0</v>
      </c>
      <c r="E138" s="284">
        <f t="shared" ca="1" si="83"/>
        <v>0</v>
      </c>
      <c r="F138" s="284">
        <f t="shared" ca="1" si="83"/>
        <v>0</v>
      </c>
      <c r="G138" s="284">
        <f t="shared" ca="1" si="83"/>
        <v>0</v>
      </c>
      <c r="H138" s="284">
        <f t="shared" ca="1" si="83"/>
        <v>0</v>
      </c>
      <c r="I138" s="284">
        <f t="shared" ca="1" si="83"/>
        <v>0</v>
      </c>
    </row>
    <row r="139" spans="1:16" outlineLevel="1" x14ac:dyDescent="0.2">
      <c r="A139" s="83" t="s">
        <v>70</v>
      </c>
      <c r="B139" s="119"/>
      <c r="C139" s="284">
        <f ca="1">(+C13+C47)*(C$127)</f>
        <v>0</v>
      </c>
      <c r="D139" s="284">
        <f t="shared" ref="D139:I139" ca="1" si="84">(+D13+D47)*(D$127)</f>
        <v>0</v>
      </c>
      <c r="E139" s="284">
        <f t="shared" ca="1" si="84"/>
        <v>8.1042784770951129E-3</v>
      </c>
      <c r="F139" s="284">
        <f t="shared" ca="1" si="84"/>
        <v>1.9378176487980459E-2</v>
      </c>
      <c r="G139" s="284">
        <f t="shared" ca="1" si="84"/>
        <v>3.2387294378331877E-2</v>
      </c>
      <c r="H139" s="284">
        <f t="shared" ca="1" si="84"/>
        <v>4.4340412712665034E-2</v>
      </c>
      <c r="I139" s="284">
        <f t="shared" ca="1" si="84"/>
        <v>5.5113601164728208E-2</v>
      </c>
    </row>
    <row r="140" spans="1:16" outlineLevel="1" x14ac:dyDescent="0.2">
      <c r="A140" s="120" t="s">
        <v>140</v>
      </c>
      <c r="B140" s="121"/>
      <c r="C140" s="295">
        <f t="shared" ref="C140:I140" ca="1" si="85">SUM(C134:C139)</f>
        <v>0</v>
      </c>
      <c r="D140" s="295">
        <f t="shared" ca="1" si="85"/>
        <v>0</v>
      </c>
      <c r="E140" s="295">
        <f t="shared" ca="1" si="85"/>
        <v>8.1042784770951129E-3</v>
      </c>
      <c r="F140" s="295">
        <f t="shared" ca="1" si="85"/>
        <v>1.9378176487980459E-2</v>
      </c>
      <c r="G140" s="295">
        <f t="shared" ca="1" si="85"/>
        <v>3.2387294378331877E-2</v>
      </c>
      <c r="H140" s="295">
        <f t="shared" ca="1" si="85"/>
        <v>4.4340412712665034E-2</v>
      </c>
      <c r="I140" s="295">
        <f t="shared" ca="1" si="85"/>
        <v>5.5113601164728208E-2</v>
      </c>
    </row>
    <row r="141" spans="1:16" ht="13.5" outlineLevel="1" thickBot="1" x14ac:dyDescent="0.25">
      <c r="A141" s="122" t="s">
        <v>141</v>
      </c>
      <c r="B141" s="126"/>
      <c r="C141" s="124">
        <f t="shared" ref="C141:I141" ca="1" si="86">IF((+C36+C48)&lt;&gt;0,+C140/(+C36+C48),0)</f>
        <v>0</v>
      </c>
      <c r="D141" s="124">
        <f t="shared" ca="1" si="86"/>
        <v>0</v>
      </c>
      <c r="E141" s="124">
        <f t="shared" ca="1" si="86"/>
        <v>4.6595602279995152E-3</v>
      </c>
      <c r="F141" s="124">
        <f t="shared" ca="1" si="86"/>
        <v>9.0753628076768404E-3</v>
      </c>
      <c r="G141" s="124">
        <f t="shared" ca="1" si="86"/>
        <v>1.2226614570887117E-2</v>
      </c>
      <c r="H141" s="124">
        <f t="shared" ca="1" si="86"/>
        <v>1.5781354618216961E-2</v>
      </c>
      <c r="I141" s="124">
        <f t="shared" ca="1" si="86"/>
        <v>1.8140101288471242E-2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outlineLevel="1" thickBot="1" x14ac:dyDescent="0.25">
      <c r="A146" s="215" t="s">
        <v>142</v>
      </c>
      <c r="B146" s="209"/>
      <c r="C146" s="209"/>
      <c r="D146" s="209"/>
      <c r="E146" s="209"/>
      <c r="F146" s="209"/>
      <c r="G146" s="209"/>
      <c r="H146" s="209"/>
      <c r="I146" s="210"/>
      <c r="J146" s="42"/>
    </row>
    <row r="147" spans="1:13"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outlineLevel="1" x14ac:dyDescent="0.2">
      <c r="A148" s="58" t="s">
        <v>119</v>
      </c>
      <c r="B148" s="128"/>
      <c r="C148" s="59"/>
      <c r="D148" s="59"/>
      <c r="E148" s="59"/>
      <c r="F148" s="59"/>
      <c r="G148" s="59"/>
      <c r="H148" s="59"/>
      <c r="I148" s="59"/>
      <c r="J148" s="60"/>
      <c r="K148" s="60"/>
      <c r="L148" s="60"/>
    </row>
    <row r="149" spans="1:13" s="64" customFormat="1" ht="14.25" outlineLevel="1" x14ac:dyDescent="0.2">
      <c r="A149" s="61" t="s">
        <v>68</v>
      </c>
      <c r="B149" s="90"/>
      <c r="C149" s="284">
        <f t="shared" ref="C149:C154" si="87">SUMIF($A$185:$A$195,$A149,C$185:C$195)</f>
        <v>0</v>
      </c>
      <c r="D149" s="284">
        <f t="shared" ref="D149:I149" si="88">SUMIF($A$185:$A$195,$A149,D$185:D$195)</f>
        <v>0</v>
      </c>
      <c r="E149" s="284">
        <f>SUMIF($A$185:$A$195,$A149,E$185:E$195)</f>
        <v>0</v>
      </c>
      <c r="F149" s="284">
        <f t="shared" si="88"/>
        <v>0</v>
      </c>
      <c r="G149" s="284">
        <f t="shared" si="88"/>
        <v>0</v>
      </c>
      <c r="H149" s="284">
        <f t="shared" si="88"/>
        <v>0</v>
      </c>
      <c r="I149" s="284">
        <f t="shared" si="88"/>
        <v>0</v>
      </c>
      <c r="J149" s="63"/>
      <c r="K149" s="63"/>
      <c r="L149" s="63"/>
    </row>
    <row r="150" spans="1:13" outlineLevel="1" x14ac:dyDescent="0.2">
      <c r="A150" s="61" t="s">
        <v>69</v>
      </c>
      <c r="B150" s="65"/>
      <c r="C150" s="284">
        <f t="shared" si="87"/>
        <v>0</v>
      </c>
      <c r="D150" s="284">
        <f t="shared" ref="D150:I154" si="89">SUMIF($A$185:$A$195,$A150,D$185:D$195)</f>
        <v>0</v>
      </c>
      <c r="E150" s="284">
        <f t="shared" si="89"/>
        <v>0</v>
      </c>
      <c r="F150" s="284">
        <f t="shared" si="89"/>
        <v>0</v>
      </c>
      <c r="G150" s="284">
        <f t="shared" si="89"/>
        <v>0</v>
      </c>
      <c r="H150" s="284">
        <f t="shared" si="89"/>
        <v>0</v>
      </c>
      <c r="I150" s="284">
        <f t="shared" si="89"/>
        <v>0</v>
      </c>
      <c r="J150" s="42"/>
      <c r="K150" s="21"/>
      <c r="L150" s="21"/>
    </row>
    <row r="151" spans="1:13" s="736" customFormat="1" outlineLevel="1" x14ac:dyDescent="0.2">
      <c r="A151" s="61" t="s">
        <v>546</v>
      </c>
      <c r="B151" s="65"/>
      <c r="C151" s="284">
        <f t="shared" si="87"/>
        <v>0</v>
      </c>
      <c r="D151" s="284">
        <f t="shared" si="89"/>
        <v>0</v>
      </c>
      <c r="E151" s="284">
        <f t="shared" si="89"/>
        <v>0</v>
      </c>
      <c r="F151" s="284">
        <f t="shared" si="89"/>
        <v>0</v>
      </c>
      <c r="G151" s="284">
        <f t="shared" si="89"/>
        <v>0</v>
      </c>
      <c r="H151" s="284">
        <f t="shared" si="89"/>
        <v>0</v>
      </c>
      <c r="I151" s="284">
        <f t="shared" si="89"/>
        <v>0</v>
      </c>
      <c r="J151" s="42"/>
      <c r="K151" s="712"/>
      <c r="L151" s="712"/>
    </row>
    <row r="152" spans="1:13" outlineLevel="1" x14ac:dyDescent="0.2">
      <c r="A152" s="61" t="s">
        <v>547</v>
      </c>
      <c r="B152" s="65"/>
      <c r="C152" s="284">
        <f t="shared" si="87"/>
        <v>0</v>
      </c>
      <c r="D152" s="284">
        <f t="shared" si="89"/>
        <v>0</v>
      </c>
      <c r="E152" s="284">
        <f t="shared" si="89"/>
        <v>0</v>
      </c>
      <c r="F152" s="284">
        <f t="shared" si="89"/>
        <v>0</v>
      </c>
      <c r="G152" s="284">
        <f t="shared" si="89"/>
        <v>0</v>
      </c>
      <c r="H152" s="284">
        <f t="shared" si="89"/>
        <v>0</v>
      </c>
      <c r="I152" s="284">
        <f t="shared" si="89"/>
        <v>0</v>
      </c>
      <c r="J152" s="42"/>
      <c r="K152" s="21"/>
      <c r="L152" s="21"/>
    </row>
    <row r="153" spans="1:13" s="736" customFormat="1" outlineLevel="1" x14ac:dyDescent="0.2">
      <c r="A153" s="61" t="s">
        <v>498</v>
      </c>
      <c r="B153" s="65"/>
      <c r="C153" s="284">
        <f t="shared" si="87"/>
        <v>0</v>
      </c>
      <c r="D153" s="284">
        <f t="shared" si="89"/>
        <v>0</v>
      </c>
      <c r="E153" s="284">
        <f t="shared" si="89"/>
        <v>0</v>
      </c>
      <c r="F153" s="284">
        <f t="shared" si="89"/>
        <v>0</v>
      </c>
      <c r="G153" s="284">
        <f t="shared" si="89"/>
        <v>0</v>
      </c>
      <c r="H153" s="284">
        <f t="shared" si="89"/>
        <v>0</v>
      </c>
      <c r="I153" s="284">
        <f t="shared" si="89"/>
        <v>0</v>
      </c>
      <c r="J153" s="42"/>
      <c r="K153" s="712"/>
      <c r="L153" s="712"/>
    </row>
    <row r="154" spans="1:13" outlineLevel="1" x14ac:dyDescent="0.2">
      <c r="A154" s="83" t="s">
        <v>70</v>
      </c>
      <c r="B154" s="65"/>
      <c r="C154" s="284">
        <f t="shared" si="87"/>
        <v>0</v>
      </c>
      <c r="D154" s="284">
        <f t="shared" si="89"/>
        <v>0</v>
      </c>
      <c r="E154" s="284">
        <f t="shared" si="89"/>
        <v>0</v>
      </c>
      <c r="F154" s="284">
        <f t="shared" si="89"/>
        <v>0.38314799999999999</v>
      </c>
      <c r="G154" s="284">
        <f t="shared" si="89"/>
        <v>0.88635599999999992</v>
      </c>
      <c r="H154" s="284">
        <f t="shared" si="89"/>
        <v>1.0366919999999999</v>
      </c>
      <c r="I154" s="284">
        <f t="shared" si="89"/>
        <v>1.254888</v>
      </c>
      <c r="J154" s="42"/>
      <c r="K154" s="21"/>
      <c r="L154" s="21"/>
    </row>
    <row r="155" spans="1:13" outlineLevel="1" x14ac:dyDescent="0.2">
      <c r="A155" s="129" t="s">
        <v>143</v>
      </c>
      <c r="B155" s="130"/>
      <c r="C155" s="295">
        <f t="shared" ref="C155:I155" si="90">SUM(C149:C154)</f>
        <v>0</v>
      </c>
      <c r="D155" s="295">
        <f t="shared" si="90"/>
        <v>0</v>
      </c>
      <c r="E155" s="295">
        <f t="shared" si="90"/>
        <v>0</v>
      </c>
      <c r="F155" s="295">
        <f t="shared" si="90"/>
        <v>0.38314799999999999</v>
      </c>
      <c r="G155" s="295">
        <f t="shared" si="90"/>
        <v>0.88635599999999992</v>
      </c>
      <c r="H155" s="295">
        <f t="shared" si="90"/>
        <v>1.0366919999999999</v>
      </c>
      <c r="I155" s="295">
        <f t="shared" si="90"/>
        <v>1.254888</v>
      </c>
      <c r="J155" s="127"/>
      <c r="K155" s="21"/>
      <c r="L155" s="21"/>
    </row>
    <row r="156" spans="1:13"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outlineLevel="1" x14ac:dyDescent="0.2">
      <c r="A160" s="66" t="str">
        <f t="shared" ref="A160:A169" ca="1" si="91">IF(ISNUMBER($J160),OFFSET($B$177,MATCH(+$J160,$J$178:$J$195,0),0),"")</f>
        <v>Step change - LV Management</v>
      </c>
      <c r="B160" s="284">
        <f t="shared" ref="B160:I169" ca="1" si="92">IF(ISNUMBER($J160),OFFSET(B$177,MATCH(+$J160,$J$178:$J$195,0)+13,0),"")</f>
        <v>0</v>
      </c>
      <c r="C160" s="284">
        <f t="shared" ca="1" si="92"/>
        <v>0</v>
      </c>
      <c r="D160" s="284">
        <f t="shared" ca="1" si="92"/>
        <v>0</v>
      </c>
      <c r="E160" s="284">
        <f t="shared" ca="1" si="92"/>
        <v>0</v>
      </c>
      <c r="F160" s="284">
        <f t="shared" ca="1" si="92"/>
        <v>0.38314799999999999</v>
      </c>
      <c r="G160" s="284">
        <f t="shared" ca="1" si="92"/>
        <v>0.88635599999999992</v>
      </c>
      <c r="H160" s="284">
        <f t="shared" ca="1" si="92"/>
        <v>1.0366919999999999</v>
      </c>
      <c r="I160" s="284">
        <f t="shared" ca="1" si="92"/>
        <v>1.254888</v>
      </c>
      <c r="J160" s="377">
        <f>IF($D$158&gt;0,1,"")</f>
        <v>1</v>
      </c>
      <c r="K160" s="66">
        <f ca="1">IF(ISNUMBER($J160),OFFSET($B$177,MATCH(+$J160,$J$178:$J$195,0)+1,0),"")</f>
        <v>0</v>
      </c>
      <c r="L160" s="66">
        <f ca="1">IF(ISNUMBER($J160),OFFSET($B$177,MATCH(+$J160,$J$178:$J$195,0)+2,0),"")</f>
        <v>0</v>
      </c>
      <c r="M160" s="66">
        <f ca="1">IF(ISNUMBER($J160),OFFSET($B$177,MATCH(+$J160,$J$178:$J$195,0)+3,0),"")</f>
        <v>0</v>
      </c>
    </row>
    <row r="161" spans="1:13" outlineLevel="1" x14ac:dyDescent="0.2">
      <c r="A161" s="66" t="str">
        <f t="shared" ca="1" si="91"/>
        <v/>
      </c>
      <c r="B161" s="284" t="str">
        <f t="shared" ca="1" si="92"/>
        <v/>
      </c>
      <c r="C161" s="284" t="str">
        <f t="shared" ca="1" si="92"/>
        <v/>
      </c>
      <c r="D161" s="284" t="str">
        <f t="shared" ca="1" si="92"/>
        <v/>
      </c>
      <c r="E161" s="284" t="str">
        <f t="shared" ca="1" si="92"/>
        <v/>
      </c>
      <c r="F161" s="284" t="str">
        <f t="shared" ca="1" si="92"/>
        <v/>
      </c>
      <c r="G161" s="284" t="str">
        <f t="shared" ca="1" si="92"/>
        <v/>
      </c>
      <c r="H161" s="284" t="str">
        <f t="shared" ca="1" si="92"/>
        <v/>
      </c>
      <c r="I161" s="284" t="str">
        <f t="shared" ca="1" si="92"/>
        <v/>
      </c>
      <c r="J161" s="377" t="str">
        <f>IF(J160&lt;$D$158,J160+1,"")</f>
        <v/>
      </c>
      <c r="K161" s="66" t="str">
        <f t="shared" ref="K161:K169" ca="1" si="93">IF(ISNUMBER($J161),OFFSET($B$177,MATCH(+$J161,$J$178:$J$195,0)+1,0),"")</f>
        <v/>
      </c>
      <c r="L161" s="66" t="str">
        <f t="shared" ref="L161:L169" ca="1" si="94">IF(ISNUMBER($J161),OFFSET($B$177,MATCH(+$J161,$J$178:$J$195,0)+2,0),"")</f>
        <v/>
      </c>
      <c r="M161" s="66" t="str">
        <f t="shared" ref="M161:M169" ca="1" si="95">IF(ISNUMBER($J161),OFFSET($B$177,MATCH(+$J161,$J$178:$J$195,0)+3,0),"")</f>
        <v/>
      </c>
    </row>
    <row r="162" spans="1:13" outlineLevel="1" x14ac:dyDescent="0.2">
      <c r="A162" s="66" t="str">
        <f t="shared" ca="1" si="91"/>
        <v/>
      </c>
      <c r="B162" s="284" t="str">
        <f t="shared" ca="1" si="92"/>
        <v/>
      </c>
      <c r="C162" s="284" t="str">
        <f t="shared" ca="1" si="92"/>
        <v/>
      </c>
      <c r="D162" s="284" t="str">
        <f t="shared" ca="1" si="92"/>
        <v/>
      </c>
      <c r="E162" s="284" t="str">
        <f t="shared" ca="1" si="92"/>
        <v/>
      </c>
      <c r="F162" s="284" t="str">
        <f t="shared" ca="1" si="92"/>
        <v/>
      </c>
      <c r="G162" s="284" t="str">
        <f t="shared" ca="1" si="92"/>
        <v/>
      </c>
      <c r="H162" s="284" t="str">
        <f t="shared" ca="1" si="92"/>
        <v/>
      </c>
      <c r="I162" s="284" t="str">
        <f t="shared" ca="1" si="92"/>
        <v/>
      </c>
      <c r="J162" s="377" t="str">
        <f t="shared" ref="J162:J169" si="96">IF(J161&lt;$D$158,J161+1,"")</f>
        <v/>
      </c>
      <c r="K162" s="66" t="str">
        <f t="shared" ca="1" si="93"/>
        <v/>
      </c>
      <c r="L162" s="66" t="str">
        <f t="shared" ca="1" si="94"/>
        <v/>
      </c>
      <c r="M162" s="66" t="str">
        <f t="shared" ca="1" si="95"/>
        <v/>
      </c>
    </row>
    <row r="163" spans="1:13" outlineLevel="1" x14ac:dyDescent="0.2">
      <c r="A163" s="66" t="str">
        <f t="shared" ca="1" si="91"/>
        <v/>
      </c>
      <c r="B163" s="284" t="str">
        <f t="shared" ca="1" si="92"/>
        <v/>
      </c>
      <c r="C163" s="284" t="str">
        <f t="shared" ca="1" si="92"/>
        <v/>
      </c>
      <c r="D163" s="284" t="str">
        <f t="shared" ca="1" si="92"/>
        <v/>
      </c>
      <c r="E163" s="284" t="str">
        <f t="shared" ca="1" si="92"/>
        <v/>
      </c>
      <c r="F163" s="284" t="str">
        <f t="shared" ca="1" si="92"/>
        <v/>
      </c>
      <c r="G163" s="284" t="str">
        <f t="shared" ca="1" si="92"/>
        <v/>
      </c>
      <c r="H163" s="284" t="str">
        <f t="shared" ca="1" si="92"/>
        <v/>
      </c>
      <c r="I163" s="284" t="str">
        <f t="shared" ca="1" si="92"/>
        <v/>
      </c>
      <c r="J163" s="377" t="str">
        <f t="shared" si="96"/>
        <v/>
      </c>
      <c r="K163" s="66" t="str">
        <f t="shared" ca="1" si="93"/>
        <v/>
      </c>
      <c r="L163" s="66" t="str">
        <f t="shared" ca="1" si="94"/>
        <v/>
      </c>
      <c r="M163" s="66" t="str">
        <f t="shared" ca="1" si="95"/>
        <v/>
      </c>
    </row>
    <row r="164" spans="1:13" outlineLevel="1" x14ac:dyDescent="0.2">
      <c r="A164" s="66" t="str">
        <f t="shared" ca="1" si="91"/>
        <v/>
      </c>
      <c r="B164" s="284" t="str">
        <f t="shared" ca="1" si="92"/>
        <v/>
      </c>
      <c r="C164" s="284" t="str">
        <f t="shared" ca="1" si="92"/>
        <v/>
      </c>
      <c r="D164" s="284" t="str">
        <f t="shared" ca="1" si="92"/>
        <v/>
      </c>
      <c r="E164" s="284" t="str">
        <f t="shared" ca="1" si="92"/>
        <v/>
      </c>
      <c r="F164" s="284" t="str">
        <f t="shared" ca="1" si="92"/>
        <v/>
      </c>
      <c r="G164" s="284" t="str">
        <f t="shared" ca="1" si="92"/>
        <v/>
      </c>
      <c r="H164" s="284" t="str">
        <f t="shared" ca="1" si="92"/>
        <v/>
      </c>
      <c r="I164" s="284" t="str">
        <f t="shared" ca="1" si="92"/>
        <v/>
      </c>
      <c r="J164" s="377" t="str">
        <f t="shared" si="96"/>
        <v/>
      </c>
      <c r="K164" s="66" t="str">
        <f t="shared" ca="1" si="93"/>
        <v/>
      </c>
      <c r="L164" s="66" t="str">
        <f t="shared" ca="1" si="94"/>
        <v/>
      </c>
      <c r="M164" s="66" t="str">
        <f t="shared" ca="1" si="95"/>
        <v/>
      </c>
    </row>
    <row r="165" spans="1:13" outlineLevel="1" x14ac:dyDescent="0.2">
      <c r="A165" s="66" t="str">
        <f t="shared" ca="1" si="91"/>
        <v/>
      </c>
      <c r="B165" s="284" t="str">
        <f t="shared" ca="1" si="92"/>
        <v/>
      </c>
      <c r="C165" s="284" t="str">
        <f t="shared" ca="1" si="92"/>
        <v/>
      </c>
      <c r="D165" s="284" t="str">
        <f t="shared" ca="1" si="92"/>
        <v/>
      </c>
      <c r="E165" s="284" t="str">
        <f t="shared" ca="1" si="92"/>
        <v/>
      </c>
      <c r="F165" s="284" t="str">
        <f t="shared" ca="1" si="92"/>
        <v/>
      </c>
      <c r="G165" s="284" t="str">
        <f t="shared" ca="1" si="92"/>
        <v/>
      </c>
      <c r="H165" s="284" t="str">
        <f t="shared" ca="1" si="92"/>
        <v/>
      </c>
      <c r="I165" s="284" t="str">
        <f t="shared" ca="1" si="92"/>
        <v/>
      </c>
      <c r="J165" s="377" t="str">
        <f t="shared" si="96"/>
        <v/>
      </c>
      <c r="K165" s="66" t="str">
        <f t="shared" ca="1" si="93"/>
        <v/>
      </c>
      <c r="L165" s="66" t="str">
        <f t="shared" ca="1" si="94"/>
        <v/>
      </c>
      <c r="M165" s="66" t="str">
        <f t="shared" ca="1" si="95"/>
        <v/>
      </c>
    </row>
    <row r="166" spans="1:13" outlineLevel="1" x14ac:dyDescent="0.2">
      <c r="A166" s="66" t="str">
        <f t="shared" ca="1" si="91"/>
        <v/>
      </c>
      <c r="B166" s="284" t="str">
        <f t="shared" ca="1" si="92"/>
        <v/>
      </c>
      <c r="C166" s="284" t="str">
        <f t="shared" ca="1" si="92"/>
        <v/>
      </c>
      <c r="D166" s="284" t="str">
        <f t="shared" ca="1" si="92"/>
        <v/>
      </c>
      <c r="E166" s="284" t="str">
        <f t="shared" ca="1" si="92"/>
        <v/>
      </c>
      <c r="F166" s="284" t="str">
        <f t="shared" ca="1" si="92"/>
        <v/>
      </c>
      <c r="G166" s="284" t="str">
        <f t="shared" ca="1" si="92"/>
        <v/>
      </c>
      <c r="H166" s="284" t="str">
        <f t="shared" ca="1" si="92"/>
        <v/>
      </c>
      <c r="I166" s="284" t="str">
        <f t="shared" ca="1" si="92"/>
        <v/>
      </c>
      <c r="J166" s="377" t="str">
        <f t="shared" si="96"/>
        <v/>
      </c>
      <c r="K166" s="66" t="str">
        <f t="shared" ca="1" si="93"/>
        <v/>
      </c>
      <c r="L166" s="66" t="str">
        <f t="shared" ca="1" si="94"/>
        <v/>
      </c>
      <c r="M166" s="66" t="str">
        <f t="shared" ca="1" si="95"/>
        <v/>
      </c>
    </row>
    <row r="167" spans="1:13" outlineLevel="1" x14ac:dyDescent="0.2">
      <c r="A167" s="66" t="str">
        <f t="shared" ca="1" si="91"/>
        <v/>
      </c>
      <c r="B167" s="284" t="str">
        <f t="shared" ca="1" si="92"/>
        <v/>
      </c>
      <c r="C167" s="284" t="str">
        <f t="shared" ca="1" si="92"/>
        <v/>
      </c>
      <c r="D167" s="284" t="str">
        <f t="shared" ca="1" si="92"/>
        <v/>
      </c>
      <c r="E167" s="284" t="str">
        <f t="shared" ca="1" si="92"/>
        <v/>
      </c>
      <c r="F167" s="284" t="str">
        <f t="shared" ca="1" si="92"/>
        <v/>
      </c>
      <c r="G167" s="284" t="str">
        <f t="shared" ca="1" si="92"/>
        <v/>
      </c>
      <c r="H167" s="284" t="str">
        <f t="shared" ca="1" si="92"/>
        <v/>
      </c>
      <c r="I167" s="284" t="str">
        <f t="shared" ca="1" si="92"/>
        <v/>
      </c>
      <c r="J167" s="377" t="str">
        <f t="shared" si="96"/>
        <v/>
      </c>
      <c r="K167" s="66" t="str">
        <f t="shared" ca="1" si="93"/>
        <v/>
      </c>
      <c r="L167" s="66" t="str">
        <f t="shared" ca="1" si="94"/>
        <v/>
      </c>
      <c r="M167" s="66" t="str">
        <f t="shared" ca="1" si="95"/>
        <v/>
      </c>
    </row>
    <row r="168" spans="1:13" outlineLevel="1" x14ac:dyDescent="0.2">
      <c r="A168" s="66" t="str">
        <f t="shared" ca="1" si="91"/>
        <v/>
      </c>
      <c r="B168" s="284" t="str">
        <f t="shared" ca="1" si="92"/>
        <v/>
      </c>
      <c r="C168" s="284" t="str">
        <f t="shared" ca="1" si="92"/>
        <v/>
      </c>
      <c r="D168" s="284" t="str">
        <f t="shared" ca="1" si="92"/>
        <v/>
      </c>
      <c r="E168" s="284" t="str">
        <f t="shared" ca="1" si="92"/>
        <v/>
      </c>
      <c r="F168" s="284" t="str">
        <f t="shared" ca="1" si="92"/>
        <v/>
      </c>
      <c r="G168" s="284" t="str">
        <f t="shared" ca="1" si="92"/>
        <v/>
      </c>
      <c r="H168" s="284" t="str">
        <f t="shared" ca="1" si="92"/>
        <v/>
      </c>
      <c r="I168" s="284" t="str">
        <f t="shared" ca="1" si="92"/>
        <v/>
      </c>
      <c r="J168" s="377" t="str">
        <f t="shared" si="96"/>
        <v/>
      </c>
      <c r="K168" s="66" t="str">
        <f t="shared" ca="1" si="93"/>
        <v/>
      </c>
      <c r="L168" s="66" t="str">
        <f t="shared" ca="1" si="94"/>
        <v/>
      </c>
      <c r="M168" s="66" t="str">
        <f t="shared" ca="1" si="95"/>
        <v/>
      </c>
    </row>
    <row r="169" spans="1:13" outlineLevel="1" x14ac:dyDescent="0.2">
      <c r="A169" s="66" t="str">
        <f t="shared" ca="1" si="91"/>
        <v/>
      </c>
      <c r="B169" s="284" t="str">
        <f t="shared" ca="1" si="92"/>
        <v/>
      </c>
      <c r="C169" s="284" t="str">
        <f t="shared" ca="1" si="92"/>
        <v/>
      </c>
      <c r="D169" s="284" t="str">
        <f t="shared" ca="1" si="92"/>
        <v/>
      </c>
      <c r="E169" s="284" t="str">
        <f t="shared" ca="1" si="92"/>
        <v/>
      </c>
      <c r="F169" s="284" t="str">
        <f t="shared" ca="1" si="92"/>
        <v/>
      </c>
      <c r="G169" s="284" t="str">
        <f t="shared" ca="1" si="92"/>
        <v/>
      </c>
      <c r="H169" s="284" t="str">
        <f t="shared" ca="1" si="92"/>
        <v/>
      </c>
      <c r="I169" s="284" t="str">
        <f t="shared" ca="1" si="92"/>
        <v/>
      </c>
      <c r="J169" s="377" t="str">
        <f t="shared" si="96"/>
        <v/>
      </c>
      <c r="K169" s="66" t="str">
        <f t="shared" ca="1" si="93"/>
        <v/>
      </c>
      <c r="L169" s="66" t="str">
        <f t="shared" ca="1" si="94"/>
        <v/>
      </c>
      <c r="M169" s="66" t="str">
        <f t="shared" ca="1" si="95"/>
        <v/>
      </c>
    </row>
    <row r="170" spans="1:13" x14ac:dyDescent="0.2">
      <c r="A170" s="129" t="s">
        <v>143</v>
      </c>
      <c r="B170" s="295">
        <f ca="1">SUM(B160:B169)</f>
        <v>0</v>
      </c>
      <c r="C170" s="295">
        <f t="shared" ref="C170:I170" ca="1" si="97">SUM(C160:C169)</f>
        <v>0</v>
      </c>
      <c r="D170" s="295">
        <f t="shared" ca="1" si="97"/>
        <v>0</v>
      </c>
      <c r="E170" s="295">
        <f t="shared" ca="1" si="97"/>
        <v>0</v>
      </c>
      <c r="F170" s="295">
        <f t="shared" ca="1" si="97"/>
        <v>0.38314799999999999</v>
      </c>
      <c r="G170" s="295">
        <f t="shared" ca="1" si="97"/>
        <v>0.88635599999999992</v>
      </c>
      <c r="H170" s="295">
        <f t="shared" ca="1" si="97"/>
        <v>1.0366919999999999</v>
      </c>
      <c r="I170" s="295">
        <f t="shared" ca="1" si="97"/>
        <v>1.254888</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outlineLevel="1" x14ac:dyDescent="0.2">
      <c r="A173" s="215" t="s">
        <v>144</v>
      </c>
      <c r="B173" s="216"/>
      <c r="C173" s="216"/>
      <c r="D173" s="216"/>
      <c r="E173" s="216"/>
      <c r="F173" s="216"/>
      <c r="G173" s="216"/>
      <c r="H173" s="216"/>
      <c r="I173" s="217"/>
      <c r="J173" s="42"/>
    </row>
    <row r="174" spans="1:13" outlineLevel="1" x14ac:dyDescent="0.2">
      <c r="A174" s="215" t="s">
        <v>145</v>
      </c>
      <c r="B174" s="216"/>
      <c r="C174" s="216"/>
      <c r="D174" s="216"/>
      <c r="E174" s="216"/>
      <c r="F174" s="216"/>
      <c r="G174" s="216"/>
      <c r="H174" s="216"/>
      <c r="I174" s="217"/>
      <c r="J174" s="42"/>
    </row>
    <row r="175" spans="1:13" ht="13.5" outlineLevel="1" thickBot="1" x14ac:dyDescent="0.25">
      <c r="A175" s="212" t="s">
        <v>481</v>
      </c>
      <c r="B175" s="219"/>
      <c r="C175" s="219"/>
      <c r="D175" s="219"/>
      <c r="E175" s="219"/>
      <c r="F175" s="219"/>
      <c r="G175" s="219"/>
      <c r="H175" s="219"/>
      <c r="I175" s="219"/>
      <c r="J175" s="42"/>
    </row>
    <row r="176" spans="1:13" outlineLevel="1" x14ac:dyDescent="0.2">
      <c r="A176" s="215"/>
      <c r="B176" s="216"/>
      <c r="C176" s="216"/>
      <c r="D176" s="216"/>
      <c r="E176" s="216"/>
      <c r="F176" s="216"/>
      <c r="G176" s="216"/>
      <c r="H176" s="216"/>
      <c r="I176" s="217"/>
      <c r="J176" s="42"/>
    </row>
    <row r="177" spans="1:12" outlineLevel="1" x14ac:dyDescent="0.2">
      <c r="A177" s="215"/>
      <c r="B177" s="216"/>
      <c r="C177" s="216"/>
      <c r="D177" s="216"/>
      <c r="E177" s="216"/>
      <c r="F177" s="216"/>
      <c r="G177" s="216"/>
      <c r="H177" s="216"/>
      <c r="I177" s="217"/>
      <c r="J177" s="378" t="s">
        <v>301</v>
      </c>
    </row>
    <row r="178" spans="1:12" outlineLevel="1" x14ac:dyDescent="0.2">
      <c r="A178" s="46" t="s">
        <v>146</v>
      </c>
      <c r="B178" s="47" t="s">
        <v>626</v>
      </c>
      <c r="C178" s="758"/>
      <c r="D178" s="48"/>
      <c r="E178" s="49"/>
      <c r="F178" s="42"/>
      <c r="G178" s="42"/>
      <c r="H178" s="42"/>
      <c r="I178" s="758"/>
      <c r="J178" s="376">
        <v>1</v>
      </c>
    </row>
    <row r="179" spans="1:12" ht="20.25" customHeight="1" outlineLevel="1" x14ac:dyDescent="0.2">
      <c r="A179" s="46" t="s">
        <v>110</v>
      </c>
      <c r="B179" s="47"/>
      <c r="C179" s="758"/>
      <c r="D179" s="758"/>
      <c r="E179" s="758"/>
      <c r="F179" s="758"/>
      <c r="G179" s="758"/>
      <c r="H179" s="758"/>
      <c r="I179" s="758"/>
      <c r="J179" s="42"/>
    </row>
    <row r="180" spans="1:12" ht="16.5" customHeight="1" outlineLevel="1" x14ac:dyDescent="0.2">
      <c r="A180" s="50" t="s">
        <v>232</v>
      </c>
      <c r="B180" s="47"/>
      <c r="C180" s="51"/>
      <c r="D180" s="758"/>
      <c r="E180" s="758"/>
      <c r="F180" s="758"/>
      <c r="G180" s="758"/>
      <c r="H180" s="758"/>
      <c r="I180" s="758"/>
      <c r="J180" s="42"/>
    </row>
    <row r="181" spans="1:12" outlineLevel="1" x14ac:dyDescent="0.2">
      <c r="A181" s="54" t="s">
        <v>105</v>
      </c>
      <c r="B181" s="42"/>
      <c r="C181" s="758"/>
      <c r="D181" s="758"/>
      <c r="E181" s="758"/>
      <c r="F181" s="758"/>
      <c r="G181" s="758"/>
      <c r="H181" s="758"/>
      <c r="I181" s="758"/>
      <c r="J181" s="42"/>
    </row>
    <row r="182" spans="1:12" ht="13.5" outlineLevel="1" thickBot="1" x14ac:dyDescent="0.25">
      <c r="A182" s="215"/>
      <c r="B182" s="209"/>
      <c r="C182" s="209"/>
      <c r="D182" s="209"/>
      <c r="E182" s="209"/>
      <c r="F182" s="209"/>
      <c r="G182" s="209"/>
      <c r="H182" s="209"/>
      <c r="I182" s="210"/>
      <c r="J182" s="42"/>
    </row>
    <row r="183" spans="1:12"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outlineLevel="1" x14ac:dyDescent="0.2">
      <c r="A184" s="58" t="s">
        <v>119</v>
      </c>
      <c r="B184" s="59"/>
      <c r="C184" s="59"/>
      <c r="D184" s="59"/>
      <c r="E184" s="59"/>
      <c r="F184" s="59"/>
      <c r="G184" s="59"/>
      <c r="H184" s="59"/>
      <c r="I184" s="59"/>
      <c r="J184" s="60"/>
      <c r="K184" s="60"/>
      <c r="L184" s="60"/>
    </row>
    <row r="185" spans="1:12" s="64" customFormat="1" ht="14.25" outlineLevel="1" x14ac:dyDescent="0.2">
      <c r="A185" s="61" t="s">
        <v>68</v>
      </c>
      <c r="B185" s="62"/>
      <c r="C185" s="284"/>
      <c r="D185" s="284"/>
      <c r="E185" s="284"/>
      <c r="F185" s="284"/>
      <c r="G185" s="284"/>
      <c r="H185" s="284"/>
      <c r="I185" s="284"/>
      <c r="J185" s="63"/>
      <c r="K185" s="63"/>
      <c r="L185" s="63"/>
    </row>
    <row r="186" spans="1:12" outlineLevel="1" x14ac:dyDescent="0.2">
      <c r="A186" s="61" t="s">
        <v>69</v>
      </c>
      <c r="B186" s="65"/>
      <c r="C186" s="284"/>
      <c r="D186" s="284"/>
      <c r="E186" s="284"/>
      <c r="F186" s="284"/>
      <c r="G186" s="284"/>
      <c r="H186" s="284"/>
      <c r="I186" s="284"/>
      <c r="J186" s="42"/>
      <c r="K186" s="21"/>
      <c r="L186" s="21"/>
    </row>
    <row r="187" spans="1:12" s="736" customFormat="1" outlineLevel="1" x14ac:dyDescent="0.2">
      <c r="A187" s="61" t="s">
        <v>546</v>
      </c>
      <c r="B187" s="65"/>
      <c r="C187" s="284"/>
      <c r="D187" s="284"/>
      <c r="E187" s="284"/>
      <c r="F187" s="284"/>
      <c r="G187" s="284"/>
      <c r="H187" s="284"/>
      <c r="I187" s="284"/>
      <c r="J187" s="42"/>
      <c r="K187" s="712"/>
      <c r="L187" s="712"/>
    </row>
    <row r="188" spans="1:12" outlineLevel="1" x14ac:dyDescent="0.2">
      <c r="A188" s="61" t="s">
        <v>547</v>
      </c>
      <c r="B188" s="65"/>
      <c r="C188" s="284"/>
      <c r="D188" s="284"/>
      <c r="E188" s="284"/>
      <c r="F188" s="284"/>
      <c r="G188" s="284"/>
      <c r="H188" s="284"/>
      <c r="I188" s="284"/>
      <c r="J188" s="42"/>
      <c r="K188" s="21"/>
      <c r="L188" s="21"/>
    </row>
    <row r="189" spans="1:12" s="736" customFormat="1" outlineLevel="1" x14ac:dyDescent="0.2">
      <c r="A189" s="61" t="s">
        <v>498</v>
      </c>
      <c r="B189" s="65"/>
      <c r="C189" s="284"/>
      <c r="D189" s="284"/>
      <c r="E189" s="284"/>
      <c r="F189" s="284"/>
      <c r="G189" s="284"/>
      <c r="H189" s="284"/>
      <c r="I189" s="284"/>
      <c r="J189" s="42"/>
      <c r="K189" s="712"/>
      <c r="L189" s="712"/>
    </row>
    <row r="190" spans="1:12" outlineLevel="1" x14ac:dyDescent="0.2">
      <c r="A190" s="83" t="s">
        <v>70</v>
      </c>
      <c r="B190" s="65"/>
      <c r="C190" s="917"/>
      <c r="D190" s="917"/>
      <c r="E190" s="917">
        <f>[1]STEP!M8</f>
        <v>0</v>
      </c>
      <c r="F190" s="917">
        <f>[1]STEP!N8</f>
        <v>0.38314799999999999</v>
      </c>
      <c r="G190" s="917">
        <f>[1]STEP!O8</f>
        <v>0.88635599999999992</v>
      </c>
      <c r="H190" s="917">
        <f>[1]STEP!P8</f>
        <v>1.0366919999999999</v>
      </c>
      <c r="I190" s="917">
        <f>[1]STEP!Q8</f>
        <v>1.254888</v>
      </c>
      <c r="J190" s="42"/>
      <c r="K190" s="21"/>
      <c r="L190" s="21"/>
    </row>
    <row r="191" spans="1:12" outlineLevel="1" x14ac:dyDescent="0.2">
      <c r="A191" s="129" t="s">
        <v>147</v>
      </c>
      <c r="B191" s="132"/>
      <c r="C191" s="295">
        <f t="shared" ref="C191:I191" si="98">SUM(C185:C190)</f>
        <v>0</v>
      </c>
      <c r="D191" s="295">
        <f t="shared" si="98"/>
        <v>0</v>
      </c>
      <c r="E191" s="295">
        <f t="shared" si="98"/>
        <v>0</v>
      </c>
      <c r="F191" s="295">
        <f t="shared" si="98"/>
        <v>0.38314799999999999</v>
      </c>
      <c r="G191" s="295">
        <f t="shared" si="98"/>
        <v>0.88635599999999992</v>
      </c>
      <c r="H191" s="295">
        <f t="shared" si="98"/>
        <v>1.0366919999999999</v>
      </c>
      <c r="I191" s="295">
        <f t="shared" si="98"/>
        <v>1.254888</v>
      </c>
      <c r="J191" s="133"/>
      <c r="K191" s="47"/>
      <c r="L191" s="47"/>
    </row>
    <row r="192" spans="1:12" outlineLevel="1" x14ac:dyDescent="0.2">
      <c r="A192" s="134"/>
      <c r="B192" s="68"/>
      <c r="C192" s="68"/>
      <c r="D192" s="68"/>
      <c r="E192" s="68"/>
      <c r="F192" s="68"/>
      <c r="G192" s="68"/>
      <c r="H192" s="68"/>
      <c r="I192" s="69"/>
    </row>
    <row r="193" spans="1:9" outlineLevel="1" x14ac:dyDescent="0.2"/>
    <row r="194" spans="1:9" outlineLevel="1" x14ac:dyDescent="0.2"/>
    <row r="195" spans="1:9" outlineLevel="1" x14ac:dyDescent="0.2">
      <c r="A195" s="231" t="s">
        <v>233</v>
      </c>
      <c r="B195" s="232"/>
      <c r="C195" s="232"/>
      <c r="D195" s="232"/>
      <c r="E195" s="232"/>
      <c r="F195" s="232"/>
      <c r="G195" s="232"/>
      <c r="H195" s="232"/>
      <c r="I195" s="233"/>
    </row>
    <row r="196" spans="1:9" outlineLevel="1" x14ac:dyDescent="0.2">
      <c r="A196" s="234"/>
      <c r="B196" s="42"/>
      <c r="C196" s="42"/>
      <c r="D196" s="42"/>
      <c r="E196" s="42"/>
      <c r="F196" s="42"/>
      <c r="G196" s="42"/>
      <c r="H196" s="42"/>
      <c r="I196" s="78"/>
    </row>
    <row r="197" spans="1:9"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outlineLevel="1" x14ac:dyDescent="0.2">
      <c r="A205" t="s">
        <v>71</v>
      </c>
      <c r="B205" s="82">
        <f t="shared" ref="B205:I205" ca="1" si="99">+B14</f>
        <v>0</v>
      </c>
      <c r="C205" s="82">
        <f t="shared" ca="1" si="99"/>
        <v>1.7243085965302622</v>
      </c>
      <c r="D205" s="82">
        <f t="shared" ca="1" si="99"/>
        <v>1.7243085965302622</v>
      </c>
      <c r="E205" s="82">
        <f t="shared" ca="1" si="99"/>
        <v>1.7243085965302622</v>
      </c>
      <c r="F205" s="82">
        <f t="shared" ca="1" si="99"/>
        <v>1.7243085965302622</v>
      </c>
      <c r="G205" s="82">
        <f t="shared" ca="1" si="99"/>
        <v>1.7243085965302622</v>
      </c>
      <c r="H205" s="82">
        <f t="shared" ca="1" si="99"/>
        <v>1.7243085965302622</v>
      </c>
      <c r="I205" s="82">
        <f t="shared" ca="1" si="99"/>
        <v>1.7243085965302622</v>
      </c>
    </row>
    <row r="206" spans="1:9" outlineLevel="1" x14ac:dyDescent="0.2">
      <c r="A206" t="s">
        <v>149</v>
      </c>
      <c r="B206" s="82">
        <f t="shared" ref="B206:I206" ca="1" si="100">+B36</f>
        <v>0</v>
      </c>
      <c r="C206" s="82">
        <f t="shared" ca="1" si="100"/>
        <v>1.7243085965302622</v>
      </c>
      <c r="D206" s="82">
        <f t="shared" ca="1" si="100"/>
        <v>1.7243085965302622</v>
      </c>
      <c r="E206" s="82">
        <f t="shared" ca="1" si="100"/>
        <v>1.7243085965302622</v>
      </c>
      <c r="F206" s="82">
        <f t="shared" ca="1" si="100"/>
        <v>2.1074565965302621</v>
      </c>
      <c r="G206" s="82">
        <f t="shared" ca="1" si="100"/>
        <v>2.6106645965302624</v>
      </c>
      <c r="H206" s="82">
        <f t="shared" ca="1" si="100"/>
        <v>2.7610005965302622</v>
      </c>
      <c r="I206" s="82">
        <f t="shared" ca="1" si="100"/>
        <v>2.9791965965302625</v>
      </c>
    </row>
    <row r="207" spans="1:9" outlineLevel="1" x14ac:dyDescent="0.2">
      <c r="A207" t="s">
        <v>150</v>
      </c>
      <c r="B207" s="82">
        <f t="shared" ref="B207:I207" ca="1" si="101">+B36+B48</f>
        <v>0</v>
      </c>
      <c r="C207" s="82">
        <f t="shared" ca="1" si="101"/>
        <v>1.7243085965302622</v>
      </c>
      <c r="D207" s="82">
        <f t="shared" ca="1" si="101"/>
        <v>1.7243085965302622</v>
      </c>
      <c r="E207" s="82">
        <f t="shared" ca="1" si="101"/>
        <v>1.7392796917606355</v>
      </c>
      <c r="F207" s="82">
        <f t="shared" ca="1" si="101"/>
        <v>2.1352508873351574</v>
      </c>
      <c r="G207" s="82">
        <f t="shared" ca="1" si="101"/>
        <v>2.648917587984617</v>
      </c>
      <c r="H207" s="82">
        <f t="shared" ca="1" si="101"/>
        <v>2.8096708923504807</v>
      </c>
      <c r="I207" s="82">
        <f t="shared" ca="1" si="101"/>
        <v>3.0382190423465332</v>
      </c>
    </row>
    <row r="208" spans="1:9" outlineLevel="1" x14ac:dyDescent="0.2">
      <c r="A208" t="s">
        <v>151</v>
      </c>
      <c r="B208" s="82">
        <f t="shared" ref="B208:I208" ca="1" si="102">+B70</f>
        <v>0</v>
      </c>
      <c r="C208" s="82">
        <f t="shared" ca="1" si="102"/>
        <v>1.7243085965302622</v>
      </c>
      <c r="D208" s="82">
        <f t="shared" ca="1" si="102"/>
        <v>1.7243085965302622</v>
      </c>
      <c r="E208" s="82">
        <f t="shared" ca="1" si="102"/>
        <v>1.7473839702377305</v>
      </c>
      <c r="F208" s="82">
        <f t="shared" ca="1" si="102"/>
        <v>2.1546290638231378</v>
      </c>
      <c r="G208" s="82">
        <f t="shared" ca="1" si="102"/>
        <v>2.6813048823629488</v>
      </c>
      <c r="H208" s="82">
        <f t="shared" ca="1" si="102"/>
        <v>2.8540113050631457</v>
      </c>
      <c r="I208" s="82">
        <f t="shared" ca="1" si="102"/>
        <v>3.0933326435112614</v>
      </c>
    </row>
    <row r="209" outlineLevel="1" x14ac:dyDescent="0.2"/>
    <row r="210" outlineLevel="1" x14ac:dyDescent="0.2"/>
    <row r="211" outlineLevel="1" x14ac:dyDescent="0.2"/>
    <row r="212" outlineLevel="1" x14ac:dyDescent="0.2"/>
    <row r="213" outlineLevel="1" x14ac:dyDescent="0.2"/>
    <row r="214" outlineLevel="1" x14ac:dyDescent="0.2"/>
    <row r="215" outlineLevel="1" x14ac:dyDescent="0.2"/>
    <row r="216" outlineLevel="1" x14ac:dyDescent="0.2"/>
    <row r="217" outlineLevel="1" x14ac:dyDescent="0.2"/>
    <row r="218" outlineLevel="1" x14ac:dyDescent="0.2"/>
    <row r="219" outlineLevel="1" x14ac:dyDescent="0.2"/>
    <row r="220" outlineLevel="1" x14ac:dyDescent="0.2"/>
    <row r="221" outlineLevel="1" x14ac:dyDescent="0.2"/>
    <row r="222" outlineLevel="1" x14ac:dyDescent="0.2"/>
    <row r="223" outlineLevel="1" x14ac:dyDescent="0.2"/>
    <row r="224" outlineLevel="1" x14ac:dyDescent="0.2"/>
    <row r="225" outlineLevel="1" x14ac:dyDescent="0.2"/>
    <row r="226" outlineLevel="1" x14ac:dyDescent="0.2"/>
    <row r="227" outlineLevel="1" x14ac:dyDescent="0.2"/>
    <row r="228" outlineLevel="1" x14ac:dyDescent="0.2"/>
    <row r="229" outlineLevel="1" x14ac:dyDescent="0.2"/>
    <row r="230" outlineLevel="1" x14ac:dyDescent="0.2"/>
    <row r="231" outlineLevel="1" x14ac:dyDescent="0.2"/>
    <row r="232" outlineLevel="1" x14ac:dyDescent="0.2"/>
    <row r="233" outlineLevel="1" x14ac:dyDescent="0.2"/>
    <row r="234" outlineLevel="1" x14ac:dyDescent="0.2"/>
    <row r="235" outlineLevel="1" x14ac:dyDescent="0.2"/>
    <row r="236" outlineLevel="1" x14ac:dyDescent="0.2"/>
    <row r="237" outlineLevel="1" x14ac:dyDescent="0.2"/>
    <row r="238" outlineLevel="1" x14ac:dyDescent="0.2"/>
    <row r="239" outlineLevel="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163" priority="4" stopIfTrue="1" operator="notEqual">
      <formula>0</formula>
    </cfRule>
  </conditionalFormatting>
  <conditionalFormatting sqref="J130 J14 J70 J59 J48 J36:J37 J94 J25">
    <cfRule type="cellIs" dxfId="162" priority="5" stopIfTrue="1" operator="equal">
      <formula>"OK"</formula>
    </cfRule>
    <cfRule type="cellIs" dxfId="161" priority="6" stopIfTrue="1" operator="equal">
      <formula>"Warning Check Escalations"</formula>
    </cfRule>
  </conditionalFormatting>
  <conditionalFormatting sqref="N120:T120 N84:T84">
    <cfRule type="cellIs" dxfId="160" priority="7" stopIfTrue="1" operator="notEqual">
      <formula>0</formula>
    </cfRule>
    <cfRule type="cellIs" dxfId="159" priority="8" stopIfTrue="1" operator="equal">
      <formula>0</formula>
    </cfRule>
  </conditionalFormatting>
  <conditionalFormatting sqref="N84:T84">
    <cfRule type="cellIs" dxfId="158" priority="2" stopIfTrue="1" operator="notEqual">
      <formula>0</formula>
    </cfRule>
    <cfRule type="cellIs" dxfId="157" priority="3" stopIfTrue="1" operator="equal">
      <formula>0</formula>
    </cfRule>
  </conditionalFormatting>
  <conditionalFormatting sqref="B94:I94">
    <cfRule type="cellIs" dxfId="156" priority="1" stopIfTrue="1" operator="notEqual">
      <formula>0</formula>
    </cfRule>
  </conditionalFormatting>
  <dataValidations count="5">
    <dataValidation type="list" showInputMessage="1" showErrorMessage="1" sqref="B112" xr:uid="{00000000-0002-0000-3D00-000000000000}">
      <formula1>"Labour, Materials, Services"</formula1>
    </dataValidation>
    <dataValidation type="list" allowBlank="1" showInputMessage="1" showErrorMessage="1" sqref="A77:A82" xr:uid="{00000000-0002-0000-3D00-000001000000}">
      <formula1>EscalationDescription_Input_Cost</formula1>
    </dataValidation>
    <dataValidation type="list" showInputMessage="1" showErrorMessage="1" sqref="A113:A118" xr:uid="{00000000-0002-0000-3D00-000002000000}">
      <formula1>EscalationDescription_General</formula1>
    </dataValidation>
    <dataValidation type="list" allowBlank="1" showInputMessage="1" showErrorMessage="1" sqref="D5" xr:uid="{00000000-0002-0000-3D00-000003000000}">
      <formula1>"2008/09 Regulatory Accounts, Bottom Up"</formula1>
    </dataValidation>
    <dataValidation type="list" showInputMessage="1" showErrorMessage="1" sqref="B77:B82 B113:B118" xr:uid="{00000000-0002-0000-3D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21505"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6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codeName="Sheet36">
    <tabColor rgb="FF008000"/>
    <pageSetUpPr fitToPage="1"/>
  </sheetPr>
  <dimension ref="A1:U240"/>
  <sheetViews>
    <sheetView showGridLines="0" workbookViewId="0">
      <selection activeCell="A115" sqref="A115"/>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8</v>
      </c>
      <c r="M1" s="281"/>
      <c r="N1" s="279"/>
      <c r="O1" s="279"/>
      <c r="P1" s="279"/>
      <c r="Q1" s="279"/>
      <c r="R1" s="279"/>
      <c r="S1" s="279"/>
      <c r="T1" s="279"/>
    </row>
    <row r="2" spans="1:20" ht="15.75" x14ac:dyDescent="0.25">
      <c r="A2" s="184" t="s">
        <v>114</v>
      </c>
      <c r="B2" s="74" t="str">
        <f ca="1">OFFSET(List_DAOpexStart,+$K$1,1)</f>
        <v>Network Telephony</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11.178985453793196</v>
      </c>
      <c r="D13" s="285">
        <f ca="1">OFFSET(Future_DAOpexStart,MATCH($K$1,'I-5 Future DA'!$A$6:$A$222)+7,+'I-5 Future DA'!E$5)</f>
        <v>11.178985453793196</v>
      </c>
      <c r="E13" s="285">
        <f ca="1">OFFSET(Future_DAOpexStart,MATCH($K$1,'I-5 Future DA'!$A$6:$A$222)+7,+'I-5 Future DA'!F$5)</f>
        <v>11.178985453793196</v>
      </c>
      <c r="F13" s="285">
        <f ca="1">OFFSET(Future_DAOpexStart,MATCH($K$1,'I-5 Future DA'!$A$6:$A$222)+7,+'I-5 Future DA'!G$5)</f>
        <v>11.178985453793196</v>
      </c>
      <c r="G13" s="285">
        <f ca="1">OFFSET(Future_DAOpexStart,MATCH($K$1,'I-5 Future DA'!$A$6:$A$222)+7,+'I-5 Future DA'!H$5)</f>
        <v>11.178985453793196</v>
      </c>
      <c r="H13" s="285">
        <f ca="1">OFFSET(Future_DAOpexStart,MATCH($K$1,'I-5 Future DA'!$A$6:$A$222)+7,+'I-5 Future DA'!I$5)</f>
        <v>11.178985453793196</v>
      </c>
      <c r="I13" s="285">
        <f ca="1">OFFSET(Future_DAOpexStart,MATCH($K$1,'I-5 Future DA'!$A$6:$A$222)+7,+'I-5 Future DA'!J$5)</f>
        <v>11.178985453793196</v>
      </c>
      <c r="J13" s="36"/>
      <c r="K13" s="21"/>
      <c r="L13" s="21"/>
    </row>
    <row r="14" spans="1:20" s="87" customFormat="1" ht="18" customHeight="1" collapsed="1" thickBot="1" x14ac:dyDescent="0.25">
      <c r="A14" s="84" t="s">
        <v>71</v>
      </c>
      <c r="B14" s="286">
        <f t="shared" ref="B14:I14" ca="1" si="0">SUM(B8:B13)</f>
        <v>0</v>
      </c>
      <c r="C14" s="286">
        <f t="shared" ca="1" si="0"/>
        <v>11.178985453793196</v>
      </c>
      <c r="D14" s="286">
        <f t="shared" ca="1" si="0"/>
        <v>11.178985453793196</v>
      </c>
      <c r="E14" s="286">
        <f t="shared" ca="1" si="0"/>
        <v>11.178985453793196</v>
      </c>
      <c r="F14" s="286">
        <f t="shared" ca="1" si="0"/>
        <v>11.178985453793196</v>
      </c>
      <c r="G14" s="286">
        <f t="shared" ca="1" si="0"/>
        <v>11.178985453793196</v>
      </c>
      <c r="H14" s="286">
        <f t="shared" ca="1" si="0"/>
        <v>11.178985453793196</v>
      </c>
      <c r="I14" s="286">
        <f t="shared" ca="1" si="0"/>
        <v>11.178985453793196</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+'DA-8'!B8+'DA-8'!B19</f>
        <v>0</v>
      </c>
      <c r="C30" s="284">
        <f ca="1">+'DA-8'!C8+'DA-8'!C19</f>
        <v>0</v>
      </c>
      <c r="D30" s="284">
        <f ca="1">+'DA-8'!D8+'DA-8'!D19</f>
        <v>0</v>
      </c>
      <c r="E30" s="284">
        <f ca="1">+'DA-8'!E8+'DA-8'!E19</f>
        <v>0</v>
      </c>
      <c r="F30" s="284">
        <f ca="1">+'DA-8'!F8+'DA-8'!F19</f>
        <v>0</v>
      </c>
      <c r="G30" s="284">
        <f ca="1">+'DA-8'!G8+'DA-8'!G19</f>
        <v>0</v>
      </c>
      <c r="H30" s="284">
        <f ca="1">+'DA-8'!H8+'DA-8'!H19</f>
        <v>0</v>
      </c>
      <c r="I30" s="284">
        <f ca="1">+'DA-8'!I8+'DA-8'!I19</f>
        <v>0</v>
      </c>
      <c r="J30" s="42"/>
      <c r="K30" s="21"/>
      <c r="L30" s="21"/>
    </row>
    <row r="31" spans="1:12" hidden="1" outlineLevel="2" x14ac:dyDescent="0.2">
      <c r="A31" s="61" t="s">
        <v>69</v>
      </c>
      <c r="B31" s="284">
        <f ca="1">+'DA-8'!B9+'DA-8'!B20</f>
        <v>0</v>
      </c>
      <c r="C31" s="284">
        <f ca="1">+'DA-8'!C9+'DA-8'!C20</f>
        <v>0</v>
      </c>
      <c r="D31" s="284">
        <f ca="1">+'DA-8'!D9+'DA-8'!D20</f>
        <v>0</v>
      </c>
      <c r="E31" s="284">
        <f ca="1">+'DA-8'!E9+'DA-8'!E20</f>
        <v>0</v>
      </c>
      <c r="F31" s="284">
        <f ca="1">+'DA-8'!F9+'DA-8'!F20</f>
        <v>0</v>
      </c>
      <c r="G31" s="284">
        <f ca="1">+'DA-8'!G9+'DA-8'!G20</f>
        <v>0</v>
      </c>
      <c r="H31" s="284">
        <f ca="1">+'DA-8'!H9+'DA-8'!H20</f>
        <v>0</v>
      </c>
      <c r="I31" s="284">
        <f ca="1">+'DA-8'!I9+'DA-8'!I20</f>
        <v>0</v>
      </c>
      <c r="J31" s="42"/>
      <c r="K31" s="21"/>
      <c r="L31" s="21"/>
    </row>
    <row r="32" spans="1:12" s="736" customFormat="1" hidden="1" outlineLevel="2" x14ac:dyDescent="0.2">
      <c r="A32" s="61" t="s">
        <v>546</v>
      </c>
      <c r="B32" s="284">
        <f ca="1">+'DA-8'!B10+'DA-8'!B21</f>
        <v>0</v>
      </c>
      <c r="C32" s="284">
        <f ca="1">+'DA-8'!C10+'DA-8'!C21</f>
        <v>0</v>
      </c>
      <c r="D32" s="284">
        <f ca="1">+'DA-8'!D10+'DA-8'!D21</f>
        <v>0</v>
      </c>
      <c r="E32" s="284">
        <f ca="1">+'DA-8'!E10+'DA-8'!E21</f>
        <v>0</v>
      </c>
      <c r="F32" s="284">
        <f ca="1">+'DA-8'!F10+'DA-8'!F21</f>
        <v>0</v>
      </c>
      <c r="G32" s="284">
        <f ca="1">+'DA-8'!G10+'DA-8'!G21</f>
        <v>0</v>
      </c>
      <c r="H32" s="284">
        <f ca="1">+'DA-8'!H10+'DA-8'!H21</f>
        <v>0</v>
      </c>
      <c r="I32" s="284">
        <f ca="1">+'DA-8'!I10+'DA-8'!I21</f>
        <v>0</v>
      </c>
      <c r="J32" s="42"/>
      <c r="K32" s="712"/>
      <c r="L32" s="712"/>
    </row>
    <row r="33" spans="1:12" hidden="1" outlineLevel="2" x14ac:dyDescent="0.2">
      <c r="A33" s="61" t="s">
        <v>547</v>
      </c>
      <c r="B33" s="284">
        <f ca="1">+'DA-8'!B11+'DA-8'!B22</f>
        <v>0</v>
      </c>
      <c r="C33" s="284">
        <f ca="1">+'DA-8'!C11+'DA-8'!C22</f>
        <v>0</v>
      </c>
      <c r="D33" s="284">
        <f ca="1">+'DA-8'!D11+'DA-8'!D22</f>
        <v>0</v>
      </c>
      <c r="E33" s="284">
        <f ca="1">+'DA-8'!E11+'DA-8'!E22</f>
        <v>0</v>
      </c>
      <c r="F33" s="284">
        <f ca="1">+'DA-8'!F11+'DA-8'!F22</f>
        <v>0</v>
      </c>
      <c r="G33" s="284">
        <f ca="1">+'DA-8'!G11+'DA-8'!G22</f>
        <v>0</v>
      </c>
      <c r="H33" s="284">
        <f ca="1">+'DA-8'!H11+'DA-8'!H22</f>
        <v>0</v>
      </c>
      <c r="I33" s="284">
        <f ca="1">+'DA-8'!I11+'DA-8'!I22</f>
        <v>0</v>
      </c>
      <c r="J33" s="42"/>
      <c r="K33" s="21"/>
      <c r="L33" s="21"/>
    </row>
    <row r="34" spans="1:12" s="736" customFormat="1" hidden="1" outlineLevel="2" x14ac:dyDescent="0.2">
      <c r="A34" s="61" t="s">
        <v>498</v>
      </c>
      <c r="B34" s="284">
        <f ca="1">+'DA-8'!B12+'DA-8'!B23</f>
        <v>0</v>
      </c>
      <c r="C34" s="284">
        <f ca="1">+'DA-8'!C12+'DA-8'!C23</f>
        <v>0</v>
      </c>
      <c r="D34" s="284">
        <f ca="1">+'DA-8'!D12+'DA-8'!D23</f>
        <v>0</v>
      </c>
      <c r="E34" s="284">
        <f ca="1">+'DA-8'!E12+'DA-8'!E23</f>
        <v>0</v>
      </c>
      <c r="F34" s="284">
        <f ca="1">+'DA-8'!F12+'DA-8'!F23</f>
        <v>0</v>
      </c>
      <c r="G34" s="284">
        <f ca="1">+'DA-8'!G12+'DA-8'!G23</f>
        <v>0</v>
      </c>
      <c r="H34" s="284">
        <f ca="1">+'DA-8'!H12+'DA-8'!H23</f>
        <v>0</v>
      </c>
      <c r="I34" s="284">
        <f ca="1">+'DA-8'!I12+'DA-8'!I23</f>
        <v>0</v>
      </c>
      <c r="J34" s="42"/>
      <c r="K34" s="712"/>
      <c r="L34" s="712"/>
    </row>
    <row r="35" spans="1:12" ht="13.5" hidden="1" outlineLevel="2" thickBot="1" x14ac:dyDescent="0.25">
      <c r="A35" s="83" t="s">
        <v>70</v>
      </c>
      <c r="B35" s="284">
        <f ca="1">+'DA-8'!B13+'DA-8'!B24</f>
        <v>0</v>
      </c>
      <c r="C35" s="284">
        <f ca="1">+'DA-8'!C13+'DA-8'!C24</f>
        <v>11.178985453793196</v>
      </c>
      <c r="D35" s="284">
        <f ca="1">+'DA-8'!D13+'DA-8'!D24</f>
        <v>11.178985453793196</v>
      </c>
      <c r="E35" s="284">
        <f ca="1">+'DA-8'!E13+'DA-8'!E24</f>
        <v>11.178985453793196</v>
      </c>
      <c r="F35" s="284">
        <f ca="1">+'DA-8'!F13+'DA-8'!F24</f>
        <v>11.178985453793196</v>
      </c>
      <c r="G35" s="284">
        <f ca="1">+'DA-8'!G13+'DA-8'!G24</f>
        <v>11.178985453793196</v>
      </c>
      <c r="H35" s="284">
        <f ca="1">+'DA-8'!H13+'DA-8'!H24</f>
        <v>11.178985453793196</v>
      </c>
      <c r="I35" s="284">
        <f ca="1">+'DA-8'!I13+'DA-8'!I24</f>
        <v>11.178985453793196</v>
      </c>
      <c r="J35" s="93"/>
      <c r="K35" s="21"/>
      <c r="L35" s="21"/>
    </row>
    <row r="36" spans="1:12" s="87" customFormat="1" ht="20.25" customHeight="1" collapsed="1" thickBot="1" x14ac:dyDescent="0.25">
      <c r="A36" s="94" t="s">
        <v>121</v>
      </c>
      <c r="B36" s="293">
        <f t="shared" ref="B36:I36" ca="1" si="7">SUM(B30:B35)</f>
        <v>0</v>
      </c>
      <c r="C36" s="293">
        <f t="shared" ca="1" si="7"/>
        <v>11.178985453793196</v>
      </c>
      <c r="D36" s="293">
        <f t="shared" ca="1" si="7"/>
        <v>11.178985453793196</v>
      </c>
      <c r="E36" s="293">
        <f t="shared" ca="1" si="7"/>
        <v>11.178985453793196</v>
      </c>
      <c r="F36" s="293">
        <f t="shared" ca="1" si="7"/>
        <v>11.178985453793196</v>
      </c>
      <c r="G36" s="293">
        <f t="shared" ca="1" si="7"/>
        <v>11.178985453793196</v>
      </c>
      <c r="H36" s="293">
        <f t="shared" ca="1" si="7"/>
        <v>11.178985453793196</v>
      </c>
      <c r="I36" s="293">
        <f t="shared" ca="1" si="7"/>
        <v>11.178985453793196</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9.7060152773388642E-2</v>
      </c>
      <c r="F47" s="284">
        <f t="shared" ca="1" si="12"/>
        <v>0.18019510732107569</v>
      </c>
      <c r="G47" s="284">
        <f t="shared" ca="1" si="12"/>
        <v>0.24800063973049982</v>
      </c>
      <c r="H47" s="284">
        <f t="shared" ca="1" si="12"/>
        <v>0.31553779300344842</v>
      </c>
      <c r="I47" s="284">
        <f t="shared" ca="1" si="12"/>
        <v>0.38265253943237987</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9.7060152773388642E-2</v>
      </c>
      <c r="F48" s="293">
        <f t="shared" ca="1" si="13"/>
        <v>0.18019510732107569</v>
      </c>
      <c r="G48" s="293">
        <f t="shared" ca="1" si="13"/>
        <v>0.24800063973049982</v>
      </c>
      <c r="H48" s="293">
        <f t="shared" ca="1" si="13"/>
        <v>0.31553779300344842</v>
      </c>
      <c r="I48" s="293">
        <f t="shared" ca="1" si="13"/>
        <v>0.38265253943237987</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5.2541413637466332E-2</v>
      </c>
      <c r="F58" s="285">
        <f t="shared" ca="1" si="18"/>
        <v>0.12563200897802226</v>
      </c>
      <c r="G58" s="285">
        <f t="shared" ca="1" si="18"/>
        <v>0.20997232947260083</v>
      </c>
      <c r="H58" s="285">
        <f t="shared" ca="1" si="18"/>
        <v>0.28746642551542251</v>
      </c>
      <c r="I58" s="285">
        <f t="shared" ca="1" si="18"/>
        <v>0.35731083575552036</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5.2541413637466332E-2</v>
      </c>
      <c r="F59" s="286">
        <f t="shared" ca="1" si="19"/>
        <v>0.12563200897802226</v>
      </c>
      <c r="G59" s="286">
        <f t="shared" ca="1" si="19"/>
        <v>0.20997232947260083</v>
      </c>
      <c r="H59" s="286">
        <f t="shared" ca="1" si="19"/>
        <v>0.28746642551542251</v>
      </c>
      <c r="I59" s="286">
        <f t="shared" ca="1" si="19"/>
        <v>0.35731083575552036</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1"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1"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1"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1"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1" ht="12.75" hidden="1" customHeight="1" outlineLevel="1" thickBot="1" x14ac:dyDescent="0.25">
      <c r="A69" s="83" t="s">
        <v>70</v>
      </c>
      <c r="B69" s="285">
        <f t="shared" ref="B69:I69" ca="1" si="24">+B47+B35+B58</f>
        <v>0</v>
      </c>
      <c r="C69" s="285">
        <f t="shared" ca="1" si="24"/>
        <v>11.178985453793196</v>
      </c>
      <c r="D69" s="285">
        <f t="shared" ca="1" si="24"/>
        <v>11.178985453793196</v>
      </c>
      <c r="E69" s="285">
        <f t="shared" ca="1" si="24"/>
        <v>11.328587020204052</v>
      </c>
      <c r="F69" s="285">
        <f t="shared" ca="1" si="24"/>
        <v>11.484812570092293</v>
      </c>
      <c r="G69" s="285">
        <f t="shared" ca="1" si="24"/>
        <v>11.636958422996296</v>
      </c>
      <c r="H69" s="285">
        <f t="shared" ca="1" si="24"/>
        <v>11.781989672312067</v>
      </c>
      <c r="I69" s="285">
        <f t="shared" ca="1" si="24"/>
        <v>11.918948828981096</v>
      </c>
      <c r="K69" s="42"/>
      <c r="L69" s="21"/>
    </row>
    <row r="70" spans="1:21" s="87" customFormat="1" ht="18" customHeight="1" collapsed="1" thickBot="1" x14ac:dyDescent="0.25">
      <c r="A70" s="99" t="s">
        <v>122</v>
      </c>
      <c r="B70" s="294">
        <f t="shared" ref="B70:I70" ca="1" si="25">SUM(B64:B69)</f>
        <v>0</v>
      </c>
      <c r="C70" s="294">
        <f t="shared" ca="1" si="25"/>
        <v>11.178985453793196</v>
      </c>
      <c r="D70" s="294">
        <f t="shared" ca="1" si="25"/>
        <v>11.178985453793196</v>
      </c>
      <c r="E70" s="294">
        <f t="shared" ca="1" si="25"/>
        <v>11.328587020204052</v>
      </c>
      <c r="F70" s="294">
        <f t="shared" ca="1" si="25"/>
        <v>11.484812570092293</v>
      </c>
      <c r="G70" s="294">
        <f t="shared" ca="1" si="25"/>
        <v>11.636958422996296</v>
      </c>
      <c r="H70" s="294">
        <f t="shared" ca="1" si="25"/>
        <v>11.781989672312067</v>
      </c>
      <c r="I70" s="294">
        <f t="shared" ca="1" si="25"/>
        <v>11.918948828981096</v>
      </c>
      <c r="J70" s="91" t="str">
        <f ca="1">IF(ROUND(SUM(B48:I48)+SUM(B36:I36)+SUM(B59:I59)-SUM(B70:I70),3)&lt;&gt;0,"Warning Check Totals","OK")</f>
        <v>OK</v>
      </c>
      <c r="L70" s="86"/>
    </row>
    <row r="71" spans="1:21" x14ac:dyDescent="0.2">
      <c r="A71" s="88"/>
      <c r="B71" s="89"/>
      <c r="C71" s="89"/>
      <c r="D71" s="89"/>
      <c r="E71" s="89"/>
      <c r="F71" s="89"/>
      <c r="G71" s="89"/>
      <c r="H71" s="89"/>
      <c r="I71" s="89"/>
      <c r="J71" s="100"/>
    </row>
    <row r="72" spans="1:21" x14ac:dyDescent="0.2">
      <c r="A72" s="92"/>
      <c r="B72" s="95"/>
      <c r="C72" s="95"/>
      <c r="D72" s="95"/>
      <c r="E72" s="95"/>
      <c r="F72" s="95"/>
      <c r="G72" s="95"/>
      <c r="H72" s="95"/>
      <c r="I72" s="95"/>
      <c r="J72" s="100"/>
    </row>
    <row r="73" spans="1:21"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1" ht="13.5" outlineLevel="1" thickBot="1" x14ac:dyDescent="0.25">
      <c r="A74" s="208" t="s">
        <v>125</v>
      </c>
      <c r="B74" s="209"/>
      <c r="C74" s="209"/>
      <c r="D74" s="209"/>
      <c r="E74" s="209"/>
      <c r="F74" s="209"/>
      <c r="G74" s="209"/>
      <c r="H74" s="209"/>
      <c r="I74" s="210"/>
      <c r="J74" s="211" t="s">
        <v>126</v>
      </c>
      <c r="K74" s="211" t="s">
        <v>127</v>
      </c>
      <c r="N74" s="409" t="s">
        <v>333</v>
      </c>
    </row>
    <row r="75" spans="1:21"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1"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1" outlineLevel="1" x14ac:dyDescent="0.2">
      <c r="A77" s="101" t="s">
        <v>571</v>
      </c>
      <c r="B77" s="102" t="s">
        <v>70</v>
      </c>
      <c r="C77" s="103"/>
      <c r="D77" s="103">
        <f t="shared" ref="D77:I79" si="27">IF($K77="No",0,IF($J77="one-off",VLOOKUP($A77,Escalations_Specific_Costs,+D$73,FALSE),(VLOOKUP($A77,Escalations_Specific_Costs,+D$73,FALSE)+1)*(1+C77)-1))</f>
        <v>0</v>
      </c>
      <c r="E77" s="103">
        <f t="shared" si="27"/>
        <v>8.6823758000735829E-3</v>
      </c>
      <c r="F77" s="103">
        <f t="shared" si="27"/>
        <v>1.6119093102490156E-2</v>
      </c>
      <c r="G77" s="103">
        <f t="shared" si="27"/>
        <v>2.2184539085015942E-2</v>
      </c>
      <c r="H77" s="103">
        <f t="shared" si="27"/>
        <v>2.8225977599459329E-2</v>
      </c>
      <c r="I77" s="104">
        <f t="shared" si="27"/>
        <v>3.4229630319676296E-2</v>
      </c>
      <c r="J77" s="105" t="str">
        <f t="shared" ref="J77" si="28">IF(ISNA(VLOOKUP($A77,Escalations_Specific_Costs,+I$73+3,FALSE)),0,VLOOKUP($A77,Escalations_Specific_Costs,+I$73+3,FALSE))</f>
        <v>Cumulative</v>
      </c>
      <c r="K77" s="106" t="str">
        <f t="shared" ref="K77:K82" si="29">IF(ISNA(VLOOKUP($A77,Escalations_Specific_Costs,1,FALSE)),"No","Yes")</f>
        <v>Yes</v>
      </c>
      <c r="M77" s="103"/>
      <c r="N77" s="284">
        <f ca="1">IF($B77&lt;&gt;0,(+VLOOKUP($B77,$A$8:$I$13,3,FALSE))*(C77),0)</f>
        <v>0</v>
      </c>
      <c r="O77" s="284">
        <f ca="1">IF($B77&lt;&gt;0,(+VLOOKUP($B77,$A$8:$I$13,4,FALSE))*(D77),0)</f>
        <v>0</v>
      </c>
      <c r="P77" s="284">
        <f ca="1">IF($B77&lt;&gt;0,(+VLOOKUP($B77,$A$8:$I$13,5,FALSE))*(E77),0)</f>
        <v>9.7060152773388642E-2</v>
      </c>
      <c r="Q77" s="284">
        <f ca="1">IF($B77&lt;&gt;0,(+VLOOKUP($B77,$A$8:$I$13,6,FALSE))*(F77),0)</f>
        <v>0.18019510732107569</v>
      </c>
      <c r="R77" s="284">
        <f ca="1">IF($B77&lt;&gt;0,(+VLOOKUP($B77,$A$8:$I$13,7,FALSE))*(G77),0)</f>
        <v>0.24800063973049982</v>
      </c>
      <c r="S77" s="284">
        <f ca="1">IF($B77&lt;&gt;0,(+VLOOKUP($B77,$A$8:$I$13,8,FALSE))*(H77),0)</f>
        <v>0.31553779300344842</v>
      </c>
      <c r="T77" s="284">
        <f ca="1">IF($B77&lt;&gt;0,(+VLOOKUP($B77,$A$8:$I$13,9,FALSE))*(I77),0)</f>
        <v>0.38265253943237987</v>
      </c>
    </row>
    <row r="78" spans="1:21" outlineLevel="1" x14ac:dyDescent="0.2">
      <c r="A78" s="101" t="s">
        <v>592</v>
      </c>
      <c r="B78" s="102" t="s">
        <v>70</v>
      </c>
      <c r="C78" s="103"/>
      <c r="D78" s="103">
        <f t="shared" si="27"/>
        <v>0</v>
      </c>
      <c r="E78" s="103">
        <f t="shared" si="27"/>
        <v>0</v>
      </c>
      <c r="F78" s="103">
        <f t="shared" si="27"/>
        <v>0</v>
      </c>
      <c r="G78" s="103">
        <f t="shared" si="27"/>
        <v>0</v>
      </c>
      <c r="H78" s="103">
        <f t="shared" si="27"/>
        <v>0</v>
      </c>
      <c r="I78" s="104">
        <f t="shared" si="27"/>
        <v>0</v>
      </c>
      <c r="J78" s="105" t="str">
        <f t="shared" ref="J78:J79" si="30">IF(ISNA(VLOOKUP($A78,Escalations_Specific_Costs,+I$73+3,FALSE)),0,VLOOKUP($A78,Escalations_Specific_Costs,+I$73+3,FALSE))</f>
        <v>Cumulative</v>
      </c>
      <c r="K78" s="106" t="str">
        <f t="shared" si="29"/>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1" outlineLevel="1" x14ac:dyDescent="0.2">
      <c r="A79" s="101"/>
      <c r="B79" s="102"/>
      <c r="C79" s="103"/>
      <c r="D79" s="103">
        <f t="shared" si="27"/>
        <v>0</v>
      </c>
      <c r="E79" s="103">
        <f t="shared" si="27"/>
        <v>0</v>
      </c>
      <c r="F79" s="103">
        <f t="shared" si="27"/>
        <v>0</v>
      </c>
      <c r="G79" s="103">
        <f t="shared" si="27"/>
        <v>0</v>
      </c>
      <c r="H79" s="103">
        <f t="shared" si="27"/>
        <v>0</v>
      </c>
      <c r="I79" s="104">
        <f t="shared" si="27"/>
        <v>0</v>
      </c>
      <c r="J79" s="105">
        <f t="shared" si="30"/>
        <v>0</v>
      </c>
      <c r="K79" s="106" t="str">
        <f t="shared" si="29"/>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1" outlineLevel="1" x14ac:dyDescent="0.2">
      <c r="A80" s="101"/>
      <c r="B80" s="102"/>
      <c r="C80" s="103"/>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ref="J80:J82" si="44">IF(ISNA(VLOOKUP($A80,Escalations_Specific_Costs,+I$73+3,FALSE)),0,VLOOKUP($A80,Escalations_Specific_Costs,+I$73+3,FALSE))</f>
        <v>0</v>
      </c>
      <c r="K80" s="106" t="str">
        <f t="shared" si="29"/>
        <v>No</v>
      </c>
      <c r="L80" s="762"/>
      <c r="M80" s="103"/>
      <c r="N80" s="284">
        <f t="shared" si="31"/>
        <v>0</v>
      </c>
      <c r="O80" s="284">
        <f t="shared" si="32"/>
        <v>0</v>
      </c>
      <c r="P80" s="284">
        <f t="shared" si="33"/>
        <v>0</v>
      </c>
      <c r="Q80" s="284">
        <f t="shared" si="34"/>
        <v>0</v>
      </c>
      <c r="R80" s="284">
        <f t="shared" si="35"/>
        <v>0</v>
      </c>
      <c r="S80" s="284">
        <f t="shared" si="36"/>
        <v>0</v>
      </c>
      <c r="T80" s="284">
        <f t="shared" si="37"/>
        <v>0</v>
      </c>
      <c r="U80" t="s">
        <v>366</v>
      </c>
    </row>
    <row r="81" spans="1:21" outlineLevel="1" x14ac:dyDescent="0.2">
      <c r="A81" s="101"/>
      <c r="B81" s="102"/>
      <c r="C81" s="103"/>
      <c r="D81" s="103">
        <f t="shared" si="38"/>
        <v>0</v>
      </c>
      <c r="E81" s="103">
        <f t="shared" si="39"/>
        <v>0</v>
      </c>
      <c r="F81" s="103">
        <f t="shared" si="40"/>
        <v>0</v>
      </c>
      <c r="G81" s="103">
        <f t="shared" si="41"/>
        <v>0</v>
      </c>
      <c r="H81" s="103">
        <f t="shared" si="42"/>
        <v>0</v>
      </c>
      <c r="I81" s="104">
        <f t="shared" si="43"/>
        <v>0</v>
      </c>
      <c r="J81" s="105">
        <f t="shared" si="44"/>
        <v>0</v>
      </c>
      <c r="K81" s="106" t="str">
        <f t="shared" si="29"/>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c r="U81" t="s">
        <v>365</v>
      </c>
    </row>
    <row r="82" spans="1:21" outlineLevel="1" x14ac:dyDescent="0.2">
      <c r="A82" s="101"/>
      <c r="B82" s="102"/>
      <c r="C82" s="103"/>
      <c r="D82" s="103">
        <f t="shared" si="38"/>
        <v>0</v>
      </c>
      <c r="E82" s="103">
        <f t="shared" si="39"/>
        <v>0</v>
      </c>
      <c r="F82" s="103">
        <f t="shared" si="40"/>
        <v>0</v>
      </c>
      <c r="G82" s="103">
        <f t="shared" si="41"/>
        <v>0</v>
      </c>
      <c r="H82" s="103">
        <f t="shared" si="42"/>
        <v>0</v>
      </c>
      <c r="I82" s="104">
        <f t="shared" si="43"/>
        <v>0</v>
      </c>
      <c r="J82" s="105">
        <f t="shared" si="44"/>
        <v>0</v>
      </c>
      <c r="K82" s="106" t="str">
        <f t="shared" si="29"/>
        <v>No</v>
      </c>
      <c r="L82" s="762"/>
      <c r="M82" s="103"/>
      <c r="N82" s="284">
        <f t="shared" ref="N82" si="45">IF($B82&lt;&gt;0,(+VLOOKUP($B82,$A$8:$I$13,3,FALSE))*(C82),0)</f>
        <v>0</v>
      </c>
      <c r="O82" s="284">
        <f t="shared" ref="O82" si="46">IF($B82&lt;&gt;0,(+VLOOKUP($B82,$A$8:$I$13,4,FALSE))*(D82),0)</f>
        <v>0</v>
      </c>
      <c r="P82" s="284">
        <f t="shared" ref="P82" si="47">IF($B82&lt;&gt;0,(+VLOOKUP($B82,$A$8:$I$13,5,FALSE))*(E82),0)</f>
        <v>0</v>
      </c>
      <c r="Q82" s="284">
        <f t="shared" ref="Q82" si="48">IF($B82&lt;&gt;0,(+VLOOKUP($B82,$A$8:$I$13,6,FALSE))*(F82),0)</f>
        <v>0</v>
      </c>
      <c r="R82" s="284">
        <f t="shared" ref="R82" si="49">IF($B82&lt;&gt;0,(+VLOOKUP($B82,$A$8:$I$13,7,FALSE))*(G82),0)</f>
        <v>0</v>
      </c>
      <c r="S82" s="284">
        <f t="shared" ref="S82" si="50">IF($B82&lt;&gt;0,(+VLOOKUP($B82,$A$8:$I$13,8,FALSE))*(H82),0)</f>
        <v>0</v>
      </c>
      <c r="T82" s="284">
        <f t="shared" ref="T82" si="51">IF($B82&lt;&gt;0,(+VLOOKUP($B82,$A$8:$I$13,9,FALSE))*(I82),0)</f>
        <v>0</v>
      </c>
      <c r="U82" t="s">
        <v>365</v>
      </c>
    </row>
    <row r="83" spans="1:21"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2">SUM(O77:O82)</f>
        <v>0</v>
      </c>
      <c r="P83" s="291">
        <f t="shared" ca="1" si="52"/>
        <v>9.7060152773388642E-2</v>
      </c>
      <c r="Q83" s="291">
        <f t="shared" ca="1" si="52"/>
        <v>0.18019510732107569</v>
      </c>
      <c r="R83" s="291">
        <f t="shared" ca="1" si="52"/>
        <v>0.24800063973049982</v>
      </c>
      <c r="S83" s="291">
        <f t="shared" ca="1" si="52"/>
        <v>0.31553779300344842</v>
      </c>
      <c r="T83" s="291">
        <f t="shared" ca="1" si="52"/>
        <v>0.38265253943237987</v>
      </c>
    </row>
    <row r="84" spans="1:21" ht="12" customHeight="1" outlineLevel="1" thickBot="1" x14ac:dyDescent="0.25">
      <c r="B84" s="42"/>
      <c r="C84" s="42"/>
      <c r="D84" s="42"/>
      <c r="E84" s="42"/>
      <c r="F84" s="42"/>
      <c r="G84" s="42"/>
      <c r="H84" s="42"/>
      <c r="I84" s="78"/>
      <c r="M84" s="410" t="s">
        <v>330</v>
      </c>
      <c r="N84" s="411">
        <f ca="1">ROUND(N83-C104,3)</f>
        <v>0</v>
      </c>
      <c r="O84" s="411">
        <f t="shared" ref="O84:T84" ca="1" si="53">ROUND(O83-D104,3)</f>
        <v>0</v>
      </c>
      <c r="P84" s="411">
        <f t="shared" ca="1" si="53"/>
        <v>0</v>
      </c>
      <c r="Q84" s="411">
        <f t="shared" ca="1" si="53"/>
        <v>0</v>
      </c>
      <c r="R84" s="411">
        <f t="shared" ca="1" si="53"/>
        <v>0</v>
      </c>
      <c r="S84" s="411">
        <f t="shared" ca="1" si="53"/>
        <v>0</v>
      </c>
      <c r="T84" s="412">
        <f t="shared" ca="1" si="53"/>
        <v>0</v>
      </c>
    </row>
    <row r="85" spans="1:21" outlineLevel="1" x14ac:dyDescent="0.2">
      <c r="A85" s="208" t="s">
        <v>130</v>
      </c>
      <c r="B85" s="209"/>
      <c r="C85" s="209"/>
      <c r="D85" s="209"/>
      <c r="E85" s="209"/>
      <c r="F85" s="209"/>
      <c r="G85" s="209"/>
      <c r="H85" s="209"/>
      <c r="I85" s="210"/>
    </row>
    <row r="86" spans="1:21" outlineLevel="1" x14ac:dyDescent="0.2">
      <c r="A86" s="107" t="s">
        <v>68</v>
      </c>
      <c r="B86" s="42"/>
      <c r="C86" s="108">
        <f>SUMIF($B$77:$B$82,$A86,C$77:C$82)</f>
        <v>0</v>
      </c>
      <c r="D86" s="108">
        <f t="shared" ref="D86:I91" si="54">SUMIF($B$77:$B$82,$A86,D$77:D$82)</f>
        <v>0</v>
      </c>
      <c r="E86" s="108">
        <f t="shared" si="54"/>
        <v>0</v>
      </c>
      <c r="F86" s="108">
        <f t="shared" si="54"/>
        <v>0</v>
      </c>
      <c r="G86" s="108">
        <f t="shared" si="54"/>
        <v>0</v>
      </c>
      <c r="H86" s="108">
        <f t="shared" si="54"/>
        <v>0</v>
      </c>
      <c r="I86" s="108">
        <f t="shared" si="54"/>
        <v>0</v>
      </c>
      <c r="J86" s="109"/>
    </row>
    <row r="87" spans="1:21" outlineLevel="1" x14ac:dyDescent="0.2">
      <c r="A87" s="107" t="s">
        <v>69</v>
      </c>
      <c r="B87" s="42"/>
      <c r="C87" s="108">
        <f t="shared" ref="C87:C91" si="55">SUMIF($B$77:$B$82,$A87,C$77:C$82)</f>
        <v>0</v>
      </c>
      <c r="D87" s="108">
        <f t="shared" si="54"/>
        <v>0</v>
      </c>
      <c r="E87" s="108">
        <f t="shared" si="54"/>
        <v>0</v>
      </c>
      <c r="F87" s="108">
        <f t="shared" si="54"/>
        <v>0</v>
      </c>
      <c r="G87" s="108">
        <f t="shared" si="54"/>
        <v>0</v>
      </c>
      <c r="H87" s="108">
        <f t="shared" si="54"/>
        <v>0</v>
      </c>
      <c r="I87" s="108">
        <f t="shared" si="54"/>
        <v>0</v>
      </c>
    </row>
    <row r="88" spans="1:21" s="736" customFormat="1" outlineLevel="1" x14ac:dyDescent="0.2">
      <c r="A88" s="107" t="s">
        <v>546</v>
      </c>
      <c r="B88" s="42"/>
      <c r="C88" s="108">
        <f t="shared" si="55"/>
        <v>0</v>
      </c>
      <c r="D88" s="108">
        <f t="shared" si="54"/>
        <v>0</v>
      </c>
      <c r="E88" s="108">
        <f t="shared" si="54"/>
        <v>0</v>
      </c>
      <c r="F88" s="108">
        <f t="shared" si="54"/>
        <v>0</v>
      </c>
      <c r="G88" s="108">
        <f t="shared" si="54"/>
        <v>0</v>
      </c>
      <c r="H88" s="108">
        <f t="shared" si="54"/>
        <v>0</v>
      </c>
      <c r="I88" s="108">
        <f t="shared" si="54"/>
        <v>0</v>
      </c>
      <c r="M88"/>
      <c r="N88"/>
      <c r="O88"/>
      <c r="P88"/>
      <c r="Q88"/>
      <c r="R88"/>
      <c r="S88"/>
      <c r="T88"/>
      <c r="U88"/>
    </row>
    <row r="89" spans="1:21" outlineLevel="1" x14ac:dyDescent="0.2">
      <c r="A89" s="110" t="s">
        <v>547</v>
      </c>
      <c r="B89" s="42"/>
      <c r="C89" s="108">
        <f t="shared" si="55"/>
        <v>0</v>
      </c>
      <c r="D89" s="108">
        <f t="shared" si="54"/>
        <v>0</v>
      </c>
      <c r="E89" s="108">
        <f t="shared" si="54"/>
        <v>0</v>
      </c>
      <c r="F89" s="108">
        <f t="shared" si="54"/>
        <v>0</v>
      </c>
      <c r="G89" s="108">
        <f t="shared" si="54"/>
        <v>0</v>
      </c>
      <c r="H89" s="108">
        <f t="shared" si="54"/>
        <v>0</v>
      </c>
      <c r="I89" s="108">
        <f t="shared" si="54"/>
        <v>0</v>
      </c>
    </row>
    <row r="90" spans="1:21" s="736" customFormat="1" outlineLevel="1" x14ac:dyDescent="0.2">
      <c r="A90" s="110" t="s">
        <v>498</v>
      </c>
      <c r="B90" s="42"/>
      <c r="C90" s="108">
        <f t="shared" si="55"/>
        <v>0</v>
      </c>
      <c r="D90" s="108">
        <f t="shared" si="54"/>
        <v>0</v>
      </c>
      <c r="E90" s="108">
        <f t="shared" si="54"/>
        <v>0</v>
      </c>
      <c r="F90" s="108">
        <f t="shared" si="54"/>
        <v>0</v>
      </c>
      <c r="G90" s="108">
        <f t="shared" si="54"/>
        <v>0</v>
      </c>
      <c r="H90" s="108">
        <f t="shared" si="54"/>
        <v>0</v>
      </c>
      <c r="I90" s="108">
        <f t="shared" si="54"/>
        <v>0</v>
      </c>
      <c r="M90"/>
      <c r="N90"/>
      <c r="O90"/>
      <c r="P90"/>
      <c r="Q90"/>
      <c r="R90"/>
      <c r="S90"/>
      <c r="T90"/>
      <c r="U90"/>
    </row>
    <row r="91" spans="1:21" ht="13.5" outlineLevel="1" thickBot="1" x14ac:dyDescent="0.25">
      <c r="A91" s="107" t="s">
        <v>70</v>
      </c>
      <c r="B91" s="42"/>
      <c r="C91" s="108">
        <f t="shared" si="55"/>
        <v>0</v>
      </c>
      <c r="D91" s="108">
        <f t="shared" si="54"/>
        <v>0</v>
      </c>
      <c r="E91" s="108">
        <f t="shared" si="54"/>
        <v>8.6823758000735829E-3</v>
      </c>
      <c r="F91" s="108">
        <f t="shared" si="54"/>
        <v>1.6119093102490156E-2</v>
      </c>
      <c r="G91" s="108">
        <f t="shared" si="54"/>
        <v>2.2184539085015942E-2</v>
      </c>
      <c r="H91" s="108">
        <f t="shared" si="54"/>
        <v>2.8225977599459329E-2</v>
      </c>
      <c r="I91" s="108">
        <f t="shared" si="54"/>
        <v>3.4229630319676296E-2</v>
      </c>
    </row>
    <row r="92" spans="1:21"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1" ht="13.5" outlineLevel="1" thickBot="1" x14ac:dyDescent="0.25">
      <c r="A93" s="113" t="s">
        <v>662</v>
      </c>
      <c r="B93" s="42"/>
      <c r="C93" s="114">
        <f>SUM(C77:C82)</f>
        <v>0</v>
      </c>
      <c r="D93" s="114">
        <f t="shared" ref="D93:I93" si="56">SUM(D77:D82)</f>
        <v>0</v>
      </c>
      <c r="E93" s="114">
        <f t="shared" si="56"/>
        <v>8.6823758000735829E-3</v>
      </c>
      <c r="F93" s="114">
        <f t="shared" si="56"/>
        <v>1.6119093102490156E-2</v>
      </c>
      <c r="G93" s="114">
        <f t="shared" si="56"/>
        <v>2.2184539085015942E-2</v>
      </c>
      <c r="H93" s="114">
        <f t="shared" si="56"/>
        <v>2.8225977599459329E-2</v>
      </c>
      <c r="I93" s="114">
        <f t="shared" si="56"/>
        <v>3.4229630319676296E-2</v>
      </c>
    </row>
    <row r="94" spans="1:21" ht="13.5" outlineLevel="1" thickBot="1" x14ac:dyDescent="0.25">
      <c r="A94" s="116" t="s">
        <v>133</v>
      </c>
      <c r="B94" s="117"/>
      <c r="C94" s="117">
        <f t="shared" ref="C94:I94" si="57">+C92-C93</f>
        <v>0</v>
      </c>
      <c r="D94" s="117">
        <f t="shared" si="57"/>
        <v>0</v>
      </c>
      <c r="E94" s="117">
        <f t="shared" si="57"/>
        <v>0</v>
      </c>
      <c r="F94" s="117">
        <f t="shared" si="57"/>
        <v>0</v>
      </c>
      <c r="G94" s="117">
        <f t="shared" si="57"/>
        <v>0</v>
      </c>
      <c r="H94" s="117">
        <f t="shared" si="57"/>
        <v>0</v>
      </c>
      <c r="I94" s="117">
        <f t="shared" si="57"/>
        <v>0</v>
      </c>
      <c r="J94" s="118" t="str">
        <f>IF(SUM(C94:I94)&lt;&gt;0,"Warning Check Escalations","OK")</f>
        <v>OK</v>
      </c>
    </row>
    <row r="95" spans="1:21" outlineLevel="1" x14ac:dyDescent="0.2">
      <c r="A95" s="107"/>
      <c r="B95" s="42"/>
      <c r="C95" s="42"/>
      <c r="D95" s="42"/>
      <c r="E95" s="42"/>
      <c r="F95" s="42"/>
      <c r="G95" s="42"/>
      <c r="H95" s="42"/>
      <c r="I95" s="78"/>
    </row>
    <row r="96" spans="1:21" ht="13.5" outlineLevel="1" thickBot="1" x14ac:dyDescent="0.25">
      <c r="A96" s="208" t="s">
        <v>134</v>
      </c>
      <c r="B96" s="209"/>
      <c r="C96" s="209"/>
      <c r="D96" s="209"/>
      <c r="E96" s="209"/>
      <c r="F96" s="209"/>
      <c r="G96" s="209"/>
      <c r="H96" s="209"/>
      <c r="I96" s="210"/>
    </row>
    <row r="97" spans="1:21"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1" outlineLevel="1" x14ac:dyDescent="0.2">
      <c r="A98" s="61" t="s">
        <v>68</v>
      </c>
      <c r="B98" s="119"/>
      <c r="C98" s="284">
        <f ca="1">+C8*(C86)</f>
        <v>0</v>
      </c>
      <c r="D98" s="284">
        <f t="shared" ref="D98:I98" ca="1" si="58">+D8*(D86)</f>
        <v>0</v>
      </c>
      <c r="E98" s="284">
        <f ca="1">+E8*(E86)</f>
        <v>0</v>
      </c>
      <c r="F98" s="284">
        <f t="shared" ca="1" si="58"/>
        <v>0</v>
      </c>
      <c r="G98" s="284">
        <f t="shared" ca="1" si="58"/>
        <v>0</v>
      </c>
      <c r="H98" s="284">
        <f t="shared" ca="1" si="58"/>
        <v>0</v>
      </c>
      <c r="I98" s="284">
        <f t="shared" ca="1" si="58"/>
        <v>0</v>
      </c>
    </row>
    <row r="99" spans="1:21" outlineLevel="1" x14ac:dyDescent="0.2">
      <c r="A99" s="61" t="s">
        <v>69</v>
      </c>
      <c r="B99" s="119"/>
      <c r="C99" s="284">
        <f t="shared" ref="C99:I99" ca="1" si="59">+C9*(C87)</f>
        <v>0</v>
      </c>
      <c r="D99" s="284">
        <f t="shared" ca="1" si="59"/>
        <v>0</v>
      </c>
      <c r="E99" s="284">
        <f t="shared" ca="1" si="59"/>
        <v>0</v>
      </c>
      <c r="F99" s="284">
        <f t="shared" ca="1" si="59"/>
        <v>0</v>
      </c>
      <c r="G99" s="284">
        <f t="shared" ca="1" si="59"/>
        <v>0</v>
      </c>
      <c r="H99" s="284">
        <f t="shared" ca="1" si="59"/>
        <v>0</v>
      </c>
      <c r="I99" s="284">
        <f t="shared" ca="1" si="59"/>
        <v>0</v>
      </c>
    </row>
    <row r="100" spans="1:21" s="736" customFormat="1" outlineLevel="1" x14ac:dyDescent="0.2">
      <c r="A100" s="61" t="s">
        <v>546</v>
      </c>
      <c r="B100" s="119"/>
      <c r="C100" s="284">
        <f t="shared" ref="C100:I100" ca="1" si="60">+C10*(C88)</f>
        <v>0</v>
      </c>
      <c r="D100" s="284">
        <f t="shared" ca="1" si="60"/>
        <v>0</v>
      </c>
      <c r="E100" s="284">
        <f t="shared" ca="1" si="60"/>
        <v>0</v>
      </c>
      <c r="F100" s="284">
        <f t="shared" ca="1" si="60"/>
        <v>0</v>
      </c>
      <c r="G100" s="284">
        <f t="shared" ca="1" si="60"/>
        <v>0</v>
      </c>
      <c r="H100" s="284">
        <f t="shared" ca="1" si="60"/>
        <v>0</v>
      </c>
      <c r="I100" s="284">
        <f t="shared" ca="1" si="60"/>
        <v>0</v>
      </c>
      <c r="M100"/>
      <c r="N100"/>
      <c r="O100"/>
      <c r="P100"/>
      <c r="Q100"/>
      <c r="R100"/>
      <c r="S100"/>
      <c r="T100"/>
      <c r="U100"/>
    </row>
    <row r="101" spans="1:21" outlineLevel="1" x14ac:dyDescent="0.2">
      <c r="A101" s="61" t="s">
        <v>547</v>
      </c>
      <c r="B101" s="119"/>
      <c r="C101" s="284">
        <f t="shared" ref="C101:I101" ca="1" si="61">+C11*(C89)</f>
        <v>0</v>
      </c>
      <c r="D101" s="284">
        <f t="shared" ca="1" si="61"/>
        <v>0</v>
      </c>
      <c r="E101" s="284">
        <f t="shared" ca="1" si="61"/>
        <v>0</v>
      </c>
      <c r="F101" s="284">
        <f t="shared" ca="1" si="61"/>
        <v>0</v>
      </c>
      <c r="G101" s="284">
        <f t="shared" ca="1" si="61"/>
        <v>0</v>
      </c>
      <c r="H101" s="284">
        <f t="shared" ca="1" si="61"/>
        <v>0</v>
      </c>
      <c r="I101" s="284">
        <f t="shared" ca="1" si="61"/>
        <v>0</v>
      </c>
    </row>
    <row r="102" spans="1:21" s="736" customFormat="1" outlineLevel="1" x14ac:dyDescent="0.2">
      <c r="A102" s="61" t="s">
        <v>498</v>
      </c>
      <c r="B102" s="119"/>
      <c r="C102" s="284">
        <f t="shared" ref="C102:I102" ca="1" si="62">+C12*(C90)</f>
        <v>0</v>
      </c>
      <c r="D102" s="284">
        <f t="shared" ca="1" si="62"/>
        <v>0</v>
      </c>
      <c r="E102" s="284">
        <f t="shared" ca="1" si="62"/>
        <v>0</v>
      </c>
      <c r="F102" s="284">
        <f t="shared" ca="1" si="62"/>
        <v>0</v>
      </c>
      <c r="G102" s="284">
        <f t="shared" ca="1" si="62"/>
        <v>0</v>
      </c>
      <c r="H102" s="284">
        <f t="shared" ca="1" si="62"/>
        <v>0</v>
      </c>
      <c r="I102" s="284">
        <f t="shared" ca="1" si="62"/>
        <v>0</v>
      </c>
      <c r="M102"/>
      <c r="N102"/>
      <c r="O102"/>
      <c r="P102"/>
      <c r="Q102"/>
      <c r="R102"/>
      <c r="S102"/>
      <c r="T102"/>
      <c r="U102"/>
    </row>
    <row r="103" spans="1:21" outlineLevel="1" x14ac:dyDescent="0.2">
      <c r="A103" s="83" t="s">
        <v>70</v>
      </c>
      <c r="B103" s="119"/>
      <c r="C103" s="284">
        <f t="shared" ref="C103:I103" ca="1" si="63">+C13*(C91)</f>
        <v>0</v>
      </c>
      <c r="D103" s="284">
        <f t="shared" ca="1" si="63"/>
        <v>0</v>
      </c>
      <c r="E103" s="284">
        <f t="shared" ca="1" si="63"/>
        <v>9.7060152773388642E-2</v>
      </c>
      <c r="F103" s="284">
        <f t="shared" ca="1" si="63"/>
        <v>0.18019510732107569</v>
      </c>
      <c r="G103" s="284">
        <f t="shared" ca="1" si="63"/>
        <v>0.24800063973049982</v>
      </c>
      <c r="H103" s="284">
        <f t="shared" ca="1" si="63"/>
        <v>0.31553779300344842</v>
      </c>
      <c r="I103" s="284">
        <f t="shared" ca="1" si="63"/>
        <v>0.38265253943237987</v>
      </c>
    </row>
    <row r="104" spans="1:21" outlineLevel="1" x14ac:dyDescent="0.2">
      <c r="A104" s="120" t="s">
        <v>135</v>
      </c>
      <c r="B104" s="121"/>
      <c r="C104" s="295">
        <f t="shared" ref="C104:I104" ca="1" si="64">SUM(C98:C103)</f>
        <v>0</v>
      </c>
      <c r="D104" s="295">
        <f t="shared" ca="1" si="64"/>
        <v>0</v>
      </c>
      <c r="E104" s="295">
        <f t="shared" ca="1" si="64"/>
        <v>9.7060152773388642E-2</v>
      </c>
      <c r="F104" s="295">
        <f t="shared" ca="1" si="64"/>
        <v>0.18019510732107569</v>
      </c>
      <c r="G104" s="295">
        <f t="shared" ca="1" si="64"/>
        <v>0.24800063973049982</v>
      </c>
      <c r="H104" s="295">
        <f t="shared" ca="1" si="64"/>
        <v>0.31553779300344842</v>
      </c>
      <c r="I104" s="295">
        <f t="shared" ca="1" si="64"/>
        <v>0.38265253943237987</v>
      </c>
    </row>
    <row r="105" spans="1:21" ht="13.5" outlineLevel="1" thickBot="1" x14ac:dyDescent="0.25">
      <c r="A105" s="122" t="s">
        <v>136</v>
      </c>
      <c r="B105" s="123"/>
      <c r="C105" s="124">
        <f t="shared" ref="C105:I105" ca="1" si="65">IF(C36&lt;&gt;0,+C104/C36,0)</f>
        <v>0</v>
      </c>
      <c r="D105" s="124">
        <f t="shared" ca="1" si="65"/>
        <v>0</v>
      </c>
      <c r="E105" s="124">
        <f t="shared" ca="1" si="65"/>
        <v>8.6823758000735829E-3</v>
      </c>
      <c r="F105" s="124">
        <f t="shared" ca="1" si="65"/>
        <v>1.6119093102490156E-2</v>
      </c>
      <c r="G105" s="124">
        <f t="shared" ca="1" si="65"/>
        <v>2.2184539085015942E-2</v>
      </c>
      <c r="H105" s="124">
        <f t="shared" ca="1" si="65"/>
        <v>2.8225977599459329E-2</v>
      </c>
      <c r="I105" s="124">
        <f t="shared" ca="1" si="65"/>
        <v>3.4229630319676296E-2</v>
      </c>
    </row>
    <row r="106" spans="1:21" ht="7.5" customHeight="1" outlineLevel="1" x14ac:dyDescent="0.2"/>
    <row r="108" spans="1:21" ht="18" x14ac:dyDescent="0.25">
      <c r="A108" s="206" t="s">
        <v>137</v>
      </c>
      <c r="B108" s="200"/>
      <c r="C108" s="204">
        <v>2</v>
      </c>
      <c r="D108" s="204">
        <f t="shared" ref="D108:I108" si="66">+C108+1</f>
        <v>3</v>
      </c>
      <c r="E108" s="204">
        <f t="shared" si="66"/>
        <v>4</v>
      </c>
      <c r="F108" s="204">
        <f t="shared" si="66"/>
        <v>5</v>
      </c>
      <c r="G108" s="204">
        <f t="shared" si="66"/>
        <v>6</v>
      </c>
      <c r="H108" s="204">
        <f t="shared" si="66"/>
        <v>7</v>
      </c>
      <c r="I108" s="205">
        <f t="shared" si="66"/>
        <v>8</v>
      </c>
      <c r="J108" s="201" t="s">
        <v>124</v>
      </c>
      <c r="K108" s="201" t="s">
        <v>124</v>
      </c>
    </row>
    <row r="109" spans="1:21" outlineLevel="1" x14ac:dyDescent="0.2">
      <c r="A109" s="208" t="s">
        <v>138</v>
      </c>
      <c r="B109" s="209"/>
      <c r="C109" s="209"/>
      <c r="D109" s="209"/>
      <c r="E109" s="209"/>
      <c r="F109" s="209"/>
      <c r="G109" s="209"/>
      <c r="H109" s="209"/>
      <c r="I109" s="210"/>
      <c r="J109" s="211" t="s">
        <v>126</v>
      </c>
      <c r="K109" s="211" t="s">
        <v>127</v>
      </c>
    </row>
    <row r="110" spans="1:21" ht="13.5" outlineLevel="1" thickBot="1" x14ac:dyDescent="0.25">
      <c r="A110" s="212" t="s">
        <v>128</v>
      </c>
      <c r="B110" s="213"/>
      <c r="C110" s="213"/>
      <c r="D110" s="213"/>
      <c r="E110" s="213"/>
      <c r="F110" s="213"/>
      <c r="G110" s="213"/>
      <c r="H110" s="213"/>
      <c r="I110" s="213"/>
      <c r="J110" s="211"/>
      <c r="K110" s="211"/>
      <c r="N110" s="409" t="s">
        <v>334</v>
      </c>
    </row>
    <row r="111" spans="1:21"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1"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7">IF(ISNA(VLOOKUP($A113,Escalations_General_Costs,+I$73+3,FALSE)),0,VLOOKUP($A113,Escalations_General_Costs,+I$73+3,FALSE))</f>
        <v>Cumulative</v>
      </c>
      <c r="K113" s="106" t="str">
        <f t="shared" ref="K113:K118" si="68">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5.2541413637466332E-2</v>
      </c>
      <c r="Q113" s="284">
        <f ca="1">IF($B113&lt;&gt;0,(+VLOOKUP($B113,$A$8:$I$13,6,FALSE)+VLOOKUP($B113,$A$42:$I$47,6,FALSE))*(F113),0)</f>
        <v>0.12563200897802226</v>
      </c>
      <c r="R113" s="284">
        <f ca="1">IF($B113&lt;&gt;0,(+VLOOKUP($B113,$A$8:$I$13,7,FALSE)+VLOOKUP($B113,$A$42:$I$47,7,FALSE))*(G113),0)</f>
        <v>0.20997232947260083</v>
      </c>
      <c r="S113" s="284">
        <f ca="1">IF($B113&lt;&gt;0,(+VLOOKUP($B113,$A$8:$I$13,8,FALSE)+VLOOKUP($B113,$A$42:$I$47,8,FALSE))*(H113),0)</f>
        <v>0.28746642551542251</v>
      </c>
      <c r="T113" s="284">
        <f ca="1">IF($B113&lt;&gt;0,(+VLOOKUP($B113,$A$8:$I$13,9,FALSE)+VLOOKUP($B113,$A$42:$I$47,9,FALSE))*(I113),0)</f>
        <v>0.35731083575552036</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7"/>
        <v>0</v>
      </c>
      <c r="K114" s="106" t="str">
        <f t="shared" si="68"/>
        <v>No</v>
      </c>
      <c r="M114" s="103"/>
      <c r="N114" s="284">
        <f t="shared" ref="N114:N118" si="69">IF($B114&lt;&gt;0,(+VLOOKUP($B114,$A$8:$I$13,3,FALSE)+VLOOKUP($B114,$A$42:$I$47,3,FALSE))*(C114),0)</f>
        <v>0</v>
      </c>
      <c r="O114" s="284">
        <f t="shared" ref="O114:O118" si="70">IF($B114&lt;&gt;0,(+VLOOKUP($B114,$A$8:$I$13,4,FALSE)+VLOOKUP($B114,$A$42:$I$47,4,FALSE))*(D114),0)</f>
        <v>0</v>
      </c>
      <c r="P114" s="284">
        <f t="shared" ref="P114:P118" si="71">IF($B114&lt;&gt;0,(+VLOOKUP($B114,$A$8:$I$13,5,FALSE)+VLOOKUP($B114,$A$42:$I$47,5,FALSE))*(E114),0)</f>
        <v>0</v>
      </c>
      <c r="Q114" s="284">
        <f t="shared" ref="Q114:Q118" si="72">IF($B114&lt;&gt;0,(+VLOOKUP($B114,$A$8:$I$13,6,FALSE)+VLOOKUP($B114,$A$42:$I$47,6,FALSE))*(F114),0)</f>
        <v>0</v>
      </c>
      <c r="R114" s="284">
        <f t="shared" ref="R114:R118" si="73">IF($B114&lt;&gt;0,(+VLOOKUP($B114,$A$8:$I$13,7,FALSE)+VLOOKUP($B114,$A$42:$I$47,7,FALSE))*(G114),0)</f>
        <v>0</v>
      </c>
      <c r="S114" s="284">
        <f t="shared" ref="S114:S118" si="74">IF($B114&lt;&gt;0,(+VLOOKUP($B114,$A$8:$I$13,8,FALSE)+VLOOKUP($B114,$A$42:$I$47,8,FALSE))*(H114),0)</f>
        <v>0</v>
      </c>
      <c r="T114" s="284">
        <f t="shared" ref="T114:T118" si="75">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7"/>
        <v>0</v>
      </c>
      <c r="K115" s="106" t="str">
        <f t="shared" si="68"/>
        <v>No</v>
      </c>
      <c r="M115" s="103"/>
      <c r="N115" s="284">
        <f t="shared" si="69"/>
        <v>0</v>
      </c>
      <c r="O115" s="284">
        <f>IF($B115&lt;&gt;0,(+VLOOKUP($B115,$A$8:$I$13,4,FALSE)+VLOOKUP($B115,$A$42:$I$47,4,FALSE))*(D115),0)</f>
        <v>0</v>
      </c>
      <c r="P115" s="284">
        <f t="shared" si="71"/>
        <v>0</v>
      </c>
      <c r="Q115" s="284">
        <f t="shared" si="72"/>
        <v>0</v>
      </c>
      <c r="R115" s="284">
        <f t="shared" si="73"/>
        <v>0</v>
      </c>
      <c r="S115" s="284">
        <f t="shared" si="74"/>
        <v>0</v>
      </c>
      <c r="T115" s="284">
        <f t="shared" si="75"/>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7"/>
        <v>0</v>
      </c>
      <c r="K116" s="106" t="str">
        <f t="shared" si="68"/>
        <v>No</v>
      </c>
      <c r="M116" s="103"/>
      <c r="N116" s="284">
        <f t="shared" si="69"/>
        <v>0</v>
      </c>
      <c r="O116" s="284">
        <f t="shared" si="70"/>
        <v>0</v>
      </c>
      <c r="P116" s="284">
        <f t="shared" si="71"/>
        <v>0</v>
      </c>
      <c r="Q116" s="284">
        <f t="shared" si="72"/>
        <v>0</v>
      </c>
      <c r="R116" s="284">
        <f t="shared" si="73"/>
        <v>0</v>
      </c>
      <c r="S116" s="284">
        <f t="shared" si="74"/>
        <v>0</v>
      </c>
      <c r="T116" s="284">
        <f t="shared" si="75"/>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7"/>
        <v>0</v>
      </c>
      <c r="K117" s="106" t="str">
        <f t="shared" si="68"/>
        <v>No</v>
      </c>
      <c r="M117" s="103"/>
      <c r="N117" s="284">
        <f t="shared" si="69"/>
        <v>0</v>
      </c>
      <c r="O117" s="284">
        <f t="shared" si="70"/>
        <v>0</v>
      </c>
      <c r="P117" s="284">
        <f t="shared" si="71"/>
        <v>0</v>
      </c>
      <c r="Q117" s="284">
        <f t="shared" si="72"/>
        <v>0</v>
      </c>
      <c r="R117" s="284">
        <f t="shared" si="73"/>
        <v>0</v>
      </c>
      <c r="S117" s="284">
        <f t="shared" si="74"/>
        <v>0</v>
      </c>
      <c r="T117" s="284">
        <f t="shared" si="75"/>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7"/>
        <v>0</v>
      </c>
      <c r="K118" s="106" t="str">
        <f t="shared" si="68"/>
        <v>No</v>
      </c>
      <c r="M118" s="103"/>
      <c r="N118" s="284">
        <f t="shared" si="69"/>
        <v>0</v>
      </c>
      <c r="O118" s="284">
        <f t="shared" si="70"/>
        <v>0</v>
      </c>
      <c r="P118" s="284">
        <f t="shared" si="71"/>
        <v>0</v>
      </c>
      <c r="Q118" s="284">
        <f t="shared" si="72"/>
        <v>0</v>
      </c>
      <c r="R118" s="284">
        <f t="shared" si="73"/>
        <v>0</v>
      </c>
      <c r="S118" s="284">
        <f t="shared" si="74"/>
        <v>0</v>
      </c>
      <c r="T118" s="284">
        <f t="shared" si="75"/>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6">SUM(O113:O118)</f>
        <v>0</v>
      </c>
      <c r="P119" s="291">
        <f t="shared" ca="1" si="76"/>
        <v>5.2541413637466332E-2</v>
      </c>
      <c r="Q119" s="291">
        <f t="shared" ca="1" si="76"/>
        <v>0.12563200897802226</v>
      </c>
      <c r="R119" s="291">
        <f t="shared" ca="1" si="76"/>
        <v>0.20997232947260083</v>
      </c>
      <c r="S119" s="291">
        <f t="shared" ca="1" si="76"/>
        <v>0.28746642551542251</v>
      </c>
      <c r="T119" s="291">
        <f t="shared" ca="1" si="76"/>
        <v>0.35731083575552036</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7">ROUND(O119-D140,3)</f>
        <v>0</v>
      </c>
      <c r="P120" s="411">
        <f t="shared" ca="1" si="77"/>
        <v>0</v>
      </c>
      <c r="Q120" s="411">
        <f t="shared" ca="1" si="77"/>
        <v>0</v>
      </c>
      <c r="R120" s="411">
        <f t="shared" ca="1" si="77"/>
        <v>0</v>
      </c>
      <c r="S120" s="411">
        <f t="shared" ca="1" si="77"/>
        <v>0</v>
      </c>
      <c r="T120" s="412">
        <f t="shared" ca="1" si="77"/>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8">ROUND(+C128-C129,4)</f>
        <v>0</v>
      </c>
      <c r="D130" s="125">
        <f t="shared" si="78"/>
        <v>0</v>
      </c>
      <c r="E130" s="125">
        <f t="shared" si="78"/>
        <v>0</v>
      </c>
      <c r="F130" s="125">
        <f t="shared" si="78"/>
        <v>0</v>
      </c>
      <c r="G130" s="125">
        <f t="shared" si="78"/>
        <v>0</v>
      </c>
      <c r="H130" s="125">
        <f t="shared" si="78"/>
        <v>0</v>
      </c>
      <c r="I130" s="125">
        <f t="shared" si="78"/>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9">(+E8+E42)*(E$122)</f>
        <v>0</v>
      </c>
      <c r="F134" s="284">
        <f t="shared" ca="1" si="79"/>
        <v>0</v>
      </c>
      <c r="G134" s="284">
        <f t="shared" ca="1" si="79"/>
        <v>0</v>
      </c>
      <c r="H134" s="284">
        <f t="shared" ca="1" si="79"/>
        <v>0</v>
      </c>
      <c r="I134" s="284">
        <f t="shared" ca="1" si="79"/>
        <v>0</v>
      </c>
    </row>
    <row r="135" spans="1:16" outlineLevel="1" x14ac:dyDescent="0.2">
      <c r="A135" s="61" t="s">
        <v>69</v>
      </c>
      <c r="B135" s="119"/>
      <c r="C135" s="284">
        <f ca="1">(+C9+C43)*(C$123)</f>
        <v>0</v>
      </c>
      <c r="D135" s="284">
        <f t="shared" ref="D135:I135" ca="1" si="80">(+D9+D43)*(D$123)</f>
        <v>0</v>
      </c>
      <c r="E135" s="284">
        <f t="shared" ca="1" si="80"/>
        <v>0</v>
      </c>
      <c r="F135" s="284">
        <f t="shared" ca="1" si="80"/>
        <v>0</v>
      </c>
      <c r="G135" s="284">
        <f t="shared" ca="1" si="80"/>
        <v>0</v>
      </c>
      <c r="H135" s="284">
        <f t="shared" ca="1" si="80"/>
        <v>0</v>
      </c>
      <c r="I135" s="284">
        <f t="shared" ca="1" si="80"/>
        <v>0</v>
      </c>
    </row>
    <row r="136" spans="1:16" s="736" customFormat="1" outlineLevel="1" x14ac:dyDescent="0.2">
      <c r="A136" s="61" t="s">
        <v>546</v>
      </c>
      <c r="B136" s="119"/>
      <c r="C136" s="284">
        <f ca="1">(+C10+C44)*(C$124)</f>
        <v>0</v>
      </c>
      <c r="D136" s="284">
        <f t="shared" ref="D136:I136" ca="1" si="81">(+D10+D44)*(D$124)</f>
        <v>0</v>
      </c>
      <c r="E136" s="284">
        <f t="shared" ca="1" si="81"/>
        <v>0</v>
      </c>
      <c r="F136" s="284">
        <f t="shared" ca="1" si="81"/>
        <v>0</v>
      </c>
      <c r="G136" s="284">
        <f t="shared" ca="1" si="81"/>
        <v>0</v>
      </c>
      <c r="H136" s="284">
        <f t="shared" ca="1" si="81"/>
        <v>0</v>
      </c>
      <c r="I136" s="284">
        <f t="shared" ca="1" si="81"/>
        <v>0</v>
      </c>
    </row>
    <row r="137" spans="1:16" outlineLevel="1" x14ac:dyDescent="0.2">
      <c r="A137" s="61" t="s">
        <v>547</v>
      </c>
      <c r="B137" s="119"/>
      <c r="C137" s="284">
        <f ca="1">(+C11+C45)*(C$125)</f>
        <v>0</v>
      </c>
      <c r="D137" s="284">
        <f t="shared" ref="D137:I137" ca="1" si="82">(+D11+D45)*(D$125)</f>
        <v>0</v>
      </c>
      <c r="E137" s="284">
        <f t="shared" ca="1" si="82"/>
        <v>0</v>
      </c>
      <c r="F137" s="284">
        <f t="shared" ca="1" si="82"/>
        <v>0</v>
      </c>
      <c r="G137" s="284">
        <f t="shared" ca="1" si="82"/>
        <v>0</v>
      </c>
      <c r="H137" s="284">
        <f t="shared" ca="1" si="82"/>
        <v>0</v>
      </c>
      <c r="I137" s="284">
        <f t="shared" ca="1" si="82"/>
        <v>0</v>
      </c>
    </row>
    <row r="138" spans="1:16" s="736" customFormat="1" outlineLevel="1" x14ac:dyDescent="0.2">
      <c r="A138" s="61" t="s">
        <v>498</v>
      </c>
      <c r="B138" s="119"/>
      <c r="C138" s="284">
        <f ca="1">(+C12+C46)*(C$126)</f>
        <v>0</v>
      </c>
      <c r="D138" s="284">
        <f t="shared" ref="D138:I138" ca="1" si="83">(+D12+D46)*(D$126)</f>
        <v>0</v>
      </c>
      <c r="E138" s="284">
        <f t="shared" ca="1" si="83"/>
        <v>0</v>
      </c>
      <c r="F138" s="284">
        <f t="shared" ca="1" si="83"/>
        <v>0</v>
      </c>
      <c r="G138" s="284">
        <f t="shared" ca="1" si="83"/>
        <v>0</v>
      </c>
      <c r="H138" s="284">
        <f t="shared" ca="1" si="83"/>
        <v>0</v>
      </c>
      <c r="I138" s="284">
        <f t="shared" ca="1" si="83"/>
        <v>0</v>
      </c>
    </row>
    <row r="139" spans="1:16" outlineLevel="1" x14ac:dyDescent="0.2">
      <c r="A139" s="83" t="s">
        <v>70</v>
      </c>
      <c r="B139" s="119"/>
      <c r="C139" s="284">
        <f ca="1">(+C13+C47)*(C$127)</f>
        <v>0</v>
      </c>
      <c r="D139" s="284">
        <f t="shared" ref="D139:I139" ca="1" si="84">(+D13+D47)*(D$127)</f>
        <v>0</v>
      </c>
      <c r="E139" s="284">
        <f t="shared" ca="1" si="84"/>
        <v>5.2541413637466332E-2</v>
      </c>
      <c r="F139" s="284">
        <f t="shared" ca="1" si="84"/>
        <v>0.12563200897802226</v>
      </c>
      <c r="G139" s="284">
        <f t="shared" ca="1" si="84"/>
        <v>0.20997232947260083</v>
      </c>
      <c r="H139" s="284">
        <f t="shared" ca="1" si="84"/>
        <v>0.28746642551542251</v>
      </c>
      <c r="I139" s="284">
        <f t="shared" ca="1" si="84"/>
        <v>0.35731083575552036</v>
      </c>
    </row>
    <row r="140" spans="1:16" outlineLevel="1" x14ac:dyDescent="0.2">
      <c r="A140" s="120" t="s">
        <v>140</v>
      </c>
      <c r="B140" s="121"/>
      <c r="C140" s="295">
        <f t="shared" ref="C140:I140" ca="1" si="85">SUM(C134:C139)</f>
        <v>0</v>
      </c>
      <c r="D140" s="295">
        <f t="shared" ca="1" si="85"/>
        <v>0</v>
      </c>
      <c r="E140" s="295">
        <f t="shared" ca="1" si="85"/>
        <v>5.2541413637466332E-2</v>
      </c>
      <c r="F140" s="295">
        <f t="shared" ca="1" si="85"/>
        <v>0.12563200897802226</v>
      </c>
      <c r="G140" s="295">
        <f t="shared" ca="1" si="85"/>
        <v>0.20997232947260083</v>
      </c>
      <c r="H140" s="295">
        <f t="shared" ca="1" si="85"/>
        <v>0.28746642551542251</v>
      </c>
      <c r="I140" s="295">
        <f t="shared" ca="1" si="85"/>
        <v>0.35731083575552036</v>
      </c>
    </row>
    <row r="141" spans="1:16" ht="13.5" outlineLevel="1" thickBot="1" x14ac:dyDescent="0.25">
      <c r="A141" s="122" t="s">
        <v>141</v>
      </c>
      <c r="B141" s="126"/>
      <c r="C141" s="124">
        <f t="shared" ref="C141:I141" ca="1" si="86">IF((+C36+C48)&lt;&gt;0,+C140/(+C36+C48),0)</f>
        <v>0</v>
      </c>
      <c r="D141" s="124">
        <f t="shared" ca="1" si="86"/>
        <v>0</v>
      </c>
      <c r="E141" s="124">
        <f t="shared" ca="1" si="86"/>
        <v>4.6595602279995152E-3</v>
      </c>
      <c r="F141" s="124">
        <f t="shared" ca="1" si="86"/>
        <v>1.1059953515317524E-2</v>
      </c>
      <c r="G141" s="124">
        <f t="shared" ca="1" si="86"/>
        <v>1.8375127768082589E-2</v>
      </c>
      <c r="H141" s="124">
        <f t="shared" ca="1" si="86"/>
        <v>2.5008990746574478E-2</v>
      </c>
      <c r="I141" s="124">
        <f t="shared" ca="1" si="86"/>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I154" si="87">SUMIF($A$185:$A$195,$A149,C$185:C$195)</f>
        <v>0</v>
      </c>
      <c r="D149" s="284">
        <f t="shared" si="87"/>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7"/>
        <v>0</v>
      </c>
      <c r="D150" s="284">
        <f t="shared" si="87"/>
        <v>0</v>
      </c>
      <c r="E150" s="284">
        <f t="shared" si="87"/>
        <v>0</v>
      </c>
      <c r="F150" s="284">
        <f t="shared" si="87"/>
        <v>0</v>
      </c>
      <c r="G150" s="284">
        <f t="shared" si="87"/>
        <v>0</v>
      </c>
      <c r="H150" s="284">
        <f t="shared" si="87"/>
        <v>0</v>
      </c>
      <c r="I150" s="284">
        <f t="shared" si="87"/>
        <v>0</v>
      </c>
      <c r="J150" s="42"/>
      <c r="K150" s="21"/>
      <c r="L150" s="21"/>
    </row>
    <row r="151" spans="1:13" s="736" customFormat="1" hidden="1" outlineLevel="1" x14ac:dyDescent="0.2">
      <c r="A151" s="61" t="s">
        <v>546</v>
      </c>
      <c r="B151" s="65"/>
      <c r="C151" s="284">
        <f t="shared" si="87"/>
        <v>0</v>
      </c>
      <c r="D151" s="284">
        <f t="shared" si="87"/>
        <v>0</v>
      </c>
      <c r="E151" s="284">
        <f t="shared" si="87"/>
        <v>0</v>
      </c>
      <c r="F151" s="284">
        <f t="shared" si="87"/>
        <v>0</v>
      </c>
      <c r="G151" s="284">
        <f t="shared" si="87"/>
        <v>0</v>
      </c>
      <c r="H151" s="284">
        <f t="shared" si="87"/>
        <v>0</v>
      </c>
      <c r="I151" s="284">
        <f t="shared" si="87"/>
        <v>0</v>
      </c>
      <c r="J151" s="42"/>
      <c r="K151" s="712"/>
      <c r="L151" s="712"/>
    </row>
    <row r="152" spans="1:13" hidden="1" outlineLevel="1" x14ac:dyDescent="0.2">
      <c r="A152" s="61" t="s">
        <v>547</v>
      </c>
      <c r="B152" s="65"/>
      <c r="C152" s="284">
        <f t="shared" si="87"/>
        <v>0</v>
      </c>
      <c r="D152" s="284">
        <f t="shared" si="87"/>
        <v>0</v>
      </c>
      <c r="E152" s="284">
        <f t="shared" si="87"/>
        <v>0</v>
      </c>
      <c r="F152" s="284">
        <f t="shared" si="87"/>
        <v>0</v>
      </c>
      <c r="G152" s="284">
        <f t="shared" si="87"/>
        <v>0</v>
      </c>
      <c r="H152" s="284">
        <f t="shared" si="87"/>
        <v>0</v>
      </c>
      <c r="I152" s="284">
        <f t="shared" si="87"/>
        <v>0</v>
      </c>
      <c r="J152" s="42"/>
      <c r="K152" s="21"/>
      <c r="L152" s="21"/>
    </row>
    <row r="153" spans="1:13" s="736" customFormat="1" hidden="1" outlineLevel="1" x14ac:dyDescent="0.2">
      <c r="A153" s="61" t="s">
        <v>498</v>
      </c>
      <c r="B153" s="65"/>
      <c r="C153" s="284">
        <f t="shared" si="87"/>
        <v>0</v>
      </c>
      <c r="D153" s="284">
        <f t="shared" si="87"/>
        <v>0</v>
      </c>
      <c r="E153" s="284">
        <f t="shared" si="87"/>
        <v>0</v>
      </c>
      <c r="F153" s="284">
        <f t="shared" si="87"/>
        <v>0</v>
      </c>
      <c r="G153" s="284">
        <f t="shared" si="87"/>
        <v>0</v>
      </c>
      <c r="H153" s="284">
        <f t="shared" si="87"/>
        <v>0</v>
      </c>
      <c r="I153" s="284">
        <f t="shared" si="87"/>
        <v>0</v>
      </c>
      <c r="J153" s="42"/>
      <c r="K153" s="712"/>
      <c r="L153" s="712"/>
    </row>
    <row r="154" spans="1:13" hidden="1" outlineLevel="1" x14ac:dyDescent="0.2">
      <c r="A154" s="83" t="s">
        <v>70</v>
      </c>
      <c r="B154" s="65"/>
      <c r="C154" s="284">
        <f t="shared" si="87"/>
        <v>0</v>
      </c>
      <c r="D154" s="284">
        <f t="shared" si="87"/>
        <v>0</v>
      </c>
      <c r="E154" s="284">
        <f t="shared" si="87"/>
        <v>0</v>
      </c>
      <c r="F154" s="284">
        <f t="shared" si="87"/>
        <v>0</v>
      </c>
      <c r="G154" s="284">
        <f t="shared" si="87"/>
        <v>0</v>
      </c>
      <c r="H154" s="284">
        <f t="shared" si="87"/>
        <v>0</v>
      </c>
      <c r="I154" s="284">
        <f t="shared" si="87"/>
        <v>0</v>
      </c>
      <c r="J154" s="42"/>
      <c r="K154" s="21"/>
      <c r="L154" s="21"/>
    </row>
    <row r="155" spans="1:13" hidden="1" outlineLevel="1" x14ac:dyDescent="0.2">
      <c r="A155" s="129" t="s">
        <v>143</v>
      </c>
      <c r="B155" s="130"/>
      <c r="C155" s="295">
        <f t="shared" ref="C155:I155" si="88">SUM(C149:C154)</f>
        <v>0</v>
      </c>
      <c r="D155" s="295">
        <f t="shared" si="88"/>
        <v>0</v>
      </c>
      <c r="E155" s="295">
        <f t="shared" si="88"/>
        <v>0</v>
      </c>
      <c r="F155" s="295">
        <f t="shared" si="88"/>
        <v>0</v>
      </c>
      <c r="G155" s="295">
        <f t="shared" si="88"/>
        <v>0</v>
      </c>
      <c r="H155" s="295">
        <f t="shared" si="88"/>
        <v>0</v>
      </c>
      <c r="I155" s="295">
        <f t="shared" si="88"/>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89">IF(ISNUMBER($J160),OFFSET($B$177,MATCH(+$J160,$J$178:$J$195,0),0),"")</f>
        <v>Step Change</v>
      </c>
      <c r="B160" s="284">
        <f t="shared" ref="B160:I169" ca="1" si="90">IF(ISNUMBER($J160),OFFSET(B$177,MATCH(+$J160,$J$178:$J$195,0)+13,0),"")</f>
        <v>0</v>
      </c>
      <c r="C160" s="284">
        <f t="shared" ca="1" si="90"/>
        <v>0</v>
      </c>
      <c r="D160" s="284">
        <f t="shared" ca="1" si="90"/>
        <v>0</v>
      </c>
      <c r="E160" s="284">
        <f t="shared" ca="1" si="90"/>
        <v>0</v>
      </c>
      <c r="F160" s="284">
        <f t="shared" ca="1" si="90"/>
        <v>0</v>
      </c>
      <c r="G160" s="284">
        <f t="shared" ca="1" si="90"/>
        <v>0</v>
      </c>
      <c r="H160" s="284">
        <f t="shared" ca="1" si="90"/>
        <v>0</v>
      </c>
      <c r="I160" s="284">
        <f t="shared" ca="1" si="90"/>
        <v>0</v>
      </c>
      <c r="J160" s="377">
        <f>IF($D$158&gt;0,1,"")</f>
        <v>1</v>
      </c>
      <c r="K160" s="66">
        <f t="shared" ref="K160:K169" ca="1" si="91">IF(ISNUMBER($J160),OFFSET($B$177,MATCH(+$J160,$J$178:$J$195,0)+1,0),"")</f>
        <v>0</v>
      </c>
      <c r="L160" s="66">
        <f t="shared" ref="L160:L169" ca="1" si="92">IF(ISNUMBER($J160),OFFSET($B$177,MATCH(+$J160,$J$178:$J$195,0)+2,0),"")</f>
        <v>0</v>
      </c>
      <c r="M160" s="66">
        <f t="shared" ref="M160:M169" ca="1" si="93">IF(ISNUMBER($J160),OFFSET($B$177,MATCH(+$J160,$J$178:$J$195,0)+3,0),"")</f>
        <v>0</v>
      </c>
    </row>
    <row r="161" spans="1:13" hidden="1" outlineLevel="1" x14ac:dyDescent="0.2">
      <c r="A161" s="66" t="str">
        <f t="shared" ca="1" si="89"/>
        <v/>
      </c>
      <c r="B161" s="284" t="str">
        <f t="shared" ca="1" si="90"/>
        <v/>
      </c>
      <c r="C161" s="284" t="str">
        <f t="shared" ca="1" si="90"/>
        <v/>
      </c>
      <c r="D161" s="284" t="str">
        <f t="shared" ca="1" si="90"/>
        <v/>
      </c>
      <c r="E161" s="284" t="str">
        <f t="shared" ca="1" si="90"/>
        <v/>
      </c>
      <c r="F161" s="284" t="str">
        <f t="shared" ca="1" si="90"/>
        <v/>
      </c>
      <c r="G161" s="284" t="str">
        <f t="shared" ca="1" si="90"/>
        <v/>
      </c>
      <c r="H161" s="284" t="str">
        <f t="shared" ca="1" si="90"/>
        <v/>
      </c>
      <c r="I161" s="284" t="str">
        <f t="shared" ca="1" si="90"/>
        <v/>
      </c>
      <c r="J161" s="377" t="str">
        <f>IF(J160&lt;$D$158,J160+1,"")</f>
        <v/>
      </c>
      <c r="K161" s="66" t="str">
        <f t="shared" ca="1" si="91"/>
        <v/>
      </c>
      <c r="L161" s="66" t="str">
        <f t="shared" ca="1" si="92"/>
        <v/>
      </c>
      <c r="M161" s="66" t="str">
        <f t="shared" ca="1" si="93"/>
        <v/>
      </c>
    </row>
    <row r="162" spans="1:13" hidden="1" outlineLevel="1" x14ac:dyDescent="0.2">
      <c r="A162" s="66" t="str">
        <f t="shared" ca="1" si="89"/>
        <v/>
      </c>
      <c r="B162" s="284" t="str">
        <f t="shared" ca="1" si="90"/>
        <v/>
      </c>
      <c r="C162" s="284" t="str">
        <f t="shared" ca="1" si="90"/>
        <v/>
      </c>
      <c r="D162" s="284" t="str">
        <f t="shared" ca="1" si="90"/>
        <v/>
      </c>
      <c r="E162" s="284" t="str">
        <f t="shared" ca="1" si="90"/>
        <v/>
      </c>
      <c r="F162" s="284" t="str">
        <f t="shared" ca="1" si="90"/>
        <v/>
      </c>
      <c r="G162" s="284" t="str">
        <f t="shared" ca="1" si="90"/>
        <v/>
      </c>
      <c r="H162" s="284" t="str">
        <f t="shared" ca="1" si="90"/>
        <v/>
      </c>
      <c r="I162" s="284" t="str">
        <f t="shared" ca="1" si="90"/>
        <v/>
      </c>
      <c r="J162" s="377" t="str">
        <f t="shared" ref="J162:J169" si="94">IF(J161&lt;$D$158,J161+1,"")</f>
        <v/>
      </c>
      <c r="K162" s="66" t="str">
        <f t="shared" ca="1" si="91"/>
        <v/>
      </c>
      <c r="L162" s="66" t="str">
        <f t="shared" ca="1" si="92"/>
        <v/>
      </c>
      <c r="M162" s="66" t="str">
        <f t="shared" ca="1" si="93"/>
        <v/>
      </c>
    </row>
    <row r="163" spans="1:13" hidden="1" outlineLevel="1" x14ac:dyDescent="0.2">
      <c r="A163" s="66" t="str">
        <f t="shared" ca="1" si="89"/>
        <v/>
      </c>
      <c r="B163" s="284" t="str">
        <f t="shared" ca="1" si="90"/>
        <v/>
      </c>
      <c r="C163" s="284" t="str">
        <f t="shared" ca="1" si="90"/>
        <v/>
      </c>
      <c r="D163" s="284" t="str">
        <f t="shared" ca="1" si="90"/>
        <v/>
      </c>
      <c r="E163" s="284" t="str">
        <f t="shared" ca="1" si="90"/>
        <v/>
      </c>
      <c r="F163" s="284" t="str">
        <f t="shared" ca="1" si="90"/>
        <v/>
      </c>
      <c r="G163" s="284" t="str">
        <f t="shared" ca="1" si="90"/>
        <v/>
      </c>
      <c r="H163" s="284" t="str">
        <f t="shared" ca="1" si="90"/>
        <v/>
      </c>
      <c r="I163" s="284" t="str">
        <f t="shared" ca="1" si="90"/>
        <v/>
      </c>
      <c r="J163" s="377" t="str">
        <f t="shared" si="94"/>
        <v/>
      </c>
      <c r="K163" s="66" t="str">
        <f t="shared" ca="1" si="91"/>
        <v/>
      </c>
      <c r="L163" s="66" t="str">
        <f t="shared" ca="1" si="92"/>
        <v/>
      </c>
      <c r="M163" s="66" t="str">
        <f t="shared" ca="1" si="93"/>
        <v/>
      </c>
    </row>
    <row r="164" spans="1:13" hidden="1" outlineLevel="1" x14ac:dyDescent="0.2">
      <c r="A164" s="66" t="str">
        <f t="shared" ca="1" si="89"/>
        <v/>
      </c>
      <c r="B164" s="284" t="str">
        <f t="shared" ca="1" si="90"/>
        <v/>
      </c>
      <c r="C164" s="284" t="str">
        <f t="shared" ca="1" si="90"/>
        <v/>
      </c>
      <c r="D164" s="284" t="str">
        <f t="shared" ca="1" si="90"/>
        <v/>
      </c>
      <c r="E164" s="284" t="str">
        <f t="shared" ca="1" si="90"/>
        <v/>
      </c>
      <c r="F164" s="284" t="str">
        <f t="shared" ca="1" si="90"/>
        <v/>
      </c>
      <c r="G164" s="284" t="str">
        <f t="shared" ca="1" si="90"/>
        <v/>
      </c>
      <c r="H164" s="284" t="str">
        <f t="shared" ca="1" si="90"/>
        <v/>
      </c>
      <c r="I164" s="284" t="str">
        <f t="shared" ca="1" si="90"/>
        <v/>
      </c>
      <c r="J164" s="377" t="str">
        <f t="shared" si="94"/>
        <v/>
      </c>
      <c r="K164" s="66" t="str">
        <f t="shared" ca="1" si="91"/>
        <v/>
      </c>
      <c r="L164" s="66" t="str">
        <f t="shared" ca="1" si="92"/>
        <v/>
      </c>
      <c r="M164" s="66" t="str">
        <f t="shared" ca="1" si="93"/>
        <v/>
      </c>
    </row>
    <row r="165" spans="1:13" hidden="1" outlineLevel="1" x14ac:dyDescent="0.2">
      <c r="A165" s="66" t="str">
        <f t="shared" ca="1" si="89"/>
        <v/>
      </c>
      <c r="B165" s="284" t="str">
        <f t="shared" ca="1" si="90"/>
        <v/>
      </c>
      <c r="C165" s="284" t="str">
        <f t="shared" ca="1" si="90"/>
        <v/>
      </c>
      <c r="D165" s="284" t="str">
        <f t="shared" ca="1" si="90"/>
        <v/>
      </c>
      <c r="E165" s="284" t="str">
        <f t="shared" ca="1" si="90"/>
        <v/>
      </c>
      <c r="F165" s="284" t="str">
        <f t="shared" ca="1" si="90"/>
        <v/>
      </c>
      <c r="G165" s="284" t="str">
        <f t="shared" ca="1" si="90"/>
        <v/>
      </c>
      <c r="H165" s="284" t="str">
        <f t="shared" ca="1" si="90"/>
        <v/>
      </c>
      <c r="I165" s="284" t="str">
        <f t="shared" ca="1" si="90"/>
        <v/>
      </c>
      <c r="J165" s="377" t="str">
        <f t="shared" si="94"/>
        <v/>
      </c>
      <c r="K165" s="66" t="str">
        <f t="shared" ca="1" si="91"/>
        <v/>
      </c>
      <c r="L165" s="66" t="str">
        <f t="shared" ca="1" si="92"/>
        <v/>
      </c>
      <c r="M165" s="66" t="str">
        <f t="shared" ca="1" si="93"/>
        <v/>
      </c>
    </row>
    <row r="166" spans="1:13" hidden="1" outlineLevel="1" x14ac:dyDescent="0.2">
      <c r="A166" s="66" t="str">
        <f t="shared" ca="1" si="89"/>
        <v/>
      </c>
      <c r="B166" s="284" t="str">
        <f t="shared" ca="1" si="90"/>
        <v/>
      </c>
      <c r="C166" s="284" t="str">
        <f t="shared" ca="1" si="90"/>
        <v/>
      </c>
      <c r="D166" s="284" t="str">
        <f t="shared" ca="1" si="90"/>
        <v/>
      </c>
      <c r="E166" s="284" t="str">
        <f t="shared" ca="1" si="90"/>
        <v/>
      </c>
      <c r="F166" s="284" t="str">
        <f t="shared" ca="1" si="90"/>
        <v/>
      </c>
      <c r="G166" s="284" t="str">
        <f t="shared" ca="1" si="90"/>
        <v/>
      </c>
      <c r="H166" s="284" t="str">
        <f t="shared" ca="1" si="90"/>
        <v/>
      </c>
      <c r="I166" s="284" t="str">
        <f t="shared" ca="1" si="90"/>
        <v/>
      </c>
      <c r="J166" s="377" t="str">
        <f t="shared" si="94"/>
        <v/>
      </c>
      <c r="K166" s="66" t="str">
        <f t="shared" ca="1" si="91"/>
        <v/>
      </c>
      <c r="L166" s="66" t="str">
        <f t="shared" ca="1" si="92"/>
        <v/>
      </c>
      <c r="M166" s="66" t="str">
        <f t="shared" ca="1" si="93"/>
        <v/>
      </c>
    </row>
    <row r="167" spans="1:13" hidden="1" outlineLevel="1" x14ac:dyDescent="0.2">
      <c r="A167" s="66" t="str">
        <f t="shared" ca="1" si="89"/>
        <v/>
      </c>
      <c r="B167" s="284" t="str">
        <f t="shared" ca="1" si="90"/>
        <v/>
      </c>
      <c r="C167" s="284" t="str">
        <f t="shared" ca="1" si="90"/>
        <v/>
      </c>
      <c r="D167" s="284" t="str">
        <f t="shared" ca="1" si="90"/>
        <v/>
      </c>
      <c r="E167" s="284" t="str">
        <f t="shared" ca="1" si="90"/>
        <v/>
      </c>
      <c r="F167" s="284" t="str">
        <f t="shared" ca="1" si="90"/>
        <v/>
      </c>
      <c r="G167" s="284" t="str">
        <f t="shared" ca="1" si="90"/>
        <v/>
      </c>
      <c r="H167" s="284" t="str">
        <f t="shared" ca="1" si="90"/>
        <v/>
      </c>
      <c r="I167" s="284" t="str">
        <f t="shared" ca="1" si="90"/>
        <v/>
      </c>
      <c r="J167" s="377" t="str">
        <f t="shared" si="94"/>
        <v/>
      </c>
      <c r="K167" s="66" t="str">
        <f t="shared" ca="1" si="91"/>
        <v/>
      </c>
      <c r="L167" s="66" t="str">
        <f t="shared" ca="1" si="92"/>
        <v/>
      </c>
      <c r="M167" s="66" t="str">
        <f t="shared" ca="1" si="93"/>
        <v/>
      </c>
    </row>
    <row r="168" spans="1:13" hidden="1" outlineLevel="1" x14ac:dyDescent="0.2">
      <c r="A168" s="66" t="str">
        <f t="shared" ca="1" si="89"/>
        <v/>
      </c>
      <c r="B168" s="284" t="str">
        <f t="shared" ca="1" si="90"/>
        <v/>
      </c>
      <c r="C168" s="284" t="str">
        <f t="shared" ca="1" si="90"/>
        <v/>
      </c>
      <c r="D168" s="284" t="str">
        <f t="shared" ca="1" si="90"/>
        <v/>
      </c>
      <c r="E168" s="284" t="str">
        <f t="shared" ca="1" si="90"/>
        <v/>
      </c>
      <c r="F168" s="284" t="str">
        <f t="shared" ca="1" si="90"/>
        <v/>
      </c>
      <c r="G168" s="284" t="str">
        <f t="shared" ca="1" si="90"/>
        <v/>
      </c>
      <c r="H168" s="284" t="str">
        <f t="shared" ca="1" si="90"/>
        <v/>
      </c>
      <c r="I168" s="284" t="str">
        <f t="shared" ca="1" si="90"/>
        <v/>
      </c>
      <c r="J168" s="377" t="str">
        <f t="shared" si="94"/>
        <v/>
      </c>
      <c r="K168" s="66" t="str">
        <f t="shared" ca="1" si="91"/>
        <v/>
      </c>
      <c r="L168" s="66" t="str">
        <f t="shared" ca="1" si="92"/>
        <v/>
      </c>
      <c r="M168" s="66" t="str">
        <f t="shared" ca="1" si="93"/>
        <v/>
      </c>
    </row>
    <row r="169" spans="1:13" hidden="1" outlineLevel="1" x14ac:dyDescent="0.2">
      <c r="A169" s="66" t="str">
        <f t="shared" ca="1" si="89"/>
        <v/>
      </c>
      <c r="B169" s="284" t="str">
        <f t="shared" ca="1" si="90"/>
        <v/>
      </c>
      <c r="C169" s="284" t="str">
        <f t="shared" ca="1" si="90"/>
        <v/>
      </c>
      <c r="D169" s="284" t="str">
        <f t="shared" ca="1" si="90"/>
        <v/>
      </c>
      <c r="E169" s="284" t="str">
        <f t="shared" ca="1" si="90"/>
        <v/>
      </c>
      <c r="F169" s="284" t="str">
        <f t="shared" ca="1" si="90"/>
        <v/>
      </c>
      <c r="G169" s="284" t="str">
        <f t="shared" ca="1" si="90"/>
        <v/>
      </c>
      <c r="H169" s="284" t="str">
        <f t="shared" ca="1" si="90"/>
        <v/>
      </c>
      <c r="I169" s="284" t="str">
        <f t="shared" ca="1" si="90"/>
        <v/>
      </c>
      <c r="J169" s="377" t="str">
        <f t="shared" si="94"/>
        <v/>
      </c>
      <c r="K169" s="66" t="str">
        <f t="shared" ca="1" si="91"/>
        <v/>
      </c>
      <c r="L169" s="66" t="str">
        <f t="shared" ca="1" si="92"/>
        <v/>
      </c>
      <c r="M169" s="66" t="str">
        <f t="shared" ca="1" si="93"/>
        <v/>
      </c>
    </row>
    <row r="170" spans="1:13" collapsed="1" x14ac:dyDescent="0.2">
      <c r="A170" s="129" t="s">
        <v>143</v>
      </c>
      <c r="B170" s="295">
        <f ca="1">SUM(B160:B169)</f>
        <v>0</v>
      </c>
      <c r="C170" s="295">
        <f t="shared" ref="C170:I170" ca="1" si="95">SUM(C160:C169)</f>
        <v>0</v>
      </c>
      <c r="D170" s="295">
        <f t="shared" ca="1" si="95"/>
        <v>0</v>
      </c>
      <c r="E170" s="295">
        <f t="shared" ca="1" si="95"/>
        <v>0</v>
      </c>
      <c r="F170" s="295">
        <f t="shared" ca="1" si="95"/>
        <v>0</v>
      </c>
      <c r="G170" s="295">
        <f t="shared" ca="1" si="95"/>
        <v>0</v>
      </c>
      <c r="H170" s="295">
        <f t="shared" ca="1" si="95"/>
        <v>0</v>
      </c>
      <c r="I170" s="295">
        <f t="shared" ca="1" si="95"/>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481</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59"/>
      <c r="D185" s="284"/>
      <c r="E185" s="284">
        <v>0</v>
      </c>
      <c r="F185" s="284">
        <v>0</v>
      </c>
      <c r="G185" s="284">
        <v>0</v>
      </c>
      <c r="H185" s="284">
        <v>0</v>
      </c>
      <c r="I185" s="284">
        <v>0</v>
      </c>
      <c r="J185" s="63"/>
      <c r="K185" s="63"/>
      <c r="L185" s="63"/>
    </row>
    <row r="186" spans="1:12" hidden="1" outlineLevel="1" x14ac:dyDescent="0.2">
      <c r="A186" s="61" t="s">
        <v>69</v>
      </c>
      <c r="B186" s="65"/>
      <c r="C186" s="59"/>
      <c r="D186" s="284"/>
      <c r="E186" s="284">
        <v>0</v>
      </c>
      <c r="F186" s="284">
        <v>0</v>
      </c>
      <c r="G186" s="284">
        <v>0</v>
      </c>
      <c r="H186" s="284">
        <v>0</v>
      </c>
      <c r="I186" s="284">
        <v>0</v>
      </c>
      <c r="J186" s="42"/>
      <c r="K186" s="21"/>
      <c r="L186" s="21"/>
    </row>
    <row r="187" spans="1:12" s="736" customFormat="1" hidden="1" outlineLevel="1" x14ac:dyDescent="0.2">
      <c r="A187" s="61" t="s">
        <v>546</v>
      </c>
      <c r="B187" s="65"/>
      <c r="C187" s="59"/>
      <c r="D187" s="284"/>
      <c r="E187" s="284">
        <v>0</v>
      </c>
      <c r="F187" s="284">
        <v>0</v>
      </c>
      <c r="G187" s="284">
        <v>0</v>
      </c>
      <c r="H187" s="284">
        <v>0</v>
      </c>
      <c r="I187" s="284">
        <v>0</v>
      </c>
      <c r="J187" s="42"/>
      <c r="K187" s="712"/>
      <c r="L187" s="712"/>
    </row>
    <row r="188" spans="1:12" hidden="1" outlineLevel="1" x14ac:dyDescent="0.2">
      <c r="A188" s="61" t="s">
        <v>547</v>
      </c>
      <c r="B188" s="65"/>
      <c r="C188" s="59"/>
      <c r="D188" s="284"/>
      <c r="E188" s="284">
        <v>0</v>
      </c>
      <c r="F188" s="284">
        <v>0</v>
      </c>
      <c r="G188" s="284">
        <v>0</v>
      </c>
      <c r="H188" s="284">
        <v>0</v>
      </c>
      <c r="I188" s="284">
        <v>0</v>
      </c>
      <c r="J188" s="42"/>
      <c r="K188" s="21"/>
      <c r="L188" s="21"/>
    </row>
    <row r="189" spans="1:12" s="736" customFormat="1" hidden="1" outlineLevel="1" x14ac:dyDescent="0.2">
      <c r="A189" s="61" t="s">
        <v>498</v>
      </c>
      <c r="B189" s="65"/>
      <c r="C189" s="59"/>
      <c r="D189" s="284"/>
      <c r="E189" s="284">
        <v>0</v>
      </c>
      <c r="F189" s="284">
        <v>0</v>
      </c>
      <c r="G189" s="284">
        <v>0</v>
      </c>
      <c r="H189" s="284">
        <v>0</v>
      </c>
      <c r="I189" s="284">
        <v>0</v>
      </c>
      <c r="J189" s="42"/>
      <c r="K189" s="712"/>
      <c r="L189" s="712"/>
    </row>
    <row r="190" spans="1:12" hidden="1" outlineLevel="1" x14ac:dyDescent="0.2">
      <c r="A190" s="83" t="s">
        <v>70</v>
      </c>
      <c r="B190" s="65"/>
      <c r="C190" s="59"/>
      <c r="D190" s="284"/>
      <c r="E190" s="284">
        <v>0</v>
      </c>
      <c r="F190" s="284">
        <v>0</v>
      </c>
      <c r="G190" s="284">
        <v>0</v>
      </c>
      <c r="H190" s="284">
        <v>0</v>
      </c>
      <c r="I190" s="284">
        <v>0</v>
      </c>
      <c r="J190" s="42"/>
      <c r="K190" s="21"/>
      <c r="L190" s="21"/>
    </row>
    <row r="191" spans="1:12" hidden="1" outlineLevel="1" x14ac:dyDescent="0.2">
      <c r="A191" s="129" t="s">
        <v>147</v>
      </c>
      <c r="B191" s="132"/>
      <c r="C191" s="295">
        <f t="shared" ref="C191:I191" si="96">SUM(C185:C190)</f>
        <v>0</v>
      </c>
      <c r="D191" s="295">
        <f t="shared" si="96"/>
        <v>0</v>
      </c>
      <c r="E191" s="295">
        <f t="shared" si="96"/>
        <v>0</v>
      </c>
      <c r="F191" s="295">
        <f t="shared" si="96"/>
        <v>0</v>
      </c>
      <c r="G191" s="295">
        <f t="shared" si="96"/>
        <v>0</v>
      </c>
      <c r="H191" s="295">
        <f t="shared" si="96"/>
        <v>0</v>
      </c>
      <c r="I191" s="295">
        <f t="shared" si="96"/>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7">+B14</f>
        <v>0</v>
      </c>
      <c r="C205" s="82">
        <f t="shared" ca="1" si="97"/>
        <v>11.178985453793196</v>
      </c>
      <c r="D205" s="82">
        <f t="shared" ca="1" si="97"/>
        <v>11.178985453793196</v>
      </c>
      <c r="E205" s="82">
        <f t="shared" ca="1" si="97"/>
        <v>11.178985453793196</v>
      </c>
      <c r="F205" s="82">
        <f t="shared" ca="1" si="97"/>
        <v>11.178985453793196</v>
      </c>
      <c r="G205" s="82">
        <f t="shared" ca="1" si="97"/>
        <v>11.178985453793196</v>
      </c>
      <c r="H205" s="82">
        <f t="shared" ca="1" si="97"/>
        <v>11.178985453793196</v>
      </c>
      <c r="I205" s="82">
        <f t="shared" ca="1" si="97"/>
        <v>11.178985453793196</v>
      </c>
    </row>
    <row r="206" spans="1:9" hidden="1" outlineLevel="1" x14ac:dyDescent="0.2">
      <c r="A206" t="s">
        <v>149</v>
      </c>
      <c r="B206" s="82">
        <f t="shared" ref="B206:I206" ca="1" si="98">+B36</f>
        <v>0</v>
      </c>
      <c r="C206" s="82">
        <f t="shared" ca="1" si="98"/>
        <v>11.178985453793196</v>
      </c>
      <c r="D206" s="82">
        <f t="shared" ca="1" si="98"/>
        <v>11.178985453793196</v>
      </c>
      <c r="E206" s="82">
        <f t="shared" ca="1" si="98"/>
        <v>11.178985453793196</v>
      </c>
      <c r="F206" s="82">
        <f t="shared" ca="1" si="98"/>
        <v>11.178985453793196</v>
      </c>
      <c r="G206" s="82">
        <f t="shared" ca="1" si="98"/>
        <v>11.178985453793196</v>
      </c>
      <c r="H206" s="82">
        <f t="shared" ca="1" si="98"/>
        <v>11.178985453793196</v>
      </c>
      <c r="I206" s="82">
        <f t="shared" ca="1" si="98"/>
        <v>11.178985453793196</v>
      </c>
    </row>
    <row r="207" spans="1:9" hidden="1" outlineLevel="1" x14ac:dyDescent="0.2">
      <c r="A207" t="s">
        <v>150</v>
      </c>
      <c r="B207" s="82">
        <f t="shared" ref="B207:I207" ca="1" si="99">+B36+B48</f>
        <v>0</v>
      </c>
      <c r="C207" s="82">
        <f t="shared" ca="1" si="99"/>
        <v>11.178985453793196</v>
      </c>
      <c r="D207" s="82">
        <f t="shared" ca="1" si="99"/>
        <v>11.178985453793196</v>
      </c>
      <c r="E207" s="82">
        <f t="shared" ca="1" si="99"/>
        <v>11.276045606566585</v>
      </c>
      <c r="F207" s="82">
        <f t="shared" ca="1" si="99"/>
        <v>11.359180561114272</v>
      </c>
      <c r="G207" s="82">
        <f t="shared" ca="1" si="99"/>
        <v>11.426986093523695</v>
      </c>
      <c r="H207" s="82">
        <f t="shared" ca="1" si="99"/>
        <v>11.494523246796645</v>
      </c>
      <c r="I207" s="82">
        <f t="shared" ca="1" si="99"/>
        <v>11.561637993225576</v>
      </c>
    </row>
    <row r="208" spans="1:9" hidden="1" outlineLevel="1" x14ac:dyDescent="0.2">
      <c r="A208" t="s">
        <v>151</v>
      </c>
      <c r="B208" s="82">
        <f t="shared" ref="B208:I208" ca="1" si="100">+B70</f>
        <v>0</v>
      </c>
      <c r="C208" s="82">
        <f t="shared" ca="1" si="100"/>
        <v>11.178985453793196</v>
      </c>
      <c r="D208" s="82">
        <f t="shared" ca="1" si="100"/>
        <v>11.178985453793196</v>
      </c>
      <c r="E208" s="82">
        <f t="shared" ca="1" si="100"/>
        <v>11.328587020204052</v>
      </c>
      <c r="F208" s="82">
        <f t="shared" ca="1" si="100"/>
        <v>11.484812570092293</v>
      </c>
      <c r="G208" s="82">
        <f t="shared" ca="1" si="100"/>
        <v>11.636958422996296</v>
      </c>
      <c r="H208" s="82">
        <f t="shared" ca="1" si="100"/>
        <v>11.781989672312067</v>
      </c>
      <c r="I208" s="82">
        <f t="shared" ca="1" si="100"/>
        <v>11.918948828981096</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155" priority="2" stopIfTrue="1" operator="notEqual">
      <formula>0</formula>
    </cfRule>
  </conditionalFormatting>
  <conditionalFormatting sqref="J130 J94 J70 J59 J48 J36:J37 J14 J25">
    <cfRule type="cellIs" dxfId="154" priority="3" stopIfTrue="1" operator="equal">
      <formula>"OK"</formula>
    </cfRule>
    <cfRule type="cellIs" dxfId="153" priority="4" stopIfTrue="1" operator="equal">
      <formula>"Warning Check Escalations"</formula>
    </cfRule>
  </conditionalFormatting>
  <conditionalFormatting sqref="N120:T120 N84:T84">
    <cfRule type="cellIs" dxfId="152" priority="5" stopIfTrue="1" operator="notEqual">
      <formula>0</formula>
    </cfRule>
    <cfRule type="cellIs" dxfId="151" priority="6" stopIfTrue="1" operator="equal">
      <formula>0</formula>
    </cfRule>
  </conditionalFormatting>
  <conditionalFormatting sqref="B94:I94">
    <cfRule type="cellIs" dxfId="150" priority="1" stopIfTrue="1" operator="notEqual">
      <formula>0</formula>
    </cfRule>
  </conditionalFormatting>
  <dataValidations count="5">
    <dataValidation type="list" showInputMessage="1" showErrorMessage="1" sqref="B112" xr:uid="{00000000-0002-0000-3E00-000000000000}">
      <formula1>"Labour, Materials, Services"</formula1>
    </dataValidation>
    <dataValidation type="list" allowBlank="1" showInputMessage="1" showErrorMessage="1" sqref="A77:A82" xr:uid="{00000000-0002-0000-3E00-000001000000}">
      <formula1>EscalationDescription_Input_Cost</formula1>
    </dataValidation>
    <dataValidation type="list" allowBlank="1" showInputMessage="1" showErrorMessage="1" sqref="D5" xr:uid="{00000000-0002-0000-3E00-000002000000}">
      <formula1>"2007/08 Regulatory Accounts, Bottom Up"</formula1>
    </dataValidation>
    <dataValidation type="list" showInputMessage="1" showErrorMessage="1" sqref="A113:A118" xr:uid="{00000000-0002-0000-3E00-000003000000}">
      <formula1>EscalationDescription_General</formula1>
    </dataValidation>
    <dataValidation type="list" showInputMessage="1" showErrorMessage="1" sqref="B77:B82 B113:B118" xr:uid="{00000000-0002-0000-3E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22529"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6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sheetPr codeName="Sheet37">
    <tabColor rgb="FF008000"/>
    <pageSetUpPr fitToPage="1"/>
  </sheetPr>
  <dimension ref="A1:T240"/>
  <sheetViews>
    <sheetView showGridLines="0" workbookViewId="0">
      <selection activeCell="A115" sqref="A115"/>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9</v>
      </c>
      <c r="M1" s="281"/>
      <c r="N1" s="279"/>
      <c r="O1" s="279"/>
      <c r="P1" s="279"/>
      <c r="Q1" s="279"/>
      <c r="R1" s="279"/>
      <c r="S1" s="279"/>
      <c r="T1" s="279"/>
    </row>
    <row r="2" spans="1:20" ht="15.75" x14ac:dyDescent="0.25">
      <c r="A2" s="184" t="s">
        <v>114</v>
      </c>
      <c r="B2" s="74" t="str">
        <f ca="1">OFFSET(List_DAOpexStart,+$K$1,1)</f>
        <v>Regulatory Compliance</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4.5461036472754826</v>
      </c>
      <c r="D13" s="285">
        <f ca="1">OFFSET(Future_DAOpexStart,MATCH($K$1,'I-5 Future DA'!$A$6:$A$222)+7,+'I-5 Future DA'!E$5)</f>
        <v>4.5461036472754826</v>
      </c>
      <c r="E13" s="285">
        <f ca="1">OFFSET(Future_DAOpexStart,MATCH($K$1,'I-5 Future DA'!$A$6:$A$222)+7,+'I-5 Future DA'!F$5)</f>
        <v>4.5461036472754826</v>
      </c>
      <c r="F13" s="285">
        <f ca="1">OFFSET(Future_DAOpexStart,MATCH($K$1,'I-5 Future DA'!$A$6:$A$222)+7,+'I-5 Future DA'!G$5)</f>
        <v>4.5461036472754826</v>
      </c>
      <c r="G13" s="285">
        <f ca="1">OFFSET(Future_DAOpexStart,MATCH($K$1,'I-5 Future DA'!$A$6:$A$222)+7,+'I-5 Future DA'!H$5)</f>
        <v>4.5461036472754826</v>
      </c>
      <c r="H13" s="285">
        <f ca="1">OFFSET(Future_DAOpexStart,MATCH($K$1,'I-5 Future DA'!$A$6:$A$222)+7,+'I-5 Future DA'!I$5)</f>
        <v>4.5461036472754826</v>
      </c>
      <c r="I13" s="285">
        <f ca="1">OFFSET(Future_DAOpexStart,MATCH($K$1,'I-5 Future DA'!$A$6:$A$222)+7,+'I-5 Future DA'!J$5)</f>
        <v>4.5461036472754826</v>
      </c>
      <c r="J13" s="36"/>
      <c r="K13" s="21"/>
      <c r="L13" s="21"/>
    </row>
    <row r="14" spans="1:20" s="87" customFormat="1" ht="18" customHeight="1" collapsed="1" thickBot="1" x14ac:dyDescent="0.25">
      <c r="A14" s="84" t="s">
        <v>71</v>
      </c>
      <c r="B14" s="286">
        <f t="shared" ref="B14:I14" ca="1" si="0">SUM(B8:B13)</f>
        <v>0</v>
      </c>
      <c r="C14" s="286">
        <f t="shared" ca="1" si="0"/>
        <v>4.5461036472754826</v>
      </c>
      <c r="D14" s="286">
        <f t="shared" ca="1" si="0"/>
        <v>4.5461036472754826</v>
      </c>
      <c r="E14" s="286">
        <f t="shared" ca="1" si="0"/>
        <v>4.5461036472754826</v>
      </c>
      <c r="F14" s="286">
        <f t="shared" ca="1" si="0"/>
        <v>4.5461036472754826</v>
      </c>
      <c r="G14" s="286">
        <f t="shared" ca="1" si="0"/>
        <v>4.5461036472754826</v>
      </c>
      <c r="H14" s="286">
        <f t="shared" ca="1" si="0"/>
        <v>4.5461036472754826</v>
      </c>
      <c r="I14" s="286">
        <f t="shared" ca="1" si="0"/>
        <v>4.5461036472754826</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t="13.5" hidden="1" outlineLevel="1" thickBot="1" x14ac:dyDescent="0.25">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+'DA-9'!B8+'DA-9'!B19</f>
        <v>0</v>
      </c>
      <c r="C30" s="284">
        <f ca="1">+'DA-9'!C8+'DA-9'!C19</f>
        <v>0</v>
      </c>
      <c r="D30" s="284">
        <f ca="1">+'DA-9'!D8+'DA-9'!D19</f>
        <v>0</v>
      </c>
      <c r="E30" s="284">
        <f ca="1">+'DA-9'!E8+'DA-9'!E19</f>
        <v>0</v>
      </c>
      <c r="F30" s="284">
        <f ca="1">+'DA-9'!F8+'DA-9'!F19</f>
        <v>0</v>
      </c>
      <c r="G30" s="284">
        <f ca="1">+'DA-9'!G8+'DA-9'!G19</f>
        <v>0</v>
      </c>
      <c r="H30" s="284">
        <f ca="1">+'DA-9'!H8+'DA-9'!H19</f>
        <v>0</v>
      </c>
      <c r="I30" s="284">
        <f ca="1">+'DA-9'!I8+'DA-9'!I19</f>
        <v>0</v>
      </c>
      <c r="J30" s="42"/>
      <c r="K30" s="21"/>
      <c r="L30" s="21"/>
    </row>
    <row r="31" spans="1:12" hidden="1" outlineLevel="2" x14ac:dyDescent="0.2">
      <c r="A31" s="61" t="s">
        <v>69</v>
      </c>
      <c r="B31" s="284">
        <f ca="1">+'DA-9'!B9+'DA-9'!B20</f>
        <v>0</v>
      </c>
      <c r="C31" s="284">
        <f ca="1">+'DA-9'!C9+'DA-9'!C20</f>
        <v>0</v>
      </c>
      <c r="D31" s="284">
        <f ca="1">+'DA-9'!D9+'DA-9'!D20</f>
        <v>0</v>
      </c>
      <c r="E31" s="284">
        <f ca="1">+'DA-9'!E9+'DA-9'!E20</f>
        <v>0</v>
      </c>
      <c r="F31" s="284">
        <f ca="1">+'DA-9'!F9+'DA-9'!F20</f>
        <v>0</v>
      </c>
      <c r="G31" s="284">
        <f ca="1">+'DA-9'!G9+'DA-9'!G20</f>
        <v>0</v>
      </c>
      <c r="H31" s="284">
        <f ca="1">+'DA-9'!H9+'DA-9'!H20</f>
        <v>0</v>
      </c>
      <c r="I31" s="284">
        <f ca="1">+'DA-9'!I9+'DA-9'!I20</f>
        <v>0</v>
      </c>
      <c r="J31" s="42"/>
      <c r="K31" s="21"/>
      <c r="L31" s="21"/>
    </row>
    <row r="32" spans="1:12" s="736" customFormat="1" hidden="1" outlineLevel="2" x14ac:dyDescent="0.2">
      <c r="A32" s="61" t="s">
        <v>546</v>
      </c>
      <c r="B32" s="284">
        <f ca="1">+'DA-9'!B10+'DA-9'!B21</f>
        <v>0</v>
      </c>
      <c r="C32" s="284">
        <f ca="1">+'DA-9'!C10+'DA-9'!C21</f>
        <v>0</v>
      </c>
      <c r="D32" s="284">
        <f ca="1">+'DA-9'!D10+'DA-9'!D21</f>
        <v>0</v>
      </c>
      <c r="E32" s="284">
        <f ca="1">+'DA-9'!E10+'DA-9'!E21</f>
        <v>0</v>
      </c>
      <c r="F32" s="284">
        <f ca="1">+'DA-9'!F10+'DA-9'!F21</f>
        <v>0</v>
      </c>
      <c r="G32" s="284">
        <f ca="1">+'DA-9'!G10+'DA-9'!G21</f>
        <v>0</v>
      </c>
      <c r="H32" s="284">
        <f ca="1">+'DA-9'!H10+'DA-9'!H21</f>
        <v>0</v>
      </c>
      <c r="I32" s="284">
        <f ca="1">+'DA-9'!I10+'DA-9'!I21</f>
        <v>0</v>
      </c>
      <c r="J32" s="42"/>
      <c r="K32" s="712"/>
      <c r="L32" s="712"/>
    </row>
    <row r="33" spans="1:12" hidden="1" outlineLevel="2" x14ac:dyDescent="0.2">
      <c r="A33" s="61" t="s">
        <v>547</v>
      </c>
      <c r="B33" s="284">
        <f ca="1">+'DA-9'!B11+'DA-9'!B22</f>
        <v>0</v>
      </c>
      <c r="C33" s="284">
        <f ca="1">+'DA-9'!C11+'DA-9'!C22</f>
        <v>0</v>
      </c>
      <c r="D33" s="284">
        <f ca="1">+'DA-9'!D11+'DA-9'!D22</f>
        <v>0</v>
      </c>
      <c r="E33" s="284">
        <f ca="1">+'DA-9'!E11+'DA-9'!E22</f>
        <v>0</v>
      </c>
      <c r="F33" s="284">
        <f ca="1">+'DA-9'!F11+'DA-9'!F22</f>
        <v>0</v>
      </c>
      <c r="G33" s="284">
        <f ca="1">+'DA-9'!G11+'DA-9'!G22</f>
        <v>0</v>
      </c>
      <c r="H33" s="284">
        <f ca="1">+'DA-9'!H11+'DA-9'!H22</f>
        <v>0</v>
      </c>
      <c r="I33" s="284">
        <f ca="1">+'DA-9'!I11+'DA-9'!I22</f>
        <v>0</v>
      </c>
      <c r="J33" s="42"/>
      <c r="K33" s="21"/>
      <c r="L33" s="21"/>
    </row>
    <row r="34" spans="1:12" s="736" customFormat="1" ht="13.5" hidden="1" outlineLevel="2" thickBot="1" x14ac:dyDescent="0.25">
      <c r="A34" s="61" t="s">
        <v>498</v>
      </c>
      <c r="B34" s="284">
        <f ca="1">+'DA-9'!B12+'DA-9'!B23</f>
        <v>0</v>
      </c>
      <c r="C34" s="284">
        <f ca="1">+'DA-9'!C12+'DA-9'!C23</f>
        <v>0</v>
      </c>
      <c r="D34" s="284">
        <f ca="1">+'DA-9'!D12+'DA-9'!D23</f>
        <v>0</v>
      </c>
      <c r="E34" s="284">
        <f ca="1">+'DA-9'!E12+'DA-9'!E23</f>
        <v>0</v>
      </c>
      <c r="F34" s="284">
        <f ca="1">+'DA-9'!F12+'DA-9'!F23</f>
        <v>0</v>
      </c>
      <c r="G34" s="284">
        <f ca="1">+'DA-9'!G12+'DA-9'!G23</f>
        <v>0</v>
      </c>
      <c r="H34" s="284">
        <f ca="1">+'DA-9'!H12+'DA-9'!H23</f>
        <v>0</v>
      </c>
      <c r="I34" s="284">
        <f ca="1">+'DA-9'!I12+'DA-9'!I23</f>
        <v>0</v>
      </c>
      <c r="J34" s="42"/>
      <c r="K34" s="712"/>
      <c r="L34" s="712"/>
    </row>
    <row r="35" spans="1:12" ht="13.5" hidden="1" outlineLevel="2" thickBot="1" x14ac:dyDescent="0.25">
      <c r="A35" s="83" t="s">
        <v>70</v>
      </c>
      <c r="B35" s="284">
        <f ca="1">+'DA-9'!B13+'DA-9'!B24</f>
        <v>0</v>
      </c>
      <c r="C35" s="284">
        <f ca="1">+'DA-9'!C13+'DA-9'!C24</f>
        <v>4.5461036472754826</v>
      </c>
      <c r="D35" s="284">
        <f ca="1">+'DA-9'!D13+'DA-9'!D24</f>
        <v>4.5461036472754826</v>
      </c>
      <c r="E35" s="284">
        <f ca="1">+'DA-9'!E13+'DA-9'!E24</f>
        <v>4.5461036472754826</v>
      </c>
      <c r="F35" s="284">
        <f ca="1">+'DA-9'!F13+'DA-9'!F24</f>
        <v>4.5461036472754826</v>
      </c>
      <c r="G35" s="284">
        <f ca="1">+'DA-9'!G13+'DA-9'!G24</f>
        <v>4.5461036472754826</v>
      </c>
      <c r="H35" s="284">
        <f ca="1">+'DA-9'!H13+'DA-9'!H24</f>
        <v>4.5461036472754826</v>
      </c>
      <c r="I35" s="284">
        <f ca="1">+'DA-9'!I13+'DA-9'!I24</f>
        <v>4.5461036472754826</v>
      </c>
      <c r="J35" s="93"/>
      <c r="K35" s="21"/>
      <c r="L35" s="21"/>
    </row>
    <row r="36" spans="1:12" s="87" customFormat="1" ht="20.25" customHeight="1" collapsed="1" thickBot="1" x14ac:dyDescent="0.25">
      <c r="A36" s="94" t="s">
        <v>121</v>
      </c>
      <c r="B36" s="293">
        <f t="shared" ref="B36:I36" ca="1" si="7">SUM(B30:B35)</f>
        <v>0</v>
      </c>
      <c r="C36" s="293">
        <f t="shared" ca="1" si="7"/>
        <v>4.5461036472754826</v>
      </c>
      <c r="D36" s="293">
        <f t="shared" ca="1" si="7"/>
        <v>4.5461036472754826</v>
      </c>
      <c r="E36" s="293">
        <f t="shared" ca="1" si="7"/>
        <v>4.5461036472754826</v>
      </c>
      <c r="F36" s="293">
        <f t="shared" ca="1" si="7"/>
        <v>4.5461036472754826</v>
      </c>
      <c r="G36" s="293">
        <f t="shared" ca="1" si="7"/>
        <v>4.5461036472754826</v>
      </c>
      <c r="H36" s="293">
        <f t="shared" ca="1" si="7"/>
        <v>4.5461036472754826</v>
      </c>
      <c r="I36" s="293">
        <f t="shared" ca="1" si="7"/>
        <v>4.5461036472754826</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t="13.5" hidden="1" outlineLevel="1" thickBot="1" x14ac:dyDescent="0.25">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3.9470980291730899E-2</v>
      </c>
      <c r="F47" s="284">
        <f t="shared" ca="1" si="12"/>
        <v>7.3279067944003573E-2</v>
      </c>
      <c r="G47" s="284">
        <f t="shared" ca="1" si="12"/>
        <v>0.10085321404751647</v>
      </c>
      <c r="H47" s="284">
        <f t="shared" ca="1" si="12"/>
        <v>0.12831821971281812</v>
      </c>
      <c r="I47" s="284">
        <f t="shared" ca="1" si="12"/>
        <v>0.15561144724117185</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3.9470980291730899E-2</v>
      </c>
      <c r="F48" s="293">
        <f t="shared" ca="1" si="13"/>
        <v>7.3279067944003573E-2</v>
      </c>
      <c r="G48" s="293">
        <f t="shared" ca="1" si="13"/>
        <v>0.10085321404751647</v>
      </c>
      <c r="H48" s="293">
        <f t="shared" ca="1" si="13"/>
        <v>0.12831821971281812</v>
      </c>
      <c r="I48" s="293">
        <f t="shared" ca="1" si="13"/>
        <v>0.15561144724117185</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t="13.5" hidden="1" outlineLevel="1" thickBot="1" x14ac:dyDescent="0.25">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2.1366761157135879E-2</v>
      </c>
      <c r="F58" s="285">
        <f t="shared" ca="1" si="18"/>
        <v>5.1090158099788757E-2</v>
      </c>
      <c r="G58" s="285">
        <f t="shared" ca="1" si="18"/>
        <v>8.5388426059578151E-2</v>
      </c>
      <c r="H58" s="285">
        <f t="shared" ca="1" si="18"/>
        <v>0.1169025732170958</v>
      </c>
      <c r="I58" s="285">
        <f t="shared" ca="1" si="18"/>
        <v>0.14530585985225059</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2.1366761157135879E-2</v>
      </c>
      <c r="F59" s="286">
        <f t="shared" ca="1" si="19"/>
        <v>5.1090158099788757E-2</v>
      </c>
      <c r="G59" s="286">
        <f t="shared" ca="1" si="19"/>
        <v>8.5388426059578151E-2</v>
      </c>
      <c r="H59" s="286">
        <f t="shared" ca="1" si="19"/>
        <v>0.1169025732170958</v>
      </c>
      <c r="I59" s="286">
        <f t="shared" ca="1" si="19"/>
        <v>0.14530585985225059</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thickBot="1" x14ac:dyDescent="0.25">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4.5461036472754826</v>
      </c>
      <c r="D69" s="285">
        <f t="shared" ca="1" si="24"/>
        <v>4.5461036472754826</v>
      </c>
      <c r="E69" s="285">
        <f t="shared" ca="1" si="24"/>
        <v>4.6069413887243496</v>
      </c>
      <c r="F69" s="285">
        <f t="shared" ca="1" si="24"/>
        <v>4.6704728733192749</v>
      </c>
      <c r="G69" s="285">
        <f t="shared" ca="1" si="24"/>
        <v>4.7323452873825769</v>
      </c>
      <c r="H69" s="285">
        <f t="shared" ca="1" si="24"/>
        <v>4.7913244402053961</v>
      </c>
      <c r="I69" s="285">
        <f t="shared" ca="1" si="24"/>
        <v>4.8470209543689045</v>
      </c>
      <c r="K69" s="42"/>
      <c r="L69" s="21"/>
    </row>
    <row r="70" spans="1:20" s="87" customFormat="1" ht="18" customHeight="1" collapsed="1" thickBot="1" x14ac:dyDescent="0.25">
      <c r="A70" s="99" t="s">
        <v>122</v>
      </c>
      <c r="B70" s="294">
        <f t="shared" ref="B70:I70" ca="1" si="25">SUM(B64:B69)</f>
        <v>0</v>
      </c>
      <c r="C70" s="294">
        <f t="shared" ca="1" si="25"/>
        <v>4.5461036472754826</v>
      </c>
      <c r="D70" s="294">
        <f t="shared" ca="1" si="25"/>
        <v>4.5461036472754826</v>
      </c>
      <c r="E70" s="294">
        <f t="shared" ca="1" si="25"/>
        <v>4.6069413887243496</v>
      </c>
      <c r="F70" s="294">
        <f t="shared" ca="1" si="25"/>
        <v>4.6704728733192749</v>
      </c>
      <c r="G70" s="294">
        <f t="shared" ca="1" si="25"/>
        <v>4.7323452873825769</v>
      </c>
      <c r="H70" s="294">
        <f t="shared" ca="1" si="25"/>
        <v>4.7913244402053961</v>
      </c>
      <c r="I70" s="294">
        <f t="shared" ca="1" si="25"/>
        <v>4.8470209543689045</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3.9470980291730899E-2</v>
      </c>
      <c r="Q77" s="284">
        <f ca="1">IF($B77&lt;&gt;0,(+VLOOKUP($B77,$A$8:$I$13,6,FALSE))*(F77),0)</f>
        <v>7.3279067944003573E-2</v>
      </c>
      <c r="R77" s="284">
        <f ca="1">IF($B77&lt;&gt;0,(+VLOOKUP($B77,$A$8:$I$13,7,FALSE))*(G77),0)</f>
        <v>0.10085321404751647</v>
      </c>
      <c r="S77" s="284">
        <f ca="1">IF($B77&lt;&gt;0,(+VLOOKUP($B77,$A$8:$I$13,8,FALSE))*(H77),0)</f>
        <v>0.12831821971281812</v>
      </c>
      <c r="T77" s="284">
        <f ca="1">IF($B77&lt;&gt;0,(+VLOOKUP($B77,$A$8:$I$13,9,FALSE))*(I77),0)</f>
        <v>0.15561144724117185</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3.9470980291730899E-2</v>
      </c>
      <c r="Q83" s="291">
        <f t="shared" ca="1" si="51"/>
        <v>7.3279067944003573E-2</v>
      </c>
      <c r="R83" s="291">
        <f t="shared" ca="1" si="51"/>
        <v>0.10085321404751647</v>
      </c>
      <c r="S83" s="291">
        <f t="shared" ca="1" si="51"/>
        <v>0.12831821971281812</v>
      </c>
      <c r="T83" s="291">
        <f t="shared" ca="1" si="51"/>
        <v>0.15561144724117185</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3.9470980291730899E-2</v>
      </c>
      <c r="F103" s="284">
        <f t="shared" ca="1" si="62"/>
        <v>7.3279067944003573E-2</v>
      </c>
      <c r="G103" s="284">
        <f t="shared" ca="1" si="62"/>
        <v>0.10085321404751647</v>
      </c>
      <c r="H103" s="284">
        <f t="shared" ca="1" si="62"/>
        <v>0.12831821971281812</v>
      </c>
      <c r="I103" s="284">
        <f t="shared" ca="1" si="62"/>
        <v>0.15561144724117185</v>
      </c>
    </row>
    <row r="104" spans="1:20" outlineLevel="1" x14ac:dyDescent="0.2">
      <c r="A104" s="120" t="s">
        <v>135</v>
      </c>
      <c r="B104" s="121"/>
      <c r="C104" s="295">
        <f t="shared" ref="C104:I104" ca="1" si="63">SUM(C98:C103)</f>
        <v>0</v>
      </c>
      <c r="D104" s="295">
        <f t="shared" ca="1" si="63"/>
        <v>0</v>
      </c>
      <c r="E104" s="295">
        <f t="shared" ca="1" si="63"/>
        <v>3.9470980291730899E-2</v>
      </c>
      <c r="F104" s="295">
        <f t="shared" ca="1" si="63"/>
        <v>7.3279067944003573E-2</v>
      </c>
      <c r="G104" s="295">
        <f t="shared" ca="1" si="63"/>
        <v>0.10085321404751647</v>
      </c>
      <c r="H104" s="295">
        <f t="shared" ca="1" si="63"/>
        <v>0.12831821971281812</v>
      </c>
      <c r="I104" s="295">
        <f t="shared" ca="1" si="63"/>
        <v>0.15561144724117185</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2.1366761157135879E-2</v>
      </c>
      <c r="Q113" s="284">
        <f ca="1">IF($B113&lt;&gt;0,(+VLOOKUP($B113,$A$8:$I$13,6,FALSE)+VLOOKUP($B113,$A$42:$I$47,6,FALSE))*(F113),0)</f>
        <v>5.1090158099788757E-2</v>
      </c>
      <c r="R113" s="284">
        <f ca="1">IF($B113&lt;&gt;0,(+VLOOKUP($B113,$A$8:$I$13,7,FALSE)+VLOOKUP($B113,$A$42:$I$47,7,FALSE))*(G113),0)</f>
        <v>8.5388426059578151E-2</v>
      </c>
      <c r="S113" s="284">
        <f ca="1">IF($B113&lt;&gt;0,(+VLOOKUP($B113,$A$8:$I$13,8,FALSE)+VLOOKUP($B113,$A$42:$I$47,8,FALSE))*(H113),0)</f>
        <v>0.1169025732170958</v>
      </c>
      <c r="T113" s="284">
        <f ca="1">IF($B113&lt;&gt;0,(+VLOOKUP($B113,$A$8:$I$13,9,FALSE)+VLOOKUP($B113,$A$42:$I$47,9,FALSE))*(I113),0)</f>
        <v>0.14530585985225059</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2.1366761157135879E-2</v>
      </c>
      <c r="Q119" s="291">
        <f t="shared" ca="1" si="75"/>
        <v>5.1090158099788757E-2</v>
      </c>
      <c r="R119" s="291">
        <f t="shared" ca="1" si="75"/>
        <v>8.5388426059578151E-2</v>
      </c>
      <c r="S119" s="291">
        <f t="shared" ca="1" si="75"/>
        <v>0.1169025732170958</v>
      </c>
      <c r="T119" s="291">
        <f t="shared" ca="1" si="75"/>
        <v>0.14530585985225059</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2.1366761157135879E-2</v>
      </c>
      <c r="F139" s="284">
        <f t="shared" ca="1" si="83"/>
        <v>5.1090158099788757E-2</v>
      </c>
      <c r="G139" s="284">
        <f t="shared" ca="1" si="83"/>
        <v>8.5388426059578151E-2</v>
      </c>
      <c r="H139" s="284">
        <f t="shared" ca="1" si="83"/>
        <v>0.1169025732170958</v>
      </c>
      <c r="I139" s="284">
        <f t="shared" ca="1" si="83"/>
        <v>0.14530585985225059</v>
      </c>
    </row>
    <row r="140" spans="1:16" outlineLevel="1" x14ac:dyDescent="0.2">
      <c r="A140" s="120" t="s">
        <v>140</v>
      </c>
      <c r="B140" s="121"/>
      <c r="C140" s="295">
        <f t="shared" ref="C140:I140" ca="1" si="84">SUM(C134:C139)</f>
        <v>0</v>
      </c>
      <c r="D140" s="295">
        <f t="shared" ca="1" si="84"/>
        <v>0</v>
      </c>
      <c r="E140" s="295">
        <f t="shared" ca="1" si="84"/>
        <v>2.1366761157135879E-2</v>
      </c>
      <c r="F140" s="295">
        <f t="shared" ca="1" si="84"/>
        <v>5.1090158099788757E-2</v>
      </c>
      <c r="G140" s="295">
        <f t="shared" ca="1" si="84"/>
        <v>8.5388426059578151E-2</v>
      </c>
      <c r="H140" s="295">
        <f t="shared" ca="1" si="84"/>
        <v>0.1169025732170958</v>
      </c>
      <c r="I140" s="295">
        <f t="shared" ca="1" si="84"/>
        <v>0.14530585985225059</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3.090486278543603E-2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I154" si="86">SUMIF($A$185:$A$195,$A149,C$185:C$195)</f>
        <v>0</v>
      </c>
      <c r="D149" s="284">
        <f t="shared" si="86"/>
        <v>0</v>
      </c>
      <c r="E149" s="284">
        <f t="shared" si="86"/>
        <v>0</v>
      </c>
      <c r="F149" s="284">
        <f t="shared" si="86"/>
        <v>0</v>
      </c>
      <c r="G149" s="284">
        <f t="shared" si="86"/>
        <v>0</v>
      </c>
      <c r="H149" s="284">
        <f t="shared" si="86"/>
        <v>0</v>
      </c>
      <c r="I149" s="284">
        <f t="shared" si="86"/>
        <v>0</v>
      </c>
      <c r="J149" s="63"/>
      <c r="K149" s="63"/>
      <c r="L149" s="63"/>
    </row>
    <row r="150" spans="1:13" hidden="1" outlineLevel="1" x14ac:dyDescent="0.2">
      <c r="A150" s="61" t="s">
        <v>69</v>
      </c>
      <c r="B150" s="65"/>
      <c r="C150" s="284">
        <f t="shared" si="86"/>
        <v>0</v>
      </c>
      <c r="D150" s="284">
        <f t="shared" si="86"/>
        <v>0</v>
      </c>
      <c r="E150" s="284">
        <f t="shared" si="86"/>
        <v>0</v>
      </c>
      <c r="F150" s="284">
        <f t="shared" si="86"/>
        <v>0</v>
      </c>
      <c r="G150" s="284">
        <f t="shared" si="86"/>
        <v>0</v>
      </c>
      <c r="H150" s="284">
        <f t="shared" si="86"/>
        <v>0</v>
      </c>
      <c r="I150" s="284">
        <f t="shared" si="86"/>
        <v>0</v>
      </c>
      <c r="J150" s="42"/>
      <c r="K150" s="21"/>
      <c r="L150" s="21"/>
    </row>
    <row r="151" spans="1:13" s="736" customFormat="1" hidden="1" outlineLevel="1" x14ac:dyDescent="0.2">
      <c r="A151" s="61" t="s">
        <v>546</v>
      </c>
      <c r="B151" s="65"/>
      <c r="C151" s="284">
        <f t="shared" si="86"/>
        <v>0</v>
      </c>
      <c r="D151" s="284">
        <f t="shared" si="86"/>
        <v>0</v>
      </c>
      <c r="E151" s="284">
        <f t="shared" si="86"/>
        <v>0</v>
      </c>
      <c r="F151" s="284">
        <f t="shared" si="86"/>
        <v>0</v>
      </c>
      <c r="G151" s="284">
        <f t="shared" si="86"/>
        <v>0</v>
      </c>
      <c r="H151" s="284">
        <f t="shared" si="86"/>
        <v>0</v>
      </c>
      <c r="I151" s="284">
        <f t="shared" si="86"/>
        <v>0</v>
      </c>
      <c r="J151" s="42"/>
      <c r="K151" s="712"/>
      <c r="L151" s="712"/>
    </row>
    <row r="152" spans="1:13" hidden="1" outlineLevel="1" x14ac:dyDescent="0.2">
      <c r="A152" s="61" t="s">
        <v>547</v>
      </c>
      <c r="B152" s="65"/>
      <c r="C152" s="284">
        <f t="shared" si="86"/>
        <v>0</v>
      </c>
      <c r="D152" s="284">
        <f t="shared" si="86"/>
        <v>0</v>
      </c>
      <c r="E152" s="284">
        <f t="shared" si="86"/>
        <v>0</v>
      </c>
      <c r="F152" s="284">
        <f t="shared" si="86"/>
        <v>0</v>
      </c>
      <c r="G152" s="284">
        <f t="shared" si="86"/>
        <v>0</v>
      </c>
      <c r="H152" s="284">
        <f t="shared" si="86"/>
        <v>0</v>
      </c>
      <c r="I152" s="284">
        <f t="shared" si="86"/>
        <v>0</v>
      </c>
      <c r="J152" s="42"/>
      <c r="K152" s="21"/>
      <c r="L152" s="21"/>
    </row>
    <row r="153" spans="1:13" s="736" customFormat="1" hidden="1" outlineLevel="1" x14ac:dyDescent="0.2">
      <c r="A153" s="61" t="s">
        <v>498</v>
      </c>
      <c r="B153" s="65"/>
      <c r="C153" s="284">
        <f t="shared" si="86"/>
        <v>0</v>
      </c>
      <c r="D153" s="284">
        <f t="shared" si="86"/>
        <v>0</v>
      </c>
      <c r="E153" s="284">
        <f t="shared" si="86"/>
        <v>0</v>
      </c>
      <c r="F153" s="284">
        <f t="shared" si="86"/>
        <v>0</v>
      </c>
      <c r="G153" s="284">
        <f t="shared" si="86"/>
        <v>0</v>
      </c>
      <c r="H153" s="284">
        <f t="shared" si="86"/>
        <v>0</v>
      </c>
      <c r="I153" s="284">
        <f t="shared" si="86"/>
        <v>0</v>
      </c>
      <c r="J153" s="42"/>
      <c r="K153" s="712"/>
      <c r="L153" s="712"/>
    </row>
    <row r="154" spans="1:13" hidden="1" outlineLevel="1" x14ac:dyDescent="0.2">
      <c r="A154" s="83" t="s">
        <v>70</v>
      </c>
      <c r="B154" s="65"/>
      <c r="C154" s="284">
        <f t="shared" si="86"/>
        <v>0</v>
      </c>
      <c r="D154" s="284">
        <f t="shared" si="86"/>
        <v>0</v>
      </c>
      <c r="E154" s="284">
        <f t="shared" si="86"/>
        <v>0</v>
      </c>
      <c r="F154" s="284">
        <f t="shared" si="86"/>
        <v>0</v>
      </c>
      <c r="G154" s="284">
        <f t="shared" si="86"/>
        <v>0</v>
      </c>
      <c r="H154" s="284">
        <f t="shared" si="86"/>
        <v>0</v>
      </c>
      <c r="I154" s="284">
        <f t="shared" si="86"/>
        <v>0</v>
      </c>
      <c r="J154" s="42"/>
      <c r="K154" s="21"/>
      <c r="L154" s="21"/>
    </row>
    <row r="155" spans="1:13" hidden="1" outlineLevel="1" x14ac:dyDescent="0.2">
      <c r="A155" s="129" t="s">
        <v>143</v>
      </c>
      <c r="B155" s="130"/>
      <c r="C155" s="295">
        <f t="shared" ref="C155:I155" si="87">SUM(C149:C154)</f>
        <v>0</v>
      </c>
      <c r="D155" s="295">
        <f t="shared" si="87"/>
        <v>0</v>
      </c>
      <c r="E155" s="295">
        <f t="shared" si="87"/>
        <v>0</v>
      </c>
      <c r="F155" s="295">
        <f t="shared" si="87"/>
        <v>0</v>
      </c>
      <c r="G155" s="295">
        <f t="shared" si="87"/>
        <v>0</v>
      </c>
      <c r="H155" s="295">
        <f t="shared" si="87"/>
        <v>0</v>
      </c>
      <c r="I155" s="295">
        <f t="shared" si="87"/>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88">IF(ISNUMBER($J160),OFFSET($B$177,MATCH(+$J160,$J$178:$J$195,0),0),"")</f>
        <v>Step Change</v>
      </c>
      <c r="B160" s="284">
        <f t="shared" ref="B160:I169" ca="1" si="89">IF(ISNUMBER($J160),OFFSET(B$177,MATCH(+$J160,$J$178:$J$195,0)+13,0),"")</f>
        <v>0</v>
      </c>
      <c r="C160" s="284">
        <f t="shared" ca="1" si="89"/>
        <v>0</v>
      </c>
      <c r="D160" s="284">
        <f t="shared" ca="1" si="89"/>
        <v>0</v>
      </c>
      <c r="E160" s="284">
        <f t="shared" ca="1" si="89"/>
        <v>0</v>
      </c>
      <c r="F160" s="284">
        <f t="shared" ca="1" si="89"/>
        <v>0</v>
      </c>
      <c r="G160" s="284">
        <f t="shared" ca="1" si="89"/>
        <v>0</v>
      </c>
      <c r="H160" s="284">
        <f t="shared" ca="1" si="89"/>
        <v>0</v>
      </c>
      <c r="I160" s="284">
        <f t="shared" ca="1" si="89"/>
        <v>0</v>
      </c>
      <c r="J160" s="377">
        <f>IF($D$158&gt;0,1,"")</f>
        <v>1</v>
      </c>
      <c r="K160" s="66">
        <f t="shared" ref="K160:K169" ca="1" si="90">IF(ISNUMBER($J160),OFFSET($B$177,MATCH(+$J160,$J$178:$J$195,0)+1,0),"")</f>
        <v>0</v>
      </c>
      <c r="L160" s="66">
        <f t="shared" ref="L160:L169" ca="1" si="91">IF(ISNUMBER($J160),OFFSET($B$177,MATCH(+$J160,$J$178:$J$195,0)+2,0),"")</f>
        <v>0</v>
      </c>
      <c r="M160" s="66">
        <f t="shared" ref="M160:M169" ca="1" si="92">IF(ISNUMBER($J160),OFFSET($B$177,MATCH(+$J160,$J$178:$J$195,0)+3,0),"")</f>
        <v>0</v>
      </c>
    </row>
    <row r="161" spans="1:13" hidden="1" outlineLevel="1" x14ac:dyDescent="0.2">
      <c r="A161" s="66" t="str">
        <f t="shared" ca="1" si="88"/>
        <v/>
      </c>
      <c r="B161" s="284" t="str">
        <f t="shared" ca="1" si="89"/>
        <v/>
      </c>
      <c r="C161" s="284" t="str">
        <f t="shared" ca="1" si="89"/>
        <v/>
      </c>
      <c r="D161" s="284" t="str">
        <f t="shared" ca="1" si="89"/>
        <v/>
      </c>
      <c r="E161" s="284" t="str">
        <f t="shared" ca="1" si="89"/>
        <v/>
      </c>
      <c r="F161" s="284" t="str">
        <f t="shared" ca="1" si="89"/>
        <v/>
      </c>
      <c r="G161" s="284" t="str">
        <f t="shared" ca="1" si="89"/>
        <v/>
      </c>
      <c r="H161" s="284" t="str">
        <f t="shared" ca="1" si="89"/>
        <v/>
      </c>
      <c r="I161" s="284" t="str">
        <f t="shared" ca="1" si="89"/>
        <v/>
      </c>
      <c r="J161" s="377" t="str">
        <f>IF(J160&lt;$D$158,J160+1,"")</f>
        <v/>
      </c>
      <c r="K161" s="66" t="str">
        <f t="shared" ca="1" si="90"/>
        <v/>
      </c>
      <c r="L161" s="66" t="str">
        <f t="shared" ca="1" si="91"/>
        <v/>
      </c>
      <c r="M161" s="66" t="str">
        <f t="shared" ca="1" si="92"/>
        <v/>
      </c>
    </row>
    <row r="162" spans="1:13" hidden="1" outlineLevel="1" x14ac:dyDescent="0.2">
      <c r="A162" s="66" t="str">
        <f t="shared" ca="1" si="88"/>
        <v/>
      </c>
      <c r="B162" s="284" t="str">
        <f t="shared" ca="1" si="89"/>
        <v/>
      </c>
      <c r="C162" s="284" t="str">
        <f t="shared" ca="1" si="89"/>
        <v/>
      </c>
      <c r="D162" s="284" t="str">
        <f t="shared" ca="1" si="89"/>
        <v/>
      </c>
      <c r="E162" s="284" t="str">
        <f t="shared" ca="1" si="89"/>
        <v/>
      </c>
      <c r="F162" s="284" t="str">
        <f t="shared" ca="1" si="89"/>
        <v/>
      </c>
      <c r="G162" s="284" t="str">
        <f t="shared" ca="1" si="89"/>
        <v/>
      </c>
      <c r="H162" s="284" t="str">
        <f t="shared" ca="1" si="89"/>
        <v/>
      </c>
      <c r="I162" s="284" t="str">
        <f t="shared" ca="1" si="89"/>
        <v/>
      </c>
      <c r="J162" s="377" t="str">
        <f t="shared" ref="J162:J169" si="93">IF(J161&lt;$D$158,J161+1,"")</f>
        <v/>
      </c>
      <c r="K162" s="66" t="str">
        <f t="shared" ca="1" si="90"/>
        <v/>
      </c>
      <c r="L162" s="66" t="str">
        <f t="shared" ca="1" si="91"/>
        <v/>
      </c>
      <c r="M162" s="66" t="str">
        <f t="shared" ca="1" si="92"/>
        <v/>
      </c>
    </row>
    <row r="163" spans="1:13" hidden="1" outlineLevel="1" x14ac:dyDescent="0.2">
      <c r="A163" s="66" t="str">
        <f t="shared" ca="1" si="88"/>
        <v/>
      </c>
      <c r="B163" s="284" t="str">
        <f t="shared" ca="1" si="89"/>
        <v/>
      </c>
      <c r="C163" s="284" t="str">
        <f t="shared" ca="1" si="89"/>
        <v/>
      </c>
      <c r="D163" s="284" t="str">
        <f t="shared" ca="1" si="89"/>
        <v/>
      </c>
      <c r="E163" s="284" t="str">
        <f t="shared" ca="1" si="89"/>
        <v/>
      </c>
      <c r="F163" s="284" t="str">
        <f t="shared" ca="1" si="89"/>
        <v/>
      </c>
      <c r="G163" s="284" t="str">
        <f t="shared" ca="1" si="89"/>
        <v/>
      </c>
      <c r="H163" s="284" t="str">
        <f t="shared" ca="1" si="89"/>
        <v/>
      </c>
      <c r="I163" s="284" t="str">
        <f t="shared" ca="1" si="89"/>
        <v/>
      </c>
      <c r="J163" s="377" t="str">
        <f t="shared" si="93"/>
        <v/>
      </c>
      <c r="K163" s="66" t="str">
        <f t="shared" ca="1" si="90"/>
        <v/>
      </c>
      <c r="L163" s="66" t="str">
        <f t="shared" ca="1" si="91"/>
        <v/>
      </c>
      <c r="M163" s="66" t="str">
        <f t="shared" ca="1" si="92"/>
        <v/>
      </c>
    </row>
    <row r="164" spans="1:13" hidden="1" outlineLevel="1" x14ac:dyDescent="0.2">
      <c r="A164" s="66" t="str">
        <f t="shared" ca="1" si="88"/>
        <v/>
      </c>
      <c r="B164" s="284" t="str">
        <f t="shared" ca="1" si="89"/>
        <v/>
      </c>
      <c r="C164" s="284" t="str">
        <f t="shared" ca="1" si="89"/>
        <v/>
      </c>
      <c r="D164" s="284" t="str">
        <f t="shared" ca="1" si="89"/>
        <v/>
      </c>
      <c r="E164" s="284" t="str">
        <f t="shared" ca="1" si="89"/>
        <v/>
      </c>
      <c r="F164" s="284" t="str">
        <f t="shared" ca="1" si="89"/>
        <v/>
      </c>
      <c r="G164" s="284" t="str">
        <f t="shared" ca="1" si="89"/>
        <v/>
      </c>
      <c r="H164" s="284" t="str">
        <f t="shared" ca="1" si="89"/>
        <v/>
      </c>
      <c r="I164" s="284" t="str">
        <f t="shared" ca="1" si="89"/>
        <v/>
      </c>
      <c r="J164" s="377" t="str">
        <f t="shared" si="93"/>
        <v/>
      </c>
      <c r="K164" s="66" t="str">
        <f t="shared" ca="1" si="90"/>
        <v/>
      </c>
      <c r="L164" s="66" t="str">
        <f t="shared" ca="1" si="91"/>
        <v/>
      </c>
      <c r="M164" s="66" t="str">
        <f t="shared" ca="1" si="92"/>
        <v/>
      </c>
    </row>
    <row r="165" spans="1:13" hidden="1" outlineLevel="1" x14ac:dyDescent="0.2">
      <c r="A165" s="66" t="str">
        <f t="shared" ca="1" si="88"/>
        <v/>
      </c>
      <c r="B165" s="284" t="str">
        <f t="shared" ca="1" si="89"/>
        <v/>
      </c>
      <c r="C165" s="284" t="str">
        <f t="shared" ca="1" si="89"/>
        <v/>
      </c>
      <c r="D165" s="284" t="str">
        <f t="shared" ca="1" si="89"/>
        <v/>
      </c>
      <c r="E165" s="284" t="str">
        <f t="shared" ca="1" si="89"/>
        <v/>
      </c>
      <c r="F165" s="284" t="str">
        <f t="shared" ca="1" si="89"/>
        <v/>
      </c>
      <c r="G165" s="284" t="str">
        <f t="shared" ca="1" si="89"/>
        <v/>
      </c>
      <c r="H165" s="284" t="str">
        <f t="shared" ca="1" si="89"/>
        <v/>
      </c>
      <c r="I165" s="284" t="str">
        <f t="shared" ca="1" si="89"/>
        <v/>
      </c>
      <c r="J165" s="377" t="str">
        <f t="shared" si="93"/>
        <v/>
      </c>
      <c r="K165" s="66" t="str">
        <f t="shared" ca="1" si="90"/>
        <v/>
      </c>
      <c r="L165" s="66" t="str">
        <f t="shared" ca="1" si="91"/>
        <v/>
      </c>
      <c r="M165" s="66" t="str">
        <f t="shared" ca="1" si="92"/>
        <v/>
      </c>
    </row>
    <row r="166" spans="1:13" hidden="1" outlineLevel="1" x14ac:dyDescent="0.2">
      <c r="A166" s="66" t="str">
        <f t="shared" ca="1" si="88"/>
        <v/>
      </c>
      <c r="B166" s="284" t="str">
        <f t="shared" ca="1" si="89"/>
        <v/>
      </c>
      <c r="C166" s="284" t="str">
        <f t="shared" ca="1" si="89"/>
        <v/>
      </c>
      <c r="D166" s="284" t="str">
        <f t="shared" ca="1" si="89"/>
        <v/>
      </c>
      <c r="E166" s="284" t="str">
        <f t="shared" ca="1" si="89"/>
        <v/>
      </c>
      <c r="F166" s="284" t="str">
        <f t="shared" ca="1" si="89"/>
        <v/>
      </c>
      <c r="G166" s="284" t="str">
        <f t="shared" ca="1" si="89"/>
        <v/>
      </c>
      <c r="H166" s="284" t="str">
        <f t="shared" ca="1" si="89"/>
        <v/>
      </c>
      <c r="I166" s="284" t="str">
        <f t="shared" ca="1" si="89"/>
        <v/>
      </c>
      <c r="J166" s="377" t="str">
        <f t="shared" si="93"/>
        <v/>
      </c>
      <c r="K166" s="66" t="str">
        <f t="shared" ca="1" si="90"/>
        <v/>
      </c>
      <c r="L166" s="66" t="str">
        <f t="shared" ca="1" si="91"/>
        <v/>
      </c>
      <c r="M166" s="66" t="str">
        <f t="shared" ca="1" si="92"/>
        <v/>
      </c>
    </row>
    <row r="167" spans="1:13" hidden="1" outlineLevel="1" x14ac:dyDescent="0.2">
      <c r="A167" s="66" t="str">
        <f t="shared" ca="1" si="88"/>
        <v/>
      </c>
      <c r="B167" s="284" t="str">
        <f t="shared" ca="1" si="89"/>
        <v/>
      </c>
      <c r="C167" s="284" t="str">
        <f t="shared" ca="1" si="89"/>
        <v/>
      </c>
      <c r="D167" s="284" t="str">
        <f t="shared" ca="1" si="89"/>
        <v/>
      </c>
      <c r="E167" s="284" t="str">
        <f t="shared" ca="1" si="89"/>
        <v/>
      </c>
      <c r="F167" s="284" t="str">
        <f t="shared" ca="1" si="89"/>
        <v/>
      </c>
      <c r="G167" s="284" t="str">
        <f t="shared" ca="1" si="89"/>
        <v/>
      </c>
      <c r="H167" s="284" t="str">
        <f t="shared" ca="1" si="89"/>
        <v/>
      </c>
      <c r="I167" s="284" t="str">
        <f t="shared" ca="1" si="89"/>
        <v/>
      </c>
      <c r="J167" s="377" t="str">
        <f t="shared" si="93"/>
        <v/>
      </c>
      <c r="K167" s="66" t="str">
        <f t="shared" ca="1" si="90"/>
        <v/>
      </c>
      <c r="L167" s="66" t="str">
        <f t="shared" ca="1" si="91"/>
        <v/>
      </c>
      <c r="M167" s="66" t="str">
        <f t="shared" ca="1" si="92"/>
        <v/>
      </c>
    </row>
    <row r="168" spans="1:13" hidden="1" outlineLevel="1" x14ac:dyDescent="0.2">
      <c r="A168" s="66" t="str">
        <f t="shared" ca="1" si="88"/>
        <v/>
      </c>
      <c r="B168" s="284" t="str">
        <f t="shared" ca="1" si="89"/>
        <v/>
      </c>
      <c r="C168" s="284" t="str">
        <f t="shared" ca="1" si="89"/>
        <v/>
      </c>
      <c r="D168" s="284" t="str">
        <f t="shared" ca="1" si="89"/>
        <v/>
      </c>
      <c r="E168" s="284" t="str">
        <f t="shared" ca="1" si="89"/>
        <v/>
      </c>
      <c r="F168" s="284" t="str">
        <f t="shared" ca="1" si="89"/>
        <v/>
      </c>
      <c r="G168" s="284" t="str">
        <f t="shared" ca="1" si="89"/>
        <v/>
      </c>
      <c r="H168" s="284" t="str">
        <f t="shared" ca="1" si="89"/>
        <v/>
      </c>
      <c r="I168" s="284" t="str">
        <f t="shared" ca="1" si="89"/>
        <v/>
      </c>
      <c r="J168" s="377" t="str">
        <f t="shared" si="93"/>
        <v/>
      </c>
      <c r="K168" s="66" t="str">
        <f t="shared" ca="1" si="90"/>
        <v/>
      </c>
      <c r="L168" s="66" t="str">
        <f t="shared" ca="1" si="91"/>
        <v/>
      </c>
      <c r="M168" s="66" t="str">
        <f t="shared" ca="1" si="92"/>
        <v/>
      </c>
    </row>
    <row r="169" spans="1:13" hidden="1" outlineLevel="1" x14ac:dyDescent="0.2">
      <c r="A169" s="66" t="str">
        <f t="shared" ca="1" si="88"/>
        <v/>
      </c>
      <c r="B169" s="284" t="str">
        <f t="shared" ca="1" si="89"/>
        <v/>
      </c>
      <c r="C169" s="284" t="str">
        <f t="shared" ca="1" si="89"/>
        <v/>
      </c>
      <c r="D169" s="284" t="str">
        <f t="shared" ca="1" si="89"/>
        <v/>
      </c>
      <c r="E169" s="284" t="str">
        <f t="shared" ca="1" si="89"/>
        <v/>
      </c>
      <c r="F169" s="284" t="str">
        <f t="shared" ca="1" si="89"/>
        <v/>
      </c>
      <c r="G169" s="284" t="str">
        <f t="shared" ca="1" si="89"/>
        <v/>
      </c>
      <c r="H169" s="284" t="str">
        <f t="shared" ca="1" si="89"/>
        <v/>
      </c>
      <c r="I169" s="284" t="str">
        <f t="shared" ca="1" si="89"/>
        <v/>
      </c>
      <c r="J169" s="377" t="str">
        <f t="shared" si="93"/>
        <v/>
      </c>
      <c r="K169" s="66" t="str">
        <f t="shared" ca="1" si="90"/>
        <v/>
      </c>
      <c r="L169" s="66" t="str">
        <f t="shared" ca="1" si="91"/>
        <v/>
      </c>
      <c r="M169" s="66" t="str">
        <f t="shared" ca="1" si="92"/>
        <v/>
      </c>
    </row>
    <row r="170" spans="1:13" collapsed="1" x14ac:dyDescent="0.2">
      <c r="A170" s="129" t="s">
        <v>143</v>
      </c>
      <c r="B170" s="295">
        <f ca="1">SUM(B160:B169)</f>
        <v>0</v>
      </c>
      <c r="C170" s="295">
        <f t="shared" ref="C170:I170" ca="1" si="94">SUM(C160:C169)</f>
        <v>0</v>
      </c>
      <c r="D170" s="295">
        <f t="shared" ca="1" si="94"/>
        <v>0</v>
      </c>
      <c r="E170" s="295">
        <f t="shared" ca="1" si="94"/>
        <v>0</v>
      </c>
      <c r="F170" s="295">
        <f t="shared" ca="1" si="94"/>
        <v>0</v>
      </c>
      <c r="G170" s="295">
        <f t="shared" ca="1" si="94"/>
        <v>0</v>
      </c>
      <c r="H170" s="295">
        <f t="shared" ca="1" si="94"/>
        <v>0</v>
      </c>
      <c r="I170" s="295">
        <f t="shared" ca="1" si="94"/>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481</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v>0</v>
      </c>
      <c r="F185" s="284">
        <v>0</v>
      </c>
      <c r="G185" s="284">
        <v>0</v>
      </c>
      <c r="H185" s="284">
        <v>0</v>
      </c>
      <c r="I185" s="284">
        <v>0</v>
      </c>
      <c r="J185" s="63"/>
      <c r="K185" s="63"/>
      <c r="L185" s="63"/>
    </row>
    <row r="186" spans="1:12" hidden="1" outlineLevel="1" x14ac:dyDescent="0.2">
      <c r="A186" s="61" t="s">
        <v>69</v>
      </c>
      <c r="B186" s="65"/>
      <c r="C186" s="284"/>
      <c r="D186" s="284"/>
      <c r="E186" s="284">
        <v>0</v>
      </c>
      <c r="F186" s="284">
        <v>0</v>
      </c>
      <c r="G186" s="284">
        <v>0</v>
      </c>
      <c r="H186" s="284">
        <v>0</v>
      </c>
      <c r="I186" s="284">
        <v>0</v>
      </c>
      <c r="J186" s="42"/>
      <c r="K186" s="21"/>
      <c r="L186" s="21"/>
    </row>
    <row r="187" spans="1:12" s="736" customFormat="1" hidden="1" outlineLevel="1" x14ac:dyDescent="0.2">
      <c r="A187" s="61" t="s">
        <v>546</v>
      </c>
      <c r="B187" s="65"/>
      <c r="C187" s="284"/>
      <c r="D187" s="284"/>
      <c r="E187" s="284">
        <v>0</v>
      </c>
      <c r="F187" s="284">
        <v>0</v>
      </c>
      <c r="G187" s="284">
        <v>0</v>
      </c>
      <c r="H187" s="284">
        <v>0</v>
      </c>
      <c r="I187" s="284">
        <v>0</v>
      </c>
      <c r="J187" s="42"/>
      <c r="K187" s="712"/>
      <c r="L187" s="712"/>
    </row>
    <row r="188" spans="1:12" hidden="1" outlineLevel="1" x14ac:dyDescent="0.2">
      <c r="A188" s="61" t="s">
        <v>547</v>
      </c>
      <c r="B188" s="65"/>
      <c r="C188" s="284"/>
      <c r="D188" s="284"/>
      <c r="E188" s="284">
        <v>0</v>
      </c>
      <c r="F188" s="284">
        <v>0</v>
      </c>
      <c r="G188" s="284">
        <v>0</v>
      </c>
      <c r="H188" s="284">
        <v>0</v>
      </c>
      <c r="I188" s="284">
        <v>0</v>
      </c>
      <c r="J188" s="42"/>
      <c r="K188" s="21"/>
      <c r="L188" s="21"/>
    </row>
    <row r="189" spans="1:12" s="736" customFormat="1" hidden="1" outlineLevel="1" x14ac:dyDescent="0.2">
      <c r="A189" s="61" t="s">
        <v>498</v>
      </c>
      <c r="B189" s="65"/>
      <c r="C189" s="284"/>
      <c r="D189" s="284"/>
      <c r="E189" s="284">
        <v>0</v>
      </c>
      <c r="F189" s="284">
        <v>0</v>
      </c>
      <c r="G189" s="284">
        <v>0</v>
      </c>
      <c r="H189" s="284">
        <v>0</v>
      </c>
      <c r="I189" s="284">
        <v>0</v>
      </c>
      <c r="J189" s="42"/>
      <c r="K189" s="712"/>
      <c r="L189" s="712"/>
    </row>
    <row r="190" spans="1:12" hidden="1" outlineLevel="1" x14ac:dyDescent="0.2">
      <c r="A190" s="83" t="s">
        <v>70</v>
      </c>
      <c r="B190" s="65"/>
      <c r="C190" s="284"/>
      <c r="D190" s="284"/>
      <c r="E190" s="284">
        <v>0</v>
      </c>
      <c r="F190" s="284">
        <v>0</v>
      </c>
      <c r="G190" s="284">
        <v>0</v>
      </c>
      <c r="H190" s="284">
        <v>0</v>
      </c>
      <c r="I190" s="284">
        <v>0</v>
      </c>
      <c r="J190" s="42"/>
      <c r="K190" s="21"/>
      <c r="L190" s="21"/>
    </row>
    <row r="191" spans="1:12" hidden="1" outlineLevel="1" x14ac:dyDescent="0.2">
      <c r="A191" s="129" t="s">
        <v>147</v>
      </c>
      <c r="B191" s="132"/>
      <c r="C191" s="295">
        <f t="shared" ref="C191:I191" si="95">SUM(C185:C190)</f>
        <v>0</v>
      </c>
      <c r="D191" s="295">
        <f t="shared" si="95"/>
        <v>0</v>
      </c>
      <c r="E191" s="295">
        <f t="shared" si="95"/>
        <v>0</v>
      </c>
      <c r="F191" s="295">
        <f t="shared" si="95"/>
        <v>0</v>
      </c>
      <c r="G191" s="295">
        <f t="shared" si="95"/>
        <v>0</v>
      </c>
      <c r="H191" s="295">
        <f t="shared" si="95"/>
        <v>0</v>
      </c>
      <c r="I191" s="295">
        <f t="shared" si="95"/>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6">+B14</f>
        <v>0</v>
      </c>
      <c r="C205" s="82">
        <f t="shared" ca="1" si="96"/>
        <v>4.5461036472754826</v>
      </c>
      <c r="D205" s="82">
        <f t="shared" ca="1" si="96"/>
        <v>4.5461036472754826</v>
      </c>
      <c r="E205" s="82">
        <f t="shared" ca="1" si="96"/>
        <v>4.5461036472754826</v>
      </c>
      <c r="F205" s="82">
        <f t="shared" ca="1" si="96"/>
        <v>4.5461036472754826</v>
      </c>
      <c r="G205" s="82">
        <f t="shared" ca="1" si="96"/>
        <v>4.5461036472754826</v>
      </c>
      <c r="H205" s="82">
        <f t="shared" ca="1" si="96"/>
        <v>4.5461036472754826</v>
      </c>
      <c r="I205" s="82">
        <f t="shared" ca="1" si="96"/>
        <v>4.5461036472754826</v>
      </c>
    </row>
    <row r="206" spans="1:9" hidden="1" outlineLevel="1" x14ac:dyDescent="0.2">
      <c r="A206" t="s">
        <v>149</v>
      </c>
      <c r="B206" s="82">
        <f t="shared" ref="B206:I206" ca="1" si="97">+B36</f>
        <v>0</v>
      </c>
      <c r="C206" s="82">
        <f t="shared" ca="1" si="97"/>
        <v>4.5461036472754826</v>
      </c>
      <c r="D206" s="82">
        <f t="shared" ca="1" si="97"/>
        <v>4.5461036472754826</v>
      </c>
      <c r="E206" s="82">
        <f t="shared" ca="1" si="97"/>
        <v>4.5461036472754826</v>
      </c>
      <c r="F206" s="82">
        <f t="shared" ca="1" si="97"/>
        <v>4.5461036472754826</v>
      </c>
      <c r="G206" s="82">
        <f t="shared" ca="1" si="97"/>
        <v>4.5461036472754826</v>
      </c>
      <c r="H206" s="82">
        <f t="shared" ca="1" si="97"/>
        <v>4.5461036472754826</v>
      </c>
      <c r="I206" s="82">
        <f t="shared" ca="1" si="97"/>
        <v>4.5461036472754826</v>
      </c>
    </row>
    <row r="207" spans="1:9" hidden="1" outlineLevel="1" x14ac:dyDescent="0.2">
      <c r="A207" t="s">
        <v>150</v>
      </c>
      <c r="B207" s="82">
        <f t="shared" ref="B207:I207" ca="1" si="98">+B36+B48</f>
        <v>0</v>
      </c>
      <c r="C207" s="82">
        <f t="shared" ca="1" si="98"/>
        <v>4.5461036472754826</v>
      </c>
      <c r="D207" s="82">
        <f t="shared" ca="1" si="98"/>
        <v>4.5461036472754826</v>
      </c>
      <c r="E207" s="82">
        <f t="shared" ca="1" si="98"/>
        <v>4.5855746275672136</v>
      </c>
      <c r="F207" s="82">
        <f t="shared" ca="1" si="98"/>
        <v>4.6193827152194862</v>
      </c>
      <c r="G207" s="82">
        <f t="shared" ca="1" si="98"/>
        <v>4.646956861322999</v>
      </c>
      <c r="H207" s="82">
        <f t="shared" ca="1" si="98"/>
        <v>4.6744218669883004</v>
      </c>
      <c r="I207" s="82">
        <f t="shared" ca="1" si="98"/>
        <v>4.7017150945166541</v>
      </c>
    </row>
    <row r="208" spans="1:9" hidden="1" outlineLevel="1" x14ac:dyDescent="0.2">
      <c r="A208" t="s">
        <v>151</v>
      </c>
      <c r="B208" s="82">
        <f t="shared" ref="B208:I208" ca="1" si="99">+B70</f>
        <v>0</v>
      </c>
      <c r="C208" s="82">
        <f t="shared" ca="1" si="99"/>
        <v>4.5461036472754826</v>
      </c>
      <c r="D208" s="82">
        <f t="shared" ca="1" si="99"/>
        <v>4.5461036472754826</v>
      </c>
      <c r="E208" s="82">
        <f t="shared" ca="1" si="99"/>
        <v>4.6069413887243496</v>
      </c>
      <c r="F208" s="82">
        <f t="shared" ca="1" si="99"/>
        <v>4.6704728733192749</v>
      </c>
      <c r="G208" s="82">
        <f t="shared" ca="1" si="99"/>
        <v>4.7323452873825769</v>
      </c>
      <c r="H208" s="82">
        <f t="shared" ca="1" si="99"/>
        <v>4.7913244402053961</v>
      </c>
      <c r="I208" s="82">
        <f t="shared" ca="1" si="99"/>
        <v>4.8470209543689045</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149" priority="2" stopIfTrue="1" operator="notEqual">
      <formula>0</formula>
    </cfRule>
  </conditionalFormatting>
  <conditionalFormatting sqref="J130 J94 J70 J59 J48 J36:J37 J14 J25">
    <cfRule type="cellIs" dxfId="148" priority="3" stopIfTrue="1" operator="equal">
      <formula>"OK"</formula>
    </cfRule>
    <cfRule type="cellIs" dxfId="147" priority="4" stopIfTrue="1" operator="equal">
      <formula>"Warning Check Escalations"</formula>
    </cfRule>
  </conditionalFormatting>
  <conditionalFormatting sqref="N120:T120 N84:T84">
    <cfRule type="cellIs" dxfId="146" priority="5" stopIfTrue="1" operator="notEqual">
      <formula>0</formula>
    </cfRule>
    <cfRule type="cellIs" dxfId="145" priority="6" stopIfTrue="1" operator="equal">
      <formula>0</formula>
    </cfRule>
  </conditionalFormatting>
  <conditionalFormatting sqref="B94:I94">
    <cfRule type="cellIs" dxfId="144" priority="1" stopIfTrue="1" operator="notEqual">
      <formula>0</formula>
    </cfRule>
  </conditionalFormatting>
  <dataValidations count="5">
    <dataValidation type="list" showInputMessage="1" showErrorMessage="1" sqref="B112" xr:uid="{00000000-0002-0000-3F00-000000000000}">
      <formula1>"Labour, Materials, Services"</formula1>
    </dataValidation>
    <dataValidation type="list" allowBlank="1" showInputMessage="1" showErrorMessage="1" sqref="A77:A82" xr:uid="{00000000-0002-0000-3F00-000001000000}">
      <formula1>EscalationDescription_Input_Cost</formula1>
    </dataValidation>
    <dataValidation type="list" showInputMessage="1" showErrorMessage="1" sqref="A113:A118" xr:uid="{00000000-0002-0000-3F00-000002000000}">
      <formula1>EscalationDescription_General</formula1>
    </dataValidation>
    <dataValidation type="list" allowBlank="1" showInputMessage="1" showErrorMessage="1" sqref="D5" xr:uid="{00000000-0002-0000-3F00-000003000000}">
      <formula1>"2008/09 Regulatory Accounts, Bottom Up"</formula1>
    </dataValidation>
    <dataValidation type="list" showInputMessage="1" showErrorMessage="1" sqref="B77:B82 B113:B118" xr:uid="{00000000-0002-0000-3F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23553"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6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sheetPr codeName="Sheet38">
    <tabColor rgb="FF008000"/>
    <pageSetUpPr fitToPage="1"/>
  </sheetPr>
  <dimension ref="A1:T240"/>
  <sheetViews>
    <sheetView showGridLines="0" workbookViewId="0">
      <selection activeCell="A115" sqref="A115"/>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10</v>
      </c>
      <c r="M1" s="281"/>
      <c r="N1" s="279"/>
      <c r="O1" s="279"/>
      <c r="P1" s="279"/>
      <c r="Q1" s="279"/>
      <c r="R1" s="279"/>
      <c r="S1" s="279"/>
      <c r="T1" s="279"/>
    </row>
    <row r="2" spans="1:20" ht="15.75" x14ac:dyDescent="0.25">
      <c r="A2" s="184" t="s">
        <v>114</v>
      </c>
      <c r="B2" s="74" t="str">
        <f ca="1">OFFSET(List_DAOpexStart,+$K$1,1)</f>
        <v>Outage Management System</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0.24469602286134443</v>
      </c>
      <c r="D13" s="285">
        <f ca="1">OFFSET(Future_DAOpexStart,MATCH($K$1,'I-5 Future DA'!$A$6:$A$222)+7,+'I-5 Future DA'!E$5)</f>
        <v>0.24469602286134443</v>
      </c>
      <c r="E13" s="285">
        <f ca="1">OFFSET(Future_DAOpexStart,MATCH($K$1,'I-5 Future DA'!$A$6:$A$222)+7,+'I-5 Future DA'!F$5)</f>
        <v>0.24469602286134443</v>
      </c>
      <c r="F13" s="285">
        <f ca="1">OFFSET(Future_DAOpexStart,MATCH($K$1,'I-5 Future DA'!$A$6:$A$222)+7,+'I-5 Future DA'!G$5)</f>
        <v>0.24469602286134443</v>
      </c>
      <c r="G13" s="285">
        <f ca="1">OFFSET(Future_DAOpexStart,MATCH($K$1,'I-5 Future DA'!$A$6:$A$222)+7,+'I-5 Future DA'!H$5)</f>
        <v>0.24469602286134443</v>
      </c>
      <c r="H13" s="285">
        <f ca="1">OFFSET(Future_DAOpexStart,MATCH($K$1,'I-5 Future DA'!$A$6:$A$222)+7,+'I-5 Future DA'!I$5)</f>
        <v>0.24469602286134443</v>
      </c>
      <c r="I13" s="285">
        <f ca="1">OFFSET(Future_DAOpexStart,MATCH($K$1,'I-5 Future DA'!$A$6:$A$222)+7,+'I-5 Future DA'!J$5)</f>
        <v>0.24469602286134443</v>
      </c>
      <c r="J13" s="36"/>
      <c r="K13" s="21"/>
      <c r="L13" s="21"/>
    </row>
    <row r="14" spans="1:20" s="87" customFormat="1" ht="18" customHeight="1" collapsed="1" thickBot="1" x14ac:dyDescent="0.25">
      <c r="A14" s="84" t="s">
        <v>71</v>
      </c>
      <c r="B14" s="286">
        <f t="shared" ref="B14:I14" ca="1" si="0">SUM(B8:B13)</f>
        <v>0</v>
      </c>
      <c r="C14" s="286">
        <f t="shared" ca="1" si="0"/>
        <v>0.24469602286134443</v>
      </c>
      <c r="D14" s="286">
        <f t="shared" ca="1" si="0"/>
        <v>0.24469602286134443</v>
      </c>
      <c r="E14" s="286">
        <f t="shared" ca="1" si="0"/>
        <v>0.24469602286134443</v>
      </c>
      <c r="F14" s="286">
        <f t="shared" ca="1" si="0"/>
        <v>0.24469602286134443</v>
      </c>
      <c r="G14" s="286">
        <f t="shared" ca="1" si="0"/>
        <v>0.24469602286134443</v>
      </c>
      <c r="H14" s="286">
        <f t="shared" ca="1" si="0"/>
        <v>0.24469602286134443</v>
      </c>
      <c r="I14" s="286">
        <f t="shared" ca="1" si="0"/>
        <v>0.24469602286134443</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t="13.5" hidden="1" outlineLevel="1" thickBot="1" x14ac:dyDescent="0.25">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+'DA-10'!B8+'DA-10'!B19</f>
        <v>0</v>
      </c>
      <c r="C30" s="284">
        <f ca="1">+'DA-10'!C8+'DA-10'!C19</f>
        <v>0</v>
      </c>
      <c r="D30" s="284">
        <f ca="1">+'DA-10'!D8+'DA-10'!D19</f>
        <v>0</v>
      </c>
      <c r="E30" s="284">
        <f ca="1">+'DA-10'!E8+'DA-10'!E19</f>
        <v>0</v>
      </c>
      <c r="F30" s="284">
        <f ca="1">+'DA-10'!F8+'DA-10'!F19</f>
        <v>0</v>
      </c>
      <c r="G30" s="284">
        <f ca="1">+'DA-10'!G8+'DA-10'!G19</f>
        <v>0</v>
      </c>
      <c r="H30" s="284">
        <f ca="1">+'DA-10'!H8+'DA-10'!H19</f>
        <v>0</v>
      </c>
      <c r="I30" s="284">
        <f ca="1">+'DA-10'!I8+'DA-10'!I19</f>
        <v>0</v>
      </c>
      <c r="J30" s="42"/>
      <c r="K30" s="21"/>
      <c r="L30" s="21"/>
    </row>
    <row r="31" spans="1:12" hidden="1" outlineLevel="2" x14ac:dyDescent="0.2">
      <c r="A31" s="61" t="s">
        <v>69</v>
      </c>
      <c r="B31" s="284">
        <f ca="1">+'DA-10'!B9+'DA-10'!B20</f>
        <v>0</v>
      </c>
      <c r="C31" s="284">
        <f ca="1">+'DA-10'!C9+'DA-10'!C20</f>
        <v>0</v>
      </c>
      <c r="D31" s="284">
        <f ca="1">+'DA-10'!D9+'DA-10'!D20</f>
        <v>0</v>
      </c>
      <c r="E31" s="284">
        <f ca="1">+'DA-10'!E9+'DA-10'!E20</f>
        <v>0</v>
      </c>
      <c r="F31" s="284">
        <f ca="1">+'DA-10'!F9+'DA-10'!F20</f>
        <v>0</v>
      </c>
      <c r="G31" s="284">
        <f ca="1">+'DA-10'!G9+'DA-10'!G20</f>
        <v>0</v>
      </c>
      <c r="H31" s="284">
        <f ca="1">+'DA-10'!H9+'DA-10'!H20</f>
        <v>0</v>
      </c>
      <c r="I31" s="284">
        <f ca="1">+'DA-10'!I9+'DA-10'!I20</f>
        <v>0</v>
      </c>
      <c r="J31" s="42"/>
      <c r="K31" s="21"/>
      <c r="L31" s="21"/>
    </row>
    <row r="32" spans="1:12" s="736" customFormat="1" hidden="1" outlineLevel="2" x14ac:dyDescent="0.2">
      <c r="A32" s="61" t="s">
        <v>546</v>
      </c>
      <c r="B32" s="284">
        <f ca="1">+'DA-10'!B10+'DA-10'!B21</f>
        <v>0</v>
      </c>
      <c r="C32" s="284">
        <f ca="1">+'DA-10'!C10+'DA-10'!C21</f>
        <v>0</v>
      </c>
      <c r="D32" s="284">
        <f ca="1">+'DA-10'!D10+'DA-10'!D21</f>
        <v>0</v>
      </c>
      <c r="E32" s="284">
        <f ca="1">+'DA-10'!E10+'DA-10'!E21</f>
        <v>0</v>
      </c>
      <c r="F32" s="284">
        <f ca="1">+'DA-10'!F10+'DA-10'!F21</f>
        <v>0</v>
      </c>
      <c r="G32" s="284">
        <f ca="1">+'DA-10'!G10+'DA-10'!G21</f>
        <v>0</v>
      </c>
      <c r="H32" s="284">
        <f ca="1">+'DA-10'!H10+'DA-10'!H21</f>
        <v>0</v>
      </c>
      <c r="I32" s="284">
        <f ca="1">+'DA-10'!I10+'DA-10'!I21</f>
        <v>0</v>
      </c>
      <c r="J32" s="42"/>
      <c r="K32" s="712"/>
      <c r="L32" s="712"/>
    </row>
    <row r="33" spans="1:12" hidden="1" outlineLevel="2" x14ac:dyDescent="0.2">
      <c r="A33" s="61" t="s">
        <v>547</v>
      </c>
      <c r="B33" s="284">
        <f ca="1">+'DA-10'!B11+'DA-10'!B22</f>
        <v>0</v>
      </c>
      <c r="C33" s="284">
        <f ca="1">+'DA-10'!C11+'DA-10'!C22</f>
        <v>0</v>
      </c>
      <c r="D33" s="284">
        <f ca="1">+'DA-10'!D11+'DA-10'!D22</f>
        <v>0</v>
      </c>
      <c r="E33" s="284">
        <f ca="1">+'DA-10'!E11+'DA-10'!E22</f>
        <v>0</v>
      </c>
      <c r="F33" s="284">
        <f ca="1">+'DA-10'!F11+'DA-10'!F22</f>
        <v>0</v>
      </c>
      <c r="G33" s="284">
        <f ca="1">+'DA-10'!G11+'DA-10'!G22</f>
        <v>0</v>
      </c>
      <c r="H33" s="284">
        <f ca="1">+'DA-10'!H11+'DA-10'!H22</f>
        <v>0</v>
      </c>
      <c r="I33" s="284">
        <f ca="1">+'DA-10'!I11+'DA-10'!I22</f>
        <v>0</v>
      </c>
      <c r="J33" s="42"/>
      <c r="K33" s="21"/>
      <c r="L33" s="21"/>
    </row>
    <row r="34" spans="1:12" s="736" customFormat="1" ht="13.5" hidden="1" outlineLevel="2" thickBot="1" x14ac:dyDescent="0.25">
      <c r="A34" s="61" t="s">
        <v>498</v>
      </c>
      <c r="B34" s="284">
        <f ca="1">+'DA-10'!B12+'DA-10'!B23</f>
        <v>0</v>
      </c>
      <c r="C34" s="284">
        <f ca="1">+'DA-10'!C12+'DA-10'!C23</f>
        <v>0</v>
      </c>
      <c r="D34" s="284">
        <f ca="1">+'DA-10'!D12+'DA-10'!D23</f>
        <v>0</v>
      </c>
      <c r="E34" s="284">
        <f ca="1">+'DA-10'!E12+'DA-10'!E23</f>
        <v>0</v>
      </c>
      <c r="F34" s="284">
        <f ca="1">+'DA-10'!F12+'DA-10'!F23</f>
        <v>0</v>
      </c>
      <c r="G34" s="284">
        <f ca="1">+'DA-10'!G12+'DA-10'!G23</f>
        <v>0</v>
      </c>
      <c r="H34" s="284">
        <f ca="1">+'DA-10'!H12+'DA-10'!H23</f>
        <v>0</v>
      </c>
      <c r="I34" s="284">
        <f ca="1">+'DA-10'!I12+'DA-10'!I23</f>
        <v>0</v>
      </c>
      <c r="J34" s="42"/>
      <c r="K34" s="712"/>
      <c r="L34" s="712"/>
    </row>
    <row r="35" spans="1:12" ht="13.5" hidden="1" outlineLevel="2" thickBot="1" x14ac:dyDescent="0.25">
      <c r="A35" s="83" t="s">
        <v>70</v>
      </c>
      <c r="B35" s="284">
        <f ca="1">+'DA-10'!B13+'DA-10'!B24</f>
        <v>0</v>
      </c>
      <c r="C35" s="284">
        <f ca="1">+'DA-10'!C13+'DA-10'!C24</f>
        <v>0.24469602286134443</v>
      </c>
      <c r="D35" s="284">
        <f ca="1">+'DA-10'!D13+'DA-10'!D24</f>
        <v>0.24469602286134443</v>
      </c>
      <c r="E35" s="284">
        <f ca="1">+'DA-10'!E13+'DA-10'!E24</f>
        <v>0.24469602286134443</v>
      </c>
      <c r="F35" s="284">
        <f ca="1">+'DA-10'!F13+'DA-10'!F24</f>
        <v>0.24469602286134443</v>
      </c>
      <c r="G35" s="284">
        <f ca="1">+'DA-10'!G13+'DA-10'!G24</f>
        <v>0.24469602286134443</v>
      </c>
      <c r="H35" s="284">
        <f ca="1">+'DA-10'!H13+'DA-10'!H24</f>
        <v>0.24469602286134443</v>
      </c>
      <c r="I35" s="284">
        <f ca="1">+'DA-10'!I13+'DA-10'!I24</f>
        <v>0.24469602286134443</v>
      </c>
      <c r="J35" s="93"/>
      <c r="K35" s="21"/>
      <c r="L35" s="21"/>
    </row>
    <row r="36" spans="1:12" s="87" customFormat="1" ht="20.25" customHeight="1" collapsed="1" thickBot="1" x14ac:dyDescent="0.25">
      <c r="A36" s="94" t="s">
        <v>121</v>
      </c>
      <c r="B36" s="293">
        <f t="shared" ref="B36:I36" ca="1" si="7">SUM(B30:B35)</f>
        <v>0</v>
      </c>
      <c r="C36" s="293">
        <f t="shared" ca="1" si="7"/>
        <v>0.24469602286134443</v>
      </c>
      <c r="D36" s="293">
        <f t="shared" ca="1" si="7"/>
        <v>0.24469602286134443</v>
      </c>
      <c r="E36" s="293">
        <f t="shared" ca="1" si="7"/>
        <v>0.24469602286134443</v>
      </c>
      <c r="F36" s="293">
        <f t="shared" ca="1" si="7"/>
        <v>0.24469602286134443</v>
      </c>
      <c r="G36" s="293">
        <f t="shared" ca="1" si="7"/>
        <v>0.24469602286134443</v>
      </c>
      <c r="H36" s="293">
        <f t="shared" ca="1" si="7"/>
        <v>0.24469602286134443</v>
      </c>
      <c r="I36" s="293">
        <f t="shared" ca="1" si="7"/>
        <v>0.24469602286134443</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K40" s="42"/>
    </row>
    <row r="41" spans="1:12" s="2" customFormat="1" hidden="1" outlineLevel="1" x14ac:dyDescent="0.2">
      <c r="A41" s="58" t="s">
        <v>119</v>
      </c>
      <c r="B41" s="78"/>
      <c r="C41"/>
      <c r="D41"/>
      <c r="E41"/>
      <c r="F41"/>
      <c r="G41"/>
      <c r="H41"/>
      <c r="I41"/>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2.124542827265589E-3</v>
      </c>
      <c r="F47" s="284">
        <f t="shared" ca="1" si="12"/>
        <v>3.9442779743110706E-3</v>
      </c>
      <c r="G47" s="284">
        <f t="shared" ca="1" si="12"/>
        <v>5.4284684831154501E-3</v>
      </c>
      <c r="H47" s="284">
        <f t="shared" ca="1" si="12"/>
        <v>6.9067844599610953E-3</v>
      </c>
      <c r="I47" s="284">
        <f t="shared" ca="1" si="12"/>
        <v>8.3758544032388801E-3</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2.124542827265589E-3</v>
      </c>
      <c r="F48" s="293">
        <f t="shared" ca="1" si="13"/>
        <v>3.9442779743110706E-3</v>
      </c>
      <c r="G48" s="293">
        <f t="shared" ca="1" si="13"/>
        <v>5.4284684831154501E-3</v>
      </c>
      <c r="H48" s="293">
        <f t="shared" ca="1" si="13"/>
        <v>6.9067844599610953E-3</v>
      </c>
      <c r="I48" s="293">
        <f t="shared" ca="1" si="13"/>
        <v>8.3758544032388801E-3</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t="13.5" hidden="1" outlineLevel="1" thickBot="1" x14ac:dyDescent="0.25">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1.1500752913349891E-3</v>
      </c>
      <c r="F58" s="285">
        <f t="shared" ca="1" si="18"/>
        <v>2.7499501692769142E-3</v>
      </c>
      <c r="G58" s="285">
        <f t="shared" ca="1" si="18"/>
        <v>4.5960694863811172E-3</v>
      </c>
      <c r="H58" s="285">
        <f t="shared" ca="1" si="18"/>
        <v>6.292332280110691E-3</v>
      </c>
      <c r="I58" s="285">
        <f t="shared" ca="1" si="18"/>
        <v>7.8211516417146538E-3</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1.1500752913349891E-3</v>
      </c>
      <c r="F59" s="286">
        <f t="shared" ca="1" si="19"/>
        <v>2.7499501692769142E-3</v>
      </c>
      <c r="G59" s="286">
        <f t="shared" ca="1" si="19"/>
        <v>4.5960694863811172E-3</v>
      </c>
      <c r="H59" s="286">
        <f t="shared" ca="1" si="19"/>
        <v>6.292332280110691E-3</v>
      </c>
      <c r="I59" s="286">
        <f t="shared" ca="1" si="19"/>
        <v>7.8211516417146538E-3</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thickBot="1" x14ac:dyDescent="0.25">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0.24469602286134443</v>
      </c>
      <c r="D69" s="285">
        <f t="shared" ca="1" si="24"/>
        <v>0.24469602286134443</v>
      </c>
      <c r="E69" s="285">
        <f t="shared" ca="1" si="24"/>
        <v>0.24797064097994501</v>
      </c>
      <c r="F69" s="285">
        <f t="shared" ca="1" si="24"/>
        <v>0.2513902510049324</v>
      </c>
      <c r="G69" s="285">
        <f t="shared" ca="1" si="24"/>
        <v>0.25472056083084099</v>
      </c>
      <c r="H69" s="285">
        <f t="shared" ca="1" si="24"/>
        <v>0.25789513960141619</v>
      </c>
      <c r="I69" s="285">
        <f t="shared" ca="1" si="24"/>
        <v>0.26089302890629795</v>
      </c>
      <c r="K69" s="42"/>
      <c r="L69" s="21"/>
    </row>
    <row r="70" spans="1:20" s="87" customFormat="1" ht="18" customHeight="1" collapsed="1" thickBot="1" x14ac:dyDescent="0.25">
      <c r="A70" s="99" t="s">
        <v>122</v>
      </c>
      <c r="B70" s="294">
        <f t="shared" ref="B70:I70" ca="1" si="25">SUM(B64:B69)</f>
        <v>0</v>
      </c>
      <c r="C70" s="294">
        <f t="shared" ca="1" si="25"/>
        <v>0.24469602286134443</v>
      </c>
      <c r="D70" s="294">
        <f t="shared" ca="1" si="25"/>
        <v>0.24469602286134443</v>
      </c>
      <c r="E70" s="294">
        <f t="shared" ca="1" si="25"/>
        <v>0.24797064097994501</v>
      </c>
      <c r="F70" s="294">
        <f t="shared" ca="1" si="25"/>
        <v>0.2513902510049324</v>
      </c>
      <c r="G70" s="294">
        <f t="shared" ca="1" si="25"/>
        <v>0.25472056083084099</v>
      </c>
      <c r="H70" s="294">
        <f t="shared" ca="1" si="25"/>
        <v>0.25789513960141619</v>
      </c>
      <c r="I70" s="294">
        <f t="shared" ca="1" si="25"/>
        <v>0.26089302890629795</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2.124542827265589E-3</v>
      </c>
      <c r="Q77" s="284">
        <f ca="1">IF($B77&lt;&gt;0,(+VLOOKUP($B77,$A$8:$I$13,6,FALSE))*(F77),0)</f>
        <v>3.9442779743110706E-3</v>
      </c>
      <c r="R77" s="284">
        <f ca="1">IF($B77&lt;&gt;0,(+VLOOKUP($B77,$A$8:$I$13,7,FALSE))*(G77),0)</f>
        <v>5.4284684831154501E-3</v>
      </c>
      <c r="S77" s="284">
        <f ca="1">IF($B77&lt;&gt;0,(+VLOOKUP($B77,$A$8:$I$13,8,FALSE))*(H77),0)</f>
        <v>6.9067844599610953E-3</v>
      </c>
      <c r="T77" s="284">
        <f ca="1">IF($B77&lt;&gt;0,(+VLOOKUP($B77,$A$8:$I$13,9,FALSE))*(I77),0)</f>
        <v>8.3758544032388801E-3</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2.124542827265589E-3</v>
      </c>
      <c r="Q83" s="291">
        <f t="shared" ca="1" si="51"/>
        <v>3.9442779743110706E-3</v>
      </c>
      <c r="R83" s="291">
        <f t="shared" ca="1" si="51"/>
        <v>5.4284684831154501E-3</v>
      </c>
      <c r="S83" s="291">
        <f t="shared" ca="1" si="51"/>
        <v>6.9067844599610953E-3</v>
      </c>
      <c r="T83" s="291">
        <f t="shared" ca="1" si="51"/>
        <v>8.3758544032388801E-3</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2.124542827265589E-3</v>
      </c>
      <c r="F103" s="284">
        <f t="shared" ca="1" si="62"/>
        <v>3.9442779743110706E-3</v>
      </c>
      <c r="G103" s="284">
        <f t="shared" ca="1" si="62"/>
        <v>5.4284684831154501E-3</v>
      </c>
      <c r="H103" s="284">
        <f t="shared" ca="1" si="62"/>
        <v>6.9067844599610953E-3</v>
      </c>
      <c r="I103" s="284">
        <f t="shared" ca="1" si="62"/>
        <v>8.3758544032388801E-3</v>
      </c>
    </row>
    <row r="104" spans="1:20" outlineLevel="1" x14ac:dyDescent="0.2">
      <c r="A104" s="120" t="s">
        <v>135</v>
      </c>
      <c r="B104" s="121"/>
      <c r="C104" s="295">
        <f t="shared" ref="C104:I104" ca="1" si="63">SUM(C98:C103)</f>
        <v>0</v>
      </c>
      <c r="D104" s="295">
        <f t="shared" ca="1" si="63"/>
        <v>0</v>
      </c>
      <c r="E104" s="295">
        <f t="shared" ca="1" si="63"/>
        <v>2.124542827265589E-3</v>
      </c>
      <c r="F104" s="295">
        <f t="shared" ca="1" si="63"/>
        <v>3.9442779743110706E-3</v>
      </c>
      <c r="G104" s="295">
        <f t="shared" ca="1" si="63"/>
        <v>5.4284684831154501E-3</v>
      </c>
      <c r="H104" s="295">
        <f t="shared" ca="1" si="63"/>
        <v>6.9067844599610953E-3</v>
      </c>
      <c r="I104" s="295">
        <f t="shared" ca="1" si="63"/>
        <v>8.3758544032388801E-3</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1.1500752913349891E-3</v>
      </c>
      <c r="Q113" s="284">
        <f ca="1">IF($B113&lt;&gt;0,(+VLOOKUP($B113,$A$8:$I$13,6,FALSE)+VLOOKUP($B113,$A$42:$I$47,6,FALSE))*(F113),0)</f>
        <v>2.7499501692769142E-3</v>
      </c>
      <c r="R113" s="284">
        <f ca="1">IF($B113&lt;&gt;0,(+VLOOKUP($B113,$A$8:$I$13,7,FALSE)+VLOOKUP($B113,$A$42:$I$47,7,FALSE))*(G113),0)</f>
        <v>4.5960694863811172E-3</v>
      </c>
      <c r="S113" s="284">
        <f ca="1">IF($B113&lt;&gt;0,(+VLOOKUP($B113,$A$8:$I$13,8,FALSE)+VLOOKUP($B113,$A$42:$I$47,8,FALSE))*(H113),0)</f>
        <v>6.292332280110691E-3</v>
      </c>
      <c r="T113" s="284">
        <f ca="1">IF($B113&lt;&gt;0,(+VLOOKUP($B113,$A$8:$I$13,9,FALSE)+VLOOKUP($B113,$A$42:$I$47,9,FALSE))*(I113),0)</f>
        <v>7.8211516417146538E-3</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1.1500752913349891E-3</v>
      </c>
      <c r="Q119" s="291">
        <f t="shared" ca="1" si="75"/>
        <v>2.7499501692769142E-3</v>
      </c>
      <c r="R119" s="291">
        <f t="shared" ca="1" si="75"/>
        <v>4.5960694863811172E-3</v>
      </c>
      <c r="S119" s="291">
        <f t="shared" ca="1" si="75"/>
        <v>6.292332280110691E-3</v>
      </c>
      <c r="T119" s="291">
        <f t="shared" ca="1" si="75"/>
        <v>7.8211516417146538E-3</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1.1500752913349891E-3</v>
      </c>
      <c r="F139" s="284">
        <f t="shared" ca="1" si="83"/>
        <v>2.7499501692769142E-3</v>
      </c>
      <c r="G139" s="284">
        <f t="shared" ca="1" si="83"/>
        <v>4.5960694863811172E-3</v>
      </c>
      <c r="H139" s="284">
        <f t="shared" ca="1" si="83"/>
        <v>6.292332280110691E-3</v>
      </c>
      <c r="I139" s="284">
        <f t="shared" ca="1" si="83"/>
        <v>7.8211516417146538E-3</v>
      </c>
    </row>
    <row r="140" spans="1:16" outlineLevel="1" x14ac:dyDescent="0.2">
      <c r="A140" s="120" t="s">
        <v>140</v>
      </c>
      <c r="B140" s="121"/>
      <c r="C140" s="295">
        <f t="shared" ref="C140:I140" ca="1" si="84">SUM(C134:C139)</f>
        <v>0</v>
      </c>
      <c r="D140" s="295">
        <f t="shared" ca="1" si="84"/>
        <v>0</v>
      </c>
      <c r="E140" s="295">
        <f t="shared" ca="1" si="84"/>
        <v>1.1500752913349891E-3</v>
      </c>
      <c r="F140" s="295">
        <f t="shared" ca="1" si="84"/>
        <v>2.7499501692769142E-3</v>
      </c>
      <c r="G140" s="295">
        <f t="shared" ca="1" si="84"/>
        <v>4.5960694863811172E-3</v>
      </c>
      <c r="H140" s="295">
        <f t="shared" ca="1" si="84"/>
        <v>6.292332280110691E-3</v>
      </c>
      <c r="I140" s="295">
        <f t="shared" ca="1" si="84"/>
        <v>7.8211516417146538E-3</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481</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59"/>
      <c r="D185" s="284"/>
      <c r="E185" s="284">
        <v>0</v>
      </c>
      <c r="F185" s="284">
        <v>0</v>
      </c>
      <c r="G185" s="284">
        <v>0</v>
      </c>
      <c r="H185" s="284">
        <v>0</v>
      </c>
      <c r="I185" s="284">
        <v>0</v>
      </c>
      <c r="J185" s="63"/>
      <c r="K185" s="63"/>
      <c r="L185" s="63"/>
    </row>
    <row r="186" spans="1:12" hidden="1" outlineLevel="1" x14ac:dyDescent="0.2">
      <c r="A186" s="61" t="s">
        <v>69</v>
      </c>
      <c r="B186" s="65"/>
      <c r="C186" s="59"/>
      <c r="D186" s="284"/>
      <c r="E186" s="284">
        <v>0</v>
      </c>
      <c r="F186" s="284">
        <v>0</v>
      </c>
      <c r="G186" s="284">
        <v>0</v>
      </c>
      <c r="H186" s="284">
        <v>0</v>
      </c>
      <c r="I186" s="284">
        <v>0</v>
      </c>
      <c r="J186" s="42"/>
      <c r="K186" s="21"/>
      <c r="L186" s="21"/>
    </row>
    <row r="187" spans="1:12" s="736" customFormat="1" hidden="1" outlineLevel="1" x14ac:dyDescent="0.2">
      <c r="A187" s="61" t="s">
        <v>546</v>
      </c>
      <c r="B187" s="65"/>
      <c r="C187" s="59"/>
      <c r="D187" s="284"/>
      <c r="E187" s="284">
        <v>0</v>
      </c>
      <c r="F187" s="284">
        <v>0</v>
      </c>
      <c r="G187" s="284">
        <v>0</v>
      </c>
      <c r="H187" s="284">
        <v>0</v>
      </c>
      <c r="I187" s="284">
        <v>0</v>
      </c>
      <c r="J187" s="42"/>
      <c r="K187" s="712"/>
      <c r="L187" s="712"/>
    </row>
    <row r="188" spans="1:12" hidden="1" outlineLevel="1" x14ac:dyDescent="0.2">
      <c r="A188" s="61" t="s">
        <v>547</v>
      </c>
      <c r="B188" s="65"/>
      <c r="C188" s="59"/>
      <c r="D188" s="284"/>
      <c r="E188" s="284">
        <v>0</v>
      </c>
      <c r="F188" s="284">
        <v>0</v>
      </c>
      <c r="G188" s="284">
        <v>0</v>
      </c>
      <c r="H188" s="284">
        <v>0</v>
      </c>
      <c r="I188" s="284">
        <v>0</v>
      </c>
      <c r="J188" s="42"/>
      <c r="K188" s="21"/>
      <c r="L188" s="21"/>
    </row>
    <row r="189" spans="1:12" s="736" customFormat="1" hidden="1" outlineLevel="1" x14ac:dyDescent="0.2">
      <c r="A189" s="61" t="s">
        <v>498</v>
      </c>
      <c r="B189" s="65"/>
      <c r="C189" s="59"/>
      <c r="D189" s="284"/>
      <c r="E189" s="284">
        <v>0</v>
      </c>
      <c r="F189" s="284">
        <v>0</v>
      </c>
      <c r="G189" s="284">
        <v>0</v>
      </c>
      <c r="H189" s="284">
        <v>0</v>
      </c>
      <c r="I189" s="284">
        <v>0</v>
      </c>
      <c r="J189" s="42"/>
      <c r="K189" s="712"/>
      <c r="L189" s="712"/>
    </row>
    <row r="190" spans="1:12" hidden="1" outlineLevel="1" x14ac:dyDescent="0.2">
      <c r="A190" s="83" t="s">
        <v>70</v>
      </c>
      <c r="B190" s="65"/>
      <c r="C190" s="59"/>
      <c r="D190" s="284"/>
      <c r="E190" s="284">
        <v>0</v>
      </c>
      <c r="F190" s="284">
        <v>0</v>
      </c>
      <c r="G190" s="284">
        <v>0</v>
      </c>
      <c r="H190" s="284">
        <v>0</v>
      </c>
      <c r="I190" s="284">
        <v>0</v>
      </c>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0.24469602286134443</v>
      </c>
      <c r="D205" s="82">
        <f t="shared" ca="1" si="98"/>
        <v>0.24469602286134443</v>
      </c>
      <c r="E205" s="82">
        <f t="shared" ca="1" si="98"/>
        <v>0.24469602286134443</v>
      </c>
      <c r="F205" s="82">
        <f t="shared" ca="1" si="98"/>
        <v>0.24469602286134443</v>
      </c>
      <c r="G205" s="82">
        <f t="shared" ca="1" si="98"/>
        <v>0.24469602286134443</v>
      </c>
      <c r="H205" s="82">
        <f t="shared" ca="1" si="98"/>
        <v>0.24469602286134443</v>
      </c>
      <c r="I205" s="82">
        <f t="shared" ca="1" si="98"/>
        <v>0.24469602286134443</v>
      </c>
    </row>
    <row r="206" spans="1:9" hidden="1" outlineLevel="1" x14ac:dyDescent="0.2">
      <c r="A206" t="s">
        <v>149</v>
      </c>
      <c r="B206" s="82">
        <f t="shared" ref="B206:I206" ca="1" si="99">+B36</f>
        <v>0</v>
      </c>
      <c r="C206" s="82">
        <f t="shared" ca="1" si="99"/>
        <v>0.24469602286134443</v>
      </c>
      <c r="D206" s="82">
        <f t="shared" ca="1" si="99"/>
        <v>0.24469602286134443</v>
      </c>
      <c r="E206" s="82">
        <f t="shared" ca="1" si="99"/>
        <v>0.24469602286134443</v>
      </c>
      <c r="F206" s="82">
        <f t="shared" ca="1" si="99"/>
        <v>0.24469602286134443</v>
      </c>
      <c r="G206" s="82">
        <f t="shared" ca="1" si="99"/>
        <v>0.24469602286134443</v>
      </c>
      <c r="H206" s="82">
        <f t="shared" ca="1" si="99"/>
        <v>0.24469602286134443</v>
      </c>
      <c r="I206" s="82">
        <f t="shared" ca="1" si="99"/>
        <v>0.24469602286134443</v>
      </c>
    </row>
    <row r="207" spans="1:9" hidden="1" outlineLevel="1" x14ac:dyDescent="0.2">
      <c r="A207" t="s">
        <v>150</v>
      </c>
      <c r="B207" s="82">
        <f t="shared" ref="B207:I207" ca="1" si="100">+B36+B48</f>
        <v>0</v>
      </c>
      <c r="C207" s="82">
        <f t="shared" ca="1" si="100"/>
        <v>0.24469602286134443</v>
      </c>
      <c r="D207" s="82">
        <f t="shared" ca="1" si="100"/>
        <v>0.24469602286134443</v>
      </c>
      <c r="E207" s="82">
        <f t="shared" ca="1" si="100"/>
        <v>0.24682056568861002</v>
      </c>
      <c r="F207" s="82">
        <f t="shared" ca="1" si="100"/>
        <v>0.2486403008356555</v>
      </c>
      <c r="G207" s="82">
        <f t="shared" ca="1" si="100"/>
        <v>0.25012449134445985</v>
      </c>
      <c r="H207" s="82">
        <f t="shared" ca="1" si="100"/>
        <v>0.25160280732130552</v>
      </c>
      <c r="I207" s="82">
        <f t="shared" ca="1" si="100"/>
        <v>0.2530718772645833</v>
      </c>
    </row>
    <row r="208" spans="1:9" hidden="1" outlineLevel="1" x14ac:dyDescent="0.2">
      <c r="A208" t="s">
        <v>151</v>
      </c>
      <c r="B208" s="82">
        <f t="shared" ref="B208:I208" ca="1" si="101">+B70</f>
        <v>0</v>
      </c>
      <c r="C208" s="82">
        <f t="shared" ca="1" si="101"/>
        <v>0.24469602286134443</v>
      </c>
      <c r="D208" s="82">
        <f t="shared" ca="1" si="101"/>
        <v>0.24469602286134443</v>
      </c>
      <c r="E208" s="82">
        <f t="shared" ca="1" si="101"/>
        <v>0.24797064097994501</v>
      </c>
      <c r="F208" s="82">
        <f t="shared" ca="1" si="101"/>
        <v>0.2513902510049324</v>
      </c>
      <c r="G208" s="82">
        <f t="shared" ca="1" si="101"/>
        <v>0.25472056083084099</v>
      </c>
      <c r="H208" s="82">
        <f t="shared" ca="1" si="101"/>
        <v>0.25789513960141619</v>
      </c>
      <c r="I208" s="82">
        <f t="shared" ca="1" si="101"/>
        <v>0.26089302890629795</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143" priority="2" stopIfTrue="1" operator="notEqual">
      <formula>0</formula>
    </cfRule>
  </conditionalFormatting>
  <conditionalFormatting sqref="J130 J14 J70 J59 J48 J36:J37 J94 J25">
    <cfRule type="cellIs" dxfId="142" priority="3" stopIfTrue="1" operator="equal">
      <formula>"OK"</formula>
    </cfRule>
    <cfRule type="cellIs" dxfId="141" priority="4" stopIfTrue="1" operator="equal">
      <formula>"Warning Check Escalations"</formula>
    </cfRule>
  </conditionalFormatting>
  <conditionalFormatting sqref="N120:T120 N84:T84">
    <cfRule type="cellIs" dxfId="140" priority="5" stopIfTrue="1" operator="notEqual">
      <formula>0</formula>
    </cfRule>
    <cfRule type="cellIs" dxfId="139" priority="6" stopIfTrue="1" operator="equal">
      <formula>0</formula>
    </cfRule>
  </conditionalFormatting>
  <conditionalFormatting sqref="B94:I94">
    <cfRule type="cellIs" dxfId="138" priority="1" stopIfTrue="1" operator="notEqual">
      <formula>0</formula>
    </cfRule>
  </conditionalFormatting>
  <dataValidations count="5">
    <dataValidation type="list" showInputMessage="1" showErrorMessage="1" sqref="B112" xr:uid="{00000000-0002-0000-4000-000000000000}">
      <formula1>"Labour, Materials, Services"</formula1>
    </dataValidation>
    <dataValidation type="list" allowBlank="1" showInputMessage="1" showErrorMessage="1" sqref="A77:A82" xr:uid="{00000000-0002-0000-4000-000001000000}">
      <formula1>EscalationDescription_Input_Cost</formula1>
    </dataValidation>
    <dataValidation type="list" showInputMessage="1" showErrorMessage="1" sqref="A113:A118" xr:uid="{00000000-0002-0000-4000-000002000000}">
      <formula1>EscalationDescription_General</formula1>
    </dataValidation>
    <dataValidation type="list" allowBlank="1" showInputMessage="1" showErrorMessage="1" sqref="D5" xr:uid="{00000000-0002-0000-4000-000003000000}">
      <formula1>"2008/09 Regulatory Accounts, Bottom Up"</formula1>
    </dataValidation>
    <dataValidation type="list" showInputMessage="1" showErrorMessage="1" sqref="B77:B82 B113:B118" xr:uid="{00000000-0002-0000-40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24577"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6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sheetPr codeName="Sheet39">
    <tabColor rgb="FF008000"/>
    <pageSetUpPr fitToPage="1"/>
  </sheetPr>
  <dimension ref="A1:T240"/>
  <sheetViews>
    <sheetView showGridLines="0" workbookViewId="0">
      <selection activeCell="A115" sqref="A115"/>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11</v>
      </c>
      <c r="M1" s="281"/>
      <c r="N1" s="279"/>
      <c r="O1" s="279"/>
      <c r="P1" s="279"/>
      <c r="Q1" s="279"/>
      <c r="R1" s="279"/>
      <c r="S1" s="279"/>
      <c r="T1" s="279"/>
    </row>
    <row r="2" spans="1:20" ht="15.75" x14ac:dyDescent="0.25">
      <c r="A2" s="184" t="s">
        <v>114</v>
      </c>
      <c r="B2" s="74" t="str">
        <f ca="1">OFFSET(List_DAOpexStart,+$K$1,1)</f>
        <v>Asset Assessment (Inspections)</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12.315709086422265</v>
      </c>
      <c r="D13" s="285">
        <f ca="1">OFFSET(Future_DAOpexStart,MATCH($K$1,'I-5 Future DA'!$A$6:$A$222)+7,+'I-5 Future DA'!E$5)</f>
        <v>12.315709086422265</v>
      </c>
      <c r="E13" s="285">
        <f ca="1">OFFSET(Future_DAOpexStart,MATCH($K$1,'I-5 Future DA'!$A$6:$A$222)+7,+'I-5 Future DA'!F$5)</f>
        <v>12.315709086422265</v>
      </c>
      <c r="F13" s="285">
        <f ca="1">OFFSET(Future_DAOpexStart,MATCH($K$1,'I-5 Future DA'!$A$6:$A$222)+7,+'I-5 Future DA'!G$5)</f>
        <v>12.315709086422265</v>
      </c>
      <c r="G13" s="285">
        <f ca="1">OFFSET(Future_DAOpexStart,MATCH($K$1,'I-5 Future DA'!$A$6:$A$222)+7,+'I-5 Future DA'!H$5)</f>
        <v>12.315709086422265</v>
      </c>
      <c r="H13" s="285">
        <f ca="1">OFFSET(Future_DAOpexStart,MATCH($K$1,'I-5 Future DA'!$A$6:$A$222)+7,+'I-5 Future DA'!I$5)</f>
        <v>12.315709086422265</v>
      </c>
      <c r="I13" s="285">
        <f ca="1">OFFSET(Future_DAOpexStart,MATCH($K$1,'I-5 Future DA'!$A$6:$A$222)+7,+'I-5 Future DA'!J$5)</f>
        <v>12.315709086422265</v>
      </c>
      <c r="J13" s="36"/>
      <c r="K13" s="21"/>
      <c r="L13" s="21"/>
    </row>
    <row r="14" spans="1:20" s="87" customFormat="1" ht="18" customHeight="1" collapsed="1" thickBot="1" x14ac:dyDescent="0.25">
      <c r="A14" s="84" t="s">
        <v>71</v>
      </c>
      <c r="B14" s="286">
        <f t="shared" ref="B14:I14" ca="1" si="0">SUM(B8:B13)</f>
        <v>0</v>
      </c>
      <c r="C14" s="286">
        <f t="shared" ca="1" si="0"/>
        <v>12.315709086422265</v>
      </c>
      <c r="D14" s="286">
        <f t="shared" ca="1" si="0"/>
        <v>12.315709086422265</v>
      </c>
      <c r="E14" s="286">
        <f t="shared" ca="1" si="0"/>
        <v>12.315709086422265</v>
      </c>
      <c r="F14" s="286">
        <f t="shared" ca="1" si="0"/>
        <v>12.315709086422265</v>
      </c>
      <c r="G14" s="286">
        <f t="shared" ca="1" si="0"/>
        <v>12.315709086422265</v>
      </c>
      <c r="H14" s="286">
        <f t="shared" ca="1" si="0"/>
        <v>12.315709086422265</v>
      </c>
      <c r="I14" s="286">
        <f t="shared" ca="1" si="0"/>
        <v>12.315709086422265</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+'DA-11'!B8+'DA-11'!B19</f>
        <v>0</v>
      </c>
      <c r="C30" s="284">
        <f ca="1">+'DA-11'!C8+'DA-11'!C19</f>
        <v>0</v>
      </c>
      <c r="D30" s="284">
        <f ca="1">+'DA-11'!D8+'DA-11'!D19</f>
        <v>0</v>
      </c>
      <c r="E30" s="284">
        <f ca="1">+'DA-11'!E8+'DA-11'!E19</f>
        <v>0</v>
      </c>
      <c r="F30" s="284">
        <f ca="1">+'DA-11'!F8+'DA-11'!F19</f>
        <v>0</v>
      </c>
      <c r="G30" s="284">
        <f ca="1">+'DA-11'!G8+'DA-11'!G19</f>
        <v>0</v>
      </c>
      <c r="H30" s="284">
        <f ca="1">+'DA-11'!H8+'DA-11'!H19</f>
        <v>0</v>
      </c>
      <c r="I30" s="284">
        <f ca="1">+'DA-11'!I8+'DA-11'!I19</f>
        <v>0</v>
      </c>
      <c r="J30" s="42"/>
      <c r="K30" s="21"/>
      <c r="L30" s="21"/>
    </row>
    <row r="31" spans="1:12" hidden="1" outlineLevel="2" x14ac:dyDescent="0.2">
      <c r="A31" s="61" t="s">
        <v>69</v>
      </c>
      <c r="B31" s="284">
        <f ca="1">+'DA-11'!B9+'DA-11'!B20</f>
        <v>0</v>
      </c>
      <c r="C31" s="284">
        <f ca="1">+'DA-11'!C9+'DA-11'!C20</f>
        <v>0</v>
      </c>
      <c r="D31" s="284">
        <f ca="1">+'DA-11'!D9+'DA-11'!D20</f>
        <v>0</v>
      </c>
      <c r="E31" s="284">
        <f ca="1">+'DA-11'!E9+'DA-11'!E20</f>
        <v>0</v>
      </c>
      <c r="F31" s="284">
        <f ca="1">+'DA-11'!F9+'DA-11'!F20</f>
        <v>0</v>
      </c>
      <c r="G31" s="284">
        <f ca="1">+'DA-11'!G9+'DA-11'!G20</f>
        <v>0</v>
      </c>
      <c r="H31" s="284">
        <f ca="1">+'DA-11'!H9+'DA-11'!H20</f>
        <v>0</v>
      </c>
      <c r="I31" s="284">
        <f ca="1">+'DA-11'!I9+'DA-11'!I20</f>
        <v>0</v>
      </c>
      <c r="J31" s="42"/>
      <c r="K31" s="21"/>
      <c r="L31" s="21"/>
    </row>
    <row r="32" spans="1:12" s="736" customFormat="1" hidden="1" outlineLevel="2" x14ac:dyDescent="0.2">
      <c r="A32" s="61" t="s">
        <v>546</v>
      </c>
      <c r="B32" s="284">
        <f ca="1">+'DA-11'!B10+'DA-11'!B21</f>
        <v>0</v>
      </c>
      <c r="C32" s="284">
        <f ca="1">+'DA-11'!C10+'DA-11'!C21</f>
        <v>0</v>
      </c>
      <c r="D32" s="284">
        <f ca="1">+'DA-11'!D10+'DA-11'!D21</f>
        <v>0</v>
      </c>
      <c r="E32" s="284">
        <f ca="1">+'DA-11'!E10+'DA-11'!E21</f>
        <v>0</v>
      </c>
      <c r="F32" s="284">
        <f ca="1">+'DA-11'!F10+'DA-11'!F21</f>
        <v>0</v>
      </c>
      <c r="G32" s="284">
        <f ca="1">+'DA-11'!G10+'DA-11'!G21</f>
        <v>0</v>
      </c>
      <c r="H32" s="284">
        <f ca="1">+'DA-11'!H10+'DA-11'!H21</f>
        <v>0</v>
      </c>
      <c r="I32" s="284">
        <f ca="1">+'DA-11'!I10+'DA-11'!I21</f>
        <v>0</v>
      </c>
      <c r="J32" s="42"/>
      <c r="K32" s="712"/>
      <c r="L32" s="712"/>
    </row>
    <row r="33" spans="1:12" hidden="1" outlineLevel="2" x14ac:dyDescent="0.2">
      <c r="A33" s="61" t="s">
        <v>547</v>
      </c>
      <c r="B33" s="284">
        <f ca="1">+'DA-11'!B11+'DA-11'!B22</f>
        <v>0</v>
      </c>
      <c r="C33" s="284">
        <f ca="1">+'DA-11'!C11+'DA-11'!C22</f>
        <v>0</v>
      </c>
      <c r="D33" s="284">
        <f ca="1">+'DA-11'!D11+'DA-11'!D22</f>
        <v>0</v>
      </c>
      <c r="E33" s="284">
        <f ca="1">+'DA-11'!E11+'DA-11'!E22</f>
        <v>0</v>
      </c>
      <c r="F33" s="284">
        <f ca="1">+'DA-11'!F11+'DA-11'!F22</f>
        <v>0</v>
      </c>
      <c r="G33" s="284">
        <f ca="1">+'DA-11'!G11+'DA-11'!G22</f>
        <v>0</v>
      </c>
      <c r="H33" s="284">
        <f ca="1">+'DA-11'!H11+'DA-11'!H22</f>
        <v>0</v>
      </c>
      <c r="I33" s="284">
        <f ca="1">+'DA-11'!I11+'DA-11'!I22</f>
        <v>0</v>
      </c>
      <c r="J33" s="42"/>
      <c r="K33" s="21"/>
      <c r="L33" s="21"/>
    </row>
    <row r="34" spans="1:12" s="736" customFormat="1" hidden="1" outlineLevel="2" x14ac:dyDescent="0.2">
      <c r="A34" s="61" t="s">
        <v>498</v>
      </c>
      <c r="B34" s="284">
        <f ca="1">+'DA-11'!B12+'DA-11'!B23</f>
        <v>0</v>
      </c>
      <c r="C34" s="284">
        <f ca="1">+'DA-11'!C12+'DA-11'!C23</f>
        <v>0</v>
      </c>
      <c r="D34" s="284">
        <f ca="1">+'DA-11'!D12+'DA-11'!D23</f>
        <v>0</v>
      </c>
      <c r="E34" s="284">
        <f ca="1">+'DA-11'!E12+'DA-11'!E23</f>
        <v>0</v>
      </c>
      <c r="F34" s="284">
        <f ca="1">+'DA-11'!F12+'DA-11'!F23</f>
        <v>0</v>
      </c>
      <c r="G34" s="284">
        <f ca="1">+'DA-11'!G12+'DA-11'!G23</f>
        <v>0</v>
      </c>
      <c r="H34" s="284">
        <f ca="1">+'DA-11'!H12+'DA-11'!H23</f>
        <v>0</v>
      </c>
      <c r="I34" s="284">
        <f ca="1">+'DA-11'!I12+'DA-11'!I23</f>
        <v>0</v>
      </c>
      <c r="J34" s="42"/>
      <c r="K34" s="712"/>
      <c r="L34" s="712"/>
    </row>
    <row r="35" spans="1:12" ht="13.5" hidden="1" outlineLevel="2" thickBot="1" x14ac:dyDescent="0.25">
      <c r="A35" s="83" t="s">
        <v>70</v>
      </c>
      <c r="B35" s="284">
        <f ca="1">+'DA-11'!B13+'DA-11'!B24</f>
        <v>0</v>
      </c>
      <c r="C35" s="284">
        <f ca="1">+'DA-11'!C13+'DA-11'!C24</f>
        <v>12.315709086422265</v>
      </c>
      <c r="D35" s="284">
        <f ca="1">+'DA-11'!D13+'DA-11'!D24</f>
        <v>12.315709086422265</v>
      </c>
      <c r="E35" s="284">
        <f ca="1">+'DA-11'!E13+'DA-11'!E24</f>
        <v>12.315709086422265</v>
      </c>
      <c r="F35" s="284">
        <f ca="1">+'DA-11'!F13+'DA-11'!F24</f>
        <v>12.315709086422265</v>
      </c>
      <c r="G35" s="284">
        <f ca="1">+'DA-11'!G13+'DA-11'!G24</f>
        <v>12.315709086422265</v>
      </c>
      <c r="H35" s="284">
        <f ca="1">+'DA-11'!H13+'DA-11'!H24</f>
        <v>12.315709086422265</v>
      </c>
      <c r="I35" s="284">
        <f ca="1">+'DA-11'!I13+'DA-11'!I24</f>
        <v>12.315709086422265</v>
      </c>
      <c r="J35" s="93"/>
      <c r="K35" s="21"/>
      <c r="L35" s="21"/>
    </row>
    <row r="36" spans="1:12" s="87" customFormat="1" ht="20.25" customHeight="1" collapsed="1" thickBot="1" x14ac:dyDescent="0.25">
      <c r="A36" s="94" t="s">
        <v>121</v>
      </c>
      <c r="B36" s="293">
        <f t="shared" ref="B36:I36" ca="1" si="7">SUM(B30:B35)</f>
        <v>0</v>
      </c>
      <c r="C36" s="293">
        <f t="shared" ca="1" si="7"/>
        <v>12.315709086422265</v>
      </c>
      <c r="D36" s="293">
        <f t="shared" ca="1" si="7"/>
        <v>12.315709086422265</v>
      </c>
      <c r="E36" s="293">
        <f t="shared" ca="1" si="7"/>
        <v>12.315709086422265</v>
      </c>
      <c r="F36" s="293">
        <f t="shared" ca="1" si="7"/>
        <v>12.315709086422265</v>
      </c>
      <c r="G36" s="293">
        <f t="shared" ca="1" si="7"/>
        <v>12.315709086422265</v>
      </c>
      <c r="H36" s="293">
        <f t="shared" ca="1" si="7"/>
        <v>12.315709086422265</v>
      </c>
      <c r="I36" s="293">
        <f t="shared" ca="1" si="7"/>
        <v>12.315709086422265</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0.106929614532699</v>
      </c>
      <c r="F47" s="284">
        <f t="shared" ca="1" si="12"/>
        <v>0.19851806138722447</v>
      </c>
      <c r="G47" s="284">
        <f t="shared" ca="1" si="12"/>
        <v>0.27321832958742071</v>
      </c>
      <c r="H47" s="284">
        <f t="shared" ca="1" si="12"/>
        <v>0.34762292879481255</v>
      </c>
      <c r="I47" s="284">
        <f t="shared" ca="1" si="12"/>
        <v>0.42156216915291239</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0.106929614532699</v>
      </c>
      <c r="F48" s="293">
        <f t="shared" ca="1" si="13"/>
        <v>0.19851806138722447</v>
      </c>
      <c r="G48" s="293">
        <f t="shared" ca="1" si="13"/>
        <v>0.27321832958742071</v>
      </c>
      <c r="H48" s="293">
        <f t="shared" ca="1" si="13"/>
        <v>0.34762292879481255</v>
      </c>
      <c r="I48" s="293">
        <f t="shared" ca="1" si="13"/>
        <v>0.42156216915291239</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5.7884033217777318E-2</v>
      </c>
      <c r="F58" s="285">
        <f t="shared" ca="1" si="18"/>
        <v>0.13840677053489753</v>
      </c>
      <c r="G58" s="285">
        <f t="shared" ca="1" si="18"/>
        <v>0.23132314973229576</v>
      </c>
      <c r="H58" s="285">
        <f t="shared" ca="1" si="18"/>
        <v>0.31669715318936426</v>
      </c>
      <c r="I58" s="285">
        <f t="shared" ca="1" si="18"/>
        <v>0.3936436204144293</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5.7884033217777318E-2</v>
      </c>
      <c r="F59" s="286">
        <f t="shared" ca="1" si="19"/>
        <v>0.13840677053489753</v>
      </c>
      <c r="G59" s="286">
        <f t="shared" ca="1" si="19"/>
        <v>0.23132314973229576</v>
      </c>
      <c r="H59" s="286">
        <f t="shared" ca="1" si="19"/>
        <v>0.31669715318936426</v>
      </c>
      <c r="I59" s="286">
        <f t="shared" ca="1" si="19"/>
        <v>0.3936436204144293</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12.315709086422265</v>
      </c>
      <c r="D69" s="285">
        <f t="shared" ca="1" si="24"/>
        <v>12.315709086422265</v>
      </c>
      <c r="E69" s="285">
        <f t="shared" ca="1" si="24"/>
        <v>12.480522734172741</v>
      </c>
      <c r="F69" s="285">
        <f t="shared" ca="1" si="24"/>
        <v>12.652633918344387</v>
      </c>
      <c r="G69" s="285">
        <f t="shared" ca="1" si="24"/>
        <v>12.820250565741981</v>
      </c>
      <c r="H69" s="285">
        <f t="shared" ca="1" si="24"/>
        <v>12.980029168406443</v>
      </c>
      <c r="I69" s="285">
        <f t="shared" ca="1" si="24"/>
        <v>13.130914875989607</v>
      </c>
      <c r="K69" s="42"/>
      <c r="L69" s="21"/>
    </row>
    <row r="70" spans="1:20" s="87" customFormat="1" ht="18" customHeight="1" collapsed="1" thickBot="1" x14ac:dyDescent="0.25">
      <c r="A70" s="99" t="s">
        <v>122</v>
      </c>
      <c r="B70" s="294">
        <f t="shared" ref="B70:I70" ca="1" si="25">SUM(B64:B69)</f>
        <v>0</v>
      </c>
      <c r="C70" s="294">
        <f t="shared" ca="1" si="25"/>
        <v>12.315709086422265</v>
      </c>
      <c r="D70" s="294">
        <f t="shared" ca="1" si="25"/>
        <v>12.315709086422265</v>
      </c>
      <c r="E70" s="294">
        <f t="shared" ca="1" si="25"/>
        <v>12.480522734172741</v>
      </c>
      <c r="F70" s="294">
        <f t="shared" ca="1" si="25"/>
        <v>12.652633918344387</v>
      </c>
      <c r="G70" s="294">
        <f t="shared" ca="1" si="25"/>
        <v>12.820250565741981</v>
      </c>
      <c r="H70" s="294">
        <f t="shared" ca="1" si="25"/>
        <v>12.980029168406443</v>
      </c>
      <c r="I70" s="294">
        <f t="shared" ca="1" si="25"/>
        <v>13.130914875989607</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0.106929614532699</v>
      </c>
      <c r="Q77" s="284">
        <f ca="1">IF($B77&lt;&gt;0,(+VLOOKUP($B77,$A$8:$I$13,6,FALSE))*(F77),0)</f>
        <v>0.19851806138722447</v>
      </c>
      <c r="R77" s="284">
        <f ca="1">IF($B77&lt;&gt;0,(+VLOOKUP($B77,$A$8:$I$13,7,FALSE))*(G77),0)</f>
        <v>0.27321832958742071</v>
      </c>
      <c r="S77" s="284">
        <f ca="1">IF($B77&lt;&gt;0,(+VLOOKUP($B77,$A$8:$I$13,8,FALSE))*(H77),0)</f>
        <v>0.34762292879481255</v>
      </c>
      <c r="T77" s="284">
        <f ca="1">IF($B77&lt;&gt;0,(+VLOOKUP($B77,$A$8:$I$13,9,FALSE))*(I77),0)</f>
        <v>0.42156216915291239</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0.106929614532699</v>
      </c>
      <c r="Q83" s="291">
        <f t="shared" ca="1" si="51"/>
        <v>0.19851806138722447</v>
      </c>
      <c r="R83" s="291">
        <f t="shared" ca="1" si="51"/>
        <v>0.27321832958742071</v>
      </c>
      <c r="S83" s="291">
        <f t="shared" ca="1" si="51"/>
        <v>0.34762292879481255</v>
      </c>
      <c r="T83" s="291">
        <f t="shared" ca="1" si="51"/>
        <v>0.42156216915291239</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0.106929614532699</v>
      </c>
      <c r="F103" s="284">
        <f t="shared" ca="1" si="62"/>
        <v>0.19851806138722447</v>
      </c>
      <c r="G103" s="284">
        <f t="shared" ca="1" si="62"/>
        <v>0.27321832958742071</v>
      </c>
      <c r="H103" s="284">
        <f t="shared" ca="1" si="62"/>
        <v>0.34762292879481255</v>
      </c>
      <c r="I103" s="284">
        <f t="shared" ca="1" si="62"/>
        <v>0.42156216915291239</v>
      </c>
    </row>
    <row r="104" spans="1:20" outlineLevel="1" x14ac:dyDescent="0.2">
      <c r="A104" s="120" t="s">
        <v>135</v>
      </c>
      <c r="B104" s="121"/>
      <c r="C104" s="295">
        <f t="shared" ref="C104:I104" ca="1" si="63">SUM(C98:C103)</f>
        <v>0</v>
      </c>
      <c r="D104" s="295">
        <f t="shared" ca="1" si="63"/>
        <v>0</v>
      </c>
      <c r="E104" s="295">
        <f t="shared" ca="1" si="63"/>
        <v>0.106929614532699</v>
      </c>
      <c r="F104" s="295">
        <f t="shared" ca="1" si="63"/>
        <v>0.19851806138722447</v>
      </c>
      <c r="G104" s="295">
        <f t="shared" ca="1" si="63"/>
        <v>0.27321832958742071</v>
      </c>
      <c r="H104" s="295">
        <f t="shared" ca="1" si="63"/>
        <v>0.34762292879481255</v>
      </c>
      <c r="I104" s="295">
        <f t="shared" ca="1" si="63"/>
        <v>0.42156216915291239</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5.7884033217777318E-2</v>
      </c>
      <c r="Q113" s="284">
        <f ca="1">IF($B113&lt;&gt;0,(+VLOOKUP($B113,$A$8:$I$13,6,FALSE)+VLOOKUP($B113,$A$42:$I$47,6,FALSE))*(F113),0)</f>
        <v>0.13840677053489753</v>
      </c>
      <c r="R113" s="284">
        <f ca="1">IF($B113&lt;&gt;0,(+VLOOKUP($B113,$A$8:$I$13,7,FALSE)+VLOOKUP($B113,$A$42:$I$47,7,FALSE))*(G113),0)</f>
        <v>0.23132314973229576</v>
      </c>
      <c r="S113" s="284">
        <f ca="1">IF($B113&lt;&gt;0,(+VLOOKUP($B113,$A$8:$I$13,8,FALSE)+VLOOKUP($B113,$A$42:$I$47,8,FALSE))*(H113),0)</f>
        <v>0.31669715318936426</v>
      </c>
      <c r="T113" s="284">
        <f ca="1">IF($B113&lt;&gt;0,(+VLOOKUP($B113,$A$8:$I$13,9,FALSE)+VLOOKUP($B113,$A$42:$I$47,9,FALSE))*(I113),0)</f>
        <v>0.3936436204144293</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5.7884033217777318E-2</v>
      </c>
      <c r="Q119" s="291">
        <f t="shared" ca="1" si="75"/>
        <v>0.13840677053489753</v>
      </c>
      <c r="R119" s="291">
        <f t="shared" ca="1" si="75"/>
        <v>0.23132314973229576</v>
      </c>
      <c r="S119" s="291">
        <f t="shared" ca="1" si="75"/>
        <v>0.31669715318936426</v>
      </c>
      <c r="T119" s="291">
        <f t="shared" ca="1" si="75"/>
        <v>0.3936436204144293</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5.7884033217777318E-2</v>
      </c>
      <c r="F139" s="284">
        <f t="shared" ca="1" si="83"/>
        <v>0.13840677053489753</v>
      </c>
      <c r="G139" s="284">
        <f t="shared" ca="1" si="83"/>
        <v>0.23132314973229576</v>
      </c>
      <c r="H139" s="284">
        <f t="shared" ca="1" si="83"/>
        <v>0.31669715318936426</v>
      </c>
      <c r="I139" s="284">
        <f t="shared" ca="1" si="83"/>
        <v>0.3936436204144293</v>
      </c>
    </row>
    <row r="140" spans="1:16" outlineLevel="1" x14ac:dyDescent="0.2">
      <c r="A140" s="120" t="s">
        <v>140</v>
      </c>
      <c r="B140" s="121"/>
      <c r="C140" s="295">
        <f t="shared" ref="C140:I140" ca="1" si="84">SUM(C134:C139)</f>
        <v>0</v>
      </c>
      <c r="D140" s="295">
        <f t="shared" ca="1" si="84"/>
        <v>0</v>
      </c>
      <c r="E140" s="295">
        <f t="shared" ca="1" si="84"/>
        <v>5.7884033217777318E-2</v>
      </c>
      <c r="F140" s="295">
        <f t="shared" ca="1" si="84"/>
        <v>0.13840677053489753</v>
      </c>
      <c r="G140" s="295">
        <f t="shared" ca="1" si="84"/>
        <v>0.23132314973229576</v>
      </c>
      <c r="H140" s="295">
        <f t="shared" ca="1" si="84"/>
        <v>0.31669715318936426</v>
      </c>
      <c r="I140" s="295">
        <f t="shared" ca="1" si="84"/>
        <v>0.3936436204144293</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2.5008990746574481E-2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481</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v>0</v>
      </c>
      <c r="F185" s="284">
        <v>0</v>
      </c>
      <c r="G185" s="284">
        <v>0</v>
      </c>
      <c r="H185" s="284">
        <v>0</v>
      </c>
      <c r="I185" s="284">
        <v>0</v>
      </c>
      <c r="J185" s="63"/>
      <c r="K185" s="63"/>
      <c r="L185" s="63"/>
    </row>
    <row r="186" spans="1:12" hidden="1" outlineLevel="1" x14ac:dyDescent="0.2">
      <c r="A186" s="61" t="s">
        <v>69</v>
      </c>
      <c r="B186" s="65"/>
      <c r="C186" s="284"/>
      <c r="D186" s="284"/>
      <c r="E186" s="284">
        <v>0</v>
      </c>
      <c r="F186" s="284">
        <v>0</v>
      </c>
      <c r="G186" s="284">
        <v>0</v>
      </c>
      <c r="H186" s="284">
        <v>0</v>
      </c>
      <c r="I186" s="284">
        <v>0</v>
      </c>
      <c r="J186" s="42"/>
      <c r="K186" s="21"/>
      <c r="L186" s="21"/>
    </row>
    <row r="187" spans="1:12" s="736" customFormat="1" hidden="1" outlineLevel="1" x14ac:dyDescent="0.2">
      <c r="A187" s="61" t="s">
        <v>546</v>
      </c>
      <c r="B187" s="65"/>
      <c r="C187" s="284"/>
      <c r="D187" s="284"/>
      <c r="E187" s="284">
        <v>0</v>
      </c>
      <c r="F187" s="284">
        <v>0</v>
      </c>
      <c r="G187" s="284">
        <v>0</v>
      </c>
      <c r="H187" s="284">
        <v>0</v>
      </c>
      <c r="I187" s="284">
        <v>0</v>
      </c>
      <c r="J187" s="42"/>
      <c r="K187" s="712"/>
      <c r="L187" s="712"/>
    </row>
    <row r="188" spans="1:12" hidden="1" outlineLevel="1" x14ac:dyDescent="0.2">
      <c r="A188" s="61" t="s">
        <v>547</v>
      </c>
      <c r="B188" s="65"/>
      <c r="C188" s="284"/>
      <c r="D188" s="284"/>
      <c r="E188" s="284">
        <v>0</v>
      </c>
      <c r="F188" s="284">
        <v>0</v>
      </c>
      <c r="G188" s="284">
        <v>0</v>
      </c>
      <c r="H188" s="284">
        <v>0</v>
      </c>
      <c r="I188" s="284">
        <v>0</v>
      </c>
      <c r="J188" s="42"/>
      <c r="K188" s="21"/>
      <c r="L188" s="21"/>
    </row>
    <row r="189" spans="1:12" s="736" customFormat="1" hidden="1" outlineLevel="1" x14ac:dyDescent="0.2">
      <c r="A189" s="61" t="s">
        <v>498</v>
      </c>
      <c r="B189" s="65"/>
      <c r="C189" s="284"/>
      <c r="D189" s="284"/>
      <c r="E189" s="284">
        <v>0</v>
      </c>
      <c r="F189" s="284">
        <v>0</v>
      </c>
      <c r="G189" s="284">
        <v>0</v>
      </c>
      <c r="H189" s="284">
        <v>0</v>
      </c>
      <c r="I189" s="284">
        <v>0</v>
      </c>
      <c r="J189" s="42"/>
      <c r="K189" s="712"/>
      <c r="L189" s="712"/>
    </row>
    <row r="190" spans="1:12" hidden="1" outlineLevel="1" x14ac:dyDescent="0.2">
      <c r="A190" s="83" t="s">
        <v>70</v>
      </c>
      <c r="B190" s="65"/>
      <c r="C190" s="284"/>
      <c r="D190" s="284"/>
      <c r="E190" s="284">
        <v>0</v>
      </c>
      <c r="F190" s="284">
        <v>0</v>
      </c>
      <c r="G190" s="284">
        <v>0</v>
      </c>
      <c r="H190" s="284">
        <v>0</v>
      </c>
      <c r="I190" s="284">
        <v>0</v>
      </c>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12.315709086422265</v>
      </c>
      <c r="D205" s="82">
        <f t="shared" ca="1" si="98"/>
        <v>12.315709086422265</v>
      </c>
      <c r="E205" s="82">
        <f t="shared" ca="1" si="98"/>
        <v>12.315709086422265</v>
      </c>
      <c r="F205" s="82">
        <f t="shared" ca="1" si="98"/>
        <v>12.315709086422265</v>
      </c>
      <c r="G205" s="82">
        <f t="shared" ca="1" si="98"/>
        <v>12.315709086422265</v>
      </c>
      <c r="H205" s="82">
        <f t="shared" ca="1" si="98"/>
        <v>12.315709086422265</v>
      </c>
      <c r="I205" s="82">
        <f t="shared" ca="1" si="98"/>
        <v>12.315709086422265</v>
      </c>
    </row>
    <row r="206" spans="1:9" hidden="1" outlineLevel="1" x14ac:dyDescent="0.2">
      <c r="A206" t="s">
        <v>149</v>
      </c>
      <c r="B206" s="82">
        <f t="shared" ref="B206:I206" ca="1" si="99">+B36</f>
        <v>0</v>
      </c>
      <c r="C206" s="82">
        <f t="shared" ca="1" si="99"/>
        <v>12.315709086422265</v>
      </c>
      <c r="D206" s="82">
        <f t="shared" ca="1" si="99"/>
        <v>12.315709086422265</v>
      </c>
      <c r="E206" s="82">
        <f t="shared" ca="1" si="99"/>
        <v>12.315709086422265</v>
      </c>
      <c r="F206" s="82">
        <f t="shared" ca="1" si="99"/>
        <v>12.315709086422265</v>
      </c>
      <c r="G206" s="82">
        <f t="shared" ca="1" si="99"/>
        <v>12.315709086422265</v>
      </c>
      <c r="H206" s="82">
        <f t="shared" ca="1" si="99"/>
        <v>12.315709086422265</v>
      </c>
      <c r="I206" s="82">
        <f t="shared" ca="1" si="99"/>
        <v>12.315709086422265</v>
      </c>
    </row>
    <row r="207" spans="1:9" hidden="1" outlineLevel="1" x14ac:dyDescent="0.2">
      <c r="A207" t="s">
        <v>150</v>
      </c>
      <c r="B207" s="82">
        <f t="shared" ref="B207:I207" ca="1" si="100">+B36+B48</f>
        <v>0</v>
      </c>
      <c r="C207" s="82">
        <f t="shared" ca="1" si="100"/>
        <v>12.315709086422265</v>
      </c>
      <c r="D207" s="82">
        <f t="shared" ca="1" si="100"/>
        <v>12.315709086422265</v>
      </c>
      <c r="E207" s="82">
        <f t="shared" ca="1" si="100"/>
        <v>12.422638700954964</v>
      </c>
      <c r="F207" s="82">
        <f t="shared" ca="1" si="100"/>
        <v>12.514227147809489</v>
      </c>
      <c r="G207" s="82">
        <f t="shared" ca="1" si="100"/>
        <v>12.588927416009685</v>
      </c>
      <c r="H207" s="82">
        <f t="shared" ca="1" si="100"/>
        <v>12.663332015217078</v>
      </c>
      <c r="I207" s="82">
        <f t="shared" ca="1" si="100"/>
        <v>12.737271255575177</v>
      </c>
    </row>
    <row r="208" spans="1:9" hidden="1" outlineLevel="1" x14ac:dyDescent="0.2">
      <c r="A208" t="s">
        <v>151</v>
      </c>
      <c r="B208" s="82">
        <f t="shared" ref="B208:I208" ca="1" si="101">+B70</f>
        <v>0</v>
      </c>
      <c r="C208" s="82">
        <f t="shared" ca="1" si="101"/>
        <v>12.315709086422265</v>
      </c>
      <c r="D208" s="82">
        <f t="shared" ca="1" si="101"/>
        <v>12.315709086422265</v>
      </c>
      <c r="E208" s="82">
        <f t="shared" ca="1" si="101"/>
        <v>12.480522734172741</v>
      </c>
      <c r="F208" s="82">
        <f t="shared" ca="1" si="101"/>
        <v>12.652633918344387</v>
      </c>
      <c r="G208" s="82">
        <f t="shared" ca="1" si="101"/>
        <v>12.820250565741981</v>
      </c>
      <c r="H208" s="82">
        <f t="shared" ca="1" si="101"/>
        <v>12.980029168406443</v>
      </c>
      <c r="I208" s="82">
        <f t="shared" ca="1" si="101"/>
        <v>13.130914875989607</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137" priority="2" stopIfTrue="1" operator="notEqual">
      <formula>0</formula>
    </cfRule>
  </conditionalFormatting>
  <conditionalFormatting sqref="J130 J94 J70 J59 J48 J36:J37 J14 J25">
    <cfRule type="cellIs" dxfId="136" priority="3" stopIfTrue="1" operator="equal">
      <formula>"OK"</formula>
    </cfRule>
    <cfRule type="cellIs" dxfId="135" priority="4" stopIfTrue="1" operator="equal">
      <formula>"Warning Check Escalations"</formula>
    </cfRule>
  </conditionalFormatting>
  <conditionalFormatting sqref="N120:T120 N84:T84">
    <cfRule type="cellIs" dxfId="134" priority="5" stopIfTrue="1" operator="notEqual">
      <formula>0</formula>
    </cfRule>
    <cfRule type="cellIs" dxfId="133" priority="6" stopIfTrue="1" operator="equal">
      <formula>0</formula>
    </cfRule>
  </conditionalFormatting>
  <conditionalFormatting sqref="B94:I94">
    <cfRule type="cellIs" dxfId="132" priority="1" stopIfTrue="1" operator="notEqual">
      <formula>0</formula>
    </cfRule>
  </conditionalFormatting>
  <dataValidations count="5">
    <dataValidation type="list" showInputMessage="1" showErrorMessage="1" sqref="B112" xr:uid="{00000000-0002-0000-4100-000000000000}">
      <formula1>"Labour, Materials, Services"</formula1>
    </dataValidation>
    <dataValidation type="list" allowBlank="1" showInputMessage="1" showErrorMessage="1" sqref="A77:A82" xr:uid="{00000000-0002-0000-4100-000001000000}">
      <formula1>EscalationDescription_Input_Cost</formula1>
    </dataValidation>
    <dataValidation type="list" showInputMessage="1" showErrorMessage="1" sqref="A113:A118" xr:uid="{00000000-0002-0000-4100-000002000000}">
      <formula1>EscalationDescription_General</formula1>
    </dataValidation>
    <dataValidation type="list" allowBlank="1" showInputMessage="1" showErrorMessage="1" sqref="D5" xr:uid="{00000000-0002-0000-4100-000003000000}">
      <formula1>"2008/09 Regulatory Accounts, Bottom Up"</formula1>
    </dataValidation>
    <dataValidation type="list" showInputMessage="1" showErrorMessage="1" sqref="B77:B82 B113:B118" xr:uid="{00000000-0002-0000-41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25601"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6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sheetPr codeName="Sheet40">
    <tabColor rgb="FF008000"/>
    <pageSetUpPr fitToPage="1"/>
  </sheetPr>
  <dimension ref="A1:T240"/>
  <sheetViews>
    <sheetView showGridLines="0" topLeftCell="A139" workbookViewId="0">
      <selection activeCell="E190" sqref="E190:I190"/>
    </sheetView>
  </sheetViews>
  <sheetFormatPr defaultRowHeight="12.75" outlineLevelRow="2" x14ac:dyDescent="0.2"/>
  <cols>
    <col min="1" max="1" width="30" customWidth="1"/>
    <col min="2" max="2" width="15" customWidth="1"/>
    <col min="3"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12</v>
      </c>
      <c r="M1" s="281"/>
      <c r="N1" s="279"/>
      <c r="O1" s="279"/>
      <c r="P1" s="279"/>
      <c r="Q1" s="279"/>
      <c r="R1" s="279"/>
      <c r="S1" s="279"/>
      <c r="T1" s="279"/>
    </row>
    <row r="2" spans="1:20" ht="15.75" x14ac:dyDescent="0.25">
      <c r="A2" s="184" t="s">
        <v>114</v>
      </c>
      <c r="B2" s="74" t="str">
        <f ca="1">OFFSET(List_DAOpexStart,+$K$1,1)</f>
        <v>Asset Maintenance</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15.80929937859651</v>
      </c>
      <c r="D13" s="285">
        <f ca="1">OFFSET(Future_DAOpexStart,MATCH($K$1,'I-5 Future DA'!$A$6:$A$222)+7,+'I-5 Future DA'!E$5)</f>
        <v>15.80929937859651</v>
      </c>
      <c r="E13" s="285">
        <f ca="1">OFFSET(Future_DAOpexStart,MATCH($K$1,'I-5 Future DA'!$A$6:$A$222)+7,+'I-5 Future DA'!F$5)</f>
        <v>15.80929937859651</v>
      </c>
      <c r="F13" s="285">
        <f ca="1">OFFSET(Future_DAOpexStart,MATCH($K$1,'I-5 Future DA'!$A$6:$A$222)+7,+'I-5 Future DA'!G$5)</f>
        <v>15.80929937859651</v>
      </c>
      <c r="G13" s="285">
        <f ca="1">OFFSET(Future_DAOpexStart,MATCH($K$1,'I-5 Future DA'!$A$6:$A$222)+7,+'I-5 Future DA'!H$5)</f>
        <v>15.80929937859651</v>
      </c>
      <c r="H13" s="285">
        <f ca="1">OFFSET(Future_DAOpexStart,MATCH($K$1,'I-5 Future DA'!$A$6:$A$222)+7,+'I-5 Future DA'!I$5)</f>
        <v>15.80929937859651</v>
      </c>
      <c r="I13" s="285">
        <f ca="1">OFFSET(Future_DAOpexStart,MATCH($K$1,'I-5 Future DA'!$A$6:$A$222)+7,+'I-5 Future DA'!J$5)</f>
        <v>15.80929937859651</v>
      </c>
      <c r="J13" s="36"/>
      <c r="K13" s="21"/>
      <c r="L13" s="21"/>
    </row>
    <row r="14" spans="1:20" s="87" customFormat="1" ht="18" customHeight="1" collapsed="1" thickBot="1" x14ac:dyDescent="0.25">
      <c r="A14" s="84" t="s">
        <v>71</v>
      </c>
      <c r="B14" s="286">
        <f t="shared" ref="B14:I14" ca="1" si="0">SUM(B8:B13)</f>
        <v>0</v>
      </c>
      <c r="C14" s="286">
        <f t="shared" ca="1" si="0"/>
        <v>15.80929937859651</v>
      </c>
      <c r="D14" s="286">
        <f t="shared" ca="1" si="0"/>
        <v>15.80929937859651</v>
      </c>
      <c r="E14" s="286">
        <f t="shared" ca="1" si="0"/>
        <v>15.80929937859651</v>
      </c>
      <c r="F14" s="286">
        <f t="shared" ca="1" si="0"/>
        <v>15.80929937859651</v>
      </c>
      <c r="G14" s="286">
        <f t="shared" ca="1" si="0"/>
        <v>15.80929937859651</v>
      </c>
      <c r="H14" s="286">
        <f t="shared" ca="1" si="0"/>
        <v>15.80929937859651</v>
      </c>
      <c r="I14" s="286">
        <f t="shared" ca="1" si="0"/>
        <v>15.80929937859651</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13.444350487254241</v>
      </c>
      <c r="F24" s="285">
        <f t="shared" si="5"/>
        <v>12.771660599294485</v>
      </c>
      <c r="G24" s="285">
        <f t="shared" si="5"/>
        <v>12.771660599294485</v>
      </c>
      <c r="H24" s="285">
        <f t="shared" si="5"/>
        <v>12.771660599294485</v>
      </c>
      <c r="I24" s="285">
        <f t="shared" si="5"/>
        <v>12.771660599294485</v>
      </c>
      <c r="J24" s="42"/>
      <c r="K24" s="21"/>
      <c r="L24" s="21"/>
    </row>
    <row r="25" spans="1:12" s="87" customFormat="1" ht="18" customHeight="1" collapsed="1" thickBot="1" x14ac:dyDescent="0.25">
      <c r="A25" s="84" t="s">
        <v>72</v>
      </c>
      <c r="B25" s="290"/>
      <c r="C25" s="286">
        <f t="shared" ref="C25:I25" si="6">SUM(C19:C24)</f>
        <v>0</v>
      </c>
      <c r="D25" s="286">
        <f t="shared" si="6"/>
        <v>0</v>
      </c>
      <c r="E25" s="286">
        <f t="shared" si="6"/>
        <v>13.444350487254241</v>
      </c>
      <c r="F25" s="286">
        <f t="shared" si="6"/>
        <v>12.771660599294485</v>
      </c>
      <c r="G25" s="286">
        <f t="shared" si="6"/>
        <v>12.771660599294485</v>
      </c>
      <c r="H25" s="286">
        <f t="shared" si="6"/>
        <v>12.771660599294485</v>
      </c>
      <c r="I25" s="286">
        <f t="shared" si="6"/>
        <v>12.771660599294485</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+'DA-12'!B8+'DA-12'!B19</f>
        <v>0</v>
      </c>
      <c r="C30" s="284">
        <f ca="1">+'DA-12'!C8+'DA-12'!C19</f>
        <v>0</v>
      </c>
      <c r="D30" s="284">
        <f ca="1">+'DA-12'!D8+'DA-12'!D19</f>
        <v>0</v>
      </c>
      <c r="E30" s="284">
        <f ca="1">+'DA-12'!E8+'DA-12'!E19</f>
        <v>0</v>
      </c>
      <c r="F30" s="284">
        <f ca="1">+'DA-12'!F8+'DA-12'!F19</f>
        <v>0</v>
      </c>
      <c r="G30" s="284">
        <f ca="1">+'DA-12'!G8+'DA-12'!G19</f>
        <v>0</v>
      </c>
      <c r="H30" s="284">
        <f ca="1">+'DA-12'!H8+'DA-12'!H19</f>
        <v>0</v>
      </c>
      <c r="I30" s="284">
        <f ca="1">+'DA-12'!I8+'DA-12'!I19</f>
        <v>0</v>
      </c>
      <c r="J30" s="42"/>
      <c r="K30" s="21"/>
      <c r="L30" s="21"/>
    </row>
    <row r="31" spans="1:12" hidden="1" outlineLevel="2" x14ac:dyDescent="0.2">
      <c r="A31" s="61" t="s">
        <v>69</v>
      </c>
      <c r="B31" s="284">
        <f ca="1">+'DA-12'!B9+'DA-12'!B20</f>
        <v>0</v>
      </c>
      <c r="C31" s="284">
        <f ca="1">+'DA-12'!C9+'DA-12'!C20</f>
        <v>0</v>
      </c>
      <c r="D31" s="284">
        <f ca="1">+'DA-12'!D9+'DA-12'!D20</f>
        <v>0</v>
      </c>
      <c r="E31" s="284">
        <f ca="1">+'DA-12'!E9+'DA-12'!E20</f>
        <v>0</v>
      </c>
      <c r="F31" s="284">
        <f ca="1">+'DA-12'!F9+'DA-12'!F20</f>
        <v>0</v>
      </c>
      <c r="G31" s="284">
        <f ca="1">+'DA-12'!G9+'DA-12'!G20</f>
        <v>0</v>
      </c>
      <c r="H31" s="284">
        <f ca="1">+'DA-12'!H9+'DA-12'!H20</f>
        <v>0</v>
      </c>
      <c r="I31" s="284">
        <f ca="1">+'DA-12'!I9+'DA-12'!I20</f>
        <v>0</v>
      </c>
      <c r="J31" s="42"/>
      <c r="K31" s="21"/>
      <c r="L31" s="21"/>
    </row>
    <row r="32" spans="1:12" s="736" customFormat="1" hidden="1" outlineLevel="2" x14ac:dyDescent="0.2">
      <c r="A32" s="61" t="s">
        <v>546</v>
      </c>
      <c r="B32" s="284">
        <f ca="1">+'DA-12'!B10+'DA-12'!B21</f>
        <v>0</v>
      </c>
      <c r="C32" s="284">
        <f ca="1">+'DA-12'!C10+'DA-12'!C21</f>
        <v>0</v>
      </c>
      <c r="D32" s="284">
        <f ca="1">+'DA-12'!D10+'DA-12'!D21</f>
        <v>0</v>
      </c>
      <c r="E32" s="284">
        <f ca="1">+'DA-12'!E10+'DA-12'!E21</f>
        <v>0</v>
      </c>
      <c r="F32" s="284">
        <f ca="1">+'DA-12'!F10+'DA-12'!F21</f>
        <v>0</v>
      </c>
      <c r="G32" s="284">
        <f ca="1">+'DA-12'!G10+'DA-12'!G21</f>
        <v>0</v>
      </c>
      <c r="H32" s="284">
        <f ca="1">+'DA-12'!H10+'DA-12'!H21</f>
        <v>0</v>
      </c>
      <c r="I32" s="284">
        <f ca="1">+'DA-12'!I10+'DA-12'!I21</f>
        <v>0</v>
      </c>
      <c r="J32" s="42"/>
      <c r="K32" s="712"/>
      <c r="L32" s="712"/>
    </row>
    <row r="33" spans="1:12" hidden="1" outlineLevel="2" x14ac:dyDescent="0.2">
      <c r="A33" s="61" t="s">
        <v>547</v>
      </c>
      <c r="B33" s="284">
        <f ca="1">+'DA-12'!B11+'DA-12'!B22</f>
        <v>0</v>
      </c>
      <c r="C33" s="284">
        <f ca="1">+'DA-12'!C11+'DA-12'!C22</f>
        <v>0</v>
      </c>
      <c r="D33" s="284">
        <f ca="1">+'DA-12'!D11+'DA-12'!D22</f>
        <v>0</v>
      </c>
      <c r="E33" s="284">
        <f ca="1">+'DA-12'!E11+'DA-12'!E22</f>
        <v>0</v>
      </c>
      <c r="F33" s="284">
        <f ca="1">+'DA-12'!F11+'DA-12'!F22</f>
        <v>0</v>
      </c>
      <c r="G33" s="284">
        <f ca="1">+'DA-12'!G11+'DA-12'!G22</f>
        <v>0</v>
      </c>
      <c r="H33" s="284">
        <f ca="1">+'DA-12'!H11+'DA-12'!H22</f>
        <v>0</v>
      </c>
      <c r="I33" s="284">
        <f ca="1">+'DA-12'!I11+'DA-12'!I22</f>
        <v>0</v>
      </c>
      <c r="J33" s="42"/>
      <c r="K33" s="21"/>
      <c r="L33" s="21"/>
    </row>
    <row r="34" spans="1:12" s="736" customFormat="1" hidden="1" outlineLevel="2" x14ac:dyDescent="0.2">
      <c r="A34" s="61" t="s">
        <v>498</v>
      </c>
      <c r="B34" s="284">
        <f ca="1">+'DA-12'!B12+'DA-12'!B23</f>
        <v>0</v>
      </c>
      <c r="C34" s="284">
        <f ca="1">+'DA-12'!C12+'DA-12'!C23</f>
        <v>0</v>
      </c>
      <c r="D34" s="284">
        <f ca="1">+'DA-12'!D12+'DA-12'!D23</f>
        <v>0</v>
      </c>
      <c r="E34" s="284">
        <f ca="1">+'DA-12'!E12+'DA-12'!E23</f>
        <v>0</v>
      </c>
      <c r="F34" s="284">
        <f ca="1">+'DA-12'!F12+'DA-12'!F23</f>
        <v>0</v>
      </c>
      <c r="G34" s="284">
        <f ca="1">+'DA-12'!G12+'DA-12'!G23</f>
        <v>0</v>
      </c>
      <c r="H34" s="284">
        <f ca="1">+'DA-12'!H12+'DA-12'!H23</f>
        <v>0</v>
      </c>
      <c r="I34" s="284">
        <f ca="1">+'DA-12'!I12+'DA-12'!I23</f>
        <v>0</v>
      </c>
      <c r="J34" s="42"/>
      <c r="K34" s="712"/>
      <c r="L34" s="712"/>
    </row>
    <row r="35" spans="1:12" ht="13.5" hidden="1" outlineLevel="2" thickBot="1" x14ac:dyDescent="0.25">
      <c r="A35" s="83" t="s">
        <v>70</v>
      </c>
      <c r="B35" s="284">
        <f ca="1">+'DA-12'!B13+'DA-12'!B24</f>
        <v>0</v>
      </c>
      <c r="C35" s="284">
        <f ca="1">+'DA-12'!C13+'DA-12'!C24</f>
        <v>15.80929937859651</v>
      </c>
      <c r="D35" s="284">
        <f ca="1">+'DA-12'!D13+'DA-12'!D24</f>
        <v>15.80929937859651</v>
      </c>
      <c r="E35" s="284">
        <f ca="1">+'DA-12'!E13+'DA-12'!E24</f>
        <v>29.25364986585075</v>
      </c>
      <c r="F35" s="284">
        <f ca="1">+'DA-12'!F13+'DA-12'!F24</f>
        <v>28.580959977890995</v>
      </c>
      <c r="G35" s="284">
        <f ca="1">+'DA-12'!G13+'DA-12'!G24</f>
        <v>28.580959977890995</v>
      </c>
      <c r="H35" s="284">
        <f ca="1">+'DA-12'!H13+'DA-12'!H24</f>
        <v>28.580959977890995</v>
      </c>
      <c r="I35" s="284">
        <f ca="1">+'DA-12'!I13+'DA-12'!I24</f>
        <v>28.580959977890995</v>
      </c>
      <c r="J35" s="93"/>
      <c r="K35" s="21"/>
      <c r="L35" s="21"/>
    </row>
    <row r="36" spans="1:12" s="87" customFormat="1" ht="20.25" customHeight="1" collapsed="1" thickBot="1" x14ac:dyDescent="0.25">
      <c r="A36" s="94" t="s">
        <v>121</v>
      </c>
      <c r="B36" s="293">
        <f t="shared" ref="B36:I36" ca="1" si="7">SUM(B30:B35)</f>
        <v>0</v>
      </c>
      <c r="C36" s="293">
        <f t="shared" ca="1" si="7"/>
        <v>15.80929937859651</v>
      </c>
      <c r="D36" s="293">
        <f t="shared" ca="1" si="7"/>
        <v>15.80929937859651</v>
      </c>
      <c r="E36" s="293">
        <f t="shared" ca="1" si="7"/>
        <v>29.25364986585075</v>
      </c>
      <c r="F36" s="293">
        <f t="shared" ca="1" si="7"/>
        <v>28.580959977890995</v>
      </c>
      <c r="G36" s="293">
        <f t="shared" ca="1" si="7"/>
        <v>28.580959977890995</v>
      </c>
      <c r="H36" s="293">
        <f t="shared" ca="1" si="7"/>
        <v>28.580959977890995</v>
      </c>
      <c r="I36" s="293">
        <f t="shared" ca="1" si="7"/>
        <v>28.580959977890995</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0.13726227834084467</v>
      </c>
      <c r="F47" s="284">
        <f t="shared" ca="1" si="12"/>
        <v>0.2548315685687369</v>
      </c>
      <c r="G47" s="284">
        <f t="shared" ca="1" si="12"/>
        <v>0.35072201997119251</v>
      </c>
      <c r="H47" s="284">
        <f t="shared" ca="1" si="12"/>
        <v>0.44623293012341136</v>
      </c>
      <c r="I47" s="284">
        <f t="shared" ca="1" si="12"/>
        <v>0.5411464733424467</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0.13726227834084467</v>
      </c>
      <c r="F48" s="293">
        <f t="shared" ca="1" si="13"/>
        <v>0.2548315685687369</v>
      </c>
      <c r="G48" s="293">
        <f t="shared" ca="1" si="13"/>
        <v>0.35072201997119251</v>
      </c>
      <c r="H48" s="293">
        <f t="shared" ca="1" si="13"/>
        <v>0.44623293012341136</v>
      </c>
      <c r="I48" s="293">
        <f t="shared" ca="1" si="13"/>
        <v>0.5411464733424467</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7.4303964470007353E-2</v>
      </c>
      <c r="F58" s="285">
        <f t="shared" ca="1" si="18"/>
        <v>0.17766854153962125</v>
      </c>
      <c r="G58" s="285">
        <f t="shared" ca="1" si="18"/>
        <v>0.29694245793363022</v>
      </c>
      <c r="H58" s="285">
        <f t="shared" ca="1" si="18"/>
        <v>0.40653445708941899</v>
      </c>
      <c r="I58" s="285">
        <f t="shared" ca="1" si="18"/>
        <v>0.50530828553487517</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7.4303964470007353E-2</v>
      </c>
      <c r="F59" s="286">
        <f t="shared" ca="1" si="19"/>
        <v>0.17766854153962125</v>
      </c>
      <c r="G59" s="286">
        <f t="shared" ca="1" si="19"/>
        <v>0.29694245793363022</v>
      </c>
      <c r="H59" s="286">
        <f t="shared" ca="1" si="19"/>
        <v>0.40653445708941899</v>
      </c>
      <c r="I59" s="286">
        <f t="shared" ca="1" si="19"/>
        <v>0.50530828553487517</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15.80929937859651</v>
      </c>
      <c r="D69" s="285">
        <f t="shared" ca="1" si="24"/>
        <v>15.80929937859651</v>
      </c>
      <c r="E69" s="285">
        <f t="shared" ca="1" si="24"/>
        <v>29.465216108661604</v>
      </c>
      <c r="F69" s="285">
        <f t="shared" ca="1" si="24"/>
        <v>29.013460087999352</v>
      </c>
      <c r="G69" s="285">
        <f t="shared" ca="1" si="24"/>
        <v>29.228624455795821</v>
      </c>
      <c r="H69" s="285">
        <f t="shared" ca="1" si="24"/>
        <v>29.433727365103824</v>
      </c>
      <c r="I69" s="285">
        <f t="shared" ca="1" si="24"/>
        <v>29.627414736768316</v>
      </c>
      <c r="K69" s="42"/>
      <c r="L69" s="21"/>
    </row>
    <row r="70" spans="1:20" s="87" customFormat="1" ht="18" customHeight="1" collapsed="1" thickBot="1" x14ac:dyDescent="0.25">
      <c r="A70" s="99" t="s">
        <v>122</v>
      </c>
      <c r="B70" s="294">
        <f t="shared" ref="B70:I70" ca="1" si="25">SUM(B64:B69)</f>
        <v>0</v>
      </c>
      <c r="C70" s="294">
        <f t="shared" ca="1" si="25"/>
        <v>15.80929937859651</v>
      </c>
      <c r="D70" s="294">
        <f t="shared" ca="1" si="25"/>
        <v>15.80929937859651</v>
      </c>
      <c r="E70" s="294">
        <f t="shared" ca="1" si="25"/>
        <v>29.465216108661604</v>
      </c>
      <c r="F70" s="294">
        <f t="shared" ca="1" si="25"/>
        <v>29.013460087999352</v>
      </c>
      <c r="G70" s="294">
        <f t="shared" ca="1" si="25"/>
        <v>29.228624455795821</v>
      </c>
      <c r="H70" s="294">
        <f t="shared" ca="1" si="25"/>
        <v>29.433727365103824</v>
      </c>
      <c r="I70" s="294">
        <f t="shared" ca="1" si="25"/>
        <v>29.627414736768316</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0.13726227834084467</v>
      </c>
      <c r="Q77" s="284">
        <f ca="1">IF($B77&lt;&gt;0,(+VLOOKUP($B77,$A$8:$I$13,6,FALSE))*(F77),0)</f>
        <v>0.2548315685687369</v>
      </c>
      <c r="R77" s="284">
        <f ca="1">IF($B77&lt;&gt;0,(+VLOOKUP($B77,$A$8:$I$13,7,FALSE))*(G77),0)</f>
        <v>0.35072201997119251</v>
      </c>
      <c r="S77" s="284">
        <f ca="1">IF($B77&lt;&gt;0,(+VLOOKUP($B77,$A$8:$I$13,8,FALSE))*(H77),0)</f>
        <v>0.44623293012341136</v>
      </c>
      <c r="T77" s="284">
        <f ca="1">IF($B77&lt;&gt;0,(+VLOOKUP($B77,$A$8:$I$13,9,FALSE))*(I77),0)</f>
        <v>0.5411464733424467</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0.13726227834084467</v>
      </c>
      <c r="Q83" s="291">
        <f t="shared" ca="1" si="51"/>
        <v>0.2548315685687369</v>
      </c>
      <c r="R83" s="291">
        <f t="shared" ca="1" si="51"/>
        <v>0.35072201997119251</v>
      </c>
      <c r="S83" s="291">
        <f t="shared" ca="1" si="51"/>
        <v>0.44623293012341136</v>
      </c>
      <c r="T83" s="291">
        <f t="shared" ca="1" si="51"/>
        <v>0.5411464733424467</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0.13726227834084467</v>
      </c>
      <c r="F103" s="284">
        <f t="shared" ca="1" si="62"/>
        <v>0.2548315685687369</v>
      </c>
      <c r="G103" s="284">
        <f t="shared" ca="1" si="62"/>
        <v>0.35072201997119251</v>
      </c>
      <c r="H103" s="284">
        <f t="shared" ca="1" si="62"/>
        <v>0.44623293012341136</v>
      </c>
      <c r="I103" s="284">
        <f t="shared" ca="1" si="62"/>
        <v>0.5411464733424467</v>
      </c>
    </row>
    <row r="104" spans="1:20" outlineLevel="1" x14ac:dyDescent="0.2">
      <c r="A104" s="120" t="s">
        <v>135</v>
      </c>
      <c r="B104" s="121"/>
      <c r="C104" s="295">
        <f t="shared" ref="C104:I104" ca="1" si="63">SUM(C98:C103)</f>
        <v>0</v>
      </c>
      <c r="D104" s="295">
        <f t="shared" ca="1" si="63"/>
        <v>0</v>
      </c>
      <c r="E104" s="295">
        <f t="shared" ca="1" si="63"/>
        <v>0.13726227834084467</v>
      </c>
      <c r="F104" s="295">
        <f t="shared" ca="1" si="63"/>
        <v>0.2548315685687369</v>
      </c>
      <c r="G104" s="295">
        <f t="shared" ca="1" si="63"/>
        <v>0.35072201997119251</v>
      </c>
      <c r="H104" s="295">
        <f t="shared" ca="1" si="63"/>
        <v>0.44623293012341136</v>
      </c>
      <c r="I104" s="295">
        <f t="shared" ca="1" si="63"/>
        <v>0.5411464733424467</v>
      </c>
    </row>
    <row r="105" spans="1:20" ht="13.5" outlineLevel="1" thickBot="1" x14ac:dyDescent="0.25">
      <c r="A105" s="122" t="s">
        <v>136</v>
      </c>
      <c r="B105" s="123"/>
      <c r="C105" s="124">
        <f t="shared" ref="C105:I105" ca="1" si="64">IF(C36&lt;&gt;0,+C104/C36,0)</f>
        <v>0</v>
      </c>
      <c r="D105" s="124">
        <f t="shared" ca="1" si="64"/>
        <v>0</v>
      </c>
      <c r="E105" s="124">
        <f t="shared" ca="1" si="64"/>
        <v>4.6921419710118911E-3</v>
      </c>
      <c r="F105" s="124">
        <f t="shared" ca="1" si="64"/>
        <v>8.9161304856752079E-3</v>
      </c>
      <c r="G105" s="124">
        <f t="shared" ca="1" si="64"/>
        <v>1.2271177043825542E-2</v>
      </c>
      <c r="H105" s="124">
        <f t="shared" ca="1" si="64"/>
        <v>1.5612944088253089E-2</v>
      </c>
      <c r="I105" s="124">
        <f t="shared" ca="1" si="64"/>
        <v>1.8933810262533324E-2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7.4303964470007353E-2</v>
      </c>
      <c r="Q113" s="284">
        <f ca="1">IF($B113&lt;&gt;0,(+VLOOKUP($B113,$A$8:$I$13,6,FALSE)+VLOOKUP($B113,$A$42:$I$47,6,FALSE))*(F113),0)</f>
        <v>0.17766854153962125</v>
      </c>
      <c r="R113" s="284">
        <f ca="1">IF($B113&lt;&gt;0,(+VLOOKUP($B113,$A$8:$I$13,7,FALSE)+VLOOKUP($B113,$A$42:$I$47,7,FALSE))*(G113),0)</f>
        <v>0.29694245793363022</v>
      </c>
      <c r="S113" s="284">
        <f ca="1">IF($B113&lt;&gt;0,(+VLOOKUP($B113,$A$8:$I$13,8,FALSE)+VLOOKUP($B113,$A$42:$I$47,8,FALSE))*(H113),0)</f>
        <v>0.40653445708941899</v>
      </c>
      <c r="T113" s="284">
        <f ca="1">IF($B113&lt;&gt;0,(+VLOOKUP($B113,$A$8:$I$13,9,FALSE)+VLOOKUP($B113,$A$42:$I$47,9,FALSE))*(I113),0)</f>
        <v>0.50530828553487517</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7.4303964470007353E-2</v>
      </c>
      <c r="Q119" s="291">
        <f t="shared" ca="1" si="75"/>
        <v>0.17766854153962125</v>
      </c>
      <c r="R119" s="291">
        <f t="shared" ca="1" si="75"/>
        <v>0.29694245793363022</v>
      </c>
      <c r="S119" s="291">
        <f t="shared" ca="1" si="75"/>
        <v>0.40653445708941899</v>
      </c>
      <c r="T119" s="291">
        <f t="shared" ca="1" si="75"/>
        <v>0.50530828553487517</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7.4303964470007353E-2</v>
      </c>
      <c r="F139" s="284">
        <f t="shared" ca="1" si="83"/>
        <v>0.17766854153962125</v>
      </c>
      <c r="G139" s="284">
        <f t="shared" ca="1" si="83"/>
        <v>0.29694245793363022</v>
      </c>
      <c r="H139" s="284">
        <f t="shared" ca="1" si="83"/>
        <v>0.40653445708941899</v>
      </c>
      <c r="I139" s="284">
        <f t="shared" ca="1" si="83"/>
        <v>0.50530828553487517</v>
      </c>
    </row>
    <row r="140" spans="1:16" outlineLevel="1" x14ac:dyDescent="0.2">
      <c r="A140" s="120" t="s">
        <v>140</v>
      </c>
      <c r="B140" s="121"/>
      <c r="C140" s="295">
        <f t="shared" ref="C140:I140" ca="1" si="84">SUM(C134:C139)</f>
        <v>0</v>
      </c>
      <c r="D140" s="295">
        <f t="shared" ca="1" si="84"/>
        <v>0</v>
      </c>
      <c r="E140" s="295">
        <f t="shared" ca="1" si="84"/>
        <v>7.4303964470007353E-2</v>
      </c>
      <c r="F140" s="295">
        <f t="shared" ca="1" si="84"/>
        <v>0.17766854153962125</v>
      </c>
      <c r="G140" s="295">
        <f t="shared" ca="1" si="84"/>
        <v>0.29694245793363022</v>
      </c>
      <c r="H140" s="295">
        <f t="shared" ca="1" si="84"/>
        <v>0.40653445708941899</v>
      </c>
      <c r="I140" s="295">
        <f t="shared" ca="1" si="84"/>
        <v>0.50530828553487517</v>
      </c>
    </row>
    <row r="141" spans="1:16" ht="13.5" outlineLevel="1" thickBot="1" x14ac:dyDescent="0.25">
      <c r="A141" s="122" t="s">
        <v>141</v>
      </c>
      <c r="B141" s="126"/>
      <c r="C141" s="124">
        <f t="shared" ref="C141:I141" ca="1" si="85">IF((+C36+C48)&lt;&gt;0,+C140/(+C36+C48),0)</f>
        <v>0</v>
      </c>
      <c r="D141" s="124">
        <f t="shared" ca="1" si="85"/>
        <v>0</v>
      </c>
      <c r="E141" s="124">
        <f t="shared" ca="1" si="85"/>
        <v>2.5281272015469495E-3</v>
      </c>
      <c r="F141" s="124">
        <f t="shared" ca="1" si="85"/>
        <v>6.1613894403892032E-3</v>
      </c>
      <c r="G141" s="124">
        <f t="shared" ca="1" si="85"/>
        <v>1.0263573958664823E-2</v>
      </c>
      <c r="H141" s="124">
        <f t="shared" ca="1" si="85"/>
        <v>1.4005296977138112E-2</v>
      </c>
      <c r="I141" s="124">
        <f t="shared" ca="1" si="85"/>
        <v>1.735136455122302E-2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I154" si="86">SUMIF($A$185:$A$195,$A149,C$185:C$195)</f>
        <v>0</v>
      </c>
      <c r="D149" s="284">
        <f t="shared" si="86"/>
        <v>0</v>
      </c>
      <c r="E149" s="284">
        <f t="shared" si="86"/>
        <v>0</v>
      </c>
      <c r="F149" s="284">
        <f t="shared" si="86"/>
        <v>0</v>
      </c>
      <c r="G149" s="284">
        <f t="shared" si="86"/>
        <v>0</v>
      </c>
      <c r="H149" s="284">
        <f t="shared" si="86"/>
        <v>0</v>
      </c>
      <c r="I149" s="284">
        <f t="shared" si="86"/>
        <v>0</v>
      </c>
      <c r="J149" s="63"/>
      <c r="K149" s="63"/>
      <c r="L149" s="63"/>
    </row>
    <row r="150" spans="1:13" hidden="1" outlineLevel="1" x14ac:dyDescent="0.2">
      <c r="A150" s="61" t="s">
        <v>69</v>
      </c>
      <c r="B150" s="65"/>
      <c r="C150" s="284">
        <f t="shared" si="86"/>
        <v>0</v>
      </c>
      <c r="D150" s="284">
        <f t="shared" si="86"/>
        <v>0</v>
      </c>
      <c r="E150" s="284">
        <f t="shared" si="86"/>
        <v>0</v>
      </c>
      <c r="F150" s="284">
        <f t="shared" si="86"/>
        <v>0</v>
      </c>
      <c r="G150" s="284">
        <f t="shared" si="86"/>
        <v>0</v>
      </c>
      <c r="H150" s="284">
        <f t="shared" si="86"/>
        <v>0</v>
      </c>
      <c r="I150" s="284">
        <f t="shared" si="86"/>
        <v>0</v>
      </c>
      <c r="J150" s="42"/>
      <c r="K150" s="21"/>
      <c r="L150" s="21"/>
    </row>
    <row r="151" spans="1:13" s="736" customFormat="1" hidden="1" outlineLevel="1" x14ac:dyDescent="0.2">
      <c r="A151" s="61" t="s">
        <v>546</v>
      </c>
      <c r="B151" s="65"/>
      <c r="C151" s="284">
        <f t="shared" si="86"/>
        <v>0</v>
      </c>
      <c r="D151" s="284">
        <f t="shared" si="86"/>
        <v>0</v>
      </c>
      <c r="E151" s="284">
        <f t="shared" si="86"/>
        <v>0</v>
      </c>
      <c r="F151" s="284">
        <f t="shared" si="86"/>
        <v>0</v>
      </c>
      <c r="G151" s="284">
        <f t="shared" si="86"/>
        <v>0</v>
      </c>
      <c r="H151" s="284">
        <f t="shared" si="86"/>
        <v>0</v>
      </c>
      <c r="I151" s="284">
        <f t="shared" si="86"/>
        <v>0</v>
      </c>
      <c r="J151" s="42"/>
      <c r="K151" s="712"/>
      <c r="L151" s="712"/>
    </row>
    <row r="152" spans="1:13" hidden="1" outlineLevel="1" x14ac:dyDescent="0.2">
      <c r="A152" s="61" t="s">
        <v>547</v>
      </c>
      <c r="B152" s="65"/>
      <c r="C152" s="284">
        <f t="shared" si="86"/>
        <v>0</v>
      </c>
      <c r="D152" s="284">
        <f t="shared" si="86"/>
        <v>0</v>
      </c>
      <c r="E152" s="284">
        <f t="shared" si="86"/>
        <v>0</v>
      </c>
      <c r="F152" s="284">
        <f t="shared" si="86"/>
        <v>0</v>
      </c>
      <c r="G152" s="284">
        <f t="shared" si="86"/>
        <v>0</v>
      </c>
      <c r="H152" s="284">
        <f t="shared" si="86"/>
        <v>0</v>
      </c>
      <c r="I152" s="284">
        <f t="shared" si="86"/>
        <v>0</v>
      </c>
      <c r="J152" s="42"/>
      <c r="K152" s="21"/>
      <c r="L152" s="21"/>
    </row>
    <row r="153" spans="1:13" s="736" customFormat="1" hidden="1" outlineLevel="1" x14ac:dyDescent="0.2">
      <c r="A153" s="61" t="s">
        <v>498</v>
      </c>
      <c r="B153" s="65"/>
      <c r="C153" s="284">
        <f t="shared" si="86"/>
        <v>0</v>
      </c>
      <c r="D153" s="284">
        <f t="shared" si="86"/>
        <v>0</v>
      </c>
      <c r="E153" s="284">
        <f t="shared" si="86"/>
        <v>0</v>
      </c>
      <c r="F153" s="284">
        <f t="shared" si="86"/>
        <v>0</v>
      </c>
      <c r="G153" s="284">
        <f t="shared" si="86"/>
        <v>0</v>
      </c>
      <c r="H153" s="284">
        <f t="shared" si="86"/>
        <v>0</v>
      </c>
      <c r="I153" s="284">
        <f t="shared" si="86"/>
        <v>0</v>
      </c>
      <c r="J153" s="42"/>
      <c r="K153" s="712"/>
      <c r="L153" s="712"/>
    </row>
    <row r="154" spans="1:13" hidden="1" outlineLevel="1" x14ac:dyDescent="0.2">
      <c r="A154" s="83" t="s">
        <v>70</v>
      </c>
      <c r="B154" s="65"/>
      <c r="C154" s="284">
        <f t="shared" si="86"/>
        <v>0</v>
      </c>
      <c r="D154" s="284">
        <f t="shared" si="86"/>
        <v>0</v>
      </c>
      <c r="E154" s="284">
        <f t="shared" si="86"/>
        <v>13.444350487254241</v>
      </c>
      <c r="F154" s="284">
        <f t="shared" si="86"/>
        <v>12.771660599294485</v>
      </c>
      <c r="G154" s="284">
        <f t="shared" si="86"/>
        <v>12.771660599294485</v>
      </c>
      <c r="H154" s="284">
        <f t="shared" si="86"/>
        <v>12.771660599294485</v>
      </c>
      <c r="I154" s="284">
        <f t="shared" si="86"/>
        <v>12.771660599294485</v>
      </c>
      <c r="J154" s="42"/>
      <c r="K154" s="21"/>
      <c r="L154" s="21"/>
    </row>
    <row r="155" spans="1:13" hidden="1" outlineLevel="1" x14ac:dyDescent="0.2">
      <c r="A155" s="129" t="s">
        <v>143</v>
      </c>
      <c r="B155" s="130"/>
      <c r="C155" s="295">
        <f t="shared" ref="C155:I155" si="87">SUM(C149:C154)</f>
        <v>0</v>
      </c>
      <c r="D155" s="295">
        <f t="shared" si="87"/>
        <v>0</v>
      </c>
      <c r="E155" s="295">
        <f t="shared" si="87"/>
        <v>13.444350487254241</v>
      </c>
      <c r="F155" s="295">
        <f t="shared" si="87"/>
        <v>12.771660599294485</v>
      </c>
      <c r="G155" s="295">
        <f t="shared" si="87"/>
        <v>12.771660599294485</v>
      </c>
      <c r="H155" s="295">
        <f t="shared" si="87"/>
        <v>12.771660599294485</v>
      </c>
      <c r="I155" s="295">
        <f t="shared" si="87"/>
        <v>12.771660599294485</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88">IF(ISNUMBER($J160),OFFSET($B$177,MATCH(+$J160,$J$178:$J$195,0),0),"")</f>
        <v>Step Change - Reclassification of distribution line refurbishment</v>
      </c>
      <c r="B160" s="284">
        <f t="shared" ref="B160:I169" ca="1" si="89">IF(ISNUMBER($J160),OFFSET(B$177,MATCH(+$J160,$J$178:$J$195,0)+13,0),"")</f>
        <v>0</v>
      </c>
      <c r="C160" s="284">
        <f t="shared" ca="1" si="89"/>
        <v>0</v>
      </c>
      <c r="D160" s="284">
        <f t="shared" ca="1" si="89"/>
        <v>0</v>
      </c>
      <c r="E160" s="284">
        <f t="shared" ca="1" si="89"/>
        <v>13.444350487254241</v>
      </c>
      <c r="F160" s="284">
        <f t="shared" ca="1" si="89"/>
        <v>12.771660599294485</v>
      </c>
      <c r="G160" s="284">
        <f t="shared" ca="1" si="89"/>
        <v>12.771660599294485</v>
      </c>
      <c r="H160" s="284">
        <f t="shared" ca="1" si="89"/>
        <v>12.771660599294485</v>
      </c>
      <c r="I160" s="284">
        <f t="shared" ca="1" si="89"/>
        <v>12.771660599294485</v>
      </c>
      <c r="J160" s="377">
        <f>IF($D$158&gt;0,1,"")</f>
        <v>1</v>
      </c>
      <c r="K160" s="66">
        <f t="shared" ref="K160:K169" ca="1" si="90">IF(ISNUMBER($J160),OFFSET($B$177,MATCH(+$J160,$J$178:$J$195,0)+1,0),"")</f>
        <v>0</v>
      </c>
      <c r="L160" s="66">
        <f t="shared" ref="L160:L169" ca="1" si="91">IF(ISNUMBER($J160),OFFSET($B$177,MATCH(+$J160,$J$178:$J$195,0)+2,0),"")</f>
        <v>0</v>
      </c>
      <c r="M160" s="66">
        <f t="shared" ref="M160:M169" ca="1" si="92">IF(ISNUMBER($J160),OFFSET($B$177,MATCH(+$J160,$J$178:$J$195,0)+3,0),"")</f>
        <v>0</v>
      </c>
    </row>
    <row r="161" spans="1:13" hidden="1" outlineLevel="1" x14ac:dyDescent="0.2">
      <c r="A161" s="66" t="str">
        <f t="shared" ca="1" si="88"/>
        <v/>
      </c>
      <c r="B161" s="284" t="str">
        <f t="shared" ca="1" si="89"/>
        <v/>
      </c>
      <c r="C161" s="284" t="str">
        <f t="shared" ca="1" si="89"/>
        <v/>
      </c>
      <c r="D161" s="284" t="str">
        <f t="shared" ca="1" si="89"/>
        <v/>
      </c>
      <c r="E161" s="284" t="str">
        <f t="shared" ca="1" si="89"/>
        <v/>
      </c>
      <c r="F161" s="284" t="str">
        <f t="shared" ca="1" si="89"/>
        <v/>
      </c>
      <c r="G161" s="284" t="str">
        <f t="shared" ca="1" si="89"/>
        <v/>
      </c>
      <c r="H161" s="284" t="str">
        <f t="shared" ca="1" si="89"/>
        <v/>
      </c>
      <c r="I161" s="284" t="str">
        <f t="shared" ca="1" si="89"/>
        <v/>
      </c>
      <c r="J161" s="377" t="str">
        <f>IF(J160&lt;$D$158,J160+1,"")</f>
        <v/>
      </c>
      <c r="K161" s="66" t="str">
        <f t="shared" ca="1" si="90"/>
        <v/>
      </c>
      <c r="L161" s="66" t="str">
        <f t="shared" ca="1" si="91"/>
        <v/>
      </c>
      <c r="M161" s="66" t="str">
        <f t="shared" ca="1" si="92"/>
        <v/>
      </c>
    </row>
    <row r="162" spans="1:13" hidden="1" outlineLevel="1" x14ac:dyDescent="0.2">
      <c r="A162" s="66" t="str">
        <f t="shared" ca="1" si="88"/>
        <v/>
      </c>
      <c r="B162" s="284" t="str">
        <f t="shared" ca="1" si="89"/>
        <v/>
      </c>
      <c r="C162" s="284" t="str">
        <f t="shared" ca="1" si="89"/>
        <v/>
      </c>
      <c r="D162" s="284" t="str">
        <f t="shared" ca="1" si="89"/>
        <v/>
      </c>
      <c r="E162" s="284" t="str">
        <f t="shared" ca="1" si="89"/>
        <v/>
      </c>
      <c r="F162" s="284" t="str">
        <f t="shared" ca="1" si="89"/>
        <v/>
      </c>
      <c r="G162" s="284" t="str">
        <f t="shared" ca="1" si="89"/>
        <v/>
      </c>
      <c r="H162" s="284" t="str">
        <f t="shared" ca="1" si="89"/>
        <v/>
      </c>
      <c r="I162" s="284" t="str">
        <f t="shared" ca="1" si="89"/>
        <v/>
      </c>
      <c r="J162" s="377" t="str">
        <f t="shared" ref="J162:J169" si="93">IF(J161&lt;$D$158,J161+1,"")</f>
        <v/>
      </c>
      <c r="K162" s="66" t="str">
        <f t="shared" ca="1" si="90"/>
        <v/>
      </c>
      <c r="L162" s="66" t="str">
        <f t="shared" ca="1" si="91"/>
        <v/>
      </c>
      <c r="M162" s="66" t="str">
        <f t="shared" ca="1" si="92"/>
        <v/>
      </c>
    </row>
    <row r="163" spans="1:13" hidden="1" outlineLevel="1" x14ac:dyDescent="0.2">
      <c r="A163" s="66" t="str">
        <f t="shared" ca="1" si="88"/>
        <v/>
      </c>
      <c r="B163" s="284" t="str">
        <f t="shared" ca="1" si="89"/>
        <v/>
      </c>
      <c r="C163" s="284" t="str">
        <f t="shared" ca="1" si="89"/>
        <v/>
      </c>
      <c r="D163" s="284" t="str">
        <f t="shared" ca="1" si="89"/>
        <v/>
      </c>
      <c r="E163" s="284" t="str">
        <f t="shared" ca="1" si="89"/>
        <v/>
      </c>
      <c r="F163" s="284" t="str">
        <f t="shared" ca="1" si="89"/>
        <v/>
      </c>
      <c r="G163" s="284" t="str">
        <f t="shared" ca="1" si="89"/>
        <v/>
      </c>
      <c r="H163" s="284" t="str">
        <f t="shared" ca="1" si="89"/>
        <v/>
      </c>
      <c r="I163" s="284" t="str">
        <f t="shared" ca="1" si="89"/>
        <v/>
      </c>
      <c r="J163" s="377" t="str">
        <f t="shared" si="93"/>
        <v/>
      </c>
      <c r="K163" s="66" t="str">
        <f t="shared" ca="1" si="90"/>
        <v/>
      </c>
      <c r="L163" s="66" t="str">
        <f t="shared" ca="1" si="91"/>
        <v/>
      </c>
      <c r="M163" s="66" t="str">
        <f t="shared" ca="1" si="92"/>
        <v/>
      </c>
    </row>
    <row r="164" spans="1:13" hidden="1" outlineLevel="1" x14ac:dyDescent="0.2">
      <c r="A164" s="66" t="str">
        <f t="shared" ca="1" si="88"/>
        <v/>
      </c>
      <c r="B164" s="284" t="str">
        <f t="shared" ca="1" si="89"/>
        <v/>
      </c>
      <c r="C164" s="284" t="str">
        <f t="shared" ca="1" si="89"/>
        <v/>
      </c>
      <c r="D164" s="284" t="str">
        <f t="shared" ca="1" si="89"/>
        <v/>
      </c>
      <c r="E164" s="284" t="str">
        <f t="shared" ca="1" si="89"/>
        <v/>
      </c>
      <c r="F164" s="284" t="str">
        <f t="shared" ca="1" si="89"/>
        <v/>
      </c>
      <c r="G164" s="284" t="str">
        <f t="shared" ca="1" si="89"/>
        <v/>
      </c>
      <c r="H164" s="284" t="str">
        <f t="shared" ca="1" si="89"/>
        <v/>
      </c>
      <c r="I164" s="284" t="str">
        <f t="shared" ca="1" si="89"/>
        <v/>
      </c>
      <c r="J164" s="377" t="str">
        <f t="shared" si="93"/>
        <v/>
      </c>
      <c r="K164" s="66" t="str">
        <f t="shared" ca="1" si="90"/>
        <v/>
      </c>
      <c r="L164" s="66" t="str">
        <f t="shared" ca="1" si="91"/>
        <v/>
      </c>
      <c r="M164" s="66" t="str">
        <f t="shared" ca="1" si="92"/>
        <v/>
      </c>
    </row>
    <row r="165" spans="1:13" hidden="1" outlineLevel="1" x14ac:dyDescent="0.2">
      <c r="A165" s="66" t="str">
        <f t="shared" ca="1" si="88"/>
        <v/>
      </c>
      <c r="B165" s="284" t="str">
        <f t="shared" ca="1" si="89"/>
        <v/>
      </c>
      <c r="C165" s="284" t="str">
        <f t="shared" ca="1" si="89"/>
        <v/>
      </c>
      <c r="D165" s="284" t="str">
        <f t="shared" ca="1" si="89"/>
        <v/>
      </c>
      <c r="E165" s="284" t="str">
        <f t="shared" ca="1" si="89"/>
        <v/>
      </c>
      <c r="F165" s="284" t="str">
        <f t="shared" ca="1" si="89"/>
        <v/>
      </c>
      <c r="G165" s="284" t="str">
        <f t="shared" ca="1" si="89"/>
        <v/>
      </c>
      <c r="H165" s="284" t="str">
        <f t="shared" ca="1" si="89"/>
        <v/>
      </c>
      <c r="I165" s="284" t="str">
        <f t="shared" ca="1" si="89"/>
        <v/>
      </c>
      <c r="J165" s="377" t="str">
        <f t="shared" si="93"/>
        <v/>
      </c>
      <c r="K165" s="66" t="str">
        <f t="shared" ca="1" si="90"/>
        <v/>
      </c>
      <c r="L165" s="66" t="str">
        <f t="shared" ca="1" si="91"/>
        <v/>
      </c>
      <c r="M165" s="66" t="str">
        <f t="shared" ca="1" si="92"/>
        <v/>
      </c>
    </row>
    <row r="166" spans="1:13" hidden="1" outlineLevel="1" x14ac:dyDescent="0.2">
      <c r="A166" s="66" t="str">
        <f t="shared" ca="1" si="88"/>
        <v/>
      </c>
      <c r="B166" s="284" t="str">
        <f t="shared" ca="1" si="89"/>
        <v/>
      </c>
      <c r="C166" s="284" t="str">
        <f t="shared" ca="1" si="89"/>
        <v/>
      </c>
      <c r="D166" s="284" t="str">
        <f t="shared" ca="1" si="89"/>
        <v/>
      </c>
      <c r="E166" s="284" t="str">
        <f t="shared" ca="1" si="89"/>
        <v/>
      </c>
      <c r="F166" s="284" t="str">
        <f t="shared" ca="1" si="89"/>
        <v/>
      </c>
      <c r="G166" s="284" t="str">
        <f t="shared" ca="1" si="89"/>
        <v/>
      </c>
      <c r="H166" s="284" t="str">
        <f t="shared" ca="1" si="89"/>
        <v/>
      </c>
      <c r="I166" s="284" t="str">
        <f t="shared" ca="1" si="89"/>
        <v/>
      </c>
      <c r="J166" s="377" t="str">
        <f t="shared" si="93"/>
        <v/>
      </c>
      <c r="K166" s="66" t="str">
        <f t="shared" ca="1" si="90"/>
        <v/>
      </c>
      <c r="L166" s="66" t="str">
        <f t="shared" ca="1" si="91"/>
        <v/>
      </c>
      <c r="M166" s="66" t="str">
        <f t="shared" ca="1" si="92"/>
        <v/>
      </c>
    </row>
    <row r="167" spans="1:13" hidden="1" outlineLevel="1" x14ac:dyDescent="0.2">
      <c r="A167" s="66" t="str">
        <f t="shared" ca="1" si="88"/>
        <v/>
      </c>
      <c r="B167" s="284" t="str">
        <f t="shared" ca="1" si="89"/>
        <v/>
      </c>
      <c r="C167" s="284" t="str">
        <f t="shared" ca="1" si="89"/>
        <v/>
      </c>
      <c r="D167" s="284" t="str">
        <f t="shared" ca="1" si="89"/>
        <v/>
      </c>
      <c r="E167" s="284" t="str">
        <f t="shared" ca="1" si="89"/>
        <v/>
      </c>
      <c r="F167" s="284" t="str">
        <f t="shared" ca="1" si="89"/>
        <v/>
      </c>
      <c r="G167" s="284" t="str">
        <f t="shared" ca="1" si="89"/>
        <v/>
      </c>
      <c r="H167" s="284" t="str">
        <f t="shared" ca="1" si="89"/>
        <v/>
      </c>
      <c r="I167" s="284" t="str">
        <f t="shared" ca="1" si="89"/>
        <v/>
      </c>
      <c r="J167" s="377" t="str">
        <f t="shared" si="93"/>
        <v/>
      </c>
      <c r="K167" s="66" t="str">
        <f t="shared" ca="1" si="90"/>
        <v/>
      </c>
      <c r="L167" s="66" t="str">
        <f t="shared" ca="1" si="91"/>
        <v/>
      </c>
      <c r="M167" s="66" t="str">
        <f t="shared" ca="1" si="92"/>
        <v/>
      </c>
    </row>
    <row r="168" spans="1:13" hidden="1" outlineLevel="1" x14ac:dyDescent="0.2">
      <c r="A168" s="66" t="str">
        <f t="shared" ca="1" si="88"/>
        <v/>
      </c>
      <c r="B168" s="284" t="str">
        <f t="shared" ca="1" si="89"/>
        <v/>
      </c>
      <c r="C168" s="284" t="str">
        <f t="shared" ca="1" si="89"/>
        <v/>
      </c>
      <c r="D168" s="284" t="str">
        <f t="shared" ca="1" si="89"/>
        <v/>
      </c>
      <c r="E168" s="284" t="str">
        <f t="shared" ca="1" si="89"/>
        <v/>
      </c>
      <c r="F168" s="284" t="str">
        <f t="shared" ca="1" si="89"/>
        <v/>
      </c>
      <c r="G168" s="284" t="str">
        <f t="shared" ca="1" si="89"/>
        <v/>
      </c>
      <c r="H168" s="284" t="str">
        <f t="shared" ca="1" si="89"/>
        <v/>
      </c>
      <c r="I168" s="284" t="str">
        <f t="shared" ca="1" si="89"/>
        <v/>
      </c>
      <c r="J168" s="377" t="str">
        <f t="shared" si="93"/>
        <v/>
      </c>
      <c r="K168" s="66" t="str">
        <f t="shared" ca="1" si="90"/>
        <v/>
      </c>
      <c r="L168" s="66" t="str">
        <f t="shared" ca="1" si="91"/>
        <v/>
      </c>
      <c r="M168" s="66" t="str">
        <f t="shared" ca="1" si="92"/>
        <v/>
      </c>
    </row>
    <row r="169" spans="1:13" hidden="1" outlineLevel="1" x14ac:dyDescent="0.2">
      <c r="A169" s="66" t="str">
        <f t="shared" ca="1" si="88"/>
        <v/>
      </c>
      <c r="B169" s="284" t="str">
        <f t="shared" ca="1" si="89"/>
        <v/>
      </c>
      <c r="C169" s="284" t="str">
        <f t="shared" ca="1" si="89"/>
        <v/>
      </c>
      <c r="D169" s="284" t="str">
        <f t="shared" ca="1" si="89"/>
        <v/>
      </c>
      <c r="E169" s="284" t="str">
        <f t="shared" ca="1" si="89"/>
        <v/>
      </c>
      <c r="F169" s="284" t="str">
        <f t="shared" ca="1" si="89"/>
        <v/>
      </c>
      <c r="G169" s="284" t="str">
        <f t="shared" ca="1" si="89"/>
        <v/>
      </c>
      <c r="H169" s="284" t="str">
        <f t="shared" ca="1" si="89"/>
        <v/>
      </c>
      <c r="I169" s="284" t="str">
        <f t="shared" ca="1" si="89"/>
        <v/>
      </c>
      <c r="J169" s="377" t="str">
        <f t="shared" si="93"/>
        <v/>
      </c>
      <c r="K169" s="66" t="str">
        <f t="shared" ca="1" si="90"/>
        <v/>
      </c>
      <c r="L169" s="66" t="str">
        <f t="shared" ca="1" si="91"/>
        <v/>
      </c>
      <c r="M169" s="66" t="str">
        <f t="shared" ca="1" si="92"/>
        <v/>
      </c>
    </row>
    <row r="170" spans="1:13" collapsed="1" x14ac:dyDescent="0.2">
      <c r="A170" s="129" t="s">
        <v>143</v>
      </c>
      <c r="B170" s="295">
        <f ca="1">SUM(B160:B169)</f>
        <v>0</v>
      </c>
      <c r="C170" s="295">
        <f t="shared" ref="C170:I170" ca="1" si="94">SUM(C160:C169)</f>
        <v>0</v>
      </c>
      <c r="D170" s="295">
        <f t="shared" ca="1" si="94"/>
        <v>0</v>
      </c>
      <c r="E170" s="295">
        <f t="shared" ca="1" si="94"/>
        <v>13.444350487254241</v>
      </c>
      <c r="F170" s="295">
        <f t="shared" ca="1" si="94"/>
        <v>12.771660599294485</v>
      </c>
      <c r="G170" s="295">
        <f t="shared" ca="1" si="94"/>
        <v>12.771660599294485</v>
      </c>
      <c r="H170" s="295">
        <f t="shared" ca="1" si="94"/>
        <v>12.771660599294485</v>
      </c>
      <c r="I170" s="295">
        <f t="shared" ca="1" si="94"/>
        <v>12.771660599294485</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outlineLevel="1" x14ac:dyDescent="0.2">
      <c r="A173" s="215" t="s">
        <v>144</v>
      </c>
      <c r="B173" s="216"/>
      <c r="C173" s="216"/>
      <c r="D173" s="216"/>
      <c r="E173" s="216"/>
      <c r="F173" s="216"/>
      <c r="G173" s="216"/>
      <c r="H173" s="216"/>
      <c r="I173" s="217"/>
      <c r="J173" s="42"/>
    </row>
    <row r="174" spans="1:13" outlineLevel="1" x14ac:dyDescent="0.2">
      <c r="A174" s="215" t="s">
        <v>145</v>
      </c>
      <c r="B174" s="216"/>
      <c r="C174" s="216"/>
      <c r="D174" s="216"/>
      <c r="E174" s="216"/>
      <c r="F174" s="216"/>
      <c r="G174" s="216"/>
      <c r="H174" s="216"/>
      <c r="I174" s="217"/>
      <c r="J174" s="42"/>
    </row>
    <row r="175" spans="1:13" ht="13.5" outlineLevel="1" thickBot="1" x14ac:dyDescent="0.25">
      <c r="A175" s="212" t="s">
        <v>481</v>
      </c>
      <c r="B175" s="219"/>
      <c r="C175" s="219"/>
      <c r="D175" s="219"/>
      <c r="E175" s="219"/>
      <c r="F175" s="219"/>
      <c r="G175" s="219"/>
      <c r="H175" s="219"/>
      <c r="I175" s="219"/>
      <c r="J175" s="42"/>
    </row>
    <row r="176" spans="1:13" outlineLevel="1" x14ac:dyDescent="0.2">
      <c r="A176" s="215"/>
      <c r="B176" s="216"/>
      <c r="C176" s="216"/>
      <c r="D176" s="216"/>
      <c r="E176" s="216"/>
      <c r="F176" s="216"/>
      <c r="G176" s="216"/>
      <c r="H176" s="216"/>
      <c r="I176" s="217"/>
      <c r="J176" s="42"/>
    </row>
    <row r="177" spans="1:12" outlineLevel="1" x14ac:dyDescent="0.2">
      <c r="A177" s="215"/>
      <c r="B177" s="216"/>
      <c r="C177" s="216"/>
      <c r="D177" s="216"/>
      <c r="E177" s="216"/>
      <c r="F177" s="216"/>
      <c r="G177" s="216"/>
      <c r="H177" s="216"/>
      <c r="I177" s="217"/>
      <c r="J177" s="378" t="s">
        <v>301</v>
      </c>
    </row>
    <row r="178" spans="1:12" outlineLevel="1" x14ac:dyDescent="0.2">
      <c r="A178" s="46" t="s">
        <v>146</v>
      </c>
      <c r="B178" s="47" t="s">
        <v>676</v>
      </c>
      <c r="C178" s="758"/>
      <c r="D178" s="48"/>
      <c r="E178" s="49"/>
      <c r="F178" s="42"/>
      <c r="G178" s="42"/>
      <c r="H178" s="42"/>
      <c r="I178" s="758"/>
      <c r="J178" s="376">
        <v>1</v>
      </c>
    </row>
    <row r="179" spans="1:12" ht="20.25" customHeight="1" outlineLevel="1" x14ac:dyDescent="0.2">
      <c r="A179" s="46" t="s">
        <v>110</v>
      </c>
      <c r="B179" s="47"/>
      <c r="C179" s="758"/>
      <c r="D179" s="758"/>
      <c r="E179" s="758"/>
      <c r="F179" s="758"/>
      <c r="G179" s="758"/>
      <c r="H179" s="758"/>
      <c r="I179" s="758"/>
      <c r="J179" s="42"/>
    </row>
    <row r="180" spans="1:12" ht="16.5" customHeight="1" outlineLevel="1" x14ac:dyDescent="0.2">
      <c r="A180" s="50" t="s">
        <v>232</v>
      </c>
      <c r="B180" s="47"/>
      <c r="C180" s="51"/>
      <c r="D180" s="758"/>
      <c r="E180" s="758"/>
      <c r="F180" s="758"/>
      <c r="G180" s="758"/>
      <c r="H180" s="758"/>
      <c r="I180" s="758"/>
      <c r="J180" s="42"/>
    </row>
    <row r="181" spans="1:12" outlineLevel="1" x14ac:dyDescent="0.2">
      <c r="A181" s="54" t="s">
        <v>105</v>
      </c>
      <c r="B181" s="42"/>
      <c r="C181" s="758"/>
      <c r="D181" s="758"/>
      <c r="E181" s="758"/>
      <c r="F181" s="758"/>
      <c r="G181" s="758"/>
      <c r="H181" s="758"/>
      <c r="I181" s="758"/>
      <c r="J181" s="42"/>
    </row>
    <row r="182" spans="1:12" ht="13.5" outlineLevel="1" thickBot="1" x14ac:dyDescent="0.25">
      <c r="A182" s="215"/>
      <c r="B182" s="209"/>
      <c r="C182" s="209"/>
      <c r="D182" s="209"/>
      <c r="E182" s="209"/>
      <c r="F182" s="209"/>
      <c r="G182" s="209"/>
      <c r="H182" s="209"/>
      <c r="I182" s="210"/>
      <c r="J182" s="42"/>
    </row>
    <row r="183" spans="1:12"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outlineLevel="1" x14ac:dyDescent="0.2">
      <c r="A184" s="58" t="s">
        <v>119</v>
      </c>
      <c r="B184" s="59"/>
      <c r="C184" s="59"/>
      <c r="D184" s="59"/>
      <c r="E184" s="59"/>
      <c r="F184" s="59"/>
      <c r="G184" s="59"/>
      <c r="H184" s="59"/>
      <c r="I184" s="59"/>
      <c r="J184" s="60"/>
      <c r="K184" s="60"/>
      <c r="L184" s="60"/>
    </row>
    <row r="185" spans="1:12" s="64" customFormat="1" ht="14.25" outlineLevel="1" x14ac:dyDescent="0.2">
      <c r="A185" s="61" t="s">
        <v>68</v>
      </c>
      <c r="B185" s="62"/>
      <c r="C185" s="59"/>
      <c r="D185" s="284"/>
      <c r="E185" s="284">
        <v>0</v>
      </c>
      <c r="F185" s="284">
        <v>0</v>
      </c>
      <c r="G185" s="284">
        <v>0</v>
      </c>
      <c r="H185" s="284">
        <v>0</v>
      </c>
      <c r="I185" s="284">
        <v>0</v>
      </c>
      <c r="J185" s="63"/>
      <c r="K185" s="63"/>
      <c r="L185" s="63"/>
    </row>
    <row r="186" spans="1:12" outlineLevel="1" x14ac:dyDescent="0.2">
      <c r="A186" s="61" t="s">
        <v>69</v>
      </c>
      <c r="B186" s="65"/>
      <c r="C186" s="59"/>
      <c r="D186" s="284"/>
      <c r="E186" s="284">
        <v>0</v>
      </c>
      <c r="F186" s="284">
        <v>0</v>
      </c>
      <c r="G186" s="284">
        <v>0</v>
      </c>
      <c r="H186" s="284">
        <v>0</v>
      </c>
      <c r="I186" s="284">
        <v>0</v>
      </c>
      <c r="J186" s="42"/>
      <c r="K186" s="21"/>
      <c r="L186" s="21"/>
    </row>
    <row r="187" spans="1:12" s="736" customFormat="1" outlineLevel="1" x14ac:dyDescent="0.2">
      <c r="A187" s="61" t="s">
        <v>546</v>
      </c>
      <c r="B187" s="65"/>
      <c r="C187" s="59"/>
      <c r="D187" s="284"/>
      <c r="E187" s="284">
        <v>0</v>
      </c>
      <c r="F187" s="284">
        <v>0</v>
      </c>
      <c r="G187" s="284">
        <v>0</v>
      </c>
      <c r="H187" s="284">
        <v>0</v>
      </c>
      <c r="I187" s="284">
        <v>0</v>
      </c>
      <c r="J187" s="42"/>
      <c r="K187" s="712"/>
      <c r="L187" s="712"/>
    </row>
    <row r="188" spans="1:12" outlineLevel="1" x14ac:dyDescent="0.2">
      <c r="A188" s="61" t="s">
        <v>547</v>
      </c>
      <c r="B188" s="65"/>
      <c r="C188" s="59"/>
      <c r="D188" s="284"/>
      <c r="E188" s="284">
        <v>0</v>
      </c>
      <c r="F188" s="284">
        <v>0</v>
      </c>
      <c r="G188" s="284">
        <v>0</v>
      </c>
      <c r="H188" s="284">
        <v>0</v>
      </c>
      <c r="I188" s="284">
        <v>0</v>
      </c>
      <c r="J188" s="42"/>
      <c r="K188" s="21"/>
      <c r="L188" s="21"/>
    </row>
    <row r="189" spans="1:12" s="736" customFormat="1" outlineLevel="1" x14ac:dyDescent="0.2">
      <c r="A189" s="61" t="s">
        <v>498</v>
      </c>
      <c r="B189" s="65"/>
      <c r="C189" s="59"/>
      <c r="D189" s="284"/>
      <c r="E189" s="284">
        <v>0</v>
      </c>
      <c r="F189" s="284">
        <v>0</v>
      </c>
      <c r="G189" s="284">
        <v>0</v>
      </c>
      <c r="H189" s="284">
        <v>0</v>
      </c>
      <c r="I189" s="284">
        <v>0</v>
      </c>
      <c r="J189" s="42"/>
      <c r="K189" s="712"/>
      <c r="L189" s="712"/>
    </row>
    <row r="190" spans="1:12" outlineLevel="1" x14ac:dyDescent="0.2">
      <c r="A190" s="83" t="s">
        <v>70</v>
      </c>
      <c r="B190" s="65"/>
      <c r="C190" s="59"/>
      <c r="D190" s="284"/>
      <c r="E190" s="284">
        <f>[1]STEP!M26</f>
        <v>13.444350487254241</v>
      </c>
      <c r="F190" s="284">
        <f>[1]STEP!N26</f>
        <v>12.771660599294485</v>
      </c>
      <c r="G190" s="284">
        <f>[1]STEP!O26</f>
        <v>12.771660599294485</v>
      </c>
      <c r="H190" s="284">
        <f>[1]STEP!P26</f>
        <v>12.771660599294485</v>
      </c>
      <c r="I190" s="284">
        <f>[1]STEP!Q26</f>
        <v>12.771660599294485</v>
      </c>
      <c r="J190" s="42"/>
      <c r="K190" s="21"/>
      <c r="L190" s="21"/>
    </row>
    <row r="191" spans="1:12" outlineLevel="1" x14ac:dyDescent="0.2">
      <c r="A191" s="129" t="s">
        <v>147</v>
      </c>
      <c r="B191" s="132"/>
      <c r="C191" s="295">
        <f t="shared" ref="C191:I191" si="95">SUM(C185:C190)</f>
        <v>0</v>
      </c>
      <c r="D191" s="295">
        <f t="shared" si="95"/>
        <v>0</v>
      </c>
      <c r="E191" s="295">
        <f t="shared" si="95"/>
        <v>13.444350487254241</v>
      </c>
      <c r="F191" s="295">
        <f t="shared" si="95"/>
        <v>12.771660599294485</v>
      </c>
      <c r="G191" s="295">
        <f t="shared" si="95"/>
        <v>12.771660599294485</v>
      </c>
      <c r="H191" s="295">
        <f t="shared" si="95"/>
        <v>12.771660599294485</v>
      </c>
      <c r="I191" s="295">
        <f t="shared" si="95"/>
        <v>12.771660599294485</v>
      </c>
      <c r="J191" s="133"/>
      <c r="K191" s="47"/>
      <c r="L191" s="47"/>
    </row>
    <row r="192" spans="1:12" outlineLevel="1" x14ac:dyDescent="0.2">
      <c r="A192" s="134"/>
      <c r="B192" s="68"/>
      <c r="C192" s="68"/>
      <c r="D192" s="68"/>
      <c r="E192" s="68"/>
      <c r="F192" s="68"/>
      <c r="G192" s="68"/>
      <c r="H192" s="68"/>
      <c r="I192" s="69"/>
    </row>
    <row r="193" spans="1:9" outlineLevel="1" x14ac:dyDescent="0.2"/>
    <row r="194" spans="1:9" outlineLevel="1" x14ac:dyDescent="0.2"/>
    <row r="195" spans="1:9" outlineLevel="1" x14ac:dyDescent="0.2">
      <c r="A195" s="231" t="s">
        <v>233</v>
      </c>
      <c r="B195" s="232"/>
      <c r="C195" s="232"/>
      <c r="D195" s="232"/>
      <c r="E195" s="232"/>
      <c r="F195" s="232"/>
      <c r="G195" s="232"/>
      <c r="H195" s="232"/>
      <c r="I195" s="233"/>
    </row>
    <row r="196" spans="1:9" outlineLevel="1" x14ac:dyDescent="0.2">
      <c r="A196" s="234"/>
      <c r="B196" s="42"/>
      <c r="C196" s="42"/>
      <c r="D196" s="42"/>
      <c r="E196" s="42"/>
      <c r="F196" s="42"/>
      <c r="G196" s="42"/>
      <c r="H196" s="42"/>
      <c r="I196" s="78"/>
    </row>
    <row r="197" spans="1:9"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6">+B14</f>
        <v>0</v>
      </c>
      <c r="C205" s="82">
        <f t="shared" ca="1" si="96"/>
        <v>15.80929937859651</v>
      </c>
      <c r="D205" s="82">
        <f t="shared" ca="1" si="96"/>
        <v>15.80929937859651</v>
      </c>
      <c r="E205" s="82">
        <f t="shared" ca="1" si="96"/>
        <v>15.80929937859651</v>
      </c>
      <c r="F205" s="82">
        <f t="shared" ca="1" si="96"/>
        <v>15.80929937859651</v>
      </c>
      <c r="G205" s="82">
        <f t="shared" ca="1" si="96"/>
        <v>15.80929937859651</v>
      </c>
      <c r="H205" s="82">
        <f t="shared" ca="1" si="96"/>
        <v>15.80929937859651</v>
      </c>
      <c r="I205" s="82">
        <f t="shared" ca="1" si="96"/>
        <v>15.80929937859651</v>
      </c>
    </row>
    <row r="206" spans="1:9" hidden="1" outlineLevel="1" x14ac:dyDescent="0.2">
      <c r="A206" t="s">
        <v>149</v>
      </c>
      <c r="B206" s="82">
        <f t="shared" ref="B206:I206" ca="1" si="97">+B36</f>
        <v>0</v>
      </c>
      <c r="C206" s="82">
        <f t="shared" ca="1" si="97"/>
        <v>15.80929937859651</v>
      </c>
      <c r="D206" s="82">
        <f t="shared" ca="1" si="97"/>
        <v>15.80929937859651</v>
      </c>
      <c r="E206" s="82">
        <f t="shared" ca="1" si="97"/>
        <v>29.25364986585075</v>
      </c>
      <c r="F206" s="82">
        <f t="shared" ca="1" si="97"/>
        <v>28.580959977890995</v>
      </c>
      <c r="G206" s="82">
        <f t="shared" ca="1" si="97"/>
        <v>28.580959977890995</v>
      </c>
      <c r="H206" s="82">
        <f t="shared" ca="1" si="97"/>
        <v>28.580959977890995</v>
      </c>
      <c r="I206" s="82">
        <f t="shared" ca="1" si="97"/>
        <v>28.580959977890995</v>
      </c>
    </row>
    <row r="207" spans="1:9" hidden="1" outlineLevel="1" x14ac:dyDescent="0.2">
      <c r="A207" t="s">
        <v>150</v>
      </c>
      <c r="B207" s="82">
        <f t="shared" ref="B207:I207" ca="1" si="98">+B36+B48</f>
        <v>0</v>
      </c>
      <c r="C207" s="82">
        <f t="shared" ca="1" si="98"/>
        <v>15.80929937859651</v>
      </c>
      <c r="D207" s="82">
        <f t="shared" ca="1" si="98"/>
        <v>15.80929937859651</v>
      </c>
      <c r="E207" s="82">
        <f t="shared" ca="1" si="98"/>
        <v>29.390912144191596</v>
      </c>
      <c r="F207" s="82">
        <f t="shared" ca="1" si="98"/>
        <v>28.835791546459731</v>
      </c>
      <c r="G207" s="82">
        <f t="shared" ca="1" si="98"/>
        <v>28.931681997862189</v>
      </c>
      <c r="H207" s="82">
        <f t="shared" ca="1" si="98"/>
        <v>29.027192908014406</v>
      </c>
      <c r="I207" s="82">
        <f t="shared" ca="1" si="98"/>
        <v>29.122106451233442</v>
      </c>
    </row>
    <row r="208" spans="1:9" hidden="1" outlineLevel="1" x14ac:dyDescent="0.2">
      <c r="A208" t="s">
        <v>151</v>
      </c>
      <c r="B208" s="82">
        <f t="shared" ref="B208:I208" ca="1" si="99">+B70</f>
        <v>0</v>
      </c>
      <c r="C208" s="82">
        <f t="shared" ca="1" si="99"/>
        <v>15.80929937859651</v>
      </c>
      <c r="D208" s="82">
        <f t="shared" ca="1" si="99"/>
        <v>15.80929937859651</v>
      </c>
      <c r="E208" s="82">
        <f t="shared" ca="1" si="99"/>
        <v>29.465216108661604</v>
      </c>
      <c r="F208" s="82">
        <f t="shared" ca="1" si="99"/>
        <v>29.013460087999352</v>
      </c>
      <c r="G208" s="82">
        <f t="shared" ca="1" si="99"/>
        <v>29.228624455795821</v>
      </c>
      <c r="H208" s="82">
        <f t="shared" ca="1" si="99"/>
        <v>29.433727365103824</v>
      </c>
      <c r="I208" s="82">
        <f t="shared" ca="1" si="99"/>
        <v>29.627414736768316</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131" priority="2" stopIfTrue="1" operator="notEqual">
      <formula>0</formula>
    </cfRule>
  </conditionalFormatting>
  <conditionalFormatting sqref="J130 J94 J70 J59 J48 J36:J37 J14 J25">
    <cfRule type="cellIs" dxfId="130" priority="3" stopIfTrue="1" operator="equal">
      <formula>"OK"</formula>
    </cfRule>
    <cfRule type="cellIs" dxfId="129" priority="4" stopIfTrue="1" operator="equal">
      <formula>"Warning Check Escalations"</formula>
    </cfRule>
  </conditionalFormatting>
  <conditionalFormatting sqref="N120:T120 N84:T84">
    <cfRule type="cellIs" dxfId="128" priority="5" stopIfTrue="1" operator="notEqual">
      <formula>0</formula>
    </cfRule>
    <cfRule type="cellIs" dxfId="127" priority="6" stopIfTrue="1" operator="equal">
      <formula>0</formula>
    </cfRule>
  </conditionalFormatting>
  <conditionalFormatting sqref="B94:I94">
    <cfRule type="cellIs" dxfId="126" priority="1" stopIfTrue="1" operator="notEqual">
      <formula>0</formula>
    </cfRule>
  </conditionalFormatting>
  <dataValidations count="5">
    <dataValidation type="list" showInputMessage="1" showErrorMessage="1" sqref="B112" xr:uid="{00000000-0002-0000-4200-000000000000}">
      <formula1>"Labour, Materials, Services"</formula1>
    </dataValidation>
    <dataValidation type="list" allowBlank="1" showInputMessage="1" showErrorMessage="1" sqref="A77:A82" xr:uid="{00000000-0002-0000-4200-000001000000}">
      <formula1>EscalationDescription_Input_Cost</formula1>
    </dataValidation>
    <dataValidation type="list" showInputMessage="1" showErrorMessage="1" sqref="A113:A118" xr:uid="{00000000-0002-0000-4200-000002000000}">
      <formula1>EscalationDescription_General</formula1>
    </dataValidation>
    <dataValidation type="list" allowBlank="1" showInputMessage="1" showErrorMessage="1" sqref="D5" xr:uid="{00000000-0002-0000-4200-000003000000}">
      <formula1>"2008/09 Regulatory Accounts, Bottom Up"</formula1>
    </dataValidation>
    <dataValidation type="list" showInputMessage="1" showErrorMessage="1" sqref="B77:B82 B113:B118" xr:uid="{00000000-0002-0000-4200-000004000000}">
      <formula1>LU_CostCategory</formula1>
    </dataValidation>
  </dataValidations>
  <pageMargins left="0.46" right="0.28999999999999998" top="0.39" bottom="0.35" header="0.24" footer="0.2"/>
  <pageSetup paperSize="9" scale="77"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26625"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6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sheetPr codeName="Sheet41">
    <tabColor rgb="FF008000"/>
    <pageSetUpPr fitToPage="1"/>
  </sheetPr>
  <dimension ref="A1:T240"/>
  <sheetViews>
    <sheetView showGridLines="0" workbookViewId="0">
      <selection activeCell="A115" sqref="A115"/>
    </sheetView>
  </sheetViews>
  <sheetFormatPr defaultRowHeight="12.75" outlineLevelRow="2" x14ac:dyDescent="0.2"/>
  <cols>
    <col min="1" max="1" width="30" customWidth="1"/>
    <col min="2" max="2" width="13.42578125" customWidth="1"/>
    <col min="3"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13</v>
      </c>
      <c r="M1" s="281"/>
      <c r="N1" s="279"/>
      <c r="O1" s="279"/>
      <c r="P1" s="279"/>
      <c r="Q1" s="279"/>
      <c r="R1" s="279"/>
      <c r="S1" s="279"/>
      <c r="T1" s="279"/>
    </row>
    <row r="2" spans="1:20" ht="15.75" x14ac:dyDescent="0.25">
      <c r="A2" s="184" t="s">
        <v>114</v>
      </c>
      <c r="B2" s="74" t="str">
        <f ca="1">OFFSET(List_DAOpexStart,+$K$1,1)</f>
        <v>Substation Property Maintenance</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7.9834671234971522</v>
      </c>
      <c r="D13" s="285">
        <f ca="1">OFFSET(Future_DAOpexStart,MATCH($K$1,'I-5 Future DA'!$A$6:$A$222)+7,+'I-5 Future DA'!E$5)</f>
        <v>7.9834671234971522</v>
      </c>
      <c r="E13" s="285">
        <f ca="1">OFFSET(Future_DAOpexStart,MATCH($K$1,'I-5 Future DA'!$A$6:$A$222)+7,+'I-5 Future DA'!F$5)</f>
        <v>7.9834671234971522</v>
      </c>
      <c r="F13" s="285">
        <f ca="1">OFFSET(Future_DAOpexStart,MATCH($K$1,'I-5 Future DA'!$A$6:$A$222)+7,+'I-5 Future DA'!G$5)</f>
        <v>7.9834671234971522</v>
      </c>
      <c r="G13" s="285">
        <f ca="1">OFFSET(Future_DAOpexStart,MATCH($K$1,'I-5 Future DA'!$A$6:$A$222)+7,+'I-5 Future DA'!H$5)</f>
        <v>7.9834671234971522</v>
      </c>
      <c r="H13" s="285">
        <f ca="1">OFFSET(Future_DAOpexStart,MATCH($K$1,'I-5 Future DA'!$A$6:$A$222)+7,+'I-5 Future DA'!I$5)</f>
        <v>7.9834671234971522</v>
      </c>
      <c r="I13" s="285">
        <f ca="1">OFFSET(Future_DAOpexStart,MATCH($K$1,'I-5 Future DA'!$A$6:$A$222)+7,+'I-5 Future DA'!J$5)</f>
        <v>7.9834671234971522</v>
      </c>
      <c r="J13" s="36"/>
      <c r="K13" s="21"/>
      <c r="L13" s="21"/>
    </row>
    <row r="14" spans="1:20" s="87" customFormat="1" ht="18" customHeight="1" collapsed="1" thickBot="1" x14ac:dyDescent="0.25">
      <c r="A14" s="84" t="s">
        <v>71</v>
      </c>
      <c r="B14" s="286">
        <f t="shared" ref="B14:I14" ca="1" si="0">SUM(B8:B13)</f>
        <v>0</v>
      </c>
      <c r="C14" s="286">
        <f t="shared" ca="1" si="0"/>
        <v>7.9834671234971522</v>
      </c>
      <c r="D14" s="286">
        <f t="shared" ca="1" si="0"/>
        <v>7.9834671234971522</v>
      </c>
      <c r="E14" s="286">
        <f t="shared" ca="1" si="0"/>
        <v>7.9834671234971522</v>
      </c>
      <c r="F14" s="286">
        <f t="shared" ca="1" si="0"/>
        <v>7.9834671234971522</v>
      </c>
      <c r="G14" s="286">
        <f t="shared" ca="1" si="0"/>
        <v>7.9834671234971522</v>
      </c>
      <c r="H14" s="286">
        <f t="shared" ca="1" si="0"/>
        <v>7.9834671234971522</v>
      </c>
      <c r="I14" s="286">
        <f t="shared" ca="1" si="0"/>
        <v>7.9834671234971522</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+'DA-13'!B8+'DA-13'!B19</f>
        <v>0</v>
      </c>
      <c r="C30" s="284">
        <f ca="1">+'DA-13'!C8+'DA-13'!C19</f>
        <v>0</v>
      </c>
      <c r="D30" s="284">
        <f ca="1">+'DA-13'!D8+'DA-13'!D19</f>
        <v>0</v>
      </c>
      <c r="E30" s="284">
        <f ca="1">+'DA-13'!E8+'DA-13'!E19</f>
        <v>0</v>
      </c>
      <c r="F30" s="284">
        <f ca="1">+'DA-13'!F8+'DA-13'!F19</f>
        <v>0</v>
      </c>
      <c r="G30" s="284">
        <f ca="1">+'DA-13'!G8+'DA-13'!G19</f>
        <v>0</v>
      </c>
      <c r="H30" s="284">
        <f ca="1">+'DA-13'!H8+'DA-13'!H19</f>
        <v>0</v>
      </c>
      <c r="I30" s="284">
        <f ca="1">+'DA-13'!I8+'DA-13'!I19</f>
        <v>0</v>
      </c>
      <c r="J30" s="42"/>
      <c r="K30" s="21"/>
      <c r="L30" s="21"/>
    </row>
    <row r="31" spans="1:12" hidden="1" outlineLevel="2" x14ac:dyDescent="0.2">
      <c r="A31" s="61" t="s">
        <v>69</v>
      </c>
      <c r="B31" s="284">
        <f ca="1">+'DA-13'!B9+'DA-13'!B20</f>
        <v>0</v>
      </c>
      <c r="C31" s="284">
        <f ca="1">+'DA-13'!C9+'DA-13'!C20</f>
        <v>0</v>
      </c>
      <c r="D31" s="284">
        <f ca="1">+'DA-13'!D9+'DA-13'!D20</f>
        <v>0</v>
      </c>
      <c r="E31" s="284">
        <f ca="1">+'DA-13'!E9+'DA-13'!E20</f>
        <v>0</v>
      </c>
      <c r="F31" s="284">
        <f ca="1">+'DA-13'!F9+'DA-13'!F20</f>
        <v>0</v>
      </c>
      <c r="G31" s="284">
        <f ca="1">+'DA-13'!G9+'DA-13'!G20</f>
        <v>0</v>
      </c>
      <c r="H31" s="284">
        <f ca="1">+'DA-13'!H9+'DA-13'!H20</f>
        <v>0</v>
      </c>
      <c r="I31" s="284">
        <f ca="1">+'DA-13'!I9+'DA-13'!I20</f>
        <v>0</v>
      </c>
      <c r="J31" s="42"/>
      <c r="K31" s="21"/>
      <c r="L31" s="21"/>
    </row>
    <row r="32" spans="1:12" s="736" customFormat="1" hidden="1" outlineLevel="2" x14ac:dyDescent="0.2">
      <c r="A32" s="61" t="s">
        <v>546</v>
      </c>
      <c r="B32" s="284">
        <f ca="1">+'DA-13'!B10+'DA-13'!B21</f>
        <v>0</v>
      </c>
      <c r="C32" s="284">
        <f ca="1">+'DA-13'!C10+'DA-13'!C21</f>
        <v>0</v>
      </c>
      <c r="D32" s="284">
        <f ca="1">+'DA-13'!D10+'DA-13'!D21</f>
        <v>0</v>
      </c>
      <c r="E32" s="284">
        <f ca="1">+'DA-13'!E10+'DA-13'!E21</f>
        <v>0</v>
      </c>
      <c r="F32" s="284">
        <f ca="1">+'DA-13'!F10+'DA-13'!F21</f>
        <v>0</v>
      </c>
      <c r="G32" s="284">
        <f ca="1">+'DA-13'!G10+'DA-13'!G21</f>
        <v>0</v>
      </c>
      <c r="H32" s="284">
        <f ca="1">+'DA-13'!H10+'DA-13'!H21</f>
        <v>0</v>
      </c>
      <c r="I32" s="284">
        <f ca="1">+'DA-13'!I10+'DA-13'!I21</f>
        <v>0</v>
      </c>
      <c r="J32" s="42"/>
      <c r="K32" s="712"/>
      <c r="L32" s="712"/>
    </row>
    <row r="33" spans="1:12" hidden="1" outlineLevel="2" x14ac:dyDescent="0.2">
      <c r="A33" s="61" t="s">
        <v>547</v>
      </c>
      <c r="B33" s="284">
        <f ca="1">+'DA-13'!B11+'DA-13'!B22</f>
        <v>0</v>
      </c>
      <c r="C33" s="284">
        <f ca="1">+'DA-13'!C11+'DA-13'!C22</f>
        <v>0</v>
      </c>
      <c r="D33" s="284">
        <f ca="1">+'DA-13'!D11+'DA-13'!D22</f>
        <v>0</v>
      </c>
      <c r="E33" s="284">
        <f ca="1">+'DA-13'!E11+'DA-13'!E22</f>
        <v>0</v>
      </c>
      <c r="F33" s="284">
        <f ca="1">+'DA-13'!F11+'DA-13'!F22</f>
        <v>0</v>
      </c>
      <c r="G33" s="284">
        <f ca="1">+'DA-13'!G11+'DA-13'!G22</f>
        <v>0</v>
      </c>
      <c r="H33" s="284">
        <f ca="1">+'DA-13'!H11+'DA-13'!H22</f>
        <v>0</v>
      </c>
      <c r="I33" s="284">
        <f ca="1">+'DA-13'!I11+'DA-13'!I22</f>
        <v>0</v>
      </c>
      <c r="J33" s="42"/>
      <c r="K33" s="21"/>
      <c r="L33" s="21"/>
    </row>
    <row r="34" spans="1:12" s="736" customFormat="1" hidden="1" outlineLevel="2" x14ac:dyDescent="0.2">
      <c r="A34" s="61" t="s">
        <v>498</v>
      </c>
      <c r="B34" s="284">
        <f ca="1">+'DA-13'!B12+'DA-13'!B23</f>
        <v>0</v>
      </c>
      <c r="C34" s="284">
        <f ca="1">+'DA-13'!C12+'DA-13'!C23</f>
        <v>0</v>
      </c>
      <c r="D34" s="284">
        <f ca="1">+'DA-13'!D12+'DA-13'!D23</f>
        <v>0</v>
      </c>
      <c r="E34" s="284">
        <f ca="1">+'DA-13'!E12+'DA-13'!E23</f>
        <v>0</v>
      </c>
      <c r="F34" s="284">
        <f ca="1">+'DA-13'!F12+'DA-13'!F23</f>
        <v>0</v>
      </c>
      <c r="G34" s="284">
        <f ca="1">+'DA-13'!G12+'DA-13'!G23</f>
        <v>0</v>
      </c>
      <c r="H34" s="284">
        <f ca="1">+'DA-13'!H12+'DA-13'!H23</f>
        <v>0</v>
      </c>
      <c r="I34" s="284">
        <f ca="1">+'DA-13'!I12+'DA-13'!I23</f>
        <v>0</v>
      </c>
      <c r="J34" s="42"/>
      <c r="K34" s="712"/>
      <c r="L34" s="712"/>
    </row>
    <row r="35" spans="1:12" ht="13.5" hidden="1" outlineLevel="2" thickBot="1" x14ac:dyDescent="0.25">
      <c r="A35" s="83" t="s">
        <v>70</v>
      </c>
      <c r="B35" s="284">
        <f ca="1">+'DA-13'!B13+'DA-13'!B24</f>
        <v>0</v>
      </c>
      <c r="C35" s="284">
        <f ca="1">+'DA-13'!C13+'DA-13'!C24</f>
        <v>7.9834671234971522</v>
      </c>
      <c r="D35" s="284">
        <f ca="1">+'DA-13'!D13+'DA-13'!D24</f>
        <v>7.9834671234971522</v>
      </c>
      <c r="E35" s="284">
        <f ca="1">+'DA-13'!E13+'DA-13'!E24</f>
        <v>7.9834671234971522</v>
      </c>
      <c r="F35" s="284">
        <f ca="1">+'DA-13'!F13+'DA-13'!F24</f>
        <v>7.9834671234971522</v>
      </c>
      <c r="G35" s="284">
        <f ca="1">+'DA-13'!G13+'DA-13'!G24</f>
        <v>7.9834671234971522</v>
      </c>
      <c r="H35" s="284">
        <f ca="1">+'DA-13'!H13+'DA-13'!H24</f>
        <v>7.9834671234971522</v>
      </c>
      <c r="I35" s="284">
        <f ca="1">+'DA-13'!I13+'DA-13'!I24</f>
        <v>7.9834671234971522</v>
      </c>
      <c r="J35" s="93"/>
      <c r="K35" s="21"/>
      <c r="L35" s="21"/>
    </row>
    <row r="36" spans="1:12" s="87" customFormat="1" ht="20.25" customHeight="1" collapsed="1" thickBot="1" x14ac:dyDescent="0.25">
      <c r="A36" s="94" t="s">
        <v>121</v>
      </c>
      <c r="B36" s="293">
        <f t="shared" ref="B36:I36" ca="1" si="7">SUM(B30:B35)</f>
        <v>0</v>
      </c>
      <c r="C36" s="293">
        <f t="shared" ca="1" si="7"/>
        <v>7.9834671234971522</v>
      </c>
      <c r="D36" s="293">
        <f t="shared" ca="1" si="7"/>
        <v>7.9834671234971522</v>
      </c>
      <c r="E36" s="293">
        <f t="shared" ca="1" si="7"/>
        <v>7.9834671234971522</v>
      </c>
      <c r="F36" s="293">
        <f t="shared" ca="1" si="7"/>
        <v>7.9834671234971522</v>
      </c>
      <c r="G36" s="293">
        <f t="shared" ca="1" si="7"/>
        <v>7.9834671234971522</v>
      </c>
      <c r="H36" s="293">
        <f t="shared" ca="1" si="7"/>
        <v>7.9834671234971522</v>
      </c>
      <c r="I36" s="293">
        <f t="shared" ca="1" si="7"/>
        <v>7.9834671234971522</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6.9315461753734736E-2</v>
      </c>
      <c r="F47" s="284">
        <f t="shared" ca="1" si="12"/>
        <v>0.12868624984431987</v>
      </c>
      <c r="G47" s="284">
        <f t="shared" ca="1" si="12"/>
        <v>0.17710953843516236</v>
      </c>
      <c r="H47" s="284">
        <f t="shared" ca="1" si="12"/>
        <v>0.22534116419385061</v>
      </c>
      <c r="I47" s="284">
        <f t="shared" ca="1" si="12"/>
        <v>0.273271128306597</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6.9315461753734736E-2</v>
      </c>
      <c r="F48" s="293">
        <f t="shared" ca="1" si="13"/>
        <v>0.12868624984431987</v>
      </c>
      <c r="G48" s="293">
        <f t="shared" ca="1" si="13"/>
        <v>0.17710953843516236</v>
      </c>
      <c r="H48" s="293">
        <f t="shared" ca="1" si="13"/>
        <v>0.22534116419385061</v>
      </c>
      <c r="I48" s="293">
        <f t="shared" ca="1" si="13"/>
        <v>0.273271128306597</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3.7522425458962144E-2</v>
      </c>
      <c r="F58" s="285">
        <f t="shared" ca="1" si="18"/>
        <v>8.9720039218282921E-2</v>
      </c>
      <c r="G58" s="285">
        <f t="shared" ca="1" si="18"/>
        <v>0.14995163882423918</v>
      </c>
      <c r="H58" s="285">
        <f t="shared" ca="1" si="18"/>
        <v>0.20529401050726817</v>
      </c>
      <c r="I58" s="285">
        <f t="shared" ca="1" si="18"/>
        <v>0.25517336272725583</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3.7522425458962144E-2</v>
      </c>
      <c r="F59" s="286">
        <f t="shared" ca="1" si="19"/>
        <v>8.9720039218282921E-2</v>
      </c>
      <c r="G59" s="286">
        <f t="shared" ca="1" si="19"/>
        <v>0.14995163882423918</v>
      </c>
      <c r="H59" s="286">
        <f t="shared" ca="1" si="19"/>
        <v>0.20529401050726817</v>
      </c>
      <c r="I59" s="286">
        <f t="shared" ca="1" si="19"/>
        <v>0.25517336272725583</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7.9834671234971522</v>
      </c>
      <c r="D69" s="285">
        <f t="shared" ca="1" si="24"/>
        <v>7.9834671234971522</v>
      </c>
      <c r="E69" s="285">
        <f t="shared" ca="1" si="24"/>
        <v>8.090305010709848</v>
      </c>
      <c r="F69" s="285">
        <f t="shared" ca="1" si="24"/>
        <v>8.2018734125597561</v>
      </c>
      <c r="G69" s="285">
        <f t="shared" ca="1" si="24"/>
        <v>8.3105283007565536</v>
      </c>
      <c r="H69" s="285">
        <f t="shared" ca="1" si="24"/>
        <v>8.4141022981982712</v>
      </c>
      <c r="I69" s="285">
        <f t="shared" ca="1" si="24"/>
        <v>8.5119116145310052</v>
      </c>
      <c r="K69" s="42"/>
      <c r="L69" s="21"/>
    </row>
    <row r="70" spans="1:20" s="87" customFormat="1" ht="18" customHeight="1" collapsed="1" thickBot="1" x14ac:dyDescent="0.25">
      <c r="A70" s="99" t="s">
        <v>122</v>
      </c>
      <c r="B70" s="294">
        <f t="shared" ref="B70:I70" ca="1" si="25">SUM(B64:B69)</f>
        <v>0</v>
      </c>
      <c r="C70" s="294">
        <f t="shared" ca="1" si="25"/>
        <v>7.9834671234971522</v>
      </c>
      <c r="D70" s="294">
        <f t="shared" ca="1" si="25"/>
        <v>7.9834671234971522</v>
      </c>
      <c r="E70" s="294">
        <f t="shared" ca="1" si="25"/>
        <v>8.090305010709848</v>
      </c>
      <c r="F70" s="294">
        <f t="shared" ca="1" si="25"/>
        <v>8.2018734125597561</v>
      </c>
      <c r="G70" s="294">
        <f t="shared" ca="1" si="25"/>
        <v>8.3105283007565536</v>
      </c>
      <c r="H70" s="294">
        <f t="shared" ca="1" si="25"/>
        <v>8.4141022981982712</v>
      </c>
      <c r="I70" s="294">
        <f t="shared" ca="1" si="25"/>
        <v>8.5119116145310052</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6.9315461753734736E-2</v>
      </c>
      <c r="Q77" s="284">
        <f ca="1">IF($B77&lt;&gt;0,(+VLOOKUP($B77,$A$8:$I$13,6,FALSE))*(F77),0)</f>
        <v>0.12868624984431987</v>
      </c>
      <c r="R77" s="284">
        <f ca="1">IF($B77&lt;&gt;0,(+VLOOKUP($B77,$A$8:$I$13,7,FALSE))*(G77),0)</f>
        <v>0.17710953843516236</v>
      </c>
      <c r="S77" s="284">
        <f ca="1">IF($B77&lt;&gt;0,(+VLOOKUP($B77,$A$8:$I$13,8,FALSE))*(H77),0)</f>
        <v>0.22534116419385061</v>
      </c>
      <c r="T77" s="284">
        <f ca="1">IF($B77&lt;&gt;0,(+VLOOKUP($B77,$A$8:$I$13,9,FALSE))*(I77),0)</f>
        <v>0.273271128306597</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6.9315461753734736E-2</v>
      </c>
      <c r="Q83" s="291">
        <f t="shared" ca="1" si="51"/>
        <v>0.12868624984431987</v>
      </c>
      <c r="R83" s="291">
        <f t="shared" ca="1" si="51"/>
        <v>0.17710953843516236</v>
      </c>
      <c r="S83" s="291">
        <f t="shared" ca="1" si="51"/>
        <v>0.22534116419385061</v>
      </c>
      <c r="T83" s="291">
        <f t="shared" ca="1" si="51"/>
        <v>0.273271128306597</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6.9315461753734736E-2</v>
      </c>
      <c r="F103" s="284">
        <f t="shared" ca="1" si="62"/>
        <v>0.12868624984431987</v>
      </c>
      <c r="G103" s="284">
        <f t="shared" ca="1" si="62"/>
        <v>0.17710953843516236</v>
      </c>
      <c r="H103" s="284">
        <f t="shared" ca="1" si="62"/>
        <v>0.22534116419385061</v>
      </c>
      <c r="I103" s="284">
        <f t="shared" ca="1" si="62"/>
        <v>0.273271128306597</v>
      </c>
    </row>
    <row r="104" spans="1:20" outlineLevel="1" x14ac:dyDescent="0.2">
      <c r="A104" s="120" t="s">
        <v>135</v>
      </c>
      <c r="B104" s="121"/>
      <c r="C104" s="295">
        <f t="shared" ref="C104:I104" ca="1" si="63">SUM(C98:C103)</f>
        <v>0</v>
      </c>
      <c r="D104" s="295">
        <f t="shared" ca="1" si="63"/>
        <v>0</v>
      </c>
      <c r="E104" s="295">
        <f t="shared" ca="1" si="63"/>
        <v>6.9315461753734736E-2</v>
      </c>
      <c r="F104" s="295">
        <f t="shared" ca="1" si="63"/>
        <v>0.12868624984431987</v>
      </c>
      <c r="G104" s="295">
        <f t="shared" ca="1" si="63"/>
        <v>0.17710953843516236</v>
      </c>
      <c r="H104" s="295">
        <f t="shared" ca="1" si="63"/>
        <v>0.22534116419385061</v>
      </c>
      <c r="I104" s="295">
        <f t="shared" ca="1" si="63"/>
        <v>0.273271128306597</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3.7522425458962144E-2</v>
      </c>
      <c r="Q113" s="284">
        <f ca="1">IF($B113&lt;&gt;0,(+VLOOKUP($B113,$A$8:$I$13,6,FALSE)+VLOOKUP($B113,$A$42:$I$47,6,FALSE))*(F113),0)</f>
        <v>8.9720039218282921E-2</v>
      </c>
      <c r="R113" s="284">
        <f ca="1">IF($B113&lt;&gt;0,(+VLOOKUP($B113,$A$8:$I$13,7,FALSE)+VLOOKUP($B113,$A$42:$I$47,7,FALSE))*(G113),0)</f>
        <v>0.14995163882423918</v>
      </c>
      <c r="S113" s="284">
        <f ca="1">IF($B113&lt;&gt;0,(+VLOOKUP($B113,$A$8:$I$13,8,FALSE)+VLOOKUP($B113,$A$42:$I$47,8,FALSE))*(H113),0)</f>
        <v>0.20529401050726817</v>
      </c>
      <c r="T113" s="284">
        <f ca="1">IF($B113&lt;&gt;0,(+VLOOKUP($B113,$A$8:$I$13,9,FALSE)+VLOOKUP($B113,$A$42:$I$47,9,FALSE))*(I113),0)</f>
        <v>0.25517336272725583</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3.7522425458962144E-2</v>
      </c>
      <c r="Q119" s="291">
        <f t="shared" ca="1" si="75"/>
        <v>8.9720039218282921E-2</v>
      </c>
      <c r="R119" s="291">
        <f t="shared" ca="1" si="75"/>
        <v>0.14995163882423918</v>
      </c>
      <c r="S119" s="291">
        <f t="shared" ca="1" si="75"/>
        <v>0.20529401050726817</v>
      </c>
      <c r="T119" s="291">
        <f t="shared" ca="1" si="75"/>
        <v>0.25517336272725583</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3.7522425458962144E-2</v>
      </c>
      <c r="F139" s="284">
        <f t="shared" ca="1" si="83"/>
        <v>8.9720039218282921E-2</v>
      </c>
      <c r="G139" s="284">
        <f t="shared" ca="1" si="83"/>
        <v>0.14995163882423918</v>
      </c>
      <c r="H139" s="284">
        <f t="shared" ca="1" si="83"/>
        <v>0.20529401050726817</v>
      </c>
      <c r="I139" s="284">
        <f t="shared" ca="1" si="83"/>
        <v>0.25517336272725583</v>
      </c>
    </row>
    <row r="140" spans="1:16" outlineLevel="1" x14ac:dyDescent="0.2">
      <c r="A140" s="120" t="s">
        <v>140</v>
      </c>
      <c r="B140" s="121"/>
      <c r="C140" s="295">
        <f t="shared" ref="C140:I140" ca="1" si="84">SUM(C134:C139)</f>
        <v>0</v>
      </c>
      <c r="D140" s="295">
        <f t="shared" ca="1" si="84"/>
        <v>0</v>
      </c>
      <c r="E140" s="295">
        <f t="shared" ca="1" si="84"/>
        <v>3.7522425458962144E-2</v>
      </c>
      <c r="F140" s="295">
        <f t="shared" ca="1" si="84"/>
        <v>8.9720039218282921E-2</v>
      </c>
      <c r="G140" s="295">
        <f t="shared" ca="1" si="84"/>
        <v>0.14995163882423918</v>
      </c>
      <c r="H140" s="295">
        <f t="shared" ca="1" si="84"/>
        <v>0.20529401050726817</v>
      </c>
      <c r="I140" s="295">
        <f t="shared" ca="1" si="84"/>
        <v>0.25517336272725583</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I154" si="86">SUMIF($A$185:$A$195,$A149,C$185:C$195)</f>
        <v>0</v>
      </c>
      <c r="D149" s="284">
        <f t="shared" si="86"/>
        <v>0</v>
      </c>
      <c r="E149" s="284">
        <f t="shared" si="86"/>
        <v>0</v>
      </c>
      <c r="F149" s="284">
        <f t="shared" si="86"/>
        <v>0</v>
      </c>
      <c r="G149" s="284">
        <f t="shared" si="86"/>
        <v>0</v>
      </c>
      <c r="H149" s="284">
        <f t="shared" si="86"/>
        <v>0</v>
      </c>
      <c r="I149" s="284">
        <f t="shared" si="86"/>
        <v>0</v>
      </c>
      <c r="J149" s="63"/>
      <c r="K149" s="63"/>
      <c r="L149" s="63"/>
    </row>
    <row r="150" spans="1:13" hidden="1" outlineLevel="1" x14ac:dyDescent="0.2">
      <c r="A150" s="61" t="s">
        <v>69</v>
      </c>
      <c r="B150" s="65"/>
      <c r="C150" s="284">
        <f t="shared" si="86"/>
        <v>0</v>
      </c>
      <c r="D150" s="284">
        <f t="shared" si="86"/>
        <v>0</v>
      </c>
      <c r="E150" s="284">
        <f t="shared" si="86"/>
        <v>0</v>
      </c>
      <c r="F150" s="284">
        <f t="shared" si="86"/>
        <v>0</v>
      </c>
      <c r="G150" s="284">
        <f t="shared" si="86"/>
        <v>0</v>
      </c>
      <c r="H150" s="284">
        <f t="shared" si="86"/>
        <v>0</v>
      </c>
      <c r="I150" s="284">
        <f t="shared" si="86"/>
        <v>0</v>
      </c>
      <c r="J150" s="42"/>
      <c r="K150" s="21"/>
      <c r="L150" s="21"/>
    </row>
    <row r="151" spans="1:13" s="736" customFormat="1" hidden="1" outlineLevel="1" x14ac:dyDescent="0.2">
      <c r="A151" s="61" t="s">
        <v>546</v>
      </c>
      <c r="B151" s="65"/>
      <c r="C151" s="284">
        <f t="shared" si="86"/>
        <v>0</v>
      </c>
      <c r="D151" s="284">
        <f t="shared" si="86"/>
        <v>0</v>
      </c>
      <c r="E151" s="284">
        <f t="shared" si="86"/>
        <v>0</v>
      </c>
      <c r="F151" s="284">
        <f t="shared" si="86"/>
        <v>0</v>
      </c>
      <c r="G151" s="284">
        <f t="shared" si="86"/>
        <v>0</v>
      </c>
      <c r="H151" s="284">
        <f t="shared" si="86"/>
        <v>0</v>
      </c>
      <c r="I151" s="284">
        <f t="shared" si="86"/>
        <v>0</v>
      </c>
      <c r="J151" s="42"/>
      <c r="K151" s="712"/>
      <c r="L151" s="712"/>
    </row>
    <row r="152" spans="1:13" hidden="1" outlineLevel="1" x14ac:dyDescent="0.2">
      <c r="A152" s="61" t="s">
        <v>547</v>
      </c>
      <c r="B152" s="65"/>
      <c r="C152" s="284">
        <f t="shared" si="86"/>
        <v>0</v>
      </c>
      <c r="D152" s="284">
        <f t="shared" si="86"/>
        <v>0</v>
      </c>
      <c r="E152" s="284">
        <f t="shared" si="86"/>
        <v>0</v>
      </c>
      <c r="F152" s="284">
        <f t="shared" si="86"/>
        <v>0</v>
      </c>
      <c r="G152" s="284">
        <f t="shared" si="86"/>
        <v>0</v>
      </c>
      <c r="H152" s="284">
        <f t="shared" si="86"/>
        <v>0</v>
      </c>
      <c r="I152" s="284">
        <f t="shared" si="86"/>
        <v>0</v>
      </c>
      <c r="J152" s="42"/>
      <c r="K152" s="21"/>
      <c r="L152" s="21"/>
    </row>
    <row r="153" spans="1:13" s="736" customFormat="1" hidden="1" outlineLevel="1" x14ac:dyDescent="0.2">
      <c r="A153" s="61" t="s">
        <v>498</v>
      </c>
      <c r="B153" s="65"/>
      <c r="C153" s="284">
        <f t="shared" si="86"/>
        <v>0</v>
      </c>
      <c r="D153" s="284">
        <f t="shared" si="86"/>
        <v>0</v>
      </c>
      <c r="E153" s="284">
        <f t="shared" si="86"/>
        <v>0</v>
      </c>
      <c r="F153" s="284">
        <f t="shared" si="86"/>
        <v>0</v>
      </c>
      <c r="G153" s="284">
        <f t="shared" si="86"/>
        <v>0</v>
      </c>
      <c r="H153" s="284">
        <f t="shared" si="86"/>
        <v>0</v>
      </c>
      <c r="I153" s="284">
        <f t="shared" si="86"/>
        <v>0</v>
      </c>
      <c r="J153" s="42"/>
      <c r="K153" s="712"/>
      <c r="L153" s="712"/>
    </row>
    <row r="154" spans="1:13" hidden="1" outlineLevel="1" x14ac:dyDescent="0.2">
      <c r="A154" s="83" t="s">
        <v>70</v>
      </c>
      <c r="B154" s="65"/>
      <c r="C154" s="284">
        <f t="shared" si="86"/>
        <v>0</v>
      </c>
      <c r="D154" s="284">
        <f t="shared" si="86"/>
        <v>0</v>
      </c>
      <c r="E154" s="284">
        <f t="shared" si="86"/>
        <v>0</v>
      </c>
      <c r="F154" s="284">
        <f t="shared" si="86"/>
        <v>0</v>
      </c>
      <c r="G154" s="284">
        <f t="shared" si="86"/>
        <v>0</v>
      </c>
      <c r="H154" s="284">
        <f t="shared" si="86"/>
        <v>0</v>
      </c>
      <c r="I154" s="284">
        <f t="shared" si="86"/>
        <v>0</v>
      </c>
      <c r="J154" s="42"/>
      <c r="K154" s="21"/>
      <c r="L154" s="21"/>
    </row>
    <row r="155" spans="1:13" hidden="1" outlineLevel="1" x14ac:dyDescent="0.2">
      <c r="A155" s="129" t="s">
        <v>143</v>
      </c>
      <c r="B155" s="130"/>
      <c r="C155" s="295">
        <f t="shared" ref="C155:I155" si="87">SUM(C149:C154)</f>
        <v>0</v>
      </c>
      <c r="D155" s="295">
        <f t="shared" si="87"/>
        <v>0</v>
      </c>
      <c r="E155" s="295">
        <f t="shared" si="87"/>
        <v>0</v>
      </c>
      <c r="F155" s="295">
        <f t="shared" si="87"/>
        <v>0</v>
      </c>
      <c r="G155" s="295">
        <f t="shared" si="87"/>
        <v>0</v>
      </c>
      <c r="H155" s="295">
        <f t="shared" si="87"/>
        <v>0</v>
      </c>
      <c r="I155" s="295">
        <f t="shared" si="87"/>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88">IF(ISNUMBER($J160),OFFSET($B$177,MATCH(+$J160,$J$178:$J$195,0),0),"")</f>
        <v>Step Change</v>
      </c>
      <c r="B160" s="284">
        <f t="shared" ref="B160:I169" ca="1" si="89">IF(ISNUMBER($J160),OFFSET(B$177,MATCH(+$J160,$J$178:$J$195,0)+13,0),"")</f>
        <v>0</v>
      </c>
      <c r="C160" s="284">
        <f t="shared" ca="1" si="89"/>
        <v>0</v>
      </c>
      <c r="D160" s="284">
        <f t="shared" ca="1" si="89"/>
        <v>0</v>
      </c>
      <c r="E160" s="284">
        <f t="shared" ca="1" si="89"/>
        <v>0</v>
      </c>
      <c r="F160" s="284">
        <f t="shared" ca="1" si="89"/>
        <v>0</v>
      </c>
      <c r="G160" s="284">
        <f t="shared" ca="1" si="89"/>
        <v>0</v>
      </c>
      <c r="H160" s="284">
        <f t="shared" ca="1" si="89"/>
        <v>0</v>
      </c>
      <c r="I160" s="284">
        <f t="shared" ca="1" si="89"/>
        <v>0</v>
      </c>
      <c r="J160" s="377">
        <f>IF($D$158&gt;0,1,"")</f>
        <v>1</v>
      </c>
      <c r="K160" s="66">
        <f t="shared" ref="K160:K169" ca="1" si="90">IF(ISNUMBER($J160),OFFSET($B$177,MATCH(+$J160,$J$178:$J$195,0)+1,0),"")</f>
        <v>0</v>
      </c>
      <c r="L160" s="66">
        <f t="shared" ref="L160:L169" ca="1" si="91">IF(ISNUMBER($J160),OFFSET($B$177,MATCH(+$J160,$J$178:$J$195,0)+2,0),"")</f>
        <v>0</v>
      </c>
      <c r="M160" s="66">
        <f t="shared" ref="M160:M169" ca="1" si="92">IF(ISNUMBER($J160),OFFSET($B$177,MATCH(+$J160,$J$178:$J$195,0)+3,0),"")</f>
        <v>0</v>
      </c>
    </row>
    <row r="161" spans="1:13" hidden="1" outlineLevel="1" x14ac:dyDescent="0.2">
      <c r="A161" s="66" t="str">
        <f t="shared" ca="1" si="88"/>
        <v/>
      </c>
      <c r="B161" s="284" t="str">
        <f t="shared" ca="1" si="89"/>
        <v/>
      </c>
      <c r="C161" s="284" t="str">
        <f t="shared" ca="1" si="89"/>
        <v/>
      </c>
      <c r="D161" s="284" t="str">
        <f t="shared" ca="1" si="89"/>
        <v/>
      </c>
      <c r="E161" s="284" t="str">
        <f t="shared" ca="1" si="89"/>
        <v/>
      </c>
      <c r="F161" s="284" t="str">
        <f t="shared" ca="1" si="89"/>
        <v/>
      </c>
      <c r="G161" s="284" t="str">
        <f t="shared" ca="1" si="89"/>
        <v/>
      </c>
      <c r="H161" s="284" t="str">
        <f t="shared" ca="1" si="89"/>
        <v/>
      </c>
      <c r="I161" s="284" t="str">
        <f t="shared" ca="1" si="89"/>
        <v/>
      </c>
      <c r="J161" s="377" t="str">
        <f>IF(J160&lt;$D$158,J160+1,"")</f>
        <v/>
      </c>
      <c r="K161" s="66" t="str">
        <f t="shared" ca="1" si="90"/>
        <v/>
      </c>
      <c r="L161" s="66" t="str">
        <f t="shared" ca="1" si="91"/>
        <v/>
      </c>
      <c r="M161" s="66" t="str">
        <f t="shared" ca="1" si="92"/>
        <v/>
      </c>
    </row>
    <row r="162" spans="1:13" hidden="1" outlineLevel="1" x14ac:dyDescent="0.2">
      <c r="A162" s="66" t="str">
        <f t="shared" ca="1" si="88"/>
        <v/>
      </c>
      <c r="B162" s="284" t="str">
        <f t="shared" ca="1" si="89"/>
        <v/>
      </c>
      <c r="C162" s="284" t="str">
        <f t="shared" ca="1" si="89"/>
        <v/>
      </c>
      <c r="D162" s="284" t="str">
        <f t="shared" ca="1" si="89"/>
        <v/>
      </c>
      <c r="E162" s="284" t="str">
        <f t="shared" ca="1" si="89"/>
        <v/>
      </c>
      <c r="F162" s="284" t="str">
        <f t="shared" ca="1" si="89"/>
        <v/>
      </c>
      <c r="G162" s="284" t="str">
        <f t="shared" ca="1" si="89"/>
        <v/>
      </c>
      <c r="H162" s="284" t="str">
        <f t="shared" ca="1" si="89"/>
        <v/>
      </c>
      <c r="I162" s="284" t="str">
        <f t="shared" ca="1" si="89"/>
        <v/>
      </c>
      <c r="J162" s="377" t="str">
        <f t="shared" ref="J162:J169" si="93">IF(J161&lt;$D$158,J161+1,"")</f>
        <v/>
      </c>
      <c r="K162" s="66" t="str">
        <f t="shared" ca="1" si="90"/>
        <v/>
      </c>
      <c r="L162" s="66" t="str">
        <f t="shared" ca="1" si="91"/>
        <v/>
      </c>
      <c r="M162" s="66" t="str">
        <f t="shared" ca="1" si="92"/>
        <v/>
      </c>
    </row>
    <row r="163" spans="1:13" hidden="1" outlineLevel="1" x14ac:dyDescent="0.2">
      <c r="A163" s="66" t="str">
        <f t="shared" ca="1" si="88"/>
        <v/>
      </c>
      <c r="B163" s="284" t="str">
        <f t="shared" ca="1" si="89"/>
        <v/>
      </c>
      <c r="C163" s="284" t="str">
        <f t="shared" ca="1" si="89"/>
        <v/>
      </c>
      <c r="D163" s="284" t="str">
        <f t="shared" ca="1" si="89"/>
        <v/>
      </c>
      <c r="E163" s="284" t="str">
        <f t="shared" ca="1" si="89"/>
        <v/>
      </c>
      <c r="F163" s="284" t="str">
        <f t="shared" ca="1" si="89"/>
        <v/>
      </c>
      <c r="G163" s="284" t="str">
        <f t="shared" ca="1" si="89"/>
        <v/>
      </c>
      <c r="H163" s="284" t="str">
        <f t="shared" ca="1" si="89"/>
        <v/>
      </c>
      <c r="I163" s="284" t="str">
        <f t="shared" ca="1" si="89"/>
        <v/>
      </c>
      <c r="J163" s="377" t="str">
        <f t="shared" si="93"/>
        <v/>
      </c>
      <c r="K163" s="66" t="str">
        <f t="shared" ca="1" si="90"/>
        <v/>
      </c>
      <c r="L163" s="66" t="str">
        <f t="shared" ca="1" si="91"/>
        <v/>
      </c>
      <c r="M163" s="66" t="str">
        <f t="shared" ca="1" si="92"/>
        <v/>
      </c>
    </row>
    <row r="164" spans="1:13" hidden="1" outlineLevel="1" x14ac:dyDescent="0.2">
      <c r="A164" s="66" t="str">
        <f t="shared" ca="1" si="88"/>
        <v/>
      </c>
      <c r="B164" s="284" t="str">
        <f t="shared" ca="1" si="89"/>
        <v/>
      </c>
      <c r="C164" s="284" t="str">
        <f t="shared" ca="1" si="89"/>
        <v/>
      </c>
      <c r="D164" s="284" t="str">
        <f t="shared" ca="1" si="89"/>
        <v/>
      </c>
      <c r="E164" s="284" t="str">
        <f t="shared" ca="1" si="89"/>
        <v/>
      </c>
      <c r="F164" s="284" t="str">
        <f t="shared" ca="1" si="89"/>
        <v/>
      </c>
      <c r="G164" s="284" t="str">
        <f t="shared" ca="1" si="89"/>
        <v/>
      </c>
      <c r="H164" s="284" t="str">
        <f t="shared" ca="1" si="89"/>
        <v/>
      </c>
      <c r="I164" s="284" t="str">
        <f t="shared" ca="1" si="89"/>
        <v/>
      </c>
      <c r="J164" s="377" t="str">
        <f t="shared" si="93"/>
        <v/>
      </c>
      <c r="K164" s="66" t="str">
        <f t="shared" ca="1" si="90"/>
        <v/>
      </c>
      <c r="L164" s="66" t="str">
        <f t="shared" ca="1" si="91"/>
        <v/>
      </c>
      <c r="M164" s="66" t="str">
        <f t="shared" ca="1" si="92"/>
        <v/>
      </c>
    </row>
    <row r="165" spans="1:13" hidden="1" outlineLevel="1" x14ac:dyDescent="0.2">
      <c r="A165" s="66" t="str">
        <f t="shared" ca="1" si="88"/>
        <v/>
      </c>
      <c r="B165" s="284" t="str">
        <f t="shared" ca="1" si="89"/>
        <v/>
      </c>
      <c r="C165" s="284" t="str">
        <f t="shared" ca="1" si="89"/>
        <v/>
      </c>
      <c r="D165" s="284" t="str">
        <f t="shared" ca="1" si="89"/>
        <v/>
      </c>
      <c r="E165" s="284" t="str">
        <f t="shared" ca="1" si="89"/>
        <v/>
      </c>
      <c r="F165" s="284" t="str">
        <f t="shared" ca="1" si="89"/>
        <v/>
      </c>
      <c r="G165" s="284" t="str">
        <f t="shared" ca="1" si="89"/>
        <v/>
      </c>
      <c r="H165" s="284" t="str">
        <f t="shared" ca="1" si="89"/>
        <v/>
      </c>
      <c r="I165" s="284" t="str">
        <f t="shared" ca="1" si="89"/>
        <v/>
      </c>
      <c r="J165" s="377" t="str">
        <f t="shared" si="93"/>
        <v/>
      </c>
      <c r="K165" s="66" t="str">
        <f t="shared" ca="1" si="90"/>
        <v/>
      </c>
      <c r="L165" s="66" t="str">
        <f t="shared" ca="1" si="91"/>
        <v/>
      </c>
      <c r="M165" s="66" t="str">
        <f t="shared" ca="1" si="92"/>
        <v/>
      </c>
    </row>
    <row r="166" spans="1:13" hidden="1" outlineLevel="1" x14ac:dyDescent="0.2">
      <c r="A166" s="66" t="str">
        <f t="shared" ca="1" si="88"/>
        <v/>
      </c>
      <c r="B166" s="284" t="str">
        <f t="shared" ca="1" si="89"/>
        <v/>
      </c>
      <c r="C166" s="284" t="str">
        <f t="shared" ca="1" si="89"/>
        <v/>
      </c>
      <c r="D166" s="284" t="str">
        <f t="shared" ca="1" si="89"/>
        <v/>
      </c>
      <c r="E166" s="284" t="str">
        <f t="shared" ca="1" si="89"/>
        <v/>
      </c>
      <c r="F166" s="284" t="str">
        <f t="shared" ca="1" si="89"/>
        <v/>
      </c>
      <c r="G166" s="284" t="str">
        <f t="shared" ca="1" si="89"/>
        <v/>
      </c>
      <c r="H166" s="284" t="str">
        <f t="shared" ca="1" si="89"/>
        <v/>
      </c>
      <c r="I166" s="284" t="str">
        <f t="shared" ca="1" si="89"/>
        <v/>
      </c>
      <c r="J166" s="377" t="str">
        <f t="shared" si="93"/>
        <v/>
      </c>
      <c r="K166" s="66" t="str">
        <f t="shared" ca="1" si="90"/>
        <v/>
      </c>
      <c r="L166" s="66" t="str">
        <f t="shared" ca="1" si="91"/>
        <v/>
      </c>
      <c r="M166" s="66" t="str">
        <f t="shared" ca="1" si="92"/>
        <v/>
      </c>
    </row>
    <row r="167" spans="1:13" hidden="1" outlineLevel="1" x14ac:dyDescent="0.2">
      <c r="A167" s="66" t="str">
        <f t="shared" ca="1" si="88"/>
        <v/>
      </c>
      <c r="B167" s="284" t="str">
        <f t="shared" ca="1" si="89"/>
        <v/>
      </c>
      <c r="C167" s="284" t="str">
        <f t="shared" ca="1" si="89"/>
        <v/>
      </c>
      <c r="D167" s="284" t="str">
        <f t="shared" ca="1" si="89"/>
        <v/>
      </c>
      <c r="E167" s="284" t="str">
        <f t="shared" ca="1" si="89"/>
        <v/>
      </c>
      <c r="F167" s="284" t="str">
        <f t="shared" ca="1" si="89"/>
        <v/>
      </c>
      <c r="G167" s="284" t="str">
        <f t="shared" ca="1" si="89"/>
        <v/>
      </c>
      <c r="H167" s="284" t="str">
        <f t="shared" ca="1" si="89"/>
        <v/>
      </c>
      <c r="I167" s="284" t="str">
        <f t="shared" ca="1" si="89"/>
        <v/>
      </c>
      <c r="J167" s="377" t="str">
        <f t="shared" si="93"/>
        <v/>
      </c>
      <c r="K167" s="66" t="str">
        <f t="shared" ca="1" si="90"/>
        <v/>
      </c>
      <c r="L167" s="66" t="str">
        <f t="shared" ca="1" si="91"/>
        <v/>
      </c>
      <c r="M167" s="66" t="str">
        <f t="shared" ca="1" si="92"/>
        <v/>
      </c>
    </row>
    <row r="168" spans="1:13" hidden="1" outlineLevel="1" x14ac:dyDescent="0.2">
      <c r="A168" s="66" t="str">
        <f t="shared" ca="1" si="88"/>
        <v/>
      </c>
      <c r="B168" s="284" t="str">
        <f t="shared" ca="1" si="89"/>
        <v/>
      </c>
      <c r="C168" s="284" t="str">
        <f t="shared" ca="1" si="89"/>
        <v/>
      </c>
      <c r="D168" s="284" t="str">
        <f t="shared" ca="1" si="89"/>
        <v/>
      </c>
      <c r="E168" s="284" t="str">
        <f t="shared" ca="1" si="89"/>
        <v/>
      </c>
      <c r="F168" s="284" t="str">
        <f t="shared" ca="1" si="89"/>
        <v/>
      </c>
      <c r="G168" s="284" t="str">
        <f t="shared" ca="1" si="89"/>
        <v/>
      </c>
      <c r="H168" s="284" t="str">
        <f t="shared" ca="1" si="89"/>
        <v/>
      </c>
      <c r="I168" s="284" t="str">
        <f t="shared" ca="1" si="89"/>
        <v/>
      </c>
      <c r="J168" s="377" t="str">
        <f t="shared" si="93"/>
        <v/>
      </c>
      <c r="K168" s="66" t="str">
        <f t="shared" ca="1" si="90"/>
        <v/>
      </c>
      <c r="L168" s="66" t="str">
        <f t="shared" ca="1" si="91"/>
        <v/>
      </c>
      <c r="M168" s="66" t="str">
        <f t="shared" ca="1" si="92"/>
        <v/>
      </c>
    </row>
    <row r="169" spans="1:13" hidden="1" outlineLevel="1" x14ac:dyDescent="0.2">
      <c r="A169" s="66" t="str">
        <f t="shared" ca="1" si="88"/>
        <v/>
      </c>
      <c r="B169" s="284" t="str">
        <f t="shared" ca="1" si="89"/>
        <v/>
      </c>
      <c r="C169" s="284" t="str">
        <f t="shared" ca="1" si="89"/>
        <v/>
      </c>
      <c r="D169" s="284" t="str">
        <f t="shared" ca="1" si="89"/>
        <v/>
      </c>
      <c r="E169" s="284" t="str">
        <f t="shared" ca="1" si="89"/>
        <v/>
      </c>
      <c r="F169" s="284" t="str">
        <f t="shared" ca="1" si="89"/>
        <v/>
      </c>
      <c r="G169" s="284" t="str">
        <f t="shared" ca="1" si="89"/>
        <v/>
      </c>
      <c r="H169" s="284" t="str">
        <f t="shared" ca="1" si="89"/>
        <v/>
      </c>
      <c r="I169" s="284" t="str">
        <f t="shared" ca="1" si="89"/>
        <v/>
      </c>
      <c r="J169" s="377" t="str">
        <f t="shared" si="93"/>
        <v/>
      </c>
      <c r="K169" s="66" t="str">
        <f t="shared" ca="1" si="90"/>
        <v/>
      </c>
      <c r="L169" s="66" t="str">
        <f t="shared" ca="1" si="91"/>
        <v/>
      </c>
      <c r="M169" s="66" t="str">
        <f t="shared" ca="1" si="92"/>
        <v/>
      </c>
    </row>
    <row r="170" spans="1:13" collapsed="1" x14ac:dyDescent="0.2">
      <c r="A170" s="129" t="s">
        <v>143</v>
      </c>
      <c r="B170" s="295">
        <f ca="1">SUM(B160:B169)</f>
        <v>0</v>
      </c>
      <c r="C170" s="295">
        <f t="shared" ref="C170:I170" ca="1" si="94">SUM(C160:C169)</f>
        <v>0</v>
      </c>
      <c r="D170" s="295">
        <f t="shared" ca="1" si="94"/>
        <v>0</v>
      </c>
      <c r="E170" s="295">
        <f t="shared" ca="1" si="94"/>
        <v>0</v>
      </c>
      <c r="F170" s="295">
        <f t="shared" ca="1" si="94"/>
        <v>0</v>
      </c>
      <c r="G170" s="295">
        <f t="shared" ca="1" si="94"/>
        <v>0</v>
      </c>
      <c r="H170" s="295">
        <f t="shared" ca="1" si="94"/>
        <v>0</v>
      </c>
      <c r="I170" s="295">
        <f t="shared" ca="1" si="94"/>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481</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59"/>
      <c r="D185" s="284"/>
      <c r="E185" s="284">
        <v>0</v>
      </c>
      <c r="F185" s="284">
        <v>0</v>
      </c>
      <c r="G185" s="284">
        <v>0</v>
      </c>
      <c r="H185" s="284">
        <v>0</v>
      </c>
      <c r="I185" s="284">
        <v>0</v>
      </c>
      <c r="J185" s="63"/>
      <c r="K185" s="63"/>
      <c r="L185" s="63"/>
    </row>
    <row r="186" spans="1:12" hidden="1" outlineLevel="1" x14ac:dyDescent="0.2">
      <c r="A186" s="61" t="s">
        <v>69</v>
      </c>
      <c r="B186" s="65"/>
      <c r="C186" s="59"/>
      <c r="D186" s="284"/>
      <c r="E186" s="284">
        <v>0</v>
      </c>
      <c r="F186" s="284">
        <v>0</v>
      </c>
      <c r="G186" s="284">
        <v>0</v>
      </c>
      <c r="H186" s="284">
        <v>0</v>
      </c>
      <c r="I186" s="284">
        <v>0</v>
      </c>
      <c r="J186" s="42"/>
      <c r="K186" s="21"/>
      <c r="L186" s="21"/>
    </row>
    <row r="187" spans="1:12" s="736" customFormat="1" hidden="1" outlineLevel="1" x14ac:dyDescent="0.2">
      <c r="A187" s="61" t="s">
        <v>546</v>
      </c>
      <c r="B187" s="65"/>
      <c r="C187" s="59"/>
      <c r="D187" s="284"/>
      <c r="E187" s="284">
        <v>0</v>
      </c>
      <c r="F187" s="284">
        <v>0</v>
      </c>
      <c r="G187" s="284">
        <v>0</v>
      </c>
      <c r="H187" s="284">
        <v>0</v>
      </c>
      <c r="I187" s="284">
        <v>0</v>
      </c>
      <c r="J187" s="42"/>
      <c r="K187" s="712"/>
      <c r="L187" s="712"/>
    </row>
    <row r="188" spans="1:12" hidden="1" outlineLevel="1" x14ac:dyDescent="0.2">
      <c r="A188" s="61" t="s">
        <v>547</v>
      </c>
      <c r="B188" s="65"/>
      <c r="C188" s="59"/>
      <c r="D188" s="284"/>
      <c r="E188" s="284">
        <v>0</v>
      </c>
      <c r="F188" s="284">
        <v>0</v>
      </c>
      <c r="G188" s="284">
        <v>0</v>
      </c>
      <c r="H188" s="284">
        <v>0</v>
      </c>
      <c r="I188" s="284">
        <v>0</v>
      </c>
      <c r="J188" s="42"/>
      <c r="K188" s="21"/>
      <c r="L188" s="21"/>
    </row>
    <row r="189" spans="1:12" s="736" customFormat="1" hidden="1" outlineLevel="1" x14ac:dyDescent="0.2">
      <c r="A189" s="61" t="s">
        <v>498</v>
      </c>
      <c r="B189" s="65"/>
      <c r="C189" s="59"/>
      <c r="D189" s="284"/>
      <c r="E189" s="284">
        <v>0</v>
      </c>
      <c r="F189" s="284">
        <v>0</v>
      </c>
      <c r="G189" s="284">
        <v>0</v>
      </c>
      <c r="H189" s="284">
        <v>0</v>
      </c>
      <c r="I189" s="284">
        <v>0</v>
      </c>
      <c r="J189" s="42"/>
      <c r="K189" s="712"/>
      <c r="L189" s="712"/>
    </row>
    <row r="190" spans="1:12" hidden="1" outlineLevel="1" x14ac:dyDescent="0.2">
      <c r="A190" s="83" t="s">
        <v>70</v>
      </c>
      <c r="B190" s="65"/>
      <c r="C190" s="59"/>
      <c r="D190" s="284"/>
      <c r="E190" s="284">
        <v>0</v>
      </c>
      <c r="F190" s="284">
        <v>0</v>
      </c>
      <c r="G190" s="284">
        <v>0</v>
      </c>
      <c r="H190" s="284">
        <v>0</v>
      </c>
      <c r="I190" s="284">
        <v>0</v>
      </c>
      <c r="J190" s="42"/>
      <c r="K190" s="21"/>
      <c r="L190" s="21"/>
    </row>
    <row r="191" spans="1:12" hidden="1" outlineLevel="1" x14ac:dyDescent="0.2">
      <c r="A191" s="129" t="s">
        <v>147</v>
      </c>
      <c r="B191" s="132"/>
      <c r="C191" s="295">
        <f t="shared" ref="C191:I191" si="95">SUM(C185:C190)</f>
        <v>0</v>
      </c>
      <c r="D191" s="295">
        <f t="shared" si="95"/>
        <v>0</v>
      </c>
      <c r="E191" s="295">
        <f t="shared" si="95"/>
        <v>0</v>
      </c>
      <c r="F191" s="295">
        <f t="shared" si="95"/>
        <v>0</v>
      </c>
      <c r="G191" s="295">
        <f t="shared" si="95"/>
        <v>0</v>
      </c>
      <c r="H191" s="295">
        <f t="shared" si="95"/>
        <v>0</v>
      </c>
      <c r="I191" s="295">
        <f t="shared" si="95"/>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6">+B14</f>
        <v>0</v>
      </c>
      <c r="C205" s="82">
        <f t="shared" ca="1" si="96"/>
        <v>7.9834671234971522</v>
      </c>
      <c r="D205" s="82">
        <f t="shared" ca="1" si="96"/>
        <v>7.9834671234971522</v>
      </c>
      <c r="E205" s="82">
        <f t="shared" ca="1" si="96"/>
        <v>7.9834671234971522</v>
      </c>
      <c r="F205" s="82">
        <f t="shared" ca="1" si="96"/>
        <v>7.9834671234971522</v>
      </c>
      <c r="G205" s="82">
        <f t="shared" ca="1" si="96"/>
        <v>7.9834671234971522</v>
      </c>
      <c r="H205" s="82">
        <f t="shared" ca="1" si="96"/>
        <v>7.9834671234971522</v>
      </c>
      <c r="I205" s="82">
        <f t="shared" ca="1" si="96"/>
        <v>7.9834671234971522</v>
      </c>
    </row>
    <row r="206" spans="1:9" hidden="1" outlineLevel="1" x14ac:dyDescent="0.2">
      <c r="A206" t="s">
        <v>149</v>
      </c>
      <c r="B206" s="82">
        <f t="shared" ref="B206:I206" ca="1" si="97">+B36</f>
        <v>0</v>
      </c>
      <c r="C206" s="82">
        <f t="shared" ca="1" si="97"/>
        <v>7.9834671234971522</v>
      </c>
      <c r="D206" s="82">
        <f t="shared" ca="1" si="97"/>
        <v>7.9834671234971522</v>
      </c>
      <c r="E206" s="82">
        <f t="shared" ca="1" si="97"/>
        <v>7.9834671234971522</v>
      </c>
      <c r="F206" s="82">
        <f t="shared" ca="1" si="97"/>
        <v>7.9834671234971522</v>
      </c>
      <c r="G206" s="82">
        <f t="shared" ca="1" si="97"/>
        <v>7.9834671234971522</v>
      </c>
      <c r="H206" s="82">
        <f t="shared" ca="1" si="97"/>
        <v>7.9834671234971522</v>
      </c>
      <c r="I206" s="82">
        <f t="shared" ca="1" si="97"/>
        <v>7.9834671234971522</v>
      </c>
    </row>
    <row r="207" spans="1:9" hidden="1" outlineLevel="1" x14ac:dyDescent="0.2">
      <c r="A207" t="s">
        <v>150</v>
      </c>
      <c r="B207" s="82">
        <f t="shared" ref="B207:I207" ca="1" si="98">+B36+B48</f>
        <v>0</v>
      </c>
      <c r="C207" s="82">
        <f t="shared" ca="1" si="98"/>
        <v>7.9834671234971522</v>
      </c>
      <c r="D207" s="82">
        <f t="shared" ca="1" si="98"/>
        <v>7.9834671234971522</v>
      </c>
      <c r="E207" s="82">
        <f t="shared" ca="1" si="98"/>
        <v>8.0527825852508865</v>
      </c>
      <c r="F207" s="82">
        <f t="shared" ca="1" si="98"/>
        <v>8.1121533733414726</v>
      </c>
      <c r="G207" s="82">
        <f t="shared" ca="1" si="98"/>
        <v>8.1605766619323141</v>
      </c>
      <c r="H207" s="82">
        <f t="shared" ca="1" si="98"/>
        <v>8.2088082876910029</v>
      </c>
      <c r="I207" s="82">
        <f t="shared" ca="1" si="98"/>
        <v>8.2567382518037498</v>
      </c>
    </row>
    <row r="208" spans="1:9" hidden="1" outlineLevel="1" x14ac:dyDescent="0.2">
      <c r="A208" t="s">
        <v>151</v>
      </c>
      <c r="B208" s="82">
        <f t="shared" ref="B208:I208" ca="1" si="99">+B70</f>
        <v>0</v>
      </c>
      <c r="C208" s="82">
        <f t="shared" ca="1" si="99"/>
        <v>7.9834671234971522</v>
      </c>
      <c r="D208" s="82">
        <f t="shared" ca="1" si="99"/>
        <v>7.9834671234971522</v>
      </c>
      <c r="E208" s="82">
        <f t="shared" ca="1" si="99"/>
        <v>8.090305010709848</v>
      </c>
      <c r="F208" s="82">
        <f t="shared" ca="1" si="99"/>
        <v>8.2018734125597561</v>
      </c>
      <c r="G208" s="82">
        <f t="shared" ca="1" si="99"/>
        <v>8.3105283007565536</v>
      </c>
      <c r="H208" s="82">
        <f t="shared" ca="1" si="99"/>
        <v>8.4141022981982712</v>
      </c>
      <c r="I208" s="82">
        <f t="shared" ca="1" si="99"/>
        <v>8.5119116145310052</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125" priority="2" stopIfTrue="1" operator="notEqual">
      <formula>0</formula>
    </cfRule>
  </conditionalFormatting>
  <conditionalFormatting sqref="J130 J94 J70 J59 J48 J36:J37 J14 J25">
    <cfRule type="cellIs" dxfId="124" priority="3" stopIfTrue="1" operator="equal">
      <formula>"OK"</formula>
    </cfRule>
    <cfRule type="cellIs" dxfId="123" priority="4" stopIfTrue="1" operator="equal">
      <formula>"Warning Check Escalations"</formula>
    </cfRule>
  </conditionalFormatting>
  <conditionalFormatting sqref="N120:T120 N84:T84">
    <cfRule type="cellIs" dxfId="122" priority="5" stopIfTrue="1" operator="notEqual">
      <formula>0</formula>
    </cfRule>
    <cfRule type="cellIs" dxfId="121" priority="6" stopIfTrue="1" operator="equal">
      <formula>0</formula>
    </cfRule>
  </conditionalFormatting>
  <conditionalFormatting sqref="B94:I94">
    <cfRule type="cellIs" dxfId="120" priority="1" stopIfTrue="1" operator="notEqual">
      <formula>0</formula>
    </cfRule>
  </conditionalFormatting>
  <dataValidations count="5">
    <dataValidation type="list" showInputMessage="1" showErrorMessage="1" sqref="B112" xr:uid="{00000000-0002-0000-4300-000000000000}">
      <formula1>"Labour, Materials, Services"</formula1>
    </dataValidation>
    <dataValidation type="list" allowBlank="1" showInputMessage="1" showErrorMessage="1" sqref="A77:A82" xr:uid="{00000000-0002-0000-4300-000001000000}">
      <formula1>EscalationDescription_Input_Cost</formula1>
    </dataValidation>
    <dataValidation type="list" showInputMessage="1" showErrorMessage="1" sqref="A113:A118" xr:uid="{00000000-0002-0000-4300-000002000000}">
      <formula1>EscalationDescription_General</formula1>
    </dataValidation>
    <dataValidation type="list" allowBlank="1" showInputMessage="1" showErrorMessage="1" sqref="D5" xr:uid="{00000000-0002-0000-4300-000003000000}">
      <formula1>"2008/09 Regulatory Accounts, Bottom Up"</formula1>
    </dataValidation>
    <dataValidation type="list" showInputMessage="1" showErrorMessage="1" sqref="B77:B82 B113:B118" xr:uid="{00000000-0002-0000-4300-000004000000}">
      <formula1>LU_CostCategory</formula1>
    </dataValidation>
  </dataValidations>
  <pageMargins left="0.46" right="0.28999999999999998" top="0.39" bottom="0.35" header="0.24" footer="0.2"/>
  <pageSetup paperSize="9" scale="78"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27649"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6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sheetPr codeName="Sheet42">
    <tabColor rgb="FF008000"/>
    <pageSetUpPr fitToPage="1"/>
  </sheetPr>
  <dimension ref="A1:T240"/>
  <sheetViews>
    <sheetView showGridLines="0" workbookViewId="0">
      <selection activeCell="A115" sqref="A115"/>
    </sheetView>
  </sheetViews>
  <sheetFormatPr defaultRowHeight="12.75" outlineLevelRow="2" x14ac:dyDescent="0.2"/>
  <cols>
    <col min="1" max="1" width="30" customWidth="1"/>
    <col min="2" max="2" width="22.85546875" customWidth="1"/>
    <col min="3"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14</v>
      </c>
      <c r="M1" s="281"/>
      <c r="N1" s="279"/>
      <c r="O1" s="279"/>
      <c r="P1" s="279"/>
      <c r="Q1" s="279"/>
      <c r="R1" s="279"/>
      <c r="S1" s="279"/>
      <c r="T1" s="279"/>
    </row>
    <row r="2" spans="1:20" ht="15.75" x14ac:dyDescent="0.25">
      <c r="A2" s="184" t="s">
        <v>114</v>
      </c>
      <c r="B2" s="74" t="str">
        <f ca="1">OFFSET(List_DAOpexStart,+$K$1,1)</f>
        <v>Vegetation Management</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39.194150775567124</v>
      </c>
      <c r="D13" s="285">
        <f ca="1">OFFSET(Future_DAOpexStart,MATCH($K$1,'I-5 Future DA'!$A$6:$A$222)+7,+'I-5 Future DA'!E$5)</f>
        <v>39.194150775567124</v>
      </c>
      <c r="E13" s="285">
        <f ca="1">OFFSET(Future_DAOpexStart,MATCH($K$1,'I-5 Future DA'!$A$6:$A$222)+7,+'I-5 Future DA'!F$5)</f>
        <v>39.194150775567124</v>
      </c>
      <c r="F13" s="285">
        <f ca="1">OFFSET(Future_DAOpexStart,MATCH($K$1,'I-5 Future DA'!$A$6:$A$222)+7,+'I-5 Future DA'!G$5)</f>
        <v>39.194150775567124</v>
      </c>
      <c r="G13" s="285">
        <f ca="1">OFFSET(Future_DAOpexStart,MATCH($K$1,'I-5 Future DA'!$A$6:$A$222)+7,+'I-5 Future DA'!H$5)</f>
        <v>39.194150775567124</v>
      </c>
      <c r="H13" s="285">
        <f ca="1">OFFSET(Future_DAOpexStart,MATCH($K$1,'I-5 Future DA'!$A$6:$A$222)+7,+'I-5 Future DA'!I$5)</f>
        <v>39.194150775567124</v>
      </c>
      <c r="I13" s="285">
        <f ca="1">OFFSET(Future_DAOpexStart,MATCH($K$1,'I-5 Future DA'!$A$6:$A$222)+7,+'I-5 Future DA'!J$5)</f>
        <v>39.194150775567124</v>
      </c>
      <c r="J13" s="36"/>
      <c r="K13" s="21"/>
      <c r="L13" s="21"/>
    </row>
    <row r="14" spans="1:20" s="87" customFormat="1" ht="18" customHeight="1" collapsed="1" thickBot="1" x14ac:dyDescent="0.25">
      <c r="A14" s="84" t="s">
        <v>71</v>
      </c>
      <c r="B14" s="286">
        <f t="shared" ref="B14:I14" ca="1" si="0">SUM(B8:B13)</f>
        <v>0</v>
      </c>
      <c r="C14" s="286">
        <f t="shared" ca="1" si="0"/>
        <v>39.194150775567124</v>
      </c>
      <c r="D14" s="286">
        <f t="shared" ca="1" si="0"/>
        <v>39.194150775567124</v>
      </c>
      <c r="E14" s="286">
        <f t="shared" ca="1" si="0"/>
        <v>39.194150775567124</v>
      </c>
      <c r="F14" s="286">
        <f t="shared" ca="1" si="0"/>
        <v>39.194150775567124</v>
      </c>
      <c r="G14" s="286">
        <f t="shared" ca="1" si="0"/>
        <v>39.194150775567124</v>
      </c>
      <c r="H14" s="286">
        <f t="shared" ca="1" si="0"/>
        <v>39.194150775567124</v>
      </c>
      <c r="I14" s="286">
        <f t="shared" ca="1" si="0"/>
        <v>39.194150775567124</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+'DA-14'!B8+'DA-14'!B19</f>
        <v>0</v>
      </c>
      <c r="C30" s="284">
        <f ca="1">+'DA-14'!C8+'DA-14'!C19</f>
        <v>0</v>
      </c>
      <c r="D30" s="284">
        <f ca="1">+'DA-14'!D8+'DA-14'!D19</f>
        <v>0</v>
      </c>
      <c r="E30" s="284">
        <f ca="1">+'DA-14'!E8+'DA-14'!E19</f>
        <v>0</v>
      </c>
      <c r="F30" s="284">
        <f ca="1">+'DA-14'!F8+'DA-14'!F19</f>
        <v>0</v>
      </c>
      <c r="G30" s="284">
        <f ca="1">+'DA-14'!G8+'DA-14'!G19</f>
        <v>0</v>
      </c>
      <c r="H30" s="284">
        <f ca="1">+'DA-14'!H8+'DA-14'!H19</f>
        <v>0</v>
      </c>
      <c r="I30" s="284">
        <f ca="1">+'DA-14'!I8+'DA-14'!I19</f>
        <v>0</v>
      </c>
      <c r="J30" s="42"/>
      <c r="K30" s="21"/>
      <c r="L30" s="21"/>
    </row>
    <row r="31" spans="1:12" hidden="1" outlineLevel="2" x14ac:dyDescent="0.2">
      <c r="A31" s="61" t="s">
        <v>69</v>
      </c>
      <c r="B31" s="284">
        <f ca="1">+'DA-14'!B9+'DA-14'!B20</f>
        <v>0</v>
      </c>
      <c r="C31" s="284">
        <f ca="1">+'DA-14'!C9+'DA-14'!C20</f>
        <v>0</v>
      </c>
      <c r="D31" s="284">
        <f ca="1">+'DA-14'!D9+'DA-14'!D20</f>
        <v>0</v>
      </c>
      <c r="E31" s="284">
        <f ca="1">+'DA-14'!E9+'DA-14'!E20</f>
        <v>0</v>
      </c>
      <c r="F31" s="284">
        <f ca="1">+'DA-14'!F9+'DA-14'!F20</f>
        <v>0</v>
      </c>
      <c r="G31" s="284">
        <f ca="1">+'DA-14'!G9+'DA-14'!G20</f>
        <v>0</v>
      </c>
      <c r="H31" s="284">
        <f ca="1">+'DA-14'!H9+'DA-14'!H20</f>
        <v>0</v>
      </c>
      <c r="I31" s="284">
        <f ca="1">+'DA-14'!I9+'DA-14'!I20</f>
        <v>0</v>
      </c>
      <c r="J31" s="42"/>
      <c r="K31" s="21"/>
      <c r="L31" s="21"/>
    </row>
    <row r="32" spans="1:12" s="736" customFormat="1" hidden="1" outlineLevel="2" x14ac:dyDescent="0.2">
      <c r="A32" s="61" t="s">
        <v>546</v>
      </c>
      <c r="B32" s="284">
        <f ca="1">+'DA-14'!B10+'DA-14'!B21</f>
        <v>0</v>
      </c>
      <c r="C32" s="284">
        <f ca="1">+'DA-14'!C10+'DA-14'!C21</f>
        <v>0</v>
      </c>
      <c r="D32" s="284">
        <f ca="1">+'DA-14'!D10+'DA-14'!D21</f>
        <v>0</v>
      </c>
      <c r="E32" s="284">
        <f ca="1">+'DA-14'!E10+'DA-14'!E21</f>
        <v>0</v>
      </c>
      <c r="F32" s="284">
        <f ca="1">+'DA-14'!F10+'DA-14'!F21</f>
        <v>0</v>
      </c>
      <c r="G32" s="284">
        <f ca="1">+'DA-14'!G10+'DA-14'!G21</f>
        <v>0</v>
      </c>
      <c r="H32" s="284">
        <f ca="1">+'DA-14'!H10+'DA-14'!H21</f>
        <v>0</v>
      </c>
      <c r="I32" s="284">
        <f ca="1">+'DA-14'!I10+'DA-14'!I21</f>
        <v>0</v>
      </c>
      <c r="J32" s="42"/>
      <c r="K32" s="712"/>
      <c r="L32" s="712"/>
    </row>
    <row r="33" spans="1:12" hidden="1" outlineLevel="2" x14ac:dyDescent="0.2">
      <c r="A33" s="61" t="s">
        <v>547</v>
      </c>
      <c r="B33" s="284">
        <f ca="1">+'DA-14'!B11+'DA-14'!B22</f>
        <v>0</v>
      </c>
      <c r="C33" s="284">
        <f ca="1">+'DA-14'!C11+'DA-14'!C22</f>
        <v>0</v>
      </c>
      <c r="D33" s="284">
        <f ca="1">+'DA-14'!D11+'DA-14'!D22</f>
        <v>0</v>
      </c>
      <c r="E33" s="284">
        <f ca="1">+'DA-14'!E11+'DA-14'!E22</f>
        <v>0</v>
      </c>
      <c r="F33" s="284">
        <f ca="1">+'DA-14'!F11+'DA-14'!F22</f>
        <v>0</v>
      </c>
      <c r="G33" s="284">
        <f ca="1">+'DA-14'!G11+'DA-14'!G22</f>
        <v>0</v>
      </c>
      <c r="H33" s="284">
        <f ca="1">+'DA-14'!H11+'DA-14'!H22</f>
        <v>0</v>
      </c>
      <c r="I33" s="284">
        <f ca="1">+'DA-14'!I11+'DA-14'!I22</f>
        <v>0</v>
      </c>
      <c r="J33" s="42"/>
      <c r="K33" s="21"/>
      <c r="L33" s="21"/>
    </row>
    <row r="34" spans="1:12" s="736" customFormat="1" hidden="1" outlineLevel="2" x14ac:dyDescent="0.2">
      <c r="A34" s="61" t="s">
        <v>498</v>
      </c>
      <c r="B34" s="284">
        <f ca="1">+'DA-14'!B12+'DA-14'!B23</f>
        <v>0</v>
      </c>
      <c r="C34" s="284">
        <f ca="1">+'DA-14'!C12+'DA-14'!C23</f>
        <v>0</v>
      </c>
      <c r="D34" s="284">
        <f ca="1">+'DA-14'!D12+'DA-14'!D23</f>
        <v>0</v>
      </c>
      <c r="E34" s="284">
        <f ca="1">+'DA-14'!E12+'DA-14'!E23</f>
        <v>0</v>
      </c>
      <c r="F34" s="284">
        <f ca="1">+'DA-14'!F12+'DA-14'!F23</f>
        <v>0</v>
      </c>
      <c r="G34" s="284">
        <f ca="1">+'DA-14'!G12+'DA-14'!G23</f>
        <v>0</v>
      </c>
      <c r="H34" s="284">
        <f ca="1">+'DA-14'!H12+'DA-14'!H23</f>
        <v>0</v>
      </c>
      <c r="I34" s="284">
        <f ca="1">+'DA-14'!I12+'DA-14'!I23</f>
        <v>0</v>
      </c>
      <c r="J34" s="42"/>
      <c r="K34" s="712"/>
      <c r="L34" s="712"/>
    </row>
    <row r="35" spans="1:12" ht="13.5" hidden="1" outlineLevel="2" thickBot="1" x14ac:dyDescent="0.25">
      <c r="A35" s="83" t="s">
        <v>70</v>
      </c>
      <c r="B35" s="284">
        <f ca="1">+'DA-14'!B13+'DA-14'!B24</f>
        <v>0</v>
      </c>
      <c r="C35" s="284">
        <f ca="1">+'DA-14'!C13+'DA-14'!C24</f>
        <v>39.194150775567124</v>
      </c>
      <c r="D35" s="284">
        <f ca="1">+'DA-14'!D13+'DA-14'!D24</f>
        <v>39.194150775567124</v>
      </c>
      <c r="E35" s="284">
        <f ca="1">+'DA-14'!E13+'DA-14'!E24</f>
        <v>39.194150775567124</v>
      </c>
      <c r="F35" s="284">
        <f ca="1">+'DA-14'!F13+'DA-14'!F24</f>
        <v>39.194150775567124</v>
      </c>
      <c r="G35" s="284">
        <f ca="1">+'DA-14'!G13+'DA-14'!G24</f>
        <v>39.194150775567124</v>
      </c>
      <c r="H35" s="284">
        <f ca="1">+'DA-14'!H13+'DA-14'!H24</f>
        <v>39.194150775567124</v>
      </c>
      <c r="I35" s="284">
        <f ca="1">+'DA-14'!I13+'DA-14'!I24</f>
        <v>39.194150775567124</v>
      </c>
      <c r="J35" s="93"/>
      <c r="K35" s="21"/>
      <c r="L35" s="21"/>
    </row>
    <row r="36" spans="1:12" s="87" customFormat="1" ht="20.25" customHeight="1" collapsed="1" thickBot="1" x14ac:dyDescent="0.25">
      <c r="A36" s="94" t="s">
        <v>121</v>
      </c>
      <c r="B36" s="293">
        <f t="shared" ref="B36:I36" ca="1" si="7">SUM(B30:B35)</f>
        <v>0</v>
      </c>
      <c r="C36" s="293">
        <f t="shared" ca="1" si="7"/>
        <v>39.194150775567124</v>
      </c>
      <c r="D36" s="293">
        <f t="shared" ca="1" si="7"/>
        <v>39.194150775567124</v>
      </c>
      <c r="E36" s="293">
        <f t="shared" ca="1" si="7"/>
        <v>39.194150775567124</v>
      </c>
      <c r="F36" s="293">
        <f t="shared" ca="1" si="7"/>
        <v>39.194150775567124</v>
      </c>
      <c r="G36" s="293">
        <f t="shared" ca="1" si="7"/>
        <v>39.194150775567124</v>
      </c>
      <c r="H36" s="293">
        <f t="shared" ca="1" si="7"/>
        <v>39.194150775567124</v>
      </c>
      <c r="I36" s="293">
        <f t="shared" ca="1" si="7"/>
        <v>39.194150775567124</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0.34029834619821925</v>
      </c>
      <c r="F47" s="284">
        <f t="shared" ca="1" si="12"/>
        <v>0.63177416542440323</v>
      </c>
      <c r="G47" s="284">
        <f t="shared" ca="1" si="12"/>
        <v>0.86950416978457679</v>
      </c>
      <c r="H47" s="284">
        <f t="shared" ca="1" si="12"/>
        <v>1.1062932218209891</v>
      </c>
      <c r="I47" s="284">
        <f t="shared" ca="1" si="12"/>
        <v>1.3416012917413167</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0.34029834619821925</v>
      </c>
      <c r="F48" s="293">
        <f t="shared" ca="1" si="13"/>
        <v>0.63177416542440323</v>
      </c>
      <c r="G48" s="293">
        <f t="shared" ca="1" si="13"/>
        <v>0.86950416978457679</v>
      </c>
      <c r="H48" s="293">
        <f t="shared" ca="1" si="13"/>
        <v>1.1062932218209891</v>
      </c>
      <c r="I48" s="293">
        <f t="shared" ca="1" si="13"/>
        <v>1.3416012917413167</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0.18421314676364814</v>
      </c>
      <c r="F58" s="285">
        <f t="shared" ca="1" si="18"/>
        <v>0.44047287855189104</v>
      </c>
      <c r="G58" s="285">
        <f t="shared" ca="1" si="18"/>
        <v>0.73617477847721136</v>
      </c>
      <c r="H58" s="285">
        <f t="shared" ca="1" si="18"/>
        <v>1.0078734310135222</v>
      </c>
      <c r="I58" s="285">
        <f t="shared" ca="1" si="18"/>
        <v>1.2527518555446222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0.18421314676364814</v>
      </c>
      <c r="F59" s="286">
        <f t="shared" ca="1" si="19"/>
        <v>0.44047287855189104</v>
      </c>
      <c r="G59" s="286">
        <f t="shared" ca="1" si="19"/>
        <v>0.73617477847721136</v>
      </c>
      <c r="H59" s="286">
        <f t="shared" ca="1" si="19"/>
        <v>1.0078734310135222</v>
      </c>
      <c r="I59" s="286">
        <f t="shared" ca="1" si="19"/>
        <v>1.2527518555446222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39.194150775567124</v>
      </c>
      <c r="D69" s="285">
        <f t="shared" ca="1" si="24"/>
        <v>39.194150775567124</v>
      </c>
      <c r="E69" s="285">
        <f t="shared" ca="1" si="24"/>
        <v>39.718662268528988</v>
      </c>
      <c r="F69" s="285">
        <f t="shared" ca="1" si="24"/>
        <v>40.266397819543421</v>
      </c>
      <c r="G69" s="285">
        <f t="shared" ca="1" si="24"/>
        <v>40.799829723828914</v>
      </c>
      <c r="H69" s="285">
        <f t="shared" ca="1" si="24"/>
        <v>41.308317428401637</v>
      </c>
      <c r="I69" s="285">
        <f t="shared" ca="1" si="24"/>
        <v>41.788503922853067</v>
      </c>
      <c r="K69" s="42"/>
      <c r="L69" s="21"/>
    </row>
    <row r="70" spans="1:20" s="87" customFormat="1" ht="18" customHeight="1" collapsed="1" thickBot="1" x14ac:dyDescent="0.25">
      <c r="A70" s="99" t="s">
        <v>122</v>
      </c>
      <c r="B70" s="294">
        <f t="shared" ref="B70:I70" ca="1" si="25">SUM(B64:B69)</f>
        <v>0</v>
      </c>
      <c r="C70" s="294">
        <f t="shared" ca="1" si="25"/>
        <v>39.194150775567124</v>
      </c>
      <c r="D70" s="294">
        <f t="shared" ca="1" si="25"/>
        <v>39.194150775567124</v>
      </c>
      <c r="E70" s="294">
        <f t="shared" ca="1" si="25"/>
        <v>39.718662268528988</v>
      </c>
      <c r="F70" s="294">
        <f t="shared" ca="1" si="25"/>
        <v>40.266397819543421</v>
      </c>
      <c r="G70" s="294">
        <f t="shared" ca="1" si="25"/>
        <v>40.799829723828914</v>
      </c>
      <c r="H70" s="294">
        <f t="shared" ca="1" si="25"/>
        <v>41.308317428401637</v>
      </c>
      <c r="I70" s="294">
        <f t="shared" ca="1" si="25"/>
        <v>41.788503922853067</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0.34029834619821925</v>
      </c>
      <c r="Q77" s="284">
        <f ca="1">IF($B77&lt;&gt;0,(+VLOOKUP($B77,$A$8:$I$13,6,FALSE))*(F77),0)</f>
        <v>0.63177416542440323</v>
      </c>
      <c r="R77" s="284">
        <f ca="1">IF($B77&lt;&gt;0,(+VLOOKUP($B77,$A$8:$I$13,7,FALSE))*(G77),0)</f>
        <v>0.86950416978457679</v>
      </c>
      <c r="S77" s="284">
        <f ca="1">IF($B77&lt;&gt;0,(+VLOOKUP($B77,$A$8:$I$13,8,FALSE))*(H77),0)</f>
        <v>1.1062932218209891</v>
      </c>
      <c r="T77" s="284">
        <f ca="1">IF($B77&lt;&gt;0,(+VLOOKUP($B77,$A$8:$I$13,9,FALSE))*(I77),0)</f>
        <v>1.3416012917413167</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0.34029834619821925</v>
      </c>
      <c r="Q83" s="291">
        <f t="shared" ca="1" si="51"/>
        <v>0.63177416542440323</v>
      </c>
      <c r="R83" s="291">
        <f t="shared" ca="1" si="51"/>
        <v>0.86950416978457679</v>
      </c>
      <c r="S83" s="291">
        <f t="shared" ca="1" si="51"/>
        <v>1.1062932218209891</v>
      </c>
      <c r="T83" s="291">
        <f t="shared" ca="1" si="51"/>
        <v>1.3416012917413167</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0.34029834619821925</v>
      </c>
      <c r="F103" s="284">
        <f t="shared" ca="1" si="62"/>
        <v>0.63177416542440323</v>
      </c>
      <c r="G103" s="284">
        <f t="shared" ca="1" si="62"/>
        <v>0.86950416978457679</v>
      </c>
      <c r="H103" s="284">
        <f t="shared" ca="1" si="62"/>
        <v>1.1062932218209891</v>
      </c>
      <c r="I103" s="284">
        <f t="shared" ca="1" si="62"/>
        <v>1.3416012917413167</v>
      </c>
    </row>
    <row r="104" spans="1:20" outlineLevel="1" x14ac:dyDescent="0.2">
      <c r="A104" s="120" t="s">
        <v>135</v>
      </c>
      <c r="B104" s="121"/>
      <c r="C104" s="295">
        <f t="shared" ref="C104:I104" ca="1" si="63">SUM(C98:C103)</f>
        <v>0</v>
      </c>
      <c r="D104" s="295">
        <f t="shared" ca="1" si="63"/>
        <v>0</v>
      </c>
      <c r="E104" s="295">
        <f t="shared" ca="1" si="63"/>
        <v>0.34029834619821925</v>
      </c>
      <c r="F104" s="295">
        <f t="shared" ca="1" si="63"/>
        <v>0.63177416542440323</v>
      </c>
      <c r="G104" s="295">
        <f t="shared" ca="1" si="63"/>
        <v>0.86950416978457679</v>
      </c>
      <c r="H104" s="295">
        <f t="shared" ca="1" si="63"/>
        <v>1.1062932218209891</v>
      </c>
      <c r="I104" s="295">
        <f t="shared" ca="1" si="63"/>
        <v>1.3416012917413167</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0.18421314676364814</v>
      </c>
      <c r="Q113" s="284">
        <f ca="1">IF($B113&lt;&gt;0,(+VLOOKUP($B113,$A$8:$I$13,6,FALSE)+VLOOKUP($B113,$A$42:$I$47,6,FALSE))*(F113),0)</f>
        <v>0.44047287855189104</v>
      </c>
      <c r="R113" s="284">
        <f ca="1">IF($B113&lt;&gt;0,(+VLOOKUP($B113,$A$8:$I$13,7,FALSE)+VLOOKUP($B113,$A$42:$I$47,7,FALSE))*(G113),0)</f>
        <v>0.73617477847721136</v>
      </c>
      <c r="S113" s="284">
        <f ca="1">IF($B113&lt;&gt;0,(+VLOOKUP($B113,$A$8:$I$13,8,FALSE)+VLOOKUP($B113,$A$42:$I$47,8,FALSE))*(H113),0)</f>
        <v>1.0078734310135222</v>
      </c>
      <c r="T113" s="284">
        <f ca="1">IF($B113&lt;&gt;0,(+VLOOKUP($B113,$A$8:$I$13,9,FALSE)+VLOOKUP($B113,$A$42:$I$47,9,FALSE))*(I113),0)</f>
        <v>1.2527518555446222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0.18421314676364814</v>
      </c>
      <c r="Q119" s="291">
        <f t="shared" ca="1" si="75"/>
        <v>0.44047287855189104</v>
      </c>
      <c r="R119" s="291">
        <f t="shared" ca="1" si="75"/>
        <v>0.73617477847721136</v>
      </c>
      <c r="S119" s="291">
        <f t="shared" ca="1" si="75"/>
        <v>1.0078734310135222</v>
      </c>
      <c r="T119" s="291">
        <f t="shared" ca="1" si="75"/>
        <v>1.2527518555446222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0.18421314676364814</v>
      </c>
      <c r="F139" s="284">
        <f t="shared" ca="1" si="83"/>
        <v>0.44047287855189104</v>
      </c>
      <c r="G139" s="284">
        <f t="shared" ca="1" si="83"/>
        <v>0.73617477847721136</v>
      </c>
      <c r="H139" s="284">
        <f t="shared" ca="1" si="83"/>
        <v>1.0078734310135222</v>
      </c>
      <c r="I139" s="284">
        <f t="shared" ca="1" si="83"/>
        <v>1.2527518555446222</v>
      </c>
    </row>
    <row r="140" spans="1:16" outlineLevel="1" x14ac:dyDescent="0.2">
      <c r="A140" s="120" t="s">
        <v>140</v>
      </c>
      <c r="B140" s="121"/>
      <c r="C140" s="295">
        <f t="shared" ref="C140:I140" ca="1" si="84">SUM(C134:C139)</f>
        <v>0</v>
      </c>
      <c r="D140" s="295">
        <f t="shared" ca="1" si="84"/>
        <v>0</v>
      </c>
      <c r="E140" s="295">
        <f t="shared" ca="1" si="84"/>
        <v>0.18421314676364814</v>
      </c>
      <c r="F140" s="295">
        <f t="shared" ca="1" si="84"/>
        <v>0.44047287855189104</v>
      </c>
      <c r="G140" s="295">
        <f t="shared" ca="1" si="84"/>
        <v>0.73617477847721136</v>
      </c>
      <c r="H140" s="295">
        <f t="shared" ca="1" si="84"/>
        <v>1.0078734310135222</v>
      </c>
      <c r="I140" s="295">
        <f t="shared" ca="1" si="84"/>
        <v>1.2527518555446222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2.5008990746574474E-2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ref="E149:E154" si="88">SUMIF($A$185:$A$195,$A149,E$185:E$195)</f>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9">SUMIF($A$185:$A$195,$A150,D$185:D$195)</f>
        <v>0</v>
      </c>
      <c r="E150" s="284">
        <f t="shared" si="88"/>
        <v>0</v>
      </c>
      <c r="F150" s="284">
        <f t="shared" si="89"/>
        <v>0</v>
      </c>
      <c r="G150" s="284">
        <f t="shared" si="89"/>
        <v>0</v>
      </c>
      <c r="H150" s="284">
        <f t="shared" si="89"/>
        <v>0</v>
      </c>
      <c r="I150" s="284">
        <f t="shared" si="89"/>
        <v>0</v>
      </c>
      <c r="J150" s="42"/>
      <c r="K150" s="21"/>
      <c r="L150" s="21"/>
    </row>
    <row r="151" spans="1:13" s="736" customFormat="1" hidden="1" outlineLevel="1" x14ac:dyDescent="0.2">
      <c r="A151" s="61" t="s">
        <v>546</v>
      </c>
      <c r="B151" s="65"/>
      <c r="C151" s="284">
        <f t="shared" si="86"/>
        <v>0</v>
      </c>
      <c r="D151" s="284">
        <f t="shared" si="89"/>
        <v>0</v>
      </c>
      <c r="E151" s="284">
        <f t="shared" si="88"/>
        <v>0</v>
      </c>
      <c r="F151" s="284">
        <f t="shared" si="89"/>
        <v>0</v>
      </c>
      <c r="G151" s="284">
        <f t="shared" si="89"/>
        <v>0</v>
      </c>
      <c r="H151" s="284">
        <f t="shared" si="89"/>
        <v>0</v>
      </c>
      <c r="I151" s="284">
        <f t="shared" si="89"/>
        <v>0</v>
      </c>
      <c r="J151" s="42"/>
      <c r="K151" s="712"/>
      <c r="L151" s="712"/>
    </row>
    <row r="152" spans="1:13" hidden="1" outlineLevel="1" x14ac:dyDescent="0.2">
      <c r="A152" s="61" t="s">
        <v>547</v>
      </c>
      <c r="B152" s="65"/>
      <c r="C152" s="284">
        <f t="shared" si="86"/>
        <v>0</v>
      </c>
      <c r="D152" s="284">
        <f t="shared" si="89"/>
        <v>0</v>
      </c>
      <c r="E152" s="284">
        <f t="shared" si="88"/>
        <v>0</v>
      </c>
      <c r="F152" s="284">
        <f t="shared" si="89"/>
        <v>0</v>
      </c>
      <c r="G152" s="284">
        <f t="shared" si="89"/>
        <v>0</v>
      </c>
      <c r="H152" s="284">
        <f t="shared" si="89"/>
        <v>0</v>
      </c>
      <c r="I152" s="284">
        <f t="shared" si="89"/>
        <v>0</v>
      </c>
      <c r="J152" s="42"/>
      <c r="K152" s="21"/>
      <c r="L152" s="21"/>
    </row>
    <row r="153" spans="1:13" s="736" customFormat="1" hidden="1" outlineLevel="1" x14ac:dyDescent="0.2">
      <c r="A153" s="61" t="s">
        <v>498</v>
      </c>
      <c r="B153" s="65"/>
      <c r="C153" s="284">
        <f t="shared" si="86"/>
        <v>0</v>
      </c>
      <c r="D153" s="284">
        <f t="shared" si="89"/>
        <v>0</v>
      </c>
      <c r="E153" s="284">
        <f t="shared" si="88"/>
        <v>0</v>
      </c>
      <c r="F153" s="284">
        <f t="shared" si="89"/>
        <v>0</v>
      </c>
      <c r="G153" s="284">
        <f t="shared" si="89"/>
        <v>0</v>
      </c>
      <c r="H153" s="284">
        <f t="shared" si="89"/>
        <v>0</v>
      </c>
      <c r="I153" s="284">
        <f t="shared" si="89"/>
        <v>0</v>
      </c>
      <c r="J153" s="42"/>
      <c r="K153" s="712"/>
      <c r="L153" s="712"/>
    </row>
    <row r="154" spans="1:13" hidden="1" outlineLevel="1" x14ac:dyDescent="0.2">
      <c r="A154" s="83" t="s">
        <v>70</v>
      </c>
      <c r="B154" s="65"/>
      <c r="C154" s="284">
        <f t="shared" si="86"/>
        <v>0</v>
      </c>
      <c r="D154" s="284">
        <f t="shared" si="89"/>
        <v>0</v>
      </c>
      <c r="E154" s="284">
        <f t="shared" si="88"/>
        <v>0</v>
      </c>
      <c r="F154" s="284">
        <f t="shared" si="89"/>
        <v>0</v>
      </c>
      <c r="G154" s="284">
        <f t="shared" si="89"/>
        <v>0</v>
      </c>
      <c r="H154" s="284">
        <f t="shared" si="89"/>
        <v>0</v>
      </c>
      <c r="I154" s="284">
        <f t="shared" si="89"/>
        <v>0</v>
      </c>
      <c r="J154" s="42"/>
      <c r="K154" s="21"/>
      <c r="L154" s="21"/>
    </row>
    <row r="155" spans="1:13" hidden="1" outlineLevel="1" x14ac:dyDescent="0.2">
      <c r="A155" s="129" t="s">
        <v>143</v>
      </c>
      <c r="B155" s="130"/>
      <c r="C155" s="295">
        <f t="shared" ref="C155:I155" si="90">SUM(C149:C154)</f>
        <v>0</v>
      </c>
      <c r="D155" s="295">
        <f t="shared" si="90"/>
        <v>0</v>
      </c>
      <c r="E155" s="295">
        <f t="shared" si="90"/>
        <v>0</v>
      </c>
      <c r="F155" s="295">
        <f t="shared" si="90"/>
        <v>0</v>
      </c>
      <c r="G155" s="295">
        <f t="shared" si="90"/>
        <v>0</v>
      </c>
      <c r="H155" s="295">
        <f t="shared" si="90"/>
        <v>0</v>
      </c>
      <c r="I155" s="295">
        <f t="shared" si="90"/>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1">IF(ISNUMBER($J160),OFFSET($B$177,MATCH(+$J160,$J$178:$J$195,0),0),"")</f>
        <v>Step Change</v>
      </c>
      <c r="B160" s="284">
        <f t="shared" ref="B160:I169" ca="1" si="92">IF(ISNUMBER($J160),OFFSET(B$177,MATCH(+$J160,$J$178:$J$195,0)+13,0),"")</f>
        <v>0</v>
      </c>
      <c r="C160" s="284">
        <f t="shared" ca="1" si="92"/>
        <v>0</v>
      </c>
      <c r="D160" s="284">
        <f t="shared" ca="1" si="92"/>
        <v>0</v>
      </c>
      <c r="E160" s="284">
        <f t="shared" ca="1" si="92"/>
        <v>0</v>
      </c>
      <c r="F160" s="284">
        <f t="shared" ca="1" si="92"/>
        <v>0</v>
      </c>
      <c r="G160" s="284">
        <f t="shared" ca="1" si="92"/>
        <v>0</v>
      </c>
      <c r="H160" s="284">
        <f t="shared" ca="1" si="92"/>
        <v>0</v>
      </c>
      <c r="I160" s="284">
        <f t="shared" ca="1" si="92"/>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1"/>
        <v/>
      </c>
      <c r="B161" s="284" t="str">
        <f t="shared" ca="1" si="92"/>
        <v/>
      </c>
      <c r="C161" s="284" t="str">
        <f t="shared" ca="1" si="92"/>
        <v/>
      </c>
      <c r="D161" s="284" t="str">
        <f t="shared" ca="1" si="92"/>
        <v/>
      </c>
      <c r="E161" s="284" t="str">
        <f t="shared" ca="1" si="92"/>
        <v/>
      </c>
      <c r="F161" s="284" t="str">
        <f t="shared" ca="1" si="92"/>
        <v/>
      </c>
      <c r="G161" s="284" t="str">
        <f t="shared" ca="1" si="92"/>
        <v/>
      </c>
      <c r="H161" s="284" t="str">
        <f t="shared" ca="1" si="92"/>
        <v/>
      </c>
      <c r="I161" s="284" t="str">
        <f t="shared" ca="1" si="92"/>
        <v/>
      </c>
      <c r="J161" s="377" t="str">
        <f>IF(J160&lt;$D$158,J160+1,"")</f>
        <v/>
      </c>
      <c r="K161" s="66" t="str">
        <f t="shared" ref="K161:K169" ca="1" si="93">IF(ISNUMBER($J161),OFFSET($B$177,MATCH(+$J161,$J$178:$J$195,0)+1,0),"")</f>
        <v/>
      </c>
      <c r="L161" s="66" t="str">
        <f t="shared" ref="L161:L169" ca="1" si="94">IF(ISNUMBER($J161),OFFSET($B$177,MATCH(+$J161,$J$178:$J$195,0)+2,0),"")</f>
        <v/>
      </c>
      <c r="M161" s="66" t="str">
        <f t="shared" ref="M161:M169" ca="1" si="95">IF(ISNUMBER($J161),OFFSET($B$177,MATCH(+$J161,$J$178:$J$195,0)+3,0),"")</f>
        <v/>
      </c>
    </row>
    <row r="162" spans="1:13" hidden="1" outlineLevel="1" x14ac:dyDescent="0.2">
      <c r="A162" s="66" t="str">
        <f t="shared" ca="1" si="91"/>
        <v/>
      </c>
      <c r="B162" s="284" t="str">
        <f t="shared" ca="1" si="92"/>
        <v/>
      </c>
      <c r="C162" s="284" t="str">
        <f t="shared" ca="1" si="92"/>
        <v/>
      </c>
      <c r="D162" s="284" t="str">
        <f t="shared" ca="1" si="92"/>
        <v/>
      </c>
      <c r="E162" s="284" t="str">
        <f t="shared" ca="1" si="92"/>
        <v/>
      </c>
      <c r="F162" s="284" t="str">
        <f t="shared" ca="1" si="92"/>
        <v/>
      </c>
      <c r="G162" s="284" t="str">
        <f t="shared" ca="1" si="92"/>
        <v/>
      </c>
      <c r="H162" s="284" t="str">
        <f t="shared" ca="1" si="92"/>
        <v/>
      </c>
      <c r="I162" s="284" t="str">
        <f t="shared" ca="1" si="92"/>
        <v/>
      </c>
      <c r="J162" s="377" t="str">
        <f t="shared" ref="J162:J169" si="96">IF(J161&lt;$D$158,J161+1,"")</f>
        <v/>
      </c>
      <c r="K162" s="66" t="str">
        <f t="shared" ca="1" si="93"/>
        <v/>
      </c>
      <c r="L162" s="66" t="str">
        <f t="shared" ca="1" si="94"/>
        <v/>
      </c>
      <c r="M162" s="66" t="str">
        <f t="shared" ca="1" si="95"/>
        <v/>
      </c>
    </row>
    <row r="163" spans="1:13" hidden="1" outlineLevel="1" x14ac:dyDescent="0.2">
      <c r="A163" s="66" t="str">
        <f t="shared" ca="1" si="91"/>
        <v/>
      </c>
      <c r="B163" s="284" t="str">
        <f t="shared" ca="1" si="92"/>
        <v/>
      </c>
      <c r="C163" s="284" t="str">
        <f t="shared" ca="1" si="92"/>
        <v/>
      </c>
      <c r="D163" s="284" t="str">
        <f t="shared" ca="1" si="92"/>
        <v/>
      </c>
      <c r="E163" s="284" t="str">
        <f t="shared" ca="1" si="92"/>
        <v/>
      </c>
      <c r="F163" s="284" t="str">
        <f t="shared" ca="1" si="92"/>
        <v/>
      </c>
      <c r="G163" s="284" t="str">
        <f t="shared" ca="1" si="92"/>
        <v/>
      </c>
      <c r="H163" s="284" t="str">
        <f t="shared" ca="1" si="92"/>
        <v/>
      </c>
      <c r="I163" s="284" t="str">
        <f t="shared" ca="1" si="92"/>
        <v/>
      </c>
      <c r="J163" s="377" t="str">
        <f t="shared" si="96"/>
        <v/>
      </c>
      <c r="K163" s="66" t="str">
        <f t="shared" ca="1" si="93"/>
        <v/>
      </c>
      <c r="L163" s="66" t="str">
        <f t="shared" ca="1" si="94"/>
        <v/>
      </c>
      <c r="M163" s="66" t="str">
        <f t="shared" ca="1" si="95"/>
        <v/>
      </c>
    </row>
    <row r="164" spans="1:13" hidden="1" outlineLevel="1" x14ac:dyDescent="0.2">
      <c r="A164" s="66" t="str">
        <f t="shared" ca="1" si="91"/>
        <v/>
      </c>
      <c r="B164" s="284" t="str">
        <f t="shared" ca="1" si="92"/>
        <v/>
      </c>
      <c r="C164" s="284" t="str">
        <f t="shared" ca="1" si="92"/>
        <v/>
      </c>
      <c r="D164" s="284" t="str">
        <f t="shared" ca="1" si="92"/>
        <v/>
      </c>
      <c r="E164" s="284" t="str">
        <f t="shared" ca="1" si="92"/>
        <v/>
      </c>
      <c r="F164" s="284" t="str">
        <f t="shared" ca="1" si="92"/>
        <v/>
      </c>
      <c r="G164" s="284" t="str">
        <f t="shared" ca="1" si="92"/>
        <v/>
      </c>
      <c r="H164" s="284" t="str">
        <f t="shared" ca="1" si="92"/>
        <v/>
      </c>
      <c r="I164" s="284" t="str">
        <f t="shared" ca="1" si="92"/>
        <v/>
      </c>
      <c r="J164" s="377" t="str">
        <f t="shared" si="96"/>
        <v/>
      </c>
      <c r="K164" s="66" t="str">
        <f t="shared" ca="1" si="93"/>
        <v/>
      </c>
      <c r="L164" s="66" t="str">
        <f t="shared" ca="1" si="94"/>
        <v/>
      </c>
      <c r="M164" s="66" t="str">
        <f t="shared" ca="1" si="95"/>
        <v/>
      </c>
    </row>
    <row r="165" spans="1:13" hidden="1" outlineLevel="1" x14ac:dyDescent="0.2">
      <c r="A165" s="66" t="str">
        <f t="shared" ca="1" si="91"/>
        <v/>
      </c>
      <c r="B165" s="284" t="str">
        <f t="shared" ca="1" si="92"/>
        <v/>
      </c>
      <c r="C165" s="284" t="str">
        <f t="shared" ca="1" si="92"/>
        <v/>
      </c>
      <c r="D165" s="284" t="str">
        <f t="shared" ca="1" si="92"/>
        <v/>
      </c>
      <c r="E165" s="284" t="str">
        <f t="shared" ca="1" si="92"/>
        <v/>
      </c>
      <c r="F165" s="284" t="str">
        <f t="shared" ca="1" si="92"/>
        <v/>
      </c>
      <c r="G165" s="284" t="str">
        <f t="shared" ca="1" si="92"/>
        <v/>
      </c>
      <c r="H165" s="284" t="str">
        <f t="shared" ca="1" si="92"/>
        <v/>
      </c>
      <c r="I165" s="284" t="str">
        <f t="shared" ca="1" si="92"/>
        <v/>
      </c>
      <c r="J165" s="377" t="str">
        <f t="shared" si="96"/>
        <v/>
      </c>
      <c r="K165" s="66" t="str">
        <f t="shared" ca="1" si="93"/>
        <v/>
      </c>
      <c r="L165" s="66" t="str">
        <f t="shared" ca="1" si="94"/>
        <v/>
      </c>
      <c r="M165" s="66" t="str">
        <f t="shared" ca="1" si="95"/>
        <v/>
      </c>
    </row>
    <row r="166" spans="1:13" hidden="1" outlineLevel="1" x14ac:dyDescent="0.2">
      <c r="A166" s="66" t="str">
        <f t="shared" ca="1" si="91"/>
        <v/>
      </c>
      <c r="B166" s="284" t="str">
        <f t="shared" ca="1" si="92"/>
        <v/>
      </c>
      <c r="C166" s="284" t="str">
        <f t="shared" ca="1" si="92"/>
        <v/>
      </c>
      <c r="D166" s="284" t="str">
        <f t="shared" ca="1" si="92"/>
        <v/>
      </c>
      <c r="E166" s="284" t="str">
        <f t="shared" ca="1" si="92"/>
        <v/>
      </c>
      <c r="F166" s="284" t="str">
        <f t="shared" ca="1" si="92"/>
        <v/>
      </c>
      <c r="G166" s="284" t="str">
        <f t="shared" ca="1" si="92"/>
        <v/>
      </c>
      <c r="H166" s="284" t="str">
        <f t="shared" ca="1" si="92"/>
        <v/>
      </c>
      <c r="I166" s="284" t="str">
        <f t="shared" ca="1" si="92"/>
        <v/>
      </c>
      <c r="J166" s="377" t="str">
        <f t="shared" si="96"/>
        <v/>
      </c>
      <c r="K166" s="66" t="str">
        <f t="shared" ca="1" si="93"/>
        <v/>
      </c>
      <c r="L166" s="66" t="str">
        <f t="shared" ca="1" si="94"/>
        <v/>
      </c>
      <c r="M166" s="66" t="str">
        <f t="shared" ca="1" si="95"/>
        <v/>
      </c>
    </row>
    <row r="167" spans="1:13" hidden="1" outlineLevel="1" x14ac:dyDescent="0.2">
      <c r="A167" s="66" t="str">
        <f t="shared" ca="1" si="91"/>
        <v/>
      </c>
      <c r="B167" s="284" t="str">
        <f t="shared" ca="1" si="92"/>
        <v/>
      </c>
      <c r="C167" s="284" t="str">
        <f t="shared" ca="1" si="92"/>
        <v/>
      </c>
      <c r="D167" s="284" t="str">
        <f t="shared" ca="1" si="92"/>
        <v/>
      </c>
      <c r="E167" s="284" t="str">
        <f t="shared" ca="1" si="92"/>
        <v/>
      </c>
      <c r="F167" s="284" t="str">
        <f t="shared" ca="1" si="92"/>
        <v/>
      </c>
      <c r="G167" s="284" t="str">
        <f t="shared" ca="1" si="92"/>
        <v/>
      </c>
      <c r="H167" s="284" t="str">
        <f t="shared" ca="1" si="92"/>
        <v/>
      </c>
      <c r="I167" s="284" t="str">
        <f t="shared" ca="1" si="92"/>
        <v/>
      </c>
      <c r="J167" s="377" t="str">
        <f t="shared" si="96"/>
        <v/>
      </c>
      <c r="K167" s="66" t="str">
        <f t="shared" ca="1" si="93"/>
        <v/>
      </c>
      <c r="L167" s="66" t="str">
        <f t="shared" ca="1" si="94"/>
        <v/>
      </c>
      <c r="M167" s="66" t="str">
        <f t="shared" ca="1" si="95"/>
        <v/>
      </c>
    </row>
    <row r="168" spans="1:13" hidden="1" outlineLevel="1" x14ac:dyDescent="0.2">
      <c r="A168" s="66" t="str">
        <f t="shared" ca="1" si="91"/>
        <v/>
      </c>
      <c r="B168" s="284" t="str">
        <f t="shared" ca="1" si="92"/>
        <v/>
      </c>
      <c r="C168" s="284" t="str">
        <f t="shared" ca="1" si="92"/>
        <v/>
      </c>
      <c r="D168" s="284" t="str">
        <f t="shared" ca="1" si="92"/>
        <v/>
      </c>
      <c r="E168" s="284" t="str">
        <f t="shared" ca="1" si="92"/>
        <v/>
      </c>
      <c r="F168" s="284" t="str">
        <f t="shared" ca="1" si="92"/>
        <v/>
      </c>
      <c r="G168" s="284" t="str">
        <f t="shared" ca="1" si="92"/>
        <v/>
      </c>
      <c r="H168" s="284" t="str">
        <f t="shared" ca="1" si="92"/>
        <v/>
      </c>
      <c r="I168" s="284" t="str">
        <f t="shared" ca="1" si="92"/>
        <v/>
      </c>
      <c r="J168" s="377" t="str">
        <f t="shared" si="96"/>
        <v/>
      </c>
      <c r="K168" s="66" t="str">
        <f t="shared" ca="1" si="93"/>
        <v/>
      </c>
      <c r="L168" s="66" t="str">
        <f t="shared" ca="1" si="94"/>
        <v/>
      </c>
      <c r="M168" s="66" t="str">
        <f t="shared" ca="1" si="95"/>
        <v/>
      </c>
    </row>
    <row r="169" spans="1:13" hidden="1" outlineLevel="1" x14ac:dyDescent="0.2">
      <c r="A169" s="66" t="str">
        <f t="shared" ca="1" si="91"/>
        <v/>
      </c>
      <c r="B169" s="284" t="str">
        <f t="shared" ca="1" si="92"/>
        <v/>
      </c>
      <c r="C169" s="284" t="str">
        <f t="shared" ca="1" si="92"/>
        <v/>
      </c>
      <c r="D169" s="284" t="str">
        <f t="shared" ca="1" si="92"/>
        <v/>
      </c>
      <c r="E169" s="284" t="str">
        <f t="shared" ca="1" si="92"/>
        <v/>
      </c>
      <c r="F169" s="284" t="str">
        <f t="shared" ca="1" si="92"/>
        <v/>
      </c>
      <c r="G169" s="284" t="str">
        <f t="shared" ca="1" si="92"/>
        <v/>
      </c>
      <c r="H169" s="284" t="str">
        <f t="shared" ca="1" si="92"/>
        <v/>
      </c>
      <c r="I169" s="284" t="str">
        <f t="shared" ca="1" si="92"/>
        <v/>
      </c>
      <c r="J169" s="377" t="str">
        <f t="shared" si="96"/>
        <v/>
      </c>
      <c r="K169" s="66" t="str">
        <f t="shared" ca="1" si="93"/>
        <v/>
      </c>
      <c r="L169" s="66" t="str">
        <f t="shared" ca="1" si="94"/>
        <v/>
      </c>
      <c r="M169" s="66" t="str">
        <f t="shared" ca="1" si="95"/>
        <v/>
      </c>
    </row>
    <row r="170" spans="1:13" collapsed="1" x14ac:dyDescent="0.2">
      <c r="A170" s="129" t="s">
        <v>143</v>
      </c>
      <c r="B170" s="295">
        <f ca="1">SUM(B160:B169)</f>
        <v>0</v>
      </c>
      <c r="C170" s="295">
        <f t="shared" ref="C170:I170" ca="1" si="97">SUM(C160:C169)</f>
        <v>0</v>
      </c>
      <c r="D170" s="295">
        <f t="shared" ca="1" si="97"/>
        <v>0</v>
      </c>
      <c r="E170" s="295">
        <f t="shared" ca="1" si="97"/>
        <v>0</v>
      </c>
      <c r="F170" s="295">
        <f t="shared" ca="1" si="97"/>
        <v>0</v>
      </c>
      <c r="G170" s="295">
        <f t="shared" ca="1" si="97"/>
        <v>0</v>
      </c>
      <c r="H170" s="295">
        <f t="shared" ca="1" si="97"/>
        <v>0</v>
      </c>
      <c r="I170" s="295">
        <f t="shared" ca="1" si="97"/>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481</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v>0</v>
      </c>
      <c r="F185" s="284">
        <v>0</v>
      </c>
      <c r="G185" s="284">
        <v>0</v>
      </c>
      <c r="H185" s="284">
        <v>0</v>
      </c>
      <c r="I185" s="284">
        <v>0</v>
      </c>
      <c r="J185" s="63"/>
      <c r="K185" s="63"/>
      <c r="L185" s="63"/>
    </row>
    <row r="186" spans="1:12" hidden="1" outlineLevel="1" x14ac:dyDescent="0.2">
      <c r="A186" s="61" t="s">
        <v>69</v>
      </c>
      <c r="B186" s="65"/>
      <c r="C186" s="284"/>
      <c r="D186" s="284"/>
      <c r="E186" s="284">
        <v>0</v>
      </c>
      <c r="F186" s="284">
        <v>0</v>
      </c>
      <c r="G186" s="284">
        <v>0</v>
      </c>
      <c r="H186" s="284">
        <v>0</v>
      </c>
      <c r="I186" s="284">
        <v>0</v>
      </c>
      <c r="J186" s="42"/>
      <c r="K186" s="21"/>
      <c r="L186" s="21"/>
    </row>
    <row r="187" spans="1:12" s="736" customFormat="1" hidden="1" outlineLevel="1" x14ac:dyDescent="0.2">
      <c r="A187" s="61" t="s">
        <v>546</v>
      </c>
      <c r="B187" s="65"/>
      <c r="C187" s="284"/>
      <c r="D187" s="284"/>
      <c r="E187" s="284">
        <v>0</v>
      </c>
      <c r="F187" s="284">
        <v>0</v>
      </c>
      <c r="G187" s="284">
        <v>0</v>
      </c>
      <c r="H187" s="284">
        <v>0</v>
      </c>
      <c r="I187" s="284">
        <v>0</v>
      </c>
      <c r="J187" s="42"/>
      <c r="K187" s="712"/>
      <c r="L187" s="712"/>
    </row>
    <row r="188" spans="1:12" hidden="1" outlineLevel="1" x14ac:dyDescent="0.2">
      <c r="A188" s="61" t="s">
        <v>547</v>
      </c>
      <c r="B188" s="65"/>
      <c r="C188" s="284"/>
      <c r="D188" s="284"/>
      <c r="E188" s="284">
        <v>0</v>
      </c>
      <c r="F188" s="284">
        <v>0</v>
      </c>
      <c r="G188" s="284">
        <v>0</v>
      </c>
      <c r="H188" s="284">
        <v>0</v>
      </c>
      <c r="I188" s="284">
        <v>0</v>
      </c>
      <c r="J188" s="42"/>
      <c r="K188" s="21"/>
      <c r="L188" s="21"/>
    </row>
    <row r="189" spans="1:12" s="736" customFormat="1" hidden="1" outlineLevel="1" x14ac:dyDescent="0.2">
      <c r="A189" s="61" t="s">
        <v>498</v>
      </c>
      <c r="B189" s="65"/>
      <c r="C189" s="284"/>
      <c r="D189" s="284"/>
      <c r="E189" s="284">
        <v>0</v>
      </c>
      <c r="F189" s="284">
        <v>0</v>
      </c>
      <c r="G189" s="284">
        <v>0</v>
      </c>
      <c r="H189" s="284">
        <v>0</v>
      </c>
      <c r="I189" s="284">
        <v>0</v>
      </c>
      <c r="J189" s="42"/>
      <c r="K189" s="712"/>
      <c r="L189" s="712"/>
    </row>
    <row r="190" spans="1:12" hidden="1" outlineLevel="1" x14ac:dyDescent="0.2">
      <c r="A190" s="83" t="s">
        <v>70</v>
      </c>
      <c r="B190" s="65"/>
      <c r="C190" s="284"/>
      <c r="D190" s="284"/>
      <c r="E190" s="284">
        <v>0</v>
      </c>
      <c r="F190" s="284">
        <v>0</v>
      </c>
      <c r="G190" s="284">
        <v>0</v>
      </c>
      <c r="H190" s="284">
        <v>0</v>
      </c>
      <c r="I190" s="284">
        <v>0</v>
      </c>
      <c r="J190" s="42"/>
      <c r="K190" s="21"/>
      <c r="L190" s="21"/>
    </row>
    <row r="191" spans="1:12" hidden="1" outlineLevel="1" x14ac:dyDescent="0.2">
      <c r="A191" s="129" t="s">
        <v>147</v>
      </c>
      <c r="B191" s="132"/>
      <c r="C191" s="295">
        <f t="shared" ref="C191:I191" si="98">SUM(C185:C190)</f>
        <v>0</v>
      </c>
      <c r="D191" s="295">
        <f t="shared" si="98"/>
        <v>0</v>
      </c>
      <c r="E191" s="295">
        <f>SUM(E185:E190)</f>
        <v>0</v>
      </c>
      <c r="F191" s="295">
        <f t="shared" si="98"/>
        <v>0</v>
      </c>
      <c r="G191" s="295">
        <f t="shared" si="98"/>
        <v>0</v>
      </c>
      <c r="H191" s="295">
        <f t="shared" si="98"/>
        <v>0</v>
      </c>
      <c r="I191" s="295">
        <f t="shared" si="98"/>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9">+B14</f>
        <v>0</v>
      </c>
      <c r="C205" s="82">
        <f t="shared" ca="1" si="99"/>
        <v>39.194150775567124</v>
      </c>
      <c r="D205" s="82">
        <f t="shared" ca="1" si="99"/>
        <v>39.194150775567124</v>
      </c>
      <c r="E205" s="82">
        <f t="shared" ca="1" si="99"/>
        <v>39.194150775567124</v>
      </c>
      <c r="F205" s="82">
        <f t="shared" ca="1" si="99"/>
        <v>39.194150775567124</v>
      </c>
      <c r="G205" s="82">
        <f t="shared" ca="1" si="99"/>
        <v>39.194150775567124</v>
      </c>
      <c r="H205" s="82">
        <f t="shared" ca="1" si="99"/>
        <v>39.194150775567124</v>
      </c>
      <c r="I205" s="82">
        <f t="shared" ca="1" si="99"/>
        <v>39.194150775567124</v>
      </c>
    </row>
    <row r="206" spans="1:9" hidden="1" outlineLevel="1" x14ac:dyDescent="0.2">
      <c r="A206" t="s">
        <v>149</v>
      </c>
      <c r="B206" s="82">
        <f t="shared" ref="B206:I206" ca="1" si="100">+B36</f>
        <v>0</v>
      </c>
      <c r="C206" s="82">
        <f t="shared" ca="1" si="100"/>
        <v>39.194150775567124</v>
      </c>
      <c r="D206" s="82">
        <f t="shared" ca="1" si="100"/>
        <v>39.194150775567124</v>
      </c>
      <c r="E206" s="82">
        <f t="shared" ca="1" si="100"/>
        <v>39.194150775567124</v>
      </c>
      <c r="F206" s="82">
        <f t="shared" ca="1" si="100"/>
        <v>39.194150775567124</v>
      </c>
      <c r="G206" s="82">
        <f t="shared" ca="1" si="100"/>
        <v>39.194150775567124</v>
      </c>
      <c r="H206" s="82">
        <f t="shared" ca="1" si="100"/>
        <v>39.194150775567124</v>
      </c>
      <c r="I206" s="82">
        <f t="shared" ca="1" si="100"/>
        <v>39.194150775567124</v>
      </c>
    </row>
    <row r="207" spans="1:9" hidden="1" outlineLevel="1" x14ac:dyDescent="0.2">
      <c r="A207" t="s">
        <v>150</v>
      </c>
      <c r="B207" s="82">
        <f t="shared" ref="B207:I207" ca="1" si="101">+B36+B48</f>
        <v>0</v>
      </c>
      <c r="C207" s="82">
        <f t="shared" ca="1" si="101"/>
        <v>39.194150775567124</v>
      </c>
      <c r="D207" s="82">
        <f t="shared" ca="1" si="101"/>
        <v>39.194150775567124</v>
      </c>
      <c r="E207" s="82">
        <f t="shared" ca="1" si="101"/>
        <v>39.534449121765341</v>
      </c>
      <c r="F207" s="82">
        <f t="shared" ca="1" si="101"/>
        <v>39.825924940991527</v>
      </c>
      <c r="G207" s="82">
        <f t="shared" ca="1" si="101"/>
        <v>40.063654945351701</v>
      </c>
      <c r="H207" s="82">
        <f t="shared" ca="1" si="101"/>
        <v>40.300443997388115</v>
      </c>
      <c r="I207" s="82">
        <f t="shared" ca="1" si="101"/>
        <v>40.535752067308444</v>
      </c>
    </row>
    <row r="208" spans="1:9" hidden="1" outlineLevel="1" x14ac:dyDescent="0.2">
      <c r="A208" t="s">
        <v>151</v>
      </c>
      <c r="B208" s="82">
        <f t="shared" ref="B208:I208" ca="1" si="102">+B70</f>
        <v>0</v>
      </c>
      <c r="C208" s="82">
        <f t="shared" ca="1" si="102"/>
        <v>39.194150775567124</v>
      </c>
      <c r="D208" s="82">
        <f t="shared" ca="1" si="102"/>
        <v>39.194150775567124</v>
      </c>
      <c r="E208" s="82">
        <f t="shared" ca="1" si="102"/>
        <v>39.718662268528988</v>
      </c>
      <c r="F208" s="82">
        <f t="shared" ca="1" si="102"/>
        <v>40.266397819543421</v>
      </c>
      <c r="G208" s="82">
        <f t="shared" ca="1" si="102"/>
        <v>40.799829723828914</v>
      </c>
      <c r="H208" s="82">
        <f t="shared" ca="1" si="102"/>
        <v>41.308317428401637</v>
      </c>
      <c r="I208" s="82">
        <f t="shared" ca="1" si="102"/>
        <v>41.788503922853067</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119" priority="2" stopIfTrue="1" operator="notEqual">
      <formula>0</formula>
    </cfRule>
  </conditionalFormatting>
  <conditionalFormatting sqref="J130 J94 J70 J59 J48 J36:J37 J14 J25">
    <cfRule type="cellIs" dxfId="118" priority="3" stopIfTrue="1" operator="equal">
      <formula>"OK"</formula>
    </cfRule>
    <cfRule type="cellIs" dxfId="117" priority="4" stopIfTrue="1" operator="equal">
      <formula>"Warning Check Escalations"</formula>
    </cfRule>
  </conditionalFormatting>
  <conditionalFormatting sqref="N120:T120 N84:T84">
    <cfRule type="cellIs" dxfId="116" priority="5" stopIfTrue="1" operator="notEqual">
      <formula>0</formula>
    </cfRule>
    <cfRule type="cellIs" dxfId="115" priority="6" stopIfTrue="1" operator="equal">
      <formula>0</formula>
    </cfRule>
  </conditionalFormatting>
  <conditionalFormatting sqref="B94:I94">
    <cfRule type="cellIs" dxfId="114" priority="1" stopIfTrue="1" operator="notEqual">
      <formula>0</formula>
    </cfRule>
  </conditionalFormatting>
  <dataValidations count="5">
    <dataValidation type="list" showInputMessage="1" showErrorMessage="1" sqref="B112" xr:uid="{00000000-0002-0000-4400-000000000000}">
      <formula1>"Labour, Materials, Services"</formula1>
    </dataValidation>
    <dataValidation type="list" allowBlank="1" showInputMessage="1" showErrorMessage="1" sqref="A77:A82" xr:uid="{00000000-0002-0000-4400-000001000000}">
      <formula1>EscalationDescription_Input_Cost</formula1>
    </dataValidation>
    <dataValidation type="list" showInputMessage="1" showErrorMessage="1" sqref="A113:A118" xr:uid="{00000000-0002-0000-4400-000002000000}">
      <formula1>EscalationDescription_General</formula1>
    </dataValidation>
    <dataValidation type="list" allowBlank="1" showInputMessage="1" showErrorMessage="1" sqref="D5" xr:uid="{00000000-0002-0000-4400-000003000000}">
      <formula1>"2008/09 Regulatory Accounts, Bottom Up"</formula1>
    </dataValidation>
    <dataValidation type="list" showInputMessage="1" showErrorMessage="1" sqref="B77:B82 B113:B118" xr:uid="{00000000-0002-0000-4400-000004000000}">
      <formula1>LU_CostCategory</formula1>
    </dataValidation>
  </dataValidations>
  <pageMargins left="0.46" right="0.28999999999999998" top="0.39" bottom="0.35" header="0.24" footer="0.2"/>
  <pageSetup paperSize="9" scale="73"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28673"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7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sheetPr codeName="Sheet43">
    <tabColor rgb="FF008000"/>
    <pageSetUpPr fitToPage="1"/>
  </sheetPr>
  <dimension ref="A1:T240"/>
  <sheetViews>
    <sheetView showGridLines="0" workbookViewId="0">
      <selection activeCell="A115" sqref="A115"/>
    </sheetView>
  </sheetViews>
  <sheetFormatPr defaultRowHeight="12.75" outlineLevelRow="2" x14ac:dyDescent="0.2"/>
  <cols>
    <col min="1" max="1" width="38.5703125" customWidth="1"/>
    <col min="2"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15</v>
      </c>
      <c r="M1" s="281"/>
      <c r="N1" s="279"/>
      <c r="O1" s="279"/>
      <c r="P1" s="279"/>
      <c r="Q1" s="279"/>
      <c r="R1" s="279"/>
      <c r="S1" s="279"/>
      <c r="T1" s="279"/>
    </row>
    <row r="2" spans="1:20" ht="15.75" x14ac:dyDescent="0.25">
      <c r="A2" s="184" t="s">
        <v>114</v>
      </c>
      <c r="B2" s="74" t="str">
        <f ca="1">OFFSET(List_DAOpexStart,+$K$1,1)</f>
        <v>Emergency Response</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36.703452161832011</v>
      </c>
      <c r="D13" s="285">
        <f ca="1">OFFSET(Future_DAOpexStart,MATCH($K$1,'I-5 Future DA'!$A$6:$A$222)+7,+'I-5 Future DA'!E$5)</f>
        <v>36.703452161832011</v>
      </c>
      <c r="E13" s="285">
        <f ca="1">OFFSET(Future_DAOpexStart,MATCH($K$1,'I-5 Future DA'!$A$6:$A$222)+7,+'I-5 Future DA'!F$5)</f>
        <v>36.703452161832011</v>
      </c>
      <c r="F13" s="285">
        <f ca="1">OFFSET(Future_DAOpexStart,MATCH($K$1,'I-5 Future DA'!$A$6:$A$222)+7,+'I-5 Future DA'!G$5)</f>
        <v>36.703452161832011</v>
      </c>
      <c r="G13" s="285">
        <f ca="1">OFFSET(Future_DAOpexStart,MATCH($K$1,'I-5 Future DA'!$A$6:$A$222)+7,+'I-5 Future DA'!H$5)</f>
        <v>36.703452161832011</v>
      </c>
      <c r="H13" s="285">
        <f ca="1">OFFSET(Future_DAOpexStart,MATCH($K$1,'I-5 Future DA'!$A$6:$A$222)+7,+'I-5 Future DA'!I$5)</f>
        <v>36.703452161832011</v>
      </c>
      <c r="I13" s="285">
        <f ca="1">OFFSET(Future_DAOpexStart,MATCH($K$1,'I-5 Future DA'!$A$6:$A$222)+7,+'I-5 Future DA'!J$5)</f>
        <v>36.703452161832011</v>
      </c>
      <c r="J13" s="36"/>
      <c r="K13" s="21"/>
      <c r="L13" s="21"/>
    </row>
    <row r="14" spans="1:20" s="87" customFormat="1" ht="18" customHeight="1" collapsed="1" thickBot="1" x14ac:dyDescent="0.25">
      <c r="A14" s="84" t="s">
        <v>71</v>
      </c>
      <c r="B14" s="286">
        <f t="shared" ref="B14:I14" ca="1" si="0">SUM(B8:B13)</f>
        <v>0</v>
      </c>
      <c r="C14" s="286">
        <f t="shared" ca="1" si="0"/>
        <v>36.703452161832011</v>
      </c>
      <c r="D14" s="286">
        <f t="shared" ca="1" si="0"/>
        <v>36.703452161832011</v>
      </c>
      <c r="E14" s="286">
        <f t="shared" ca="1" si="0"/>
        <v>36.703452161832011</v>
      </c>
      <c r="F14" s="286">
        <f t="shared" ca="1" si="0"/>
        <v>36.703452161832011</v>
      </c>
      <c r="G14" s="286">
        <f t="shared" ca="1" si="0"/>
        <v>36.703452161832011</v>
      </c>
      <c r="H14" s="286">
        <f t="shared" ca="1" si="0"/>
        <v>36.703452161832011</v>
      </c>
      <c r="I14" s="286">
        <f t="shared" ca="1" si="0"/>
        <v>36.703452161832011</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+'DA-15'!B8+'DA-15'!B19</f>
        <v>0</v>
      </c>
      <c r="C30" s="284">
        <f ca="1">+'DA-15'!C8+'DA-15'!C19</f>
        <v>0</v>
      </c>
      <c r="D30" s="284">
        <f ca="1">+'DA-15'!D8+'DA-15'!D19</f>
        <v>0</v>
      </c>
      <c r="E30" s="284">
        <f ca="1">+'DA-15'!E8+'DA-15'!E19</f>
        <v>0</v>
      </c>
      <c r="F30" s="284">
        <f ca="1">+'DA-15'!F8+'DA-15'!F19</f>
        <v>0</v>
      </c>
      <c r="G30" s="284">
        <f ca="1">+'DA-15'!G8+'DA-15'!G19</f>
        <v>0</v>
      </c>
      <c r="H30" s="284">
        <f ca="1">+'DA-15'!H8+'DA-15'!H19</f>
        <v>0</v>
      </c>
      <c r="I30" s="284">
        <f ca="1">+'DA-15'!I8+'DA-15'!I19</f>
        <v>0</v>
      </c>
      <c r="J30" s="42"/>
      <c r="K30" s="21"/>
      <c r="L30" s="21"/>
    </row>
    <row r="31" spans="1:12" hidden="1" outlineLevel="2" x14ac:dyDescent="0.2">
      <c r="A31" s="61" t="s">
        <v>69</v>
      </c>
      <c r="B31" s="284">
        <f ca="1">+'DA-15'!B9+'DA-15'!B20</f>
        <v>0</v>
      </c>
      <c r="C31" s="284">
        <f ca="1">+'DA-15'!C9+'DA-15'!C20</f>
        <v>0</v>
      </c>
      <c r="D31" s="284">
        <f ca="1">+'DA-15'!D9+'DA-15'!D20</f>
        <v>0</v>
      </c>
      <c r="E31" s="284">
        <f ca="1">+'DA-15'!E9+'DA-15'!E20</f>
        <v>0</v>
      </c>
      <c r="F31" s="284">
        <f ca="1">+'DA-15'!F9+'DA-15'!F20</f>
        <v>0</v>
      </c>
      <c r="G31" s="284">
        <f ca="1">+'DA-15'!G9+'DA-15'!G20</f>
        <v>0</v>
      </c>
      <c r="H31" s="284">
        <f ca="1">+'DA-15'!H9+'DA-15'!H20</f>
        <v>0</v>
      </c>
      <c r="I31" s="284">
        <f ca="1">+'DA-15'!I9+'DA-15'!I20</f>
        <v>0</v>
      </c>
      <c r="J31" s="42"/>
      <c r="K31" s="21"/>
      <c r="L31" s="21"/>
    </row>
    <row r="32" spans="1:12" s="736" customFormat="1" hidden="1" outlineLevel="2" x14ac:dyDescent="0.2">
      <c r="A32" s="61" t="s">
        <v>546</v>
      </c>
      <c r="B32" s="284">
        <f ca="1">+'DA-15'!B10+'DA-15'!B21</f>
        <v>0</v>
      </c>
      <c r="C32" s="284">
        <f ca="1">+'DA-15'!C10+'DA-15'!C21</f>
        <v>0</v>
      </c>
      <c r="D32" s="284">
        <f ca="1">+'DA-15'!D10+'DA-15'!D21</f>
        <v>0</v>
      </c>
      <c r="E32" s="284">
        <f ca="1">+'DA-15'!E10+'DA-15'!E21</f>
        <v>0</v>
      </c>
      <c r="F32" s="284">
        <f ca="1">+'DA-15'!F10+'DA-15'!F21</f>
        <v>0</v>
      </c>
      <c r="G32" s="284">
        <f ca="1">+'DA-15'!G10+'DA-15'!G21</f>
        <v>0</v>
      </c>
      <c r="H32" s="284">
        <f ca="1">+'DA-15'!H10+'DA-15'!H21</f>
        <v>0</v>
      </c>
      <c r="I32" s="284">
        <f ca="1">+'DA-15'!I10+'DA-15'!I21</f>
        <v>0</v>
      </c>
      <c r="J32" s="42"/>
      <c r="K32" s="712"/>
      <c r="L32" s="712"/>
    </row>
    <row r="33" spans="1:12" hidden="1" outlineLevel="2" x14ac:dyDescent="0.2">
      <c r="A33" s="61" t="s">
        <v>547</v>
      </c>
      <c r="B33" s="284">
        <f ca="1">+'DA-15'!B11+'DA-15'!B22</f>
        <v>0</v>
      </c>
      <c r="C33" s="284">
        <f ca="1">+'DA-15'!C11+'DA-15'!C22</f>
        <v>0</v>
      </c>
      <c r="D33" s="284">
        <f ca="1">+'DA-15'!D11+'DA-15'!D22</f>
        <v>0</v>
      </c>
      <c r="E33" s="284">
        <f ca="1">+'DA-15'!E11+'DA-15'!E22</f>
        <v>0</v>
      </c>
      <c r="F33" s="284">
        <f ca="1">+'DA-15'!F11+'DA-15'!F22</f>
        <v>0</v>
      </c>
      <c r="G33" s="284">
        <f ca="1">+'DA-15'!G11+'DA-15'!G22</f>
        <v>0</v>
      </c>
      <c r="H33" s="284">
        <f ca="1">+'DA-15'!H11+'DA-15'!H22</f>
        <v>0</v>
      </c>
      <c r="I33" s="284">
        <f ca="1">+'DA-15'!I11+'DA-15'!I22</f>
        <v>0</v>
      </c>
      <c r="J33" s="42"/>
      <c r="K33" s="21"/>
      <c r="L33" s="21"/>
    </row>
    <row r="34" spans="1:12" s="736" customFormat="1" hidden="1" outlineLevel="2" x14ac:dyDescent="0.2">
      <c r="A34" s="61" t="s">
        <v>498</v>
      </c>
      <c r="B34" s="284">
        <f ca="1">+'DA-15'!B12+'DA-15'!B23</f>
        <v>0</v>
      </c>
      <c r="C34" s="284">
        <f ca="1">+'DA-15'!C12+'DA-15'!C23</f>
        <v>0</v>
      </c>
      <c r="D34" s="284">
        <f ca="1">+'DA-15'!D12+'DA-15'!D23</f>
        <v>0</v>
      </c>
      <c r="E34" s="284">
        <f ca="1">+'DA-15'!E12+'DA-15'!E23</f>
        <v>0</v>
      </c>
      <c r="F34" s="284">
        <f ca="1">+'DA-15'!F12+'DA-15'!F23</f>
        <v>0</v>
      </c>
      <c r="G34" s="284">
        <f ca="1">+'DA-15'!G12+'DA-15'!G23</f>
        <v>0</v>
      </c>
      <c r="H34" s="284">
        <f ca="1">+'DA-15'!H12+'DA-15'!H23</f>
        <v>0</v>
      </c>
      <c r="I34" s="284">
        <f ca="1">+'DA-15'!I12+'DA-15'!I23</f>
        <v>0</v>
      </c>
      <c r="J34" s="42"/>
      <c r="K34" s="712"/>
      <c r="L34" s="712"/>
    </row>
    <row r="35" spans="1:12" ht="13.5" hidden="1" outlineLevel="2" thickBot="1" x14ac:dyDescent="0.25">
      <c r="A35" s="83" t="s">
        <v>70</v>
      </c>
      <c r="B35" s="284">
        <f ca="1">+'DA-15'!B13+'DA-15'!B24</f>
        <v>0</v>
      </c>
      <c r="C35" s="284">
        <f ca="1">+'DA-15'!C13+'DA-15'!C24</f>
        <v>36.703452161832011</v>
      </c>
      <c r="D35" s="284">
        <f ca="1">+'DA-15'!D13+'DA-15'!D24</f>
        <v>36.703452161832011</v>
      </c>
      <c r="E35" s="284">
        <f ca="1">+'DA-15'!E13+'DA-15'!E24</f>
        <v>36.703452161832011</v>
      </c>
      <c r="F35" s="284">
        <f ca="1">+'DA-15'!F13+'DA-15'!F24</f>
        <v>36.703452161832011</v>
      </c>
      <c r="G35" s="284">
        <f ca="1">+'DA-15'!G13+'DA-15'!G24</f>
        <v>36.703452161832011</v>
      </c>
      <c r="H35" s="284">
        <f ca="1">+'DA-15'!H13+'DA-15'!H24</f>
        <v>36.703452161832011</v>
      </c>
      <c r="I35" s="284">
        <f ca="1">+'DA-15'!I13+'DA-15'!I24</f>
        <v>36.703452161832011</v>
      </c>
      <c r="J35" s="93"/>
      <c r="K35" s="21"/>
      <c r="L35" s="21"/>
    </row>
    <row r="36" spans="1:12" s="87" customFormat="1" ht="20.25" customHeight="1" collapsed="1" thickBot="1" x14ac:dyDescent="0.25">
      <c r="A36" s="94" t="s">
        <v>121</v>
      </c>
      <c r="B36" s="293">
        <f t="shared" ref="B36:I36" ca="1" si="7">SUM(B30:B35)</f>
        <v>0</v>
      </c>
      <c r="C36" s="293">
        <f t="shared" ca="1" si="7"/>
        <v>36.703452161832011</v>
      </c>
      <c r="D36" s="293">
        <f t="shared" ca="1" si="7"/>
        <v>36.703452161832011</v>
      </c>
      <c r="E36" s="293">
        <f t="shared" ca="1" si="7"/>
        <v>36.703452161832011</v>
      </c>
      <c r="F36" s="293">
        <f t="shared" ca="1" si="7"/>
        <v>36.703452161832011</v>
      </c>
      <c r="G36" s="293">
        <f t="shared" ca="1" si="7"/>
        <v>36.703452161832011</v>
      </c>
      <c r="H36" s="293">
        <f t="shared" ca="1" si="7"/>
        <v>36.703452161832011</v>
      </c>
      <c r="I36" s="293">
        <f t="shared" ca="1" si="7"/>
        <v>36.703452161832011</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0.31867316482904867</v>
      </c>
      <c r="F47" s="284">
        <f t="shared" ca="1" si="12"/>
        <v>0.59162636257936374</v>
      </c>
      <c r="G47" s="284">
        <f t="shared" ca="1" si="12"/>
        <v>0.8142491690391751</v>
      </c>
      <c r="H47" s="284">
        <f t="shared" ca="1" si="12"/>
        <v>1.0359908185426974</v>
      </c>
      <c r="I47" s="284">
        <f t="shared" ca="1" si="12"/>
        <v>1.2563455989554335</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0.31867316482904867</v>
      </c>
      <c r="F48" s="293">
        <f t="shared" ca="1" si="13"/>
        <v>0.59162636257936374</v>
      </c>
      <c r="G48" s="293">
        <f t="shared" ca="1" si="13"/>
        <v>0.8142491690391751</v>
      </c>
      <c r="H48" s="293">
        <f t="shared" ca="1" si="13"/>
        <v>1.0359908185426974</v>
      </c>
      <c r="I48" s="293">
        <f t="shared" ca="1" si="13"/>
        <v>1.2563455989554335</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0.17250682272812345</v>
      </c>
      <c r="F58" s="285">
        <f t="shared" ca="1" si="18"/>
        <v>0.41248183483010659</v>
      </c>
      <c r="G58" s="285">
        <f t="shared" ca="1" si="18"/>
        <v>0.68939255551952017</v>
      </c>
      <c r="H58" s="285">
        <f t="shared" ca="1" si="18"/>
        <v>0.94382538027706631</v>
      </c>
      <c r="I58" s="285">
        <f t="shared" ca="1" si="18"/>
        <v>1.1731423411600377</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0.17250682272812345</v>
      </c>
      <c r="F59" s="286">
        <f t="shared" ca="1" si="19"/>
        <v>0.41248183483010659</v>
      </c>
      <c r="G59" s="286">
        <f t="shared" ca="1" si="19"/>
        <v>0.68939255551952017</v>
      </c>
      <c r="H59" s="286">
        <f t="shared" ca="1" si="19"/>
        <v>0.94382538027706631</v>
      </c>
      <c r="I59" s="286">
        <f t="shared" ca="1" si="19"/>
        <v>1.1731423411600377</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36.703452161832011</v>
      </c>
      <c r="D69" s="285">
        <f t="shared" ca="1" si="24"/>
        <v>36.703452161832011</v>
      </c>
      <c r="E69" s="285">
        <f t="shared" ca="1" si="24"/>
        <v>37.194632149389186</v>
      </c>
      <c r="F69" s="285">
        <f t="shared" ca="1" si="24"/>
        <v>37.707560359241477</v>
      </c>
      <c r="G69" s="285">
        <f t="shared" ca="1" si="24"/>
        <v>38.207093886390702</v>
      </c>
      <c r="H69" s="285">
        <f t="shared" ca="1" si="24"/>
        <v>38.68326836065178</v>
      </c>
      <c r="I69" s="285">
        <f t="shared" ca="1" si="24"/>
        <v>39.132940101947483</v>
      </c>
      <c r="K69" s="42"/>
      <c r="L69" s="21"/>
    </row>
    <row r="70" spans="1:20" s="87" customFormat="1" ht="18" customHeight="1" collapsed="1" thickBot="1" x14ac:dyDescent="0.25">
      <c r="A70" s="99" t="s">
        <v>122</v>
      </c>
      <c r="B70" s="294">
        <f t="shared" ref="B70:I70" ca="1" si="25">SUM(B64:B69)</f>
        <v>0</v>
      </c>
      <c r="C70" s="294">
        <f t="shared" ca="1" si="25"/>
        <v>36.703452161832011</v>
      </c>
      <c r="D70" s="294">
        <f t="shared" ca="1" si="25"/>
        <v>36.703452161832011</v>
      </c>
      <c r="E70" s="294">
        <f t="shared" ca="1" si="25"/>
        <v>37.194632149389186</v>
      </c>
      <c r="F70" s="294">
        <f t="shared" ca="1" si="25"/>
        <v>37.707560359241477</v>
      </c>
      <c r="G70" s="294">
        <f t="shared" ca="1" si="25"/>
        <v>38.207093886390702</v>
      </c>
      <c r="H70" s="294">
        <f t="shared" ca="1" si="25"/>
        <v>38.68326836065178</v>
      </c>
      <c r="I70" s="294">
        <f t="shared" ca="1" si="25"/>
        <v>39.132940101947483</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0.31867316482904867</v>
      </c>
      <c r="Q77" s="284">
        <f ca="1">IF($B77&lt;&gt;0,(+VLOOKUP($B77,$A$8:$I$13,6,FALSE))*(F77),0)</f>
        <v>0.59162636257936374</v>
      </c>
      <c r="R77" s="284">
        <f ca="1">IF($B77&lt;&gt;0,(+VLOOKUP($B77,$A$8:$I$13,7,FALSE))*(G77),0)</f>
        <v>0.8142491690391751</v>
      </c>
      <c r="S77" s="284">
        <f ca="1">IF($B77&lt;&gt;0,(+VLOOKUP($B77,$A$8:$I$13,8,FALSE))*(H77),0)</f>
        <v>1.0359908185426974</v>
      </c>
      <c r="T77" s="284">
        <f ca="1">IF($B77&lt;&gt;0,(+VLOOKUP($B77,$A$8:$I$13,9,FALSE))*(I77),0)</f>
        <v>1.2563455989554335</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0.31867316482904867</v>
      </c>
      <c r="Q83" s="291">
        <f t="shared" ca="1" si="51"/>
        <v>0.59162636257936374</v>
      </c>
      <c r="R83" s="291">
        <f t="shared" ca="1" si="51"/>
        <v>0.8142491690391751</v>
      </c>
      <c r="S83" s="291">
        <f t="shared" ca="1" si="51"/>
        <v>1.0359908185426974</v>
      </c>
      <c r="T83" s="291">
        <f t="shared" ca="1" si="51"/>
        <v>1.2563455989554335</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0.31867316482904867</v>
      </c>
      <c r="F103" s="284">
        <f t="shared" ca="1" si="62"/>
        <v>0.59162636257936374</v>
      </c>
      <c r="G103" s="284">
        <f t="shared" ca="1" si="62"/>
        <v>0.8142491690391751</v>
      </c>
      <c r="H103" s="284">
        <f t="shared" ca="1" si="62"/>
        <v>1.0359908185426974</v>
      </c>
      <c r="I103" s="284">
        <f t="shared" ca="1" si="62"/>
        <v>1.2563455989554335</v>
      </c>
    </row>
    <row r="104" spans="1:20" outlineLevel="1" x14ac:dyDescent="0.2">
      <c r="A104" s="120" t="s">
        <v>135</v>
      </c>
      <c r="B104" s="121"/>
      <c r="C104" s="295">
        <f t="shared" ref="C104:I104" ca="1" si="63">SUM(C98:C103)</f>
        <v>0</v>
      </c>
      <c r="D104" s="295">
        <f t="shared" ca="1" si="63"/>
        <v>0</v>
      </c>
      <c r="E104" s="295">
        <f t="shared" ca="1" si="63"/>
        <v>0.31867316482904867</v>
      </c>
      <c r="F104" s="295">
        <f t="shared" ca="1" si="63"/>
        <v>0.59162636257936374</v>
      </c>
      <c r="G104" s="295">
        <f t="shared" ca="1" si="63"/>
        <v>0.8142491690391751</v>
      </c>
      <c r="H104" s="295">
        <f t="shared" ca="1" si="63"/>
        <v>1.0359908185426974</v>
      </c>
      <c r="I104" s="295">
        <f t="shared" ca="1" si="63"/>
        <v>1.2563455989554335</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0.17250682272812345</v>
      </c>
      <c r="Q113" s="284">
        <f ca="1">IF($B113&lt;&gt;0,(+VLOOKUP($B113,$A$8:$I$13,6,FALSE)+VLOOKUP($B113,$A$42:$I$47,6,FALSE))*(F113),0)</f>
        <v>0.41248183483010659</v>
      </c>
      <c r="R113" s="284">
        <f ca="1">IF($B113&lt;&gt;0,(+VLOOKUP($B113,$A$8:$I$13,7,FALSE)+VLOOKUP($B113,$A$42:$I$47,7,FALSE))*(G113),0)</f>
        <v>0.68939255551952017</v>
      </c>
      <c r="S113" s="284">
        <f ca="1">IF($B113&lt;&gt;0,(+VLOOKUP($B113,$A$8:$I$13,8,FALSE)+VLOOKUP($B113,$A$42:$I$47,8,FALSE))*(H113),0)</f>
        <v>0.94382538027706631</v>
      </c>
      <c r="T113" s="284">
        <f ca="1">IF($B113&lt;&gt;0,(+VLOOKUP($B113,$A$8:$I$13,9,FALSE)+VLOOKUP($B113,$A$42:$I$47,9,FALSE))*(I113),0)</f>
        <v>1.1731423411600377</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0.17250682272812345</v>
      </c>
      <c r="Q119" s="291">
        <f t="shared" ca="1" si="75"/>
        <v>0.41248183483010659</v>
      </c>
      <c r="R119" s="291">
        <f t="shared" ca="1" si="75"/>
        <v>0.68939255551952017</v>
      </c>
      <c r="S119" s="291">
        <f t="shared" ca="1" si="75"/>
        <v>0.94382538027706631</v>
      </c>
      <c r="T119" s="291">
        <f t="shared" ca="1" si="75"/>
        <v>1.1731423411600377</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0.17250682272812345</v>
      </c>
      <c r="F139" s="284">
        <f t="shared" ca="1" si="83"/>
        <v>0.41248183483010659</v>
      </c>
      <c r="G139" s="284">
        <f t="shared" ca="1" si="83"/>
        <v>0.68939255551952017</v>
      </c>
      <c r="H139" s="284">
        <f t="shared" ca="1" si="83"/>
        <v>0.94382538027706631</v>
      </c>
      <c r="I139" s="284">
        <f t="shared" ca="1" si="83"/>
        <v>1.1731423411600377</v>
      </c>
    </row>
    <row r="140" spans="1:16" outlineLevel="1" x14ac:dyDescent="0.2">
      <c r="A140" s="120" t="s">
        <v>140</v>
      </c>
      <c r="B140" s="121"/>
      <c r="C140" s="295">
        <f t="shared" ref="C140:I140" ca="1" si="84">SUM(C134:C139)</f>
        <v>0</v>
      </c>
      <c r="D140" s="295">
        <f t="shared" ca="1" si="84"/>
        <v>0</v>
      </c>
      <c r="E140" s="295">
        <f t="shared" ca="1" si="84"/>
        <v>0.17250682272812345</v>
      </c>
      <c r="F140" s="295">
        <f t="shared" ca="1" si="84"/>
        <v>0.41248183483010659</v>
      </c>
      <c r="G140" s="295">
        <f t="shared" ca="1" si="84"/>
        <v>0.68939255551952017</v>
      </c>
      <c r="H140" s="295">
        <f t="shared" ca="1" si="84"/>
        <v>0.94382538027706631</v>
      </c>
      <c r="I140" s="295">
        <f t="shared" ca="1" si="84"/>
        <v>1.1731423411600377</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3.0904862785436023E-2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I154" si="86">SUMIF($A$185:$A$195,$A149,C$185:C$195)</f>
        <v>0</v>
      </c>
      <c r="D149" s="284">
        <f t="shared" si="86"/>
        <v>0</v>
      </c>
      <c r="E149" s="284">
        <f t="shared" si="86"/>
        <v>0</v>
      </c>
      <c r="F149" s="284">
        <f t="shared" si="86"/>
        <v>0</v>
      </c>
      <c r="G149" s="284">
        <f t="shared" si="86"/>
        <v>0</v>
      </c>
      <c r="H149" s="284">
        <f t="shared" si="86"/>
        <v>0</v>
      </c>
      <c r="I149" s="284">
        <f t="shared" si="86"/>
        <v>0</v>
      </c>
      <c r="J149" s="63"/>
      <c r="K149" s="63"/>
      <c r="L149" s="63"/>
    </row>
    <row r="150" spans="1:13" hidden="1" outlineLevel="1" x14ac:dyDescent="0.2">
      <c r="A150" s="61" t="s">
        <v>69</v>
      </c>
      <c r="B150" s="65"/>
      <c r="C150" s="284">
        <f t="shared" si="86"/>
        <v>0</v>
      </c>
      <c r="D150" s="284">
        <f t="shared" si="86"/>
        <v>0</v>
      </c>
      <c r="E150" s="284">
        <f t="shared" si="86"/>
        <v>0</v>
      </c>
      <c r="F150" s="284">
        <f t="shared" si="86"/>
        <v>0</v>
      </c>
      <c r="G150" s="284">
        <f t="shared" si="86"/>
        <v>0</v>
      </c>
      <c r="H150" s="284">
        <f t="shared" si="86"/>
        <v>0</v>
      </c>
      <c r="I150" s="284">
        <f t="shared" si="86"/>
        <v>0</v>
      </c>
      <c r="J150" s="42"/>
      <c r="K150" s="21"/>
      <c r="L150" s="21"/>
    </row>
    <row r="151" spans="1:13" s="736" customFormat="1" hidden="1" outlineLevel="1" x14ac:dyDescent="0.2">
      <c r="A151" s="61" t="s">
        <v>546</v>
      </c>
      <c r="B151" s="65"/>
      <c r="C151" s="284">
        <f t="shared" si="86"/>
        <v>0</v>
      </c>
      <c r="D151" s="284">
        <f t="shared" si="86"/>
        <v>0</v>
      </c>
      <c r="E151" s="284">
        <f t="shared" si="86"/>
        <v>0</v>
      </c>
      <c r="F151" s="284">
        <f t="shared" si="86"/>
        <v>0</v>
      </c>
      <c r="G151" s="284">
        <f t="shared" si="86"/>
        <v>0</v>
      </c>
      <c r="H151" s="284">
        <f t="shared" si="86"/>
        <v>0</v>
      </c>
      <c r="I151" s="284">
        <f t="shared" si="86"/>
        <v>0</v>
      </c>
      <c r="J151" s="42"/>
      <c r="K151" s="712"/>
      <c r="L151" s="712"/>
    </row>
    <row r="152" spans="1:13" hidden="1" outlineLevel="1" x14ac:dyDescent="0.2">
      <c r="A152" s="61" t="s">
        <v>547</v>
      </c>
      <c r="B152" s="65"/>
      <c r="C152" s="284">
        <f t="shared" si="86"/>
        <v>0</v>
      </c>
      <c r="D152" s="284">
        <f t="shared" si="86"/>
        <v>0</v>
      </c>
      <c r="E152" s="284">
        <f t="shared" si="86"/>
        <v>0</v>
      </c>
      <c r="F152" s="284">
        <f t="shared" si="86"/>
        <v>0</v>
      </c>
      <c r="G152" s="284">
        <f t="shared" si="86"/>
        <v>0</v>
      </c>
      <c r="H152" s="284">
        <f t="shared" si="86"/>
        <v>0</v>
      </c>
      <c r="I152" s="284">
        <f t="shared" si="86"/>
        <v>0</v>
      </c>
      <c r="J152" s="42"/>
      <c r="K152" s="21"/>
      <c r="L152" s="21"/>
    </row>
    <row r="153" spans="1:13" s="736" customFormat="1" hidden="1" outlineLevel="1" x14ac:dyDescent="0.2">
      <c r="A153" s="61" t="s">
        <v>498</v>
      </c>
      <c r="B153" s="65"/>
      <c r="C153" s="284">
        <f t="shared" si="86"/>
        <v>0</v>
      </c>
      <c r="D153" s="284">
        <f t="shared" si="86"/>
        <v>0</v>
      </c>
      <c r="E153" s="284">
        <f t="shared" si="86"/>
        <v>0</v>
      </c>
      <c r="F153" s="284">
        <f t="shared" si="86"/>
        <v>0</v>
      </c>
      <c r="G153" s="284">
        <f t="shared" si="86"/>
        <v>0</v>
      </c>
      <c r="H153" s="284">
        <f t="shared" si="86"/>
        <v>0</v>
      </c>
      <c r="I153" s="284">
        <f t="shared" si="86"/>
        <v>0</v>
      </c>
      <c r="J153" s="42"/>
      <c r="K153" s="712"/>
      <c r="L153" s="712"/>
    </row>
    <row r="154" spans="1:13" hidden="1" outlineLevel="1" x14ac:dyDescent="0.2">
      <c r="A154" s="83" t="s">
        <v>70</v>
      </c>
      <c r="B154" s="65"/>
      <c r="C154" s="284">
        <f t="shared" si="86"/>
        <v>0</v>
      </c>
      <c r="D154" s="284">
        <f t="shared" si="86"/>
        <v>0</v>
      </c>
      <c r="E154" s="284">
        <f t="shared" si="86"/>
        <v>0</v>
      </c>
      <c r="F154" s="284">
        <f t="shared" si="86"/>
        <v>0</v>
      </c>
      <c r="G154" s="284">
        <f t="shared" si="86"/>
        <v>0</v>
      </c>
      <c r="H154" s="284">
        <f t="shared" si="86"/>
        <v>0</v>
      </c>
      <c r="I154" s="284">
        <f t="shared" si="86"/>
        <v>0</v>
      </c>
      <c r="J154" s="42"/>
      <c r="K154" s="21"/>
      <c r="L154" s="21"/>
    </row>
    <row r="155" spans="1:13" hidden="1" outlineLevel="1" x14ac:dyDescent="0.2">
      <c r="A155" s="129" t="s">
        <v>143</v>
      </c>
      <c r="B155" s="130"/>
      <c r="C155" s="295">
        <f t="shared" ref="C155:I155" si="87">SUM(C149:C154)</f>
        <v>0</v>
      </c>
      <c r="D155" s="295">
        <f t="shared" si="87"/>
        <v>0</v>
      </c>
      <c r="E155" s="295">
        <f t="shared" si="87"/>
        <v>0</v>
      </c>
      <c r="F155" s="295">
        <f t="shared" si="87"/>
        <v>0</v>
      </c>
      <c r="G155" s="295">
        <f t="shared" si="87"/>
        <v>0</v>
      </c>
      <c r="H155" s="295">
        <f t="shared" si="87"/>
        <v>0</v>
      </c>
      <c r="I155" s="295">
        <f t="shared" si="87"/>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88">IF(ISNUMBER($J160),OFFSET($B$177,MATCH(+$J160,$J$178:$J$195,0),0),"")</f>
        <v>Step Change</v>
      </c>
      <c r="B160" s="284">
        <f t="shared" ref="B160:I169" ca="1" si="89">IF(ISNUMBER($J160),OFFSET(B$177,MATCH(+$J160,$J$178:$J$195,0)+13,0),"")</f>
        <v>0</v>
      </c>
      <c r="C160" s="284">
        <f t="shared" ca="1" si="89"/>
        <v>0</v>
      </c>
      <c r="D160" s="284">
        <f t="shared" ca="1" si="89"/>
        <v>0</v>
      </c>
      <c r="E160" s="284">
        <f t="shared" ca="1" si="89"/>
        <v>0</v>
      </c>
      <c r="F160" s="284">
        <f t="shared" ca="1" si="89"/>
        <v>0</v>
      </c>
      <c r="G160" s="284">
        <f t="shared" ca="1" si="89"/>
        <v>0</v>
      </c>
      <c r="H160" s="284">
        <f t="shared" ca="1" si="89"/>
        <v>0</v>
      </c>
      <c r="I160" s="284">
        <f t="shared" ca="1" si="89"/>
        <v>0</v>
      </c>
      <c r="J160" s="377">
        <f>IF($D$158&gt;0,1,"")</f>
        <v>1</v>
      </c>
      <c r="K160" s="66">
        <f t="shared" ref="K160:K169" ca="1" si="90">IF(ISNUMBER($J160),OFFSET($B$177,MATCH(+$J160,$J$178:$J$195,0)+1,0),"")</f>
        <v>0</v>
      </c>
      <c r="L160" s="66">
        <f t="shared" ref="L160:L169" ca="1" si="91">IF(ISNUMBER($J160),OFFSET($B$177,MATCH(+$J160,$J$178:$J$195,0)+2,0),"")</f>
        <v>0</v>
      </c>
      <c r="M160" s="66">
        <f t="shared" ref="M160:M169" ca="1" si="92">IF(ISNUMBER($J160),OFFSET($B$177,MATCH(+$J160,$J$178:$J$195,0)+3,0),"")</f>
        <v>0</v>
      </c>
    </row>
    <row r="161" spans="1:13" hidden="1" outlineLevel="1" x14ac:dyDescent="0.2">
      <c r="A161" s="66" t="str">
        <f t="shared" ca="1" si="88"/>
        <v/>
      </c>
      <c r="B161" s="284" t="str">
        <f t="shared" ca="1" si="89"/>
        <v/>
      </c>
      <c r="C161" s="284" t="str">
        <f t="shared" ca="1" si="89"/>
        <v/>
      </c>
      <c r="D161" s="284" t="str">
        <f t="shared" ca="1" si="89"/>
        <v/>
      </c>
      <c r="E161" s="284" t="str">
        <f t="shared" ca="1" si="89"/>
        <v/>
      </c>
      <c r="F161" s="284" t="str">
        <f t="shared" ca="1" si="89"/>
        <v/>
      </c>
      <c r="G161" s="284" t="str">
        <f t="shared" ca="1" si="89"/>
        <v/>
      </c>
      <c r="H161" s="284" t="str">
        <f t="shared" ca="1" si="89"/>
        <v/>
      </c>
      <c r="I161" s="284" t="str">
        <f t="shared" ca="1" si="89"/>
        <v/>
      </c>
      <c r="J161" s="377" t="str">
        <f>IF(J160&lt;$D$158,J160+1,"")</f>
        <v/>
      </c>
      <c r="K161" s="66" t="str">
        <f t="shared" ca="1" si="90"/>
        <v/>
      </c>
      <c r="L161" s="66" t="str">
        <f t="shared" ca="1" si="91"/>
        <v/>
      </c>
      <c r="M161" s="66" t="str">
        <f t="shared" ca="1" si="92"/>
        <v/>
      </c>
    </row>
    <row r="162" spans="1:13" hidden="1" outlineLevel="1" x14ac:dyDescent="0.2">
      <c r="A162" s="66" t="str">
        <f t="shared" ca="1" si="88"/>
        <v/>
      </c>
      <c r="B162" s="284" t="str">
        <f t="shared" ca="1" si="89"/>
        <v/>
      </c>
      <c r="C162" s="284" t="str">
        <f t="shared" ca="1" si="89"/>
        <v/>
      </c>
      <c r="D162" s="284" t="str">
        <f t="shared" ca="1" si="89"/>
        <v/>
      </c>
      <c r="E162" s="284" t="str">
        <f t="shared" ca="1" si="89"/>
        <v/>
      </c>
      <c r="F162" s="284" t="str">
        <f t="shared" ca="1" si="89"/>
        <v/>
      </c>
      <c r="G162" s="284" t="str">
        <f t="shared" ca="1" si="89"/>
        <v/>
      </c>
      <c r="H162" s="284" t="str">
        <f t="shared" ca="1" si="89"/>
        <v/>
      </c>
      <c r="I162" s="284" t="str">
        <f t="shared" ca="1" si="89"/>
        <v/>
      </c>
      <c r="J162" s="377" t="str">
        <f t="shared" ref="J162:J169" si="93">IF(J161&lt;$D$158,J161+1,"")</f>
        <v/>
      </c>
      <c r="K162" s="66" t="str">
        <f t="shared" ca="1" si="90"/>
        <v/>
      </c>
      <c r="L162" s="66" t="str">
        <f t="shared" ca="1" si="91"/>
        <v/>
      </c>
      <c r="M162" s="66" t="str">
        <f t="shared" ca="1" si="92"/>
        <v/>
      </c>
    </row>
    <row r="163" spans="1:13" hidden="1" outlineLevel="1" x14ac:dyDescent="0.2">
      <c r="A163" s="66" t="str">
        <f t="shared" ca="1" si="88"/>
        <v/>
      </c>
      <c r="B163" s="284" t="str">
        <f t="shared" ca="1" si="89"/>
        <v/>
      </c>
      <c r="C163" s="284" t="str">
        <f t="shared" ca="1" si="89"/>
        <v/>
      </c>
      <c r="D163" s="284" t="str">
        <f t="shared" ca="1" si="89"/>
        <v/>
      </c>
      <c r="E163" s="284" t="str">
        <f t="shared" ca="1" si="89"/>
        <v/>
      </c>
      <c r="F163" s="284" t="str">
        <f t="shared" ca="1" si="89"/>
        <v/>
      </c>
      <c r="G163" s="284" t="str">
        <f t="shared" ca="1" si="89"/>
        <v/>
      </c>
      <c r="H163" s="284" t="str">
        <f t="shared" ca="1" si="89"/>
        <v/>
      </c>
      <c r="I163" s="284" t="str">
        <f t="shared" ca="1" si="89"/>
        <v/>
      </c>
      <c r="J163" s="377" t="str">
        <f t="shared" si="93"/>
        <v/>
      </c>
      <c r="K163" s="66" t="str">
        <f t="shared" ca="1" si="90"/>
        <v/>
      </c>
      <c r="L163" s="66" t="str">
        <f t="shared" ca="1" si="91"/>
        <v/>
      </c>
      <c r="M163" s="66" t="str">
        <f t="shared" ca="1" si="92"/>
        <v/>
      </c>
    </row>
    <row r="164" spans="1:13" hidden="1" outlineLevel="1" x14ac:dyDescent="0.2">
      <c r="A164" s="66" t="str">
        <f t="shared" ca="1" si="88"/>
        <v/>
      </c>
      <c r="B164" s="284" t="str">
        <f t="shared" ca="1" si="89"/>
        <v/>
      </c>
      <c r="C164" s="284" t="str">
        <f t="shared" ca="1" si="89"/>
        <v/>
      </c>
      <c r="D164" s="284" t="str">
        <f t="shared" ca="1" si="89"/>
        <v/>
      </c>
      <c r="E164" s="284" t="str">
        <f t="shared" ca="1" si="89"/>
        <v/>
      </c>
      <c r="F164" s="284" t="str">
        <f t="shared" ca="1" si="89"/>
        <v/>
      </c>
      <c r="G164" s="284" t="str">
        <f t="shared" ca="1" si="89"/>
        <v/>
      </c>
      <c r="H164" s="284" t="str">
        <f t="shared" ca="1" si="89"/>
        <v/>
      </c>
      <c r="I164" s="284" t="str">
        <f t="shared" ca="1" si="89"/>
        <v/>
      </c>
      <c r="J164" s="377" t="str">
        <f t="shared" si="93"/>
        <v/>
      </c>
      <c r="K164" s="66" t="str">
        <f t="shared" ca="1" si="90"/>
        <v/>
      </c>
      <c r="L164" s="66" t="str">
        <f t="shared" ca="1" si="91"/>
        <v/>
      </c>
      <c r="M164" s="66" t="str">
        <f t="shared" ca="1" si="92"/>
        <v/>
      </c>
    </row>
    <row r="165" spans="1:13" hidden="1" outlineLevel="1" x14ac:dyDescent="0.2">
      <c r="A165" s="66" t="str">
        <f t="shared" ca="1" si="88"/>
        <v/>
      </c>
      <c r="B165" s="284" t="str">
        <f t="shared" ca="1" si="89"/>
        <v/>
      </c>
      <c r="C165" s="284" t="str">
        <f t="shared" ca="1" si="89"/>
        <v/>
      </c>
      <c r="D165" s="284" t="str">
        <f t="shared" ca="1" si="89"/>
        <v/>
      </c>
      <c r="E165" s="284" t="str">
        <f t="shared" ca="1" si="89"/>
        <v/>
      </c>
      <c r="F165" s="284" t="str">
        <f t="shared" ca="1" si="89"/>
        <v/>
      </c>
      <c r="G165" s="284" t="str">
        <f t="shared" ca="1" si="89"/>
        <v/>
      </c>
      <c r="H165" s="284" t="str">
        <f t="shared" ca="1" si="89"/>
        <v/>
      </c>
      <c r="I165" s="284" t="str">
        <f t="shared" ca="1" si="89"/>
        <v/>
      </c>
      <c r="J165" s="377" t="str">
        <f t="shared" si="93"/>
        <v/>
      </c>
      <c r="K165" s="66" t="str">
        <f t="shared" ca="1" si="90"/>
        <v/>
      </c>
      <c r="L165" s="66" t="str">
        <f t="shared" ca="1" si="91"/>
        <v/>
      </c>
      <c r="M165" s="66" t="str">
        <f t="shared" ca="1" si="92"/>
        <v/>
      </c>
    </row>
    <row r="166" spans="1:13" hidden="1" outlineLevel="1" x14ac:dyDescent="0.2">
      <c r="A166" s="66" t="str">
        <f t="shared" ca="1" si="88"/>
        <v/>
      </c>
      <c r="B166" s="284" t="str">
        <f t="shared" ca="1" si="89"/>
        <v/>
      </c>
      <c r="C166" s="284" t="str">
        <f t="shared" ca="1" si="89"/>
        <v/>
      </c>
      <c r="D166" s="284" t="str">
        <f t="shared" ca="1" si="89"/>
        <v/>
      </c>
      <c r="E166" s="284" t="str">
        <f t="shared" ca="1" si="89"/>
        <v/>
      </c>
      <c r="F166" s="284" t="str">
        <f t="shared" ca="1" si="89"/>
        <v/>
      </c>
      <c r="G166" s="284" t="str">
        <f t="shared" ca="1" si="89"/>
        <v/>
      </c>
      <c r="H166" s="284" t="str">
        <f t="shared" ca="1" si="89"/>
        <v/>
      </c>
      <c r="I166" s="284" t="str">
        <f t="shared" ca="1" si="89"/>
        <v/>
      </c>
      <c r="J166" s="377" t="str">
        <f t="shared" si="93"/>
        <v/>
      </c>
      <c r="K166" s="66" t="str">
        <f t="shared" ca="1" si="90"/>
        <v/>
      </c>
      <c r="L166" s="66" t="str">
        <f t="shared" ca="1" si="91"/>
        <v/>
      </c>
      <c r="M166" s="66" t="str">
        <f t="shared" ca="1" si="92"/>
        <v/>
      </c>
    </row>
    <row r="167" spans="1:13" hidden="1" outlineLevel="1" x14ac:dyDescent="0.2">
      <c r="A167" s="66" t="str">
        <f t="shared" ca="1" si="88"/>
        <v/>
      </c>
      <c r="B167" s="284" t="str">
        <f t="shared" ca="1" si="89"/>
        <v/>
      </c>
      <c r="C167" s="284" t="str">
        <f t="shared" ca="1" si="89"/>
        <v/>
      </c>
      <c r="D167" s="284" t="str">
        <f t="shared" ca="1" si="89"/>
        <v/>
      </c>
      <c r="E167" s="284" t="str">
        <f t="shared" ca="1" si="89"/>
        <v/>
      </c>
      <c r="F167" s="284" t="str">
        <f t="shared" ca="1" si="89"/>
        <v/>
      </c>
      <c r="G167" s="284" t="str">
        <f t="shared" ca="1" si="89"/>
        <v/>
      </c>
      <c r="H167" s="284" t="str">
        <f t="shared" ca="1" si="89"/>
        <v/>
      </c>
      <c r="I167" s="284" t="str">
        <f t="shared" ca="1" si="89"/>
        <v/>
      </c>
      <c r="J167" s="377" t="str">
        <f t="shared" si="93"/>
        <v/>
      </c>
      <c r="K167" s="66" t="str">
        <f t="shared" ca="1" si="90"/>
        <v/>
      </c>
      <c r="L167" s="66" t="str">
        <f t="shared" ca="1" si="91"/>
        <v/>
      </c>
      <c r="M167" s="66" t="str">
        <f t="shared" ca="1" si="92"/>
        <v/>
      </c>
    </row>
    <row r="168" spans="1:13" hidden="1" outlineLevel="1" x14ac:dyDescent="0.2">
      <c r="A168" s="66" t="str">
        <f t="shared" ca="1" si="88"/>
        <v/>
      </c>
      <c r="B168" s="284" t="str">
        <f t="shared" ca="1" si="89"/>
        <v/>
      </c>
      <c r="C168" s="284" t="str">
        <f t="shared" ca="1" si="89"/>
        <v/>
      </c>
      <c r="D168" s="284" t="str">
        <f t="shared" ca="1" si="89"/>
        <v/>
      </c>
      <c r="E168" s="284" t="str">
        <f t="shared" ca="1" si="89"/>
        <v/>
      </c>
      <c r="F168" s="284" t="str">
        <f t="shared" ca="1" si="89"/>
        <v/>
      </c>
      <c r="G168" s="284" t="str">
        <f t="shared" ca="1" si="89"/>
        <v/>
      </c>
      <c r="H168" s="284" t="str">
        <f t="shared" ca="1" si="89"/>
        <v/>
      </c>
      <c r="I168" s="284" t="str">
        <f t="shared" ca="1" si="89"/>
        <v/>
      </c>
      <c r="J168" s="377" t="str">
        <f t="shared" si="93"/>
        <v/>
      </c>
      <c r="K168" s="66" t="str">
        <f t="shared" ca="1" si="90"/>
        <v/>
      </c>
      <c r="L168" s="66" t="str">
        <f t="shared" ca="1" si="91"/>
        <v/>
      </c>
      <c r="M168" s="66" t="str">
        <f t="shared" ca="1" si="92"/>
        <v/>
      </c>
    </row>
    <row r="169" spans="1:13" hidden="1" outlineLevel="1" x14ac:dyDescent="0.2">
      <c r="A169" s="66" t="str">
        <f t="shared" ca="1" si="88"/>
        <v/>
      </c>
      <c r="B169" s="284" t="str">
        <f t="shared" ca="1" si="89"/>
        <v/>
      </c>
      <c r="C169" s="284" t="str">
        <f t="shared" ca="1" si="89"/>
        <v/>
      </c>
      <c r="D169" s="284" t="str">
        <f t="shared" ca="1" si="89"/>
        <v/>
      </c>
      <c r="E169" s="284" t="str">
        <f t="shared" ca="1" si="89"/>
        <v/>
      </c>
      <c r="F169" s="284" t="str">
        <f t="shared" ca="1" si="89"/>
        <v/>
      </c>
      <c r="G169" s="284" t="str">
        <f t="shared" ca="1" si="89"/>
        <v/>
      </c>
      <c r="H169" s="284" t="str">
        <f t="shared" ca="1" si="89"/>
        <v/>
      </c>
      <c r="I169" s="284" t="str">
        <f t="shared" ca="1" si="89"/>
        <v/>
      </c>
      <c r="J169" s="377" t="str">
        <f t="shared" si="93"/>
        <v/>
      </c>
      <c r="K169" s="66" t="str">
        <f t="shared" ca="1" si="90"/>
        <v/>
      </c>
      <c r="L169" s="66" t="str">
        <f t="shared" ca="1" si="91"/>
        <v/>
      </c>
      <c r="M169" s="66" t="str">
        <f t="shared" ca="1" si="92"/>
        <v/>
      </c>
    </row>
    <row r="170" spans="1:13" collapsed="1" x14ac:dyDescent="0.2">
      <c r="A170" s="129" t="s">
        <v>143</v>
      </c>
      <c r="B170" s="295">
        <f ca="1">SUM(B160:B169)</f>
        <v>0</v>
      </c>
      <c r="C170" s="295">
        <f t="shared" ref="C170:I170" ca="1" si="94">SUM(C160:C169)</f>
        <v>0</v>
      </c>
      <c r="D170" s="295">
        <f t="shared" ca="1" si="94"/>
        <v>0</v>
      </c>
      <c r="E170" s="295">
        <f t="shared" ca="1" si="94"/>
        <v>0</v>
      </c>
      <c r="F170" s="295">
        <f t="shared" ca="1" si="94"/>
        <v>0</v>
      </c>
      <c r="G170" s="295">
        <f t="shared" ca="1" si="94"/>
        <v>0</v>
      </c>
      <c r="H170" s="295">
        <f t="shared" ca="1" si="94"/>
        <v>0</v>
      </c>
      <c r="I170" s="295">
        <f t="shared" ca="1" si="94"/>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481</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59"/>
      <c r="D185" s="486"/>
      <c r="E185" s="284">
        <v>0</v>
      </c>
      <c r="F185" s="284">
        <v>0</v>
      </c>
      <c r="G185" s="284">
        <v>0</v>
      </c>
      <c r="H185" s="284">
        <v>0</v>
      </c>
      <c r="I185" s="284">
        <v>0</v>
      </c>
      <c r="J185" s="63"/>
      <c r="K185" s="63"/>
      <c r="L185" s="63"/>
    </row>
    <row r="186" spans="1:12" hidden="1" outlineLevel="1" x14ac:dyDescent="0.2">
      <c r="A186" s="61" t="s">
        <v>69</v>
      </c>
      <c r="B186" s="65"/>
      <c r="C186" s="59"/>
      <c r="D186" s="486"/>
      <c r="E186" s="284">
        <v>0</v>
      </c>
      <c r="F186" s="284">
        <v>0</v>
      </c>
      <c r="G186" s="284">
        <v>0</v>
      </c>
      <c r="H186" s="284">
        <v>0</v>
      </c>
      <c r="I186" s="284">
        <v>0</v>
      </c>
      <c r="J186" s="42"/>
      <c r="K186" s="21"/>
      <c r="L186" s="21"/>
    </row>
    <row r="187" spans="1:12" s="736" customFormat="1" hidden="1" outlineLevel="1" x14ac:dyDescent="0.2">
      <c r="A187" s="61" t="s">
        <v>546</v>
      </c>
      <c r="B187" s="65"/>
      <c r="C187" s="59"/>
      <c r="D187" s="486"/>
      <c r="E187" s="284">
        <v>0</v>
      </c>
      <c r="F187" s="284">
        <v>0</v>
      </c>
      <c r="G187" s="284">
        <v>0</v>
      </c>
      <c r="H187" s="284">
        <v>0</v>
      </c>
      <c r="I187" s="284">
        <v>0</v>
      </c>
      <c r="J187" s="42"/>
      <c r="K187" s="712"/>
      <c r="L187" s="712"/>
    </row>
    <row r="188" spans="1:12" hidden="1" outlineLevel="1" x14ac:dyDescent="0.2">
      <c r="A188" s="61" t="s">
        <v>547</v>
      </c>
      <c r="B188" s="65"/>
      <c r="C188" s="59"/>
      <c r="D188" s="486"/>
      <c r="E188" s="284">
        <v>0</v>
      </c>
      <c r="F188" s="284">
        <v>0</v>
      </c>
      <c r="G188" s="284">
        <v>0</v>
      </c>
      <c r="H188" s="284">
        <v>0</v>
      </c>
      <c r="I188" s="284">
        <v>0</v>
      </c>
      <c r="J188" s="42"/>
      <c r="K188" s="21"/>
      <c r="L188" s="21"/>
    </row>
    <row r="189" spans="1:12" s="736" customFormat="1" hidden="1" outlineLevel="1" x14ac:dyDescent="0.2">
      <c r="A189" s="61" t="s">
        <v>498</v>
      </c>
      <c r="B189" s="65"/>
      <c r="C189" s="59"/>
      <c r="D189" s="486"/>
      <c r="E189" s="284">
        <v>0</v>
      </c>
      <c r="F189" s="284">
        <v>0</v>
      </c>
      <c r="G189" s="284">
        <v>0</v>
      </c>
      <c r="H189" s="284">
        <v>0</v>
      </c>
      <c r="I189" s="284">
        <v>0</v>
      </c>
      <c r="J189" s="42"/>
      <c r="K189" s="712"/>
      <c r="L189" s="712"/>
    </row>
    <row r="190" spans="1:12" hidden="1" outlineLevel="1" x14ac:dyDescent="0.2">
      <c r="A190" s="83" t="s">
        <v>70</v>
      </c>
      <c r="B190" s="65"/>
      <c r="C190" s="59"/>
      <c r="D190" s="284"/>
      <c r="E190" s="284">
        <v>0</v>
      </c>
      <c r="F190" s="284">
        <v>0</v>
      </c>
      <c r="G190" s="284">
        <v>0</v>
      </c>
      <c r="H190" s="284">
        <v>0</v>
      </c>
      <c r="I190" s="284">
        <v>0</v>
      </c>
      <c r="J190" s="42"/>
      <c r="K190" s="21"/>
      <c r="L190" s="21"/>
    </row>
    <row r="191" spans="1:12" hidden="1" outlineLevel="1" x14ac:dyDescent="0.2">
      <c r="A191" s="129" t="s">
        <v>147</v>
      </c>
      <c r="B191" s="132"/>
      <c r="C191" s="295">
        <f t="shared" ref="C191:I191" si="95">SUM(C185:C190)</f>
        <v>0</v>
      </c>
      <c r="D191" s="295">
        <f t="shared" si="95"/>
        <v>0</v>
      </c>
      <c r="E191" s="295">
        <f t="shared" si="95"/>
        <v>0</v>
      </c>
      <c r="F191" s="295">
        <f t="shared" si="95"/>
        <v>0</v>
      </c>
      <c r="G191" s="295">
        <f t="shared" si="95"/>
        <v>0</v>
      </c>
      <c r="H191" s="295">
        <f t="shared" si="95"/>
        <v>0</v>
      </c>
      <c r="I191" s="295">
        <f t="shared" si="95"/>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6">+B14</f>
        <v>0</v>
      </c>
      <c r="C205" s="82">
        <f t="shared" ca="1" si="96"/>
        <v>36.703452161832011</v>
      </c>
      <c r="D205" s="82">
        <f t="shared" ca="1" si="96"/>
        <v>36.703452161832011</v>
      </c>
      <c r="E205" s="82">
        <f t="shared" ca="1" si="96"/>
        <v>36.703452161832011</v>
      </c>
      <c r="F205" s="82">
        <f t="shared" ca="1" si="96"/>
        <v>36.703452161832011</v>
      </c>
      <c r="G205" s="82">
        <f t="shared" ca="1" si="96"/>
        <v>36.703452161832011</v>
      </c>
      <c r="H205" s="82">
        <f t="shared" ca="1" si="96"/>
        <v>36.703452161832011</v>
      </c>
      <c r="I205" s="82">
        <f t="shared" ca="1" si="96"/>
        <v>36.703452161832011</v>
      </c>
    </row>
    <row r="206" spans="1:9" hidden="1" outlineLevel="1" x14ac:dyDescent="0.2">
      <c r="A206" t="s">
        <v>149</v>
      </c>
      <c r="B206" s="82">
        <f t="shared" ref="B206:I206" ca="1" si="97">+B36</f>
        <v>0</v>
      </c>
      <c r="C206" s="82">
        <f t="shared" ca="1" si="97"/>
        <v>36.703452161832011</v>
      </c>
      <c r="D206" s="82">
        <f t="shared" ca="1" si="97"/>
        <v>36.703452161832011</v>
      </c>
      <c r="E206" s="82">
        <f t="shared" ca="1" si="97"/>
        <v>36.703452161832011</v>
      </c>
      <c r="F206" s="82">
        <f t="shared" ca="1" si="97"/>
        <v>36.703452161832011</v>
      </c>
      <c r="G206" s="82">
        <f t="shared" ca="1" si="97"/>
        <v>36.703452161832011</v>
      </c>
      <c r="H206" s="82">
        <f t="shared" ca="1" si="97"/>
        <v>36.703452161832011</v>
      </c>
      <c r="I206" s="82">
        <f t="shared" ca="1" si="97"/>
        <v>36.703452161832011</v>
      </c>
    </row>
    <row r="207" spans="1:9" hidden="1" outlineLevel="1" x14ac:dyDescent="0.2">
      <c r="A207" t="s">
        <v>150</v>
      </c>
      <c r="B207" s="82">
        <f t="shared" ref="B207:I207" ca="1" si="98">+B36+B48</f>
        <v>0</v>
      </c>
      <c r="C207" s="82">
        <f t="shared" ca="1" si="98"/>
        <v>36.703452161832011</v>
      </c>
      <c r="D207" s="82">
        <f t="shared" ca="1" si="98"/>
        <v>36.703452161832011</v>
      </c>
      <c r="E207" s="82">
        <f t="shared" ca="1" si="98"/>
        <v>37.022125326661062</v>
      </c>
      <c r="F207" s="82">
        <f t="shared" ca="1" si="98"/>
        <v>37.295078524411373</v>
      </c>
      <c r="G207" s="82">
        <f t="shared" ca="1" si="98"/>
        <v>37.517701330871184</v>
      </c>
      <c r="H207" s="82">
        <f t="shared" ca="1" si="98"/>
        <v>37.739442980374712</v>
      </c>
      <c r="I207" s="82">
        <f t="shared" ca="1" si="98"/>
        <v>37.959797760787445</v>
      </c>
    </row>
    <row r="208" spans="1:9" hidden="1" outlineLevel="1" x14ac:dyDescent="0.2">
      <c r="A208" t="s">
        <v>151</v>
      </c>
      <c r="B208" s="82">
        <f t="shared" ref="B208:I208" ca="1" si="99">+B70</f>
        <v>0</v>
      </c>
      <c r="C208" s="82">
        <f t="shared" ca="1" si="99"/>
        <v>36.703452161832011</v>
      </c>
      <c r="D208" s="82">
        <f t="shared" ca="1" si="99"/>
        <v>36.703452161832011</v>
      </c>
      <c r="E208" s="82">
        <f t="shared" ca="1" si="99"/>
        <v>37.194632149389186</v>
      </c>
      <c r="F208" s="82">
        <f t="shared" ca="1" si="99"/>
        <v>37.707560359241477</v>
      </c>
      <c r="G208" s="82">
        <f t="shared" ca="1" si="99"/>
        <v>38.207093886390702</v>
      </c>
      <c r="H208" s="82">
        <f t="shared" ca="1" si="99"/>
        <v>38.68326836065178</v>
      </c>
      <c r="I208" s="82">
        <f t="shared" ca="1" si="99"/>
        <v>39.132940101947483</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113" priority="2" stopIfTrue="1" operator="notEqual">
      <formula>0</formula>
    </cfRule>
  </conditionalFormatting>
  <conditionalFormatting sqref="J130 J94 J70 J59 J48 J36:J37 J14 J25">
    <cfRule type="cellIs" dxfId="112" priority="3" stopIfTrue="1" operator="equal">
      <formula>"OK"</formula>
    </cfRule>
    <cfRule type="cellIs" dxfId="111" priority="4" stopIfTrue="1" operator="equal">
      <formula>"Warning Check Escalations"</formula>
    </cfRule>
  </conditionalFormatting>
  <conditionalFormatting sqref="N120:T120 N84:T84">
    <cfRule type="cellIs" dxfId="110" priority="5" stopIfTrue="1" operator="notEqual">
      <formula>0</formula>
    </cfRule>
    <cfRule type="cellIs" dxfId="109" priority="6" stopIfTrue="1" operator="equal">
      <formula>0</formula>
    </cfRule>
  </conditionalFormatting>
  <conditionalFormatting sqref="B94:I94">
    <cfRule type="cellIs" dxfId="108" priority="1" stopIfTrue="1" operator="notEqual">
      <formula>0</formula>
    </cfRule>
  </conditionalFormatting>
  <dataValidations count="5">
    <dataValidation type="list" showInputMessage="1" showErrorMessage="1" sqref="B112" xr:uid="{00000000-0002-0000-4500-000000000000}">
      <formula1>"Labour, Materials, Services"</formula1>
    </dataValidation>
    <dataValidation type="list" allowBlank="1" showInputMessage="1" showErrorMessage="1" sqref="A77:A82" xr:uid="{00000000-0002-0000-4500-000001000000}">
      <formula1>EscalationDescription_Input_Cost</formula1>
    </dataValidation>
    <dataValidation type="list" showInputMessage="1" showErrorMessage="1" sqref="A113:A118" xr:uid="{00000000-0002-0000-4500-000002000000}">
      <formula1>EscalationDescription_General</formula1>
    </dataValidation>
    <dataValidation type="list" allowBlank="1" showInputMessage="1" showErrorMessage="1" sqref="D5" xr:uid="{00000000-0002-0000-4500-000003000000}">
      <formula1>"2008/09 Regulatory Accounts, Bottom Up"</formula1>
    </dataValidation>
    <dataValidation type="list" showInputMessage="1" showErrorMessage="1" sqref="B77:B82 B113:B118" xr:uid="{00000000-0002-0000-4500-000004000000}">
      <formula1>LU_CostCategory</formula1>
    </dataValidation>
  </dataValidations>
  <pageMargins left="0.46" right="0.28999999999999998" top="0.39" bottom="0.35" header="0.24" footer="0.2"/>
  <pageSetup paperSize="9" scale="74"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29697"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7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sheetPr codeName="Sheet44">
    <tabColor rgb="FF008000"/>
    <pageSetUpPr fitToPage="1"/>
  </sheetPr>
  <dimension ref="A1:T240"/>
  <sheetViews>
    <sheetView showGridLines="0" workbookViewId="0">
      <selection activeCell="C14" sqref="C14:D14"/>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16</v>
      </c>
      <c r="M1" s="281"/>
      <c r="N1" s="279"/>
      <c r="O1" s="279"/>
      <c r="P1" s="279"/>
      <c r="Q1" s="279"/>
      <c r="R1" s="279"/>
      <c r="S1" s="279"/>
      <c r="T1" s="279"/>
    </row>
    <row r="2" spans="1:20" ht="15.75" x14ac:dyDescent="0.25">
      <c r="A2" s="184" t="s">
        <v>114</v>
      </c>
      <c r="B2" s="74" t="str">
        <f ca="1">OFFSET(List_DAOpexStart,+$K$1,1)</f>
        <v>Guaranteed Service Level Payments</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9.1898043656975847</v>
      </c>
      <c r="D13" s="285">
        <f ca="1">OFFSET(Future_DAOpexStart,MATCH($K$1,'I-5 Future DA'!$A$6:$A$222)+7,+'I-5 Future DA'!E$5)</f>
        <v>9.1898043656975847</v>
      </c>
      <c r="E13" s="285">
        <f ca="1">OFFSET(Future_DAOpexStart,MATCH($K$1,'I-5 Future DA'!$A$6:$A$222)+7,+'I-5 Future DA'!F$5)</f>
        <v>9.1898043656975847</v>
      </c>
      <c r="F13" s="285">
        <f ca="1">OFFSET(Future_DAOpexStart,MATCH($K$1,'I-5 Future DA'!$A$6:$A$222)+7,+'I-5 Future DA'!G$5)</f>
        <v>9.1898043656975847</v>
      </c>
      <c r="G13" s="285">
        <f ca="1">OFFSET(Future_DAOpexStart,MATCH($K$1,'I-5 Future DA'!$A$6:$A$222)+7,+'I-5 Future DA'!H$5)</f>
        <v>9.1898043656975847</v>
      </c>
      <c r="H13" s="285">
        <f ca="1">OFFSET(Future_DAOpexStart,MATCH($K$1,'I-5 Future DA'!$A$6:$A$222)+7,+'I-5 Future DA'!I$5)</f>
        <v>9.1898043656975847</v>
      </c>
      <c r="I13" s="285">
        <f ca="1">OFFSET(Future_DAOpexStart,MATCH($K$1,'I-5 Future DA'!$A$6:$A$222)+7,+'I-5 Future DA'!J$5)</f>
        <v>9.1898043656975847</v>
      </c>
      <c r="J13" s="36"/>
      <c r="K13" s="21"/>
      <c r="L13" s="21"/>
    </row>
    <row r="14" spans="1:20" s="87" customFormat="1" ht="18" customHeight="1" collapsed="1" thickBot="1" x14ac:dyDescent="0.25">
      <c r="A14" s="84" t="s">
        <v>71</v>
      </c>
      <c r="B14" s="286">
        <f t="shared" ref="B14:I14" ca="1" si="0">SUM(B8:B13)</f>
        <v>0</v>
      </c>
      <c r="C14" s="286">
        <f t="shared" ca="1" si="0"/>
        <v>9.1898043656975847</v>
      </c>
      <c r="D14" s="286">
        <f t="shared" ca="1" si="0"/>
        <v>9.1898043656975847</v>
      </c>
      <c r="E14" s="286">
        <f t="shared" ca="1" si="0"/>
        <v>9.1898043656975847</v>
      </c>
      <c r="F14" s="286">
        <f t="shared" ca="1" si="0"/>
        <v>9.1898043656975847</v>
      </c>
      <c r="G14" s="286">
        <f t="shared" ca="1" si="0"/>
        <v>9.1898043656975847</v>
      </c>
      <c r="H14" s="286">
        <f t="shared" ca="1" si="0"/>
        <v>9.1898043656975847</v>
      </c>
      <c r="I14" s="286">
        <f t="shared" ca="1" si="0"/>
        <v>9.1898043656975847</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-3.7662590196872938</v>
      </c>
      <c r="F24" s="285">
        <f t="shared" si="5"/>
        <v>-3.7662590196872938</v>
      </c>
      <c r="G24" s="285">
        <f t="shared" si="5"/>
        <v>-3.7662590196872938</v>
      </c>
      <c r="H24" s="285">
        <f t="shared" si="5"/>
        <v>-3.7662590196872938</v>
      </c>
      <c r="I24" s="285">
        <f t="shared" si="5"/>
        <v>-3.7662590196872938</v>
      </c>
      <c r="J24" s="42"/>
      <c r="K24" s="21"/>
      <c r="L24" s="21"/>
    </row>
    <row r="25" spans="1:12" s="87" customFormat="1" ht="18" customHeight="1" collapsed="1" thickBot="1" x14ac:dyDescent="0.25">
      <c r="A25" s="84" t="s">
        <v>72</v>
      </c>
      <c r="B25" s="290"/>
      <c r="C25" s="286">
        <f t="shared" ref="C25:I25" si="6">SUM(C19:C24)</f>
        <v>0</v>
      </c>
      <c r="D25" s="286">
        <f t="shared" si="6"/>
        <v>0</v>
      </c>
      <c r="E25" s="286">
        <f t="shared" si="6"/>
        <v>-3.7662590196872938</v>
      </c>
      <c r="F25" s="286">
        <f t="shared" si="6"/>
        <v>-3.7662590196872938</v>
      </c>
      <c r="G25" s="286">
        <f t="shared" si="6"/>
        <v>-3.7662590196872938</v>
      </c>
      <c r="H25" s="286">
        <f t="shared" si="6"/>
        <v>-3.7662590196872938</v>
      </c>
      <c r="I25" s="286">
        <f t="shared" si="6"/>
        <v>-3.7662590196872938</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+'DA-16'!B8+'DA-16'!B19</f>
        <v>0</v>
      </c>
      <c r="C30" s="284">
        <f ca="1">+'DA-16'!C8+'DA-16'!C19</f>
        <v>0</v>
      </c>
      <c r="D30" s="284">
        <f ca="1">+'DA-16'!D8+'DA-16'!D19</f>
        <v>0</v>
      </c>
      <c r="E30" s="284">
        <f ca="1">+'DA-16'!E8+'DA-16'!E19</f>
        <v>0</v>
      </c>
      <c r="F30" s="284">
        <f ca="1">+'DA-16'!F8+'DA-16'!F19</f>
        <v>0</v>
      </c>
      <c r="G30" s="284">
        <f ca="1">+'DA-16'!G8+'DA-16'!G19</f>
        <v>0</v>
      </c>
      <c r="H30" s="284">
        <f ca="1">+'DA-16'!H8+'DA-16'!H19</f>
        <v>0</v>
      </c>
      <c r="I30" s="284">
        <f ca="1">+'DA-16'!I8+'DA-16'!I19</f>
        <v>0</v>
      </c>
      <c r="J30" s="42"/>
      <c r="K30" s="21"/>
      <c r="L30" s="21"/>
    </row>
    <row r="31" spans="1:12" hidden="1" outlineLevel="2" x14ac:dyDescent="0.2">
      <c r="A31" s="61" t="s">
        <v>69</v>
      </c>
      <c r="B31" s="284">
        <f ca="1">+'DA-16'!B9+'DA-16'!B20</f>
        <v>0</v>
      </c>
      <c r="C31" s="284">
        <f ca="1">+'DA-16'!C9+'DA-16'!C20</f>
        <v>0</v>
      </c>
      <c r="D31" s="284">
        <f ca="1">+'DA-16'!D9+'DA-16'!D20</f>
        <v>0</v>
      </c>
      <c r="E31" s="284">
        <f ca="1">+'DA-16'!E9+'DA-16'!E20</f>
        <v>0</v>
      </c>
      <c r="F31" s="284">
        <f ca="1">+'DA-16'!F9+'DA-16'!F20</f>
        <v>0</v>
      </c>
      <c r="G31" s="284">
        <f ca="1">+'DA-16'!G9+'DA-16'!G20</f>
        <v>0</v>
      </c>
      <c r="H31" s="284">
        <f ca="1">+'DA-16'!H9+'DA-16'!H20</f>
        <v>0</v>
      </c>
      <c r="I31" s="284">
        <f ca="1">+'DA-16'!I9+'DA-16'!I20</f>
        <v>0</v>
      </c>
      <c r="J31" s="42"/>
      <c r="K31" s="21"/>
      <c r="L31" s="21"/>
    </row>
    <row r="32" spans="1:12" s="736" customFormat="1" hidden="1" outlineLevel="2" x14ac:dyDescent="0.2">
      <c r="A32" s="61" t="s">
        <v>546</v>
      </c>
      <c r="B32" s="284">
        <f ca="1">+'DA-16'!B10+'DA-16'!B21</f>
        <v>0</v>
      </c>
      <c r="C32" s="284">
        <f ca="1">+'DA-16'!C10+'DA-16'!C21</f>
        <v>0</v>
      </c>
      <c r="D32" s="284">
        <f ca="1">+'DA-16'!D10+'DA-16'!D21</f>
        <v>0</v>
      </c>
      <c r="E32" s="284">
        <f ca="1">+'DA-16'!E10+'DA-16'!E21</f>
        <v>0</v>
      </c>
      <c r="F32" s="284">
        <f ca="1">+'DA-16'!F10+'DA-16'!F21</f>
        <v>0</v>
      </c>
      <c r="G32" s="284">
        <f ca="1">+'DA-16'!G10+'DA-16'!G21</f>
        <v>0</v>
      </c>
      <c r="H32" s="284">
        <f ca="1">+'DA-16'!H10+'DA-16'!H21</f>
        <v>0</v>
      </c>
      <c r="I32" s="284">
        <f ca="1">+'DA-16'!I10+'DA-16'!I21</f>
        <v>0</v>
      </c>
      <c r="J32" s="42"/>
      <c r="K32" s="712"/>
      <c r="L32" s="712"/>
    </row>
    <row r="33" spans="1:12" hidden="1" outlineLevel="2" x14ac:dyDescent="0.2">
      <c r="A33" s="61" t="s">
        <v>547</v>
      </c>
      <c r="B33" s="284">
        <f ca="1">+'DA-16'!B11+'DA-16'!B22</f>
        <v>0</v>
      </c>
      <c r="C33" s="284">
        <f ca="1">+'DA-16'!C11+'DA-16'!C22</f>
        <v>0</v>
      </c>
      <c r="D33" s="284">
        <f ca="1">+'DA-16'!D11+'DA-16'!D22</f>
        <v>0</v>
      </c>
      <c r="E33" s="284">
        <f ca="1">+'DA-16'!E11+'DA-16'!E22</f>
        <v>0</v>
      </c>
      <c r="F33" s="284">
        <f ca="1">+'DA-16'!F11+'DA-16'!F22</f>
        <v>0</v>
      </c>
      <c r="G33" s="284">
        <f ca="1">+'DA-16'!G11+'DA-16'!G22</f>
        <v>0</v>
      </c>
      <c r="H33" s="284">
        <f ca="1">+'DA-16'!H11+'DA-16'!H22</f>
        <v>0</v>
      </c>
      <c r="I33" s="284">
        <f ca="1">+'DA-16'!I11+'DA-16'!I22</f>
        <v>0</v>
      </c>
      <c r="J33" s="42"/>
      <c r="K33" s="21"/>
      <c r="L33" s="21"/>
    </row>
    <row r="34" spans="1:12" s="736" customFormat="1" hidden="1" outlineLevel="2" x14ac:dyDescent="0.2">
      <c r="A34" s="61" t="s">
        <v>498</v>
      </c>
      <c r="B34" s="284">
        <f ca="1">+'DA-16'!B12+'DA-16'!B23</f>
        <v>0</v>
      </c>
      <c r="C34" s="284">
        <f ca="1">+'DA-16'!C12+'DA-16'!C23</f>
        <v>0</v>
      </c>
      <c r="D34" s="284">
        <f ca="1">+'DA-16'!D12+'DA-16'!D23</f>
        <v>0</v>
      </c>
      <c r="E34" s="284">
        <f ca="1">+'DA-16'!E12+'DA-16'!E23</f>
        <v>0</v>
      </c>
      <c r="F34" s="284">
        <f ca="1">+'DA-16'!F12+'DA-16'!F23</f>
        <v>0</v>
      </c>
      <c r="G34" s="284">
        <f ca="1">+'DA-16'!G12+'DA-16'!G23</f>
        <v>0</v>
      </c>
      <c r="H34" s="284">
        <f ca="1">+'DA-16'!H12+'DA-16'!H23</f>
        <v>0</v>
      </c>
      <c r="I34" s="284">
        <f ca="1">+'DA-16'!I12+'DA-16'!I23</f>
        <v>0</v>
      </c>
      <c r="J34" s="42"/>
      <c r="K34" s="712"/>
      <c r="L34" s="712"/>
    </row>
    <row r="35" spans="1:12" ht="13.5" hidden="1" outlineLevel="2" thickBot="1" x14ac:dyDescent="0.25">
      <c r="A35" s="83" t="s">
        <v>70</v>
      </c>
      <c r="B35" s="284">
        <f ca="1">+'DA-16'!B13+'DA-16'!B24</f>
        <v>0</v>
      </c>
      <c r="C35" s="284">
        <f ca="1">+'DA-16'!C13+'DA-16'!C24</f>
        <v>9.1898043656975847</v>
      </c>
      <c r="D35" s="284">
        <f ca="1">+'DA-16'!D13+'DA-16'!D24</f>
        <v>9.1898043656975847</v>
      </c>
      <c r="E35" s="284">
        <f ca="1">+'DA-16'!E13+'DA-16'!E24</f>
        <v>5.4235453460102914</v>
      </c>
      <c r="F35" s="284">
        <f ca="1">+'DA-16'!F13+'DA-16'!F24</f>
        <v>5.4235453460102914</v>
      </c>
      <c r="G35" s="284">
        <f ca="1">+'DA-16'!G13+'DA-16'!G24</f>
        <v>5.4235453460102914</v>
      </c>
      <c r="H35" s="284">
        <f ca="1">+'DA-16'!H13+'DA-16'!H24</f>
        <v>5.4235453460102914</v>
      </c>
      <c r="I35" s="284">
        <f ca="1">+'DA-16'!I13+'DA-16'!I24</f>
        <v>5.4235453460102914</v>
      </c>
      <c r="J35" s="93"/>
      <c r="K35" s="21"/>
      <c r="L35" s="21"/>
    </row>
    <row r="36" spans="1:12" s="87" customFormat="1" ht="20.25" customHeight="1" collapsed="1" thickBot="1" x14ac:dyDescent="0.25">
      <c r="A36" s="94" t="s">
        <v>121</v>
      </c>
      <c r="B36" s="293">
        <f t="shared" ref="B36:I36" ca="1" si="7">SUM(B30:B35)</f>
        <v>0</v>
      </c>
      <c r="C36" s="293">
        <f t="shared" ca="1" si="7"/>
        <v>9.1898043656975847</v>
      </c>
      <c r="D36" s="293">
        <f t="shared" ca="1" si="7"/>
        <v>9.1898043656975847</v>
      </c>
      <c r="E36" s="293">
        <f t="shared" ca="1" si="7"/>
        <v>5.4235453460102914</v>
      </c>
      <c r="F36" s="293">
        <f t="shared" ca="1" si="7"/>
        <v>5.4235453460102914</v>
      </c>
      <c r="G36" s="293">
        <f t="shared" ca="1" si="7"/>
        <v>5.4235453460102914</v>
      </c>
      <c r="H36" s="293">
        <f t="shared" ca="1" si="7"/>
        <v>5.4235453460102914</v>
      </c>
      <c r="I36" s="293">
        <f t="shared" ca="1" si="7"/>
        <v>5.4235453460102914</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7.9789335032143277E-2</v>
      </c>
      <c r="F47" s="284">
        <f t="shared" ca="1" si="12"/>
        <v>0.14813131216434985</v>
      </c>
      <c r="G47" s="284">
        <f t="shared" ca="1" si="12"/>
        <v>0.20387157413446821</v>
      </c>
      <c r="H47" s="284">
        <f t="shared" ca="1" si="12"/>
        <v>0.2593912121695936</v>
      </c>
      <c r="I47" s="284">
        <f t="shared" ca="1" si="12"/>
        <v>0.31456360614797563</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7.9789335032143277E-2</v>
      </c>
      <c r="F48" s="293">
        <f t="shared" ca="1" si="13"/>
        <v>0.14813131216434985</v>
      </c>
      <c r="G48" s="293">
        <f t="shared" ca="1" si="13"/>
        <v>0.20387157413446821</v>
      </c>
      <c r="H48" s="293">
        <f t="shared" ca="1" si="13"/>
        <v>0.2593912121695936</v>
      </c>
      <c r="I48" s="293">
        <f t="shared" ca="1" si="13"/>
        <v>0.31456360614797563</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4.3192230137635082E-2</v>
      </c>
      <c r="F58" s="285">
        <f t="shared" ca="1" si="18"/>
        <v>0.10327713452617802</v>
      </c>
      <c r="G58" s="285">
        <f t="shared" ca="1" si="18"/>
        <v>0.17260999560637724</v>
      </c>
      <c r="H58" s="285">
        <f t="shared" ca="1" si="18"/>
        <v>0.23631484476945272</v>
      </c>
      <c r="I58" s="285">
        <f t="shared" ca="1" si="18"/>
        <v>0.29373118803217996</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4.3192230137635082E-2</v>
      </c>
      <c r="F59" s="286">
        <f t="shared" ca="1" si="19"/>
        <v>0.10327713452617802</v>
      </c>
      <c r="G59" s="286">
        <f t="shared" ca="1" si="19"/>
        <v>0.17260999560637724</v>
      </c>
      <c r="H59" s="286">
        <f t="shared" ca="1" si="19"/>
        <v>0.23631484476945272</v>
      </c>
      <c r="I59" s="286">
        <f t="shared" ca="1" si="19"/>
        <v>0.29373118803217996</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9.1898043656975847</v>
      </c>
      <c r="D69" s="285">
        <f t="shared" ca="1" si="24"/>
        <v>9.1898043656975847</v>
      </c>
      <c r="E69" s="285">
        <f t="shared" ca="1" si="24"/>
        <v>5.5465269111800701</v>
      </c>
      <c r="F69" s="285">
        <f t="shared" ca="1" si="24"/>
        <v>5.6749537927008191</v>
      </c>
      <c r="G69" s="285">
        <f t="shared" ca="1" si="24"/>
        <v>5.800026915751137</v>
      </c>
      <c r="H69" s="285">
        <f t="shared" ca="1" si="24"/>
        <v>5.9192514029493379</v>
      </c>
      <c r="I69" s="285">
        <f t="shared" ca="1" si="24"/>
        <v>6.0318401401904476</v>
      </c>
      <c r="K69" s="42"/>
      <c r="L69" s="21"/>
    </row>
    <row r="70" spans="1:20" s="87" customFormat="1" ht="18" customHeight="1" collapsed="1" thickBot="1" x14ac:dyDescent="0.25">
      <c r="A70" s="99" t="s">
        <v>122</v>
      </c>
      <c r="B70" s="294">
        <f t="shared" ref="B70:I70" ca="1" si="25">SUM(B64:B69)</f>
        <v>0</v>
      </c>
      <c r="C70" s="294">
        <f t="shared" ca="1" si="25"/>
        <v>9.1898043656975847</v>
      </c>
      <c r="D70" s="294">
        <f t="shared" ca="1" si="25"/>
        <v>9.1898043656975847</v>
      </c>
      <c r="E70" s="294">
        <f t="shared" ca="1" si="25"/>
        <v>5.5465269111800701</v>
      </c>
      <c r="F70" s="294">
        <f t="shared" ca="1" si="25"/>
        <v>5.6749537927008191</v>
      </c>
      <c r="G70" s="294">
        <f t="shared" ca="1" si="25"/>
        <v>5.800026915751137</v>
      </c>
      <c r="H70" s="294">
        <f t="shared" ca="1" si="25"/>
        <v>5.9192514029493379</v>
      </c>
      <c r="I70" s="294">
        <f t="shared" ca="1" si="25"/>
        <v>6.0318401401904476</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7.9789335032143277E-2</v>
      </c>
      <c r="Q77" s="284">
        <f ca="1">IF($B77&lt;&gt;0,(+VLOOKUP($B77,$A$8:$I$13,6,FALSE))*(F77),0)</f>
        <v>0.14813131216434985</v>
      </c>
      <c r="R77" s="284">
        <f ca="1">IF($B77&lt;&gt;0,(+VLOOKUP($B77,$A$8:$I$13,7,FALSE))*(G77),0)</f>
        <v>0.20387157413446821</v>
      </c>
      <c r="S77" s="284">
        <f ca="1">IF($B77&lt;&gt;0,(+VLOOKUP($B77,$A$8:$I$13,8,FALSE))*(H77),0)</f>
        <v>0.2593912121695936</v>
      </c>
      <c r="T77" s="284">
        <f ca="1">IF($B77&lt;&gt;0,(+VLOOKUP($B77,$A$8:$I$13,9,FALSE))*(I77),0)</f>
        <v>0.31456360614797563</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7.9789335032143277E-2</v>
      </c>
      <c r="Q83" s="291">
        <f t="shared" ca="1" si="51"/>
        <v>0.14813131216434985</v>
      </c>
      <c r="R83" s="291">
        <f t="shared" ca="1" si="51"/>
        <v>0.20387157413446821</v>
      </c>
      <c r="S83" s="291">
        <f t="shared" ca="1" si="51"/>
        <v>0.2593912121695936</v>
      </c>
      <c r="T83" s="291">
        <f t="shared" ca="1" si="51"/>
        <v>0.31456360614797563</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7.9789335032143277E-2</v>
      </c>
      <c r="F103" s="284">
        <f t="shared" ca="1" si="62"/>
        <v>0.14813131216434985</v>
      </c>
      <c r="G103" s="284">
        <f t="shared" ca="1" si="62"/>
        <v>0.20387157413446821</v>
      </c>
      <c r="H103" s="284">
        <f t="shared" ca="1" si="62"/>
        <v>0.2593912121695936</v>
      </c>
      <c r="I103" s="284">
        <f t="shared" ca="1" si="62"/>
        <v>0.31456360614797563</v>
      </c>
    </row>
    <row r="104" spans="1:20" outlineLevel="1" x14ac:dyDescent="0.2">
      <c r="A104" s="120" t="s">
        <v>135</v>
      </c>
      <c r="B104" s="121"/>
      <c r="C104" s="295">
        <f t="shared" ref="C104:I104" ca="1" si="63">SUM(C98:C103)</f>
        <v>0</v>
      </c>
      <c r="D104" s="295">
        <f t="shared" ca="1" si="63"/>
        <v>0</v>
      </c>
      <c r="E104" s="295">
        <f t="shared" ca="1" si="63"/>
        <v>7.9789335032143277E-2</v>
      </c>
      <c r="F104" s="295">
        <f t="shared" ca="1" si="63"/>
        <v>0.14813131216434985</v>
      </c>
      <c r="G104" s="295">
        <f t="shared" ca="1" si="63"/>
        <v>0.20387157413446821</v>
      </c>
      <c r="H104" s="295">
        <f t="shared" ca="1" si="63"/>
        <v>0.2593912121695936</v>
      </c>
      <c r="I104" s="295">
        <f t="shared" ca="1" si="63"/>
        <v>0.31456360614797563</v>
      </c>
    </row>
    <row r="105" spans="1:20" ht="13.5" outlineLevel="1" thickBot="1" x14ac:dyDescent="0.25">
      <c r="A105" s="122" t="s">
        <v>136</v>
      </c>
      <c r="B105" s="123"/>
      <c r="C105" s="124">
        <f t="shared" ref="C105:I105" ca="1" si="64">IF(C36&lt;&gt;0,+C104/C36,0)</f>
        <v>0</v>
      </c>
      <c r="D105" s="124">
        <f t="shared" ca="1" si="64"/>
        <v>0</v>
      </c>
      <c r="E105" s="124">
        <f t="shared" ca="1" si="64"/>
        <v>1.4711656295238408E-2</v>
      </c>
      <c r="F105" s="124">
        <f t="shared" ca="1" si="64"/>
        <v>2.7312634580131116E-2</v>
      </c>
      <c r="G105" s="124">
        <f t="shared" ca="1" si="64"/>
        <v>3.7590093034705008E-2</v>
      </c>
      <c r="H105" s="124">
        <f t="shared" ca="1" si="64"/>
        <v>4.7826872575225887E-2</v>
      </c>
      <c r="I105" s="124">
        <f t="shared" ca="1" si="64"/>
        <v>5.7999626827012193E-2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4.3192230137635082E-2</v>
      </c>
      <c r="Q113" s="284">
        <f ca="1">IF($B113&lt;&gt;0,(+VLOOKUP($B113,$A$8:$I$13,6,FALSE)+VLOOKUP($B113,$A$42:$I$47,6,FALSE))*(F113),0)</f>
        <v>0.10327713452617802</v>
      </c>
      <c r="R113" s="284">
        <f ca="1">IF($B113&lt;&gt;0,(+VLOOKUP($B113,$A$8:$I$13,7,FALSE)+VLOOKUP($B113,$A$42:$I$47,7,FALSE))*(G113),0)</f>
        <v>0.17260999560637724</v>
      </c>
      <c r="S113" s="284">
        <f ca="1">IF($B113&lt;&gt;0,(+VLOOKUP($B113,$A$8:$I$13,8,FALSE)+VLOOKUP($B113,$A$42:$I$47,8,FALSE))*(H113),0)</f>
        <v>0.23631484476945272</v>
      </c>
      <c r="T113" s="284">
        <f ca="1">IF($B113&lt;&gt;0,(+VLOOKUP($B113,$A$8:$I$13,9,FALSE)+VLOOKUP($B113,$A$42:$I$47,9,FALSE))*(I113),0)</f>
        <v>0.29373118803217996</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4.3192230137635082E-2</v>
      </c>
      <c r="Q119" s="291">
        <f t="shared" ca="1" si="75"/>
        <v>0.10327713452617802</v>
      </c>
      <c r="R119" s="291">
        <f t="shared" ca="1" si="75"/>
        <v>0.17260999560637724</v>
      </c>
      <c r="S119" s="291">
        <f t="shared" ca="1" si="75"/>
        <v>0.23631484476945272</v>
      </c>
      <c r="T119" s="291">
        <f t="shared" ca="1" si="75"/>
        <v>0.29373118803217996</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4.3192230137635082E-2</v>
      </c>
      <c r="F139" s="284">
        <f t="shared" ca="1" si="83"/>
        <v>0.10327713452617802</v>
      </c>
      <c r="G139" s="284">
        <f t="shared" ca="1" si="83"/>
        <v>0.17260999560637724</v>
      </c>
      <c r="H139" s="284">
        <f t="shared" ca="1" si="83"/>
        <v>0.23631484476945272</v>
      </c>
      <c r="I139" s="284">
        <f t="shared" ca="1" si="83"/>
        <v>0.29373118803217996</v>
      </c>
    </row>
    <row r="140" spans="1:16" outlineLevel="1" x14ac:dyDescent="0.2">
      <c r="A140" s="120" t="s">
        <v>140</v>
      </c>
      <c r="B140" s="121"/>
      <c r="C140" s="295">
        <f t="shared" ref="C140:I140" ca="1" si="84">SUM(C134:C139)</f>
        <v>0</v>
      </c>
      <c r="D140" s="295">
        <f t="shared" ca="1" si="84"/>
        <v>0</v>
      </c>
      <c r="E140" s="295">
        <f t="shared" ca="1" si="84"/>
        <v>4.3192230137635082E-2</v>
      </c>
      <c r="F140" s="295">
        <f t="shared" ca="1" si="84"/>
        <v>0.10327713452617802</v>
      </c>
      <c r="G140" s="295">
        <f t="shared" ca="1" si="84"/>
        <v>0.17260999560637724</v>
      </c>
      <c r="H140" s="295">
        <f t="shared" ca="1" si="84"/>
        <v>0.23631484476945272</v>
      </c>
      <c r="I140" s="295">
        <f t="shared" ca="1" si="84"/>
        <v>0.29373118803217996</v>
      </c>
    </row>
    <row r="141" spans="1:16" ht="13.5" outlineLevel="1" thickBot="1" x14ac:dyDescent="0.25">
      <c r="A141" s="122" t="s">
        <v>141</v>
      </c>
      <c r="B141" s="126"/>
      <c r="C141" s="124">
        <f t="shared" ref="C141:I141" ca="1" si="85">IF((+C36+C48)&lt;&gt;0,+C140/(+C36+C48),0)</f>
        <v>0</v>
      </c>
      <c r="D141" s="124">
        <f t="shared" ca="1" si="85"/>
        <v>0</v>
      </c>
      <c r="E141" s="124">
        <f t="shared" ca="1" si="85"/>
        <v>7.8483742386995202E-3</v>
      </c>
      <c r="F141" s="124">
        <f t="shared" ca="1" si="85"/>
        <v>1.8536096199095131E-2</v>
      </c>
      <c r="G141" s="124">
        <f t="shared" ca="1" si="85"/>
        <v>3.0673042011242525E-2</v>
      </c>
      <c r="H141" s="124">
        <f t="shared" ca="1" si="85"/>
        <v>4.1583227676421392E-2</v>
      </c>
      <c r="I141" s="124">
        <f t="shared" ca="1" si="85"/>
        <v>5.1189545280714691E-2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-3.7662590196872938</v>
      </c>
      <c r="F154" s="284">
        <f t="shared" si="88"/>
        <v>-3.7662590196872938</v>
      </c>
      <c r="G154" s="284">
        <f t="shared" si="88"/>
        <v>-3.7662590196872938</v>
      </c>
      <c r="H154" s="284">
        <f t="shared" si="88"/>
        <v>-3.7662590196872938</v>
      </c>
      <c r="I154" s="284">
        <f t="shared" si="88"/>
        <v>-3.7662590196872938</v>
      </c>
      <c r="J154" s="42"/>
      <c r="K154" s="21"/>
      <c r="L154" s="21"/>
    </row>
    <row r="155" spans="1:13" hidden="1" outlineLevel="1" x14ac:dyDescent="0.2">
      <c r="A155" s="129" t="s">
        <v>143</v>
      </c>
      <c r="B155" s="130"/>
      <c r="C155" s="295">
        <f t="shared" ref="C155:I155" si="89">SUM(C149:C154)</f>
        <v>0</v>
      </c>
      <c r="D155" s="295">
        <f t="shared" si="89"/>
        <v>0</v>
      </c>
      <c r="E155" s="295">
        <f t="shared" si="89"/>
        <v>-3.7662590196872938</v>
      </c>
      <c r="F155" s="295">
        <f t="shared" si="89"/>
        <v>-3.7662590196872938</v>
      </c>
      <c r="G155" s="295">
        <f t="shared" si="89"/>
        <v>-3.7662590196872938</v>
      </c>
      <c r="H155" s="295">
        <f t="shared" si="89"/>
        <v>-3.7662590196872938</v>
      </c>
      <c r="I155" s="295">
        <f t="shared" si="89"/>
        <v>-3.7662590196872938</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 - Reliabilty duration payments</v>
      </c>
      <c r="B160" s="284">
        <f t="shared" ref="B160:I169" ca="1" si="91">IF(ISNUMBER($J160),OFFSET(B$177,MATCH(+$J160,$J$178:$J$195,0)+13,0),"")</f>
        <v>0</v>
      </c>
      <c r="C160" s="284">
        <f t="shared" ca="1" si="91"/>
        <v>0</v>
      </c>
      <c r="D160" s="284">
        <f t="shared" ca="1" si="91"/>
        <v>0</v>
      </c>
      <c r="E160" s="284">
        <f t="shared" ca="1" si="91"/>
        <v>-3.7662590196872938</v>
      </c>
      <c r="F160" s="284">
        <f t="shared" ca="1" si="91"/>
        <v>-3.7662590196872938</v>
      </c>
      <c r="G160" s="284">
        <f t="shared" ca="1" si="91"/>
        <v>-3.7662590196872938</v>
      </c>
      <c r="H160" s="284">
        <f t="shared" ca="1" si="91"/>
        <v>-3.7662590196872938</v>
      </c>
      <c r="I160" s="284">
        <f t="shared" ca="1" si="91"/>
        <v>-3.7662590196872938</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-3.7662590196872938</v>
      </c>
      <c r="F170" s="295">
        <f t="shared" ca="1" si="96"/>
        <v>-3.7662590196872938</v>
      </c>
      <c r="G170" s="295">
        <f t="shared" ca="1" si="96"/>
        <v>-3.7662590196872938</v>
      </c>
      <c r="H170" s="295">
        <f t="shared" ca="1" si="96"/>
        <v>-3.7662590196872938</v>
      </c>
      <c r="I170" s="295">
        <f t="shared" ca="1" si="96"/>
        <v>-3.7662590196872938</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outlineLevel="1" x14ac:dyDescent="0.2">
      <c r="A173" s="215" t="s">
        <v>144</v>
      </c>
      <c r="B173" s="216"/>
      <c r="C173" s="216"/>
      <c r="D173" s="216"/>
      <c r="E173" s="216"/>
      <c r="F173" s="216"/>
      <c r="G173" s="216"/>
      <c r="H173" s="216"/>
      <c r="I173" s="217"/>
      <c r="J173" s="42"/>
    </row>
    <row r="174" spans="1:13" outlineLevel="1" x14ac:dyDescent="0.2">
      <c r="A174" s="215" t="s">
        <v>145</v>
      </c>
      <c r="B174" s="216"/>
      <c r="C174" s="216"/>
      <c r="D174" s="216"/>
      <c r="E174" s="216"/>
      <c r="F174" s="216"/>
      <c r="G174" s="216"/>
      <c r="H174" s="216"/>
      <c r="I174" s="217"/>
      <c r="J174" s="42"/>
    </row>
    <row r="175" spans="1:13" ht="13.5" outlineLevel="1" thickBot="1" x14ac:dyDescent="0.25">
      <c r="A175" s="212" t="s">
        <v>481</v>
      </c>
      <c r="B175" s="219"/>
      <c r="C175" s="219"/>
      <c r="D175" s="219"/>
      <c r="E175" s="219"/>
      <c r="F175" s="219"/>
      <c r="G175" s="219"/>
      <c r="H175" s="219"/>
      <c r="I175" s="219"/>
      <c r="J175" s="42"/>
    </row>
    <row r="176" spans="1:13" outlineLevel="1" x14ac:dyDescent="0.2">
      <c r="A176" s="215"/>
      <c r="B176" s="216"/>
      <c r="C176" s="216"/>
      <c r="D176" s="216"/>
      <c r="E176" s="216"/>
      <c r="F176" s="216"/>
      <c r="G176" s="216"/>
      <c r="H176" s="216"/>
      <c r="I176" s="217"/>
      <c r="J176" s="42"/>
    </row>
    <row r="177" spans="1:12" outlineLevel="1" x14ac:dyDescent="0.2">
      <c r="A177" s="215"/>
      <c r="B177" s="216"/>
      <c r="C177" s="216"/>
      <c r="D177" s="216"/>
      <c r="E177" s="216"/>
      <c r="F177" s="216"/>
      <c r="G177" s="216"/>
      <c r="H177" s="216"/>
      <c r="I177" s="217"/>
      <c r="J177" s="378" t="s">
        <v>301</v>
      </c>
    </row>
    <row r="178" spans="1:12" outlineLevel="1" x14ac:dyDescent="0.2">
      <c r="A178" s="46" t="s">
        <v>146</v>
      </c>
      <c r="B178" s="47" t="s">
        <v>665</v>
      </c>
      <c r="C178" s="758"/>
      <c r="D178" s="48"/>
      <c r="E178" s="49"/>
      <c r="F178" s="42"/>
      <c r="G178" s="42"/>
      <c r="H178" s="42"/>
      <c r="I178" s="758"/>
      <c r="J178" s="376">
        <v>1</v>
      </c>
    </row>
    <row r="179" spans="1:12" ht="20.25" customHeight="1" outlineLevel="1" x14ac:dyDescent="0.2">
      <c r="A179" s="46" t="s">
        <v>110</v>
      </c>
      <c r="B179" s="47"/>
      <c r="C179" s="758"/>
      <c r="D179" s="758"/>
      <c r="E179" s="758"/>
      <c r="F179" s="758"/>
      <c r="G179" s="758"/>
      <c r="H179" s="758"/>
      <c r="I179" s="758"/>
      <c r="J179" s="42"/>
    </row>
    <row r="180" spans="1:12" ht="16.5" customHeight="1" outlineLevel="1" x14ac:dyDescent="0.2">
      <c r="A180" s="50" t="s">
        <v>232</v>
      </c>
      <c r="B180" s="47"/>
      <c r="C180" s="51"/>
      <c r="D180" s="758"/>
      <c r="E180" s="758"/>
      <c r="F180" s="758"/>
      <c r="G180" s="758"/>
      <c r="H180" s="758"/>
      <c r="I180" s="758"/>
      <c r="J180" s="42"/>
    </row>
    <row r="181" spans="1:12" outlineLevel="1" x14ac:dyDescent="0.2">
      <c r="A181" s="54" t="s">
        <v>105</v>
      </c>
      <c r="B181" s="42"/>
      <c r="C181" s="758"/>
      <c r="D181" s="758"/>
      <c r="E181" s="758"/>
      <c r="F181" s="758"/>
      <c r="G181" s="758"/>
      <c r="H181" s="758"/>
      <c r="I181" s="758"/>
      <c r="J181" s="42"/>
    </row>
    <row r="182" spans="1:12" ht="13.5" outlineLevel="1" thickBot="1" x14ac:dyDescent="0.25">
      <c r="A182" s="215"/>
      <c r="B182" s="209"/>
      <c r="C182" s="209"/>
      <c r="D182" s="209"/>
      <c r="E182" s="209"/>
      <c r="F182" s="209"/>
      <c r="G182" s="209"/>
      <c r="H182" s="209"/>
      <c r="I182" s="210"/>
      <c r="J182" s="42"/>
    </row>
    <row r="183" spans="1:12"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outlineLevel="1" x14ac:dyDescent="0.2">
      <c r="A184" s="58" t="s">
        <v>119</v>
      </c>
      <c r="B184" s="59"/>
      <c r="C184" s="59"/>
      <c r="D184" s="59"/>
      <c r="E184" s="59"/>
      <c r="F184" s="59"/>
      <c r="G184" s="59"/>
      <c r="H184" s="59"/>
      <c r="I184" s="59"/>
      <c r="J184" s="60"/>
      <c r="K184" s="60"/>
      <c r="L184" s="60"/>
    </row>
    <row r="185" spans="1:12" s="64" customFormat="1" ht="14.25" outlineLevel="1" x14ac:dyDescent="0.2">
      <c r="A185" s="61" t="s">
        <v>68</v>
      </c>
      <c r="B185" s="62"/>
      <c r="C185" s="284"/>
      <c r="D185" s="284"/>
      <c r="E185" s="284"/>
      <c r="F185" s="284"/>
      <c r="G185" s="284"/>
      <c r="H185" s="284"/>
      <c r="I185" s="284"/>
      <c r="J185" s="63"/>
      <c r="K185" s="63"/>
      <c r="L185" s="63"/>
    </row>
    <row r="186" spans="1:12" outlineLevel="1" x14ac:dyDescent="0.2">
      <c r="A186" s="61" t="s">
        <v>69</v>
      </c>
      <c r="B186" s="65"/>
      <c r="C186" s="284"/>
      <c r="D186" s="284"/>
      <c r="E186" s="284"/>
      <c r="F186" s="284"/>
      <c r="G186" s="284"/>
      <c r="H186" s="284"/>
      <c r="I186" s="284"/>
      <c r="J186" s="42"/>
      <c r="K186" s="21"/>
      <c r="L186" s="21"/>
    </row>
    <row r="187" spans="1:12" s="736" customFormat="1" outlineLevel="1" x14ac:dyDescent="0.2">
      <c r="A187" s="61" t="s">
        <v>546</v>
      </c>
      <c r="B187" s="65"/>
      <c r="C187" s="284"/>
      <c r="D187" s="284"/>
      <c r="E187" s="284"/>
      <c r="F187" s="284"/>
      <c r="G187" s="284"/>
      <c r="H187" s="284"/>
      <c r="I187" s="284"/>
      <c r="J187" s="42"/>
      <c r="K187" s="712"/>
      <c r="L187" s="712"/>
    </row>
    <row r="188" spans="1:12" outlineLevel="1" x14ac:dyDescent="0.2">
      <c r="A188" s="61" t="s">
        <v>547</v>
      </c>
      <c r="B188" s="65"/>
      <c r="C188" s="284"/>
      <c r="D188" s="284"/>
      <c r="E188" s="284"/>
      <c r="F188" s="284"/>
      <c r="G188" s="284"/>
      <c r="H188" s="284"/>
      <c r="I188" s="284"/>
      <c r="J188" s="42"/>
      <c r="K188" s="21"/>
      <c r="L188" s="21"/>
    </row>
    <row r="189" spans="1:12" s="736" customFormat="1" outlineLevel="1" x14ac:dyDescent="0.2">
      <c r="A189" s="61" t="s">
        <v>498</v>
      </c>
      <c r="B189" s="65"/>
      <c r="C189" s="284"/>
      <c r="D189" s="284"/>
      <c r="E189" s="284"/>
      <c r="F189" s="284"/>
      <c r="G189" s="284"/>
      <c r="H189" s="284"/>
      <c r="I189" s="284"/>
      <c r="J189" s="42"/>
      <c r="K189" s="712"/>
      <c r="L189" s="712"/>
    </row>
    <row r="190" spans="1:12" outlineLevel="1" x14ac:dyDescent="0.2">
      <c r="A190" s="83" t="s">
        <v>70</v>
      </c>
      <c r="B190" s="65"/>
      <c r="C190" s="284"/>
      <c r="D190" s="284"/>
      <c r="E190" s="284">
        <f>[1]STEP!M11</f>
        <v>-3.7662590196872938</v>
      </c>
      <c r="F190" s="284">
        <f>[1]STEP!N11</f>
        <v>-3.7662590196872938</v>
      </c>
      <c r="G190" s="284">
        <f>[1]STEP!O11</f>
        <v>-3.7662590196872938</v>
      </c>
      <c r="H190" s="284">
        <f>[1]STEP!P11</f>
        <v>-3.7662590196872938</v>
      </c>
      <c r="I190" s="284">
        <f>[1]STEP!Q11</f>
        <v>-3.7662590196872938</v>
      </c>
      <c r="J190" s="42"/>
      <c r="K190" s="21"/>
      <c r="L190" s="21"/>
    </row>
    <row r="191" spans="1:12" outlineLevel="1" x14ac:dyDescent="0.2">
      <c r="A191" s="129" t="s">
        <v>147</v>
      </c>
      <c r="B191" s="132"/>
      <c r="C191" s="295">
        <f t="shared" ref="C191:I191" si="97">SUM(C185:C190)</f>
        <v>0</v>
      </c>
      <c r="D191" s="295">
        <f t="shared" si="97"/>
        <v>0</v>
      </c>
      <c r="E191" s="295">
        <f t="shared" si="97"/>
        <v>-3.7662590196872938</v>
      </c>
      <c r="F191" s="295">
        <f t="shared" si="97"/>
        <v>-3.7662590196872938</v>
      </c>
      <c r="G191" s="295">
        <f t="shared" si="97"/>
        <v>-3.7662590196872938</v>
      </c>
      <c r="H191" s="295">
        <f t="shared" si="97"/>
        <v>-3.7662590196872938</v>
      </c>
      <c r="I191" s="295">
        <f t="shared" si="97"/>
        <v>-3.7662590196872938</v>
      </c>
      <c r="J191" s="133"/>
      <c r="K191" s="47"/>
      <c r="L191" s="47"/>
    </row>
    <row r="192" spans="1:12" outlineLevel="1" x14ac:dyDescent="0.2">
      <c r="A192" s="134"/>
      <c r="B192" s="68"/>
      <c r="C192" s="68"/>
      <c r="D192" s="68"/>
      <c r="E192" s="68"/>
      <c r="F192" s="68"/>
      <c r="G192" s="68"/>
      <c r="H192" s="68"/>
      <c r="I192" s="69"/>
    </row>
    <row r="193" spans="1:9" outlineLevel="1" x14ac:dyDescent="0.2"/>
    <row r="194" spans="1:9" outlineLevel="1" x14ac:dyDescent="0.2"/>
    <row r="195" spans="1:9" outlineLevel="1" x14ac:dyDescent="0.2">
      <c r="A195" s="231" t="s">
        <v>233</v>
      </c>
      <c r="B195" s="232"/>
      <c r="C195" s="232"/>
      <c r="D195" s="232"/>
      <c r="E195" s="232"/>
      <c r="F195" s="232"/>
      <c r="G195" s="232"/>
      <c r="H195" s="232"/>
      <c r="I195" s="233"/>
    </row>
    <row r="196" spans="1:9" outlineLevel="1" x14ac:dyDescent="0.2">
      <c r="A196" s="234"/>
      <c r="B196" s="42"/>
      <c r="C196" s="42"/>
      <c r="D196" s="42"/>
      <c r="E196" s="42"/>
      <c r="F196" s="42"/>
      <c r="G196" s="42"/>
      <c r="H196" s="42"/>
      <c r="I196" s="78"/>
    </row>
    <row r="197" spans="1:9"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9.1898043656975847</v>
      </c>
      <c r="D205" s="82">
        <f t="shared" ca="1" si="98"/>
        <v>9.1898043656975847</v>
      </c>
      <c r="E205" s="82">
        <f t="shared" ca="1" si="98"/>
        <v>9.1898043656975847</v>
      </c>
      <c r="F205" s="82">
        <f t="shared" ca="1" si="98"/>
        <v>9.1898043656975847</v>
      </c>
      <c r="G205" s="82">
        <f t="shared" ca="1" si="98"/>
        <v>9.1898043656975847</v>
      </c>
      <c r="H205" s="82">
        <f t="shared" ca="1" si="98"/>
        <v>9.1898043656975847</v>
      </c>
      <c r="I205" s="82">
        <f t="shared" ca="1" si="98"/>
        <v>9.1898043656975847</v>
      </c>
    </row>
    <row r="206" spans="1:9" hidden="1" outlineLevel="1" x14ac:dyDescent="0.2">
      <c r="A206" t="s">
        <v>149</v>
      </c>
      <c r="B206" s="82">
        <f t="shared" ref="B206:I206" ca="1" si="99">+B36</f>
        <v>0</v>
      </c>
      <c r="C206" s="82">
        <f t="shared" ca="1" si="99"/>
        <v>9.1898043656975847</v>
      </c>
      <c r="D206" s="82">
        <f t="shared" ca="1" si="99"/>
        <v>9.1898043656975847</v>
      </c>
      <c r="E206" s="82">
        <f t="shared" ca="1" si="99"/>
        <v>5.4235453460102914</v>
      </c>
      <c r="F206" s="82">
        <f t="shared" ca="1" si="99"/>
        <v>5.4235453460102914</v>
      </c>
      <c r="G206" s="82">
        <f t="shared" ca="1" si="99"/>
        <v>5.4235453460102914</v>
      </c>
      <c r="H206" s="82">
        <f t="shared" ca="1" si="99"/>
        <v>5.4235453460102914</v>
      </c>
      <c r="I206" s="82">
        <f t="shared" ca="1" si="99"/>
        <v>5.4235453460102914</v>
      </c>
    </row>
    <row r="207" spans="1:9" hidden="1" outlineLevel="1" x14ac:dyDescent="0.2">
      <c r="A207" t="s">
        <v>150</v>
      </c>
      <c r="B207" s="82">
        <f t="shared" ref="B207:I207" ca="1" si="100">+B36+B48</f>
        <v>0</v>
      </c>
      <c r="C207" s="82">
        <f t="shared" ca="1" si="100"/>
        <v>9.1898043656975847</v>
      </c>
      <c r="D207" s="82">
        <f t="shared" ca="1" si="100"/>
        <v>9.1898043656975847</v>
      </c>
      <c r="E207" s="82">
        <f t="shared" ca="1" si="100"/>
        <v>5.5033346810424346</v>
      </c>
      <c r="F207" s="82">
        <f t="shared" ca="1" si="100"/>
        <v>5.5716766581746411</v>
      </c>
      <c r="G207" s="82">
        <f t="shared" ca="1" si="100"/>
        <v>5.6274169201447597</v>
      </c>
      <c r="H207" s="82">
        <f t="shared" ca="1" si="100"/>
        <v>5.6829365581798852</v>
      </c>
      <c r="I207" s="82">
        <f t="shared" ca="1" si="100"/>
        <v>5.7381089521582673</v>
      </c>
    </row>
    <row r="208" spans="1:9" hidden="1" outlineLevel="1" x14ac:dyDescent="0.2">
      <c r="A208" t="s">
        <v>151</v>
      </c>
      <c r="B208" s="82">
        <f t="shared" ref="B208:I208" ca="1" si="101">+B70</f>
        <v>0</v>
      </c>
      <c r="C208" s="82">
        <f t="shared" ca="1" si="101"/>
        <v>9.1898043656975847</v>
      </c>
      <c r="D208" s="82">
        <f t="shared" ca="1" si="101"/>
        <v>9.1898043656975847</v>
      </c>
      <c r="E208" s="82">
        <f t="shared" ca="1" si="101"/>
        <v>5.5465269111800701</v>
      </c>
      <c r="F208" s="82">
        <f t="shared" ca="1" si="101"/>
        <v>5.6749537927008191</v>
      </c>
      <c r="G208" s="82">
        <f t="shared" ca="1" si="101"/>
        <v>5.800026915751137</v>
      </c>
      <c r="H208" s="82">
        <f t="shared" ca="1" si="101"/>
        <v>5.9192514029493379</v>
      </c>
      <c r="I208" s="82">
        <f t="shared" ca="1" si="101"/>
        <v>6.0318401401904476</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107" priority="2" stopIfTrue="1" operator="notEqual">
      <formula>0</formula>
    </cfRule>
  </conditionalFormatting>
  <conditionalFormatting sqref="J130 J94 J70 J59 J48 J36:J37 J14 J25">
    <cfRule type="cellIs" dxfId="106" priority="3" stopIfTrue="1" operator="equal">
      <formula>"OK"</formula>
    </cfRule>
    <cfRule type="cellIs" dxfId="105" priority="4" stopIfTrue="1" operator="equal">
      <formula>"Warning Check Escalations"</formula>
    </cfRule>
  </conditionalFormatting>
  <conditionalFormatting sqref="N120:T120 N84:T84">
    <cfRule type="cellIs" dxfId="104" priority="5" stopIfTrue="1" operator="notEqual">
      <formula>0</formula>
    </cfRule>
    <cfRule type="cellIs" dxfId="103" priority="6" stopIfTrue="1" operator="equal">
      <formula>0</formula>
    </cfRule>
  </conditionalFormatting>
  <conditionalFormatting sqref="B94:I94">
    <cfRule type="cellIs" dxfId="102" priority="1" stopIfTrue="1" operator="notEqual">
      <formula>0</formula>
    </cfRule>
  </conditionalFormatting>
  <dataValidations count="5">
    <dataValidation type="list" showInputMessage="1" showErrorMessage="1" sqref="B112" xr:uid="{00000000-0002-0000-4600-000000000000}">
      <formula1>"Labour, Materials, Services"</formula1>
    </dataValidation>
    <dataValidation type="list" allowBlank="1" showInputMessage="1" showErrorMessage="1" sqref="A77:A82" xr:uid="{00000000-0002-0000-4600-000001000000}">
      <formula1>EscalationDescription_Input_Cost</formula1>
    </dataValidation>
    <dataValidation type="list" showInputMessage="1" showErrorMessage="1" sqref="A113:A118" xr:uid="{00000000-0002-0000-4600-000002000000}">
      <formula1>EscalationDescription_General</formula1>
    </dataValidation>
    <dataValidation type="list" allowBlank="1" showInputMessage="1" showErrorMessage="1" sqref="D5" xr:uid="{00000000-0002-0000-4600-000003000000}">
      <formula1>"2008/09 Regulatory Accounts, Bottom Up"</formula1>
    </dataValidation>
    <dataValidation type="list" showInputMessage="1" showErrorMessage="1" sqref="B77:B82 B113:B118" xr:uid="{00000000-0002-0000-46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30721"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7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sheetPr codeName="Sheet45">
    <tabColor rgb="FF008000"/>
    <pageSetUpPr fitToPage="1"/>
  </sheetPr>
  <dimension ref="A1:T240"/>
  <sheetViews>
    <sheetView showGridLines="0" workbookViewId="0">
      <selection activeCell="A115" sqref="A115"/>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17</v>
      </c>
      <c r="M1" s="281"/>
      <c r="N1" s="279"/>
      <c r="O1" s="279"/>
      <c r="P1" s="279"/>
      <c r="Q1" s="279"/>
      <c r="R1" s="279"/>
      <c r="S1" s="279"/>
      <c r="T1" s="279"/>
    </row>
    <row r="2" spans="1:20" ht="15.75" x14ac:dyDescent="0.25">
      <c r="A2" s="184" t="s">
        <v>114</v>
      </c>
      <c r="B2" s="74" t="str">
        <f ca="1">OFFSET(List_DAOpexStart,+$K$1,1)</f>
        <v>Network Insurance</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1.9494240685220947</v>
      </c>
      <c r="D13" s="285">
        <f ca="1">OFFSET(Future_DAOpexStart,MATCH($K$1,'I-5 Future DA'!$A$6:$A$222)+7,+'I-5 Future DA'!E$5)</f>
        <v>1.9494240685220947</v>
      </c>
      <c r="E13" s="285">
        <f ca="1">OFFSET(Future_DAOpexStart,MATCH($K$1,'I-5 Future DA'!$A$6:$A$222)+7,+'I-5 Future DA'!F$5)</f>
        <v>1.9494240685220947</v>
      </c>
      <c r="F13" s="285">
        <f ca="1">OFFSET(Future_DAOpexStart,MATCH($K$1,'I-5 Future DA'!$A$6:$A$222)+7,+'I-5 Future DA'!G$5)</f>
        <v>1.9494240685220947</v>
      </c>
      <c r="G13" s="285">
        <f ca="1">OFFSET(Future_DAOpexStart,MATCH($K$1,'I-5 Future DA'!$A$6:$A$222)+7,+'I-5 Future DA'!H$5)</f>
        <v>1.9494240685220947</v>
      </c>
      <c r="H13" s="285">
        <f ca="1">OFFSET(Future_DAOpexStart,MATCH($K$1,'I-5 Future DA'!$A$6:$A$222)+7,+'I-5 Future DA'!I$5)</f>
        <v>1.9494240685220947</v>
      </c>
      <c r="I13" s="285">
        <f ca="1">OFFSET(Future_DAOpexStart,MATCH($K$1,'I-5 Future DA'!$A$6:$A$222)+7,+'I-5 Future DA'!J$5)</f>
        <v>1.9494240685220947</v>
      </c>
      <c r="J13" s="36"/>
      <c r="K13" s="21"/>
      <c r="L13" s="21"/>
    </row>
    <row r="14" spans="1:20" s="87" customFormat="1" ht="18" customHeight="1" collapsed="1" thickBot="1" x14ac:dyDescent="0.25">
      <c r="A14" s="84" t="s">
        <v>71</v>
      </c>
      <c r="B14" s="286">
        <f t="shared" ref="B14:I14" ca="1" si="0">SUM(B8:B13)</f>
        <v>0</v>
      </c>
      <c r="C14" s="286">
        <f t="shared" ca="1" si="0"/>
        <v>1.9494240685220947</v>
      </c>
      <c r="D14" s="286">
        <f t="shared" ca="1" si="0"/>
        <v>1.9494240685220947</v>
      </c>
      <c r="E14" s="286">
        <f t="shared" ca="1" si="0"/>
        <v>1.9494240685220947</v>
      </c>
      <c r="F14" s="286">
        <f t="shared" ca="1" si="0"/>
        <v>1.9494240685220947</v>
      </c>
      <c r="G14" s="286">
        <f t="shared" ca="1" si="0"/>
        <v>1.9494240685220947</v>
      </c>
      <c r="H14" s="286">
        <f t="shared" ca="1" si="0"/>
        <v>1.9494240685220947</v>
      </c>
      <c r="I14" s="286">
        <f t="shared" ca="1" si="0"/>
        <v>1.9494240685220947</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+'DA-17'!B8+'DA-17'!B19</f>
        <v>0</v>
      </c>
      <c r="C30" s="284">
        <f ca="1">+'DA-17'!C8+'DA-17'!C19</f>
        <v>0</v>
      </c>
      <c r="D30" s="284">
        <f ca="1">+'DA-17'!D8+'DA-17'!D19</f>
        <v>0</v>
      </c>
      <c r="E30" s="284">
        <f ca="1">+'DA-17'!E8+'DA-17'!E19</f>
        <v>0</v>
      </c>
      <c r="F30" s="284">
        <f ca="1">+'DA-17'!F8+'DA-17'!F19</f>
        <v>0</v>
      </c>
      <c r="G30" s="284">
        <f ca="1">+'DA-17'!G8+'DA-17'!G19</f>
        <v>0</v>
      </c>
      <c r="H30" s="284">
        <f ca="1">+'DA-17'!H8+'DA-17'!H19</f>
        <v>0</v>
      </c>
      <c r="I30" s="284">
        <f ca="1">+'DA-17'!I8+'DA-17'!I19</f>
        <v>0</v>
      </c>
      <c r="J30" s="42"/>
      <c r="K30" s="21"/>
      <c r="L30" s="21"/>
    </row>
    <row r="31" spans="1:12" hidden="1" outlineLevel="2" x14ac:dyDescent="0.2">
      <c r="A31" s="61" t="s">
        <v>69</v>
      </c>
      <c r="B31" s="284">
        <f ca="1">+'DA-17'!B9+'DA-17'!B20</f>
        <v>0</v>
      </c>
      <c r="C31" s="284">
        <f ca="1">+'DA-17'!C9+'DA-17'!C20</f>
        <v>0</v>
      </c>
      <c r="D31" s="284">
        <f ca="1">+'DA-17'!D9+'DA-17'!D20</f>
        <v>0</v>
      </c>
      <c r="E31" s="284">
        <f ca="1">+'DA-17'!E9+'DA-17'!E20</f>
        <v>0</v>
      </c>
      <c r="F31" s="284">
        <f ca="1">+'DA-17'!F9+'DA-17'!F20</f>
        <v>0</v>
      </c>
      <c r="G31" s="284">
        <f ca="1">+'DA-17'!G9+'DA-17'!G20</f>
        <v>0</v>
      </c>
      <c r="H31" s="284">
        <f ca="1">+'DA-17'!H9+'DA-17'!H20</f>
        <v>0</v>
      </c>
      <c r="I31" s="284">
        <f ca="1">+'DA-17'!I9+'DA-17'!I20</f>
        <v>0</v>
      </c>
      <c r="J31" s="42"/>
      <c r="K31" s="21"/>
      <c r="L31" s="21"/>
    </row>
    <row r="32" spans="1:12" s="736" customFormat="1" hidden="1" outlineLevel="2" x14ac:dyDescent="0.2">
      <c r="A32" s="61" t="s">
        <v>546</v>
      </c>
      <c r="B32" s="284">
        <f ca="1">+'DA-17'!B10+'DA-17'!B21</f>
        <v>0</v>
      </c>
      <c r="C32" s="284">
        <f ca="1">+'DA-17'!C10+'DA-17'!C21</f>
        <v>0</v>
      </c>
      <c r="D32" s="284">
        <f ca="1">+'DA-17'!D10+'DA-17'!D21</f>
        <v>0</v>
      </c>
      <c r="E32" s="284">
        <f ca="1">+'DA-17'!E10+'DA-17'!E21</f>
        <v>0</v>
      </c>
      <c r="F32" s="284">
        <f ca="1">+'DA-17'!F10+'DA-17'!F21</f>
        <v>0</v>
      </c>
      <c r="G32" s="284">
        <f ca="1">+'DA-17'!G10+'DA-17'!G21</f>
        <v>0</v>
      </c>
      <c r="H32" s="284">
        <f ca="1">+'DA-17'!H10+'DA-17'!H21</f>
        <v>0</v>
      </c>
      <c r="I32" s="284">
        <f ca="1">+'DA-17'!I10+'DA-17'!I21</f>
        <v>0</v>
      </c>
      <c r="J32" s="42"/>
      <c r="K32" s="712"/>
      <c r="L32" s="712"/>
    </row>
    <row r="33" spans="1:12" hidden="1" outlineLevel="2" x14ac:dyDescent="0.2">
      <c r="A33" s="61" t="s">
        <v>547</v>
      </c>
      <c r="B33" s="284">
        <f ca="1">+'DA-17'!B11+'DA-17'!B22</f>
        <v>0</v>
      </c>
      <c r="C33" s="284">
        <f ca="1">+'DA-17'!C11+'DA-17'!C22</f>
        <v>0</v>
      </c>
      <c r="D33" s="284">
        <f ca="1">+'DA-17'!D11+'DA-17'!D22</f>
        <v>0</v>
      </c>
      <c r="E33" s="284">
        <f ca="1">+'DA-17'!E11+'DA-17'!E22</f>
        <v>0</v>
      </c>
      <c r="F33" s="284">
        <f ca="1">+'DA-17'!F11+'DA-17'!F22</f>
        <v>0</v>
      </c>
      <c r="G33" s="284">
        <f ca="1">+'DA-17'!G11+'DA-17'!G22</f>
        <v>0</v>
      </c>
      <c r="H33" s="284">
        <f ca="1">+'DA-17'!H11+'DA-17'!H22</f>
        <v>0</v>
      </c>
      <c r="I33" s="284">
        <f ca="1">+'DA-17'!I11+'DA-17'!I22</f>
        <v>0</v>
      </c>
      <c r="J33" s="42"/>
      <c r="K33" s="21"/>
      <c r="L33" s="21"/>
    </row>
    <row r="34" spans="1:12" s="736" customFormat="1" hidden="1" outlineLevel="2" x14ac:dyDescent="0.2">
      <c r="A34" s="61" t="s">
        <v>498</v>
      </c>
      <c r="B34" s="284">
        <f ca="1">+'DA-17'!B12+'DA-17'!B23</f>
        <v>0</v>
      </c>
      <c r="C34" s="284">
        <f ca="1">+'DA-17'!C12+'DA-17'!C23</f>
        <v>0</v>
      </c>
      <c r="D34" s="284">
        <f ca="1">+'DA-17'!D12+'DA-17'!D23</f>
        <v>0</v>
      </c>
      <c r="E34" s="284">
        <f ca="1">+'DA-17'!E12+'DA-17'!E23</f>
        <v>0</v>
      </c>
      <c r="F34" s="284">
        <f ca="1">+'DA-17'!F12+'DA-17'!F23</f>
        <v>0</v>
      </c>
      <c r="G34" s="284">
        <f ca="1">+'DA-17'!G12+'DA-17'!G23</f>
        <v>0</v>
      </c>
      <c r="H34" s="284">
        <f ca="1">+'DA-17'!H12+'DA-17'!H23</f>
        <v>0</v>
      </c>
      <c r="I34" s="284">
        <f ca="1">+'DA-17'!I12+'DA-17'!I23</f>
        <v>0</v>
      </c>
      <c r="J34" s="42"/>
      <c r="K34" s="712"/>
      <c r="L34" s="712"/>
    </row>
    <row r="35" spans="1:12" ht="13.5" hidden="1" outlineLevel="2" thickBot="1" x14ac:dyDescent="0.25">
      <c r="A35" s="83" t="s">
        <v>70</v>
      </c>
      <c r="B35" s="284">
        <f ca="1">+'DA-17'!B13+'DA-17'!B24</f>
        <v>0</v>
      </c>
      <c r="C35" s="284">
        <f ca="1">+'DA-17'!C13+'DA-17'!C24</f>
        <v>1.9494240685220947</v>
      </c>
      <c r="D35" s="284">
        <f ca="1">+'DA-17'!D13+'DA-17'!D24</f>
        <v>1.9494240685220947</v>
      </c>
      <c r="E35" s="284">
        <f ca="1">+'DA-17'!E13+'DA-17'!E24</f>
        <v>1.9494240685220947</v>
      </c>
      <c r="F35" s="284">
        <f ca="1">+'DA-17'!F13+'DA-17'!F24</f>
        <v>1.9494240685220947</v>
      </c>
      <c r="G35" s="284">
        <f ca="1">+'DA-17'!G13+'DA-17'!G24</f>
        <v>1.9494240685220947</v>
      </c>
      <c r="H35" s="284">
        <f ca="1">+'DA-17'!H13+'DA-17'!H24</f>
        <v>1.9494240685220947</v>
      </c>
      <c r="I35" s="284">
        <f ca="1">+'DA-17'!I13+'DA-17'!I24</f>
        <v>1.9494240685220947</v>
      </c>
      <c r="J35" s="93"/>
      <c r="K35" s="21"/>
      <c r="L35" s="21"/>
    </row>
    <row r="36" spans="1:12" s="87" customFormat="1" ht="20.25" customHeight="1" collapsed="1" thickBot="1" x14ac:dyDescent="0.25">
      <c r="A36" s="94" t="s">
        <v>121</v>
      </c>
      <c r="B36" s="293">
        <f t="shared" ref="B36:I36" ca="1" si="7">SUM(B30:B35)</f>
        <v>0</v>
      </c>
      <c r="C36" s="293">
        <f t="shared" ca="1" si="7"/>
        <v>1.9494240685220947</v>
      </c>
      <c r="D36" s="293">
        <f t="shared" ca="1" si="7"/>
        <v>1.9494240685220947</v>
      </c>
      <c r="E36" s="293">
        <f t="shared" ca="1" si="7"/>
        <v>1.9494240685220947</v>
      </c>
      <c r="F36" s="293">
        <f t="shared" ca="1" si="7"/>
        <v>1.9494240685220947</v>
      </c>
      <c r="G36" s="293">
        <f t="shared" ca="1" si="7"/>
        <v>1.9494240685220947</v>
      </c>
      <c r="H36" s="293">
        <f t="shared" ca="1" si="7"/>
        <v>1.9494240685220947</v>
      </c>
      <c r="I36" s="293">
        <f t="shared" ca="1" si="7"/>
        <v>1.9494240685220947</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1.6925632356617221E-2</v>
      </c>
      <c r="F47" s="284">
        <f t="shared" ca="1" si="12"/>
        <v>3.1422948056742797E-2</v>
      </c>
      <c r="G47" s="284">
        <f t="shared" ca="1" si="12"/>
        <v>4.3247074441399205E-2</v>
      </c>
      <c r="H47" s="284">
        <f t="shared" ca="1" si="12"/>
        <v>5.5024400089951513E-2</v>
      </c>
      <c r="I47" s="284">
        <f t="shared" ca="1" si="12"/>
        <v>6.6728065201790615E-2</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1.6925632356617221E-2</v>
      </c>
      <c r="F48" s="293">
        <f t="shared" ca="1" si="13"/>
        <v>3.1422948056742797E-2</v>
      </c>
      <c r="G48" s="293">
        <f t="shared" ca="1" si="13"/>
        <v>4.3247074441399205E-2</v>
      </c>
      <c r="H48" s="293">
        <f t="shared" ca="1" si="13"/>
        <v>5.5024400089951513E-2</v>
      </c>
      <c r="I48" s="293">
        <f t="shared" ca="1" si="13"/>
        <v>6.6728065201790615E-2</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9.1623248605531889E-3</v>
      </c>
      <c r="F58" s="285">
        <f t="shared" ca="1" si="18"/>
        <v>2.190807592431734E-2</v>
      </c>
      <c r="G58" s="285">
        <f t="shared" ca="1" si="18"/>
        <v>3.6615586851725369E-2</v>
      </c>
      <c r="H58" s="285">
        <f t="shared" ca="1" si="18"/>
        <v>5.0129233203504042E-2</v>
      </c>
      <c r="I58" s="285">
        <f t="shared" ca="1" si="18"/>
        <v>6.2308905047300744E-2</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9.1623248605531889E-3</v>
      </c>
      <c r="F59" s="286">
        <f t="shared" ca="1" si="19"/>
        <v>2.190807592431734E-2</v>
      </c>
      <c r="G59" s="286">
        <f t="shared" ca="1" si="19"/>
        <v>3.6615586851725369E-2</v>
      </c>
      <c r="H59" s="286">
        <f t="shared" ca="1" si="19"/>
        <v>5.0129233203504042E-2</v>
      </c>
      <c r="I59" s="286">
        <f t="shared" ca="1" si="19"/>
        <v>6.2308905047300744E-2</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1.9494240685220947</v>
      </c>
      <c r="D69" s="285">
        <f t="shared" ca="1" si="24"/>
        <v>1.9494240685220947</v>
      </c>
      <c r="E69" s="285">
        <f t="shared" ca="1" si="24"/>
        <v>1.9755120257392651</v>
      </c>
      <c r="F69" s="285">
        <f t="shared" ca="1" si="24"/>
        <v>2.002755092503155</v>
      </c>
      <c r="G69" s="285">
        <f t="shared" ca="1" si="24"/>
        <v>2.0292867298152193</v>
      </c>
      <c r="H69" s="285">
        <f t="shared" ca="1" si="24"/>
        <v>2.0545777018155502</v>
      </c>
      <c r="I69" s="285">
        <f t="shared" ca="1" si="24"/>
        <v>2.0784610387711862</v>
      </c>
      <c r="K69" s="42"/>
      <c r="L69" s="21"/>
    </row>
    <row r="70" spans="1:20" s="87" customFormat="1" ht="18" customHeight="1" collapsed="1" thickBot="1" x14ac:dyDescent="0.25">
      <c r="A70" s="99" t="s">
        <v>122</v>
      </c>
      <c r="B70" s="294">
        <f t="shared" ref="B70:I70" ca="1" si="25">SUM(B64:B69)</f>
        <v>0</v>
      </c>
      <c r="C70" s="294">
        <f t="shared" ca="1" si="25"/>
        <v>1.9494240685220947</v>
      </c>
      <c r="D70" s="294">
        <f t="shared" ca="1" si="25"/>
        <v>1.9494240685220947</v>
      </c>
      <c r="E70" s="294">
        <f t="shared" ca="1" si="25"/>
        <v>1.9755120257392651</v>
      </c>
      <c r="F70" s="294">
        <f t="shared" ca="1" si="25"/>
        <v>2.002755092503155</v>
      </c>
      <c r="G70" s="294">
        <f t="shared" ca="1" si="25"/>
        <v>2.0292867298152193</v>
      </c>
      <c r="H70" s="294">
        <f t="shared" ca="1" si="25"/>
        <v>2.0545777018155502</v>
      </c>
      <c r="I70" s="294">
        <f t="shared" ca="1" si="25"/>
        <v>2.0784610387711862</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1.6925632356617221E-2</v>
      </c>
      <c r="Q77" s="284">
        <f ca="1">IF($B77&lt;&gt;0,(+VLOOKUP($B77,$A$8:$I$13,6,FALSE))*(F77),0)</f>
        <v>3.1422948056742797E-2</v>
      </c>
      <c r="R77" s="284">
        <f ca="1">IF($B77&lt;&gt;0,(+VLOOKUP($B77,$A$8:$I$13,7,FALSE))*(G77),0)</f>
        <v>4.3247074441399205E-2</v>
      </c>
      <c r="S77" s="284">
        <f ca="1">IF($B77&lt;&gt;0,(+VLOOKUP($B77,$A$8:$I$13,8,FALSE))*(H77),0)</f>
        <v>5.5024400089951513E-2</v>
      </c>
      <c r="T77" s="284">
        <f ca="1">IF($B77&lt;&gt;0,(+VLOOKUP($B77,$A$8:$I$13,9,FALSE))*(I77),0)</f>
        <v>6.6728065201790615E-2</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1.6925632356617221E-2</v>
      </c>
      <c r="Q83" s="291">
        <f t="shared" ca="1" si="51"/>
        <v>3.1422948056742797E-2</v>
      </c>
      <c r="R83" s="291">
        <f t="shared" ca="1" si="51"/>
        <v>4.3247074441399205E-2</v>
      </c>
      <c r="S83" s="291">
        <f t="shared" ca="1" si="51"/>
        <v>5.5024400089951513E-2</v>
      </c>
      <c r="T83" s="291">
        <f t="shared" ca="1" si="51"/>
        <v>6.6728065201790615E-2</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1.6925632356617221E-2</v>
      </c>
      <c r="F103" s="284">
        <f t="shared" ca="1" si="62"/>
        <v>3.1422948056742797E-2</v>
      </c>
      <c r="G103" s="284">
        <f t="shared" ca="1" si="62"/>
        <v>4.3247074441399205E-2</v>
      </c>
      <c r="H103" s="284">
        <f t="shared" ca="1" si="62"/>
        <v>5.5024400089951513E-2</v>
      </c>
      <c r="I103" s="284">
        <f t="shared" ca="1" si="62"/>
        <v>6.6728065201790615E-2</v>
      </c>
    </row>
    <row r="104" spans="1:20" outlineLevel="1" x14ac:dyDescent="0.2">
      <c r="A104" s="120" t="s">
        <v>135</v>
      </c>
      <c r="B104" s="121"/>
      <c r="C104" s="295">
        <f t="shared" ref="C104:I104" ca="1" si="63">SUM(C98:C103)</f>
        <v>0</v>
      </c>
      <c r="D104" s="295">
        <f t="shared" ca="1" si="63"/>
        <v>0</v>
      </c>
      <c r="E104" s="295">
        <f t="shared" ca="1" si="63"/>
        <v>1.6925632356617221E-2</v>
      </c>
      <c r="F104" s="295">
        <f t="shared" ca="1" si="63"/>
        <v>3.1422948056742797E-2</v>
      </c>
      <c r="G104" s="295">
        <f t="shared" ca="1" si="63"/>
        <v>4.3247074441399205E-2</v>
      </c>
      <c r="H104" s="295">
        <f t="shared" ca="1" si="63"/>
        <v>5.5024400089951513E-2</v>
      </c>
      <c r="I104" s="295">
        <f t="shared" ca="1" si="63"/>
        <v>6.6728065201790615E-2</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9.1623248605531889E-3</v>
      </c>
      <c r="Q113" s="284">
        <f ca="1">IF($B113&lt;&gt;0,(+VLOOKUP($B113,$A$8:$I$13,6,FALSE)+VLOOKUP($B113,$A$42:$I$47,6,FALSE))*(F113),0)</f>
        <v>2.190807592431734E-2</v>
      </c>
      <c r="R113" s="284">
        <f ca="1">IF($B113&lt;&gt;0,(+VLOOKUP($B113,$A$8:$I$13,7,FALSE)+VLOOKUP($B113,$A$42:$I$47,7,FALSE))*(G113),0)</f>
        <v>3.6615586851725369E-2</v>
      </c>
      <c r="S113" s="284">
        <f ca="1">IF($B113&lt;&gt;0,(+VLOOKUP($B113,$A$8:$I$13,8,FALSE)+VLOOKUP($B113,$A$42:$I$47,8,FALSE))*(H113),0)</f>
        <v>5.0129233203504042E-2</v>
      </c>
      <c r="T113" s="284">
        <f ca="1">IF($B113&lt;&gt;0,(+VLOOKUP($B113,$A$8:$I$13,9,FALSE)+VLOOKUP($B113,$A$42:$I$47,9,FALSE))*(I113),0)</f>
        <v>6.2308905047300744E-2</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9.1623248605531889E-3</v>
      </c>
      <c r="Q119" s="291">
        <f t="shared" ca="1" si="75"/>
        <v>2.190807592431734E-2</v>
      </c>
      <c r="R119" s="291">
        <f t="shared" ca="1" si="75"/>
        <v>3.6615586851725369E-2</v>
      </c>
      <c r="S119" s="291">
        <f t="shared" ca="1" si="75"/>
        <v>5.0129233203504042E-2</v>
      </c>
      <c r="T119" s="291">
        <f t="shared" ca="1" si="75"/>
        <v>6.2308905047300744E-2</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9.1623248605531889E-3</v>
      </c>
      <c r="F139" s="284">
        <f t="shared" ca="1" si="83"/>
        <v>2.190807592431734E-2</v>
      </c>
      <c r="G139" s="284">
        <f t="shared" ca="1" si="83"/>
        <v>3.6615586851725369E-2</v>
      </c>
      <c r="H139" s="284">
        <f t="shared" ca="1" si="83"/>
        <v>5.0129233203504042E-2</v>
      </c>
      <c r="I139" s="284">
        <f t="shared" ca="1" si="83"/>
        <v>6.2308905047300744E-2</v>
      </c>
    </row>
    <row r="140" spans="1:16" outlineLevel="1" x14ac:dyDescent="0.2">
      <c r="A140" s="120" t="s">
        <v>140</v>
      </c>
      <c r="B140" s="121"/>
      <c r="C140" s="295">
        <f t="shared" ref="C140:I140" ca="1" si="84">SUM(C134:C139)</f>
        <v>0</v>
      </c>
      <c r="D140" s="295">
        <f t="shared" ca="1" si="84"/>
        <v>0</v>
      </c>
      <c r="E140" s="295">
        <f t="shared" ca="1" si="84"/>
        <v>9.1623248605531889E-3</v>
      </c>
      <c r="F140" s="295">
        <f t="shared" ca="1" si="84"/>
        <v>2.190807592431734E-2</v>
      </c>
      <c r="G140" s="295">
        <f t="shared" ca="1" si="84"/>
        <v>3.6615586851725369E-2</v>
      </c>
      <c r="H140" s="295">
        <f t="shared" ca="1" si="84"/>
        <v>5.0129233203504042E-2</v>
      </c>
      <c r="I140" s="295">
        <f t="shared" ca="1" si="84"/>
        <v>6.2308905047300744E-2</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481</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v>0</v>
      </c>
      <c r="F185" s="284">
        <v>0</v>
      </c>
      <c r="G185" s="284">
        <v>0</v>
      </c>
      <c r="H185" s="284">
        <v>0</v>
      </c>
      <c r="I185" s="284">
        <v>0</v>
      </c>
      <c r="J185" s="63"/>
      <c r="K185" s="63"/>
      <c r="L185" s="63"/>
    </row>
    <row r="186" spans="1:12" hidden="1" outlineLevel="1" x14ac:dyDescent="0.2">
      <c r="A186" s="61" t="s">
        <v>69</v>
      </c>
      <c r="B186" s="65"/>
      <c r="C186" s="284"/>
      <c r="D186" s="284"/>
      <c r="E186" s="284">
        <v>0</v>
      </c>
      <c r="F186" s="284">
        <v>0</v>
      </c>
      <c r="G186" s="284">
        <v>0</v>
      </c>
      <c r="H186" s="284">
        <v>0</v>
      </c>
      <c r="I186" s="284">
        <v>0</v>
      </c>
      <c r="J186" s="42"/>
      <c r="K186" s="21"/>
      <c r="L186" s="21"/>
    </row>
    <row r="187" spans="1:12" s="736" customFormat="1" hidden="1" outlineLevel="1" x14ac:dyDescent="0.2">
      <c r="A187" s="61" t="s">
        <v>546</v>
      </c>
      <c r="B187" s="65"/>
      <c r="C187" s="284"/>
      <c r="D187" s="284"/>
      <c r="E187" s="284">
        <v>0</v>
      </c>
      <c r="F187" s="284">
        <v>0</v>
      </c>
      <c r="G187" s="284">
        <v>0</v>
      </c>
      <c r="H187" s="284">
        <v>0</v>
      </c>
      <c r="I187" s="284">
        <v>0</v>
      </c>
      <c r="J187" s="42"/>
      <c r="K187" s="712"/>
      <c r="L187" s="712"/>
    </row>
    <row r="188" spans="1:12" hidden="1" outlineLevel="1" x14ac:dyDescent="0.2">
      <c r="A188" s="61" t="s">
        <v>547</v>
      </c>
      <c r="B188" s="65"/>
      <c r="C188" s="284"/>
      <c r="D188" s="284"/>
      <c r="E188" s="284">
        <v>0</v>
      </c>
      <c r="F188" s="284">
        <v>0</v>
      </c>
      <c r="G188" s="284">
        <v>0</v>
      </c>
      <c r="H188" s="284">
        <v>0</v>
      </c>
      <c r="I188" s="284">
        <v>0</v>
      </c>
      <c r="J188" s="42"/>
      <c r="K188" s="21"/>
      <c r="L188" s="21"/>
    </row>
    <row r="189" spans="1:12" s="736" customFormat="1" hidden="1" outlineLevel="1" x14ac:dyDescent="0.2">
      <c r="A189" s="61" t="s">
        <v>498</v>
      </c>
      <c r="B189" s="65"/>
      <c r="C189" s="284"/>
      <c r="D189" s="284"/>
      <c r="E189" s="284">
        <v>0</v>
      </c>
      <c r="F189" s="284">
        <v>0</v>
      </c>
      <c r="G189" s="284">
        <v>0</v>
      </c>
      <c r="H189" s="284">
        <v>0</v>
      </c>
      <c r="I189" s="284">
        <v>0</v>
      </c>
      <c r="J189" s="42"/>
      <c r="K189" s="712"/>
      <c r="L189" s="712"/>
    </row>
    <row r="190" spans="1:12" hidden="1" outlineLevel="1" x14ac:dyDescent="0.2">
      <c r="A190" s="83" t="s">
        <v>70</v>
      </c>
      <c r="B190" s="65"/>
      <c r="C190" s="284"/>
      <c r="D190" s="284"/>
      <c r="E190" s="284">
        <v>0</v>
      </c>
      <c r="F190" s="284">
        <v>0</v>
      </c>
      <c r="G190" s="284">
        <v>0</v>
      </c>
      <c r="H190" s="284">
        <v>0</v>
      </c>
      <c r="I190" s="284">
        <v>0</v>
      </c>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1.9494240685220947</v>
      </c>
      <c r="D205" s="82">
        <f t="shared" ca="1" si="98"/>
        <v>1.9494240685220947</v>
      </c>
      <c r="E205" s="82">
        <f t="shared" ca="1" si="98"/>
        <v>1.9494240685220947</v>
      </c>
      <c r="F205" s="82">
        <f t="shared" ca="1" si="98"/>
        <v>1.9494240685220947</v>
      </c>
      <c r="G205" s="82">
        <f t="shared" ca="1" si="98"/>
        <v>1.9494240685220947</v>
      </c>
      <c r="H205" s="82">
        <f t="shared" ca="1" si="98"/>
        <v>1.9494240685220947</v>
      </c>
      <c r="I205" s="82">
        <f t="shared" ca="1" si="98"/>
        <v>1.9494240685220947</v>
      </c>
    </row>
    <row r="206" spans="1:9" hidden="1" outlineLevel="1" x14ac:dyDescent="0.2">
      <c r="A206" t="s">
        <v>149</v>
      </c>
      <c r="B206" s="82">
        <f t="shared" ref="B206:I206" ca="1" si="99">+B36</f>
        <v>0</v>
      </c>
      <c r="C206" s="82">
        <f t="shared" ca="1" si="99"/>
        <v>1.9494240685220947</v>
      </c>
      <c r="D206" s="82">
        <f t="shared" ca="1" si="99"/>
        <v>1.9494240685220947</v>
      </c>
      <c r="E206" s="82">
        <f t="shared" ca="1" si="99"/>
        <v>1.9494240685220947</v>
      </c>
      <c r="F206" s="82">
        <f t="shared" ca="1" si="99"/>
        <v>1.9494240685220947</v>
      </c>
      <c r="G206" s="82">
        <f t="shared" ca="1" si="99"/>
        <v>1.9494240685220947</v>
      </c>
      <c r="H206" s="82">
        <f t="shared" ca="1" si="99"/>
        <v>1.9494240685220947</v>
      </c>
      <c r="I206" s="82">
        <f t="shared" ca="1" si="99"/>
        <v>1.9494240685220947</v>
      </c>
    </row>
    <row r="207" spans="1:9" hidden="1" outlineLevel="1" x14ac:dyDescent="0.2">
      <c r="A207" t="s">
        <v>150</v>
      </c>
      <c r="B207" s="82">
        <f t="shared" ref="B207:I207" ca="1" si="100">+B36+B48</f>
        <v>0</v>
      </c>
      <c r="C207" s="82">
        <f t="shared" ca="1" si="100"/>
        <v>1.9494240685220947</v>
      </c>
      <c r="D207" s="82">
        <f t="shared" ca="1" si="100"/>
        <v>1.9494240685220947</v>
      </c>
      <c r="E207" s="82">
        <f t="shared" ca="1" si="100"/>
        <v>1.9663497008787119</v>
      </c>
      <c r="F207" s="82">
        <f t="shared" ca="1" si="100"/>
        <v>1.9808470165788374</v>
      </c>
      <c r="G207" s="82">
        <f t="shared" ca="1" si="100"/>
        <v>1.992671142963494</v>
      </c>
      <c r="H207" s="82">
        <f t="shared" ca="1" si="100"/>
        <v>2.0044484686120461</v>
      </c>
      <c r="I207" s="82">
        <f t="shared" ca="1" si="100"/>
        <v>2.0161521337238852</v>
      </c>
    </row>
    <row r="208" spans="1:9" hidden="1" outlineLevel="1" x14ac:dyDescent="0.2">
      <c r="A208" t="s">
        <v>151</v>
      </c>
      <c r="B208" s="82">
        <f t="shared" ref="B208:I208" ca="1" si="101">+B70</f>
        <v>0</v>
      </c>
      <c r="C208" s="82">
        <f t="shared" ca="1" si="101"/>
        <v>1.9494240685220947</v>
      </c>
      <c r="D208" s="82">
        <f t="shared" ca="1" si="101"/>
        <v>1.9494240685220947</v>
      </c>
      <c r="E208" s="82">
        <f t="shared" ca="1" si="101"/>
        <v>1.9755120257392651</v>
      </c>
      <c r="F208" s="82">
        <f t="shared" ca="1" si="101"/>
        <v>2.002755092503155</v>
      </c>
      <c r="G208" s="82">
        <f t="shared" ca="1" si="101"/>
        <v>2.0292867298152193</v>
      </c>
      <c r="H208" s="82">
        <f t="shared" ca="1" si="101"/>
        <v>2.0545777018155502</v>
      </c>
      <c r="I208" s="82">
        <f t="shared" ca="1" si="101"/>
        <v>2.0784610387711862</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101" priority="2" stopIfTrue="1" operator="notEqual">
      <formula>0</formula>
    </cfRule>
  </conditionalFormatting>
  <conditionalFormatting sqref="J130 J94 J70 J59 J48 J36:J37 J14 J25">
    <cfRule type="cellIs" dxfId="100" priority="3" stopIfTrue="1" operator="equal">
      <formula>"OK"</formula>
    </cfRule>
    <cfRule type="cellIs" dxfId="99" priority="4" stopIfTrue="1" operator="equal">
      <formula>"Warning Check Escalations"</formula>
    </cfRule>
  </conditionalFormatting>
  <conditionalFormatting sqref="N120:T120 N84:T84">
    <cfRule type="cellIs" dxfId="98" priority="5" stopIfTrue="1" operator="notEqual">
      <formula>0</formula>
    </cfRule>
    <cfRule type="cellIs" dxfId="97" priority="6" stopIfTrue="1" operator="equal">
      <formula>0</formula>
    </cfRule>
  </conditionalFormatting>
  <conditionalFormatting sqref="B94:I94">
    <cfRule type="cellIs" dxfId="96" priority="1" stopIfTrue="1" operator="notEqual">
      <formula>0</formula>
    </cfRule>
  </conditionalFormatting>
  <dataValidations count="5">
    <dataValidation type="list" showInputMessage="1" showErrorMessage="1" sqref="B112" xr:uid="{00000000-0002-0000-4700-000000000000}">
      <formula1>"Labour, Materials, Services"</formula1>
    </dataValidation>
    <dataValidation type="list" allowBlank="1" showInputMessage="1" showErrorMessage="1" sqref="A77:A82" xr:uid="{00000000-0002-0000-4700-000001000000}">
      <formula1>EscalationDescription_Input_Cost</formula1>
    </dataValidation>
    <dataValidation type="list" showInputMessage="1" showErrorMessage="1" sqref="A113:A118" xr:uid="{00000000-0002-0000-4700-000002000000}">
      <formula1>EscalationDescription_General</formula1>
    </dataValidation>
    <dataValidation type="list" allowBlank="1" showInputMessage="1" showErrorMessage="1" sqref="D5" xr:uid="{00000000-0002-0000-4700-000003000000}">
      <formula1>"2008/09 Regulatory Accounts, Bottom Up"</formula1>
    </dataValidation>
    <dataValidation type="list" showInputMessage="1" showErrorMessage="1" sqref="B77:B82 B113:B118" xr:uid="{00000000-0002-0000-47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31745"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7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sheetPr codeName="Sheet46">
    <tabColor indexed="17"/>
    <pageSetUpPr fitToPage="1"/>
  </sheetPr>
  <dimension ref="A1:T240"/>
  <sheetViews>
    <sheetView showGridLines="0" workbookViewId="0">
      <selection activeCell="A115" sqref="A115"/>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18</v>
      </c>
      <c r="M1" s="281"/>
      <c r="N1" s="279"/>
      <c r="O1" s="279"/>
      <c r="P1" s="279"/>
      <c r="Q1" s="279"/>
      <c r="R1" s="279"/>
      <c r="S1" s="279"/>
      <c r="T1" s="279"/>
    </row>
    <row r="2" spans="1:20" ht="15.75" x14ac:dyDescent="0.25">
      <c r="A2" s="184" t="s">
        <v>114</v>
      </c>
      <c r="B2" s="74" t="str">
        <f ca="1">OFFSET(List_DAOpexStart,+$K$1,1)</f>
        <v>Call Centre Charges</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3.6465297401909353</v>
      </c>
      <c r="D13" s="285">
        <f ca="1">OFFSET(Future_DAOpexStart,MATCH($K$1,'I-5 Future DA'!$A$6:$A$222)+7,+'I-5 Future DA'!E$5)</f>
        <v>3.6465297401909353</v>
      </c>
      <c r="E13" s="285">
        <f ca="1">OFFSET(Future_DAOpexStart,MATCH($K$1,'I-5 Future DA'!$A$6:$A$222)+7,+'I-5 Future DA'!F$5)</f>
        <v>3.6465297401909353</v>
      </c>
      <c r="F13" s="285">
        <f ca="1">OFFSET(Future_DAOpexStart,MATCH($K$1,'I-5 Future DA'!$A$6:$A$222)+7,+'I-5 Future DA'!G$5)</f>
        <v>3.6465297401909353</v>
      </c>
      <c r="G13" s="285">
        <f ca="1">OFFSET(Future_DAOpexStart,MATCH($K$1,'I-5 Future DA'!$A$6:$A$222)+7,+'I-5 Future DA'!H$5)</f>
        <v>3.6465297401909353</v>
      </c>
      <c r="H13" s="285">
        <f ca="1">OFFSET(Future_DAOpexStart,MATCH($K$1,'I-5 Future DA'!$A$6:$A$222)+7,+'I-5 Future DA'!I$5)</f>
        <v>3.6465297401909353</v>
      </c>
      <c r="I13" s="285">
        <f ca="1">OFFSET(Future_DAOpexStart,MATCH($K$1,'I-5 Future DA'!$A$6:$A$222)+7,+'I-5 Future DA'!J$5)</f>
        <v>3.6465297401909353</v>
      </c>
      <c r="J13" s="36"/>
      <c r="K13" s="21"/>
      <c r="L13" s="21"/>
    </row>
    <row r="14" spans="1:20" s="87" customFormat="1" ht="18" customHeight="1" collapsed="1" thickBot="1" x14ac:dyDescent="0.25">
      <c r="A14" s="84" t="s">
        <v>71</v>
      </c>
      <c r="B14" s="286">
        <f t="shared" ref="B14:I14" ca="1" si="0">SUM(B8:B13)</f>
        <v>0</v>
      </c>
      <c r="C14" s="286">
        <f t="shared" ca="1" si="0"/>
        <v>3.6465297401909353</v>
      </c>
      <c r="D14" s="286">
        <f t="shared" ca="1" si="0"/>
        <v>3.6465297401909353</v>
      </c>
      <c r="E14" s="286">
        <f t="shared" ca="1" si="0"/>
        <v>3.6465297401909353</v>
      </c>
      <c r="F14" s="286">
        <f t="shared" ca="1" si="0"/>
        <v>3.6465297401909353</v>
      </c>
      <c r="G14" s="286">
        <f t="shared" ca="1" si="0"/>
        <v>3.6465297401909353</v>
      </c>
      <c r="H14" s="286">
        <f t="shared" ca="1" si="0"/>
        <v>3.6465297401909353</v>
      </c>
      <c r="I14" s="286">
        <f t="shared" ca="1" si="0"/>
        <v>3.6465297401909353</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+'DA-18'!B8+'DA-18'!B19</f>
        <v>0</v>
      </c>
      <c r="C30" s="284">
        <f ca="1">+'DA-18'!C8+'DA-18'!C19</f>
        <v>0</v>
      </c>
      <c r="D30" s="284">
        <f ca="1">+'DA-18'!D8+'DA-18'!D19</f>
        <v>0</v>
      </c>
      <c r="E30" s="284">
        <f ca="1">+'DA-18'!E8+'DA-18'!E19</f>
        <v>0</v>
      </c>
      <c r="F30" s="284">
        <f ca="1">+'DA-18'!F8+'DA-18'!F19</f>
        <v>0</v>
      </c>
      <c r="G30" s="284">
        <f ca="1">+'DA-18'!G8+'DA-18'!G19</f>
        <v>0</v>
      </c>
      <c r="H30" s="284">
        <f ca="1">+'DA-18'!H8+'DA-18'!H19</f>
        <v>0</v>
      </c>
      <c r="I30" s="284">
        <f ca="1">+'DA-18'!I8+'DA-18'!I19</f>
        <v>0</v>
      </c>
      <c r="J30" s="42"/>
      <c r="K30" s="21"/>
      <c r="L30" s="21"/>
    </row>
    <row r="31" spans="1:12" hidden="1" outlineLevel="2" x14ac:dyDescent="0.2">
      <c r="A31" s="61" t="s">
        <v>69</v>
      </c>
      <c r="B31" s="284">
        <f ca="1">+'DA-18'!B9+'DA-18'!B20</f>
        <v>0</v>
      </c>
      <c r="C31" s="284">
        <f ca="1">+'DA-18'!C9+'DA-18'!C20</f>
        <v>0</v>
      </c>
      <c r="D31" s="284">
        <f ca="1">+'DA-18'!D9+'DA-18'!D20</f>
        <v>0</v>
      </c>
      <c r="E31" s="284">
        <f ca="1">+'DA-18'!E9+'DA-18'!E20</f>
        <v>0</v>
      </c>
      <c r="F31" s="284">
        <f ca="1">+'DA-18'!F9+'DA-18'!F20</f>
        <v>0</v>
      </c>
      <c r="G31" s="284">
        <f ca="1">+'DA-18'!G9+'DA-18'!G20</f>
        <v>0</v>
      </c>
      <c r="H31" s="284">
        <f ca="1">+'DA-18'!H9+'DA-18'!H20</f>
        <v>0</v>
      </c>
      <c r="I31" s="284">
        <f ca="1">+'DA-18'!I9+'DA-18'!I20</f>
        <v>0</v>
      </c>
      <c r="J31" s="42"/>
      <c r="K31" s="21"/>
      <c r="L31" s="21"/>
    </row>
    <row r="32" spans="1:12" s="736" customFormat="1" hidden="1" outlineLevel="2" x14ac:dyDescent="0.2">
      <c r="A32" s="61" t="s">
        <v>546</v>
      </c>
      <c r="B32" s="284">
        <f ca="1">+'DA-18'!B10+'DA-18'!B21</f>
        <v>0</v>
      </c>
      <c r="C32" s="284">
        <f ca="1">+'DA-18'!C10+'DA-18'!C21</f>
        <v>0</v>
      </c>
      <c r="D32" s="284">
        <f ca="1">+'DA-18'!D10+'DA-18'!D21</f>
        <v>0</v>
      </c>
      <c r="E32" s="284">
        <f ca="1">+'DA-18'!E10+'DA-18'!E21</f>
        <v>0</v>
      </c>
      <c r="F32" s="284">
        <f ca="1">+'DA-18'!F10+'DA-18'!F21</f>
        <v>0</v>
      </c>
      <c r="G32" s="284">
        <f ca="1">+'DA-18'!G10+'DA-18'!G21</f>
        <v>0</v>
      </c>
      <c r="H32" s="284">
        <f ca="1">+'DA-18'!H10+'DA-18'!H21</f>
        <v>0</v>
      </c>
      <c r="I32" s="284">
        <f ca="1">+'DA-18'!I10+'DA-18'!I21</f>
        <v>0</v>
      </c>
      <c r="J32" s="42"/>
      <c r="K32" s="712"/>
      <c r="L32" s="712"/>
    </row>
    <row r="33" spans="1:12" hidden="1" outlineLevel="2" x14ac:dyDescent="0.2">
      <c r="A33" s="61" t="s">
        <v>547</v>
      </c>
      <c r="B33" s="284">
        <f ca="1">+'DA-18'!B11+'DA-18'!B22</f>
        <v>0</v>
      </c>
      <c r="C33" s="284">
        <f ca="1">+'DA-18'!C11+'DA-18'!C22</f>
        <v>0</v>
      </c>
      <c r="D33" s="284">
        <f ca="1">+'DA-18'!D11+'DA-18'!D22</f>
        <v>0</v>
      </c>
      <c r="E33" s="284">
        <f ca="1">+'DA-18'!E11+'DA-18'!E22</f>
        <v>0</v>
      </c>
      <c r="F33" s="284">
        <f ca="1">+'DA-18'!F11+'DA-18'!F22</f>
        <v>0</v>
      </c>
      <c r="G33" s="284">
        <f ca="1">+'DA-18'!G11+'DA-18'!G22</f>
        <v>0</v>
      </c>
      <c r="H33" s="284">
        <f ca="1">+'DA-18'!H11+'DA-18'!H22</f>
        <v>0</v>
      </c>
      <c r="I33" s="284">
        <f ca="1">+'DA-18'!I11+'DA-18'!I22</f>
        <v>0</v>
      </c>
      <c r="J33" s="42"/>
      <c r="K33" s="21"/>
      <c r="L33" s="21"/>
    </row>
    <row r="34" spans="1:12" s="736" customFormat="1" hidden="1" outlineLevel="2" x14ac:dyDescent="0.2">
      <c r="A34" s="61" t="s">
        <v>498</v>
      </c>
      <c r="B34" s="284">
        <f ca="1">+'DA-18'!B12+'DA-18'!B23</f>
        <v>0</v>
      </c>
      <c r="C34" s="284">
        <f ca="1">+'DA-18'!C12+'DA-18'!C23</f>
        <v>0</v>
      </c>
      <c r="D34" s="284">
        <f ca="1">+'DA-18'!D12+'DA-18'!D23</f>
        <v>0</v>
      </c>
      <c r="E34" s="284">
        <f ca="1">+'DA-18'!E12+'DA-18'!E23</f>
        <v>0</v>
      </c>
      <c r="F34" s="284">
        <f ca="1">+'DA-18'!F12+'DA-18'!F23</f>
        <v>0</v>
      </c>
      <c r="G34" s="284">
        <f ca="1">+'DA-18'!G12+'DA-18'!G23</f>
        <v>0</v>
      </c>
      <c r="H34" s="284">
        <f ca="1">+'DA-18'!H12+'DA-18'!H23</f>
        <v>0</v>
      </c>
      <c r="I34" s="284">
        <f ca="1">+'DA-18'!I12+'DA-18'!I23</f>
        <v>0</v>
      </c>
      <c r="J34" s="42"/>
      <c r="K34" s="712"/>
      <c r="L34" s="712"/>
    </row>
    <row r="35" spans="1:12" ht="13.5" hidden="1" outlineLevel="2" thickBot="1" x14ac:dyDescent="0.25">
      <c r="A35" s="83" t="s">
        <v>70</v>
      </c>
      <c r="B35" s="284">
        <f ca="1">+'DA-18'!B13+'DA-18'!B24</f>
        <v>0</v>
      </c>
      <c r="C35" s="284">
        <f ca="1">+'DA-18'!C13+'DA-18'!C24</f>
        <v>3.6465297401909353</v>
      </c>
      <c r="D35" s="284">
        <f ca="1">+'DA-18'!D13+'DA-18'!D24</f>
        <v>3.6465297401909353</v>
      </c>
      <c r="E35" s="284">
        <f ca="1">+'DA-18'!E13+'DA-18'!E24</f>
        <v>3.6465297401909353</v>
      </c>
      <c r="F35" s="284">
        <f ca="1">+'DA-18'!F13+'DA-18'!F24</f>
        <v>3.6465297401909353</v>
      </c>
      <c r="G35" s="284">
        <f ca="1">+'DA-18'!G13+'DA-18'!G24</f>
        <v>3.6465297401909353</v>
      </c>
      <c r="H35" s="284">
        <f ca="1">+'DA-18'!H13+'DA-18'!H24</f>
        <v>3.6465297401909353</v>
      </c>
      <c r="I35" s="284">
        <f ca="1">+'DA-18'!I13+'DA-18'!I24</f>
        <v>3.6465297401909353</v>
      </c>
      <c r="J35" s="93"/>
      <c r="K35" s="21"/>
      <c r="L35" s="21"/>
    </row>
    <row r="36" spans="1:12" s="87" customFormat="1" ht="20.25" customHeight="1" collapsed="1" thickBot="1" x14ac:dyDescent="0.25">
      <c r="A36" s="94" t="s">
        <v>121</v>
      </c>
      <c r="B36" s="293">
        <f t="shared" ref="B36:I36" ca="1" si="7">SUM(B30:B35)</f>
        <v>0</v>
      </c>
      <c r="C36" s="293">
        <f t="shared" ca="1" si="7"/>
        <v>3.6465297401909353</v>
      </c>
      <c r="D36" s="293">
        <f t="shared" ca="1" si="7"/>
        <v>3.6465297401909353</v>
      </c>
      <c r="E36" s="293">
        <f t="shared" ca="1" si="7"/>
        <v>3.6465297401909353</v>
      </c>
      <c r="F36" s="293">
        <f t="shared" ca="1" si="7"/>
        <v>3.6465297401909353</v>
      </c>
      <c r="G36" s="293">
        <f t="shared" ca="1" si="7"/>
        <v>3.6465297401909353</v>
      </c>
      <c r="H36" s="293">
        <f t="shared" ca="1" si="7"/>
        <v>3.6465297401909353</v>
      </c>
      <c r="I36" s="293">
        <f t="shared" ca="1" si="7"/>
        <v>3.6465297401909353</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3.1660541570482384E-2</v>
      </c>
      <c r="F47" s="284">
        <f t="shared" ca="1" si="12"/>
        <v>5.8778752383136929E-2</v>
      </c>
      <c r="G47" s="284">
        <f t="shared" ca="1" si="12"/>
        <v>8.0896581545938831E-2</v>
      </c>
      <c r="H47" s="284">
        <f t="shared" ca="1" si="12"/>
        <v>0.10292686676239159</v>
      </c>
      <c r="I47" s="284">
        <f t="shared" ca="1" si="12"/>
        <v>0.12481936495644097</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3.1660541570482384E-2</v>
      </c>
      <c r="F48" s="293">
        <f t="shared" ca="1" si="13"/>
        <v>5.8778752383136929E-2</v>
      </c>
      <c r="G48" s="293">
        <f t="shared" ca="1" si="13"/>
        <v>8.0896581545938831E-2</v>
      </c>
      <c r="H48" s="293">
        <f t="shared" ca="1" si="13"/>
        <v>0.10292686676239159</v>
      </c>
      <c r="I48" s="293">
        <f t="shared" ca="1" si="13"/>
        <v>0.12481936495644097</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1.7138749147909832E-2</v>
      </c>
      <c r="F58" s="285">
        <f t="shared" ca="1" si="18"/>
        <v>4.0980539687780482E-2</v>
      </c>
      <c r="G58" s="285">
        <f t="shared" ca="1" si="18"/>
        <v>6.8491934908029184E-2</v>
      </c>
      <c r="H58" s="285">
        <f t="shared" ca="1" si="18"/>
        <v>9.3770125587978301E-2</v>
      </c>
      <c r="I58" s="285">
        <f t="shared" ca="1" si="18"/>
        <v>0.11655302661055661</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1.7138749147909832E-2</v>
      </c>
      <c r="F59" s="286">
        <f t="shared" ca="1" si="19"/>
        <v>4.0980539687780482E-2</v>
      </c>
      <c r="G59" s="286">
        <f t="shared" ca="1" si="19"/>
        <v>6.8491934908029184E-2</v>
      </c>
      <c r="H59" s="286">
        <f t="shared" ca="1" si="19"/>
        <v>9.3770125587978301E-2</v>
      </c>
      <c r="I59" s="286">
        <f t="shared" ca="1" si="19"/>
        <v>0.11655302661055661</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3.6465297401909353</v>
      </c>
      <c r="D69" s="285">
        <f t="shared" ca="1" si="24"/>
        <v>3.6465297401909353</v>
      </c>
      <c r="E69" s="285">
        <f t="shared" ca="1" si="24"/>
        <v>3.6953290309093276</v>
      </c>
      <c r="F69" s="285">
        <f t="shared" ca="1" si="24"/>
        <v>3.7462890322618527</v>
      </c>
      <c r="G69" s="285">
        <f t="shared" ca="1" si="24"/>
        <v>3.7959182566449035</v>
      </c>
      <c r="H69" s="285">
        <f t="shared" ca="1" si="24"/>
        <v>3.8432267325413054</v>
      </c>
      <c r="I69" s="285">
        <f t="shared" ca="1" si="24"/>
        <v>3.887902131757933</v>
      </c>
      <c r="K69" s="42"/>
      <c r="L69" s="21"/>
    </row>
    <row r="70" spans="1:20" s="87" customFormat="1" ht="18" customHeight="1" collapsed="1" thickBot="1" x14ac:dyDescent="0.25">
      <c r="A70" s="99" t="s">
        <v>122</v>
      </c>
      <c r="B70" s="294">
        <f t="shared" ref="B70:I70" ca="1" si="25">SUM(B64:B69)</f>
        <v>0</v>
      </c>
      <c r="C70" s="294">
        <f t="shared" ca="1" si="25"/>
        <v>3.6465297401909353</v>
      </c>
      <c r="D70" s="294">
        <f t="shared" ca="1" si="25"/>
        <v>3.6465297401909353</v>
      </c>
      <c r="E70" s="294">
        <f t="shared" ca="1" si="25"/>
        <v>3.6953290309093276</v>
      </c>
      <c r="F70" s="294">
        <f t="shared" ca="1" si="25"/>
        <v>3.7462890322618527</v>
      </c>
      <c r="G70" s="294">
        <f t="shared" ca="1" si="25"/>
        <v>3.7959182566449035</v>
      </c>
      <c r="H70" s="294">
        <f t="shared" ca="1" si="25"/>
        <v>3.8432267325413054</v>
      </c>
      <c r="I70" s="294">
        <f t="shared" ca="1" si="25"/>
        <v>3.887902131757933</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3.1660541570482384E-2</v>
      </c>
      <c r="Q77" s="284">
        <f ca="1">IF($B77&lt;&gt;0,(+VLOOKUP($B77,$A$8:$I$13,6,FALSE))*(F77),0)</f>
        <v>5.8778752383136929E-2</v>
      </c>
      <c r="R77" s="284">
        <f ca="1">IF($B77&lt;&gt;0,(+VLOOKUP($B77,$A$8:$I$13,7,FALSE))*(G77),0)</f>
        <v>8.0896581545938831E-2</v>
      </c>
      <c r="S77" s="284">
        <f ca="1">IF($B77&lt;&gt;0,(+VLOOKUP($B77,$A$8:$I$13,8,FALSE))*(H77),0)</f>
        <v>0.10292686676239159</v>
      </c>
      <c r="T77" s="284">
        <f ca="1">IF($B77&lt;&gt;0,(+VLOOKUP($B77,$A$8:$I$13,9,FALSE))*(I77),0)</f>
        <v>0.12481936495644097</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3.1660541570482384E-2</v>
      </c>
      <c r="Q83" s="291">
        <f t="shared" ca="1" si="51"/>
        <v>5.8778752383136929E-2</v>
      </c>
      <c r="R83" s="291">
        <f t="shared" ca="1" si="51"/>
        <v>8.0896581545938831E-2</v>
      </c>
      <c r="S83" s="291">
        <f t="shared" ca="1" si="51"/>
        <v>0.10292686676239159</v>
      </c>
      <c r="T83" s="291">
        <f t="shared" ca="1" si="51"/>
        <v>0.12481936495644097</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3.1660541570482384E-2</v>
      </c>
      <c r="F103" s="284">
        <f t="shared" ca="1" si="62"/>
        <v>5.8778752383136929E-2</v>
      </c>
      <c r="G103" s="284">
        <f t="shared" ca="1" si="62"/>
        <v>8.0896581545938831E-2</v>
      </c>
      <c r="H103" s="284">
        <f t="shared" ca="1" si="62"/>
        <v>0.10292686676239159</v>
      </c>
      <c r="I103" s="284">
        <f t="shared" ca="1" si="62"/>
        <v>0.12481936495644097</v>
      </c>
    </row>
    <row r="104" spans="1:20" outlineLevel="1" x14ac:dyDescent="0.2">
      <c r="A104" s="120" t="s">
        <v>135</v>
      </c>
      <c r="B104" s="121"/>
      <c r="C104" s="295">
        <f t="shared" ref="C104:I104" ca="1" si="63">SUM(C98:C103)</f>
        <v>0</v>
      </c>
      <c r="D104" s="295">
        <f t="shared" ca="1" si="63"/>
        <v>0</v>
      </c>
      <c r="E104" s="295">
        <f t="shared" ca="1" si="63"/>
        <v>3.1660541570482384E-2</v>
      </c>
      <c r="F104" s="295">
        <f t="shared" ca="1" si="63"/>
        <v>5.8778752383136929E-2</v>
      </c>
      <c r="G104" s="295">
        <f t="shared" ca="1" si="63"/>
        <v>8.0896581545938831E-2</v>
      </c>
      <c r="H104" s="295">
        <f t="shared" ca="1" si="63"/>
        <v>0.10292686676239159</v>
      </c>
      <c r="I104" s="295">
        <f t="shared" ca="1" si="63"/>
        <v>0.12481936495644097</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1.7138749147909832E-2</v>
      </c>
      <c r="Q113" s="284">
        <f ca="1">IF($B113&lt;&gt;0,(+VLOOKUP($B113,$A$8:$I$13,6,FALSE)+VLOOKUP($B113,$A$42:$I$47,6,FALSE))*(F113),0)</f>
        <v>4.0980539687780482E-2</v>
      </c>
      <c r="R113" s="284">
        <f ca="1">IF($B113&lt;&gt;0,(+VLOOKUP($B113,$A$8:$I$13,7,FALSE)+VLOOKUP($B113,$A$42:$I$47,7,FALSE))*(G113),0)</f>
        <v>6.8491934908029184E-2</v>
      </c>
      <c r="S113" s="284">
        <f ca="1">IF($B113&lt;&gt;0,(+VLOOKUP($B113,$A$8:$I$13,8,FALSE)+VLOOKUP($B113,$A$42:$I$47,8,FALSE))*(H113),0)</f>
        <v>9.3770125587978301E-2</v>
      </c>
      <c r="T113" s="284">
        <f ca="1">IF($B113&lt;&gt;0,(+VLOOKUP($B113,$A$8:$I$13,9,FALSE)+VLOOKUP($B113,$A$42:$I$47,9,FALSE))*(I113),0)</f>
        <v>0.11655302661055661</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1.7138749147909832E-2</v>
      </c>
      <c r="Q119" s="291">
        <f t="shared" ca="1" si="75"/>
        <v>4.0980539687780482E-2</v>
      </c>
      <c r="R119" s="291">
        <f t="shared" ca="1" si="75"/>
        <v>6.8491934908029184E-2</v>
      </c>
      <c r="S119" s="291">
        <f t="shared" ca="1" si="75"/>
        <v>9.3770125587978301E-2</v>
      </c>
      <c r="T119" s="291">
        <f t="shared" ca="1" si="75"/>
        <v>0.11655302661055661</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1.7138749147909832E-2</v>
      </c>
      <c r="F139" s="284">
        <f t="shared" ca="1" si="83"/>
        <v>4.0980539687780482E-2</v>
      </c>
      <c r="G139" s="284">
        <f t="shared" ca="1" si="83"/>
        <v>6.8491934908029184E-2</v>
      </c>
      <c r="H139" s="284">
        <f t="shared" ca="1" si="83"/>
        <v>9.3770125587978301E-2</v>
      </c>
      <c r="I139" s="284">
        <f t="shared" ca="1" si="83"/>
        <v>0.11655302661055661</v>
      </c>
    </row>
    <row r="140" spans="1:16" outlineLevel="1" x14ac:dyDescent="0.2">
      <c r="A140" s="120" t="s">
        <v>140</v>
      </c>
      <c r="B140" s="121"/>
      <c r="C140" s="295">
        <f t="shared" ref="C140:I140" ca="1" si="84">SUM(C134:C139)</f>
        <v>0</v>
      </c>
      <c r="D140" s="295">
        <f t="shared" ca="1" si="84"/>
        <v>0</v>
      </c>
      <c r="E140" s="295">
        <f t="shared" ca="1" si="84"/>
        <v>1.7138749147909832E-2</v>
      </c>
      <c r="F140" s="295">
        <f t="shared" ca="1" si="84"/>
        <v>4.0980539687780482E-2</v>
      </c>
      <c r="G140" s="295">
        <f t="shared" ca="1" si="84"/>
        <v>6.8491934908029184E-2</v>
      </c>
      <c r="H140" s="295">
        <f t="shared" ca="1" si="84"/>
        <v>9.3770125587978301E-2</v>
      </c>
      <c r="I140" s="295">
        <f t="shared" ca="1" si="84"/>
        <v>0.11655302661055661</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481</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v>0</v>
      </c>
      <c r="F185" s="284">
        <v>0</v>
      </c>
      <c r="G185" s="284">
        <v>0</v>
      </c>
      <c r="H185" s="284">
        <v>0</v>
      </c>
      <c r="I185" s="284">
        <v>0</v>
      </c>
      <c r="J185" s="63"/>
      <c r="K185" s="63"/>
      <c r="L185" s="63"/>
    </row>
    <row r="186" spans="1:12" hidden="1" outlineLevel="1" x14ac:dyDescent="0.2">
      <c r="A186" s="61" t="s">
        <v>69</v>
      </c>
      <c r="B186" s="65"/>
      <c r="C186" s="284"/>
      <c r="D186" s="284"/>
      <c r="E186" s="284">
        <v>0</v>
      </c>
      <c r="F186" s="284">
        <v>0</v>
      </c>
      <c r="G186" s="284">
        <v>0</v>
      </c>
      <c r="H186" s="284">
        <v>0</v>
      </c>
      <c r="I186" s="284">
        <v>0</v>
      </c>
      <c r="J186" s="42"/>
      <c r="K186" s="21"/>
      <c r="L186" s="21"/>
    </row>
    <row r="187" spans="1:12" s="736" customFormat="1" hidden="1" outlineLevel="1" x14ac:dyDescent="0.2">
      <c r="A187" s="61" t="s">
        <v>546</v>
      </c>
      <c r="B187" s="65"/>
      <c r="C187" s="284"/>
      <c r="D187" s="284"/>
      <c r="E187" s="284">
        <v>0</v>
      </c>
      <c r="F187" s="284">
        <v>0</v>
      </c>
      <c r="G187" s="284">
        <v>0</v>
      </c>
      <c r="H187" s="284">
        <v>0</v>
      </c>
      <c r="I187" s="284">
        <v>0</v>
      </c>
      <c r="J187" s="42"/>
      <c r="K187" s="712"/>
      <c r="L187" s="712"/>
    </row>
    <row r="188" spans="1:12" hidden="1" outlineLevel="1" x14ac:dyDescent="0.2">
      <c r="A188" s="61" t="s">
        <v>547</v>
      </c>
      <c r="B188" s="65"/>
      <c r="C188" s="284"/>
      <c r="D188" s="284"/>
      <c r="E188" s="284">
        <v>0</v>
      </c>
      <c r="F188" s="284">
        <v>0</v>
      </c>
      <c r="G188" s="284">
        <v>0</v>
      </c>
      <c r="H188" s="284">
        <v>0</v>
      </c>
      <c r="I188" s="284">
        <v>0</v>
      </c>
      <c r="J188" s="42"/>
      <c r="K188" s="21"/>
      <c r="L188" s="21"/>
    </row>
    <row r="189" spans="1:12" s="736" customFormat="1" hidden="1" outlineLevel="1" x14ac:dyDescent="0.2">
      <c r="A189" s="61" t="s">
        <v>498</v>
      </c>
      <c r="B189" s="65"/>
      <c r="C189" s="284"/>
      <c r="D189" s="284"/>
      <c r="E189" s="284">
        <v>0</v>
      </c>
      <c r="F189" s="284">
        <v>0</v>
      </c>
      <c r="G189" s="284">
        <v>0</v>
      </c>
      <c r="H189" s="284">
        <v>0</v>
      </c>
      <c r="I189" s="284">
        <v>0</v>
      </c>
      <c r="J189" s="42"/>
      <c r="K189" s="712"/>
      <c r="L189" s="712"/>
    </row>
    <row r="190" spans="1:12" hidden="1" outlineLevel="1" x14ac:dyDescent="0.2">
      <c r="A190" s="83" t="s">
        <v>70</v>
      </c>
      <c r="B190" s="65"/>
      <c r="C190" s="284"/>
      <c r="D190" s="284"/>
      <c r="E190" s="284">
        <v>0</v>
      </c>
      <c r="F190" s="284">
        <v>0</v>
      </c>
      <c r="G190" s="284">
        <v>0</v>
      </c>
      <c r="H190" s="284">
        <v>0</v>
      </c>
      <c r="I190" s="284">
        <v>0</v>
      </c>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3.6465297401909353</v>
      </c>
      <c r="D205" s="82">
        <f t="shared" ca="1" si="98"/>
        <v>3.6465297401909353</v>
      </c>
      <c r="E205" s="82">
        <f t="shared" ca="1" si="98"/>
        <v>3.6465297401909353</v>
      </c>
      <c r="F205" s="82">
        <f t="shared" ca="1" si="98"/>
        <v>3.6465297401909353</v>
      </c>
      <c r="G205" s="82">
        <f t="shared" ca="1" si="98"/>
        <v>3.6465297401909353</v>
      </c>
      <c r="H205" s="82">
        <f t="shared" ca="1" si="98"/>
        <v>3.6465297401909353</v>
      </c>
      <c r="I205" s="82">
        <f t="shared" ca="1" si="98"/>
        <v>3.6465297401909353</v>
      </c>
    </row>
    <row r="206" spans="1:9" hidden="1" outlineLevel="1" x14ac:dyDescent="0.2">
      <c r="A206" t="s">
        <v>149</v>
      </c>
      <c r="B206" s="82">
        <f t="shared" ref="B206:I206" ca="1" si="99">+B36</f>
        <v>0</v>
      </c>
      <c r="C206" s="82">
        <f t="shared" ca="1" si="99"/>
        <v>3.6465297401909353</v>
      </c>
      <c r="D206" s="82">
        <f t="shared" ca="1" si="99"/>
        <v>3.6465297401909353</v>
      </c>
      <c r="E206" s="82">
        <f t="shared" ca="1" si="99"/>
        <v>3.6465297401909353</v>
      </c>
      <c r="F206" s="82">
        <f t="shared" ca="1" si="99"/>
        <v>3.6465297401909353</v>
      </c>
      <c r="G206" s="82">
        <f t="shared" ca="1" si="99"/>
        <v>3.6465297401909353</v>
      </c>
      <c r="H206" s="82">
        <f t="shared" ca="1" si="99"/>
        <v>3.6465297401909353</v>
      </c>
      <c r="I206" s="82">
        <f t="shared" ca="1" si="99"/>
        <v>3.6465297401909353</v>
      </c>
    </row>
    <row r="207" spans="1:9" hidden="1" outlineLevel="1" x14ac:dyDescent="0.2">
      <c r="A207" t="s">
        <v>150</v>
      </c>
      <c r="B207" s="82">
        <f t="shared" ref="B207:I207" ca="1" si="100">+B36+B48</f>
        <v>0</v>
      </c>
      <c r="C207" s="82">
        <f t="shared" ca="1" si="100"/>
        <v>3.6465297401909353</v>
      </c>
      <c r="D207" s="82">
        <f t="shared" ca="1" si="100"/>
        <v>3.6465297401909353</v>
      </c>
      <c r="E207" s="82">
        <f t="shared" ca="1" si="100"/>
        <v>3.6781902817614176</v>
      </c>
      <c r="F207" s="82">
        <f t="shared" ca="1" si="100"/>
        <v>3.7053084925740722</v>
      </c>
      <c r="G207" s="82">
        <f t="shared" ca="1" si="100"/>
        <v>3.7274263217368744</v>
      </c>
      <c r="H207" s="82">
        <f t="shared" ca="1" si="100"/>
        <v>3.7494566069533271</v>
      </c>
      <c r="I207" s="82">
        <f t="shared" ca="1" si="100"/>
        <v>3.7713491051473764</v>
      </c>
    </row>
    <row r="208" spans="1:9" hidden="1" outlineLevel="1" x14ac:dyDescent="0.2">
      <c r="A208" t="s">
        <v>151</v>
      </c>
      <c r="B208" s="82">
        <f t="shared" ref="B208:I208" ca="1" si="101">+B70</f>
        <v>0</v>
      </c>
      <c r="C208" s="82">
        <f t="shared" ca="1" si="101"/>
        <v>3.6465297401909353</v>
      </c>
      <c r="D208" s="82">
        <f t="shared" ca="1" si="101"/>
        <v>3.6465297401909353</v>
      </c>
      <c r="E208" s="82">
        <f t="shared" ca="1" si="101"/>
        <v>3.6953290309093276</v>
      </c>
      <c r="F208" s="82">
        <f t="shared" ca="1" si="101"/>
        <v>3.7462890322618527</v>
      </c>
      <c r="G208" s="82">
        <f t="shared" ca="1" si="101"/>
        <v>3.7959182566449035</v>
      </c>
      <c r="H208" s="82">
        <f t="shared" ca="1" si="101"/>
        <v>3.8432267325413054</v>
      </c>
      <c r="I208" s="82">
        <f t="shared" ca="1" si="101"/>
        <v>3.887902131757933</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95" priority="2" stopIfTrue="1" operator="notEqual">
      <formula>0</formula>
    </cfRule>
  </conditionalFormatting>
  <conditionalFormatting sqref="J130 J94 J70 J59 J48 J36:J37 J14 J25">
    <cfRule type="cellIs" dxfId="94" priority="3" stopIfTrue="1" operator="equal">
      <formula>"OK"</formula>
    </cfRule>
    <cfRule type="cellIs" dxfId="93" priority="4" stopIfTrue="1" operator="equal">
      <formula>"Warning Check Escalations"</formula>
    </cfRule>
  </conditionalFormatting>
  <conditionalFormatting sqref="N120:T120 N84:T84">
    <cfRule type="cellIs" dxfId="92" priority="5" stopIfTrue="1" operator="notEqual">
      <formula>0</formula>
    </cfRule>
    <cfRule type="cellIs" dxfId="91" priority="6" stopIfTrue="1" operator="equal">
      <formula>0</formula>
    </cfRule>
  </conditionalFormatting>
  <conditionalFormatting sqref="B94:I94">
    <cfRule type="cellIs" dxfId="90" priority="1" stopIfTrue="1" operator="notEqual">
      <formula>0</formula>
    </cfRule>
  </conditionalFormatting>
  <dataValidations count="5">
    <dataValidation type="list" showInputMessage="1" showErrorMessage="1" sqref="B112" xr:uid="{00000000-0002-0000-4800-000000000000}">
      <formula1>"Labour, Materials, Services"</formula1>
    </dataValidation>
    <dataValidation type="list" allowBlank="1" showInputMessage="1" showErrorMessage="1" sqref="A77:A82" xr:uid="{00000000-0002-0000-4800-000001000000}">
      <formula1>EscalationDescription_Input_Cost</formula1>
    </dataValidation>
    <dataValidation type="list" allowBlank="1" showInputMessage="1" showErrorMessage="1" sqref="D5" xr:uid="{00000000-0002-0000-4800-000002000000}">
      <formula1>"2007/08 Regulatory Accounts, Bottom Up"</formula1>
    </dataValidation>
    <dataValidation type="list" showInputMessage="1" showErrorMessage="1" sqref="A113:A118" xr:uid="{00000000-0002-0000-4800-000003000000}">
      <formula1>EscalationDescription_General</formula1>
    </dataValidation>
    <dataValidation type="list" showInputMessage="1" showErrorMessage="1" sqref="B77:B82 B113:B118" xr:uid="{00000000-0002-0000-48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32769"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7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sheetPr codeName="Sheet47">
    <tabColor indexed="17"/>
    <pageSetUpPr fitToPage="1"/>
  </sheetPr>
  <dimension ref="A1:T240"/>
  <sheetViews>
    <sheetView showGridLines="0" topLeftCell="A159" workbookViewId="0">
      <selection activeCell="E190" sqref="E190:I190"/>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19</v>
      </c>
      <c r="M1" s="281"/>
      <c r="N1" s="279"/>
      <c r="O1" s="279"/>
      <c r="P1" s="279"/>
      <c r="Q1" s="279"/>
      <c r="R1" s="279"/>
      <c r="S1" s="279"/>
      <c r="T1" s="279"/>
    </row>
    <row r="2" spans="1:20" ht="15.75" x14ac:dyDescent="0.25">
      <c r="A2" s="184" t="s">
        <v>114</v>
      </c>
      <c r="B2" s="74" t="str">
        <f ca="1">OFFSET(List_DAOpexStart,+$K$1,1)</f>
        <v>Customer Billing (formerly FRC)</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9"/>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15.572209158857223</v>
      </c>
      <c r="D13" s="285">
        <f ca="1">OFFSET(Future_DAOpexStart,MATCH($K$1,'I-5 Future DA'!$A$6:$A$222)+7,+'I-5 Future DA'!E$5)</f>
        <v>15.572209158857223</v>
      </c>
      <c r="E13" s="285">
        <f ca="1">OFFSET(Future_DAOpexStart,MATCH($K$1,'I-5 Future DA'!$A$6:$A$222)+7,+'I-5 Future DA'!F$5)</f>
        <v>15.572209158857223</v>
      </c>
      <c r="F13" s="285">
        <f ca="1">OFFSET(Future_DAOpexStart,MATCH($K$1,'I-5 Future DA'!$A$6:$A$222)+7,+'I-5 Future DA'!G$5)</f>
        <v>15.572209158857223</v>
      </c>
      <c r="G13" s="285">
        <f ca="1">OFFSET(Future_DAOpexStart,MATCH($K$1,'I-5 Future DA'!$A$6:$A$222)+7,+'I-5 Future DA'!H$5)</f>
        <v>15.572209158857223</v>
      </c>
      <c r="H13" s="285">
        <f ca="1">OFFSET(Future_DAOpexStart,MATCH($K$1,'I-5 Future DA'!$A$6:$A$222)+7,+'I-5 Future DA'!I$5)</f>
        <v>15.572209158857223</v>
      </c>
      <c r="I13" s="285">
        <f ca="1">OFFSET(Future_DAOpexStart,MATCH($K$1,'I-5 Future DA'!$A$6:$A$222)+7,+'I-5 Future DA'!J$5)</f>
        <v>15.572209158857223</v>
      </c>
      <c r="J13" s="36"/>
      <c r="K13" s="21"/>
      <c r="L13" s="21"/>
    </row>
    <row r="14" spans="1:20" s="87" customFormat="1" ht="18" customHeight="1" collapsed="1" thickBot="1" x14ac:dyDescent="0.25">
      <c r="A14" s="84" t="s">
        <v>71</v>
      </c>
      <c r="B14" s="286">
        <f t="shared" ref="B14:I14" ca="1" si="0">SUM(B8:B13)</f>
        <v>0</v>
      </c>
      <c r="C14" s="286">
        <f t="shared" ca="1" si="0"/>
        <v>15.572209158857223</v>
      </c>
      <c r="D14" s="286">
        <f t="shared" ca="1" si="0"/>
        <v>15.572209158857223</v>
      </c>
      <c r="E14" s="286">
        <f t="shared" ca="1" si="0"/>
        <v>15.572209158857223</v>
      </c>
      <c r="F14" s="286">
        <f t="shared" ca="1" si="0"/>
        <v>15.572209158857223</v>
      </c>
      <c r="G14" s="286">
        <f t="shared" ca="1" si="0"/>
        <v>15.572209158857223</v>
      </c>
      <c r="H14" s="286">
        <f t="shared" ca="1" si="0"/>
        <v>15.572209158857223</v>
      </c>
      <c r="I14" s="286">
        <f t="shared" ca="1" si="0"/>
        <v>15.572209158857223</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+'DA-19'!B8+'DA-19'!B19</f>
        <v>0</v>
      </c>
      <c r="C30" s="284">
        <f ca="1">+'DA-19'!C8+'DA-19'!C19</f>
        <v>0</v>
      </c>
      <c r="D30" s="284">
        <f ca="1">+'DA-19'!D8+'DA-19'!D19</f>
        <v>0</v>
      </c>
      <c r="E30" s="284">
        <f ca="1">+'DA-19'!E8+'DA-19'!E19</f>
        <v>0</v>
      </c>
      <c r="F30" s="284">
        <f ca="1">+'DA-19'!F8+'DA-19'!F19</f>
        <v>0</v>
      </c>
      <c r="G30" s="284">
        <f ca="1">+'DA-19'!G8+'DA-19'!G19</f>
        <v>0</v>
      </c>
      <c r="H30" s="284">
        <f ca="1">+'DA-19'!H8+'DA-19'!H19</f>
        <v>0</v>
      </c>
      <c r="I30" s="284">
        <f ca="1">+'DA-19'!I8+'DA-19'!I19</f>
        <v>0</v>
      </c>
      <c r="J30" s="42"/>
      <c r="K30" s="21"/>
      <c r="L30" s="21"/>
    </row>
    <row r="31" spans="1:12" hidden="1" outlineLevel="2" x14ac:dyDescent="0.2">
      <c r="A31" s="61" t="s">
        <v>69</v>
      </c>
      <c r="B31" s="284">
        <f ca="1">+'DA-19'!B9+'DA-19'!B20</f>
        <v>0</v>
      </c>
      <c r="C31" s="284">
        <f ca="1">+'DA-19'!C9+'DA-19'!C20</f>
        <v>0</v>
      </c>
      <c r="D31" s="284">
        <f ca="1">+'DA-19'!D9+'DA-19'!D20</f>
        <v>0</v>
      </c>
      <c r="E31" s="284">
        <f ca="1">+'DA-19'!E9+'DA-19'!E20</f>
        <v>0</v>
      </c>
      <c r="F31" s="284">
        <f ca="1">+'DA-19'!F9+'DA-19'!F20</f>
        <v>0</v>
      </c>
      <c r="G31" s="284">
        <f ca="1">+'DA-19'!G9+'DA-19'!G20</f>
        <v>0</v>
      </c>
      <c r="H31" s="284">
        <f ca="1">+'DA-19'!H9+'DA-19'!H20</f>
        <v>0</v>
      </c>
      <c r="I31" s="284">
        <f ca="1">+'DA-19'!I9+'DA-19'!I20</f>
        <v>0</v>
      </c>
      <c r="J31" s="42"/>
      <c r="K31" s="21"/>
      <c r="L31" s="21"/>
    </row>
    <row r="32" spans="1:12" s="736" customFormat="1" hidden="1" outlineLevel="2" x14ac:dyDescent="0.2">
      <c r="A32" s="61" t="s">
        <v>546</v>
      </c>
      <c r="B32" s="284">
        <f ca="1">+'DA-19'!B10+'DA-19'!B21</f>
        <v>0</v>
      </c>
      <c r="C32" s="284">
        <f ca="1">+'DA-19'!C10+'DA-19'!C21</f>
        <v>0</v>
      </c>
      <c r="D32" s="284">
        <f ca="1">+'DA-19'!D10+'DA-19'!D21</f>
        <v>0</v>
      </c>
      <c r="E32" s="284">
        <f ca="1">+'DA-19'!E10+'DA-19'!E21</f>
        <v>0</v>
      </c>
      <c r="F32" s="284">
        <f ca="1">+'DA-19'!F10+'DA-19'!F21</f>
        <v>0</v>
      </c>
      <c r="G32" s="284">
        <f ca="1">+'DA-19'!G10+'DA-19'!G21</f>
        <v>0</v>
      </c>
      <c r="H32" s="284">
        <f ca="1">+'DA-19'!H10+'DA-19'!H21</f>
        <v>0</v>
      </c>
      <c r="I32" s="284">
        <f ca="1">+'DA-19'!I10+'DA-19'!I21</f>
        <v>0</v>
      </c>
      <c r="J32" s="42"/>
      <c r="K32" s="712"/>
      <c r="L32" s="712"/>
    </row>
    <row r="33" spans="1:12" hidden="1" outlineLevel="2" x14ac:dyDescent="0.2">
      <c r="A33" s="61" t="s">
        <v>547</v>
      </c>
      <c r="B33" s="284">
        <f ca="1">+'DA-19'!B11+'DA-19'!B22</f>
        <v>0</v>
      </c>
      <c r="C33" s="284">
        <f ca="1">+'DA-19'!C11+'DA-19'!C22</f>
        <v>0</v>
      </c>
      <c r="D33" s="284">
        <f ca="1">+'DA-19'!D11+'DA-19'!D22</f>
        <v>0</v>
      </c>
      <c r="E33" s="284">
        <f ca="1">+'DA-19'!E11+'DA-19'!E22</f>
        <v>0</v>
      </c>
      <c r="F33" s="284">
        <f ca="1">+'DA-19'!F11+'DA-19'!F22</f>
        <v>0</v>
      </c>
      <c r="G33" s="284">
        <f ca="1">+'DA-19'!G11+'DA-19'!G22</f>
        <v>0</v>
      </c>
      <c r="H33" s="284">
        <f ca="1">+'DA-19'!H11+'DA-19'!H22</f>
        <v>0</v>
      </c>
      <c r="I33" s="284">
        <f ca="1">+'DA-19'!I11+'DA-19'!I22</f>
        <v>0</v>
      </c>
      <c r="J33" s="42"/>
      <c r="K33" s="21"/>
      <c r="L33" s="21"/>
    </row>
    <row r="34" spans="1:12" s="736" customFormat="1" hidden="1" outlineLevel="2" x14ac:dyDescent="0.2">
      <c r="A34" s="61" t="s">
        <v>498</v>
      </c>
      <c r="B34" s="284">
        <f ca="1">+'DA-19'!B12+'DA-19'!B23</f>
        <v>0</v>
      </c>
      <c r="C34" s="284">
        <f ca="1">+'DA-19'!C12+'DA-19'!C23</f>
        <v>0</v>
      </c>
      <c r="D34" s="284">
        <f ca="1">+'DA-19'!D12+'DA-19'!D23</f>
        <v>0</v>
      </c>
      <c r="E34" s="284">
        <f ca="1">+'DA-19'!E12+'DA-19'!E23</f>
        <v>0</v>
      </c>
      <c r="F34" s="284">
        <f ca="1">+'DA-19'!F12+'DA-19'!F23</f>
        <v>0</v>
      </c>
      <c r="G34" s="284">
        <f ca="1">+'DA-19'!G12+'DA-19'!G23</f>
        <v>0</v>
      </c>
      <c r="H34" s="284">
        <f ca="1">+'DA-19'!H12+'DA-19'!H23</f>
        <v>0</v>
      </c>
      <c r="I34" s="284">
        <f ca="1">+'DA-19'!I12+'DA-19'!I23</f>
        <v>0</v>
      </c>
      <c r="J34" s="42"/>
      <c r="K34" s="712"/>
      <c r="L34" s="712"/>
    </row>
    <row r="35" spans="1:12" ht="13.5" hidden="1" outlineLevel="2" thickBot="1" x14ac:dyDescent="0.25">
      <c r="A35" s="83" t="s">
        <v>70</v>
      </c>
      <c r="B35" s="284">
        <f ca="1">+'DA-19'!B13+'DA-19'!B24</f>
        <v>0</v>
      </c>
      <c r="C35" s="284">
        <f ca="1">+'DA-19'!C13+'DA-19'!C24</f>
        <v>15.572209158857223</v>
      </c>
      <c r="D35" s="284">
        <f ca="1">+'DA-19'!D13+'DA-19'!D24</f>
        <v>15.572209158857223</v>
      </c>
      <c r="E35" s="284">
        <f ca="1">+'DA-19'!E13+'DA-19'!E24</f>
        <v>15.572209158857223</v>
      </c>
      <c r="F35" s="284">
        <f ca="1">+'DA-19'!F13+'DA-19'!F24</f>
        <v>15.572209158857223</v>
      </c>
      <c r="G35" s="284">
        <f ca="1">+'DA-19'!G13+'DA-19'!G24</f>
        <v>15.572209158857223</v>
      </c>
      <c r="H35" s="284">
        <f ca="1">+'DA-19'!H13+'DA-19'!H24</f>
        <v>15.572209158857223</v>
      </c>
      <c r="I35" s="284">
        <f ca="1">+'DA-19'!I13+'DA-19'!I24</f>
        <v>15.572209158857223</v>
      </c>
      <c r="J35" s="93"/>
      <c r="K35" s="21"/>
      <c r="L35" s="21"/>
    </row>
    <row r="36" spans="1:12" s="87" customFormat="1" ht="20.25" customHeight="1" collapsed="1" thickBot="1" x14ac:dyDescent="0.25">
      <c r="A36" s="94" t="s">
        <v>121</v>
      </c>
      <c r="B36" s="293">
        <f t="shared" ref="B36:I36" ca="1" si="7">SUM(B30:B35)</f>
        <v>0</v>
      </c>
      <c r="C36" s="293">
        <f t="shared" ca="1" si="7"/>
        <v>15.572209158857223</v>
      </c>
      <c r="D36" s="293">
        <f t="shared" ca="1" si="7"/>
        <v>15.572209158857223</v>
      </c>
      <c r="E36" s="293">
        <f t="shared" ca="1" si="7"/>
        <v>15.572209158857223</v>
      </c>
      <c r="F36" s="293">
        <f t="shared" ca="1" si="7"/>
        <v>15.572209158857223</v>
      </c>
      <c r="G36" s="293">
        <f t="shared" ca="1" si="7"/>
        <v>15.572209158857223</v>
      </c>
      <c r="H36" s="293">
        <f t="shared" ca="1" si="7"/>
        <v>15.572209158857223</v>
      </c>
      <c r="I36" s="293">
        <f t="shared" ca="1" si="7"/>
        <v>15.572209158857223</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0.13520377195454616</v>
      </c>
      <c r="F47" s="284">
        <f t="shared" ca="1" si="12"/>
        <v>0.2510098892430695</v>
      </c>
      <c r="G47" s="284">
        <f t="shared" ca="1" si="12"/>
        <v>0.3454622827247113</v>
      </c>
      <c r="H47" s="284">
        <f t="shared" ca="1" si="12"/>
        <v>0.43954082689199936</v>
      </c>
      <c r="I47" s="284">
        <f t="shared" ca="1" si="12"/>
        <v>0.53303096276836015</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0.13520377195454616</v>
      </c>
      <c r="F48" s="293">
        <f t="shared" ca="1" si="13"/>
        <v>0.2510098892430695</v>
      </c>
      <c r="G48" s="293">
        <f t="shared" ca="1" si="13"/>
        <v>0.3454622827247113</v>
      </c>
      <c r="H48" s="293">
        <f t="shared" ca="1" si="13"/>
        <v>0.43954082689199936</v>
      </c>
      <c r="I48" s="293">
        <f t="shared" ca="1" si="13"/>
        <v>0.53303096276836015</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7.3189636577175823E-2</v>
      </c>
      <c r="F58" s="285">
        <f t="shared" ca="1" si="18"/>
        <v>0.17500406713467601</v>
      </c>
      <c r="G58" s="285">
        <f t="shared" ca="1" si="18"/>
        <v>0.29248924650942743</v>
      </c>
      <c r="H58" s="285">
        <f t="shared" ca="1" si="18"/>
        <v>0.40043770723006633</v>
      </c>
      <c r="I58" s="285">
        <f t="shared" ca="1" si="18"/>
        <v>0.49773023608533773</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7.3189636577175823E-2</v>
      </c>
      <c r="F59" s="286">
        <f t="shared" ca="1" si="19"/>
        <v>0.17500406713467601</v>
      </c>
      <c r="G59" s="286">
        <f t="shared" ca="1" si="19"/>
        <v>0.29248924650942743</v>
      </c>
      <c r="H59" s="286">
        <f t="shared" ca="1" si="19"/>
        <v>0.40043770723006633</v>
      </c>
      <c r="I59" s="286">
        <f t="shared" ca="1" si="19"/>
        <v>0.49773023608533773</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15.572209158857223</v>
      </c>
      <c r="D69" s="285">
        <f t="shared" ca="1" si="24"/>
        <v>15.572209158857223</v>
      </c>
      <c r="E69" s="285">
        <f t="shared" ca="1" si="24"/>
        <v>15.780602567388945</v>
      </c>
      <c r="F69" s="285">
        <f t="shared" ca="1" si="24"/>
        <v>15.998223115234969</v>
      </c>
      <c r="G69" s="285">
        <f t="shared" ca="1" si="24"/>
        <v>16.21016068809136</v>
      </c>
      <c r="H69" s="285">
        <f t="shared" ca="1" si="24"/>
        <v>16.412187692979288</v>
      </c>
      <c r="I69" s="285">
        <f t="shared" ca="1" si="24"/>
        <v>16.602970357710923</v>
      </c>
      <c r="K69" s="42"/>
      <c r="L69" s="21"/>
    </row>
    <row r="70" spans="1:20" s="87" customFormat="1" ht="18" customHeight="1" collapsed="1" thickBot="1" x14ac:dyDescent="0.25">
      <c r="A70" s="99" t="s">
        <v>122</v>
      </c>
      <c r="B70" s="294">
        <f t="shared" ref="B70:I70" ca="1" si="25">SUM(B64:B69)</f>
        <v>0</v>
      </c>
      <c r="C70" s="294">
        <f t="shared" ca="1" si="25"/>
        <v>15.572209158857223</v>
      </c>
      <c r="D70" s="294">
        <f t="shared" ca="1" si="25"/>
        <v>15.572209158857223</v>
      </c>
      <c r="E70" s="294">
        <f t="shared" ca="1" si="25"/>
        <v>15.780602567388945</v>
      </c>
      <c r="F70" s="294">
        <f t="shared" ca="1" si="25"/>
        <v>15.998223115234969</v>
      </c>
      <c r="G70" s="294">
        <f t="shared" ca="1" si="25"/>
        <v>16.21016068809136</v>
      </c>
      <c r="H70" s="294">
        <f t="shared" ca="1" si="25"/>
        <v>16.412187692979288</v>
      </c>
      <c r="I70" s="294">
        <f t="shared" ca="1" si="25"/>
        <v>16.602970357710923</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outlineLevel="1" thickBot="1" x14ac:dyDescent="0.25">
      <c r="A74" s="208" t="s">
        <v>125</v>
      </c>
      <c r="B74" s="209"/>
      <c r="C74" s="209"/>
      <c r="D74" s="209"/>
      <c r="E74" s="209"/>
      <c r="F74" s="209"/>
      <c r="G74" s="209"/>
      <c r="H74" s="209"/>
      <c r="I74" s="210"/>
      <c r="J74" s="211" t="s">
        <v>126</v>
      </c>
      <c r="K74" s="211" t="s">
        <v>127</v>
      </c>
      <c r="N74" s="409" t="s">
        <v>333</v>
      </c>
    </row>
    <row r="75" spans="1:20" ht="13.5"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0.13520377195454616</v>
      </c>
      <c r="Q77" s="284">
        <f ca="1">IF($B77&lt;&gt;0,(+VLOOKUP($B77,$A$8:$I$13,6,FALSE))*(F77),0)</f>
        <v>0.2510098892430695</v>
      </c>
      <c r="R77" s="284">
        <f ca="1">IF($B77&lt;&gt;0,(+VLOOKUP($B77,$A$8:$I$13,7,FALSE))*(G77),0)</f>
        <v>0.3454622827247113</v>
      </c>
      <c r="S77" s="284">
        <f ca="1">IF($B77&lt;&gt;0,(+VLOOKUP($B77,$A$8:$I$13,8,FALSE))*(H77),0)</f>
        <v>0.43954082689199936</v>
      </c>
      <c r="T77" s="284">
        <f ca="1">IF($B77&lt;&gt;0,(+VLOOKUP($B77,$A$8:$I$13,9,FALSE))*(I77),0)</f>
        <v>0.53303096276836015</v>
      </c>
    </row>
    <row r="78" spans="1:20"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0.13520377195454616</v>
      </c>
      <c r="Q83" s="291">
        <f t="shared" ca="1" si="51"/>
        <v>0.2510098892430695</v>
      </c>
      <c r="R83" s="291">
        <f t="shared" ca="1" si="51"/>
        <v>0.3454622827247113</v>
      </c>
      <c r="S83" s="291">
        <f t="shared" ca="1" si="51"/>
        <v>0.43954082689199936</v>
      </c>
      <c r="T83" s="291">
        <f t="shared" ca="1" si="51"/>
        <v>0.53303096276836015</v>
      </c>
    </row>
    <row r="84" spans="1:20" ht="12"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outlineLevel="1" x14ac:dyDescent="0.2">
      <c r="A85" s="208" t="s">
        <v>130</v>
      </c>
      <c r="B85" s="209"/>
      <c r="C85" s="209"/>
      <c r="D85" s="209"/>
      <c r="E85" s="209"/>
      <c r="F85" s="209"/>
      <c r="G85" s="209"/>
      <c r="H85" s="209"/>
      <c r="I85" s="210"/>
    </row>
    <row r="86" spans="1:20"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outlineLevel="1" x14ac:dyDescent="0.2">
      <c r="A95" s="107"/>
      <c r="B95" s="42"/>
      <c r="C95" s="42"/>
      <c r="D95" s="42"/>
      <c r="E95" s="42"/>
      <c r="F95" s="42"/>
      <c r="G95" s="42"/>
      <c r="H95" s="42"/>
      <c r="I95" s="78"/>
    </row>
    <row r="96" spans="1:20" ht="13.5" outlineLevel="1" thickBot="1" x14ac:dyDescent="0.25">
      <c r="A96" s="208" t="s">
        <v>134</v>
      </c>
      <c r="B96" s="209"/>
      <c r="C96" s="209"/>
      <c r="D96" s="209"/>
      <c r="E96" s="209"/>
      <c r="F96" s="209"/>
      <c r="G96" s="209"/>
      <c r="H96" s="209"/>
      <c r="I96" s="210"/>
    </row>
    <row r="97" spans="1:20"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outlineLevel="1" x14ac:dyDescent="0.2">
      <c r="A103" s="83" t="s">
        <v>70</v>
      </c>
      <c r="B103" s="119"/>
      <c r="C103" s="284">
        <f t="shared" ref="C103:I103" ca="1" si="62">+C13*(C91)</f>
        <v>0</v>
      </c>
      <c r="D103" s="284">
        <f t="shared" ca="1" si="62"/>
        <v>0</v>
      </c>
      <c r="E103" s="284">
        <f t="shared" ca="1" si="62"/>
        <v>0.13520377195454616</v>
      </c>
      <c r="F103" s="284">
        <f t="shared" ca="1" si="62"/>
        <v>0.2510098892430695</v>
      </c>
      <c r="G103" s="284">
        <f t="shared" ca="1" si="62"/>
        <v>0.3454622827247113</v>
      </c>
      <c r="H103" s="284">
        <f t="shared" ca="1" si="62"/>
        <v>0.43954082689199936</v>
      </c>
      <c r="I103" s="284">
        <f t="shared" ca="1" si="62"/>
        <v>0.53303096276836015</v>
      </c>
    </row>
    <row r="104" spans="1:20" outlineLevel="1" x14ac:dyDescent="0.2">
      <c r="A104" s="120" t="s">
        <v>135</v>
      </c>
      <c r="B104" s="121"/>
      <c r="C104" s="295">
        <f t="shared" ref="C104:I104" ca="1" si="63">SUM(C98:C103)</f>
        <v>0</v>
      </c>
      <c r="D104" s="295">
        <f t="shared" ca="1" si="63"/>
        <v>0</v>
      </c>
      <c r="E104" s="295">
        <f t="shared" ca="1" si="63"/>
        <v>0.13520377195454616</v>
      </c>
      <c r="F104" s="295">
        <f t="shared" ca="1" si="63"/>
        <v>0.2510098892430695</v>
      </c>
      <c r="G104" s="295">
        <f t="shared" ca="1" si="63"/>
        <v>0.3454622827247113</v>
      </c>
      <c r="H104" s="295">
        <f t="shared" ca="1" si="63"/>
        <v>0.43954082689199936</v>
      </c>
      <c r="I104" s="295">
        <f t="shared" ca="1" si="63"/>
        <v>0.53303096276836015</v>
      </c>
    </row>
    <row r="105" spans="1:20" ht="13.5" outlineLevel="1" thickBot="1" x14ac:dyDescent="0.25">
      <c r="A105" s="122" t="s">
        <v>136</v>
      </c>
      <c r="B105" s="123"/>
      <c r="C105" s="124">
        <f t="shared" ref="C105:I105" ca="1" si="64">IF(C36&lt;&gt;0,+C104/C36,0)</f>
        <v>0</v>
      </c>
      <c r="D105" s="124">
        <f t="shared" ca="1" si="64"/>
        <v>0</v>
      </c>
      <c r="E105" s="124">
        <f t="shared" ca="1" si="64"/>
        <v>8.6823758000735829E-3</v>
      </c>
      <c r="F105" s="124">
        <f t="shared" ca="1" si="64"/>
        <v>1.6119093102490156E-2</v>
      </c>
      <c r="G105" s="124">
        <f t="shared" ca="1" si="64"/>
        <v>2.2184539085015942E-2</v>
      </c>
      <c r="H105" s="124">
        <f t="shared" ca="1" si="64"/>
        <v>2.8225977599459329E-2</v>
      </c>
      <c r="I105" s="124">
        <f t="shared" ca="1" si="64"/>
        <v>3.4229630319676296E-2</v>
      </c>
    </row>
    <row r="106" spans="1:20" ht="7.5" customHeight="1" outlineLevel="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outlineLevel="1" x14ac:dyDescent="0.2">
      <c r="A109" s="208" t="s">
        <v>138</v>
      </c>
      <c r="B109" s="209"/>
      <c r="C109" s="209"/>
      <c r="D109" s="209"/>
      <c r="E109" s="209"/>
      <c r="F109" s="209"/>
      <c r="G109" s="209"/>
      <c r="H109" s="209"/>
      <c r="I109" s="210"/>
      <c r="J109" s="211" t="s">
        <v>126</v>
      </c>
      <c r="K109" s="211" t="s">
        <v>127</v>
      </c>
    </row>
    <row r="110" spans="1:20" ht="13.5" outlineLevel="1" thickBot="1" x14ac:dyDescent="0.25">
      <c r="A110" s="212" t="s">
        <v>128</v>
      </c>
      <c r="B110" s="213"/>
      <c r="C110" s="213"/>
      <c r="D110" s="213"/>
      <c r="E110" s="213"/>
      <c r="F110" s="213"/>
      <c r="G110" s="213"/>
      <c r="H110" s="213"/>
      <c r="I110" s="213"/>
      <c r="J110" s="211"/>
      <c r="K110" s="211"/>
      <c r="N110" s="409" t="s">
        <v>334</v>
      </c>
    </row>
    <row r="111" spans="1:20" ht="25.5"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outlineLevel="1" x14ac:dyDescent="0.2">
      <c r="A112" s="58" t="s">
        <v>45</v>
      </c>
      <c r="B112" s="42"/>
      <c r="C112" s="42"/>
      <c r="D112" s="42"/>
      <c r="E112" s="42"/>
      <c r="F112" s="42"/>
      <c r="G112" s="42"/>
      <c r="H112" s="42"/>
      <c r="I112" s="78"/>
      <c r="J112" s="4"/>
    </row>
    <row r="113" spans="1:20"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7.3189636577175823E-2</v>
      </c>
      <c r="Q113" s="284">
        <f ca="1">IF($B113&lt;&gt;0,(+VLOOKUP($B113,$A$8:$I$13,6,FALSE)+VLOOKUP($B113,$A$42:$I$47,6,FALSE))*(F113),0)</f>
        <v>0.17500406713467601</v>
      </c>
      <c r="R113" s="284">
        <f ca="1">IF($B113&lt;&gt;0,(+VLOOKUP($B113,$A$8:$I$13,7,FALSE)+VLOOKUP($B113,$A$42:$I$47,7,FALSE))*(G113),0)</f>
        <v>0.29248924650942743</v>
      </c>
      <c r="S113" s="284">
        <f ca="1">IF($B113&lt;&gt;0,(+VLOOKUP($B113,$A$8:$I$13,8,FALSE)+VLOOKUP($B113,$A$42:$I$47,8,FALSE))*(H113),0)</f>
        <v>0.40043770723006633</v>
      </c>
      <c r="T113" s="284">
        <f ca="1">IF($B113&lt;&gt;0,(+VLOOKUP($B113,$A$8:$I$13,9,FALSE)+VLOOKUP($B113,$A$42:$I$47,9,FALSE))*(I113),0)</f>
        <v>0.49773023608533773</v>
      </c>
    </row>
    <row r="114" spans="1:20"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7.3189636577175823E-2</v>
      </c>
      <c r="Q119" s="291">
        <f t="shared" ca="1" si="75"/>
        <v>0.17500406713467601</v>
      </c>
      <c r="R119" s="291">
        <f t="shared" ca="1" si="75"/>
        <v>0.29248924650942743</v>
      </c>
      <c r="S119" s="291">
        <f t="shared" ca="1" si="75"/>
        <v>0.40043770723006633</v>
      </c>
      <c r="T119" s="291">
        <f t="shared" ca="1" si="75"/>
        <v>0.49773023608533773</v>
      </c>
    </row>
    <row r="120" spans="1:20" ht="12"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outlineLevel="1" x14ac:dyDescent="0.2">
      <c r="A121" s="208" t="s">
        <v>139</v>
      </c>
      <c r="B121" s="209"/>
      <c r="C121" s="209"/>
      <c r="D121" s="209"/>
      <c r="E121" s="209"/>
      <c r="F121" s="209"/>
      <c r="G121" s="209"/>
      <c r="H121" s="209"/>
      <c r="I121" s="210"/>
    </row>
    <row r="122" spans="1:20"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outlineLevel="1" x14ac:dyDescent="0.2">
      <c r="B131" s="42"/>
      <c r="C131" s="42"/>
      <c r="D131" s="42"/>
      <c r="E131" s="42"/>
      <c r="F131" s="42"/>
      <c r="G131" s="42"/>
      <c r="H131" s="42"/>
      <c r="I131" s="78"/>
    </row>
    <row r="132" spans="1:16" ht="13.5" outlineLevel="1" thickBot="1" x14ac:dyDescent="0.25">
      <c r="A132" s="208" t="s">
        <v>140</v>
      </c>
      <c r="B132" s="209"/>
      <c r="C132" s="209"/>
      <c r="D132" s="209"/>
      <c r="E132" s="209"/>
      <c r="F132" s="209"/>
      <c r="G132" s="209"/>
      <c r="H132" s="209"/>
      <c r="I132" s="210"/>
    </row>
    <row r="133" spans="1:16"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outlineLevel="1" x14ac:dyDescent="0.2">
      <c r="A139" s="83" t="s">
        <v>70</v>
      </c>
      <c r="B139" s="119"/>
      <c r="C139" s="284">
        <f ca="1">(+C13+C47)*(C$127)</f>
        <v>0</v>
      </c>
      <c r="D139" s="284">
        <f t="shared" ref="D139:I139" ca="1" si="83">(+D13+D47)*(D$127)</f>
        <v>0</v>
      </c>
      <c r="E139" s="284">
        <f t="shared" ca="1" si="83"/>
        <v>7.3189636577175823E-2</v>
      </c>
      <c r="F139" s="284">
        <f t="shared" ca="1" si="83"/>
        <v>0.17500406713467601</v>
      </c>
      <c r="G139" s="284">
        <f t="shared" ca="1" si="83"/>
        <v>0.29248924650942743</v>
      </c>
      <c r="H139" s="284">
        <f t="shared" ca="1" si="83"/>
        <v>0.40043770723006633</v>
      </c>
      <c r="I139" s="284">
        <f t="shared" ca="1" si="83"/>
        <v>0.49773023608533773</v>
      </c>
    </row>
    <row r="140" spans="1:16" outlineLevel="1" x14ac:dyDescent="0.2">
      <c r="A140" s="120" t="s">
        <v>140</v>
      </c>
      <c r="B140" s="121"/>
      <c r="C140" s="295">
        <f t="shared" ref="C140:I140" ca="1" si="84">SUM(C134:C139)</f>
        <v>0</v>
      </c>
      <c r="D140" s="295">
        <f t="shared" ca="1" si="84"/>
        <v>0</v>
      </c>
      <c r="E140" s="295">
        <f t="shared" ca="1" si="84"/>
        <v>7.3189636577175823E-2</v>
      </c>
      <c r="F140" s="295">
        <f t="shared" ca="1" si="84"/>
        <v>0.17500406713467601</v>
      </c>
      <c r="G140" s="295">
        <f t="shared" ca="1" si="84"/>
        <v>0.29248924650942743</v>
      </c>
      <c r="H140" s="295">
        <f t="shared" ca="1" si="84"/>
        <v>0.40043770723006633</v>
      </c>
      <c r="I140" s="295">
        <f t="shared" ca="1" si="84"/>
        <v>0.49773023608533773</v>
      </c>
    </row>
    <row r="141" spans="1:16" ht="13.5" outlineLevel="1" thickBot="1" x14ac:dyDescent="0.25">
      <c r="A141" s="122" t="s">
        <v>141</v>
      </c>
      <c r="B141" s="126"/>
      <c r="C141" s="124">
        <f t="shared" ref="C141:I141" ca="1" si="85">IF((+C36+C48)&lt;&gt;0,+C140/(+C36+C48),0)</f>
        <v>0</v>
      </c>
      <c r="D141" s="124">
        <f t="shared" ca="1" si="85"/>
        <v>0</v>
      </c>
      <c r="E141" s="124">
        <f t="shared" ca="1" si="85"/>
        <v>4.6595602279995152E-3</v>
      </c>
      <c r="F141" s="124">
        <f t="shared" ca="1" si="85"/>
        <v>1.1059953515317522E-2</v>
      </c>
      <c r="G141" s="124">
        <f t="shared" ca="1" si="85"/>
        <v>1.8375127768082589E-2</v>
      </c>
      <c r="H141" s="124">
        <f t="shared" ca="1" si="85"/>
        <v>2.5008990746574478E-2</v>
      </c>
      <c r="I141" s="124">
        <f t="shared" ca="1" si="85"/>
        <v>3.0904862785436027E-2</v>
      </c>
    </row>
    <row r="142" spans="1:16" outlineLevel="1" x14ac:dyDescent="0.2"/>
    <row r="143" spans="1:16"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outlineLevel="1" x14ac:dyDescent="0.2">
      <c r="A160" s="66" t="str">
        <f t="shared" ref="A160:A169" ca="1" si="90">IF(ISNUMBER($J160),OFFSET($B$177,MATCH(+$J160,$J$178:$J$195,0),0),"")</f>
        <v>Step Change - Billing Replacement</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outlineLevel="1" x14ac:dyDescent="0.2">
      <c r="A173" s="215" t="s">
        <v>144</v>
      </c>
      <c r="B173" s="216"/>
      <c r="C173" s="216"/>
      <c r="D173" s="216"/>
      <c r="E173" s="216"/>
      <c r="F173" s="216"/>
      <c r="G173" s="216"/>
      <c r="H173" s="216"/>
      <c r="I173" s="217"/>
      <c r="J173" s="42"/>
    </row>
    <row r="174" spans="1:13" outlineLevel="1" x14ac:dyDescent="0.2">
      <c r="A174" s="215" t="s">
        <v>145</v>
      </c>
      <c r="B174" s="216"/>
      <c r="C174" s="216"/>
      <c r="D174" s="216"/>
      <c r="E174" s="216"/>
      <c r="F174" s="216"/>
      <c r="G174" s="216"/>
      <c r="H174" s="216"/>
      <c r="I174" s="217"/>
      <c r="J174" s="42"/>
    </row>
    <row r="175" spans="1:13" ht="13.5" outlineLevel="1" thickBot="1" x14ac:dyDescent="0.25">
      <c r="A175" s="212" t="s">
        <v>481</v>
      </c>
      <c r="B175" s="219"/>
      <c r="C175" s="219"/>
      <c r="D175" s="219"/>
      <c r="E175" s="219"/>
      <c r="F175" s="219"/>
      <c r="G175" s="219"/>
      <c r="H175" s="219"/>
      <c r="I175" s="219"/>
      <c r="J175" s="42"/>
    </row>
    <row r="176" spans="1:13" outlineLevel="1" x14ac:dyDescent="0.2">
      <c r="A176" s="215"/>
      <c r="B176" s="216"/>
      <c r="C176" s="216"/>
      <c r="D176" s="216"/>
      <c r="E176" s="216"/>
      <c r="F176" s="216"/>
      <c r="G176" s="216"/>
      <c r="H176" s="216"/>
      <c r="I176" s="217"/>
      <c r="J176" s="42"/>
    </row>
    <row r="177" spans="1:12" outlineLevel="1" x14ac:dyDescent="0.2">
      <c r="A177" s="215"/>
      <c r="B177" s="216"/>
      <c r="C177" s="216"/>
      <c r="D177" s="216"/>
      <c r="E177" s="216"/>
      <c r="F177" s="216"/>
      <c r="G177" s="216"/>
      <c r="H177" s="216"/>
      <c r="I177" s="217"/>
      <c r="J177" s="378" t="s">
        <v>301</v>
      </c>
    </row>
    <row r="178" spans="1:12" outlineLevel="1" x14ac:dyDescent="0.2">
      <c r="A178" s="46" t="s">
        <v>146</v>
      </c>
      <c r="B178" s="47" t="s">
        <v>651</v>
      </c>
      <c r="C178" s="758"/>
      <c r="D178" s="48"/>
      <c r="E178" s="49"/>
      <c r="F178" s="42"/>
      <c r="G178" s="42"/>
      <c r="H178" s="42"/>
      <c r="I178" s="758"/>
      <c r="J178" s="376">
        <v>1</v>
      </c>
    </row>
    <row r="179" spans="1:12" ht="20.25" customHeight="1" outlineLevel="1" x14ac:dyDescent="0.2">
      <c r="A179" s="46" t="s">
        <v>110</v>
      </c>
      <c r="B179" s="47"/>
      <c r="C179" s="758"/>
      <c r="D179" s="758"/>
      <c r="E179" s="758"/>
      <c r="F179" s="758"/>
      <c r="G179" s="758"/>
      <c r="H179" s="758"/>
      <c r="I179" s="758"/>
      <c r="J179" s="42"/>
    </row>
    <row r="180" spans="1:12" ht="16.5" customHeight="1" outlineLevel="1" x14ac:dyDescent="0.2">
      <c r="A180" s="50" t="s">
        <v>232</v>
      </c>
      <c r="B180" s="47"/>
      <c r="C180" s="51"/>
      <c r="D180" s="758"/>
      <c r="E180" s="758"/>
      <c r="F180" s="758"/>
      <c r="G180" s="758"/>
      <c r="H180" s="758"/>
      <c r="I180" s="758"/>
      <c r="J180" s="42"/>
    </row>
    <row r="181" spans="1:12" outlineLevel="1" x14ac:dyDescent="0.2">
      <c r="A181" s="54" t="s">
        <v>105</v>
      </c>
      <c r="B181" s="42"/>
      <c r="C181" s="758"/>
      <c r="D181" s="758"/>
      <c r="E181" s="758"/>
      <c r="F181" s="758"/>
      <c r="G181" s="758"/>
      <c r="H181" s="758"/>
      <c r="I181" s="758"/>
      <c r="J181" s="42"/>
    </row>
    <row r="182" spans="1:12" ht="13.5" outlineLevel="1" thickBot="1" x14ac:dyDescent="0.25">
      <c r="A182" s="215"/>
      <c r="B182" s="209"/>
      <c r="C182" s="209"/>
      <c r="D182" s="209"/>
      <c r="E182" s="209"/>
      <c r="F182" s="209"/>
      <c r="G182" s="209"/>
      <c r="H182" s="209"/>
      <c r="I182" s="210"/>
      <c r="J182" s="42"/>
    </row>
    <row r="183" spans="1:12"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outlineLevel="1" x14ac:dyDescent="0.2">
      <c r="A184" s="58" t="s">
        <v>119</v>
      </c>
      <c r="B184" s="59"/>
      <c r="C184" s="59"/>
      <c r="D184" s="59"/>
      <c r="E184" s="59"/>
      <c r="F184" s="59"/>
      <c r="G184" s="59"/>
      <c r="H184" s="59"/>
      <c r="I184" s="59"/>
      <c r="J184" s="60"/>
      <c r="K184" s="60"/>
      <c r="L184" s="60"/>
    </row>
    <row r="185" spans="1:12" s="64" customFormat="1" ht="14.25" outlineLevel="1" x14ac:dyDescent="0.2">
      <c r="A185" s="61" t="s">
        <v>68</v>
      </c>
      <c r="B185" s="62"/>
      <c r="C185" s="59"/>
      <c r="D185" s="284"/>
      <c r="E185" s="284"/>
      <c r="F185" s="284"/>
      <c r="G185" s="284"/>
      <c r="H185" s="284"/>
      <c r="I185" s="284"/>
      <c r="J185" s="63"/>
      <c r="K185" s="63"/>
      <c r="L185" s="63"/>
    </row>
    <row r="186" spans="1:12" outlineLevel="1" x14ac:dyDescent="0.2">
      <c r="A186" s="61" t="s">
        <v>69</v>
      </c>
      <c r="B186" s="65"/>
      <c r="C186" s="59"/>
      <c r="D186" s="284"/>
      <c r="E186" s="284"/>
      <c r="F186" s="284"/>
      <c r="G186" s="284"/>
      <c r="H186" s="284"/>
      <c r="I186" s="284"/>
      <c r="J186" s="42"/>
      <c r="K186" s="21"/>
      <c r="L186" s="21"/>
    </row>
    <row r="187" spans="1:12" s="736" customFormat="1" outlineLevel="1" x14ac:dyDescent="0.2">
      <c r="A187" s="61" t="s">
        <v>546</v>
      </c>
      <c r="B187" s="65"/>
      <c r="C187" s="59"/>
      <c r="D187" s="284"/>
      <c r="E187" s="284"/>
      <c r="F187" s="284"/>
      <c r="G187" s="284"/>
      <c r="H187" s="284"/>
      <c r="I187" s="284"/>
      <c r="J187" s="42"/>
      <c r="K187" s="712"/>
      <c r="L187" s="712"/>
    </row>
    <row r="188" spans="1:12" outlineLevel="1" x14ac:dyDescent="0.2">
      <c r="A188" s="61" t="s">
        <v>547</v>
      </c>
      <c r="B188" s="65"/>
      <c r="C188" s="59"/>
      <c r="D188" s="284"/>
      <c r="E188" s="284"/>
      <c r="F188" s="284"/>
      <c r="G188" s="284"/>
      <c r="H188" s="284"/>
      <c r="I188" s="284"/>
      <c r="J188" s="42"/>
      <c r="K188" s="21"/>
      <c r="L188" s="21"/>
    </row>
    <row r="189" spans="1:12" s="736" customFormat="1" outlineLevel="1" x14ac:dyDescent="0.2">
      <c r="A189" s="61" t="s">
        <v>498</v>
      </c>
      <c r="B189" s="65"/>
      <c r="C189" s="59"/>
      <c r="D189" s="284"/>
      <c r="E189" s="284"/>
      <c r="F189" s="284"/>
      <c r="G189" s="284"/>
      <c r="H189" s="284"/>
      <c r="I189" s="284"/>
      <c r="J189" s="42"/>
      <c r="K189" s="712"/>
      <c r="L189" s="712"/>
    </row>
    <row r="190" spans="1:12" outlineLevel="1" x14ac:dyDescent="0.2">
      <c r="A190" s="83" t="s">
        <v>70</v>
      </c>
      <c r="B190" s="65"/>
      <c r="C190" s="59"/>
      <c r="D190" s="284"/>
      <c r="E190" s="284">
        <f>[1]STEP!$M$10</f>
        <v>0</v>
      </c>
      <c r="F190" s="284">
        <f>[1]STEP!$M$10</f>
        <v>0</v>
      </c>
      <c r="G190" s="284">
        <f>[1]STEP!$M$10</f>
        <v>0</v>
      </c>
      <c r="H190" s="284">
        <f>[1]STEP!$M$10</f>
        <v>0</v>
      </c>
      <c r="I190" s="284">
        <f>[1]STEP!$M$10</f>
        <v>0</v>
      </c>
      <c r="J190" s="42"/>
      <c r="K190" s="21"/>
      <c r="L190" s="21"/>
    </row>
    <row r="191" spans="1:12"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outlineLevel="1" x14ac:dyDescent="0.2">
      <c r="A192" s="134"/>
      <c r="B192" s="68"/>
      <c r="C192" s="68"/>
      <c r="D192" s="68"/>
      <c r="E192" s="68"/>
      <c r="F192" s="68"/>
      <c r="G192" s="68"/>
      <c r="H192" s="68"/>
      <c r="I192" s="69"/>
    </row>
    <row r="193" spans="1:9" outlineLevel="1" x14ac:dyDescent="0.2"/>
    <row r="194" spans="1:9" outlineLevel="1" x14ac:dyDescent="0.2"/>
    <row r="195" spans="1:9" outlineLevel="1" x14ac:dyDescent="0.2">
      <c r="A195" s="231" t="s">
        <v>233</v>
      </c>
      <c r="B195" s="232"/>
      <c r="C195" s="232"/>
      <c r="D195" s="232"/>
      <c r="E195" s="232"/>
      <c r="F195" s="232"/>
      <c r="G195" s="232"/>
      <c r="H195" s="232"/>
      <c r="I195" s="233"/>
    </row>
    <row r="196" spans="1:9" outlineLevel="1" x14ac:dyDescent="0.2">
      <c r="A196" s="234"/>
      <c r="B196" s="42"/>
      <c r="C196" s="42"/>
      <c r="D196" s="42"/>
      <c r="E196" s="42"/>
      <c r="F196" s="42"/>
      <c r="G196" s="42"/>
      <c r="H196" s="42"/>
      <c r="I196" s="78"/>
    </row>
    <row r="197" spans="1:9"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15.572209158857223</v>
      </c>
      <c r="D205" s="82">
        <f t="shared" ca="1" si="98"/>
        <v>15.572209158857223</v>
      </c>
      <c r="E205" s="82">
        <f t="shared" ca="1" si="98"/>
        <v>15.572209158857223</v>
      </c>
      <c r="F205" s="82">
        <f t="shared" ca="1" si="98"/>
        <v>15.572209158857223</v>
      </c>
      <c r="G205" s="82">
        <f t="shared" ca="1" si="98"/>
        <v>15.572209158857223</v>
      </c>
      <c r="H205" s="82">
        <f t="shared" ca="1" si="98"/>
        <v>15.572209158857223</v>
      </c>
      <c r="I205" s="82">
        <f t="shared" ca="1" si="98"/>
        <v>15.572209158857223</v>
      </c>
    </row>
    <row r="206" spans="1:9" hidden="1" outlineLevel="1" x14ac:dyDescent="0.2">
      <c r="A206" t="s">
        <v>149</v>
      </c>
      <c r="B206" s="82">
        <f t="shared" ref="B206:I206" ca="1" si="99">+B36</f>
        <v>0</v>
      </c>
      <c r="C206" s="82">
        <f t="shared" ca="1" si="99"/>
        <v>15.572209158857223</v>
      </c>
      <c r="D206" s="82">
        <f t="shared" ca="1" si="99"/>
        <v>15.572209158857223</v>
      </c>
      <c r="E206" s="82">
        <f t="shared" ca="1" si="99"/>
        <v>15.572209158857223</v>
      </c>
      <c r="F206" s="82">
        <f t="shared" ca="1" si="99"/>
        <v>15.572209158857223</v>
      </c>
      <c r="G206" s="82">
        <f t="shared" ca="1" si="99"/>
        <v>15.572209158857223</v>
      </c>
      <c r="H206" s="82">
        <f t="shared" ca="1" si="99"/>
        <v>15.572209158857223</v>
      </c>
      <c r="I206" s="82">
        <f t="shared" ca="1" si="99"/>
        <v>15.572209158857223</v>
      </c>
    </row>
    <row r="207" spans="1:9" hidden="1" outlineLevel="1" x14ac:dyDescent="0.2">
      <c r="A207" t="s">
        <v>150</v>
      </c>
      <c r="B207" s="82">
        <f t="shared" ref="B207:I207" ca="1" si="100">+B36+B48</f>
        <v>0</v>
      </c>
      <c r="C207" s="82">
        <f t="shared" ca="1" si="100"/>
        <v>15.572209158857223</v>
      </c>
      <c r="D207" s="82">
        <f t="shared" ca="1" si="100"/>
        <v>15.572209158857223</v>
      </c>
      <c r="E207" s="82">
        <f t="shared" ca="1" si="100"/>
        <v>15.707412930811769</v>
      </c>
      <c r="F207" s="82">
        <f t="shared" ca="1" si="100"/>
        <v>15.823219048100293</v>
      </c>
      <c r="G207" s="82">
        <f t="shared" ca="1" si="100"/>
        <v>15.917671441581934</v>
      </c>
      <c r="H207" s="82">
        <f t="shared" ca="1" si="100"/>
        <v>16.011749985749223</v>
      </c>
      <c r="I207" s="82">
        <f t="shared" ca="1" si="100"/>
        <v>16.105240121625584</v>
      </c>
    </row>
    <row r="208" spans="1:9" hidden="1" outlineLevel="1" x14ac:dyDescent="0.2">
      <c r="A208" t="s">
        <v>151</v>
      </c>
      <c r="B208" s="82">
        <f t="shared" ref="B208:I208" ca="1" si="101">+B70</f>
        <v>0</v>
      </c>
      <c r="C208" s="82">
        <f t="shared" ca="1" si="101"/>
        <v>15.572209158857223</v>
      </c>
      <c r="D208" s="82">
        <f t="shared" ca="1" si="101"/>
        <v>15.572209158857223</v>
      </c>
      <c r="E208" s="82">
        <f t="shared" ca="1" si="101"/>
        <v>15.780602567388945</v>
      </c>
      <c r="F208" s="82">
        <f t="shared" ca="1" si="101"/>
        <v>15.998223115234969</v>
      </c>
      <c r="G208" s="82">
        <f t="shared" ca="1" si="101"/>
        <v>16.21016068809136</v>
      </c>
      <c r="H208" s="82">
        <f t="shared" ca="1" si="101"/>
        <v>16.412187692979288</v>
      </c>
      <c r="I208" s="82">
        <f t="shared" ca="1" si="101"/>
        <v>16.602970357710923</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89" priority="2" stopIfTrue="1" operator="notEqual">
      <formula>0</formula>
    </cfRule>
  </conditionalFormatting>
  <conditionalFormatting sqref="J130 J94 J70 J59 J48 J36:J37 J14 J25">
    <cfRule type="cellIs" dxfId="88" priority="3" stopIfTrue="1" operator="equal">
      <formula>"OK"</formula>
    </cfRule>
    <cfRule type="cellIs" dxfId="87" priority="4" stopIfTrue="1" operator="equal">
      <formula>"Warning Check Escalations"</formula>
    </cfRule>
  </conditionalFormatting>
  <conditionalFormatting sqref="N120:T120 N84:T84">
    <cfRule type="cellIs" dxfId="86" priority="5" stopIfTrue="1" operator="notEqual">
      <formula>0</formula>
    </cfRule>
    <cfRule type="cellIs" dxfId="85" priority="6" stopIfTrue="1" operator="equal">
      <formula>0</formula>
    </cfRule>
  </conditionalFormatting>
  <conditionalFormatting sqref="B94:I94">
    <cfRule type="cellIs" dxfId="84" priority="1" stopIfTrue="1" operator="notEqual">
      <formula>0</formula>
    </cfRule>
  </conditionalFormatting>
  <dataValidations count="5">
    <dataValidation type="list" showInputMessage="1" showErrorMessage="1" sqref="B112" xr:uid="{00000000-0002-0000-4900-000000000000}">
      <formula1>"Labour, Materials, Services"</formula1>
    </dataValidation>
    <dataValidation type="list" allowBlank="1" showInputMessage="1" showErrorMessage="1" sqref="A77:A82" xr:uid="{00000000-0002-0000-4900-000001000000}">
      <formula1>EscalationDescription_Input_Cost</formula1>
    </dataValidation>
    <dataValidation type="list" showInputMessage="1" showErrorMessage="1" sqref="A113:A118" xr:uid="{00000000-0002-0000-4900-000002000000}">
      <formula1>EscalationDescription_General</formula1>
    </dataValidation>
    <dataValidation type="list" allowBlank="1" showInputMessage="1" showErrorMessage="1" sqref="D5" xr:uid="{00000000-0002-0000-4900-000003000000}">
      <formula1>"2008/09 Regulatory Accounts, Bottom Up"</formula1>
    </dataValidation>
    <dataValidation type="list" showInputMessage="1" showErrorMessage="1" sqref="B77:B82 B113:B118" xr:uid="{00000000-0002-0000-49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33793"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7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sheetPr codeName="Sheet48">
    <tabColor indexed="17"/>
    <pageSetUpPr fitToPage="1"/>
  </sheetPr>
  <dimension ref="A1:T240"/>
  <sheetViews>
    <sheetView showGridLines="0" workbookViewId="0">
      <selection activeCell="A115" sqref="A115"/>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20</v>
      </c>
      <c r="M1" s="281"/>
      <c r="N1" s="279"/>
      <c r="O1" s="279"/>
      <c r="P1" s="279"/>
      <c r="Q1" s="279"/>
      <c r="R1" s="279"/>
      <c r="S1" s="279"/>
      <c r="T1" s="279"/>
    </row>
    <row r="2" spans="1:20" ht="15.75" x14ac:dyDescent="0.25">
      <c r="A2" s="184" t="s">
        <v>114</v>
      </c>
      <c r="B2" s="74" t="str">
        <f ca="1">OFFSET(List_DAOpexStart,+$K$1,1)</f>
        <v>N/A</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0</v>
      </c>
      <c r="D13" s="285">
        <f ca="1">OFFSET(Future_DAOpexStart,MATCH($K$1,'I-5 Future DA'!$A$6:$A$222)+7,+'I-5 Future DA'!E$5)</f>
        <v>0</v>
      </c>
      <c r="E13" s="285">
        <f ca="1">OFFSET(Future_DAOpexStart,MATCH($K$1,'I-5 Future DA'!$A$6:$A$222)+7,+'I-5 Future DA'!F$5)</f>
        <v>0</v>
      </c>
      <c r="F13" s="285">
        <f ca="1">OFFSET(Future_DAOpexStart,MATCH($K$1,'I-5 Future DA'!$A$6:$A$222)+7,+'I-5 Future DA'!G$5)</f>
        <v>0</v>
      </c>
      <c r="G13" s="285">
        <f ca="1">OFFSET(Future_DAOpexStart,MATCH($K$1,'I-5 Future DA'!$A$6:$A$222)+7,+'I-5 Future DA'!H$5)</f>
        <v>0</v>
      </c>
      <c r="H13" s="285">
        <f ca="1">OFFSET(Future_DAOpexStart,MATCH($K$1,'I-5 Future DA'!$A$6:$A$222)+7,+'I-5 Future DA'!I$5)</f>
        <v>0</v>
      </c>
      <c r="I13" s="285">
        <f ca="1">OFFSET(Future_DAOpexStart,MATCH($K$1,'I-5 Future DA'!$A$6:$A$222)+7,+'I-5 Future DA'!J$5)</f>
        <v>0</v>
      </c>
      <c r="J13" s="36"/>
      <c r="K13" s="21"/>
      <c r="L13" s="21"/>
    </row>
    <row r="14" spans="1:20" s="87" customFormat="1" ht="18" customHeight="1" collapsed="1" thickBot="1" x14ac:dyDescent="0.25">
      <c r="A14" s="84" t="s">
        <v>71</v>
      </c>
      <c r="B14" s="286">
        <f t="shared" ref="B14:I14" ca="1" si="0">SUM(B8:B13)</f>
        <v>0</v>
      </c>
      <c r="C14" s="286">
        <f t="shared" ca="1" si="0"/>
        <v>0</v>
      </c>
      <c r="D14" s="286">
        <f t="shared" ca="1" si="0"/>
        <v>0</v>
      </c>
      <c r="E14" s="286">
        <f t="shared" ca="1" si="0"/>
        <v>0</v>
      </c>
      <c r="F14" s="286">
        <f t="shared" ca="1" si="0"/>
        <v>0</v>
      </c>
      <c r="G14" s="286">
        <f t="shared" ca="1" si="0"/>
        <v>0</v>
      </c>
      <c r="H14" s="286">
        <f t="shared" ca="1" si="0"/>
        <v>0</v>
      </c>
      <c r="I14" s="286">
        <f t="shared" ca="1" si="0"/>
        <v>0</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+'DA-20'!B8+'DA-20'!B19</f>
        <v>0</v>
      </c>
      <c r="C30" s="284">
        <f ca="1">+'DA-20'!C8+'DA-20'!C19</f>
        <v>0</v>
      </c>
      <c r="D30" s="284">
        <f ca="1">+'DA-20'!D8+'DA-20'!D19</f>
        <v>0</v>
      </c>
      <c r="E30" s="284">
        <f ca="1">+'DA-20'!E8+'DA-20'!E19</f>
        <v>0</v>
      </c>
      <c r="F30" s="284">
        <f ca="1">+'DA-20'!F8+'DA-20'!F19</f>
        <v>0</v>
      </c>
      <c r="G30" s="284">
        <f ca="1">+'DA-20'!G8+'DA-20'!G19</f>
        <v>0</v>
      </c>
      <c r="H30" s="284">
        <f ca="1">+'DA-20'!H8+'DA-20'!H19</f>
        <v>0</v>
      </c>
      <c r="I30" s="284">
        <f ca="1">+'DA-20'!I8+'DA-20'!I19</f>
        <v>0</v>
      </c>
      <c r="J30" s="42"/>
      <c r="K30" s="21"/>
      <c r="L30" s="21"/>
    </row>
    <row r="31" spans="1:12" hidden="1" outlineLevel="2" x14ac:dyDescent="0.2">
      <c r="A31" s="61" t="s">
        <v>69</v>
      </c>
      <c r="B31" s="284">
        <f ca="1">+'DA-20'!B9+'DA-20'!B20</f>
        <v>0</v>
      </c>
      <c r="C31" s="284">
        <f ca="1">+'DA-20'!C9+'DA-20'!C20</f>
        <v>0</v>
      </c>
      <c r="D31" s="284">
        <f ca="1">+'DA-20'!D9+'DA-20'!D20</f>
        <v>0</v>
      </c>
      <c r="E31" s="284">
        <f ca="1">+'DA-20'!E9+'DA-20'!E20</f>
        <v>0</v>
      </c>
      <c r="F31" s="284">
        <f ca="1">+'DA-20'!F9+'DA-20'!F20</f>
        <v>0</v>
      </c>
      <c r="G31" s="284">
        <f ca="1">+'DA-20'!G9+'DA-20'!G20</f>
        <v>0</v>
      </c>
      <c r="H31" s="284">
        <f ca="1">+'DA-20'!H9+'DA-20'!H20</f>
        <v>0</v>
      </c>
      <c r="I31" s="284">
        <f ca="1">+'DA-20'!I9+'DA-20'!I20</f>
        <v>0</v>
      </c>
      <c r="J31" s="42"/>
      <c r="K31" s="21"/>
      <c r="L31" s="21"/>
    </row>
    <row r="32" spans="1:12" s="736" customFormat="1" hidden="1" outlineLevel="2" x14ac:dyDescent="0.2">
      <c r="A32" s="61" t="s">
        <v>546</v>
      </c>
      <c r="B32" s="284">
        <f ca="1">+'DA-20'!B10+'DA-20'!B21</f>
        <v>0</v>
      </c>
      <c r="C32" s="284">
        <f ca="1">+'DA-20'!C10+'DA-20'!C21</f>
        <v>0</v>
      </c>
      <c r="D32" s="284">
        <f ca="1">+'DA-20'!D10+'DA-20'!D21</f>
        <v>0</v>
      </c>
      <c r="E32" s="284">
        <f ca="1">+'DA-20'!E10+'DA-20'!E21</f>
        <v>0</v>
      </c>
      <c r="F32" s="284">
        <f ca="1">+'DA-20'!F10+'DA-20'!F21</f>
        <v>0</v>
      </c>
      <c r="G32" s="284">
        <f ca="1">+'DA-20'!G10+'DA-20'!G21</f>
        <v>0</v>
      </c>
      <c r="H32" s="284">
        <f ca="1">+'DA-20'!H10+'DA-20'!H21</f>
        <v>0</v>
      </c>
      <c r="I32" s="284">
        <f ca="1">+'DA-20'!I10+'DA-20'!I21</f>
        <v>0</v>
      </c>
      <c r="J32" s="42"/>
      <c r="K32" s="712"/>
      <c r="L32" s="712"/>
    </row>
    <row r="33" spans="1:12" hidden="1" outlineLevel="2" x14ac:dyDescent="0.2">
      <c r="A33" s="61" t="s">
        <v>547</v>
      </c>
      <c r="B33" s="284">
        <f ca="1">+'DA-20'!B11+'DA-20'!B22</f>
        <v>0</v>
      </c>
      <c r="C33" s="284">
        <f ca="1">+'DA-20'!C11+'DA-20'!C22</f>
        <v>0</v>
      </c>
      <c r="D33" s="284">
        <f ca="1">+'DA-20'!D11+'DA-20'!D22</f>
        <v>0</v>
      </c>
      <c r="E33" s="284">
        <f ca="1">+'DA-20'!E11+'DA-20'!E22</f>
        <v>0</v>
      </c>
      <c r="F33" s="284">
        <f ca="1">+'DA-20'!F11+'DA-20'!F22</f>
        <v>0</v>
      </c>
      <c r="G33" s="284">
        <f ca="1">+'DA-20'!G11+'DA-20'!G22</f>
        <v>0</v>
      </c>
      <c r="H33" s="284">
        <f ca="1">+'DA-20'!H11+'DA-20'!H22</f>
        <v>0</v>
      </c>
      <c r="I33" s="284">
        <f ca="1">+'DA-20'!I11+'DA-20'!I22</f>
        <v>0</v>
      </c>
      <c r="J33" s="42"/>
      <c r="K33" s="21"/>
      <c r="L33" s="21"/>
    </row>
    <row r="34" spans="1:12" s="736" customFormat="1" hidden="1" outlineLevel="2" x14ac:dyDescent="0.2">
      <c r="A34" s="61" t="s">
        <v>498</v>
      </c>
      <c r="B34" s="284">
        <f ca="1">+'DA-20'!B12+'DA-20'!B23</f>
        <v>0</v>
      </c>
      <c r="C34" s="284">
        <f ca="1">+'DA-20'!C12+'DA-20'!C23</f>
        <v>0</v>
      </c>
      <c r="D34" s="284">
        <f ca="1">+'DA-20'!D12+'DA-20'!D23</f>
        <v>0</v>
      </c>
      <c r="E34" s="284">
        <f ca="1">+'DA-20'!E12+'DA-20'!E23</f>
        <v>0</v>
      </c>
      <c r="F34" s="284">
        <f ca="1">+'DA-20'!F12+'DA-20'!F23</f>
        <v>0</v>
      </c>
      <c r="G34" s="284">
        <f ca="1">+'DA-20'!G12+'DA-20'!G23</f>
        <v>0</v>
      </c>
      <c r="H34" s="284">
        <f ca="1">+'DA-20'!H12+'DA-20'!H23</f>
        <v>0</v>
      </c>
      <c r="I34" s="284">
        <f ca="1">+'DA-20'!I12+'DA-20'!I23</f>
        <v>0</v>
      </c>
      <c r="J34" s="42"/>
      <c r="K34" s="712"/>
      <c r="L34" s="712"/>
    </row>
    <row r="35" spans="1:12" ht="13.5" hidden="1" outlineLevel="2" thickBot="1" x14ac:dyDescent="0.25">
      <c r="A35" s="83" t="s">
        <v>70</v>
      </c>
      <c r="B35" s="284">
        <f ca="1">+'DA-20'!B13+'DA-20'!B24</f>
        <v>0</v>
      </c>
      <c r="C35" s="284">
        <f ca="1">+'DA-20'!C13+'DA-20'!C24</f>
        <v>0</v>
      </c>
      <c r="D35" s="284">
        <f ca="1">+'DA-20'!D13+'DA-20'!D24</f>
        <v>0</v>
      </c>
      <c r="E35" s="284">
        <f ca="1">+'DA-20'!E13+'DA-20'!E24</f>
        <v>0</v>
      </c>
      <c r="F35" s="284">
        <f ca="1">+'DA-20'!F13+'DA-20'!F24</f>
        <v>0</v>
      </c>
      <c r="G35" s="284">
        <f ca="1">+'DA-20'!G13+'DA-20'!G24</f>
        <v>0</v>
      </c>
      <c r="H35" s="284">
        <f ca="1">+'DA-20'!H13+'DA-20'!H24</f>
        <v>0</v>
      </c>
      <c r="I35" s="284">
        <f ca="1">+'DA-20'!I13+'DA-20'!I24</f>
        <v>0</v>
      </c>
      <c r="J35" s="93"/>
      <c r="K35" s="21"/>
      <c r="L35" s="21"/>
    </row>
    <row r="36" spans="1:12" s="87" customFormat="1" ht="20.25" customHeight="1" collapsed="1" thickBot="1" x14ac:dyDescent="0.25">
      <c r="A36" s="94" t="s">
        <v>121</v>
      </c>
      <c r="B36" s="293">
        <f t="shared" ref="B36:I36" ca="1" si="7">SUM(B30:B35)</f>
        <v>0</v>
      </c>
      <c r="C36" s="293">
        <f t="shared" ca="1" si="7"/>
        <v>0</v>
      </c>
      <c r="D36" s="293">
        <f t="shared" ca="1" si="7"/>
        <v>0</v>
      </c>
      <c r="E36" s="293">
        <f t="shared" ca="1" si="7"/>
        <v>0</v>
      </c>
      <c r="F36" s="293">
        <f t="shared" ca="1" si="7"/>
        <v>0</v>
      </c>
      <c r="G36" s="293">
        <f t="shared" ca="1" si="7"/>
        <v>0</v>
      </c>
      <c r="H36" s="293">
        <f t="shared" ca="1" si="7"/>
        <v>0</v>
      </c>
      <c r="I36" s="293">
        <f t="shared" ca="1" si="7"/>
        <v>0</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0</v>
      </c>
      <c r="F47" s="284">
        <f t="shared" ca="1" si="12"/>
        <v>0</v>
      </c>
      <c r="G47" s="284">
        <f t="shared" ca="1" si="12"/>
        <v>0</v>
      </c>
      <c r="H47" s="284">
        <f t="shared" ca="1" si="12"/>
        <v>0</v>
      </c>
      <c r="I47" s="284">
        <f t="shared" ca="1" si="12"/>
        <v>0</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0</v>
      </c>
      <c r="F48" s="293">
        <f t="shared" ca="1" si="13"/>
        <v>0</v>
      </c>
      <c r="G48" s="293">
        <f t="shared" ca="1" si="13"/>
        <v>0</v>
      </c>
      <c r="H48" s="293">
        <f t="shared" ca="1" si="13"/>
        <v>0</v>
      </c>
      <c r="I48" s="293">
        <f t="shared" ca="1" si="13"/>
        <v>0</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0</v>
      </c>
      <c r="F58" s="285">
        <f t="shared" ca="1" si="18"/>
        <v>0</v>
      </c>
      <c r="G58" s="285">
        <f t="shared" ca="1" si="18"/>
        <v>0</v>
      </c>
      <c r="H58" s="285">
        <f t="shared" ca="1" si="18"/>
        <v>0</v>
      </c>
      <c r="I58" s="285">
        <f t="shared" ca="1" si="18"/>
        <v>0</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0</v>
      </c>
      <c r="F59" s="286">
        <f t="shared" ca="1" si="19"/>
        <v>0</v>
      </c>
      <c r="G59" s="286">
        <f t="shared" ca="1" si="19"/>
        <v>0</v>
      </c>
      <c r="H59" s="286">
        <f t="shared" ca="1" si="19"/>
        <v>0</v>
      </c>
      <c r="I59" s="286">
        <f t="shared" ca="1" si="19"/>
        <v>0</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v>
      </c>
      <c r="D69" s="285">
        <f t="shared" ca="1" si="24"/>
        <v>0</v>
      </c>
      <c r="E69" s="285">
        <f t="shared" ca="1" si="24"/>
        <v>0</v>
      </c>
      <c r="F69" s="285">
        <f t="shared" ca="1" si="24"/>
        <v>0</v>
      </c>
      <c r="G69" s="285">
        <f t="shared" ca="1" si="24"/>
        <v>0</v>
      </c>
      <c r="H69" s="285">
        <f t="shared" ca="1" si="24"/>
        <v>0</v>
      </c>
      <c r="I69" s="285">
        <f t="shared" ca="1" si="24"/>
        <v>0</v>
      </c>
      <c r="K69" s="42"/>
      <c r="L69" s="21"/>
    </row>
    <row r="70" spans="1:20" s="87" customFormat="1" ht="18" customHeight="1" collapsed="1" thickBot="1" x14ac:dyDescent="0.25">
      <c r="A70" s="99" t="s">
        <v>122</v>
      </c>
      <c r="B70" s="294">
        <f t="shared" ref="B70:I70" ca="1" si="25">SUM(B64:B69)</f>
        <v>0</v>
      </c>
      <c r="C70" s="294">
        <f t="shared" ca="1" si="25"/>
        <v>0</v>
      </c>
      <c r="D70" s="294">
        <f t="shared" ca="1" si="25"/>
        <v>0</v>
      </c>
      <c r="E70" s="294">
        <f t="shared" ca="1" si="25"/>
        <v>0</v>
      </c>
      <c r="F70" s="294">
        <f t="shared" ca="1" si="25"/>
        <v>0</v>
      </c>
      <c r="G70" s="294">
        <f t="shared" ca="1" si="25"/>
        <v>0</v>
      </c>
      <c r="H70" s="294">
        <f t="shared" ca="1" si="25"/>
        <v>0</v>
      </c>
      <c r="I70" s="294">
        <f t="shared" ca="1" si="25"/>
        <v>0</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hidden="1" outlineLevel="1" thickBot="1" x14ac:dyDescent="0.25">
      <c r="A74" s="208" t="s">
        <v>125</v>
      </c>
      <c r="B74" s="209"/>
      <c r="C74" s="209"/>
      <c r="D74" s="209"/>
      <c r="E74" s="209"/>
      <c r="F74" s="209"/>
      <c r="G74" s="209"/>
      <c r="H74" s="209"/>
      <c r="I74" s="210"/>
      <c r="J74" s="211" t="s">
        <v>126</v>
      </c>
      <c r="K74" s="211" t="s">
        <v>127</v>
      </c>
      <c r="N74" s="409" t="s">
        <v>333</v>
      </c>
    </row>
    <row r="75" spans="1:20" ht="13.5" hidden="1"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hidden="1"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hidden="1"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0</v>
      </c>
      <c r="Q77" s="284">
        <f ca="1">IF($B77&lt;&gt;0,(+VLOOKUP($B77,$A$8:$I$13,6,FALSE))*(F77),0)</f>
        <v>0</v>
      </c>
      <c r="R77" s="284">
        <f ca="1">IF($B77&lt;&gt;0,(+VLOOKUP($B77,$A$8:$I$13,7,FALSE))*(G77),0)</f>
        <v>0</v>
      </c>
      <c r="S77" s="284">
        <f ca="1">IF($B77&lt;&gt;0,(+VLOOKUP($B77,$A$8:$I$13,8,FALSE))*(H77),0)</f>
        <v>0</v>
      </c>
      <c r="T77" s="284">
        <f ca="1">IF($B77&lt;&gt;0,(+VLOOKUP($B77,$A$8:$I$13,9,FALSE))*(I77),0)</f>
        <v>0</v>
      </c>
    </row>
    <row r="78" spans="1:20" hidden="1"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hidden="1"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hidden="1"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hidden="1"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hidden="1"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hidden="1"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0</v>
      </c>
      <c r="Q83" s="291">
        <f t="shared" ca="1" si="51"/>
        <v>0</v>
      </c>
      <c r="R83" s="291">
        <f t="shared" ca="1" si="51"/>
        <v>0</v>
      </c>
      <c r="S83" s="291">
        <f t="shared" ca="1" si="51"/>
        <v>0</v>
      </c>
      <c r="T83" s="291">
        <f t="shared" ca="1" si="51"/>
        <v>0</v>
      </c>
    </row>
    <row r="84" spans="1:20" ht="12" hidden="1"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hidden="1" outlineLevel="1" x14ac:dyDescent="0.2">
      <c r="A85" s="208" t="s">
        <v>130</v>
      </c>
      <c r="B85" s="209"/>
      <c r="C85" s="209"/>
      <c r="D85" s="209"/>
      <c r="E85" s="209"/>
      <c r="F85" s="209"/>
      <c r="G85" s="209"/>
      <c r="H85" s="209"/>
      <c r="I85" s="210"/>
    </row>
    <row r="86" spans="1:20" hidden="1"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hidden="1"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hidden="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hidden="1"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hidden="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hidden="1"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hidden="1"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hidden="1"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hidden="1"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hidden="1" outlineLevel="1" x14ac:dyDescent="0.2">
      <c r="A95" s="107"/>
      <c r="B95" s="42"/>
      <c r="C95" s="42"/>
      <c r="D95" s="42"/>
      <c r="E95" s="42"/>
      <c r="F95" s="42"/>
      <c r="G95" s="42"/>
      <c r="H95" s="42"/>
      <c r="I95" s="78"/>
    </row>
    <row r="96" spans="1:20" ht="13.5" hidden="1" outlineLevel="1" thickBot="1" x14ac:dyDescent="0.25">
      <c r="A96" s="208" t="s">
        <v>134</v>
      </c>
      <c r="B96" s="209"/>
      <c r="C96" s="209"/>
      <c r="D96" s="209"/>
      <c r="E96" s="209"/>
      <c r="F96" s="209"/>
      <c r="G96" s="209"/>
      <c r="H96" s="209"/>
      <c r="I96" s="210"/>
    </row>
    <row r="97" spans="1:20" hidden="1"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hidden="1"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hidden="1"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hidden="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hidden="1"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hidden="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hidden="1" outlineLevel="1" x14ac:dyDescent="0.2">
      <c r="A103" s="83" t="s">
        <v>70</v>
      </c>
      <c r="B103" s="119"/>
      <c r="C103" s="284">
        <f t="shared" ref="C103:I103" ca="1" si="62">+C13*(C91)</f>
        <v>0</v>
      </c>
      <c r="D103" s="284">
        <f t="shared" ca="1" si="62"/>
        <v>0</v>
      </c>
      <c r="E103" s="284">
        <f t="shared" ca="1" si="62"/>
        <v>0</v>
      </c>
      <c r="F103" s="284">
        <f t="shared" ca="1" si="62"/>
        <v>0</v>
      </c>
      <c r="G103" s="284">
        <f t="shared" ca="1" si="62"/>
        <v>0</v>
      </c>
      <c r="H103" s="284">
        <f t="shared" ca="1" si="62"/>
        <v>0</v>
      </c>
      <c r="I103" s="284">
        <f t="shared" ca="1" si="62"/>
        <v>0</v>
      </c>
    </row>
    <row r="104" spans="1:20" hidden="1" outlineLevel="1" x14ac:dyDescent="0.2">
      <c r="A104" s="120" t="s">
        <v>135</v>
      </c>
      <c r="B104" s="121"/>
      <c r="C104" s="295">
        <f t="shared" ref="C104:I104" ca="1" si="63">SUM(C98:C103)</f>
        <v>0</v>
      </c>
      <c r="D104" s="295">
        <f t="shared" ca="1" si="63"/>
        <v>0</v>
      </c>
      <c r="E104" s="295">
        <f t="shared" ca="1" si="63"/>
        <v>0</v>
      </c>
      <c r="F104" s="295">
        <f t="shared" ca="1" si="63"/>
        <v>0</v>
      </c>
      <c r="G104" s="295">
        <f t="shared" ca="1" si="63"/>
        <v>0</v>
      </c>
      <c r="H104" s="295">
        <f t="shared" ca="1" si="63"/>
        <v>0</v>
      </c>
      <c r="I104" s="295">
        <f t="shared" ca="1" si="63"/>
        <v>0</v>
      </c>
    </row>
    <row r="105" spans="1:20" ht="13.5" hidden="1" outlineLevel="1" thickBot="1" x14ac:dyDescent="0.25">
      <c r="A105" s="122" t="s">
        <v>136</v>
      </c>
      <c r="B105" s="123"/>
      <c r="C105" s="124">
        <f t="shared" ref="C105:I105" ca="1" si="64">IF(C36&lt;&gt;0,+C104/C36,0)</f>
        <v>0</v>
      </c>
      <c r="D105" s="124">
        <f t="shared" ca="1" si="64"/>
        <v>0</v>
      </c>
      <c r="E105" s="124">
        <f t="shared" ca="1" si="64"/>
        <v>0</v>
      </c>
      <c r="F105" s="124">
        <f t="shared" ca="1" si="64"/>
        <v>0</v>
      </c>
      <c r="G105" s="124">
        <f t="shared" ca="1" si="64"/>
        <v>0</v>
      </c>
      <c r="H105" s="124">
        <f t="shared" ca="1" si="64"/>
        <v>0</v>
      </c>
      <c r="I105" s="124">
        <f t="shared" ca="1" si="64"/>
        <v>0</v>
      </c>
    </row>
    <row r="106" spans="1:20" ht="7.5" hidden="1" customHeight="1" outlineLevel="1" x14ac:dyDescent="0.2"/>
    <row r="107" spans="1:20" collapsed="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hidden="1" outlineLevel="1" x14ac:dyDescent="0.2">
      <c r="A109" s="208" t="s">
        <v>138</v>
      </c>
      <c r="B109" s="209"/>
      <c r="C109" s="209"/>
      <c r="D109" s="209"/>
      <c r="E109" s="209"/>
      <c r="F109" s="209"/>
      <c r="G109" s="209"/>
      <c r="H109" s="209"/>
      <c r="I109" s="210"/>
      <c r="J109" s="211" t="s">
        <v>126</v>
      </c>
      <c r="K109" s="211" t="s">
        <v>127</v>
      </c>
    </row>
    <row r="110" spans="1:20" ht="13.5" hidden="1" outlineLevel="1" thickBot="1" x14ac:dyDescent="0.25">
      <c r="A110" s="212" t="s">
        <v>128</v>
      </c>
      <c r="B110" s="213"/>
      <c r="C110" s="213"/>
      <c r="D110" s="213"/>
      <c r="E110" s="213"/>
      <c r="F110" s="213"/>
      <c r="G110" s="213"/>
      <c r="H110" s="213"/>
      <c r="I110" s="213"/>
      <c r="J110" s="211"/>
      <c r="K110" s="211"/>
      <c r="N110" s="409" t="s">
        <v>334</v>
      </c>
    </row>
    <row r="111" spans="1:20" ht="25.5" hidden="1"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hidden="1" outlineLevel="1" x14ac:dyDescent="0.2">
      <c r="A112" s="58" t="s">
        <v>45</v>
      </c>
      <c r="B112" s="42"/>
      <c r="C112" s="42"/>
      <c r="D112" s="42"/>
      <c r="E112" s="42"/>
      <c r="F112" s="42"/>
      <c r="G112" s="42"/>
      <c r="H112" s="42"/>
      <c r="I112" s="78"/>
      <c r="J112" s="4"/>
    </row>
    <row r="113" spans="1:20" hidden="1"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0</v>
      </c>
      <c r="Q113" s="284">
        <f ca="1">IF($B113&lt;&gt;0,(+VLOOKUP($B113,$A$8:$I$13,6,FALSE)+VLOOKUP($B113,$A$42:$I$47,6,FALSE))*(F113),0)</f>
        <v>0</v>
      </c>
      <c r="R113" s="284">
        <f ca="1">IF($B113&lt;&gt;0,(+VLOOKUP($B113,$A$8:$I$13,7,FALSE)+VLOOKUP($B113,$A$42:$I$47,7,FALSE))*(G113),0)</f>
        <v>0</v>
      </c>
      <c r="S113" s="284">
        <f ca="1">IF($B113&lt;&gt;0,(+VLOOKUP($B113,$A$8:$I$13,8,FALSE)+VLOOKUP($B113,$A$42:$I$47,8,FALSE))*(H113),0)</f>
        <v>0</v>
      </c>
      <c r="T113" s="284">
        <f ca="1">IF($B113&lt;&gt;0,(+VLOOKUP($B113,$A$8:$I$13,9,FALSE)+VLOOKUP($B113,$A$42:$I$47,9,FALSE))*(I113),0)</f>
        <v>0</v>
      </c>
    </row>
    <row r="114" spans="1:20" hidden="1"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hidden="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hidden="1"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hidden="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hidden="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hidden="1"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0</v>
      </c>
      <c r="Q119" s="291">
        <f t="shared" ca="1" si="75"/>
        <v>0</v>
      </c>
      <c r="R119" s="291">
        <f t="shared" ca="1" si="75"/>
        <v>0</v>
      </c>
      <c r="S119" s="291">
        <f t="shared" ca="1" si="75"/>
        <v>0</v>
      </c>
      <c r="T119" s="291">
        <f t="shared" ca="1" si="75"/>
        <v>0</v>
      </c>
    </row>
    <row r="120" spans="1:20" ht="12" hidden="1"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hidden="1" outlineLevel="1" x14ac:dyDescent="0.2">
      <c r="A121" s="208" t="s">
        <v>139</v>
      </c>
      <c r="B121" s="209"/>
      <c r="C121" s="209"/>
      <c r="D121" s="209"/>
      <c r="E121" s="209"/>
      <c r="F121" s="209"/>
      <c r="G121" s="209"/>
      <c r="H121" s="209"/>
      <c r="I121" s="210"/>
    </row>
    <row r="122" spans="1:20" hidden="1"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hidden="1"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hidden="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hidden="1"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hidden="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hidden="1"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hidden="1"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hidden="1"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hidden="1"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hidden="1" outlineLevel="1" x14ac:dyDescent="0.2">
      <c r="B131" s="42"/>
      <c r="C131" s="42"/>
      <c r="D131" s="42"/>
      <c r="E131" s="42"/>
      <c r="F131" s="42"/>
      <c r="G131" s="42"/>
      <c r="H131" s="42"/>
      <c r="I131" s="78"/>
    </row>
    <row r="132" spans="1:16" ht="13.5" hidden="1" outlineLevel="1" thickBot="1" x14ac:dyDescent="0.25">
      <c r="A132" s="208" t="s">
        <v>140</v>
      </c>
      <c r="B132" s="209"/>
      <c r="C132" s="209"/>
      <c r="D132" s="209"/>
      <c r="E132" s="209"/>
      <c r="F132" s="209"/>
      <c r="G132" s="209"/>
      <c r="H132" s="209"/>
      <c r="I132" s="210"/>
    </row>
    <row r="133" spans="1:16" hidden="1"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hidden="1"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hidden="1"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hidden="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hidden="1"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hidden="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hidden="1" outlineLevel="1" x14ac:dyDescent="0.2">
      <c r="A139" s="83" t="s">
        <v>70</v>
      </c>
      <c r="B139" s="119"/>
      <c r="C139" s="284">
        <f ca="1">(+C13+C47)*(C$127)</f>
        <v>0</v>
      </c>
      <c r="D139" s="284">
        <f t="shared" ref="D139:I139" ca="1" si="83">(+D13+D47)*(D$127)</f>
        <v>0</v>
      </c>
      <c r="E139" s="284">
        <f t="shared" ca="1" si="83"/>
        <v>0</v>
      </c>
      <c r="F139" s="284">
        <f t="shared" ca="1" si="83"/>
        <v>0</v>
      </c>
      <c r="G139" s="284">
        <f t="shared" ca="1" si="83"/>
        <v>0</v>
      </c>
      <c r="H139" s="284">
        <f t="shared" ca="1" si="83"/>
        <v>0</v>
      </c>
      <c r="I139" s="284">
        <f t="shared" ca="1" si="83"/>
        <v>0</v>
      </c>
    </row>
    <row r="140" spans="1:16" hidden="1" outlineLevel="1" x14ac:dyDescent="0.2">
      <c r="A140" s="120" t="s">
        <v>140</v>
      </c>
      <c r="B140" s="121"/>
      <c r="C140" s="295">
        <f t="shared" ref="C140:I140" ca="1" si="84">SUM(C134:C139)</f>
        <v>0</v>
      </c>
      <c r="D140" s="295">
        <f t="shared" ca="1" si="84"/>
        <v>0</v>
      </c>
      <c r="E140" s="295">
        <f t="shared" ca="1" si="84"/>
        <v>0</v>
      </c>
      <c r="F140" s="295">
        <f t="shared" ca="1" si="84"/>
        <v>0</v>
      </c>
      <c r="G140" s="295">
        <f t="shared" ca="1" si="84"/>
        <v>0</v>
      </c>
      <c r="H140" s="295">
        <f t="shared" ca="1" si="84"/>
        <v>0</v>
      </c>
      <c r="I140" s="295">
        <f t="shared" ca="1" si="84"/>
        <v>0</v>
      </c>
    </row>
    <row r="141" spans="1:16" ht="13.5" hidden="1" outlineLevel="1" thickBot="1" x14ac:dyDescent="0.25">
      <c r="A141" s="122" t="s">
        <v>141</v>
      </c>
      <c r="B141" s="126"/>
      <c r="C141" s="124">
        <f t="shared" ref="C141:I141" ca="1" si="85">IF((+C36+C48)&lt;&gt;0,+C140/(+C36+C48),0)</f>
        <v>0</v>
      </c>
      <c r="D141" s="124">
        <f t="shared" ca="1" si="85"/>
        <v>0</v>
      </c>
      <c r="E141" s="124">
        <f t="shared" ca="1" si="85"/>
        <v>0</v>
      </c>
      <c r="F141" s="124">
        <f t="shared" ca="1" si="85"/>
        <v>0</v>
      </c>
      <c r="G141" s="124">
        <f t="shared" ca="1" si="85"/>
        <v>0</v>
      </c>
      <c r="H141" s="124">
        <f t="shared" ca="1" si="85"/>
        <v>0</v>
      </c>
      <c r="I141" s="124">
        <f t="shared" ca="1" si="85"/>
        <v>0</v>
      </c>
    </row>
    <row r="142" spans="1:16" hidden="1" outlineLevel="1" x14ac:dyDescent="0.2"/>
    <row r="143" spans="1:16" collapsed="1"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t="str">
        <f t="shared" ref="A160:A169" ca="1" si="90">IF(ISNUMBER($J160),OFFSET($B$177,MATCH(+$J160,$J$178:$J$195,0),0),"")</f>
        <v>Step Change</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481</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t="s">
        <v>556</v>
      </c>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0</v>
      </c>
      <c r="D205" s="82">
        <f t="shared" ca="1" si="98"/>
        <v>0</v>
      </c>
      <c r="E205" s="82">
        <f t="shared" ca="1" si="98"/>
        <v>0</v>
      </c>
      <c r="F205" s="82">
        <f t="shared" ca="1" si="98"/>
        <v>0</v>
      </c>
      <c r="G205" s="82">
        <f t="shared" ca="1" si="98"/>
        <v>0</v>
      </c>
      <c r="H205" s="82">
        <f t="shared" ca="1" si="98"/>
        <v>0</v>
      </c>
      <c r="I205" s="82">
        <f t="shared" ca="1" si="98"/>
        <v>0</v>
      </c>
    </row>
    <row r="206" spans="1:9" hidden="1" outlineLevel="1" x14ac:dyDescent="0.2">
      <c r="A206" t="s">
        <v>149</v>
      </c>
      <c r="B206" s="82">
        <f t="shared" ref="B206:I206" ca="1" si="99">+B36</f>
        <v>0</v>
      </c>
      <c r="C206" s="82">
        <f t="shared" ca="1" si="99"/>
        <v>0</v>
      </c>
      <c r="D206" s="82">
        <f t="shared" ca="1" si="99"/>
        <v>0</v>
      </c>
      <c r="E206" s="82">
        <f t="shared" ca="1" si="99"/>
        <v>0</v>
      </c>
      <c r="F206" s="82">
        <f t="shared" ca="1" si="99"/>
        <v>0</v>
      </c>
      <c r="G206" s="82">
        <f t="shared" ca="1" si="99"/>
        <v>0</v>
      </c>
      <c r="H206" s="82">
        <f t="shared" ca="1" si="99"/>
        <v>0</v>
      </c>
      <c r="I206" s="82">
        <f t="shared" ca="1" si="99"/>
        <v>0</v>
      </c>
    </row>
    <row r="207" spans="1:9" hidden="1" outlineLevel="1" x14ac:dyDescent="0.2">
      <c r="A207" t="s">
        <v>150</v>
      </c>
      <c r="B207" s="82">
        <f t="shared" ref="B207:I207" ca="1" si="100">+B36+B48</f>
        <v>0</v>
      </c>
      <c r="C207" s="82">
        <f t="shared" ca="1" si="100"/>
        <v>0</v>
      </c>
      <c r="D207" s="82">
        <f t="shared" ca="1" si="100"/>
        <v>0</v>
      </c>
      <c r="E207" s="82">
        <f t="shared" ca="1" si="100"/>
        <v>0</v>
      </c>
      <c r="F207" s="82">
        <f t="shared" ca="1" si="100"/>
        <v>0</v>
      </c>
      <c r="G207" s="82">
        <f t="shared" ca="1" si="100"/>
        <v>0</v>
      </c>
      <c r="H207" s="82">
        <f t="shared" ca="1" si="100"/>
        <v>0</v>
      </c>
      <c r="I207" s="82">
        <f t="shared" ca="1" si="100"/>
        <v>0</v>
      </c>
    </row>
    <row r="208" spans="1:9" hidden="1" outlineLevel="1" x14ac:dyDescent="0.2">
      <c r="A208" t="s">
        <v>151</v>
      </c>
      <c r="B208" s="82">
        <f t="shared" ref="B208:I208" ca="1" si="101">+B70</f>
        <v>0</v>
      </c>
      <c r="C208" s="82">
        <f t="shared" ca="1" si="101"/>
        <v>0</v>
      </c>
      <c r="D208" s="82">
        <f t="shared" ca="1" si="101"/>
        <v>0</v>
      </c>
      <c r="E208" s="82">
        <f t="shared" ca="1" si="101"/>
        <v>0</v>
      </c>
      <c r="F208" s="82">
        <f t="shared" ca="1" si="101"/>
        <v>0</v>
      </c>
      <c r="G208" s="82">
        <f t="shared" ca="1" si="101"/>
        <v>0</v>
      </c>
      <c r="H208" s="82">
        <f t="shared" ca="1" si="101"/>
        <v>0</v>
      </c>
      <c r="I208" s="82">
        <f t="shared" ca="1" si="101"/>
        <v>0</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83" priority="2" stopIfTrue="1" operator="notEqual">
      <formula>0</formula>
    </cfRule>
  </conditionalFormatting>
  <conditionalFormatting sqref="J130 J94 J70 J59 J48 J36:J37 J14 J25">
    <cfRule type="cellIs" dxfId="82" priority="3" stopIfTrue="1" operator="equal">
      <formula>"OK"</formula>
    </cfRule>
    <cfRule type="cellIs" dxfId="81" priority="4" stopIfTrue="1" operator="equal">
      <formula>"Warning Check Escalations"</formula>
    </cfRule>
  </conditionalFormatting>
  <conditionalFormatting sqref="N120:T120 N84:T84">
    <cfRule type="cellIs" dxfId="80" priority="5" stopIfTrue="1" operator="notEqual">
      <formula>0</formula>
    </cfRule>
    <cfRule type="cellIs" dxfId="79" priority="6" stopIfTrue="1" operator="equal">
      <formula>0</formula>
    </cfRule>
  </conditionalFormatting>
  <conditionalFormatting sqref="B94:I94">
    <cfRule type="cellIs" dxfId="78" priority="1" stopIfTrue="1" operator="notEqual">
      <formula>0</formula>
    </cfRule>
  </conditionalFormatting>
  <dataValidations count="5">
    <dataValidation type="list" showInputMessage="1" showErrorMessage="1" sqref="B112" xr:uid="{00000000-0002-0000-4A00-000000000000}">
      <formula1>"Labour, Materials, Services"</formula1>
    </dataValidation>
    <dataValidation type="list" allowBlank="1" showInputMessage="1" showErrorMessage="1" sqref="A77:A82" xr:uid="{00000000-0002-0000-4A00-000001000000}">
      <formula1>EscalationDescription_Input_Cost</formula1>
    </dataValidation>
    <dataValidation type="list" showInputMessage="1" showErrorMessage="1" sqref="A113:A118" xr:uid="{00000000-0002-0000-4A00-000002000000}">
      <formula1>EscalationDescription_General</formula1>
    </dataValidation>
    <dataValidation type="list" allowBlank="1" showInputMessage="1" showErrorMessage="1" sqref="D5" xr:uid="{00000000-0002-0000-4A00-000003000000}">
      <formula1>"2008/09 Regulatory Accounts, Bottom Up"</formula1>
    </dataValidation>
    <dataValidation type="list" showInputMessage="1" showErrorMessage="1" sqref="B77:B82 B113:B118" xr:uid="{00000000-0002-0000-4A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34817"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7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sheetPr codeName="Sheet49">
    <tabColor indexed="17"/>
    <pageSetUpPr fitToPage="1"/>
  </sheetPr>
  <dimension ref="A1:T240"/>
  <sheetViews>
    <sheetView showGridLines="0" workbookViewId="0">
      <selection activeCell="A115" sqref="A115"/>
    </sheetView>
  </sheetViews>
  <sheetFormatPr defaultRowHeight="12.75" outlineLevelRow="2" x14ac:dyDescent="0.2"/>
  <cols>
    <col min="1" max="1" width="30" customWidth="1"/>
    <col min="2" max="2" width="22.85546875" customWidth="1"/>
    <col min="3"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21</v>
      </c>
      <c r="M1" s="281"/>
      <c r="N1" s="279"/>
      <c r="O1" s="279"/>
      <c r="P1" s="279"/>
      <c r="Q1" s="279"/>
      <c r="R1" s="279"/>
      <c r="S1" s="279"/>
      <c r="T1" s="279"/>
    </row>
    <row r="2" spans="1:20" ht="15.75" x14ac:dyDescent="0.25">
      <c r="A2" s="184" t="s">
        <v>114</v>
      </c>
      <c r="B2" s="74" t="str">
        <f ca="1">OFFSET(List_DAOpexStart,+$K$1,1)</f>
        <v>N/A</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0</v>
      </c>
      <c r="D13" s="285">
        <f ca="1">OFFSET(Future_DAOpexStart,MATCH($K$1,'I-5 Future DA'!$A$6:$A$222)+7,+'I-5 Future DA'!E$5)</f>
        <v>0</v>
      </c>
      <c r="E13" s="285">
        <f ca="1">OFFSET(Future_DAOpexStart,MATCH($K$1,'I-5 Future DA'!$A$6:$A$222)+7,+'I-5 Future DA'!F$5)</f>
        <v>0</v>
      </c>
      <c r="F13" s="285">
        <f ca="1">OFFSET(Future_DAOpexStart,MATCH($K$1,'I-5 Future DA'!$A$6:$A$222)+7,+'I-5 Future DA'!G$5)</f>
        <v>0</v>
      </c>
      <c r="G13" s="285">
        <f ca="1">OFFSET(Future_DAOpexStart,MATCH($K$1,'I-5 Future DA'!$A$6:$A$222)+7,+'I-5 Future DA'!H$5)</f>
        <v>0</v>
      </c>
      <c r="H13" s="285">
        <f ca="1">OFFSET(Future_DAOpexStart,MATCH($K$1,'I-5 Future DA'!$A$6:$A$222)+7,+'I-5 Future DA'!I$5)</f>
        <v>0</v>
      </c>
      <c r="I13" s="285">
        <f ca="1">OFFSET(Future_DAOpexStart,MATCH($K$1,'I-5 Future DA'!$A$6:$A$222)+7,+'I-5 Future DA'!J$5)</f>
        <v>0</v>
      </c>
      <c r="J13" s="36"/>
      <c r="K13" s="21"/>
      <c r="L13" s="21"/>
    </row>
    <row r="14" spans="1:20" s="87" customFormat="1" ht="18" customHeight="1" collapsed="1" thickBot="1" x14ac:dyDescent="0.25">
      <c r="A14" s="84" t="s">
        <v>71</v>
      </c>
      <c r="B14" s="286">
        <f t="shared" ref="B14:I14" ca="1" si="0">SUM(B8:B13)</f>
        <v>0</v>
      </c>
      <c r="C14" s="286">
        <f t="shared" ca="1" si="0"/>
        <v>0</v>
      </c>
      <c r="D14" s="286">
        <f t="shared" ca="1" si="0"/>
        <v>0</v>
      </c>
      <c r="E14" s="286">
        <f t="shared" ca="1" si="0"/>
        <v>0</v>
      </c>
      <c r="F14" s="286">
        <f t="shared" ca="1" si="0"/>
        <v>0</v>
      </c>
      <c r="G14" s="286">
        <f t="shared" ca="1" si="0"/>
        <v>0</v>
      </c>
      <c r="H14" s="286">
        <f t="shared" ca="1" si="0"/>
        <v>0</v>
      </c>
      <c r="I14" s="286">
        <f t="shared" ca="1" si="0"/>
        <v>0</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+'DA-21'!B8+'DA-21'!B19</f>
        <v>0</v>
      </c>
      <c r="C30" s="284">
        <f ca="1">+'DA-21'!C8+'DA-21'!C19</f>
        <v>0</v>
      </c>
      <c r="D30" s="284">
        <f ca="1">+'DA-21'!D8+'DA-21'!D19</f>
        <v>0</v>
      </c>
      <c r="E30" s="284">
        <f ca="1">+'DA-21'!E8+'DA-21'!E19</f>
        <v>0</v>
      </c>
      <c r="F30" s="284">
        <f ca="1">+'DA-21'!F8+'DA-21'!F19</f>
        <v>0</v>
      </c>
      <c r="G30" s="284">
        <f ca="1">+'DA-21'!G8+'DA-21'!G19</f>
        <v>0</v>
      </c>
      <c r="H30" s="284">
        <f ca="1">+'DA-21'!H8+'DA-21'!H19</f>
        <v>0</v>
      </c>
      <c r="I30" s="284">
        <f ca="1">+'DA-21'!I8+'DA-21'!I19</f>
        <v>0</v>
      </c>
      <c r="J30" s="42"/>
      <c r="K30" s="21"/>
      <c r="L30" s="21"/>
    </row>
    <row r="31" spans="1:12" hidden="1" outlineLevel="2" x14ac:dyDescent="0.2">
      <c r="A31" s="61" t="s">
        <v>69</v>
      </c>
      <c r="B31" s="284">
        <f ca="1">+'DA-21'!B9+'DA-21'!B20</f>
        <v>0</v>
      </c>
      <c r="C31" s="284">
        <f ca="1">+'DA-21'!C9+'DA-21'!C20</f>
        <v>0</v>
      </c>
      <c r="D31" s="284">
        <f ca="1">+'DA-21'!D9+'DA-21'!D20</f>
        <v>0</v>
      </c>
      <c r="E31" s="284">
        <f ca="1">+'DA-21'!E9+'DA-21'!E20</f>
        <v>0</v>
      </c>
      <c r="F31" s="284">
        <f ca="1">+'DA-21'!F9+'DA-21'!F20</f>
        <v>0</v>
      </c>
      <c r="G31" s="284">
        <f ca="1">+'DA-21'!G9+'DA-21'!G20</f>
        <v>0</v>
      </c>
      <c r="H31" s="284">
        <f ca="1">+'DA-21'!H9+'DA-21'!H20</f>
        <v>0</v>
      </c>
      <c r="I31" s="284">
        <f ca="1">+'DA-21'!I9+'DA-21'!I20</f>
        <v>0</v>
      </c>
      <c r="J31" s="42"/>
      <c r="K31" s="21"/>
      <c r="L31" s="21"/>
    </row>
    <row r="32" spans="1:12" s="736" customFormat="1" hidden="1" outlineLevel="2" x14ac:dyDescent="0.2">
      <c r="A32" s="61" t="s">
        <v>546</v>
      </c>
      <c r="B32" s="284">
        <f ca="1">+'DA-21'!B10+'DA-21'!B21</f>
        <v>0</v>
      </c>
      <c r="C32" s="284">
        <f ca="1">+'DA-21'!C10+'DA-21'!C21</f>
        <v>0</v>
      </c>
      <c r="D32" s="284">
        <f ca="1">+'DA-21'!D10+'DA-21'!D21</f>
        <v>0</v>
      </c>
      <c r="E32" s="284">
        <f ca="1">+'DA-21'!E10+'DA-21'!E21</f>
        <v>0</v>
      </c>
      <c r="F32" s="284">
        <f ca="1">+'DA-21'!F10+'DA-21'!F21</f>
        <v>0</v>
      </c>
      <c r="G32" s="284">
        <f ca="1">+'DA-21'!G10+'DA-21'!G21</f>
        <v>0</v>
      </c>
      <c r="H32" s="284">
        <f ca="1">+'DA-21'!H10+'DA-21'!H21</f>
        <v>0</v>
      </c>
      <c r="I32" s="284">
        <f ca="1">+'DA-21'!I10+'DA-21'!I21</f>
        <v>0</v>
      </c>
      <c r="J32" s="42"/>
      <c r="K32" s="712"/>
      <c r="L32" s="712"/>
    </row>
    <row r="33" spans="1:12" hidden="1" outlineLevel="2" x14ac:dyDescent="0.2">
      <c r="A33" s="61" t="s">
        <v>547</v>
      </c>
      <c r="B33" s="284">
        <f ca="1">+'DA-21'!B11+'DA-21'!B22</f>
        <v>0</v>
      </c>
      <c r="C33" s="284">
        <f ca="1">+'DA-21'!C11+'DA-21'!C22</f>
        <v>0</v>
      </c>
      <c r="D33" s="284">
        <f ca="1">+'DA-21'!D11+'DA-21'!D22</f>
        <v>0</v>
      </c>
      <c r="E33" s="284">
        <f ca="1">+'DA-21'!E11+'DA-21'!E22</f>
        <v>0</v>
      </c>
      <c r="F33" s="284">
        <f ca="1">+'DA-21'!F11+'DA-21'!F22</f>
        <v>0</v>
      </c>
      <c r="G33" s="284">
        <f ca="1">+'DA-21'!G11+'DA-21'!G22</f>
        <v>0</v>
      </c>
      <c r="H33" s="284">
        <f ca="1">+'DA-21'!H11+'DA-21'!H22</f>
        <v>0</v>
      </c>
      <c r="I33" s="284">
        <f ca="1">+'DA-21'!I11+'DA-21'!I22</f>
        <v>0</v>
      </c>
      <c r="J33" s="42"/>
      <c r="K33" s="21"/>
      <c r="L33" s="21"/>
    </row>
    <row r="34" spans="1:12" s="736" customFormat="1" hidden="1" outlineLevel="2" x14ac:dyDescent="0.2">
      <c r="A34" s="61" t="s">
        <v>498</v>
      </c>
      <c r="B34" s="284">
        <f ca="1">+'DA-21'!B12+'DA-21'!B23</f>
        <v>0</v>
      </c>
      <c r="C34" s="284">
        <f ca="1">+'DA-21'!C12+'DA-21'!C23</f>
        <v>0</v>
      </c>
      <c r="D34" s="284">
        <f ca="1">+'DA-21'!D12+'DA-21'!D23</f>
        <v>0</v>
      </c>
      <c r="E34" s="284">
        <f ca="1">+'DA-21'!E12+'DA-21'!E23</f>
        <v>0</v>
      </c>
      <c r="F34" s="284">
        <f ca="1">+'DA-21'!F12+'DA-21'!F23</f>
        <v>0</v>
      </c>
      <c r="G34" s="284">
        <f ca="1">+'DA-21'!G12+'DA-21'!G23</f>
        <v>0</v>
      </c>
      <c r="H34" s="284">
        <f ca="1">+'DA-21'!H12+'DA-21'!H23</f>
        <v>0</v>
      </c>
      <c r="I34" s="284">
        <f ca="1">+'DA-21'!I12+'DA-21'!I23</f>
        <v>0</v>
      </c>
      <c r="J34" s="42"/>
      <c r="K34" s="712"/>
      <c r="L34" s="712"/>
    </row>
    <row r="35" spans="1:12" ht="13.5" hidden="1" outlineLevel="2" thickBot="1" x14ac:dyDescent="0.25">
      <c r="A35" s="83" t="s">
        <v>70</v>
      </c>
      <c r="B35" s="284">
        <f ca="1">+'DA-21'!B13+'DA-21'!B24</f>
        <v>0</v>
      </c>
      <c r="C35" s="284">
        <f ca="1">+'DA-21'!C13+'DA-21'!C24</f>
        <v>0</v>
      </c>
      <c r="D35" s="284">
        <f ca="1">+'DA-21'!D13+'DA-21'!D24</f>
        <v>0</v>
      </c>
      <c r="E35" s="284">
        <f ca="1">+'DA-21'!E13+'DA-21'!E24</f>
        <v>0</v>
      </c>
      <c r="F35" s="284">
        <f ca="1">+'DA-21'!F13+'DA-21'!F24</f>
        <v>0</v>
      </c>
      <c r="G35" s="284">
        <f ca="1">+'DA-21'!G13+'DA-21'!G24</f>
        <v>0</v>
      </c>
      <c r="H35" s="284">
        <f ca="1">+'DA-21'!H13+'DA-21'!H24</f>
        <v>0</v>
      </c>
      <c r="I35" s="284">
        <f ca="1">+'DA-21'!I13+'DA-21'!I24</f>
        <v>0</v>
      </c>
      <c r="J35" s="93"/>
      <c r="K35" s="21"/>
      <c r="L35" s="21"/>
    </row>
    <row r="36" spans="1:12" s="87" customFormat="1" ht="20.25" customHeight="1" collapsed="1" thickBot="1" x14ac:dyDescent="0.25">
      <c r="A36" s="94" t="s">
        <v>121</v>
      </c>
      <c r="B36" s="293">
        <f t="shared" ref="B36:I36" ca="1" si="7">SUM(B30:B35)</f>
        <v>0</v>
      </c>
      <c r="C36" s="293">
        <f t="shared" ca="1" si="7"/>
        <v>0</v>
      </c>
      <c r="D36" s="293">
        <f t="shared" ca="1" si="7"/>
        <v>0</v>
      </c>
      <c r="E36" s="293">
        <f t="shared" ca="1" si="7"/>
        <v>0</v>
      </c>
      <c r="F36" s="293">
        <f t="shared" ca="1" si="7"/>
        <v>0</v>
      </c>
      <c r="G36" s="293">
        <f t="shared" ca="1" si="7"/>
        <v>0</v>
      </c>
      <c r="H36" s="293">
        <f t="shared" ca="1" si="7"/>
        <v>0</v>
      </c>
      <c r="I36" s="293">
        <f t="shared" ca="1" si="7"/>
        <v>0</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0</v>
      </c>
      <c r="F47" s="284">
        <f t="shared" ca="1" si="12"/>
        <v>0</v>
      </c>
      <c r="G47" s="284">
        <f t="shared" ca="1" si="12"/>
        <v>0</v>
      </c>
      <c r="H47" s="284">
        <f t="shared" ca="1" si="12"/>
        <v>0</v>
      </c>
      <c r="I47" s="284">
        <f t="shared" ca="1" si="12"/>
        <v>0</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0</v>
      </c>
      <c r="F48" s="293">
        <f t="shared" ca="1" si="13"/>
        <v>0</v>
      </c>
      <c r="G48" s="293">
        <f t="shared" ca="1" si="13"/>
        <v>0</v>
      </c>
      <c r="H48" s="293">
        <f t="shared" ca="1" si="13"/>
        <v>0</v>
      </c>
      <c r="I48" s="293">
        <f t="shared" ca="1" si="13"/>
        <v>0</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0</v>
      </c>
      <c r="F58" s="285">
        <f t="shared" ca="1" si="18"/>
        <v>0</v>
      </c>
      <c r="G58" s="285">
        <f t="shared" ca="1" si="18"/>
        <v>0</v>
      </c>
      <c r="H58" s="285">
        <f t="shared" ca="1" si="18"/>
        <v>0</v>
      </c>
      <c r="I58" s="285">
        <f t="shared" ca="1" si="18"/>
        <v>0</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0</v>
      </c>
      <c r="F59" s="286">
        <f t="shared" ca="1" si="19"/>
        <v>0</v>
      </c>
      <c r="G59" s="286">
        <f t="shared" ca="1" si="19"/>
        <v>0</v>
      </c>
      <c r="H59" s="286">
        <f t="shared" ca="1" si="19"/>
        <v>0</v>
      </c>
      <c r="I59" s="286">
        <f t="shared" ca="1" si="19"/>
        <v>0</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v>
      </c>
      <c r="D69" s="285">
        <f t="shared" ca="1" si="24"/>
        <v>0</v>
      </c>
      <c r="E69" s="285">
        <f t="shared" ca="1" si="24"/>
        <v>0</v>
      </c>
      <c r="F69" s="285">
        <f t="shared" ca="1" si="24"/>
        <v>0</v>
      </c>
      <c r="G69" s="285">
        <f t="shared" ca="1" si="24"/>
        <v>0</v>
      </c>
      <c r="H69" s="285">
        <f t="shared" ca="1" si="24"/>
        <v>0</v>
      </c>
      <c r="I69" s="285">
        <f t="shared" ca="1" si="24"/>
        <v>0</v>
      </c>
      <c r="K69" s="42"/>
      <c r="L69" s="21"/>
    </row>
    <row r="70" spans="1:20" s="87" customFormat="1" ht="18" customHeight="1" collapsed="1" thickBot="1" x14ac:dyDescent="0.25">
      <c r="A70" s="99" t="s">
        <v>122</v>
      </c>
      <c r="B70" s="294">
        <f t="shared" ref="B70:I70" ca="1" si="25">SUM(B64:B69)</f>
        <v>0</v>
      </c>
      <c r="C70" s="294">
        <f t="shared" ca="1" si="25"/>
        <v>0</v>
      </c>
      <c r="D70" s="294">
        <f t="shared" ca="1" si="25"/>
        <v>0</v>
      </c>
      <c r="E70" s="294">
        <f t="shared" ca="1" si="25"/>
        <v>0</v>
      </c>
      <c r="F70" s="294">
        <f t="shared" ca="1" si="25"/>
        <v>0</v>
      </c>
      <c r="G70" s="294">
        <f t="shared" ca="1" si="25"/>
        <v>0</v>
      </c>
      <c r="H70" s="294">
        <f t="shared" ca="1" si="25"/>
        <v>0</v>
      </c>
      <c r="I70" s="294">
        <f t="shared" ca="1" si="25"/>
        <v>0</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hidden="1" outlineLevel="1" thickBot="1" x14ac:dyDescent="0.25">
      <c r="A74" s="208" t="s">
        <v>125</v>
      </c>
      <c r="B74" s="209"/>
      <c r="C74" s="209"/>
      <c r="D74" s="209"/>
      <c r="E74" s="209"/>
      <c r="F74" s="209"/>
      <c r="G74" s="209"/>
      <c r="H74" s="209"/>
      <c r="I74" s="210"/>
      <c r="J74" s="211" t="s">
        <v>126</v>
      </c>
      <c r="K74" s="211" t="s">
        <v>127</v>
      </c>
      <c r="N74" s="409" t="s">
        <v>333</v>
      </c>
    </row>
    <row r="75" spans="1:20" ht="13.5" hidden="1"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idden="1"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hidden="1"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0</v>
      </c>
      <c r="Q77" s="284">
        <f ca="1">IF($B77&lt;&gt;0,(+VLOOKUP($B77,$A$8:$I$13,6,FALSE))*(F77),0)</f>
        <v>0</v>
      </c>
      <c r="R77" s="284">
        <f ca="1">IF($B77&lt;&gt;0,(+VLOOKUP($B77,$A$8:$I$13,7,FALSE))*(G77),0)</f>
        <v>0</v>
      </c>
      <c r="S77" s="284">
        <f ca="1">IF($B77&lt;&gt;0,(+VLOOKUP($B77,$A$8:$I$13,8,FALSE))*(H77),0)</f>
        <v>0</v>
      </c>
      <c r="T77" s="284">
        <f ca="1">IF($B77&lt;&gt;0,(+VLOOKUP($B77,$A$8:$I$13,9,FALSE))*(I77),0)</f>
        <v>0</v>
      </c>
    </row>
    <row r="78" spans="1:20" hidden="1"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hidden="1"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hidden="1"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hidden="1"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hidden="1"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hidden="1"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0</v>
      </c>
      <c r="Q83" s="291">
        <f t="shared" ca="1" si="51"/>
        <v>0</v>
      </c>
      <c r="R83" s="291">
        <f t="shared" ca="1" si="51"/>
        <v>0</v>
      </c>
      <c r="S83" s="291">
        <f t="shared" ca="1" si="51"/>
        <v>0</v>
      </c>
      <c r="T83" s="291">
        <f t="shared" ca="1" si="51"/>
        <v>0</v>
      </c>
    </row>
    <row r="84" spans="1:20" ht="12" hidden="1"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hidden="1" outlineLevel="1" x14ac:dyDescent="0.2">
      <c r="A85" s="208" t="s">
        <v>130</v>
      </c>
      <c r="B85" s="209"/>
      <c r="C85" s="209"/>
      <c r="D85" s="209"/>
      <c r="E85" s="209"/>
      <c r="F85" s="209"/>
      <c r="G85" s="209"/>
      <c r="H85" s="209"/>
      <c r="I85" s="210"/>
    </row>
    <row r="86" spans="1:20" hidden="1"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hidden="1"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hidden="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hidden="1"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hidden="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hidden="1"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hidden="1"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hidden="1"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hidden="1"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hidden="1" outlineLevel="1" x14ac:dyDescent="0.2">
      <c r="A95" s="107"/>
      <c r="B95" s="42"/>
      <c r="C95" s="42"/>
      <c r="D95" s="42"/>
      <c r="E95" s="42"/>
      <c r="F95" s="42"/>
      <c r="G95" s="42"/>
      <c r="H95" s="42"/>
      <c r="I95" s="78"/>
    </row>
    <row r="96" spans="1:20" ht="13.5" hidden="1" outlineLevel="1" thickBot="1" x14ac:dyDescent="0.25">
      <c r="A96" s="208" t="s">
        <v>134</v>
      </c>
      <c r="B96" s="209"/>
      <c r="C96" s="209"/>
      <c r="D96" s="209"/>
      <c r="E96" s="209"/>
      <c r="F96" s="209"/>
      <c r="G96" s="209"/>
      <c r="H96" s="209"/>
      <c r="I96" s="210"/>
    </row>
    <row r="97" spans="1:20" hidden="1"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hidden="1"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hidden="1"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hidden="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hidden="1"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hidden="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hidden="1" outlineLevel="1" x14ac:dyDescent="0.2">
      <c r="A103" s="83" t="s">
        <v>70</v>
      </c>
      <c r="B103" s="119"/>
      <c r="C103" s="284">
        <f t="shared" ref="C103:I103" ca="1" si="62">+C13*(C91)</f>
        <v>0</v>
      </c>
      <c r="D103" s="284">
        <f t="shared" ca="1" si="62"/>
        <v>0</v>
      </c>
      <c r="E103" s="284">
        <f t="shared" ca="1" si="62"/>
        <v>0</v>
      </c>
      <c r="F103" s="284">
        <f t="shared" ca="1" si="62"/>
        <v>0</v>
      </c>
      <c r="G103" s="284">
        <f t="shared" ca="1" si="62"/>
        <v>0</v>
      </c>
      <c r="H103" s="284">
        <f t="shared" ca="1" si="62"/>
        <v>0</v>
      </c>
      <c r="I103" s="284">
        <f t="shared" ca="1" si="62"/>
        <v>0</v>
      </c>
    </row>
    <row r="104" spans="1:20" hidden="1" outlineLevel="1" x14ac:dyDescent="0.2">
      <c r="A104" s="120" t="s">
        <v>135</v>
      </c>
      <c r="B104" s="121"/>
      <c r="C104" s="295">
        <f t="shared" ref="C104:I104" ca="1" si="63">SUM(C98:C103)</f>
        <v>0</v>
      </c>
      <c r="D104" s="295">
        <f t="shared" ca="1" si="63"/>
        <v>0</v>
      </c>
      <c r="E104" s="295">
        <f t="shared" ca="1" si="63"/>
        <v>0</v>
      </c>
      <c r="F104" s="295">
        <f t="shared" ca="1" si="63"/>
        <v>0</v>
      </c>
      <c r="G104" s="295">
        <f t="shared" ca="1" si="63"/>
        <v>0</v>
      </c>
      <c r="H104" s="295">
        <f t="shared" ca="1" si="63"/>
        <v>0</v>
      </c>
      <c r="I104" s="295">
        <f t="shared" ca="1" si="63"/>
        <v>0</v>
      </c>
    </row>
    <row r="105" spans="1:20" ht="13.5" hidden="1" outlineLevel="1" thickBot="1" x14ac:dyDescent="0.25">
      <c r="A105" s="122" t="s">
        <v>136</v>
      </c>
      <c r="B105" s="123"/>
      <c r="C105" s="124">
        <f t="shared" ref="C105:I105" ca="1" si="64">IF(C36&lt;&gt;0,+C104/C36,0)</f>
        <v>0</v>
      </c>
      <c r="D105" s="124">
        <f t="shared" ca="1" si="64"/>
        <v>0</v>
      </c>
      <c r="E105" s="124">
        <f t="shared" ca="1" si="64"/>
        <v>0</v>
      </c>
      <c r="F105" s="124">
        <f t="shared" ca="1" si="64"/>
        <v>0</v>
      </c>
      <c r="G105" s="124">
        <f t="shared" ca="1" si="64"/>
        <v>0</v>
      </c>
      <c r="H105" s="124">
        <f t="shared" ca="1" si="64"/>
        <v>0</v>
      </c>
      <c r="I105" s="124">
        <f t="shared" ca="1" si="64"/>
        <v>0</v>
      </c>
    </row>
    <row r="106" spans="1:20" ht="7.5" hidden="1" customHeight="1" outlineLevel="1" x14ac:dyDescent="0.2"/>
    <row r="107" spans="1:20" collapsed="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hidden="1" outlineLevel="1" x14ac:dyDescent="0.2">
      <c r="A109" s="208" t="s">
        <v>138</v>
      </c>
      <c r="B109" s="209"/>
      <c r="C109" s="209"/>
      <c r="D109" s="209"/>
      <c r="E109" s="209"/>
      <c r="F109" s="209"/>
      <c r="G109" s="209"/>
      <c r="H109" s="209"/>
      <c r="I109" s="210"/>
      <c r="J109" s="211" t="s">
        <v>126</v>
      </c>
      <c r="K109" s="211" t="s">
        <v>127</v>
      </c>
    </row>
    <row r="110" spans="1:20" ht="13.5" hidden="1" outlineLevel="1" thickBot="1" x14ac:dyDescent="0.25">
      <c r="A110" s="212" t="s">
        <v>128</v>
      </c>
      <c r="B110" s="213"/>
      <c r="C110" s="213"/>
      <c r="D110" s="213"/>
      <c r="E110" s="213"/>
      <c r="F110" s="213"/>
      <c r="G110" s="213"/>
      <c r="H110" s="213"/>
      <c r="I110" s="213"/>
      <c r="J110" s="211"/>
      <c r="K110" s="211"/>
      <c r="N110" s="409" t="s">
        <v>334</v>
      </c>
    </row>
    <row r="111" spans="1:20" hidden="1"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hidden="1" outlineLevel="1" x14ac:dyDescent="0.2">
      <c r="A112" s="58" t="s">
        <v>45</v>
      </c>
      <c r="B112" s="42"/>
      <c r="C112" s="42"/>
      <c r="D112" s="42"/>
      <c r="E112" s="42"/>
      <c r="F112" s="42"/>
      <c r="G112" s="42"/>
      <c r="H112" s="42"/>
      <c r="I112" s="78"/>
      <c r="J112" s="4"/>
    </row>
    <row r="113" spans="1:20" hidden="1"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0</v>
      </c>
      <c r="Q113" s="284">
        <f ca="1">IF($B113&lt;&gt;0,(+VLOOKUP($B113,$A$8:$I$13,6,FALSE)+VLOOKUP($B113,$A$42:$I$47,6,FALSE))*(F113),0)</f>
        <v>0</v>
      </c>
      <c r="R113" s="284">
        <f ca="1">IF($B113&lt;&gt;0,(+VLOOKUP($B113,$A$8:$I$13,7,FALSE)+VLOOKUP($B113,$A$42:$I$47,7,FALSE))*(G113),0)</f>
        <v>0</v>
      </c>
      <c r="S113" s="284">
        <f ca="1">IF($B113&lt;&gt;0,(+VLOOKUP($B113,$A$8:$I$13,8,FALSE)+VLOOKUP($B113,$A$42:$I$47,8,FALSE))*(H113),0)</f>
        <v>0</v>
      </c>
      <c r="T113" s="284">
        <f ca="1">IF($B113&lt;&gt;0,(+VLOOKUP($B113,$A$8:$I$13,9,FALSE)+VLOOKUP($B113,$A$42:$I$47,9,FALSE))*(I113),0)</f>
        <v>0</v>
      </c>
    </row>
    <row r="114" spans="1:20" hidden="1"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hidden="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hidden="1"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hidden="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hidden="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hidden="1"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0</v>
      </c>
      <c r="Q119" s="291">
        <f t="shared" ca="1" si="75"/>
        <v>0</v>
      </c>
      <c r="R119" s="291">
        <f t="shared" ca="1" si="75"/>
        <v>0</v>
      </c>
      <c r="S119" s="291">
        <f t="shared" ca="1" si="75"/>
        <v>0</v>
      </c>
      <c r="T119" s="291">
        <f t="shared" ca="1" si="75"/>
        <v>0</v>
      </c>
    </row>
    <row r="120" spans="1:20" ht="12" hidden="1"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hidden="1" outlineLevel="1" x14ac:dyDescent="0.2">
      <c r="A121" s="208" t="s">
        <v>139</v>
      </c>
      <c r="B121" s="209"/>
      <c r="C121" s="209"/>
      <c r="D121" s="209"/>
      <c r="E121" s="209"/>
      <c r="F121" s="209"/>
      <c r="G121" s="209"/>
      <c r="H121" s="209"/>
      <c r="I121" s="210"/>
    </row>
    <row r="122" spans="1:20" hidden="1"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hidden="1"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hidden="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hidden="1"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hidden="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hidden="1"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hidden="1"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hidden="1"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hidden="1"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hidden="1" outlineLevel="1" x14ac:dyDescent="0.2">
      <c r="B131" s="42"/>
      <c r="C131" s="42"/>
      <c r="D131" s="42"/>
      <c r="E131" s="42"/>
      <c r="F131" s="42"/>
      <c r="G131" s="42"/>
      <c r="H131" s="42"/>
      <c r="I131" s="78"/>
    </row>
    <row r="132" spans="1:16" ht="13.5" hidden="1" outlineLevel="1" thickBot="1" x14ac:dyDescent="0.25">
      <c r="A132" s="208" t="s">
        <v>140</v>
      </c>
      <c r="B132" s="209"/>
      <c r="C132" s="209"/>
      <c r="D132" s="209"/>
      <c r="E132" s="209"/>
      <c r="F132" s="209"/>
      <c r="G132" s="209"/>
      <c r="H132" s="209"/>
      <c r="I132" s="210"/>
    </row>
    <row r="133" spans="1:16" hidden="1"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hidden="1"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hidden="1"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hidden="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hidden="1"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hidden="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hidden="1" outlineLevel="1" x14ac:dyDescent="0.2">
      <c r="A139" s="83" t="s">
        <v>70</v>
      </c>
      <c r="B139" s="119"/>
      <c r="C139" s="284">
        <f ca="1">(+C13+C47)*(C$127)</f>
        <v>0</v>
      </c>
      <c r="D139" s="284">
        <f t="shared" ref="D139:I139" ca="1" si="83">(+D13+D47)*(D$127)</f>
        <v>0</v>
      </c>
      <c r="E139" s="284">
        <f t="shared" ca="1" si="83"/>
        <v>0</v>
      </c>
      <c r="F139" s="284">
        <f t="shared" ca="1" si="83"/>
        <v>0</v>
      </c>
      <c r="G139" s="284">
        <f t="shared" ca="1" si="83"/>
        <v>0</v>
      </c>
      <c r="H139" s="284">
        <f t="shared" ca="1" si="83"/>
        <v>0</v>
      </c>
      <c r="I139" s="284">
        <f t="shared" ca="1" si="83"/>
        <v>0</v>
      </c>
    </row>
    <row r="140" spans="1:16" hidden="1" outlineLevel="1" x14ac:dyDescent="0.2">
      <c r="A140" s="120" t="s">
        <v>140</v>
      </c>
      <c r="B140" s="121"/>
      <c r="C140" s="295">
        <f t="shared" ref="C140:I140" ca="1" si="84">SUM(C134:C139)</f>
        <v>0</v>
      </c>
      <c r="D140" s="295">
        <f t="shared" ca="1" si="84"/>
        <v>0</v>
      </c>
      <c r="E140" s="295">
        <f t="shared" ca="1" si="84"/>
        <v>0</v>
      </c>
      <c r="F140" s="295">
        <f t="shared" ca="1" si="84"/>
        <v>0</v>
      </c>
      <c r="G140" s="295">
        <f t="shared" ca="1" si="84"/>
        <v>0</v>
      </c>
      <c r="H140" s="295">
        <f t="shared" ca="1" si="84"/>
        <v>0</v>
      </c>
      <c r="I140" s="295">
        <f t="shared" ca="1" si="84"/>
        <v>0</v>
      </c>
    </row>
    <row r="141" spans="1:16" ht="13.5" hidden="1" outlineLevel="1" thickBot="1" x14ac:dyDescent="0.25">
      <c r="A141" s="122" t="s">
        <v>141</v>
      </c>
      <c r="B141" s="126"/>
      <c r="C141" s="124">
        <f t="shared" ref="C141:I141" ca="1" si="85">IF((+C36+C48)&lt;&gt;0,+C140/(+C36+C48),0)</f>
        <v>0</v>
      </c>
      <c r="D141" s="124">
        <f t="shared" ca="1" si="85"/>
        <v>0</v>
      </c>
      <c r="E141" s="124">
        <f t="shared" ca="1" si="85"/>
        <v>0</v>
      </c>
      <c r="F141" s="124">
        <f t="shared" ca="1" si="85"/>
        <v>0</v>
      </c>
      <c r="G141" s="124">
        <f t="shared" ca="1" si="85"/>
        <v>0</v>
      </c>
      <c r="H141" s="124">
        <f t="shared" ca="1" si="85"/>
        <v>0</v>
      </c>
      <c r="I141" s="124">
        <f t="shared" ca="1" si="85"/>
        <v>0</v>
      </c>
    </row>
    <row r="142" spans="1:16" hidden="1" outlineLevel="1" x14ac:dyDescent="0.2"/>
    <row r="143" spans="1:16" collapsed="1"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f t="shared" ref="A160:A169" ca="1" si="90">IF(ISNUMBER($J160),OFFSET($B$177,MATCH(+$J160,$J$178:$J$195,0),0),"")</f>
        <v>0</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481</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0</v>
      </c>
      <c r="D205" s="82">
        <f t="shared" ca="1" si="98"/>
        <v>0</v>
      </c>
      <c r="E205" s="82">
        <f t="shared" ca="1" si="98"/>
        <v>0</v>
      </c>
      <c r="F205" s="82">
        <f t="shared" ca="1" si="98"/>
        <v>0</v>
      </c>
      <c r="G205" s="82">
        <f t="shared" ca="1" si="98"/>
        <v>0</v>
      </c>
      <c r="H205" s="82">
        <f t="shared" ca="1" si="98"/>
        <v>0</v>
      </c>
      <c r="I205" s="82">
        <f t="shared" ca="1" si="98"/>
        <v>0</v>
      </c>
    </row>
    <row r="206" spans="1:9" hidden="1" outlineLevel="1" x14ac:dyDescent="0.2">
      <c r="A206" t="s">
        <v>149</v>
      </c>
      <c r="B206" s="82">
        <f t="shared" ref="B206:I206" ca="1" si="99">+B36</f>
        <v>0</v>
      </c>
      <c r="C206" s="82">
        <f t="shared" ca="1" si="99"/>
        <v>0</v>
      </c>
      <c r="D206" s="82">
        <f t="shared" ca="1" si="99"/>
        <v>0</v>
      </c>
      <c r="E206" s="82">
        <f t="shared" ca="1" si="99"/>
        <v>0</v>
      </c>
      <c r="F206" s="82">
        <f t="shared" ca="1" si="99"/>
        <v>0</v>
      </c>
      <c r="G206" s="82">
        <f t="shared" ca="1" si="99"/>
        <v>0</v>
      </c>
      <c r="H206" s="82">
        <f t="shared" ca="1" si="99"/>
        <v>0</v>
      </c>
      <c r="I206" s="82">
        <f t="shared" ca="1" si="99"/>
        <v>0</v>
      </c>
    </row>
    <row r="207" spans="1:9" hidden="1" outlineLevel="1" x14ac:dyDescent="0.2">
      <c r="A207" t="s">
        <v>150</v>
      </c>
      <c r="B207" s="82">
        <f t="shared" ref="B207:I207" ca="1" si="100">+B36+B48</f>
        <v>0</v>
      </c>
      <c r="C207" s="82">
        <f t="shared" ca="1" si="100"/>
        <v>0</v>
      </c>
      <c r="D207" s="82">
        <f t="shared" ca="1" si="100"/>
        <v>0</v>
      </c>
      <c r="E207" s="82">
        <f t="shared" ca="1" si="100"/>
        <v>0</v>
      </c>
      <c r="F207" s="82">
        <f t="shared" ca="1" si="100"/>
        <v>0</v>
      </c>
      <c r="G207" s="82">
        <f t="shared" ca="1" si="100"/>
        <v>0</v>
      </c>
      <c r="H207" s="82">
        <f t="shared" ca="1" si="100"/>
        <v>0</v>
      </c>
      <c r="I207" s="82">
        <f t="shared" ca="1" si="100"/>
        <v>0</v>
      </c>
    </row>
    <row r="208" spans="1:9" hidden="1" outlineLevel="1" x14ac:dyDescent="0.2">
      <c r="A208" t="s">
        <v>151</v>
      </c>
      <c r="B208" s="82">
        <f t="shared" ref="B208:I208" ca="1" si="101">+B70</f>
        <v>0</v>
      </c>
      <c r="C208" s="82">
        <f t="shared" ca="1" si="101"/>
        <v>0</v>
      </c>
      <c r="D208" s="82">
        <f t="shared" ca="1" si="101"/>
        <v>0</v>
      </c>
      <c r="E208" s="82">
        <f t="shared" ca="1" si="101"/>
        <v>0</v>
      </c>
      <c r="F208" s="82">
        <f t="shared" ca="1" si="101"/>
        <v>0</v>
      </c>
      <c r="G208" s="82">
        <f t="shared" ca="1" si="101"/>
        <v>0</v>
      </c>
      <c r="H208" s="82">
        <f t="shared" ca="1" si="101"/>
        <v>0</v>
      </c>
      <c r="I208" s="82">
        <f t="shared" ca="1" si="101"/>
        <v>0</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77" priority="2" stopIfTrue="1" operator="notEqual">
      <formula>0</formula>
    </cfRule>
  </conditionalFormatting>
  <conditionalFormatting sqref="J130 J94 J70 J59 J48 J36:J37 J14 J25">
    <cfRule type="cellIs" dxfId="76" priority="3" stopIfTrue="1" operator="equal">
      <formula>"OK"</formula>
    </cfRule>
    <cfRule type="cellIs" dxfId="75" priority="4" stopIfTrue="1" operator="equal">
      <formula>"Warning Check Escalations"</formula>
    </cfRule>
  </conditionalFormatting>
  <conditionalFormatting sqref="N120:T120 N84:T84">
    <cfRule type="cellIs" dxfId="74" priority="5" stopIfTrue="1" operator="notEqual">
      <formula>0</formula>
    </cfRule>
    <cfRule type="cellIs" dxfId="73" priority="6" stopIfTrue="1" operator="equal">
      <formula>0</formula>
    </cfRule>
  </conditionalFormatting>
  <conditionalFormatting sqref="B94:I94">
    <cfRule type="cellIs" dxfId="72" priority="1" stopIfTrue="1" operator="notEqual">
      <formula>0</formula>
    </cfRule>
  </conditionalFormatting>
  <dataValidations count="5">
    <dataValidation type="list" showInputMessage="1" showErrorMessage="1" sqref="B112" xr:uid="{00000000-0002-0000-4B00-000000000000}">
      <formula1>"Labour, Materials, Services"</formula1>
    </dataValidation>
    <dataValidation type="list" allowBlank="1" showInputMessage="1" showErrorMessage="1" sqref="A77:A82" xr:uid="{00000000-0002-0000-4B00-000001000000}">
      <formula1>EscalationDescription_Input_Cost</formula1>
    </dataValidation>
    <dataValidation type="list" showInputMessage="1" showErrorMessage="1" sqref="A113:A118" xr:uid="{00000000-0002-0000-4B00-000002000000}">
      <formula1>EscalationDescription_General</formula1>
    </dataValidation>
    <dataValidation type="list" allowBlank="1" showInputMessage="1" showErrorMessage="1" sqref="D5" xr:uid="{00000000-0002-0000-4B00-000003000000}">
      <formula1>"2008/09 Regulatory Accounts, Bottom Up"</formula1>
    </dataValidation>
    <dataValidation type="list" showInputMessage="1" showErrorMessage="1" sqref="B77:B82 B113:B118" xr:uid="{00000000-0002-0000-4B00-000004000000}">
      <formula1>LU_CostCategory</formula1>
    </dataValidation>
  </dataValidations>
  <pageMargins left="0.46" right="0.28999999999999998" top="0.39" bottom="0.35" header="0.24" footer="0.2"/>
  <pageSetup paperSize="9" scale="73"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35841"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7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sheetPr codeName="Sheet50">
    <tabColor indexed="17"/>
    <pageSetUpPr fitToPage="1"/>
  </sheetPr>
  <dimension ref="A1:T240"/>
  <sheetViews>
    <sheetView showGridLines="0" workbookViewId="0">
      <selection activeCell="A115" sqref="A115"/>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22</v>
      </c>
      <c r="M1" s="281"/>
      <c r="N1" s="279"/>
      <c r="O1" s="279"/>
      <c r="P1" s="279"/>
      <c r="Q1" s="279"/>
      <c r="R1" s="279"/>
      <c r="S1" s="279"/>
      <c r="T1" s="279"/>
    </row>
    <row r="2" spans="1:20" ht="15.75" x14ac:dyDescent="0.25">
      <c r="A2" s="184" t="s">
        <v>114</v>
      </c>
      <c r="B2" s="74" t="str">
        <f ca="1">OFFSET(List_DAOpexStart,+$K$1,1)</f>
        <v>N/A</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0</v>
      </c>
      <c r="D13" s="285">
        <f ca="1">OFFSET(Future_DAOpexStart,MATCH($K$1,'I-5 Future DA'!$A$6:$A$222)+7,+'I-5 Future DA'!E$5)</f>
        <v>0</v>
      </c>
      <c r="E13" s="285">
        <f ca="1">OFFSET(Future_DAOpexStart,MATCH($K$1,'I-5 Future DA'!$A$6:$A$222)+7,+'I-5 Future DA'!F$5)</f>
        <v>0</v>
      </c>
      <c r="F13" s="285">
        <f ca="1">OFFSET(Future_DAOpexStart,MATCH($K$1,'I-5 Future DA'!$A$6:$A$222)+7,+'I-5 Future DA'!G$5)</f>
        <v>0</v>
      </c>
      <c r="G13" s="285">
        <f ca="1">OFFSET(Future_DAOpexStart,MATCH($K$1,'I-5 Future DA'!$A$6:$A$222)+7,+'I-5 Future DA'!H$5)</f>
        <v>0</v>
      </c>
      <c r="H13" s="285">
        <f ca="1">OFFSET(Future_DAOpexStart,MATCH($K$1,'I-5 Future DA'!$A$6:$A$222)+7,+'I-5 Future DA'!I$5)</f>
        <v>0</v>
      </c>
      <c r="I13" s="285">
        <f ca="1">OFFSET(Future_DAOpexStart,MATCH($K$1,'I-5 Future DA'!$A$6:$A$222)+7,+'I-5 Future DA'!J$5)</f>
        <v>0</v>
      </c>
      <c r="J13" s="36"/>
      <c r="K13" s="21"/>
      <c r="L13" s="21"/>
    </row>
    <row r="14" spans="1:20" s="87" customFormat="1" ht="18" customHeight="1" collapsed="1" thickBot="1" x14ac:dyDescent="0.25">
      <c r="A14" s="84" t="s">
        <v>71</v>
      </c>
      <c r="B14" s="286">
        <f t="shared" ref="B14:I14" ca="1" si="0">SUM(B8:B13)</f>
        <v>0</v>
      </c>
      <c r="C14" s="286">
        <f t="shared" ca="1" si="0"/>
        <v>0</v>
      </c>
      <c r="D14" s="286">
        <f t="shared" ca="1" si="0"/>
        <v>0</v>
      </c>
      <c r="E14" s="286">
        <f t="shared" ca="1" si="0"/>
        <v>0</v>
      </c>
      <c r="F14" s="286">
        <f t="shared" ca="1" si="0"/>
        <v>0</v>
      </c>
      <c r="G14" s="286">
        <f t="shared" ca="1" si="0"/>
        <v>0</v>
      </c>
      <c r="H14" s="286">
        <f t="shared" ca="1" si="0"/>
        <v>0</v>
      </c>
      <c r="I14" s="286">
        <f t="shared" ca="1" si="0"/>
        <v>0</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+'DA-22'!B8+'DA-22'!B19</f>
        <v>0</v>
      </c>
      <c r="C30" s="284">
        <f ca="1">+'DA-22'!C8+'DA-22'!C19</f>
        <v>0</v>
      </c>
      <c r="D30" s="284">
        <f ca="1">+'DA-22'!D8+'DA-22'!D19</f>
        <v>0</v>
      </c>
      <c r="E30" s="284">
        <f ca="1">+'DA-22'!E8+'DA-22'!E19</f>
        <v>0</v>
      </c>
      <c r="F30" s="284">
        <f ca="1">+'DA-22'!F8+'DA-22'!F19</f>
        <v>0</v>
      </c>
      <c r="G30" s="284">
        <f ca="1">+'DA-22'!G8+'DA-22'!G19</f>
        <v>0</v>
      </c>
      <c r="H30" s="284">
        <f ca="1">+'DA-22'!H8+'DA-22'!H19</f>
        <v>0</v>
      </c>
      <c r="I30" s="284">
        <f ca="1">+'DA-22'!I8+'DA-22'!I19</f>
        <v>0</v>
      </c>
      <c r="J30" s="42"/>
      <c r="K30" s="21"/>
      <c r="L30" s="21"/>
    </row>
    <row r="31" spans="1:12" hidden="1" outlineLevel="2" x14ac:dyDescent="0.2">
      <c r="A31" s="61" t="s">
        <v>69</v>
      </c>
      <c r="B31" s="284">
        <f ca="1">+'DA-22'!B9+'DA-22'!B20</f>
        <v>0</v>
      </c>
      <c r="C31" s="284">
        <f ca="1">+'DA-22'!C9+'DA-22'!C20</f>
        <v>0</v>
      </c>
      <c r="D31" s="284">
        <f ca="1">+'DA-22'!D9+'DA-22'!D20</f>
        <v>0</v>
      </c>
      <c r="E31" s="284">
        <f ca="1">+'DA-22'!E9+'DA-22'!E20</f>
        <v>0</v>
      </c>
      <c r="F31" s="284">
        <f ca="1">+'DA-22'!F9+'DA-22'!F20</f>
        <v>0</v>
      </c>
      <c r="G31" s="284">
        <f ca="1">+'DA-22'!G9+'DA-22'!G20</f>
        <v>0</v>
      </c>
      <c r="H31" s="284">
        <f ca="1">+'DA-22'!H9+'DA-22'!H20</f>
        <v>0</v>
      </c>
      <c r="I31" s="284">
        <f ca="1">+'DA-22'!I9+'DA-22'!I20</f>
        <v>0</v>
      </c>
      <c r="J31" s="42"/>
      <c r="K31" s="21"/>
      <c r="L31" s="21"/>
    </row>
    <row r="32" spans="1:12" s="736" customFormat="1" hidden="1" outlineLevel="2" x14ac:dyDescent="0.2">
      <c r="A32" s="61" t="s">
        <v>546</v>
      </c>
      <c r="B32" s="284">
        <f ca="1">+'DA-22'!B10+'DA-22'!B21</f>
        <v>0</v>
      </c>
      <c r="C32" s="284">
        <f ca="1">+'DA-22'!C10+'DA-22'!C21</f>
        <v>0</v>
      </c>
      <c r="D32" s="284">
        <f ca="1">+'DA-22'!D10+'DA-22'!D21</f>
        <v>0</v>
      </c>
      <c r="E32" s="284">
        <f ca="1">+'DA-22'!E10+'DA-22'!E21</f>
        <v>0</v>
      </c>
      <c r="F32" s="284">
        <f ca="1">+'DA-22'!F10+'DA-22'!F21</f>
        <v>0</v>
      </c>
      <c r="G32" s="284">
        <f ca="1">+'DA-22'!G10+'DA-22'!G21</f>
        <v>0</v>
      </c>
      <c r="H32" s="284">
        <f ca="1">+'DA-22'!H10+'DA-22'!H21</f>
        <v>0</v>
      </c>
      <c r="I32" s="284">
        <f ca="1">+'DA-22'!I10+'DA-22'!I21</f>
        <v>0</v>
      </c>
      <c r="J32" s="42"/>
      <c r="K32" s="712"/>
      <c r="L32" s="712"/>
    </row>
    <row r="33" spans="1:12" hidden="1" outlineLevel="2" x14ac:dyDescent="0.2">
      <c r="A33" s="61" t="s">
        <v>547</v>
      </c>
      <c r="B33" s="284">
        <f ca="1">+'DA-22'!B11+'DA-22'!B22</f>
        <v>0</v>
      </c>
      <c r="C33" s="284">
        <f ca="1">+'DA-22'!C11+'DA-22'!C22</f>
        <v>0</v>
      </c>
      <c r="D33" s="284">
        <f ca="1">+'DA-22'!D11+'DA-22'!D22</f>
        <v>0</v>
      </c>
      <c r="E33" s="284">
        <f ca="1">+'DA-22'!E11+'DA-22'!E22</f>
        <v>0</v>
      </c>
      <c r="F33" s="284">
        <f ca="1">+'DA-22'!F11+'DA-22'!F22</f>
        <v>0</v>
      </c>
      <c r="G33" s="284">
        <f ca="1">+'DA-22'!G11+'DA-22'!G22</f>
        <v>0</v>
      </c>
      <c r="H33" s="284">
        <f ca="1">+'DA-22'!H11+'DA-22'!H22</f>
        <v>0</v>
      </c>
      <c r="I33" s="284">
        <f ca="1">+'DA-22'!I11+'DA-22'!I22</f>
        <v>0</v>
      </c>
      <c r="J33" s="42"/>
      <c r="K33" s="21"/>
      <c r="L33" s="21"/>
    </row>
    <row r="34" spans="1:12" s="736" customFormat="1" hidden="1" outlineLevel="2" x14ac:dyDescent="0.2">
      <c r="A34" s="61" t="s">
        <v>498</v>
      </c>
      <c r="B34" s="284">
        <f ca="1">+'DA-22'!B12+'DA-22'!B23</f>
        <v>0</v>
      </c>
      <c r="C34" s="284">
        <f ca="1">+'DA-22'!C12+'DA-22'!C23</f>
        <v>0</v>
      </c>
      <c r="D34" s="284">
        <f ca="1">+'DA-22'!D12+'DA-22'!D23</f>
        <v>0</v>
      </c>
      <c r="E34" s="284">
        <f ca="1">+'DA-22'!E12+'DA-22'!E23</f>
        <v>0</v>
      </c>
      <c r="F34" s="284">
        <f ca="1">+'DA-22'!F12+'DA-22'!F23</f>
        <v>0</v>
      </c>
      <c r="G34" s="284">
        <f ca="1">+'DA-22'!G12+'DA-22'!G23</f>
        <v>0</v>
      </c>
      <c r="H34" s="284">
        <f ca="1">+'DA-22'!H12+'DA-22'!H23</f>
        <v>0</v>
      </c>
      <c r="I34" s="284">
        <f ca="1">+'DA-22'!I12+'DA-22'!I23</f>
        <v>0</v>
      </c>
      <c r="J34" s="42"/>
      <c r="K34" s="712"/>
      <c r="L34" s="712"/>
    </row>
    <row r="35" spans="1:12" ht="13.5" hidden="1" outlineLevel="2" thickBot="1" x14ac:dyDescent="0.25">
      <c r="A35" s="83" t="s">
        <v>70</v>
      </c>
      <c r="B35" s="284">
        <f ca="1">+'DA-22'!B13+'DA-22'!B24</f>
        <v>0</v>
      </c>
      <c r="C35" s="284">
        <f ca="1">+'DA-22'!C13+'DA-22'!C24</f>
        <v>0</v>
      </c>
      <c r="D35" s="284">
        <f ca="1">+'DA-22'!D13+'DA-22'!D24</f>
        <v>0</v>
      </c>
      <c r="E35" s="284">
        <f ca="1">+'DA-22'!E13+'DA-22'!E24</f>
        <v>0</v>
      </c>
      <c r="F35" s="284">
        <f ca="1">+'DA-22'!F13+'DA-22'!F24</f>
        <v>0</v>
      </c>
      <c r="G35" s="284">
        <f ca="1">+'DA-22'!G13+'DA-22'!G24</f>
        <v>0</v>
      </c>
      <c r="H35" s="284">
        <f ca="1">+'DA-22'!H13+'DA-22'!H24</f>
        <v>0</v>
      </c>
      <c r="I35" s="284">
        <f ca="1">+'DA-22'!I13+'DA-22'!I24</f>
        <v>0</v>
      </c>
      <c r="J35" s="93"/>
      <c r="K35" s="21"/>
      <c r="L35" s="21"/>
    </row>
    <row r="36" spans="1:12" s="87" customFormat="1" ht="20.25" customHeight="1" collapsed="1" thickBot="1" x14ac:dyDescent="0.25">
      <c r="A36" s="94" t="s">
        <v>121</v>
      </c>
      <c r="B36" s="293">
        <f t="shared" ref="B36:I36" ca="1" si="7">SUM(B30:B35)</f>
        <v>0</v>
      </c>
      <c r="C36" s="293">
        <f t="shared" ca="1" si="7"/>
        <v>0</v>
      </c>
      <c r="D36" s="293">
        <f t="shared" ca="1" si="7"/>
        <v>0</v>
      </c>
      <c r="E36" s="293">
        <f t="shared" ca="1" si="7"/>
        <v>0</v>
      </c>
      <c r="F36" s="293">
        <f t="shared" ca="1" si="7"/>
        <v>0</v>
      </c>
      <c r="G36" s="293">
        <f t="shared" ca="1" si="7"/>
        <v>0</v>
      </c>
      <c r="H36" s="293">
        <f t="shared" ca="1" si="7"/>
        <v>0</v>
      </c>
      <c r="I36" s="293">
        <f t="shared" ca="1" si="7"/>
        <v>0</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0</v>
      </c>
      <c r="F47" s="284">
        <f t="shared" ca="1" si="12"/>
        <v>0</v>
      </c>
      <c r="G47" s="284">
        <f t="shared" ca="1" si="12"/>
        <v>0</v>
      </c>
      <c r="H47" s="284">
        <f t="shared" ca="1" si="12"/>
        <v>0</v>
      </c>
      <c r="I47" s="284">
        <f t="shared" ca="1" si="12"/>
        <v>0</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0</v>
      </c>
      <c r="F48" s="293">
        <f t="shared" ca="1" si="13"/>
        <v>0</v>
      </c>
      <c r="G48" s="293">
        <f t="shared" ca="1" si="13"/>
        <v>0</v>
      </c>
      <c r="H48" s="293">
        <f t="shared" ca="1" si="13"/>
        <v>0</v>
      </c>
      <c r="I48" s="293">
        <f t="shared" ca="1" si="13"/>
        <v>0</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0</v>
      </c>
      <c r="F58" s="285">
        <f t="shared" ca="1" si="18"/>
        <v>0</v>
      </c>
      <c r="G58" s="285">
        <f t="shared" ca="1" si="18"/>
        <v>0</v>
      </c>
      <c r="H58" s="285">
        <f t="shared" ca="1" si="18"/>
        <v>0</v>
      </c>
      <c r="I58" s="285">
        <f t="shared" ca="1" si="18"/>
        <v>0</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0</v>
      </c>
      <c r="F59" s="286">
        <f t="shared" ca="1" si="19"/>
        <v>0</v>
      </c>
      <c r="G59" s="286">
        <f t="shared" ca="1" si="19"/>
        <v>0</v>
      </c>
      <c r="H59" s="286">
        <f t="shared" ca="1" si="19"/>
        <v>0</v>
      </c>
      <c r="I59" s="286">
        <f t="shared" ca="1" si="19"/>
        <v>0</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v>
      </c>
      <c r="D69" s="285">
        <f t="shared" ca="1" si="24"/>
        <v>0</v>
      </c>
      <c r="E69" s="285">
        <f t="shared" ca="1" si="24"/>
        <v>0</v>
      </c>
      <c r="F69" s="285">
        <f t="shared" ca="1" si="24"/>
        <v>0</v>
      </c>
      <c r="G69" s="285">
        <f t="shared" ca="1" si="24"/>
        <v>0</v>
      </c>
      <c r="H69" s="285">
        <f t="shared" ca="1" si="24"/>
        <v>0</v>
      </c>
      <c r="I69" s="285">
        <f t="shared" ca="1" si="24"/>
        <v>0</v>
      </c>
      <c r="K69" s="42"/>
      <c r="L69" s="21"/>
    </row>
    <row r="70" spans="1:20" s="87" customFormat="1" ht="18" customHeight="1" collapsed="1" thickBot="1" x14ac:dyDescent="0.25">
      <c r="A70" s="99" t="s">
        <v>122</v>
      </c>
      <c r="B70" s="294">
        <f t="shared" ref="B70:I70" ca="1" si="25">SUM(B64:B69)</f>
        <v>0</v>
      </c>
      <c r="C70" s="294">
        <f t="shared" ca="1" si="25"/>
        <v>0</v>
      </c>
      <c r="D70" s="294">
        <f t="shared" ca="1" si="25"/>
        <v>0</v>
      </c>
      <c r="E70" s="294">
        <f t="shared" ca="1" si="25"/>
        <v>0</v>
      </c>
      <c r="F70" s="294">
        <f t="shared" ca="1" si="25"/>
        <v>0</v>
      </c>
      <c r="G70" s="294">
        <f t="shared" ca="1" si="25"/>
        <v>0</v>
      </c>
      <c r="H70" s="294">
        <f t="shared" ca="1" si="25"/>
        <v>0</v>
      </c>
      <c r="I70" s="294">
        <f t="shared" ca="1" si="25"/>
        <v>0</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hidden="1" outlineLevel="1" thickBot="1" x14ac:dyDescent="0.25">
      <c r="A74" s="208" t="s">
        <v>125</v>
      </c>
      <c r="B74" s="209"/>
      <c r="C74" s="209"/>
      <c r="D74" s="209"/>
      <c r="E74" s="209"/>
      <c r="F74" s="209"/>
      <c r="G74" s="209"/>
      <c r="H74" s="209"/>
      <c r="I74" s="210"/>
      <c r="J74" s="211" t="s">
        <v>126</v>
      </c>
      <c r="K74" s="211" t="s">
        <v>127</v>
      </c>
      <c r="N74" s="409" t="s">
        <v>333</v>
      </c>
    </row>
    <row r="75" spans="1:20" ht="13.5" hidden="1"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hidden="1"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hidden="1"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0</v>
      </c>
      <c r="Q77" s="284">
        <f ca="1">IF($B77&lt;&gt;0,(+VLOOKUP($B77,$A$8:$I$13,6,FALSE))*(F77),0)</f>
        <v>0</v>
      </c>
      <c r="R77" s="284">
        <f ca="1">IF($B77&lt;&gt;0,(+VLOOKUP($B77,$A$8:$I$13,7,FALSE))*(G77),0)</f>
        <v>0</v>
      </c>
      <c r="S77" s="284">
        <f ca="1">IF($B77&lt;&gt;0,(+VLOOKUP($B77,$A$8:$I$13,8,FALSE))*(H77),0)</f>
        <v>0</v>
      </c>
      <c r="T77" s="284">
        <f ca="1">IF($B77&lt;&gt;0,(+VLOOKUP($B77,$A$8:$I$13,9,FALSE))*(I77),0)</f>
        <v>0</v>
      </c>
    </row>
    <row r="78" spans="1:20" hidden="1"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hidden="1"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hidden="1"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hidden="1"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hidden="1"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hidden="1"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0</v>
      </c>
      <c r="Q83" s="291">
        <f t="shared" ca="1" si="51"/>
        <v>0</v>
      </c>
      <c r="R83" s="291">
        <f t="shared" ca="1" si="51"/>
        <v>0</v>
      </c>
      <c r="S83" s="291">
        <f t="shared" ca="1" si="51"/>
        <v>0</v>
      </c>
      <c r="T83" s="291">
        <f t="shared" ca="1" si="51"/>
        <v>0</v>
      </c>
    </row>
    <row r="84" spans="1:20" ht="12" hidden="1"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hidden="1" outlineLevel="1" x14ac:dyDescent="0.2">
      <c r="A85" s="208" t="s">
        <v>130</v>
      </c>
      <c r="B85" s="209"/>
      <c r="C85" s="209"/>
      <c r="D85" s="209"/>
      <c r="E85" s="209"/>
      <c r="F85" s="209"/>
      <c r="G85" s="209"/>
      <c r="H85" s="209"/>
      <c r="I85" s="210"/>
    </row>
    <row r="86" spans="1:20" hidden="1"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hidden="1"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hidden="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hidden="1"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hidden="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hidden="1"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hidden="1"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hidden="1"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hidden="1"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hidden="1" outlineLevel="1" x14ac:dyDescent="0.2">
      <c r="A95" s="107"/>
      <c r="B95" s="42"/>
      <c r="C95" s="42"/>
      <c r="D95" s="42"/>
      <c r="E95" s="42"/>
      <c r="F95" s="42"/>
      <c r="G95" s="42"/>
      <c r="H95" s="42"/>
      <c r="I95" s="78"/>
    </row>
    <row r="96" spans="1:20" ht="13.5" hidden="1" outlineLevel="1" thickBot="1" x14ac:dyDescent="0.25">
      <c r="A96" s="208" t="s">
        <v>134</v>
      </c>
      <c r="B96" s="209"/>
      <c r="C96" s="209"/>
      <c r="D96" s="209"/>
      <c r="E96" s="209"/>
      <c r="F96" s="209"/>
      <c r="G96" s="209"/>
      <c r="H96" s="209"/>
      <c r="I96" s="210"/>
    </row>
    <row r="97" spans="1:20" hidden="1"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hidden="1"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hidden="1"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hidden="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hidden="1"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hidden="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hidden="1" outlineLevel="1" x14ac:dyDescent="0.2">
      <c r="A103" s="83" t="s">
        <v>70</v>
      </c>
      <c r="B103" s="119"/>
      <c r="C103" s="284">
        <f t="shared" ref="C103:I103" ca="1" si="62">+C13*(C91)</f>
        <v>0</v>
      </c>
      <c r="D103" s="284">
        <f t="shared" ca="1" si="62"/>
        <v>0</v>
      </c>
      <c r="E103" s="284">
        <f t="shared" ca="1" si="62"/>
        <v>0</v>
      </c>
      <c r="F103" s="284">
        <f t="shared" ca="1" si="62"/>
        <v>0</v>
      </c>
      <c r="G103" s="284">
        <f t="shared" ca="1" si="62"/>
        <v>0</v>
      </c>
      <c r="H103" s="284">
        <f t="shared" ca="1" si="62"/>
        <v>0</v>
      </c>
      <c r="I103" s="284">
        <f t="shared" ca="1" si="62"/>
        <v>0</v>
      </c>
    </row>
    <row r="104" spans="1:20" hidden="1" outlineLevel="1" x14ac:dyDescent="0.2">
      <c r="A104" s="120" t="s">
        <v>135</v>
      </c>
      <c r="B104" s="121"/>
      <c r="C104" s="295">
        <f t="shared" ref="C104:I104" ca="1" si="63">SUM(C98:C103)</f>
        <v>0</v>
      </c>
      <c r="D104" s="295">
        <f t="shared" ca="1" si="63"/>
        <v>0</v>
      </c>
      <c r="E104" s="295">
        <f t="shared" ca="1" si="63"/>
        <v>0</v>
      </c>
      <c r="F104" s="295">
        <f t="shared" ca="1" si="63"/>
        <v>0</v>
      </c>
      <c r="G104" s="295">
        <f t="shared" ca="1" si="63"/>
        <v>0</v>
      </c>
      <c r="H104" s="295">
        <f t="shared" ca="1" si="63"/>
        <v>0</v>
      </c>
      <c r="I104" s="295">
        <f t="shared" ca="1" si="63"/>
        <v>0</v>
      </c>
    </row>
    <row r="105" spans="1:20" ht="13.5" hidden="1" outlineLevel="1" thickBot="1" x14ac:dyDescent="0.25">
      <c r="A105" s="122" t="s">
        <v>136</v>
      </c>
      <c r="B105" s="123"/>
      <c r="C105" s="124">
        <f t="shared" ref="C105:I105" ca="1" si="64">IF(C36&lt;&gt;0,+C104/C36,0)</f>
        <v>0</v>
      </c>
      <c r="D105" s="124">
        <f t="shared" ca="1" si="64"/>
        <v>0</v>
      </c>
      <c r="E105" s="124">
        <f t="shared" ca="1" si="64"/>
        <v>0</v>
      </c>
      <c r="F105" s="124">
        <f t="shared" ca="1" si="64"/>
        <v>0</v>
      </c>
      <c r="G105" s="124">
        <f t="shared" ca="1" si="64"/>
        <v>0</v>
      </c>
      <c r="H105" s="124">
        <f t="shared" ca="1" si="64"/>
        <v>0</v>
      </c>
      <c r="I105" s="124">
        <f t="shared" ca="1" si="64"/>
        <v>0</v>
      </c>
    </row>
    <row r="106" spans="1:20" ht="7.5" hidden="1" customHeight="1" outlineLevel="1" x14ac:dyDescent="0.2"/>
    <row r="107" spans="1:20" collapsed="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hidden="1" outlineLevel="1" x14ac:dyDescent="0.2">
      <c r="A109" s="208" t="s">
        <v>138</v>
      </c>
      <c r="B109" s="209"/>
      <c r="C109" s="209"/>
      <c r="D109" s="209"/>
      <c r="E109" s="209"/>
      <c r="F109" s="209"/>
      <c r="G109" s="209"/>
      <c r="H109" s="209"/>
      <c r="I109" s="210"/>
      <c r="J109" s="211" t="s">
        <v>126</v>
      </c>
      <c r="K109" s="211" t="s">
        <v>127</v>
      </c>
    </row>
    <row r="110" spans="1:20" ht="13.5" hidden="1" outlineLevel="1" thickBot="1" x14ac:dyDescent="0.25">
      <c r="A110" s="212" t="s">
        <v>128</v>
      </c>
      <c r="B110" s="213"/>
      <c r="C110" s="213"/>
      <c r="D110" s="213"/>
      <c r="E110" s="213"/>
      <c r="F110" s="213"/>
      <c r="G110" s="213"/>
      <c r="H110" s="213"/>
      <c r="I110" s="213"/>
      <c r="J110" s="211"/>
      <c r="K110" s="211"/>
      <c r="N110" s="409" t="s">
        <v>334</v>
      </c>
    </row>
    <row r="111" spans="1:20" ht="25.5" hidden="1"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hidden="1" outlineLevel="1" x14ac:dyDescent="0.2">
      <c r="A112" s="58" t="s">
        <v>45</v>
      </c>
      <c r="B112" s="42"/>
      <c r="C112" s="42"/>
      <c r="D112" s="42"/>
      <c r="E112" s="42"/>
      <c r="F112" s="42"/>
      <c r="G112" s="42"/>
      <c r="H112" s="42"/>
      <c r="I112" s="78"/>
      <c r="J112" s="4"/>
    </row>
    <row r="113" spans="1:20" hidden="1"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0</v>
      </c>
      <c r="Q113" s="284">
        <f ca="1">IF($B113&lt;&gt;0,(+VLOOKUP($B113,$A$8:$I$13,6,FALSE)+VLOOKUP($B113,$A$42:$I$47,6,FALSE))*(F113),0)</f>
        <v>0</v>
      </c>
      <c r="R113" s="284">
        <f ca="1">IF($B113&lt;&gt;0,(+VLOOKUP($B113,$A$8:$I$13,7,FALSE)+VLOOKUP($B113,$A$42:$I$47,7,FALSE))*(G113),0)</f>
        <v>0</v>
      </c>
      <c r="S113" s="284">
        <f ca="1">IF($B113&lt;&gt;0,(+VLOOKUP($B113,$A$8:$I$13,8,FALSE)+VLOOKUP($B113,$A$42:$I$47,8,FALSE))*(H113),0)</f>
        <v>0</v>
      </c>
      <c r="T113" s="284">
        <f ca="1">IF($B113&lt;&gt;0,(+VLOOKUP($B113,$A$8:$I$13,9,FALSE)+VLOOKUP($B113,$A$42:$I$47,9,FALSE))*(I113),0)</f>
        <v>0</v>
      </c>
    </row>
    <row r="114" spans="1:20" hidden="1"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hidden="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hidden="1"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hidden="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hidden="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hidden="1"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0</v>
      </c>
      <c r="Q119" s="291">
        <f t="shared" ca="1" si="75"/>
        <v>0</v>
      </c>
      <c r="R119" s="291">
        <f t="shared" ca="1" si="75"/>
        <v>0</v>
      </c>
      <c r="S119" s="291">
        <f t="shared" ca="1" si="75"/>
        <v>0</v>
      </c>
      <c r="T119" s="291">
        <f t="shared" ca="1" si="75"/>
        <v>0</v>
      </c>
    </row>
    <row r="120" spans="1:20" ht="12" hidden="1"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hidden="1" outlineLevel="1" x14ac:dyDescent="0.2">
      <c r="A121" s="208" t="s">
        <v>139</v>
      </c>
      <c r="B121" s="209"/>
      <c r="C121" s="209"/>
      <c r="D121" s="209"/>
      <c r="E121" s="209"/>
      <c r="F121" s="209"/>
      <c r="G121" s="209"/>
      <c r="H121" s="209"/>
      <c r="I121" s="210"/>
    </row>
    <row r="122" spans="1:20" hidden="1"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hidden="1"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hidden="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hidden="1"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hidden="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hidden="1"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hidden="1"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hidden="1"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hidden="1"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hidden="1" outlineLevel="1" x14ac:dyDescent="0.2">
      <c r="B131" s="42"/>
      <c r="C131" s="42"/>
      <c r="D131" s="42"/>
      <c r="E131" s="42"/>
      <c r="F131" s="42"/>
      <c r="G131" s="42"/>
      <c r="H131" s="42"/>
      <c r="I131" s="78"/>
    </row>
    <row r="132" spans="1:16" ht="13.5" hidden="1" outlineLevel="1" thickBot="1" x14ac:dyDescent="0.25">
      <c r="A132" s="208" t="s">
        <v>140</v>
      </c>
      <c r="B132" s="209"/>
      <c r="C132" s="209"/>
      <c r="D132" s="209"/>
      <c r="E132" s="209"/>
      <c r="F132" s="209"/>
      <c r="G132" s="209"/>
      <c r="H132" s="209"/>
      <c r="I132" s="210"/>
    </row>
    <row r="133" spans="1:16" hidden="1"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hidden="1"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hidden="1"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hidden="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hidden="1"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hidden="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hidden="1" outlineLevel="1" x14ac:dyDescent="0.2">
      <c r="A139" s="83" t="s">
        <v>70</v>
      </c>
      <c r="B139" s="119"/>
      <c r="C139" s="284">
        <f ca="1">(+C13+C47)*(C$127)</f>
        <v>0</v>
      </c>
      <c r="D139" s="284">
        <f t="shared" ref="D139:I139" ca="1" si="83">(+D13+D47)*(D$127)</f>
        <v>0</v>
      </c>
      <c r="E139" s="284">
        <f t="shared" ca="1" si="83"/>
        <v>0</v>
      </c>
      <c r="F139" s="284">
        <f t="shared" ca="1" si="83"/>
        <v>0</v>
      </c>
      <c r="G139" s="284">
        <f t="shared" ca="1" si="83"/>
        <v>0</v>
      </c>
      <c r="H139" s="284">
        <f t="shared" ca="1" si="83"/>
        <v>0</v>
      </c>
      <c r="I139" s="284">
        <f t="shared" ca="1" si="83"/>
        <v>0</v>
      </c>
    </row>
    <row r="140" spans="1:16" hidden="1" outlineLevel="1" x14ac:dyDescent="0.2">
      <c r="A140" s="120" t="s">
        <v>140</v>
      </c>
      <c r="B140" s="121"/>
      <c r="C140" s="295">
        <f t="shared" ref="C140:I140" ca="1" si="84">SUM(C134:C139)</f>
        <v>0</v>
      </c>
      <c r="D140" s="295">
        <f t="shared" ca="1" si="84"/>
        <v>0</v>
      </c>
      <c r="E140" s="295">
        <f t="shared" ca="1" si="84"/>
        <v>0</v>
      </c>
      <c r="F140" s="295">
        <f t="shared" ca="1" si="84"/>
        <v>0</v>
      </c>
      <c r="G140" s="295">
        <f t="shared" ca="1" si="84"/>
        <v>0</v>
      </c>
      <c r="H140" s="295">
        <f t="shared" ca="1" si="84"/>
        <v>0</v>
      </c>
      <c r="I140" s="295">
        <f t="shared" ca="1" si="84"/>
        <v>0</v>
      </c>
    </row>
    <row r="141" spans="1:16" ht="13.5" hidden="1" outlineLevel="1" thickBot="1" x14ac:dyDescent="0.25">
      <c r="A141" s="122" t="s">
        <v>141</v>
      </c>
      <c r="B141" s="126"/>
      <c r="C141" s="124">
        <f t="shared" ref="C141:I141" ca="1" si="85">IF((+C36+C48)&lt;&gt;0,+C140/(+C36+C48),0)</f>
        <v>0</v>
      </c>
      <c r="D141" s="124">
        <f t="shared" ca="1" si="85"/>
        <v>0</v>
      </c>
      <c r="E141" s="124">
        <f t="shared" ca="1" si="85"/>
        <v>0</v>
      </c>
      <c r="F141" s="124">
        <f t="shared" ca="1" si="85"/>
        <v>0</v>
      </c>
      <c r="G141" s="124">
        <f t="shared" ca="1" si="85"/>
        <v>0</v>
      </c>
      <c r="H141" s="124">
        <f t="shared" ca="1" si="85"/>
        <v>0</v>
      </c>
      <c r="I141" s="124">
        <f t="shared" ca="1" si="85"/>
        <v>0</v>
      </c>
    </row>
    <row r="142" spans="1:16" hidden="1" outlineLevel="1" x14ac:dyDescent="0.2"/>
    <row r="143" spans="1:16" collapsed="1"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f t="shared" ref="A160:A169" ca="1" si="90">IF(ISNUMBER($J160),OFFSET($B$177,MATCH(+$J160,$J$178:$J$195,0),0),"")</f>
        <v>0</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481</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62"/>
      <c r="D185" s="284"/>
      <c r="E185" s="284"/>
      <c r="F185" s="284"/>
      <c r="G185" s="284"/>
      <c r="H185" s="284"/>
      <c r="I185" s="284"/>
      <c r="J185" s="63"/>
      <c r="K185" s="63"/>
      <c r="L185" s="63"/>
    </row>
    <row r="186" spans="1:12" hidden="1" outlineLevel="1" x14ac:dyDescent="0.2">
      <c r="A186" s="61" t="s">
        <v>69</v>
      </c>
      <c r="B186" s="65"/>
      <c r="C186" s="65"/>
      <c r="D186" s="284"/>
      <c r="E186" s="284"/>
      <c r="F186" s="284"/>
      <c r="G186" s="284"/>
      <c r="H186" s="284"/>
      <c r="I186" s="284"/>
      <c r="J186" s="42"/>
      <c r="K186" s="21"/>
      <c r="L186" s="21"/>
    </row>
    <row r="187" spans="1:12" s="736" customFormat="1" hidden="1" outlineLevel="1" x14ac:dyDescent="0.2">
      <c r="A187" s="61" t="s">
        <v>546</v>
      </c>
      <c r="B187" s="65"/>
      <c r="C187" s="65"/>
      <c r="D187" s="284"/>
      <c r="E187" s="284"/>
      <c r="F187" s="284"/>
      <c r="G187" s="284"/>
      <c r="H187" s="284"/>
      <c r="I187" s="284"/>
      <c r="J187" s="42"/>
      <c r="K187" s="712"/>
      <c r="L187" s="712"/>
    </row>
    <row r="188" spans="1:12" hidden="1" outlineLevel="1" x14ac:dyDescent="0.2">
      <c r="A188" s="61" t="s">
        <v>547</v>
      </c>
      <c r="B188" s="65"/>
      <c r="C188" s="65"/>
      <c r="D188" s="284"/>
      <c r="E188" s="284"/>
      <c r="F188" s="284"/>
      <c r="G188" s="284"/>
      <c r="H188" s="284"/>
      <c r="I188" s="284"/>
      <c r="J188" s="42"/>
      <c r="K188" s="21"/>
      <c r="L188" s="21"/>
    </row>
    <row r="189" spans="1:12" s="736" customFormat="1" hidden="1" outlineLevel="1" x14ac:dyDescent="0.2">
      <c r="A189" s="61" t="s">
        <v>498</v>
      </c>
      <c r="B189" s="65"/>
      <c r="C189" s="65"/>
      <c r="D189" s="284"/>
      <c r="E189" s="284"/>
      <c r="F189" s="284"/>
      <c r="G189" s="284"/>
      <c r="H189" s="284"/>
      <c r="I189" s="284"/>
      <c r="J189" s="42"/>
      <c r="K189" s="712"/>
      <c r="L189" s="712"/>
    </row>
    <row r="190" spans="1:12" hidden="1" outlineLevel="1" x14ac:dyDescent="0.2">
      <c r="A190" s="83" t="s">
        <v>70</v>
      </c>
      <c r="B190" s="65"/>
      <c r="C190" s="65"/>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0</v>
      </c>
      <c r="D205" s="82">
        <f t="shared" ca="1" si="98"/>
        <v>0</v>
      </c>
      <c r="E205" s="82">
        <f t="shared" ca="1" si="98"/>
        <v>0</v>
      </c>
      <c r="F205" s="82">
        <f t="shared" ca="1" si="98"/>
        <v>0</v>
      </c>
      <c r="G205" s="82">
        <f t="shared" ca="1" si="98"/>
        <v>0</v>
      </c>
      <c r="H205" s="82">
        <f t="shared" ca="1" si="98"/>
        <v>0</v>
      </c>
      <c r="I205" s="82">
        <f t="shared" ca="1" si="98"/>
        <v>0</v>
      </c>
    </row>
    <row r="206" spans="1:9" hidden="1" outlineLevel="1" x14ac:dyDescent="0.2">
      <c r="A206" t="s">
        <v>149</v>
      </c>
      <c r="B206" s="82">
        <f t="shared" ref="B206:I206" ca="1" si="99">+B36</f>
        <v>0</v>
      </c>
      <c r="C206" s="82">
        <f t="shared" ca="1" si="99"/>
        <v>0</v>
      </c>
      <c r="D206" s="82">
        <f t="shared" ca="1" si="99"/>
        <v>0</v>
      </c>
      <c r="E206" s="82">
        <f t="shared" ca="1" si="99"/>
        <v>0</v>
      </c>
      <c r="F206" s="82">
        <f t="shared" ca="1" si="99"/>
        <v>0</v>
      </c>
      <c r="G206" s="82">
        <f t="shared" ca="1" si="99"/>
        <v>0</v>
      </c>
      <c r="H206" s="82">
        <f t="shared" ca="1" si="99"/>
        <v>0</v>
      </c>
      <c r="I206" s="82">
        <f t="shared" ca="1" si="99"/>
        <v>0</v>
      </c>
    </row>
    <row r="207" spans="1:9" hidden="1" outlineLevel="1" x14ac:dyDescent="0.2">
      <c r="A207" t="s">
        <v>150</v>
      </c>
      <c r="B207" s="82">
        <f t="shared" ref="B207:I207" ca="1" si="100">+B36+B48</f>
        <v>0</v>
      </c>
      <c r="C207" s="82">
        <f t="shared" ca="1" si="100"/>
        <v>0</v>
      </c>
      <c r="D207" s="82">
        <f t="shared" ca="1" si="100"/>
        <v>0</v>
      </c>
      <c r="E207" s="82">
        <f t="shared" ca="1" si="100"/>
        <v>0</v>
      </c>
      <c r="F207" s="82">
        <f t="shared" ca="1" si="100"/>
        <v>0</v>
      </c>
      <c r="G207" s="82">
        <f t="shared" ca="1" si="100"/>
        <v>0</v>
      </c>
      <c r="H207" s="82">
        <f t="shared" ca="1" si="100"/>
        <v>0</v>
      </c>
      <c r="I207" s="82">
        <f t="shared" ca="1" si="100"/>
        <v>0</v>
      </c>
    </row>
    <row r="208" spans="1:9" hidden="1" outlineLevel="1" x14ac:dyDescent="0.2">
      <c r="A208" t="s">
        <v>151</v>
      </c>
      <c r="B208" s="82">
        <f t="shared" ref="B208:I208" ca="1" si="101">+B70</f>
        <v>0</v>
      </c>
      <c r="C208" s="82">
        <f t="shared" ca="1" si="101"/>
        <v>0</v>
      </c>
      <c r="D208" s="82">
        <f t="shared" ca="1" si="101"/>
        <v>0</v>
      </c>
      <c r="E208" s="82">
        <f t="shared" ca="1" si="101"/>
        <v>0</v>
      </c>
      <c r="F208" s="82">
        <f t="shared" ca="1" si="101"/>
        <v>0</v>
      </c>
      <c r="G208" s="82">
        <f t="shared" ca="1" si="101"/>
        <v>0</v>
      </c>
      <c r="H208" s="82">
        <f t="shared" ca="1" si="101"/>
        <v>0</v>
      </c>
      <c r="I208" s="82">
        <f t="shared" ca="1" si="101"/>
        <v>0</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71" priority="2" stopIfTrue="1" operator="notEqual">
      <formula>0</formula>
    </cfRule>
  </conditionalFormatting>
  <conditionalFormatting sqref="J130 J94 J70 J59 J48 J36:J37 J14 J25">
    <cfRule type="cellIs" dxfId="70" priority="3" stopIfTrue="1" operator="equal">
      <formula>"OK"</formula>
    </cfRule>
    <cfRule type="cellIs" dxfId="69" priority="4" stopIfTrue="1" operator="equal">
      <formula>"Warning Check Escalations"</formula>
    </cfRule>
  </conditionalFormatting>
  <conditionalFormatting sqref="N120:T120 N84:T84">
    <cfRule type="cellIs" dxfId="68" priority="5" stopIfTrue="1" operator="notEqual">
      <formula>0</formula>
    </cfRule>
    <cfRule type="cellIs" dxfId="67" priority="6" stopIfTrue="1" operator="equal">
      <formula>0</formula>
    </cfRule>
  </conditionalFormatting>
  <conditionalFormatting sqref="B94:I94">
    <cfRule type="cellIs" dxfId="66" priority="1" stopIfTrue="1" operator="notEqual">
      <formula>0</formula>
    </cfRule>
  </conditionalFormatting>
  <dataValidations count="5">
    <dataValidation type="list" showInputMessage="1" showErrorMessage="1" sqref="B112" xr:uid="{00000000-0002-0000-4C00-000000000000}">
      <formula1>"Labour, Materials, Services"</formula1>
    </dataValidation>
    <dataValidation type="list" allowBlank="1" showInputMessage="1" showErrorMessage="1" sqref="A77:A82" xr:uid="{00000000-0002-0000-4C00-000001000000}">
      <formula1>EscalationDescription_Input_Cost</formula1>
    </dataValidation>
    <dataValidation type="list" showInputMessage="1" showErrorMessage="1" sqref="A113:A118" xr:uid="{00000000-0002-0000-4C00-000002000000}">
      <formula1>EscalationDescription_General</formula1>
    </dataValidation>
    <dataValidation type="list" allowBlank="1" showInputMessage="1" showErrorMessage="1" sqref="D5" xr:uid="{00000000-0002-0000-4C00-000003000000}">
      <formula1>"2008/09 Regulatory Accounts, Bottom Up"</formula1>
    </dataValidation>
    <dataValidation type="list" showInputMessage="1" showErrorMessage="1" sqref="B77:B82 B113:B118" xr:uid="{00000000-0002-0000-4C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36865"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7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sheetPr codeName="Sheet51">
    <tabColor indexed="17"/>
    <pageSetUpPr fitToPage="1"/>
  </sheetPr>
  <dimension ref="A1:T240"/>
  <sheetViews>
    <sheetView showGridLines="0" workbookViewId="0">
      <selection activeCell="A115" sqref="A115"/>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23</v>
      </c>
      <c r="M1" s="281"/>
      <c r="N1" s="279"/>
      <c r="O1" s="279"/>
      <c r="P1" s="279"/>
      <c r="Q1" s="279"/>
      <c r="R1" s="279"/>
      <c r="S1" s="279"/>
      <c r="T1" s="279"/>
    </row>
    <row r="2" spans="1:20" ht="15.75" x14ac:dyDescent="0.25">
      <c r="A2" s="184" t="s">
        <v>114</v>
      </c>
      <c r="B2" s="74" t="str">
        <f ca="1">OFFSET(List_DAOpexStart,+$K$1,1)</f>
        <v>N/A</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0</v>
      </c>
      <c r="D13" s="285">
        <f ca="1">OFFSET(Future_DAOpexStart,MATCH($K$1,'I-5 Future DA'!$A$6:$A$222)+7,+'I-5 Future DA'!E$5)</f>
        <v>0</v>
      </c>
      <c r="E13" s="285">
        <f ca="1">OFFSET(Future_DAOpexStart,MATCH($K$1,'I-5 Future DA'!$A$6:$A$222)+7,+'I-5 Future DA'!F$5)</f>
        <v>0</v>
      </c>
      <c r="F13" s="285">
        <f ca="1">OFFSET(Future_DAOpexStart,MATCH($K$1,'I-5 Future DA'!$A$6:$A$222)+7,+'I-5 Future DA'!G$5)</f>
        <v>0</v>
      </c>
      <c r="G13" s="285">
        <f ca="1">OFFSET(Future_DAOpexStart,MATCH($K$1,'I-5 Future DA'!$A$6:$A$222)+7,+'I-5 Future DA'!H$5)</f>
        <v>0</v>
      </c>
      <c r="H13" s="285">
        <f ca="1">OFFSET(Future_DAOpexStart,MATCH($K$1,'I-5 Future DA'!$A$6:$A$222)+7,+'I-5 Future DA'!I$5)</f>
        <v>0</v>
      </c>
      <c r="I13" s="285">
        <f ca="1">OFFSET(Future_DAOpexStart,MATCH($K$1,'I-5 Future DA'!$A$6:$A$222)+7,+'I-5 Future DA'!J$5)</f>
        <v>0</v>
      </c>
      <c r="J13" s="36"/>
      <c r="K13" s="21"/>
      <c r="L13" s="21"/>
    </row>
    <row r="14" spans="1:20" s="87" customFormat="1" ht="18" customHeight="1" collapsed="1" thickBot="1" x14ac:dyDescent="0.25">
      <c r="A14" s="84" t="s">
        <v>71</v>
      </c>
      <c r="B14" s="286">
        <f t="shared" ref="B14:I14" ca="1" si="0">SUM(B8:B13)</f>
        <v>0</v>
      </c>
      <c r="C14" s="286">
        <f t="shared" ca="1" si="0"/>
        <v>0</v>
      </c>
      <c r="D14" s="286">
        <f t="shared" ca="1" si="0"/>
        <v>0</v>
      </c>
      <c r="E14" s="286">
        <f t="shared" ca="1" si="0"/>
        <v>0</v>
      </c>
      <c r="F14" s="286">
        <f t="shared" ca="1" si="0"/>
        <v>0</v>
      </c>
      <c r="G14" s="286">
        <f t="shared" ca="1" si="0"/>
        <v>0</v>
      </c>
      <c r="H14" s="286">
        <f t="shared" ca="1" si="0"/>
        <v>0</v>
      </c>
      <c r="I14" s="286">
        <f t="shared" ca="1" si="0"/>
        <v>0</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+'DA-23'!B8+'DA-23'!B19</f>
        <v>0</v>
      </c>
      <c r="C30" s="284">
        <f ca="1">+'DA-23'!C8+'DA-23'!C19</f>
        <v>0</v>
      </c>
      <c r="D30" s="284">
        <f ca="1">+'DA-23'!D8+'DA-23'!D19</f>
        <v>0</v>
      </c>
      <c r="E30" s="284">
        <f ca="1">+'DA-23'!E8+'DA-23'!E19</f>
        <v>0</v>
      </c>
      <c r="F30" s="284">
        <f ca="1">+'DA-23'!F8+'DA-23'!F19</f>
        <v>0</v>
      </c>
      <c r="G30" s="284">
        <f ca="1">+'DA-23'!G8+'DA-23'!G19</f>
        <v>0</v>
      </c>
      <c r="H30" s="284">
        <f ca="1">+'DA-23'!H8+'DA-23'!H19</f>
        <v>0</v>
      </c>
      <c r="I30" s="284">
        <f ca="1">+'DA-23'!I8+'DA-23'!I19</f>
        <v>0</v>
      </c>
      <c r="J30" s="42"/>
      <c r="K30" s="21"/>
      <c r="L30" s="21"/>
    </row>
    <row r="31" spans="1:12" hidden="1" outlineLevel="2" x14ac:dyDescent="0.2">
      <c r="A31" s="61" t="s">
        <v>69</v>
      </c>
      <c r="B31" s="284">
        <f ca="1">+'DA-23'!B9+'DA-23'!B20</f>
        <v>0</v>
      </c>
      <c r="C31" s="284">
        <f ca="1">+'DA-23'!C9+'DA-23'!C20</f>
        <v>0</v>
      </c>
      <c r="D31" s="284">
        <f ca="1">+'DA-23'!D9+'DA-23'!D20</f>
        <v>0</v>
      </c>
      <c r="E31" s="284">
        <f ca="1">+'DA-23'!E9+'DA-23'!E20</f>
        <v>0</v>
      </c>
      <c r="F31" s="284">
        <f ca="1">+'DA-23'!F9+'DA-23'!F20</f>
        <v>0</v>
      </c>
      <c r="G31" s="284">
        <f ca="1">+'DA-23'!G9+'DA-23'!G20</f>
        <v>0</v>
      </c>
      <c r="H31" s="284">
        <f ca="1">+'DA-23'!H9+'DA-23'!H20</f>
        <v>0</v>
      </c>
      <c r="I31" s="284">
        <f ca="1">+'DA-23'!I9+'DA-23'!I20</f>
        <v>0</v>
      </c>
      <c r="J31" s="42"/>
      <c r="K31" s="21"/>
      <c r="L31" s="21"/>
    </row>
    <row r="32" spans="1:12" s="736" customFormat="1" hidden="1" outlineLevel="2" x14ac:dyDescent="0.2">
      <c r="A32" s="61" t="s">
        <v>546</v>
      </c>
      <c r="B32" s="284">
        <f ca="1">+'DA-23'!B10+'DA-23'!B21</f>
        <v>0</v>
      </c>
      <c r="C32" s="284">
        <f ca="1">+'DA-23'!C10+'DA-23'!C21</f>
        <v>0</v>
      </c>
      <c r="D32" s="284">
        <f ca="1">+'DA-23'!D10+'DA-23'!D21</f>
        <v>0</v>
      </c>
      <c r="E32" s="284">
        <f ca="1">+'DA-23'!E10+'DA-23'!E21</f>
        <v>0</v>
      </c>
      <c r="F32" s="284">
        <f ca="1">+'DA-23'!F10+'DA-23'!F21</f>
        <v>0</v>
      </c>
      <c r="G32" s="284">
        <f ca="1">+'DA-23'!G10+'DA-23'!G21</f>
        <v>0</v>
      </c>
      <c r="H32" s="284">
        <f ca="1">+'DA-23'!H10+'DA-23'!H21</f>
        <v>0</v>
      </c>
      <c r="I32" s="284">
        <f ca="1">+'DA-23'!I10+'DA-23'!I21</f>
        <v>0</v>
      </c>
      <c r="J32" s="42"/>
      <c r="K32" s="712"/>
      <c r="L32" s="712"/>
    </row>
    <row r="33" spans="1:12" hidden="1" outlineLevel="2" x14ac:dyDescent="0.2">
      <c r="A33" s="61" t="s">
        <v>547</v>
      </c>
      <c r="B33" s="284">
        <f ca="1">+'DA-23'!B11+'DA-23'!B22</f>
        <v>0</v>
      </c>
      <c r="C33" s="284">
        <f ca="1">+'DA-23'!C11+'DA-23'!C22</f>
        <v>0</v>
      </c>
      <c r="D33" s="284">
        <f ca="1">+'DA-23'!D11+'DA-23'!D22</f>
        <v>0</v>
      </c>
      <c r="E33" s="284">
        <f ca="1">+'DA-23'!E11+'DA-23'!E22</f>
        <v>0</v>
      </c>
      <c r="F33" s="284">
        <f ca="1">+'DA-23'!F11+'DA-23'!F22</f>
        <v>0</v>
      </c>
      <c r="G33" s="284">
        <f ca="1">+'DA-23'!G11+'DA-23'!G22</f>
        <v>0</v>
      </c>
      <c r="H33" s="284">
        <f ca="1">+'DA-23'!H11+'DA-23'!H22</f>
        <v>0</v>
      </c>
      <c r="I33" s="284">
        <f ca="1">+'DA-23'!I11+'DA-23'!I22</f>
        <v>0</v>
      </c>
      <c r="J33" s="42"/>
      <c r="K33" s="21"/>
      <c r="L33" s="21"/>
    </row>
    <row r="34" spans="1:12" s="736" customFormat="1" hidden="1" outlineLevel="2" x14ac:dyDescent="0.2">
      <c r="A34" s="61" t="s">
        <v>498</v>
      </c>
      <c r="B34" s="284">
        <f ca="1">+'DA-23'!B12+'DA-23'!B23</f>
        <v>0</v>
      </c>
      <c r="C34" s="284">
        <f ca="1">+'DA-23'!C12+'DA-23'!C23</f>
        <v>0</v>
      </c>
      <c r="D34" s="284">
        <f ca="1">+'DA-23'!D12+'DA-23'!D23</f>
        <v>0</v>
      </c>
      <c r="E34" s="284">
        <f ca="1">+'DA-23'!E12+'DA-23'!E23</f>
        <v>0</v>
      </c>
      <c r="F34" s="284">
        <f ca="1">+'DA-23'!F12+'DA-23'!F23</f>
        <v>0</v>
      </c>
      <c r="G34" s="284">
        <f ca="1">+'DA-23'!G12+'DA-23'!G23</f>
        <v>0</v>
      </c>
      <c r="H34" s="284">
        <f ca="1">+'DA-23'!H12+'DA-23'!H23</f>
        <v>0</v>
      </c>
      <c r="I34" s="284">
        <f ca="1">+'DA-23'!I12+'DA-23'!I23</f>
        <v>0</v>
      </c>
      <c r="J34" s="42"/>
      <c r="K34" s="712"/>
      <c r="L34" s="712"/>
    </row>
    <row r="35" spans="1:12" ht="13.5" hidden="1" outlineLevel="2" thickBot="1" x14ac:dyDescent="0.25">
      <c r="A35" s="83" t="s">
        <v>70</v>
      </c>
      <c r="B35" s="284">
        <f ca="1">+'DA-23'!B13+'DA-23'!B24</f>
        <v>0</v>
      </c>
      <c r="C35" s="284">
        <f ca="1">+'DA-23'!C13+'DA-23'!C24</f>
        <v>0</v>
      </c>
      <c r="D35" s="284">
        <f ca="1">+'DA-23'!D13+'DA-23'!D24</f>
        <v>0</v>
      </c>
      <c r="E35" s="284">
        <f ca="1">+'DA-23'!E13+'DA-23'!E24</f>
        <v>0</v>
      </c>
      <c r="F35" s="284">
        <f ca="1">+'DA-23'!F13+'DA-23'!F24</f>
        <v>0</v>
      </c>
      <c r="G35" s="284">
        <f ca="1">+'DA-23'!G13+'DA-23'!G24</f>
        <v>0</v>
      </c>
      <c r="H35" s="284">
        <f ca="1">+'DA-23'!H13+'DA-23'!H24</f>
        <v>0</v>
      </c>
      <c r="I35" s="284">
        <f ca="1">+'DA-23'!I13+'DA-23'!I24</f>
        <v>0</v>
      </c>
      <c r="J35" s="93"/>
      <c r="K35" s="21"/>
      <c r="L35" s="21"/>
    </row>
    <row r="36" spans="1:12" s="87" customFormat="1" ht="20.25" customHeight="1" collapsed="1" thickBot="1" x14ac:dyDescent="0.25">
      <c r="A36" s="94" t="s">
        <v>121</v>
      </c>
      <c r="B36" s="293">
        <f t="shared" ref="B36:I36" ca="1" si="7">SUM(B30:B35)</f>
        <v>0</v>
      </c>
      <c r="C36" s="293">
        <f t="shared" ca="1" si="7"/>
        <v>0</v>
      </c>
      <c r="D36" s="293">
        <f t="shared" ca="1" si="7"/>
        <v>0</v>
      </c>
      <c r="E36" s="293">
        <f t="shared" ca="1" si="7"/>
        <v>0</v>
      </c>
      <c r="F36" s="293">
        <f t="shared" ca="1" si="7"/>
        <v>0</v>
      </c>
      <c r="G36" s="293">
        <f t="shared" ca="1" si="7"/>
        <v>0</v>
      </c>
      <c r="H36" s="293">
        <f t="shared" ca="1" si="7"/>
        <v>0</v>
      </c>
      <c r="I36" s="293">
        <f t="shared" ca="1" si="7"/>
        <v>0</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0</v>
      </c>
      <c r="F47" s="284">
        <f t="shared" ca="1" si="12"/>
        <v>0</v>
      </c>
      <c r="G47" s="284">
        <f t="shared" ca="1" si="12"/>
        <v>0</v>
      </c>
      <c r="H47" s="284">
        <f t="shared" ca="1" si="12"/>
        <v>0</v>
      </c>
      <c r="I47" s="284">
        <f t="shared" ca="1" si="12"/>
        <v>0</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0</v>
      </c>
      <c r="F48" s="293">
        <f t="shared" ca="1" si="13"/>
        <v>0</v>
      </c>
      <c r="G48" s="293">
        <f t="shared" ca="1" si="13"/>
        <v>0</v>
      </c>
      <c r="H48" s="293">
        <f t="shared" ca="1" si="13"/>
        <v>0</v>
      </c>
      <c r="I48" s="293">
        <f t="shared" ca="1" si="13"/>
        <v>0</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0</v>
      </c>
      <c r="F58" s="285">
        <f t="shared" ca="1" si="18"/>
        <v>0</v>
      </c>
      <c r="G58" s="285">
        <f t="shared" ca="1" si="18"/>
        <v>0</v>
      </c>
      <c r="H58" s="285">
        <f t="shared" ca="1" si="18"/>
        <v>0</v>
      </c>
      <c r="I58" s="285">
        <f t="shared" ca="1" si="18"/>
        <v>0</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0</v>
      </c>
      <c r="F59" s="286">
        <f t="shared" ca="1" si="19"/>
        <v>0</v>
      </c>
      <c r="G59" s="286">
        <f t="shared" ca="1" si="19"/>
        <v>0</v>
      </c>
      <c r="H59" s="286">
        <f t="shared" ca="1" si="19"/>
        <v>0</v>
      </c>
      <c r="I59" s="286">
        <f t="shared" ca="1" si="19"/>
        <v>0</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v>
      </c>
      <c r="D69" s="285">
        <f t="shared" ca="1" si="24"/>
        <v>0</v>
      </c>
      <c r="E69" s="285">
        <f t="shared" ca="1" si="24"/>
        <v>0</v>
      </c>
      <c r="F69" s="285">
        <f t="shared" ca="1" si="24"/>
        <v>0</v>
      </c>
      <c r="G69" s="285">
        <f t="shared" ca="1" si="24"/>
        <v>0</v>
      </c>
      <c r="H69" s="285">
        <f t="shared" ca="1" si="24"/>
        <v>0</v>
      </c>
      <c r="I69" s="285">
        <f t="shared" ca="1" si="24"/>
        <v>0</v>
      </c>
      <c r="K69" s="42"/>
      <c r="L69" s="21"/>
    </row>
    <row r="70" spans="1:20" s="87" customFormat="1" ht="18" customHeight="1" collapsed="1" thickBot="1" x14ac:dyDescent="0.25">
      <c r="A70" s="99" t="s">
        <v>122</v>
      </c>
      <c r="B70" s="294">
        <f t="shared" ref="B70:I70" ca="1" si="25">SUM(B64:B69)</f>
        <v>0</v>
      </c>
      <c r="C70" s="294">
        <f t="shared" ca="1" si="25"/>
        <v>0</v>
      </c>
      <c r="D70" s="294">
        <f t="shared" ca="1" si="25"/>
        <v>0</v>
      </c>
      <c r="E70" s="294">
        <f t="shared" ca="1" si="25"/>
        <v>0</v>
      </c>
      <c r="F70" s="294">
        <f t="shared" ca="1" si="25"/>
        <v>0</v>
      </c>
      <c r="G70" s="294">
        <f t="shared" ca="1" si="25"/>
        <v>0</v>
      </c>
      <c r="H70" s="294">
        <f t="shared" ca="1" si="25"/>
        <v>0</v>
      </c>
      <c r="I70" s="294">
        <f t="shared" ca="1" si="25"/>
        <v>0</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hidden="1" outlineLevel="1" thickBot="1" x14ac:dyDescent="0.25">
      <c r="A74" s="208" t="s">
        <v>125</v>
      </c>
      <c r="B74" s="209"/>
      <c r="C74" s="209"/>
      <c r="D74" s="209"/>
      <c r="E74" s="209"/>
      <c r="F74" s="209"/>
      <c r="G74" s="209"/>
      <c r="H74" s="209"/>
      <c r="I74" s="210"/>
      <c r="J74" s="211" t="s">
        <v>126</v>
      </c>
      <c r="K74" s="211" t="s">
        <v>127</v>
      </c>
      <c r="N74" s="409" t="s">
        <v>333</v>
      </c>
    </row>
    <row r="75" spans="1:20" ht="13.5" hidden="1"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hidden="1"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hidden="1"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0</v>
      </c>
      <c r="Q77" s="284">
        <f ca="1">IF($B77&lt;&gt;0,(+VLOOKUP($B77,$A$8:$I$13,6,FALSE))*(F77),0)</f>
        <v>0</v>
      </c>
      <c r="R77" s="284">
        <f ca="1">IF($B77&lt;&gt;0,(+VLOOKUP($B77,$A$8:$I$13,7,FALSE))*(G77),0)</f>
        <v>0</v>
      </c>
      <c r="S77" s="284">
        <f ca="1">IF($B77&lt;&gt;0,(+VLOOKUP($B77,$A$8:$I$13,8,FALSE))*(H77),0)</f>
        <v>0</v>
      </c>
      <c r="T77" s="284">
        <f ca="1">IF($B77&lt;&gt;0,(+VLOOKUP($B77,$A$8:$I$13,9,FALSE))*(I77),0)</f>
        <v>0</v>
      </c>
    </row>
    <row r="78" spans="1:20" hidden="1"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hidden="1"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hidden="1"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hidden="1"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hidden="1"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hidden="1"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0</v>
      </c>
      <c r="Q83" s="291">
        <f t="shared" ca="1" si="51"/>
        <v>0</v>
      </c>
      <c r="R83" s="291">
        <f t="shared" ca="1" si="51"/>
        <v>0</v>
      </c>
      <c r="S83" s="291">
        <f t="shared" ca="1" si="51"/>
        <v>0</v>
      </c>
      <c r="T83" s="291">
        <f t="shared" ca="1" si="51"/>
        <v>0</v>
      </c>
    </row>
    <row r="84" spans="1:20" ht="12" hidden="1"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hidden="1" outlineLevel="1" x14ac:dyDescent="0.2">
      <c r="A85" s="208" t="s">
        <v>130</v>
      </c>
      <c r="B85" s="209"/>
      <c r="C85" s="209"/>
      <c r="D85" s="209"/>
      <c r="E85" s="209"/>
      <c r="F85" s="209"/>
      <c r="G85" s="209"/>
      <c r="H85" s="209"/>
      <c r="I85" s="210"/>
    </row>
    <row r="86" spans="1:20" hidden="1"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hidden="1"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hidden="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hidden="1"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hidden="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hidden="1"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hidden="1"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hidden="1"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hidden="1"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hidden="1" outlineLevel="1" x14ac:dyDescent="0.2">
      <c r="A95" s="107"/>
      <c r="B95" s="42"/>
      <c r="C95" s="42"/>
      <c r="D95" s="42"/>
      <c r="E95" s="42"/>
      <c r="F95" s="42"/>
      <c r="G95" s="42"/>
      <c r="H95" s="42"/>
      <c r="I95" s="78"/>
    </row>
    <row r="96" spans="1:20" ht="13.5" hidden="1" outlineLevel="1" thickBot="1" x14ac:dyDescent="0.25">
      <c r="A96" s="208" t="s">
        <v>134</v>
      </c>
      <c r="B96" s="209"/>
      <c r="C96" s="209"/>
      <c r="D96" s="209"/>
      <c r="E96" s="209"/>
      <c r="F96" s="209"/>
      <c r="G96" s="209"/>
      <c r="H96" s="209"/>
      <c r="I96" s="210"/>
    </row>
    <row r="97" spans="1:20" hidden="1"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hidden="1"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hidden="1"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hidden="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hidden="1"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hidden="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hidden="1" outlineLevel="1" x14ac:dyDescent="0.2">
      <c r="A103" s="83" t="s">
        <v>70</v>
      </c>
      <c r="B103" s="119"/>
      <c r="C103" s="284">
        <f t="shared" ref="C103:I103" ca="1" si="62">+C13*(C91)</f>
        <v>0</v>
      </c>
      <c r="D103" s="284">
        <f t="shared" ca="1" si="62"/>
        <v>0</v>
      </c>
      <c r="E103" s="284">
        <f t="shared" ca="1" si="62"/>
        <v>0</v>
      </c>
      <c r="F103" s="284">
        <f t="shared" ca="1" si="62"/>
        <v>0</v>
      </c>
      <c r="G103" s="284">
        <f t="shared" ca="1" si="62"/>
        <v>0</v>
      </c>
      <c r="H103" s="284">
        <f t="shared" ca="1" si="62"/>
        <v>0</v>
      </c>
      <c r="I103" s="284">
        <f t="shared" ca="1" si="62"/>
        <v>0</v>
      </c>
    </row>
    <row r="104" spans="1:20" hidden="1" outlineLevel="1" x14ac:dyDescent="0.2">
      <c r="A104" s="120" t="s">
        <v>135</v>
      </c>
      <c r="B104" s="121"/>
      <c r="C104" s="295">
        <f t="shared" ref="C104:I104" ca="1" si="63">SUM(C98:C103)</f>
        <v>0</v>
      </c>
      <c r="D104" s="295">
        <f t="shared" ca="1" si="63"/>
        <v>0</v>
      </c>
      <c r="E104" s="295">
        <f t="shared" ca="1" si="63"/>
        <v>0</v>
      </c>
      <c r="F104" s="295">
        <f t="shared" ca="1" si="63"/>
        <v>0</v>
      </c>
      <c r="G104" s="295">
        <f t="shared" ca="1" si="63"/>
        <v>0</v>
      </c>
      <c r="H104" s="295">
        <f t="shared" ca="1" si="63"/>
        <v>0</v>
      </c>
      <c r="I104" s="295">
        <f t="shared" ca="1" si="63"/>
        <v>0</v>
      </c>
    </row>
    <row r="105" spans="1:20" ht="13.5" hidden="1" outlineLevel="1" thickBot="1" x14ac:dyDescent="0.25">
      <c r="A105" s="122" t="s">
        <v>136</v>
      </c>
      <c r="B105" s="123"/>
      <c r="C105" s="124">
        <f t="shared" ref="C105:I105" ca="1" si="64">IF(C36&lt;&gt;0,+C104/C36,0)</f>
        <v>0</v>
      </c>
      <c r="D105" s="124">
        <f t="shared" ca="1" si="64"/>
        <v>0</v>
      </c>
      <c r="E105" s="124">
        <f t="shared" ca="1" si="64"/>
        <v>0</v>
      </c>
      <c r="F105" s="124">
        <f t="shared" ca="1" si="64"/>
        <v>0</v>
      </c>
      <c r="G105" s="124">
        <f t="shared" ca="1" si="64"/>
        <v>0</v>
      </c>
      <c r="H105" s="124">
        <f t="shared" ca="1" si="64"/>
        <v>0</v>
      </c>
      <c r="I105" s="124">
        <f t="shared" ca="1" si="64"/>
        <v>0</v>
      </c>
    </row>
    <row r="106" spans="1:20" ht="7.5" hidden="1" customHeight="1" outlineLevel="1" x14ac:dyDescent="0.2"/>
    <row r="107" spans="1:20" collapsed="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hidden="1" outlineLevel="1" x14ac:dyDescent="0.2">
      <c r="A109" s="208" t="s">
        <v>138</v>
      </c>
      <c r="B109" s="209"/>
      <c r="C109" s="209"/>
      <c r="D109" s="209"/>
      <c r="E109" s="209"/>
      <c r="F109" s="209"/>
      <c r="G109" s="209"/>
      <c r="H109" s="209"/>
      <c r="I109" s="210"/>
      <c r="J109" s="211" t="s">
        <v>126</v>
      </c>
      <c r="K109" s="211" t="s">
        <v>127</v>
      </c>
    </row>
    <row r="110" spans="1:20" ht="13.5" hidden="1" outlineLevel="1" thickBot="1" x14ac:dyDescent="0.25">
      <c r="A110" s="212" t="s">
        <v>128</v>
      </c>
      <c r="B110" s="213"/>
      <c r="C110" s="213"/>
      <c r="D110" s="213"/>
      <c r="E110" s="213"/>
      <c r="F110" s="213"/>
      <c r="G110" s="213"/>
      <c r="H110" s="213"/>
      <c r="I110" s="213"/>
      <c r="J110" s="211"/>
      <c r="K110" s="211"/>
      <c r="N110" s="409" t="s">
        <v>334</v>
      </c>
    </row>
    <row r="111" spans="1:20" ht="25.5" hidden="1"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hidden="1" outlineLevel="1" x14ac:dyDescent="0.2">
      <c r="A112" s="58" t="s">
        <v>45</v>
      </c>
      <c r="B112" s="42"/>
      <c r="C112" s="42"/>
      <c r="D112" s="42"/>
      <c r="E112" s="42"/>
      <c r="F112" s="42"/>
      <c r="G112" s="42"/>
      <c r="H112" s="42"/>
      <c r="I112" s="78"/>
      <c r="J112" s="4"/>
    </row>
    <row r="113" spans="1:20" hidden="1"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0</v>
      </c>
      <c r="Q113" s="284">
        <f ca="1">IF($B113&lt;&gt;0,(+VLOOKUP($B113,$A$8:$I$13,6,FALSE)+VLOOKUP($B113,$A$42:$I$47,6,FALSE))*(F113),0)</f>
        <v>0</v>
      </c>
      <c r="R113" s="284">
        <f ca="1">IF($B113&lt;&gt;0,(+VLOOKUP($B113,$A$8:$I$13,7,FALSE)+VLOOKUP($B113,$A$42:$I$47,7,FALSE))*(G113),0)</f>
        <v>0</v>
      </c>
      <c r="S113" s="284">
        <f ca="1">IF($B113&lt;&gt;0,(+VLOOKUP($B113,$A$8:$I$13,8,FALSE)+VLOOKUP($B113,$A$42:$I$47,8,FALSE))*(H113),0)</f>
        <v>0</v>
      </c>
      <c r="T113" s="284">
        <f ca="1">IF($B113&lt;&gt;0,(+VLOOKUP($B113,$A$8:$I$13,9,FALSE)+VLOOKUP($B113,$A$42:$I$47,9,FALSE))*(I113),0)</f>
        <v>0</v>
      </c>
    </row>
    <row r="114" spans="1:20" hidden="1"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IF($B114&lt;&gt;0,(+VLOOKUP($B114,$A$8:$I$13,4,FALSE)+VLOOKUP($B114,$A$42:$I$47,4,FALSE))*(D114),0)</f>
        <v>0</v>
      </c>
      <c r="P114" s="284">
        <f t="shared" ref="P114:P118" si="69">IF($B114&lt;&gt;0,(+VLOOKUP($B114,$A$8:$I$13,5,FALSE)+VLOOKUP($B114,$A$42:$I$47,5,FALSE))*(E114),0)</f>
        <v>0</v>
      </c>
      <c r="Q114" s="284">
        <f t="shared" ref="Q114:Q118" si="70">IF($B114&lt;&gt;0,(+VLOOKUP($B114,$A$8:$I$13,6,FALSE)+VLOOKUP($B114,$A$42:$I$47,6,FALSE))*(F114),0)</f>
        <v>0</v>
      </c>
      <c r="R114" s="284">
        <f t="shared" ref="R114:R118" si="71">IF($B114&lt;&gt;0,(+VLOOKUP($B114,$A$8:$I$13,7,FALSE)+VLOOKUP($B114,$A$42:$I$47,7,FALSE))*(G114),0)</f>
        <v>0</v>
      </c>
      <c r="S114" s="284">
        <f t="shared" ref="S114:S118" si="72">IF($B114&lt;&gt;0,(+VLOOKUP($B114,$A$8:$I$13,8,FALSE)+VLOOKUP($B114,$A$42:$I$47,8,FALSE))*(H114),0)</f>
        <v>0</v>
      </c>
      <c r="T114" s="284">
        <f t="shared" ref="T114:T118" si="73">IF($B114&lt;&gt;0,(+VLOOKUP($B114,$A$8:$I$13,9,FALSE)+VLOOKUP($B114,$A$42:$I$47,9,FALSE))*(I114),0)</f>
        <v>0</v>
      </c>
    </row>
    <row r="115" spans="1:20" s="736" customFormat="1" hidden="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69"/>
        <v>0</v>
      </c>
      <c r="Q115" s="284">
        <f t="shared" si="70"/>
        <v>0</v>
      </c>
      <c r="R115" s="284">
        <f t="shared" si="71"/>
        <v>0</v>
      </c>
      <c r="S115" s="284">
        <f t="shared" si="72"/>
        <v>0</v>
      </c>
      <c r="T115" s="284">
        <f t="shared" si="73"/>
        <v>0</v>
      </c>
    </row>
    <row r="116" spans="1:20" hidden="1"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ref="O116:O118" si="74">IF($B116&lt;&gt;0,(+VLOOKUP($B116,$A$8:$I$13,4,FALSE)+VLOOKUP($B116,$A$42:$I$47,4,FALSE))*(D116),0)</f>
        <v>0</v>
      </c>
      <c r="P116" s="284">
        <f t="shared" si="69"/>
        <v>0</v>
      </c>
      <c r="Q116" s="284">
        <f t="shared" si="70"/>
        <v>0</v>
      </c>
      <c r="R116" s="284">
        <f t="shared" si="71"/>
        <v>0</v>
      </c>
      <c r="S116" s="284">
        <f t="shared" si="72"/>
        <v>0</v>
      </c>
      <c r="T116" s="284">
        <f t="shared" si="73"/>
        <v>0</v>
      </c>
    </row>
    <row r="117" spans="1:20" s="736" customFormat="1" hidden="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74"/>
        <v>0</v>
      </c>
      <c r="P117" s="284">
        <f t="shared" si="69"/>
        <v>0</v>
      </c>
      <c r="Q117" s="284">
        <f t="shared" si="70"/>
        <v>0</v>
      </c>
      <c r="R117" s="284">
        <f t="shared" si="71"/>
        <v>0</v>
      </c>
      <c r="S117" s="284">
        <f t="shared" si="72"/>
        <v>0</v>
      </c>
      <c r="T117" s="284">
        <f t="shared" si="73"/>
        <v>0</v>
      </c>
    </row>
    <row r="118" spans="1:20" s="743" customFormat="1" hidden="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74"/>
        <v>0</v>
      </c>
      <c r="P118" s="284">
        <f t="shared" si="69"/>
        <v>0</v>
      </c>
      <c r="Q118" s="284">
        <f t="shared" si="70"/>
        <v>0</v>
      </c>
      <c r="R118" s="284">
        <f t="shared" si="71"/>
        <v>0</v>
      </c>
      <c r="S118" s="284">
        <f t="shared" si="72"/>
        <v>0</v>
      </c>
      <c r="T118" s="284">
        <f t="shared" si="73"/>
        <v>0</v>
      </c>
    </row>
    <row r="119" spans="1:20" ht="11.25" hidden="1"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0</v>
      </c>
      <c r="Q119" s="291">
        <f t="shared" ca="1" si="75"/>
        <v>0</v>
      </c>
      <c r="R119" s="291">
        <f t="shared" ca="1" si="75"/>
        <v>0</v>
      </c>
      <c r="S119" s="291">
        <f t="shared" ca="1" si="75"/>
        <v>0</v>
      </c>
      <c r="T119" s="291">
        <f t="shared" ca="1" si="75"/>
        <v>0</v>
      </c>
    </row>
    <row r="120" spans="1:20" ht="12" hidden="1"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hidden="1" outlineLevel="1" x14ac:dyDescent="0.2">
      <c r="A121" s="208" t="s">
        <v>139</v>
      </c>
      <c r="B121" s="209"/>
      <c r="C121" s="209"/>
      <c r="D121" s="209"/>
      <c r="E121" s="209"/>
      <c r="F121" s="209"/>
      <c r="G121" s="209"/>
      <c r="H121" s="209"/>
      <c r="I121" s="210"/>
    </row>
    <row r="122" spans="1:20" hidden="1"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hidden="1"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hidden="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hidden="1"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hidden="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hidden="1"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hidden="1"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hidden="1"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hidden="1"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hidden="1" outlineLevel="1" x14ac:dyDescent="0.2">
      <c r="B131" s="42"/>
      <c r="C131" s="42"/>
      <c r="D131" s="42"/>
      <c r="E131" s="42"/>
      <c r="F131" s="42"/>
      <c r="G131" s="42"/>
      <c r="H131" s="42"/>
      <c r="I131" s="78"/>
    </row>
    <row r="132" spans="1:16" ht="13.5" hidden="1" outlineLevel="1" thickBot="1" x14ac:dyDescent="0.25">
      <c r="A132" s="208" t="s">
        <v>140</v>
      </c>
      <c r="B132" s="209"/>
      <c r="C132" s="209"/>
      <c r="D132" s="209"/>
      <c r="E132" s="209"/>
      <c r="F132" s="209"/>
      <c r="G132" s="209"/>
      <c r="H132" s="209"/>
      <c r="I132" s="210"/>
    </row>
    <row r="133" spans="1:16" hidden="1"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hidden="1"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hidden="1"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hidden="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hidden="1"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hidden="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hidden="1" outlineLevel="1" x14ac:dyDescent="0.2">
      <c r="A139" s="83" t="s">
        <v>70</v>
      </c>
      <c r="B139" s="119"/>
      <c r="C139" s="284">
        <f ca="1">(+C13+C47)*(C$127)</f>
        <v>0</v>
      </c>
      <c r="D139" s="284">
        <f t="shared" ref="D139:I139" ca="1" si="83">(+D13+D47)*(D$127)</f>
        <v>0</v>
      </c>
      <c r="E139" s="284">
        <f t="shared" ca="1" si="83"/>
        <v>0</v>
      </c>
      <c r="F139" s="284">
        <f t="shared" ca="1" si="83"/>
        <v>0</v>
      </c>
      <c r="G139" s="284">
        <f t="shared" ca="1" si="83"/>
        <v>0</v>
      </c>
      <c r="H139" s="284">
        <f t="shared" ca="1" si="83"/>
        <v>0</v>
      </c>
      <c r="I139" s="284">
        <f t="shared" ca="1" si="83"/>
        <v>0</v>
      </c>
    </row>
    <row r="140" spans="1:16" hidden="1" outlineLevel="1" x14ac:dyDescent="0.2">
      <c r="A140" s="120" t="s">
        <v>140</v>
      </c>
      <c r="B140" s="121"/>
      <c r="C140" s="295">
        <f t="shared" ref="C140:I140" ca="1" si="84">SUM(C134:C139)</f>
        <v>0</v>
      </c>
      <c r="D140" s="295">
        <f t="shared" ca="1" si="84"/>
        <v>0</v>
      </c>
      <c r="E140" s="295">
        <f t="shared" ca="1" si="84"/>
        <v>0</v>
      </c>
      <c r="F140" s="295">
        <f t="shared" ca="1" si="84"/>
        <v>0</v>
      </c>
      <c r="G140" s="295">
        <f t="shared" ca="1" si="84"/>
        <v>0</v>
      </c>
      <c r="H140" s="295">
        <f t="shared" ca="1" si="84"/>
        <v>0</v>
      </c>
      <c r="I140" s="295">
        <f t="shared" ca="1" si="84"/>
        <v>0</v>
      </c>
    </row>
    <row r="141" spans="1:16" ht="13.5" hidden="1" outlineLevel="1" thickBot="1" x14ac:dyDescent="0.25">
      <c r="A141" s="122" t="s">
        <v>141</v>
      </c>
      <c r="B141" s="126"/>
      <c r="C141" s="124">
        <f t="shared" ref="C141:I141" ca="1" si="85">IF((+C36+C48)&lt;&gt;0,+C140/(+C36+C48),0)</f>
        <v>0</v>
      </c>
      <c r="D141" s="124">
        <f t="shared" ca="1" si="85"/>
        <v>0</v>
      </c>
      <c r="E141" s="124">
        <f t="shared" ca="1" si="85"/>
        <v>0</v>
      </c>
      <c r="F141" s="124">
        <f t="shared" ca="1" si="85"/>
        <v>0</v>
      </c>
      <c r="G141" s="124">
        <f t="shared" ca="1" si="85"/>
        <v>0</v>
      </c>
      <c r="H141" s="124">
        <f t="shared" ca="1" si="85"/>
        <v>0</v>
      </c>
      <c r="I141" s="124">
        <f t="shared" ca="1" si="85"/>
        <v>0</v>
      </c>
    </row>
    <row r="142" spans="1:16" hidden="1" outlineLevel="1" x14ac:dyDescent="0.2"/>
    <row r="143" spans="1:16" collapsed="1"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f t="shared" ref="A160:A169" ca="1" si="90">IF(ISNUMBER($J160),OFFSET($B$177,MATCH(+$J160,$J$178:$J$195,0),0),"")</f>
        <v>0</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481</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62"/>
      <c r="D185" s="284"/>
      <c r="E185" s="284"/>
      <c r="F185" s="284"/>
      <c r="G185" s="284"/>
      <c r="H185" s="284"/>
      <c r="I185" s="284"/>
      <c r="J185" s="63"/>
      <c r="K185" s="63"/>
      <c r="L185" s="63"/>
    </row>
    <row r="186" spans="1:12" hidden="1" outlineLevel="1" x14ac:dyDescent="0.2">
      <c r="A186" s="61" t="s">
        <v>69</v>
      </c>
      <c r="B186" s="65"/>
      <c r="C186" s="65"/>
      <c r="D186" s="284"/>
      <c r="E186" s="284"/>
      <c r="F186" s="284"/>
      <c r="G186" s="284"/>
      <c r="H186" s="284"/>
      <c r="I186" s="284"/>
      <c r="J186" s="42"/>
      <c r="K186" s="21"/>
      <c r="L186" s="21"/>
    </row>
    <row r="187" spans="1:12" s="736" customFormat="1" hidden="1" outlineLevel="1" x14ac:dyDescent="0.2">
      <c r="A187" s="61" t="s">
        <v>546</v>
      </c>
      <c r="B187" s="65"/>
      <c r="C187" s="65"/>
      <c r="D187" s="284"/>
      <c r="E187" s="284"/>
      <c r="F187" s="284"/>
      <c r="G187" s="284"/>
      <c r="H187" s="284"/>
      <c r="I187" s="284"/>
      <c r="J187" s="42"/>
      <c r="K187" s="712"/>
      <c r="L187" s="712"/>
    </row>
    <row r="188" spans="1:12" hidden="1" outlineLevel="1" x14ac:dyDescent="0.2">
      <c r="A188" s="61" t="s">
        <v>547</v>
      </c>
      <c r="B188" s="65"/>
      <c r="C188" s="584">
        <v>0</v>
      </c>
      <c r="D188" s="284"/>
      <c r="E188" s="284"/>
      <c r="F188" s="284"/>
      <c r="G188" s="284"/>
      <c r="H188" s="284"/>
      <c r="I188" s="284"/>
      <c r="J188" s="42"/>
      <c r="K188" s="21"/>
      <c r="L188" s="21"/>
    </row>
    <row r="189" spans="1:12" s="736" customFormat="1" hidden="1" outlineLevel="1" x14ac:dyDescent="0.2">
      <c r="A189" s="61" t="s">
        <v>498</v>
      </c>
      <c r="B189" s="65"/>
      <c r="C189" s="584"/>
      <c r="D189" s="284"/>
      <c r="E189" s="284"/>
      <c r="F189" s="284"/>
      <c r="G189" s="284"/>
      <c r="H189" s="284"/>
      <c r="I189" s="284"/>
      <c r="J189" s="42"/>
      <c r="K189" s="712"/>
      <c r="L189" s="712"/>
    </row>
    <row r="190" spans="1:12" hidden="1" outlineLevel="1" x14ac:dyDescent="0.2">
      <c r="A190" s="83" t="s">
        <v>70</v>
      </c>
      <c r="B190" s="65"/>
      <c r="C190" s="65"/>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0</v>
      </c>
      <c r="D205" s="82">
        <f t="shared" ca="1" si="98"/>
        <v>0</v>
      </c>
      <c r="E205" s="82">
        <f t="shared" ca="1" si="98"/>
        <v>0</v>
      </c>
      <c r="F205" s="82">
        <f t="shared" ca="1" si="98"/>
        <v>0</v>
      </c>
      <c r="G205" s="82">
        <f t="shared" ca="1" si="98"/>
        <v>0</v>
      </c>
      <c r="H205" s="82">
        <f t="shared" ca="1" si="98"/>
        <v>0</v>
      </c>
      <c r="I205" s="82">
        <f t="shared" ca="1" si="98"/>
        <v>0</v>
      </c>
    </row>
    <row r="206" spans="1:9" hidden="1" outlineLevel="1" x14ac:dyDescent="0.2">
      <c r="A206" t="s">
        <v>149</v>
      </c>
      <c r="B206" s="82">
        <f t="shared" ref="B206:I206" ca="1" si="99">+B36</f>
        <v>0</v>
      </c>
      <c r="C206" s="82">
        <f t="shared" ca="1" si="99"/>
        <v>0</v>
      </c>
      <c r="D206" s="82">
        <f t="shared" ca="1" si="99"/>
        <v>0</v>
      </c>
      <c r="E206" s="82">
        <f t="shared" ca="1" si="99"/>
        <v>0</v>
      </c>
      <c r="F206" s="82">
        <f t="shared" ca="1" si="99"/>
        <v>0</v>
      </c>
      <c r="G206" s="82">
        <f t="shared" ca="1" si="99"/>
        <v>0</v>
      </c>
      <c r="H206" s="82">
        <f t="shared" ca="1" si="99"/>
        <v>0</v>
      </c>
      <c r="I206" s="82">
        <f t="shared" ca="1" si="99"/>
        <v>0</v>
      </c>
    </row>
    <row r="207" spans="1:9" hidden="1" outlineLevel="1" x14ac:dyDescent="0.2">
      <c r="A207" t="s">
        <v>150</v>
      </c>
      <c r="B207" s="82">
        <f t="shared" ref="B207:I207" ca="1" si="100">+B36+B48</f>
        <v>0</v>
      </c>
      <c r="C207" s="82">
        <f t="shared" ca="1" si="100"/>
        <v>0</v>
      </c>
      <c r="D207" s="82">
        <f t="shared" ca="1" si="100"/>
        <v>0</v>
      </c>
      <c r="E207" s="82">
        <f t="shared" ca="1" si="100"/>
        <v>0</v>
      </c>
      <c r="F207" s="82">
        <f t="shared" ca="1" si="100"/>
        <v>0</v>
      </c>
      <c r="G207" s="82">
        <f t="shared" ca="1" si="100"/>
        <v>0</v>
      </c>
      <c r="H207" s="82">
        <f t="shared" ca="1" si="100"/>
        <v>0</v>
      </c>
      <c r="I207" s="82">
        <f t="shared" ca="1" si="100"/>
        <v>0</v>
      </c>
    </row>
    <row r="208" spans="1:9" hidden="1" outlineLevel="1" x14ac:dyDescent="0.2">
      <c r="A208" t="s">
        <v>151</v>
      </c>
      <c r="B208" s="82">
        <f t="shared" ref="B208:I208" ca="1" si="101">+B70</f>
        <v>0</v>
      </c>
      <c r="C208" s="82">
        <f t="shared" ca="1" si="101"/>
        <v>0</v>
      </c>
      <c r="D208" s="82">
        <f t="shared" ca="1" si="101"/>
        <v>0</v>
      </c>
      <c r="E208" s="82">
        <f t="shared" ca="1" si="101"/>
        <v>0</v>
      </c>
      <c r="F208" s="82">
        <f t="shared" ca="1" si="101"/>
        <v>0</v>
      </c>
      <c r="G208" s="82">
        <f t="shared" ca="1" si="101"/>
        <v>0</v>
      </c>
      <c r="H208" s="82">
        <f t="shared" ca="1" si="101"/>
        <v>0</v>
      </c>
      <c r="I208" s="82">
        <f t="shared" ca="1" si="101"/>
        <v>0</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65" priority="2" stopIfTrue="1" operator="notEqual">
      <formula>0</formula>
    </cfRule>
  </conditionalFormatting>
  <conditionalFormatting sqref="J130 J94 J70 J59 J48 J36:J37 J14 J25">
    <cfRule type="cellIs" dxfId="64" priority="3" stopIfTrue="1" operator="equal">
      <formula>"OK"</formula>
    </cfRule>
    <cfRule type="cellIs" dxfId="63" priority="4" stopIfTrue="1" operator="equal">
      <formula>"Warning Check Escalations"</formula>
    </cfRule>
  </conditionalFormatting>
  <conditionalFormatting sqref="N120:T120 N84:T84">
    <cfRule type="cellIs" dxfId="62" priority="5" stopIfTrue="1" operator="notEqual">
      <formula>0</formula>
    </cfRule>
    <cfRule type="cellIs" dxfId="61" priority="6" stopIfTrue="1" operator="equal">
      <formula>0</formula>
    </cfRule>
  </conditionalFormatting>
  <conditionalFormatting sqref="B94:I94">
    <cfRule type="cellIs" dxfId="60" priority="1" stopIfTrue="1" operator="notEqual">
      <formula>0</formula>
    </cfRule>
  </conditionalFormatting>
  <dataValidations count="5">
    <dataValidation type="list" showInputMessage="1" showErrorMessage="1" sqref="B112" xr:uid="{00000000-0002-0000-4D00-000000000000}">
      <formula1>"Labour, Materials, Services"</formula1>
    </dataValidation>
    <dataValidation type="list" allowBlank="1" showInputMessage="1" showErrorMessage="1" sqref="A77:A82" xr:uid="{00000000-0002-0000-4D00-000001000000}">
      <formula1>EscalationDescription_Input_Cost</formula1>
    </dataValidation>
    <dataValidation type="list" showInputMessage="1" showErrorMessage="1" sqref="A113:A118" xr:uid="{00000000-0002-0000-4D00-000002000000}">
      <formula1>EscalationDescription_General</formula1>
    </dataValidation>
    <dataValidation type="list" allowBlank="1" showInputMessage="1" showErrorMessage="1" sqref="D5" xr:uid="{00000000-0002-0000-4D00-000003000000}">
      <formula1>"2008/09 Regulatory Accounts, Bottom Up"</formula1>
    </dataValidation>
    <dataValidation type="list" showInputMessage="1" showErrorMessage="1" sqref="B77:B82 B113:B118" xr:uid="{00000000-0002-0000-4D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37889"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7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0-000000000000}">
  <sheetPr codeName="Sheet52">
    <tabColor indexed="17"/>
    <pageSetUpPr fitToPage="1"/>
  </sheetPr>
  <dimension ref="A1:T240"/>
  <sheetViews>
    <sheetView showGridLines="0" workbookViewId="0">
      <selection activeCell="A115" sqref="A115"/>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40</v>
      </c>
      <c r="B1" s="1"/>
      <c r="C1" s="72"/>
      <c r="D1" s="42"/>
      <c r="E1" s="42"/>
      <c r="F1" s="42"/>
      <c r="G1" s="42"/>
      <c r="H1" s="42"/>
      <c r="I1" s="73" t="str">
        <f>LU_TemplateDollarDenomination</f>
        <v>$'M Real 2017/18</v>
      </c>
      <c r="J1" s="280" t="s">
        <v>248</v>
      </c>
      <c r="K1" s="304">
        <v>24</v>
      </c>
      <c r="M1" s="281"/>
      <c r="N1" s="279"/>
      <c r="O1" s="279"/>
      <c r="P1" s="279"/>
      <c r="Q1" s="279"/>
      <c r="R1" s="279"/>
      <c r="S1" s="279"/>
      <c r="T1" s="279"/>
    </row>
    <row r="2" spans="1:20" ht="15.75" x14ac:dyDescent="0.25">
      <c r="A2" s="184" t="s">
        <v>114</v>
      </c>
      <c r="B2" s="74" t="str">
        <f ca="1">OFFSET(List_DAOpexStart,+$K$1,1)</f>
        <v>N/A</v>
      </c>
      <c r="F2" s="283"/>
      <c r="H2" s="42"/>
      <c r="I2" s="282"/>
      <c r="L2" s="281"/>
      <c r="M2" s="281"/>
    </row>
    <row r="3" spans="1:20" ht="16.5" thickBot="1" x14ac:dyDescent="0.3">
      <c r="A3" s="184" t="s">
        <v>329</v>
      </c>
      <c r="B3" s="236">
        <f ca="1">OFFSET(List_DAOpexStart,+$K$1,2)</f>
        <v>0</v>
      </c>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hidden="1" outlineLevel="1" x14ac:dyDescent="0.25">
      <c r="A5" s="207" t="s">
        <v>118</v>
      </c>
      <c r="B5" s="78"/>
      <c r="C5" s="78"/>
      <c r="D5" s="79"/>
      <c r="E5" s="78"/>
      <c r="F5" s="78"/>
      <c r="G5" s="78"/>
      <c r="H5" s="78"/>
      <c r="I5" s="78"/>
      <c r="J5" s="42"/>
    </row>
    <row r="6" spans="1:20" hidden="1" outlineLevel="1" x14ac:dyDescent="0.2">
      <c r="B6" s="80"/>
      <c r="C6" s="80"/>
      <c r="D6" s="80"/>
      <c r="E6" s="80"/>
      <c r="F6" s="80"/>
      <c r="G6" s="80"/>
      <c r="H6" s="80"/>
      <c r="I6" s="80"/>
      <c r="J6" s="36"/>
      <c r="K6" s="21"/>
      <c r="L6" s="21"/>
    </row>
    <row r="7" spans="1:20" s="64" customFormat="1" ht="14.25" hidden="1" outlineLevel="1" x14ac:dyDescent="0.2">
      <c r="A7" s="58" t="s">
        <v>119</v>
      </c>
      <c r="B7" s="78"/>
      <c r="C7" s="78"/>
      <c r="D7" s="78"/>
      <c r="E7" s="78"/>
      <c r="F7" s="78"/>
      <c r="G7" s="78"/>
      <c r="H7" s="78"/>
      <c r="I7" s="78"/>
      <c r="J7" s="36"/>
      <c r="K7" s="63"/>
      <c r="L7" s="63"/>
    </row>
    <row r="8" spans="1:20" hidden="1" outlineLevel="1" x14ac:dyDescent="0.2">
      <c r="A8" s="61" t="s">
        <v>68</v>
      </c>
      <c r="B8" s="284">
        <f ca="1">OFFSET(List_NWOpexStart,MATCH($K$1,'I-4 History'!$A$7:$A$222)+2,0)</f>
        <v>0</v>
      </c>
      <c r="C8" s="284">
        <f ca="1">OFFSET(Future_DAOpexStart,MATCH($K$1,'I-5 Future DA'!$A$6:$A$222)+2,+'I-5 Future DA'!D$5)</f>
        <v>0</v>
      </c>
      <c r="D8" s="284">
        <f ca="1">OFFSET(Future_DAOpexStart,MATCH($K$1,'I-5 Future DA'!$A$6:$A$222)+2,+'I-5 Future DA'!E$5)</f>
        <v>0</v>
      </c>
      <c r="E8" s="284">
        <f ca="1">OFFSET(Future_DAOpexStart,MATCH($K$1,'I-5 Future DA'!$A$6:$A$222)+2,+'I-5 Future DA'!F$5)</f>
        <v>0</v>
      </c>
      <c r="F8" s="284">
        <f ca="1">OFFSET(Future_DAOpexStart,MATCH($K$1,'I-5 Future DA'!$A$6:$A$222)+2,+'I-5 Future DA'!G$5)</f>
        <v>0</v>
      </c>
      <c r="G8" s="284">
        <f ca="1">OFFSET(Future_DAOpexStart,MATCH($K$1,'I-5 Future DA'!$A$6:$A$222)+2,+'I-5 Future DA'!H$5)</f>
        <v>0</v>
      </c>
      <c r="H8" s="284">
        <f ca="1">OFFSET(Future_DAOpexStart,MATCH($K$1,'I-5 Future DA'!$A$6:$A$222)+2,+'I-5 Future DA'!I$5)</f>
        <v>0</v>
      </c>
      <c r="I8" s="284">
        <f ca="1">OFFSET(Future_DAOpexStart,MATCH($K$1,'I-5 Future DA'!$A$6:$A$222)+2,+'I-5 Future DA'!J$5)</f>
        <v>0</v>
      </c>
      <c r="J8" s="81"/>
      <c r="K8" s="21"/>
      <c r="L8" s="21"/>
    </row>
    <row r="9" spans="1:20" hidden="1" outlineLevel="1" x14ac:dyDescent="0.2">
      <c r="A9" s="61" t="s">
        <v>69</v>
      </c>
      <c r="B9" s="284">
        <f ca="1">OFFSET(List_NWOpexStart,MATCH($K$1,'I-4 History'!$A$7:$A$222)+3,0)</f>
        <v>0</v>
      </c>
      <c r="C9" s="284">
        <f ca="1">OFFSET(Future_DAOpexStart,MATCH($K$1,'I-5 Future DA'!$A$6:$A$222)+3,+'I-5 Future DA'!D$5)</f>
        <v>0</v>
      </c>
      <c r="D9" s="284">
        <f ca="1">OFFSET(Future_DAOpexStart,MATCH($K$1,'I-5 Future DA'!$A$6:$A$222)+3,+'I-5 Future DA'!E$5)</f>
        <v>0</v>
      </c>
      <c r="E9" s="284">
        <f ca="1">OFFSET(Future_DAOpexStart,MATCH($K$1,'I-5 Future DA'!$A$6:$A$222)+3,+'I-5 Future DA'!F$5)</f>
        <v>0</v>
      </c>
      <c r="F9" s="284">
        <f ca="1">OFFSET(Future_DAOpexStart,MATCH($K$1,'I-5 Future DA'!$A$6:$A$222)+3,+'I-5 Future DA'!G$5)</f>
        <v>0</v>
      </c>
      <c r="G9" s="284">
        <f ca="1">OFFSET(Future_DAOpexStart,MATCH($K$1,'I-5 Future DA'!$A$6:$A$222)+3,+'I-5 Future DA'!H$5)</f>
        <v>0</v>
      </c>
      <c r="H9" s="284">
        <f ca="1">OFFSET(Future_DAOpexStart,MATCH($K$1,'I-5 Future DA'!$A$6:$A$222)+3,+'I-5 Future DA'!I$5)</f>
        <v>0</v>
      </c>
      <c r="I9" s="284">
        <f ca="1">OFFSET(Future_DAOpexStart,MATCH($K$1,'I-5 Future DA'!$A$6:$A$222)+3,+'I-5 Future DA'!J$5)</f>
        <v>0</v>
      </c>
      <c r="J9" s="36"/>
      <c r="K9" s="21"/>
      <c r="L9" s="21"/>
    </row>
    <row r="10" spans="1:20" s="736" customFormat="1" hidden="1" outlineLevel="1" x14ac:dyDescent="0.2">
      <c r="A10" s="61" t="s">
        <v>546</v>
      </c>
      <c r="B10" s="284">
        <f ca="1">OFFSET(List_NWOpexStart,MATCH($K$1,'I-4 History'!$A$7:$A$222)+4,0)</f>
        <v>0</v>
      </c>
      <c r="C10" s="284">
        <f ca="1">OFFSET(Future_DAOpexStart,MATCH($K$1,'I-5 Future DA'!$A$6:$A$222)+4,+'I-5 Future DA'!D$5)</f>
        <v>0</v>
      </c>
      <c r="D10" s="284">
        <f ca="1">OFFSET(Future_DAOpexStart,MATCH($K$1,'I-5 Future DA'!$A$6:$A$222)+4,+'I-5 Future DA'!E$5)</f>
        <v>0</v>
      </c>
      <c r="E10" s="284">
        <f ca="1">OFFSET(Future_DAOpexStart,MATCH($K$1,'I-5 Future DA'!$A$6:$A$222)+4,+'I-5 Future DA'!F$5)</f>
        <v>0</v>
      </c>
      <c r="F10" s="284">
        <f ca="1">OFFSET(Future_DAOpexStart,MATCH($K$1,'I-5 Future DA'!$A$6:$A$222)+4,+'I-5 Future DA'!G$5)</f>
        <v>0</v>
      </c>
      <c r="G10" s="284">
        <f ca="1">OFFSET(Future_DAOpexStart,MATCH($K$1,'I-5 Future DA'!$A$6:$A$222)+4,+'I-5 Future DA'!H$5)</f>
        <v>0</v>
      </c>
      <c r="H10" s="284">
        <f ca="1">OFFSET(Future_DAOpexStart,MATCH($K$1,'I-5 Future DA'!$A$6:$A$222)+4,+'I-5 Future DA'!I$5)</f>
        <v>0</v>
      </c>
      <c r="I10" s="284">
        <f ca="1">OFFSET(Future_DAOpexStart,MATCH($K$1,'I-5 Future DA'!$A$6:$A$222)+4,+'I-5 Future DA'!J$5)</f>
        <v>0</v>
      </c>
      <c r="J10" s="36"/>
      <c r="K10" s="712"/>
      <c r="L10" s="712"/>
    </row>
    <row r="11" spans="1:20" hidden="1" outlineLevel="1" x14ac:dyDescent="0.2">
      <c r="A11" s="61" t="s">
        <v>547</v>
      </c>
      <c r="B11" s="284">
        <f ca="1">OFFSET(List_NWOpexStart,MATCH($K$1,'I-4 History'!$A$7:$A$222)+5,0)</f>
        <v>0</v>
      </c>
      <c r="C11" s="284">
        <f ca="1">OFFSET(Future_DAOpexStart,MATCH($K$1,'I-5 Future DA'!$A$6:$A$222)+5,+'I-5 Future DA'!D$5)</f>
        <v>0</v>
      </c>
      <c r="D11" s="284">
        <f ca="1">OFFSET(Future_DAOpexStart,MATCH($K$1,'I-5 Future DA'!$A$6:$A$222)+5,+'I-5 Future DA'!E$5)</f>
        <v>0</v>
      </c>
      <c r="E11" s="284">
        <f ca="1">OFFSET(Future_DAOpexStart,MATCH($K$1,'I-5 Future DA'!$A$6:$A$222)+5,+'I-5 Future DA'!F$5)</f>
        <v>0</v>
      </c>
      <c r="F11" s="284">
        <f ca="1">OFFSET(Future_DAOpexStart,MATCH($K$1,'I-5 Future DA'!$A$6:$A$222)+5,+'I-5 Future DA'!G$5)</f>
        <v>0</v>
      </c>
      <c r="G11" s="284">
        <f ca="1">OFFSET(Future_DAOpexStart,MATCH($K$1,'I-5 Future DA'!$A$6:$A$222)+5,+'I-5 Future DA'!H$5)</f>
        <v>0</v>
      </c>
      <c r="H11" s="284">
        <f ca="1">OFFSET(Future_DAOpexStart,MATCH($K$1,'I-5 Future DA'!$A$6:$A$222)+5,+'I-5 Future DA'!I$5)</f>
        <v>0</v>
      </c>
      <c r="I11" s="284">
        <f ca="1">OFFSET(Future_DAOpexStart,MATCH($K$1,'I-5 Future DA'!$A$6:$A$222)+5,+'I-5 Future DA'!J$5)</f>
        <v>0</v>
      </c>
      <c r="J11" s="36"/>
      <c r="K11" s="21"/>
      <c r="L11" s="21"/>
    </row>
    <row r="12" spans="1:20" s="736" customFormat="1" hidden="1" outlineLevel="1" x14ac:dyDescent="0.2">
      <c r="A12" s="61" t="s">
        <v>498</v>
      </c>
      <c r="B12" s="284">
        <f ca="1">OFFSET(List_NWOpexStart,MATCH($K$1,'I-4 History'!$A$7:$A$222)+6,0)</f>
        <v>0</v>
      </c>
      <c r="C12" s="284">
        <f ca="1">OFFSET(Future_DAOpexStart,MATCH($K$1,'I-5 Future DA'!$A$6:$A$222)+6,+'I-5 Future DA'!D$5)</f>
        <v>0</v>
      </c>
      <c r="D12" s="284">
        <f ca="1">OFFSET(Future_DAOpexStart,MATCH($K$1,'I-5 Future DA'!$A$6:$A$222)+6,+'I-5 Future DA'!E$5)</f>
        <v>0</v>
      </c>
      <c r="E12" s="284">
        <f ca="1">OFFSET(Future_DAOpexStart,MATCH($K$1,'I-5 Future DA'!$A$6:$A$222)+6,+'I-5 Future DA'!F$5)</f>
        <v>0</v>
      </c>
      <c r="F12" s="284">
        <f ca="1">OFFSET(Future_DAOpexStart,MATCH($K$1,'I-5 Future DA'!$A$6:$A$222)+6,+'I-5 Future DA'!G$5)</f>
        <v>0</v>
      </c>
      <c r="G12" s="284">
        <f ca="1">OFFSET(Future_DAOpexStart,MATCH($K$1,'I-5 Future DA'!$A$6:$A$222)+6,+'I-5 Future DA'!H$5)</f>
        <v>0</v>
      </c>
      <c r="H12" s="284">
        <f ca="1">OFFSET(Future_DAOpexStart,MATCH($K$1,'I-5 Future DA'!$A$6:$A$222)+6,+'I-5 Future DA'!I$5)</f>
        <v>0</v>
      </c>
      <c r="I12" s="284">
        <f ca="1">OFFSET(Future_DAOpexStart,MATCH($K$1,'I-5 Future DA'!$A$6:$A$222)+6,+'I-5 Future DA'!J$5)</f>
        <v>0</v>
      </c>
      <c r="J12" s="36"/>
      <c r="K12" s="712"/>
      <c r="L12" s="712"/>
    </row>
    <row r="13" spans="1:20" hidden="1" outlineLevel="1" x14ac:dyDescent="0.2">
      <c r="A13" s="83" t="s">
        <v>70</v>
      </c>
      <c r="B13" s="285">
        <f ca="1">OFFSET(List_NWOpexStart,MATCH($K$1,'I-4 History'!$A$7:$A$222)+7,0)</f>
        <v>0</v>
      </c>
      <c r="C13" s="285">
        <f ca="1">OFFSET(Future_DAOpexStart,MATCH($K$1,'I-5 Future DA'!$A$6:$A$222)+7,+'I-5 Future DA'!D$5)</f>
        <v>0</v>
      </c>
      <c r="D13" s="285">
        <f ca="1">OFFSET(Future_DAOpexStart,MATCH($K$1,'I-5 Future DA'!$A$6:$A$222)+7,+'I-5 Future DA'!E$5)</f>
        <v>0</v>
      </c>
      <c r="E13" s="285">
        <f ca="1">OFFSET(Future_DAOpexStart,MATCH($K$1,'I-5 Future DA'!$A$6:$A$222)+7,+'I-5 Future DA'!F$5)</f>
        <v>0</v>
      </c>
      <c r="F13" s="285">
        <f ca="1">OFFSET(Future_DAOpexStart,MATCH($K$1,'I-5 Future DA'!$A$6:$A$222)+7,+'I-5 Future DA'!G$5)</f>
        <v>0</v>
      </c>
      <c r="G13" s="285">
        <f ca="1">OFFSET(Future_DAOpexStart,MATCH($K$1,'I-5 Future DA'!$A$6:$A$222)+7,+'I-5 Future DA'!H$5)</f>
        <v>0</v>
      </c>
      <c r="H13" s="285">
        <f ca="1">OFFSET(Future_DAOpexStart,MATCH($K$1,'I-5 Future DA'!$A$6:$A$222)+7,+'I-5 Future DA'!I$5)</f>
        <v>0</v>
      </c>
      <c r="I13" s="285">
        <f ca="1">OFFSET(Future_DAOpexStart,MATCH($K$1,'I-5 Future DA'!$A$6:$A$222)+7,+'I-5 Future DA'!J$5)</f>
        <v>0</v>
      </c>
      <c r="J13" s="36"/>
      <c r="K13" s="21"/>
      <c r="L13" s="21"/>
    </row>
    <row r="14" spans="1:20" s="87" customFormat="1" ht="18" customHeight="1" collapsed="1" thickBot="1" x14ac:dyDescent="0.25">
      <c r="A14" s="84" t="s">
        <v>71</v>
      </c>
      <c r="B14" s="286">
        <f t="shared" ref="B14:I14" ca="1" si="0">SUM(B8:B13)</f>
        <v>0</v>
      </c>
      <c r="C14" s="286">
        <f t="shared" ca="1" si="0"/>
        <v>0</v>
      </c>
      <c r="D14" s="286">
        <f t="shared" ca="1" si="0"/>
        <v>0</v>
      </c>
      <c r="E14" s="286">
        <f t="shared" ca="1" si="0"/>
        <v>0</v>
      </c>
      <c r="F14" s="286">
        <f t="shared" ca="1" si="0"/>
        <v>0</v>
      </c>
      <c r="G14" s="286">
        <f t="shared" ca="1" si="0"/>
        <v>0</v>
      </c>
      <c r="H14" s="286">
        <f t="shared" ca="1" si="0"/>
        <v>0</v>
      </c>
      <c r="I14" s="286">
        <f t="shared" ca="1" si="0"/>
        <v>0</v>
      </c>
      <c r="J14" s="85"/>
      <c r="K14" s="86"/>
      <c r="L14" s="86"/>
    </row>
    <row r="15" spans="1:20" hidden="1" outlineLevel="1" x14ac:dyDescent="0.2">
      <c r="A15" s="88"/>
      <c r="B15" s="89"/>
      <c r="C15" s="89"/>
      <c r="D15" s="89"/>
      <c r="E15" s="89"/>
      <c r="F15" s="89"/>
      <c r="G15" s="89"/>
      <c r="H15" s="89"/>
      <c r="I15" s="89"/>
      <c r="K15" s="21"/>
      <c r="L15" s="21"/>
    </row>
    <row r="16" spans="1:20" ht="18" hidden="1" outlineLevel="1" x14ac:dyDescent="0.25">
      <c r="A16" s="207" t="s">
        <v>41</v>
      </c>
      <c r="B16" s="78"/>
      <c r="C16" s="78"/>
      <c r="D16" s="78"/>
      <c r="E16" s="78"/>
      <c r="F16" s="78"/>
      <c r="G16" s="78"/>
      <c r="H16" s="78"/>
      <c r="I16" s="78"/>
      <c r="J16" s="42"/>
    </row>
    <row r="17" spans="1:12" ht="18" hidden="1" outlineLevel="1" x14ac:dyDescent="0.25">
      <c r="A17" s="77"/>
      <c r="B17" s="78"/>
      <c r="C17" s="78"/>
      <c r="D17" s="78"/>
      <c r="E17" s="78"/>
      <c r="F17" s="78"/>
      <c r="G17" s="78"/>
      <c r="H17" s="78"/>
      <c r="I17" s="78"/>
      <c r="J17" s="42"/>
    </row>
    <row r="18" spans="1:12" s="2" customFormat="1" hidden="1" outlineLevel="1" x14ac:dyDescent="0.2">
      <c r="A18" s="58" t="s">
        <v>119</v>
      </c>
      <c r="B18" s="59"/>
      <c r="C18" s="59"/>
      <c r="D18" s="59"/>
      <c r="E18" s="59"/>
      <c r="F18" s="59"/>
      <c r="G18" s="59"/>
      <c r="H18" s="59"/>
      <c r="I18" s="59"/>
      <c r="J18" s="60"/>
      <c r="K18" s="60"/>
      <c r="L18" s="60"/>
    </row>
    <row r="19" spans="1:12" hidden="1" outlineLevel="1" x14ac:dyDescent="0.2">
      <c r="A19" s="61" t="s">
        <v>68</v>
      </c>
      <c r="B19" s="287"/>
      <c r="C19" s="284">
        <f t="shared" ref="C19:I20" si="1">+C149</f>
        <v>0</v>
      </c>
      <c r="D19" s="284">
        <f t="shared" si="1"/>
        <v>0</v>
      </c>
      <c r="E19" s="284">
        <f t="shared" si="1"/>
        <v>0</v>
      </c>
      <c r="F19" s="284">
        <f t="shared" si="1"/>
        <v>0</v>
      </c>
      <c r="G19" s="284">
        <f t="shared" si="1"/>
        <v>0</v>
      </c>
      <c r="H19" s="284">
        <f t="shared" si="1"/>
        <v>0</v>
      </c>
      <c r="I19" s="284">
        <f t="shared" si="1"/>
        <v>0</v>
      </c>
      <c r="J19" s="42"/>
      <c r="K19" s="21"/>
      <c r="L19" s="21"/>
    </row>
    <row r="20" spans="1:12" hidden="1" outlineLevel="1" x14ac:dyDescent="0.2">
      <c r="A20" s="61" t="s">
        <v>69</v>
      </c>
      <c r="B20" s="288"/>
      <c r="C20" s="284">
        <f t="shared" si="1"/>
        <v>0</v>
      </c>
      <c r="D20" s="284">
        <f t="shared" si="1"/>
        <v>0</v>
      </c>
      <c r="E20" s="284">
        <f t="shared" si="1"/>
        <v>0</v>
      </c>
      <c r="F20" s="284">
        <f t="shared" si="1"/>
        <v>0</v>
      </c>
      <c r="G20" s="284">
        <f t="shared" si="1"/>
        <v>0</v>
      </c>
      <c r="H20" s="284">
        <f t="shared" si="1"/>
        <v>0</v>
      </c>
      <c r="I20" s="284">
        <f t="shared" si="1"/>
        <v>0</v>
      </c>
      <c r="J20" s="42"/>
      <c r="K20" s="21"/>
      <c r="L20" s="21"/>
    </row>
    <row r="21" spans="1:12" s="736" customFormat="1" hidden="1" outlineLevel="1" x14ac:dyDescent="0.2">
      <c r="A21" s="61" t="s">
        <v>546</v>
      </c>
      <c r="B21" s="288"/>
      <c r="C21" s="284">
        <f t="shared" ref="C21:I21" si="2">+C151</f>
        <v>0</v>
      </c>
      <c r="D21" s="284">
        <f t="shared" si="2"/>
        <v>0</v>
      </c>
      <c r="E21" s="284">
        <f t="shared" si="2"/>
        <v>0</v>
      </c>
      <c r="F21" s="284">
        <f t="shared" si="2"/>
        <v>0</v>
      </c>
      <c r="G21" s="284">
        <f t="shared" si="2"/>
        <v>0</v>
      </c>
      <c r="H21" s="284">
        <f t="shared" si="2"/>
        <v>0</v>
      </c>
      <c r="I21" s="284">
        <f t="shared" si="2"/>
        <v>0</v>
      </c>
      <c r="J21" s="42"/>
      <c r="K21" s="712"/>
      <c r="L21" s="712"/>
    </row>
    <row r="22" spans="1:12" hidden="1" outlineLevel="1" x14ac:dyDescent="0.2">
      <c r="A22" s="61" t="s">
        <v>547</v>
      </c>
      <c r="B22" s="288"/>
      <c r="C22" s="284">
        <f t="shared" ref="C22:I22" si="3">+C152</f>
        <v>0</v>
      </c>
      <c r="D22" s="284">
        <f t="shared" si="3"/>
        <v>0</v>
      </c>
      <c r="E22" s="284">
        <f t="shared" si="3"/>
        <v>0</v>
      </c>
      <c r="F22" s="284">
        <f t="shared" si="3"/>
        <v>0</v>
      </c>
      <c r="G22" s="284">
        <f t="shared" si="3"/>
        <v>0</v>
      </c>
      <c r="H22" s="284">
        <f t="shared" si="3"/>
        <v>0</v>
      </c>
      <c r="I22" s="284">
        <f t="shared" si="3"/>
        <v>0</v>
      </c>
      <c r="J22" s="42"/>
      <c r="K22" s="21"/>
      <c r="L22" s="21"/>
    </row>
    <row r="23" spans="1:12" s="736" customFormat="1" hidden="1" outlineLevel="1" x14ac:dyDescent="0.2">
      <c r="A23" s="61" t="s">
        <v>498</v>
      </c>
      <c r="B23" s="288"/>
      <c r="C23" s="284">
        <f t="shared" ref="C23:I23" si="4">+C153</f>
        <v>0</v>
      </c>
      <c r="D23" s="284">
        <f t="shared" si="4"/>
        <v>0</v>
      </c>
      <c r="E23" s="284">
        <f t="shared" si="4"/>
        <v>0</v>
      </c>
      <c r="F23" s="284">
        <f t="shared" si="4"/>
        <v>0</v>
      </c>
      <c r="G23" s="284">
        <f t="shared" si="4"/>
        <v>0</v>
      </c>
      <c r="H23" s="284">
        <f t="shared" si="4"/>
        <v>0</v>
      </c>
      <c r="I23" s="284">
        <f t="shared" si="4"/>
        <v>0</v>
      </c>
      <c r="J23" s="42"/>
      <c r="K23" s="712"/>
      <c r="L23" s="712"/>
    </row>
    <row r="24" spans="1:12" ht="13.5" hidden="1" outlineLevel="1" thickBot="1" x14ac:dyDescent="0.25">
      <c r="A24" s="83" t="s">
        <v>70</v>
      </c>
      <c r="B24" s="289"/>
      <c r="C24" s="285">
        <f t="shared" ref="C24:I24" si="5">+C154</f>
        <v>0</v>
      </c>
      <c r="D24" s="285">
        <f t="shared" si="5"/>
        <v>0</v>
      </c>
      <c r="E24" s="285">
        <f t="shared" si="5"/>
        <v>0</v>
      </c>
      <c r="F24" s="285">
        <f t="shared" si="5"/>
        <v>0</v>
      </c>
      <c r="G24" s="285">
        <f t="shared" si="5"/>
        <v>0</v>
      </c>
      <c r="H24" s="285">
        <f t="shared" si="5"/>
        <v>0</v>
      </c>
      <c r="I24" s="285">
        <f t="shared" si="5"/>
        <v>0</v>
      </c>
      <c r="J24" s="42"/>
      <c r="K24" s="21"/>
      <c r="L24" s="21"/>
    </row>
    <row r="25" spans="1:12" s="87" customFormat="1" ht="18" customHeight="1" collapsed="1" thickBot="1" x14ac:dyDescent="0.25">
      <c r="A25" s="84" t="s">
        <v>72</v>
      </c>
      <c r="B25" s="290"/>
      <c r="C25" s="286">
        <f t="shared" ref="C25:I25" si="6">SUM(C19:C24)</f>
        <v>0</v>
      </c>
      <c r="D25" s="286">
        <f t="shared" si="6"/>
        <v>0</v>
      </c>
      <c r="E25" s="286">
        <f t="shared" si="6"/>
        <v>0</v>
      </c>
      <c r="F25" s="286">
        <f t="shared" si="6"/>
        <v>0</v>
      </c>
      <c r="G25" s="286">
        <f t="shared" si="6"/>
        <v>0</v>
      </c>
      <c r="H25" s="286">
        <f t="shared" si="6"/>
        <v>0</v>
      </c>
      <c r="I25" s="286">
        <f t="shared" si="6"/>
        <v>0</v>
      </c>
      <c r="J25" s="91" t="str">
        <f>IF(ROUND(SUM(C155:I155)-SUM(C25:I25),2)&lt;&gt;0,"Warning Check Totals","OK")</f>
        <v>OK</v>
      </c>
      <c r="K25" s="86"/>
      <c r="L25" s="86"/>
    </row>
    <row r="26" spans="1:12" hidden="1" outlineLevel="1" x14ac:dyDescent="0.2">
      <c r="A26" s="88"/>
      <c r="B26" s="291"/>
      <c r="C26" s="291"/>
      <c r="D26" s="291"/>
      <c r="E26" s="291"/>
      <c r="F26" s="291"/>
      <c r="G26" s="291"/>
      <c r="H26" s="291"/>
      <c r="I26" s="291"/>
      <c r="J26" s="42"/>
      <c r="K26" s="21"/>
      <c r="L26" s="21"/>
    </row>
    <row r="27" spans="1:12" ht="18.75" hidden="1" customHeight="1" outlineLevel="1" x14ac:dyDescent="0.25">
      <c r="A27" s="207" t="s">
        <v>120</v>
      </c>
      <c r="B27" s="284"/>
      <c r="C27" s="284"/>
      <c r="D27" s="284"/>
      <c r="E27" s="284"/>
      <c r="F27" s="284"/>
      <c r="G27" s="284"/>
      <c r="H27" s="284"/>
      <c r="I27" s="284"/>
      <c r="J27" s="42"/>
    </row>
    <row r="28" spans="1:12" hidden="1" outlineLevel="1" x14ac:dyDescent="0.2">
      <c r="A28" s="92"/>
      <c r="B28" s="292"/>
      <c r="C28" s="292"/>
      <c r="D28" s="292"/>
      <c r="E28" s="292"/>
      <c r="F28" s="292"/>
      <c r="G28" s="292"/>
      <c r="H28" s="292"/>
      <c r="I28" s="292"/>
      <c r="J28" s="42"/>
      <c r="K28" s="21"/>
      <c r="L28" s="21"/>
    </row>
    <row r="29" spans="1:12" s="64" customFormat="1" ht="14.25" hidden="1" outlineLevel="2" x14ac:dyDescent="0.2">
      <c r="A29" s="58" t="s">
        <v>119</v>
      </c>
      <c r="B29" s="284"/>
      <c r="C29" s="284"/>
      <c r="D29" s="284"/>
      <c r="E29" s="284"/>
      <c r="F29" s="284"/>
      <c r="G29" s="284"/>
      <c r="H29" s="284"/>
      <c r="I29" s="284"/>
      <c r="J29" s="63"/>
      <c r="K29" s="63"/>
      <c r="L29" s="63"/>
    </row>
    <row r="30" spans="1:12" hidden="1" outlineLevel="2" x14ac:dyDescent="0.2">
      <c r="A30" s="61" t="s">
        <v>68</v>
      </c>
      <c r="B30" s="284">
        <f ca="1">+'DA-24'!B8+'DA-24'!B19</f>
        <v>0</v>
      </c>
      <c r="C30" s="284">
        <f ca="1">+'DA-24'!C8+'DA-24'!C19</f>
        <v>0</v>
      </c>
      <c r="D30" s="284">
        <f ca="1">+'DA-24'!D8+'DA-24'!D19</f>
        <v>0</v>
      </c>
      <c r="E30" s="284">
        <f ca="1">+'DA-24'!E8+'DA-24'!E19</f>
        <v>0</v>
      </c>
      <c r="F30" s="284">
        <f ca="1">+'DA-24'!F8+'DA-24'!F19</f>
        <v>0</v>
      </c>
      <c r="G30" s="284">
        <f ca="1">+'DA-24'!G8+'DA-24'!G19</f>
        <v>0</v>
      </c>
      <c r="H30" s="284">
        <f ca="1">+'DA-24'!H8+'DA-24'!H19</f>
        <v>0</v>
      </c>
      <c r="I30" s="284">
        <f ca="1">+'DA-24'!I8+'DA-24'!I19</f>
        <v>0</v>
      </c>
      <c r="J30" s="42"/>
      <c r="K30" s="21"/>
      <c r="L30" s="21"/>
    </row>
    <row r="31" spans="1:12" hidden="1" outlineLevel="2" x14ac:dyDescent="0.2">
      <c r="A31" s="61" t="s">
        <v>69</v>
      </c>
      <c r="B31" s="284">
        <f ca="1">+'DA-24'!B9+'DA-24'!B20</f>
        <v>0</v>
      </c>
      <c r="C31" s="284">
        <f ca="1">+'DA-24'!C9+'DA-24'!C20</f>
        <v>0</v>
      </c>
      <c r="D31" s="284">
        <f ca="1">+'DA-24'!D9+'DA-24'!D20</f>
        <v>0</v>
      </c>
      <c r="E31" s="284">
        <f ca="1">+'DA-24'!E9+'DA-24'!E20</f>
        <v>0</v>
      </c>
      <c r="F31" s="284">
        <f ca="1">+'DA-24'!F9+'DA-24'!F20</f>
        <v>0</v>
      </c>
      <c r="G31" s="284">
        <f ca="1">+'DA-24'!G9+'DA-24'!G20</f>
        <v>0</v>
      </c>
      <c r="H31" s="284">
        <f ca="1">+'DA-24'!H9+'DA-24'!H20</f>
        <v>0</v>
      </c>
      <c r="I31" s="284">
        <f ca="1">+'DA-24'!I9+'DA-24'!I20</f>
        <v>0</v>
      </c>
      <c r="J31" s="42"/>
      <c r="K31" s="21"/>
      <c r="L31" s="21"/>
    </row>
    <row r="32" spans="1:12" s="736" customFormat="1" hidden="1" outlineLevel="2" x14ac:dyDescent="0.2">
      <c r="A32" s="61" t="s">
        <v>546</v>
      </c>
      <c r="B32" s="284">
        <f ca="1">+'DA-24'!B10+'DA-24'!B21</f>
        <v>0</v>
      </c>
      <c r="C32" s="284">
        <f ca="1">+'DA-24'!C10+'DA-24'!C21</f>
        <v>0</v>
      </c>
      <c r="D32" s="284">
        <f ca="1">+'DA-24'!D10+'DA-24'!D21</f>
        <v>0</v>
      </c>
      <c r="E32" s="284">
        <f ca="1">+'DA-24'!E10+'DA-24'!E21</f>
        <v>0</v>
      </c>
      <c r="F32" s="284">
        <f ca="1">+'DA-24'!F10+'DA-24'!F21</f>
        <v>0</v>
      </c>
      <c r="G32" s="284">
        <f ca="1">+'DA-24'!G10+'DA-24'!G21</f>
        <v>0</v>
      </c>
      <c r="H32" s="284">
        <f ca="1">+'DA-24'!H10+'DA-24'!H21</f>
        <v>0</v>
      </c>
      <c r="I32" s="284">
        <f ca="1">+'DA-24'!I10+'DA-24'!I21</f>
        <v>0</v>
      </c>
      <c r="J32" s="42"/>
      <c r="K32" s="712"/>
      <c r="L32" s="712"/>
    </row>
    <row r="33" spans="1:12" hidden="1" outlineLevel="2" x14ac:dyDescent="0.2">
      <c r="A33" s="61" t="s">
        <v>547</v>
      </c>
      <c r="B33" s="284">
        <f ca="1">+'DA-24'!B11+'DA-24'!B22</f>
        <v>0</v>
      </c>
      <c r="C33" s="284">
        <f ca="1">+'DA-24'!C11+'DA-24'!C22</f>
        <v>0</v>
      </c>
      <c r="D33" s="284">
        <f ca="1">+'DA-24'!D11+'DA-24'!D22</f>
        <v>0</v>
      </c>
      <c r="E33" s="284">
        <f ca="1">+'DA-24'!E11+'DA-24'!E22</f>
        <v>0</v>
      </c>
      <c r="F33" s="284">
        <f ca="1">+'DA-24'!F11+'DA-24'!F22</f>
        <v>0</v>
      </c>
      <c r="G33" s="284">
        <f ca="1">+'DA-24'!G11+'DA-24'!G22</f>
        <v>0</v>
      </c>
      <c r="H33" s="284">
        <f ca="1">+'DA-24'!H11+'DA-24'!H22</f>
        <v>0</v>
      </c>
      <c r="I33" s="284">
        <f ca="1">+'DA-24'!I11+'DA-24'!I22</f>
        <v>0</v>
      </c>
      <c r="J33" s="42"/>
      <c r="K33" s="21"/>
      <c r="L33" s="21"/>
    </row>
    <row r="34" spans="1:12" s="736" customFormat="1" hidden="1" outlineLevel="2" x14ac:dyDescent="0.2">
      <c r="A34" s="61" t="s">
        <v>498</v>
      </c>
      <c r="B34" s="284">
        <f ca="1">+'DA-24'!B12+'DA-24'!B23</f>
        <v>0</v>
      </c>
      <c r="C34" s="284">
        <f ca="1">+'DA-24'!C12+'DA-24'!C23</f>
        <v>0</v>
      </c>
      <c r="D34" s="284">
        <f ca="1">+'DA-24'!D12+'DA-24'!D23</f>
        <v>0</v>
      </c>
      <c r="E34" s="284">
        <f ca="1">+'DA-24'!E12+'DA-24'!E23</f>
        <v>0</v>
      </c>
      <c r="F34" s="284">
        <f ca="1">+'DA-24'!F12+'DA-24'!F23</f>
        <v>0</v>
      </c>
      <c r="G34" s="284">
        <f ca="1">+'DA-24'!G12+'DA-24'!G23</f>
        <v>0</v>
      </c>
      <c r="H34" s="284">
        <f ca="1">+'DA-24'!H12+'DA-24'!H23</f>
        <v>0</v>
      </c>
      <c r="I34" s="284">
        <f ca="1">+'DA-24'!I12+'DA-24'!I23</f>
        <v>0</v>
      </c>
      <c r="J34" s="42"/>
      <c r="K34" s="712"/>
      <c r="L34" s="712"/>
    </row>
    <row r="35" spans="1:12" ht="13.5" hidden="1" outlineLevel="2" thickBot="1" x14ac:dyDescent="0.25">
      <c r="A35" s="83" t="s">
        <v>70</v>
      </c>
      <c r="B35" s="284">
        <f ca="1">+'DA-24'!B13+'DA-24'!B24</f>
        <v>0</v>
      </c>
      <c r="C35" s="284">
        <f ca="1">+'DA-24'!C13+'DA-24'!C24</f>
        <v>0</v>
      </c>
      <c r="D35" s="284">
        <f ca="1">+'DA-24'!D13+'DA-24'!D24</f>
        <v>0</v>
      </c>
      <c r="E35" s="284">
        <f ca="1">+'DA-24'!E13+'DA-24'!E24</f>
        <v>0</v>
      </c>
      <c r="F35" s="284">
        <f ca="1">+'DA-24'!F13+'DA-24'!F24</f>
        <v>0</v>
      </c>
      <c r="G35" s="284">
        <f ca="1">+'DA-24'!G13+'DA-24'!G24</f>
        <v>0</v>
      </c>
      <c r="H35" s="284">
        <f ca="1">+'DA-24'!H13+'DA-24'!H24</f>
        <v>0</v>
      </c>
      <c r="I35" s="284">
        <f ca="1">+'DA-24'!I13+'DA-24'!I24</f>
        <v>0</v>
      </c>
      <c r="J35" s="93"/>
      <c r="K35" s="21"/>
      <c r="L35" s="21"/>
    </row>
    <row r="36" spans="1:12" s="87" customFormat="1" ht="20.25" customHeight="1" collapsed="1" thickBot="1" x14ac:dyDescent="0.25">
      <c r="A36" s="94" t="s">
        <v>121</v>
      </c>
      <c r="B36" s="293">
        <f t="shared" ref="B36:I36" ca="1" si="7">SUM(B30:B35)</f>
        <v>0</v>
      </c>
      <c r="C36" s="293">
        <f t="shared" ca="1" si="7"/>
        <v>0</v>
      </c>
      <c r="D36" s="293">
        <f t="shared" ca="1" si="7"/>
        <v>0</v>
      </c>
      <c r="E36" s="293">
        <f t="shared" ca="1" si="7"/>
        <v>0</v>
      </c>
      <c r="F36" s="293">
        <f t="shared" ca="1" si="7"/>
        <v>0</v>
      </c>
      <c r="G36" s="293">
        <f t="shared" ca="1" si="7"/>
        <v>0</v>
      </c>
      <c r="H36" s="293">
        <f t="shared" ca="1" si="7"/>
        <v>0</v>
      </c>
      <c r="I36" s="293">
        <f t="shared" ca="1" si="7"/>
        <v>0</v>
      </c>
      <c r="J36" s="91" t="str">
        <f ca="1">IF(ROUND(SUM(B14:I14)+SUM(B25:I25)-SUM(B36:I36),2)&lt;&gt;0,"Warning Check Totals","OK")</f>
        <v>OK</v>
      </c>
      <c r="L36" s="86"/>
    </row>
    <row r="37" spans="1:12" ht="2.25" customHeight="1" thickBot="1" x14ac:dyDescent="0.25">
      <c r="A37" s="92"/>
      <c r="B37" s="95"/>
      <c r="C37" s="95"/>
      <c r="D37" s="95"/>
      <c r="E37" s="95"/>
      <c r="F37" s="95"/>
      <c r="G37" s="95"/>
      <c r="H37" s="95"/>
      <c r="I37" s="95"/>
      <c r="J37" s="96"/>
      <c r="L37" s="21"/>
    </row>
    <row r="38" spans="1:12" hidden="1" outlineLevel="1" x14ac:dyDescent="0.2">
      <c r="A38" s="88"/>
      <c r="B38" s="89"/>
      <c r="C38" s="89"/>
      <c r="D38" s="89"/>
      <c r="E38" s="89"/>
      <c r="F38" s="89"/>
      <c r="G38" s="89"/>
      <c r="H38" s="89"/>
      <c r="I38" s="89"/>
      <c r="K38" s="42"/>
      <c r="L38" s="21"/>
    </row>
    <row r="39" spans="1:12" ht="18" hidden="1" outlineLevel="1" x14ac:dyDescent="0.25">
      <c r="A39" s="207" t="s">
        <v>42</v>
      </c>
      <c r="B39" s="78"/>
      <c r="C39" s="78"/>
      <c r="D39" s="78"/>
      <c r="E39" s="78"/>
      <c r="F39" s="78"/>
      <c r="G39" s="78"/>
      <c r="H39" s="78"/>
      <c r="I39" s="78"/>
      <c r="K39" s="42"/>
    </row>
    <row r="40" spans="1:12" ht="18" hidden="1" outlineLevel="1" x14ac:dyDescent="0.25">
      <c r="A40" s="77"/>
      <c r="B40" s="78"/>
      <c r="C40" s="78"/>
      <c r="D40" s="78"/>
      <c r="E40" s="78"/>
      <c r="F40" s="78"/>
      <c r="G40" s="78"/>
      <c r="H40" s="78"/>
      <c r="I40" s="78"/>
      <c r="K40" s="42"/>
    </row>
    <row r="41" spans="1:12" s="2" customFormat="1" hidden="1" outlineLevel="1" x14ac:dyDescent="0.2">
      <c r="A41" s="58" t="s">
        <v>119</v>
      </c>
      <c r="B41" s="78"/>
      <c r="C41" s="78"/>
      <c r="D41" s="78"/>
      <c r="E41" s="78"/>
      <c r="F41" s="78"/>
      <c r="G41" s="78"/>
      <c r="H41" s="78"/>
      <c r="I41" s="78"/>
      <c r="K41" s="60"/>
      <c r="L41" s="60"/>
    </row>
    <row r="42" spans="1:12" s="64" customFormat="1" ht="14.25" hidden="1" outlineLevel="1" x14ac:dyDescent="0.2">
      <c r="A42" s="61" t="s">
        <v>68</v>
      </c>
      <c r="B42" s="82"/>
      <c r="C42" s="284">
        <f t="shared" ref="C42:I43" ca="1" si="8">+C98</f>
        <v>0</v>
      </c>
      <c r="D42" s="284">
        <f t="shared" ca="1" si="8"/>
        <v>0</v>
      </c>
      <c r="E42" s="284">
        <f t="shared" ca="1" si="8"/>
        <v>0</v>
      </c>
      <c r="F42" s="284">
        <f t="shared" ca="1" si="8"/>
        <v>0</v>
      </c>
      <c r="G42" s="284">
        <f t="shared" ca="1" si="8"/>
        <v>0</v>
      </c>
      <c r="H42" s="284">
        <f t="shared" ca="1" si="8"/>
        <v>0</v>
      </c>
      <c r="I42" s="284">
        <f t="shared" ca="1" si="8"/>
        <v>0</v>
      </c>
      <c r="K42" s="63"/>
      <c r="L42" s="63"/>
    </row>
    <row r="43" spans="1:12" hidden="1" outlineLevel="1" x14ac:dyDescent="0.2">
      <c r="A43" s="61" t="s">
        <v>69</v>
      </c>
      <c r="B43" s="82"/>
      <c r="C43" s="284">
        <f t="shared" ca="1" si="8"/>
        <v>0</v>
      </c>
      <c r="D43" s="284">
        <f t="shared" ca="1" si="8"/>
        <v>0</v>
      </c>
      <c r="E43" s="284">
        <f t="shared" ca="1" si="8"/>
        <v>0</v>
      </c>
      <c r="F43" s="284">
        <f t="shared" ca="1" si="8"/>
        <v>0</v>
      </c>
      <c r="G43" s="284">
        <f t="shared" ca="1" si="8"/>
        <v>0</v>
      </c>
      <c r="H43" s="284">
        <f t="shared" ca="1" si="8"/>
        <v>0</v>
      </c>
      <c r="I43" s="284">
        <f t="shared" ca="1" si="8"/>
        <v>0</v>
      </c>
      <c r="K43" s="42"/>
      <c r="L43" s="21"/>
    </row>
    <row r="44" spans="1:12" s="736" customFormat="1" hidden="1" outlineLevel="1" x14ac:dyDescent="0.2">
      <c r="A44" s="61" t="s">
        <v>546</v>
      </c>
      <c r="B44" s="82"/>
      <c r="C44" s="284">
        <f t="shared" ref="C44:I44" ca="1" si="9">+C100</f>
        <v>0</v>
      </c>
      <c r="D44" s="284">
        <f t="shared" ca="1" si="9"/>
        <v>0</v>
      </c>
      <c r="E44" s="284">
        <f t="shared" ca="1" si="9"/>
        <v>0</v>
      </c>
      <c r="F44" s="284">
        <f t="shared" ca="1" si="9"/>
        <v>0</v>
      </c>
      <c r="G44" s="284">
        <f t="shared" ca="1" si="9"/>
        <v>0</v>
      </c>
      <c r="H44" s="284">
        <f t="shared" ca="1" si="9"/>
        <v>0</v>
      </c>
      <c r="I44" s="284">
        <f t="shared" ca="1" si="9"/>
        <v>0</v>
      </c>
      <c r="K44" s="42"/>
      <c r="L44" s="712"/>
    </row>
    <row r="45" spans="1:12" hidden="1" outlineLevel="1" x14ac:dyDescent="0.2">
      <c r="A45" s="61" t="s">
        <v>547</v>
      </c>
      <c r="B45" s="82"/>
      <c r="C45" s="284">
        <f t="shared" ref="C45:I45" ca="1" si="10">+C101</f>
        <v>0</v>
      </c>
      <c r="D45" s="284">
        <f t="shared" ca="1" si="10"/>
        <v>0</v>
      </c>
      <c r="E45" s="284">
        <f t="shared" ca="1" si="10"/>
        <v>0</v>
      </c>
      <c r="F45" s="284">
        <f t="shared" ca="1" si="10"/>
        <v>0</v>
      </c>
      <c r="G45" s="284">
        <f t="shared" ca="1" si="10"/>
        <v>0</v>
      </c>
      <c r="H45" s="284">
        <f t="shared" ca="1" si="10"/>
        <v>0</v>
      </c>
      <c r="I45" s="284">
        <f t="shared" ca="1" si="10"/>
        <v>0</v>
      </c>
      <c r="K45" s="42"/>
      <c r="L45" s="21"/>
    </row>
    <row r="46" spans="1:12" s="736" customFormat="1" hidden="1" outlineLevel="1" x14ac:dyDescent="0.2">
      <c r="A46" s="61" t="s">
        <v>498</v>
      </c>
      <c r="B46" s="82"/>
      <c r="C46" s="284">
        <f t="shared" ref="C46:I46" ca="1" si="11">+C102</f>
        <v>0</v>
      </c>
      <c r="D46" s="284">
        <f t="shared" ca="1" si="11"/>
        <v>0</v>
      </c>
      <c r="E46" s="284">
        <f t="shared" ca="1" si="11"/>
        <v>0</v>
      </c>
      <c r="F46" s="284">
        <f t="shared" ca="1" si="11"/>
        <v>0</v>
      </c>
      <c r="G46" s="284">
        <f t="shared" ca="1" si="11"/>
        <v>0</v>
      </c>
      <c r="H46" s="284">
        <f t="shared" ca="1" si="11"/>
        <v>0</v>
      </c>
      <c r="I46" s="284">
        <f t="shared" ca="1" si="11"/>
        <v>0</v>
      </c>
      <c r="K46" s="42"/>
      <c r="L46" s="712"/>
    </row>
    <row r="47" spans="1:12" ht="13.5" hidden="1" outlineLevel="1" thickBot="1" x14ac:dyDescent="0.25">
      <c r="A47" s="83" t="s">
        <v>70</v>
      </c>
      <c r="B47" s="82"/>
      <c r="C47" s="284">
        <f t="shared" ref="C47:I47" ca="1" si="12">+C103</f>
        <v>0</v>
      </c>
      <c r="D47" s="284">
        <f t="shared" ca="1" si="12"/>
        <v>0</v>
      </c>
      <c r="E47" s="284">
        <f t="shared" ca="1" si="12"/>
        <v>0</v>
      </c>
      <c r="F47" s="284">
        <f t="shared" ca="1" si="12"/>
        <v>0</v>
      </c>
      <c r="G47" s="284">
        <f t="shared" ca="1" si="12"/>
        <v>0</v>
      </c>
      <c r="H47" s="284">
        <f t="shared" ca="1" si="12"/>
        <v>0</v>
      </c>
      <c r="I47" s="284">
        <f t="shared" ca="1" si="12"/>
        <v>0</v>
      </c>
      <c r="K47" s="42"/>
      <c r="L47" s="21"/>
    </row>
    <row r="48" spans="1:12" s="87" customFormat="1" ht="18" customHeight="1" collapsed="1" thickBot="1" x14ac:dyDescent="0.25">
      <c r="A48" s="94" t="s">
        <v>74</v>
      </c>
      <c r="B48" s="293"/>
      <c r="C48" s="293">
        <f t="shared" ref="C48:I48" ca="1" si="13">SUM(C42:C47)</f>
        <v>0</v>
      </c>
      <c r="D48" s="293">
        <f t="shared" ca="1" si="13"/>
        <v>0</v>
      </c>
      <c r="E48" s="293">
        <f t="shared" ca="1" si="13"/>
        <v>0</v>
      </c>
      <c r="F48" s="293">
        <f t="shared" ca="1" si="13"/>
        <v>0</v>
      </c>
      <c r="G48" s="293">
        <f t="shared" ca="1" si="13"/>
        <v>0</v>
      </c>
      <c r="H48" s="293">
        <f t="shared" ca="1" si="13"/>
        <v>0</v>
      </c>
      <c r="I48" s="293">
        <f t="shared" ca="1" si="13"/>
        <v>0</v>
      </c>
      <c r="J48" s="91" t="str">
        <f ca="1">IF(ROUND(SUM(B48:I48)-SUM(B104:I104),2)&lt;&gt;0,"Warning Check Escalations","OK")</f>
        <v>OK</v>
      </c>
      <c r="L48" s="86"/>
    </row>
    <row r="49" spans="1:12" hidden="1" outlineLevel="1" x14ac:dyDescent="0.2">
      <c r="A49" s="88"/>
      <c r="B49" s="89"/>
      <c r="C49" s="89"/>
      <c r="D49" s="89"/>
      <c r="E49" s="89"/>
      <c r="F49" s="89"/>
      <c r="G49" s="89"/>
      <c r="H49" s="89"/>
      <c r="I49" s="89"/>
      <c r="K49" s="42"/>
      <c r="L49" s="21"/>
    </row>
    <row r="50" spans="1:12" ht="18" hidden="1" outlineLevel="1" x14ac:dyDescent="0.25">
      <c r="A50" s="207" t="s">
        <v>43</v>
      </c>
      <c r="B50" s="78"/>
      <c r="C50" s="78"/>
      <c r="D50" s="78"/>
      <c r="E50" s="78"/>
      <c r="F50" s="78"/>
      <c r="G50" s="78"/>
      <c r="H50" s="78"/>
      <c r="I50" s="78"/>
      <c r="K50" s="42"/>
    </row>
    <row r="51" spans="1:12" ht="18" hidden="1" outlineLevel="1" x14ac:dyDescent="0.25">
      <c r="A51" s="77"/>
      <c r="B51" s="78"/>
      <c r="C51" s="78"/>
      <c r="D51" s="78"/>
      <c r="E51" s="78"/>
      <c r="F51" s="78"/>
      <c r="G51" s="78"/>
      <c r="H51" s="78"/>
      <c r="I51" s="78"/>
      <c r="K51" s="42"/>
    </row>
    <row r="52" spans="1:12" s="2" customFormat="1" hidden="1" outlineLevel="1" x14ac:dyDescent="0.2">
      <c r="A52" s="58" t="s">
        <v>119</v>
      </c>
      <c r="B52" s="78"/>
      <c r="C52" s="78"/>
      <c r="D52" s="78"/>
      <c r="E52" s="78"/>
      <c r="F52" s="78"/>
      <c r="G52" s="78"/>
      <c r="H52" s="78"/>
      <c r="I52" s="78"/>
      <c r="K52" s="60"/>
      <c r="L52" s="60"/>
    </row>
    <row r="53" spans="1:12" s="64" customFormat="1" ht="14.25" hidden="1" outlineLevel="1" x14ac:dyDescent="0.2">
      <c r="A53" s="61" t="s">
        <v>68</v>
      </c>
      <c r="B53" s="284"/>
      <c r="C53" s="284">
        <f t="shared" ref="C53:I54" ca="1" si="14">+C134</f>
        <v>0</v>
      </c>
      <c r="D53" s="284">
        <f t="shared" ca="1" si="14"/>
        <v>0</v>
      </c>
      <c r="E53" s="284">
        <f t="shared" ca="1" si="14"/>
        <v>0</v>
      </c>
      <c r="F53" s="284">
        <f t="shared" ca="1" si="14"/>
        <v>0</v>
      </c>
      <c r="G53" s="284">
        <f t="shared" ca="1" si="14"/>
        <v>0</v>
      </c>
      <c r="H53" s="284">
        <f t="shared" ca="1" si="14"/>
        <v>0</v>
      </c>
      <c r="I53" s="284">
        <f t="shared" ca="1" si="14"/>
        <v>0</v>
      </c>
      <c r="K53" s="63"/>
      <c r="L53" s="63"/>
    </row>
    <row r="54" spans="1:12" hidden="1" outlineLevel="1" x14ac:dyDescent="0.2">
      <c r="A54" s="61" t="s">
        <v>69</v>
      </c>
      <c r="B54" s="284"/>
      <c r="C54" s="284">
        <f t="shared" ca="1" si="14"/>
        <v>0</v>
      </c>
      <c r="D54" s="284">
        <f t="shared" ca="1" si="14"/>
        <v>0</v>
      </c>
      <c r="E54" s="284">
        <f t="shared" ca="1" si="14"/>
        <v>0</v>
      </c>
      <c r="F54" s="284">
        <f t="shared" ca="1" si="14"/>
        <v>0</v>
      </c>
      <c r="G54" s="284">
        <f t="shared" ca="1" si="14"/>
        <v>0</v>
      </c>
      <c r="H54" s="284">
        <f t="shared" ca="1" si="14"/>
        <v>0</v>
      </c>
      <c r="I54" s="284">
        <f t="shared" ca="1" si="14"/>
        <v>0</v>
      </c>
      <c r="K54" s="42"/>
      <c r="L54" s="21"/>
    </row>
    <row r="55" spans="1:12" s="736" customFormat="1" hidden="1" outlineLevel="1" x14ac:dyDescent="0.2">
      <c r="A55" s="61" t="s">
        <v>546</v>
      </c>
      <c r="B55" s="284"/>
      <c r="C55" s="284">
        <f t="shared" ref="C55:I55" ca="1" si="15">+C136</f>
        <v>0</v>
      </c>
      <c r="D55" s="284">
        <f t="shared" ca="1" si="15"/>
        <v>0</v>
      </c>
      <c r="E55" s="284">
        <f t="shared" ca="1" si="15"/>
        <v>0</v>
      </c>
      <c r="F55" s="284">
        <f t="shared" ca="1" si="15"/>
        <v>0</v>
      </c>
      <c r="G55" s="284">
        <f t="shared" ca="1" si="15"/>
        <v>0</v>
      </c>
      <c r="H55" s="284">
        <f t="shared" ca="1" si="15"/>
        <v>0</v>
      </c>
      <c r="I55" s="284">
        <f t="shared" ca="1" si="15"/>
        <v>0</v>
      </c>
      <c r="K55" s="42"/>
      <c r="L55" s="712"/>
    </row>
    <row r="56" spans="1:12" hidden="1" outlineLevel="1" x14ac:dyDescent="0.2">
      <c r="A56" s="61" t="s">
        <v>547</v>
      </c>
      <c r="B56" s="284"/>
      <c r="C56" s="284">
        <f t="shared" ref="C56:I56" ca="1" si="16">+C137</f>
        <v>0</v>
      </c>
      <c r="D56" s="284">
        <f t="shared" ca="1" si="16"/>
        <v>0</v>
      </c>
      <c r="E56" s="284">
        <f t="shared" ca="1" si="16"/>
        <v>0</v>
      </c>
      <c r="F56" s="284">
        <f t="shared" ca="1" si="16"/>
        <v>0</v>
      </c>
      <c r="G56" s="284">
        <f t="shared" ca="1" si="16"/>
        <v>0</v>
      </c>
      <c r="H56" s="284">
        <f t="shared" ca="1" si="16"/>
        <v>0</v>
      </c>
      <c r="I56" s="284">
        <f t="shared" ca="1" si="16"/>
        <v>0</v>
      </c>
      <c r="K56" s="42"/>
      <c r="L56" s="21"/>
    </row>
    <row r="57" spans="1:12" s="736" customFormat="1" hidden="1" outlineLevel="1" x14ac:dyDescent="0.2">
      <c r="A57" s="61" t="s">
        <v>498</v>
      </c>
      <c r="B57" s="284"/>
      <c r="C57" s="284">
        <f t="shared" ref="C57:I57" ca="1" si="17">+C138</f>
        <v>0</v>
      </c>
      <c r="D57" s="284">
        <f t="shared" ca="1" si="17"/>
        <v>0</v>
      </c>
      <c r="E57" s="284">
        <f t="shared" ca="1" si="17"/>
        <v>0</v>
      </c>
      <c r="F57" s="284">
        <f t="shared" ca="1" si="17"/>
        <v>0</v>
      </c>
      <c r="G57" s="284">
        <f t="shared" ca="1" si="17"/>
        <v>0</v>
      </c>
      <c r="H57" s="284">
        <f t="shared" ca="1" si="17"/>
        <v>0</v>
      </c>
      <c r="I57" s="284">
        <f t="shared" ca="1" si="17"/>
        <v>0</v>
      </c>
      <c r="K57" s="42"/>
      <c r="L57" s="712"/>
    </row>
    <row r="58" spans="1:12" ht="13.5" hidden="1" outlineLevel="1" thickBot="1" x14ac:dyDescent="0.25">
      <c r="A58" s="83" t="s">
        <v>70</v>
      </c>
      <c r="B58" s="285"/>
      <c r="C58" s="285">
        <f t="shared" ref="C58:I58" ca="1" si="18">+C139</f>
        <v>0</v>
      </c>
      <c r="D58" s="285">
        <f t="shared" ca="1" si="18"/>
        <v>0</v>
      </c>
      <c r="E58" s="285">
        <f t="shared" ca="1" si="18"/>
        <v>0</v>
      </c>
      <c r="F58" s="285">
        <f t="shared" ca="1" si="18"/>
        <v>0</v>
      </c>
      <c r="G58" s="285">
        <f t="shared" ca="1" si="18"/>
        <v>0</v>
      </c>
      <c r="H58" s="285">
        <f t="shared" ca="1" si="18"/>
        <v>0</v>
      </c>
      <c r="I58" s="285">
        <f t="shared" ca="1" si="18"/>
        <v>0</v>
      </c>
      <c r="K58" s="42"/>
      <c r="L58" s="21"/>
    </row>
    <row r="59" spans="1:12" s="87" customFormat="1" ht="18" customHeight="1" collapsed="1" thickBot="1" x14ac:dyDescent="0.25">
      <c r="A59" s="97" t="s">
        <v>73</v>
      </c>
      <c r="B59" s="286"/>
      <c r="C59" s="286">
        <f t="shared" ref="C59:I59" ca="1" si="19">SUM(C53:C58)</f>
        <v>0</v>
      </c>
      <c r="D59" s="286">
        <f t="shared" ca="1" si="19"/>
        <v>0</v>
      </c>
      <c r="E59" s="286">
        <f t="shared" ca="1" si="19"/>
        <v>0</v>
      </c>
      <c r="F59" s="286">
        <f t="shared" ca="1" si="19"/>
        <v>0</v>
      </c>
      <c r="G59" s="286">
        <f t="shared" ca="1" si="19"/>
        <v>0</v>
      </c>
      <c r="H59" s="286">
        <f t="shared" ca="1" si="19"/>
        <v>0</v>
      </c>
      <c r="I59" s="286">
        <f t="shared" ca="1" si="19"/>
        <v>0</v>
      </c>
      <c r="J59" s="91" t="str">
        <f ca="1">IF(ROUND(SUM(B59:I59)-SUM(B140:I140),2)&lt;&gt;0,"Warning Check Escalations","OK")</f>
        <v>OK</v>
      </c>
      <c r="L59" s="86"/>
    </row>
    <row r="60" spans="1:12" hidden="1" outlineLevel="1" x14ac:dyDescent="0.2">
      <c r="A60" s="88"/>
      <c r="B60" s="89"/>
      <c r="C60" s="89"/>
      <c r="D60" s="89"/>
      <c r="E60" s="89"/>
      <c r="F60" s="89"/>
      <c r="G60" s="89"/>
      <c r="H60" s="89"/>
      <c r="I60" s="89"/>
      <c r="K60" s="42"/>
      <c r="L60" s="21"/>
    </row>
    <row r="61" spans="1:12" ht="18.75" hidden="1"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18.75" hidden="1" customHeight="1" outlineLevel="1" x14ac:dyDescent="0.25">
      <c r="A62" s="77"/>
      <c r="B62" s="76"/>
      <c r="C62" s="76"/>
      <c r="D62" s="76"/>
      <c r="E62" s="76"/>
      <c r="F62" s="76"/>
      <c r="G62" s="76"/>
      <c r="H62" s="76"/>
      <c r="I62" s="76"/>
      <c r="K62" s="42"/>
    </row>
    <row r="63" spans="1:12" s="2" customFormat="1" hidden="1" outlineLevel="1" x14ac:dyDescent="0.2">
      <c r="A63" s="58" t="s">
        <v>119</v>
      </c>
      <c r="B63" s="78"/>
      <c r="C63" s="78"/>
      <c r="D63" s="78"/>
      <c r="E63" s="78"/>
      <c r="F63" s="78"/>
      <c r="G63" s="78"/>
      <c r="H63" s="78"/>
      <c r="I63" s="78"/>
      <c r="K63" s="60"/>
      <c r="L63" s="60"/>
    </row>
    <row r="64" spans="1:12" s="64" customFormat="1" ht="12.75" hidden="1" customHeight="1" outlineLevel="1" x14ac:dyDescent="0.2">
      <c r="A64" s="61" t="s">
        <v>68</v>
      </c>
      <c r="B64" s="284">
        <f t="shared" ref="B64:I65" ca="1" si="20">+B42+B30+B53</f>
        <v>0</v>
      </c>
      <c r="C64" s="284">
        <f t="shared" ca="1" si="20"/>
        <v>0</v>
      </c>
      <c r="D64" s="284">
        <f t="shared" ca="1" si="20"/>
        <v>0</v>
      </c>
      <c r="E64" s="284">
        <f t="shared" ca="1" si="20"/>
        <v>0</v>
      </c>
      <c r="F64" s="284">
        <f t="shared" ca="1" si="20"/>
        <v>0</v>
      </c>
      <c r="G64" s="284">
        <f t="shared" ca="1" si="20"/>
        <v>0</v>
      </c>
      <c r="H64" s="284">
        <f t="shared" ca="1" si="20"/>
        <v>0</v>
      </c>
      <c r="I64" s="284">
        <f t="shared" ca="1" si="20"/>
        <v>0</v>
      </c>
      <c r="K64" s="63"/>
      <c r="L64" s="63"/>
    </row>
    <row r="65" spans="1:20" ht="12.75" hidden="1" customHeight="1" outlineLevel="1" x14ac:dyDescent="0.2">
      <c r="A65" s="61" t="s">
        <v>69</v>
      </c>
      <c r="B65" s="284">
        <f t="shared" ca="1" si="20"/>
        <v>0</v>
      </c>
      <c r="C65" s="284">
        <f t="shared" ca="1" si="20"/>
        <v>0</v>
      </c>
      <c r="D65" s="284">
        <f t="shared" ca="1" si="20"/>
        <v>0</v>
      </c>
      <c r="E65" s="284">
        <f t="shared" ca="1" si="20"/>
        <v>0</v>
      </c>
      <c r="F65" s="284">
        <f t="shared" ca="1" si="20"/>
        <v>0</v>
      </c>
      <c r="G65" s="284">
        <f t="shared" ca="1" si="20"/>
        <v>0</v>
      </c>
      <c r="H65" s="284">
        <f t="shared" ca="1" si="20"/>
        <v>0</v>
      </c>
      <c r="I65" s="284">
        <f t="shared" ca="1" si="20"/>
        <v>0</v>
      </c>
      <c r="K65" s="42"/>
      <c r="L65" s="21"/>
    </row>
    <row r="66" spans="1:20" s="736" customFormat="1" ht="12.75" hidden="1" customHeight="1" outlineLevel="1" x14ac:dyDescent="0.2">
      <c r="A66" s="61" t="s">
        <v>546</v>
      </c>
      <c r="B66" s="284">
        <f t="shared" ref="B66:I66" ca="1" si="21">+B44+B32+B55</f>
        <v>0</v>
      </c>
      <c r="C66" s="284">
        <f t="shared" ca="1" si="21"/>
        <v>0</v>
      </c>
      <c r="D66" s="284">
        <f t="shared" ca="1" si="21"/>
        <v>0</v>
      </c>
      <c r="E66" s="284">
        <f t="shared" ca="1" si="21"/>
        <v>0</v>
      </c>
      <c r="F66" s="284">
        <f t="shared" ca="1" si="21"/>
        <v>0</v>
      </c>
      <c r="G66" s="284">
        <f t="shared" ca="1" si="21"/>
        <v>0</v>
      </c>
      <c r="H66" s="284">
        <f t="shared" ca="1" si="21"/>
        <v>0</v>
      </c>
      <c r="I66" s="284">
        <f t="shared" ca="1" si="21"/>
        <v>0</v>
      </c>
      <c r="K66" s="42"/>
      <c r="L66" s="712"/>
    </row>
    <row r="67" spans="1:20" ht="12.75" hidden="1" customHeight="1" outlineLevel="1" x14ac:dyDescent="0.2">
      <c r="A67" s="61" t="s">
        <v>547</v>
      </c>
      <c r="B67" s="284">
        <f t="shared" ref="B67:I67" ca="1" si="22">+B45+B33+B56</f>
        <v>0</v>
      </c>
      <c r="C67" s="284">
        <f t="shared" ca="1" si="22"/>
        <v>0</v>
      </c>
      <c r="D67" s="284">
        <f t="shared" ca="1" si="22"/>
        <v>0</v>
      </c>
      <c r="E67" s="284">
        <f t="shared" ca="1" si="22"/>
        <v>0</v>
      </c>
      <c r="F67" s="284">
        <f t="shared" ca="1" si="22"/>
        <v>0</v>
      </c>
      <c r="G67" s="284">
        <f t="shared" ca="1" si="22"/>
        <v>0</v>
      </c>
      <c r="H67" s="284">
        <f t="shared" ca="1" si="22"/>
        <v>0</v>
      </c>
      <c r="I67" s="284">
        <f t="shared" ca="1" si="22"/>
        <v>0</v>
      </c>
      <c r="K67" s="42"/>
      <c r="L67" s="21"/>
    </row>
    <row r="68" spans="1:20" s="736" customFormat="1" ht="12.75" hidden="1" customHeight="1" outlineLevel="1" x14ac:dyDescent="0.2">
      <c r="A68" s="61" t="s">
        <v>498</v>
      </c>
      <c r="B68" s="284">
        <f t="shared" ref="B68:I68" ca="1" si="23">+B46+B34+B57</f>
        <v>0</v>
      </c>
      <c r="C68" s="284">
        <f t="shared" ca="1" si="23"/>
        <v>0</v>
      </c>
      <c r="D68" s="284">
        <f t="shared" ca="1" si="23"/>
        <v>0</v>
      </c>
      <c r="E68" s="284">
        <f t="shared" ca="1" si="23"/>
        <v>0</v>
      </c>
      <c r="F68" s="284">
        <f t="shared" ca="1" si="23"/>
        <v>0</v>
      </c>
      <c r="G68" s="284">
        <f t="shared" ca="1" si="23"/>
        <v>0</v>
      </c>
      <c r="H68" s="284">
        <f t="shared" ca="1" si="23"/>
        <v>0</v>
      </c>
      <c r="I68" s="284">
        <f t="shared" ca="1" si="23"/>
        <v>0</v>
      </c>
      <c r="K68" s="42"/>
      <c r="L68" s="712"/>
    </row>
    <row r="69" spans="1:20" ht="12.75" hidden="1" customHeight="1" outlineLevel="1" thickBot="1" x14ac:dyDescent="0.25">
      <c r="A69" s="83" t="s">
        <v>70</v>
      </c>
      <c r="B69" s="285">
        <f t="shared" ref="B69:I69" ca="1" si="24">+B47+B35+B58</f>
        <v>0</v>
      </c>
      <c r="C69" s="285">
        <f t="shared" ca="1" si="24"/>
        <v>0</v>
      </c>
      <c r="D69" s="285">
        <f t="shared" ca="1" si="24"/>
        <v>0</v>
      </c>
      <c r="E69" s="285">
        <f t="shared" ca="1" si="24"/>
        <v>0</v>
      </c>
      <c r="F69" s="285">
        <f t="shared" ca="1" si="24"/>
        <v>0</v>
      </c>
      <c r="G69" s="285">
        <f t="shared" ca="1" si="24"/>
        <v>0</v>
      </c>
      <c r="H69" s="285">
        <f t="shared" ca="1" si="24"/>
        <v>0</v>
      </c>
      <c r="I69" s="285">
        <f t="shared" ca="1" si="24"/>
        <v>0</v>
      </c>
      <c r="K69" s="42"/>
      <c r="L69" s="21"/>
    </row>
    <row r="70" spans="1:20" s="87" customFormat="1" ht="18" customHeight="1" collapsed="1" thickBot="1" x14ac:dyDescent="0.25">
      <c r="A70" s="99" t="s">
        <v>122</v>
      </c>
      <c r="B70" s="294">
        <f t="shared" ref="B70:I70" ca="1" si="25">SUM(B64:B69)</f>
        <v>0</v>
      </c>
      <c r="C70" s="294">
        <f t="shared" ca="1" si="25"/>
        <v>0</v>
      </c>
      <c r="D70" s="294">
        <f t="shared" ca="1" si="25"/>
        <v>0</v>
      </c>
      <c r="E70" s="294">
        <f t="shared" ca="1" si="25"/>
        <v>0</v>
      </c>
      <c r="F70" s="294">
        <f t="shared" ca="1" si="25"/>
        <v>0</v>
      </c>
      <c r="G70" s="294">
        <f t="shared" ca="1" si="25"/>
        <v>0</v>
      </c>
      <c r="H70" s="294">
        <f t="shared" ca="1" si="25"/>
        <v>0</v>
      </c>
      <c r="I70" s="294">
        <f t="shared" ca="1" si="25"/>
        <v>0</v>
      </c>
      <c r="J70" s="91" t="str">
        <f ca="1">IF(ROUND(SUM(B48:I48)+SUM(B36:I36)+SUM(B59:I59)-SUM(B70:I70),3)&lt;&gt;0,"Warning Check Totals","OK")</f>
        <v>OK</v>
      </c>
      <c r="L70" s="86"/>
    </row>
    <row r="71" spans="1:20" x14ac:dyDescent="0.2">
      <c r="A71" s="88"/>
      <c r="B71" s="89"/>
      <c r="C71" s="89"/>
      <c r="D71" s="89"/>
      <c r="E71" s="89"/>
      <c r="F71" s="89"/>
      <c r="G71" s="89"/>
      <c r="H71" s="89"/>
      <c r="I71" s="89"/>
      <c r="J71" s="100"/>
    </row>
    <row r="72" spans="1:20" x14ac:dyDescent="0.2">
      <c r="A72" s="92"/>
      <c r="B72" s="95"/>
      <c r="C72" s="95"/>
      <c r="D72" s="95"/>
      <c r="E72" s="95"/>
      <c r="F72" s="95"/>
      <c r="G72" s="95"/>
      <c r="H72" s="95"/>
      <c r="I72" s="95"/>
      <c r="J72" s="100"/>
    </row>
    <row r="73" spans="1:20" ht="18" x14ac:dyDescent="0.25">
      <c r="A73" s="206" t="s">
        <v>123</v>
      </c>
      <c r="B73" s="200"/>
      <c r="C73" s="204">
        <v>2</v>
      </c>
      <c r="D73" s="204">
        <f t="shared" ref="D73:I73" si="26">+C73+1</f>
        <v>3</v>
      </c>
      <c r="E73" s="204">
        <f t="shared" si="26"/>
        <v>4</v>
      </c>
      <c r="F73" s="204">
        <f t="shared" si="26"/>
        <v>5</v>
      </c>
      <c r="G73" s="204">
        <f t="shared" si="26"/>
        <v>6</v>
      </c>
      <c r="H73" s="204">
        <f t="shared" si="26"/>
        <v>7</v>
      </c>
      <c r="I73" s="205">
        <f t="shared" si="26"/>
        <v>8</v>
      </c>
      <c r="J73" s="201" t="s">
        <v>124</v>
      </c>
      <c r="K73" s="201" t="s">
        <v>124</v>
      </c>
    </row>
    <row r="74" spans="1:20" ht="13.5" hidden="1" outlineLevel="1" thickBot="1" x14ac:dyDescent="0.25">
      <c r="A74" s="208" t="s">
        <v>125</v>
      </c>
      <c r="B74" s="209"/>
      <c r="C74" s="209"/>
      <c r="D74" s="209"/>
      <c r="E74" s="209"/>
      <c r="F74" s="209"/>
      <c r="G74" s="209"/>
      <c r="H74" s="209"/>
      <c r="I74" s="210"/>
      <c r="J74" s="211" t="s">
        <v>126</v>
      </c>
      <c r="K74" s="211" t="s">
        <v>127</v>
      </c>
      <c r="N74" s="409" t="s">
        <v>333</v>
      </c>
    </row>
    <row r="75" spans="1:20" ht="13.5" hidden="1" outlineLevel="1" thickBot="1" x14ac:dyDescent="0.25">
      <c r="A75" s="212" t="s">
        <v>128</v>
      </c>
      <c r="B75" s="213"/>
      <c r="C75" s="213"/>
      <c r="D75" s="213"/>
      <c r="E75" s="213"/>
      <c r="F75" s="213"/>
      <c r="G75" s="213"/>
      <c r="H75" s="213"/>
      <c r="I75" s="213"/>
      <c r="J75" s="211"/>
      <c r="K75" s="211"/>
      <c r="N75" s="57" t="str">
        <f t="array" ref="N75:T75">LU_TemplateYearHeader2</f>
        <v>2018/19</v>
      </c>
      <c r="O75" s="57" t="str">
        <v>2019/20</v>
      </c>
      <c r="P75" s="57" t="str">
        <v>2020/21</v>
      </c>
      <c r="Q75" s="57" t="str">
        <v>2021/22</v>
      </c>
      <c r="R75" s="57" t="str">
        <v>2022/23</v>
      </c>
      <c r="S75" s="57" t="str">
        <v>2023/24</v>
      </c>
      <c r="T75" s="57" t="str">
        <v>2024/25</v>
      </c>
    </row>
    <row r="76" spans="1:20" ht="25.5" hidden="1" outlineLevel="1" x14ac:dyDescent="0.2">
      <c r="A76" s="58" t="s">
        <v>74</v>
      </c>
      <c r="B76" s="57" t="s">
        <v>129</v>
      </c>
      <c r="C76" s="57" t="str">
        <f t="array" ref="C76:I76">LU_TemplateYearHeader2</f>
        <v>2018/19</v>
      </c>
      <c r="D76" s="57" t="str">
        <v>2019/20</v>
      </c>
      <c r="E76" s="57" t="str">
        <v>2020/21</v>
      </c>
      <c r="F76" s="57" t="str">
        <v>2021/22</v>
      </c>
      <c r="G76" s="57" t="str">
        <v>2022/23</v>
      </c>
      <c r="H76" s="57" t="str">
        <v>2023/24</v>
      </c>
      <c r="I76" s="57" t="str">
        <v>2024/25</v>
      </c>
    </row>
    <row r="77" spans="1:20" hidden="1" outlineLevel="1" x14ac:dyDescent="0.2">
      <c r="A77" s="101" t="s">
        <v>571</v>
      </c>
      <c r="B77" s="102" t="s">
        <v>70</v>
      </c>
      <c r="C77" s="103">
        <f t="shared" ref="C77:C82" si="27">IF($K77="No",0,VLOOKUP($A77,Escalations_Specific_Costs,+C$73,FALSE))</f>
        <v>0</v>
      </c>
      <c r="D77" s="103">
        <f t="shared" ref="D77:I79" si="28">IF($K77="No",0,IF($J77="one-off",VLOOKUP($A77,Escalations_Specific_Costs,+D$73,FALSE),(VLOOKUP($A77,Escalations_Specific_Costs,+D$73,FALSE)+1)*(1+C77)-1))</f>
        <v>0</v>
      </c>
      <c r="E77" s="103">
        <f t="shared" si="28"/>
        <v>8.6823758000735829E-3</v>
      </c>
      <c r="F77" s="103">
        <f t="shared" si="28"/>
        <v>1.6119093102490156E-2</v>
      </c>
      <c r="G77" s="103">
        <f t="shared" si="28"/>
        <v>2.2184539085015942E-2</v>
      </c>
      <c r="H77" s="103">
        <f t="shared" si="28"/>
        <v>2.8225977599459329E-2</v>
      </c>
      <c r="I77" s="104">
        <f t="shared" si="28"/>
        <v>3.4229630319676296E-2</v>
      </c>
      <c r="J77" s="105" t="str">
        <f t="shared" ref="J77:J82" si="29">IF(ISNA(VLOOKUP($A77,Escalations_Specific_Costs,+I$73+3,FALSE)),0,VLOOKUP($A77,Escalations_Specific_Costs,+I$73+3,FALSE))</f>
        <v>Cumulative</v>
      </c>
      <c r="K77" s="106" t="str">
        <f t="shared" ref="K77:K82" si="30">IF(ISNA(VLOOKUP($A77,Escalations_Specific_Costs,1,FALSE)),"No","Yes")</f>
        <v>Yes</v>
      </c>
      <c r="M77" s="103"/>
      <c r="N77" s="284">
        <f ca="1">IF($B77&lt;&gt;0,(+VLOOKUP($B77,$A$8:$I$13,3,FALSE))*(C77),0)</f>
        <v>0</v>
      </c>
      <c r="O77" s="284">
        <f ca="1">IF($B77&lt;&gt;0,(+VLOOKUP($B77,$A$8:$I$13,4,FALSE))*(D77),0)</f>
        <v>0</v>
      </c>
      <c r="P77" s="284">
        <f ca="1">IF($B77&lt;&gt;0,(+VLOOKUP($B77,$A$8:$I$13,5,FALSE))*(E77),0)</f>
        <v>0</v>
      </c>
      <c r="Q77" s="284">
        <f ca="1">IF($B77&lt;&gt;0,(+VLOOKUP($B77,$A$8:$I$13,6,FALSE))*(F77),0)</f>
        <v>0</v>
      </c>
      <c r="R77" s="284">
        <f ca="1">IF($B77&lt;&gt;0,(+VLOOKUP($B77,$A$8:$I$13,7,FALSE))*(G77),0)</f>
        <v>0</v>
      </c>
      <c r="S77" s="284">
        <f ca="1">IF($B77&lt;&gt;0,(+VLOOKUP($B77,$A$8:$I$13,8,FALSE))*(H77),0)</f>
        <v>0</v>
      </c>
      <c r="T77" s="284">
        <f ca="1">IF($B77&lt;&gt;0,(+VLOOKUP($B77,$A$8:$I$13,9,FALSE))*(I77),0)</f>
        <v>0</v>
      </c>
    </row>
    <row r="78" spans="1:20" hidden="1" outlineLevel="1" x14ac:dyDescent="0.2">
      <c r="A78" s="101" t="s">
        <v>592</v>
      </c>
      <c r="B78" s="102" t="s">
        <v>70</v>
      </c>
      <c r="C78" s="103">
        <f t="shared" si="27"/>
        <v>0</v>
      </c>
      <c r="D78" s="103">
        <f t="shared" si="28"/>
        <v>0</v>
      </c>
      <c r="E78" s="103">
        <f t="shared" si="28"/>
        <v>0</v>
      </c>
      <c r="F78" s="103">
        <f t="shared" si="28"/>
        <v>0</v>
      </c>
      <c r="G78" s="103">
        <f t="shared" si="28"/>
        <v>0</v>
      </c>
      <c r="H78" s="103">
        <f t="shared" si="28"/>
        <v>0</v>
      </c>
      <c r="I78" s="104">
        <f t="shared" si="28"/>
        <v>0</v>
      </c>
      <c r="J78" s="105" t="str">
        <f t="shared" si="29"/>
        <v>Cumulative</v>
      </c>
      <c r="K78" s="106" t="str">
        <f t="shared" si="30"/>
        <v>Yes</v>
      </c>
      <c r="M78" s="103"/>
      <c r="N78" s="284">
        <f ca="1">IF($B78&lt;&gt;0,(+VLOOKUP($B78,$A$8:$I$13,3,FALSE))*(C78),0)</f>
        <v>0</v>
      </c>
      <c r="O78" s="284">
        <f ca="1">IF($B78&lt;&gt;0,(+VLOOKUP($B78,$A$8:$I$13,4,FALSE))*(D78),0)</f>
        <v>0</v>
      </c>
      <c r="P78" s="284">
        <f ca="1">IF($B78&lt;&gt;0,(+VLOOKUP($B78,$A$8:$I$13,5,FALSE))*(E78),0)</f>
        <v>0</v>
      </c>
      <c r="Q78" s="284">
        <f ca="1">IF($B78&lt;&gt;0,(+VLOOKUP($B78,$A$8:$I$13,6,FALSE))*(F78),0)</f>
        <v>0</v>
      </c>
      <c r="R78" s="284">
        <f ca="1">IF($B78&lt;&gt;0,(+VLOOKUP($B78,$A$8:$I$13,7,FALSE))*(G78),0)</f>
        <v>0</v>
      </c>
      <c r="S78" s="284">
        <f ca="1">IF($B78&lt;&gt;0,(+VLOOKUP($B78,$A$8:$I$13,8,FALSE))*(H78),0)</f>
        <v>0</v>
      </c>
      <c r="T78" s="284">
        <f ca="1">IF($B78&lt;&gt;0,(+VLOOKUP($B78,$A$8:$I$13,9,FALSE))*(I78),0)</f>
        <v>0</v>
      </c>
    </row>
    <row r="79" spans="1:20" hidden="1" outlineLevel="1" x14ac:dyDescent="0.2">
      <c r="A79" s="101"/>
      <c r="B79" s="102"/>
      <c r="C79" s="103">
        <f t="shared" si="27"/>
        <v>0</v>
      </c>
      <c r="D79" s="103">
        <f t="shared" si="28"/>
        <v>0</v>
      </c>
      <c r="E79" s="103">
        <f t="shared" si="28"/>
        <v>0</v>
      </c>
      <c r="F79" s="103">
        <f t="shared" si="28"/>
        <v>0</v>
      </c>
      <c r="G79" s="103">
        <f t="shared" si="28"/>
        <v>0</v>
      </c>
      <c r="H79" s="103">
        <f t="shared" si="28"/>
        <v>0</v>
      </c>
      <c r="I79" s="104">
        <f t="shared" si="28"/>
        <v>0</v>
      </c>
      <c r="J79" s="105">
        <f t="shared" si="29"/>
        <v>0</v>
      </c>
      <c r="K79" s="106" t="str">
        <f t="shared" si="30"/>
        <v>No</v>
      </c>
      <c r="M79" s="103"/>
      <c r="N79" s="284">
        <f t="shared" ref="N79:N80" si="31">IF($B79&lt;&gt;0,(+VLOOKUP($B79,$A$8:$I$13,3,FALSE))*(C79),0)</f>
        <v>0</v>
      </c>
      <c r="O79" s="284">
        <f t="shared" ref="O79:O80" si="32">IF($B79&lt;&gt;0,(+VLOOKUP($B79,$A$8:$I$13,4,FALSE))*(D79),0)</f>
        <v>0</v>
      </c>
      <c r="P79" s="284">
        <f t="shared" ref="P79:P80" si="33">IF($B79&lt;&gt;0,(+VLOOKUP($B79,$A$8:$I$13,5,FALSE))*(E79),0)</f>
        <v>0</v>
      </c>
      <c r="Q79" s="284">
        <f t="shared" ref="Q79:Q80" si="34">IF($B79&lt;&gt;0,(+VLOOKUP($B79,$A$8:$I$13,6,FALSE))*(F79),0)</f>
        <v>0</v>
      </c>
      <c r="R79" s="284">
        <f t="shared" ref="R79:R80" si="35">IF($B79&lt;&gt;0,(+VLOOKUP($B79,$A$8:$I$13,7,FALSE))*(G79),0)</f>
        <v>0</v>
      </c>
      <c r="S79" s="284">
        <f t="shared" ref="S79:S80" si="36">IF($B79&lt;&gt;0,(+VLOOKUP($B79,$A$8:$I$13,8,FALSE))*(H79),0)</f>
        <v>0</v>
      </c>
      <c r="T79" s="284">
        <f t="shared" ref="T79:T80" si="37">IF($B79&lt;&gt;0,(+VLOOKUP($B79,$A$8:$I$13,9,FALSE))*(I79),0)</f>
        <v>0</v>
      </c>
    </row>
    <row r="80" spans="1:20" hidden="1" outlineLevel="1" x14ac:dyDescent="0.2">
      <c r="A80" s="101"/>
      <c r="B80" s="102"/>
      <c r="C80" s="103">
        <f t="shared" si="27"/>
        <v>0</v>
      </c>
      <c r="D80" s="103">
        <f t="shared" ref="D80:D82" si="38">IF($K80="No",0,IF($J80="one-off",VLOOKUP($A80,Escalations_Specific_Costs,+D$73,FALSE),(VLOOKUP($A80,Escalations_Specific_Costs,+D$73,FALSE)+1)*(1+C80)-1))</f>
        <v>0</v>
      </c>
      <c r="E80" s="103">
        <f t="shared" ref="E80:E82" si="39">IF($K80="No",0,IF($J80="one-off",VLOOKUP($A80,Escalations_Specific_Costs,+E$73,FALSE),(VLOOKUP($A80,Escalations_Specific_Costs,+E$73,FALSE)+1)*(1+D80)-1))</f>
        <v>0</v>
      </c>
      <c r="F80" s="103">
        <f t="shared" ref="F80:F82" si="40">IF($K80="No",0,IF($J80="one-off",VLOOKUP($A80,Escalations_Specific_Costs,+F$73,FALSE),(VLOOKUP($A80,Escalations_Specific_Costs,+F$73,FALSE)+1)*(1+E80)-1))</f>
        <v>0</v>
      </c>
      <c r="G80" s="103">
        <f t="shared" ref="G80:G82" si="41">IF($K80="No",0,IF($J80="one-off",VLOOKUP($A80,Escalations_Specific_Costs,+G$73,FALSE),(VLOOKUP($A80,Escalations_Specific_Costs,+G$73,FALSE)+1)*(1+F80)-1))</f>
        <v>0</v>
      </c>
      <c r="H80" s="103">
        <f t="shared" ref="H80:H82" si="42">IF($K80="No",0,IF($J80="one-off",VLOOKUP($A80,Escalations_Specific_Costs,+H$73,FALSE),(VLOOKUP($A80,Escalations_Specific_Costs,+H$73,FALSE)+1)*(1+G80)-1))</f>
        <v>0</v>
      </c>
      <c r="I80" s="104">
        <f t="shared" ref="I80:I82" si="43">IF($K80="No",0,IF($J80="one-off",VLOOKUP($A80,Escalations_Specific_Costs,+I$73,FALSE),(VLOOKUP($A80,Escalations_Specific_Costs,+I$73,FALSE)+1)*(1+H80)-1))</f>
        <v>0</v>
      </c>
      <c r="J80" s="105">
        <f t="shared" si="29"/>
        <v>0</v>
      </c>
      <c r="K80" s="106" t="str">
        <f t="shared" si="30"/>
        <v>No</v>
      </c>
      <c r="L80" s="762"/>
      <c r="M80" s="103"/>
      <c r="N80" s="284">
        <f t="shared" si="31"/>
        <v>0</v>
      </c>
      <c r="O80" s="284">
        <f t="shared" si="32"/>
        <v>0</v>
      </c>
      <c r="P80" s="284">
        <f t="shared" si="33"/>
        <v>0</v>
      </c>
      <c r="Q80" s="284">
        <f t="shared" si="34"/>
        <v>0</v>
      </c>
      <c r="R80" s="284">
        <f t="shared" si="35"/>
        <v>0</v>
      </c>
      <c r="S80" s="284">
        <f t="shared" si="36"/>
        <v>0</v>
      </c>
      <c r="T80" s="284">
        <f t="shared" si="37"/>
        <v>0</v>
      </c>
    </row>
    <row r="81" spans="1:20" hidden="1" outlineLevel="1" x14ac:dyDescent="0.2">
      <c r="A81" s="101"/>
      <c r="B81" s="102"/>
      <c r="C81" s="103">
        <f t="shared" si="27"/>
        <v>0</v>
      </c>
      <c r="D81" s="103">
        <f t="shared" si="38"/>
        <v>0</v>
      </c>
      <c r="E81" s="103">
        <f t="shared" si="39"/>
        <v>0</v>
      </c>
      <c r="F81" s="103">
        <f t="shared" si="40"/>
        <v>0</v>
      </c>
      <c r="G81" s="103">
        <f t="shared" si="41"/>
        <v>0</v>
      </c>
      <c r="H81" s="103">
        <f t="shared" si="42"/>
        <v>0</v>
      </c>
      <c r="I81" s="104">
        <f t="shared" si="43"/>
        <v>0</v>
      </c>
      <c r="J81" s="105">
        <f t="shared" si="29"/>
        <v>0</v>
      </c>
      <c r="K81" s="106" t="str">
        <f t="shared" si="30"/>
        <v>No</v>
      </c>
      <c r="L81" s="762"/>
      <c r="M81" s="103"/>
      <c r="N81" s="284">
        <f>IF($B81&lt;&gt;0,(+VLOOKUP($B81,$A$8:$I$13,3,FALSE))*(C81),0)</f>
        <v>0</v>
      </c>
      <c r="O81" s="284">
        <f>IF($B81&lt;&gt;0,(+VLOOKUP($B81,$A$8:$I$13,4,FALSE))*(D81),0)</f>
        <v>0</v>
      </c>
      <c r="P81" s="284">
        <f>IF($B81&lt;&gt;0,(+VLOOKUP($B81,$A$8:$I$13,5,FALSE))*(E81),0)</f>
        <v>0</v>
      </c>
      <c r="Q81" s="284">
        <f>IF($B81&lt;&gt;0,(+VLOOKUP($B81,$A$8:$I$13,6,FALSE))*(F81),0)</f>
        <v>0</v>
      </c>
      <c r="R81" s="284">
        <f>IF($B81&lt;&gt;0,(+VLOOKUP($B81,$A$8:$I$13,7,FALSE))*(G81),0)</f>
        <v>0</v>
      </c>
      <c r="S81" s="284">
        <f>IF($B81&lt;&gt;0,(+VLOOKUP($B81,$A$8:$I$13,8,FALSE))*(H81),0)</f>
        <v>0</v>
      </c>
      <c r="T81" s="284">
        <f>IF($B81&lt;&gt;0,(+VLOOKUP($B81,$A$8:$I$13,9,FALSE))*(I81),0)</f>
        <v>0</v>
      </c>
    </row>
    <row r="82" spans="1:20" hidden="1" outlineLevel="1" x14ac:dyDescent="0.2">
      <c r="A82" s="101"/>
      <c r="B82" s="102"/>
      <c r="C82" s="103">
        <f t="shared" si="27"/>
        <v>0</v>
      </c>
      <c r="D82" s="103">
        <f t="shared" si="38"/>
        <v>0</v>
      </c>
      <c r="E82" s="103">
        <f t="shared" si="39"/>
        <v>0</v>
      </c>
      <c r="F82" s="103">
        <f t="shared" si="40"/>
        <v>0</v>
      </c>
      <c r="G82" s="103">
        <f t="shared" si="41"/>
        <v>0</v>
      </c>
      <c r="H82" s="103">
        <f t="shared" si="42"/>
        <v>0</v>
      </c>
      <c r="I82" s="104">
        <f t="shared" si="43"/>
        <v>0</v>
      </c>
      <c r="J82" s="105">
        <f t="shared" si="29"/>
        <v>0</v>
      </c>
      <c r="K82" s="106" t="str">
        <f t="shared" si="30"/>
        <v>No</v>
      </c>
      <c r="L82" s="762"/>
      <c r="M82" s="103"/>
      <c r="N82" s="284">
        <f t="shared" ref="N82" si="44">IF($B82&lt;&gt;0,(+VLOOKUP($B82,$A$8:$I$13,3,FALSE))*(C82),0)</f>
        <v>0</v>
      </c>
      <c r="O82" s="284">
        <f t="shared" ref="O82" si="45">IF($B82&lt;&gt;0,(+VLOOKUP($B82,$A$8:$I$13,4,FALSE))*(D82),0)</f>
        <v>0</v>
      </c>
      <c r="P82" s="284">
        <f t="shared" ref="P82" si="46">IF($B82&lt;&gt;0,(+VLOOKUP($B82,$A$8:$I$13,5,FALSE))*(E82),0)</f>
        <v>0</v>
      </c>
      <c r="Q82" s="284">
        <f t="shared" ref="Q82" si="47">IF($B82&lt;&gt;0,(+VLOOKUP($B82,$A$8:$I$13,6,FALSE))*(F82),0)</f>
        <v>0</v>
      </c>
      <c r="R82" s="284">
        <f t="shared" ref="R82" si="48">IF($B82&lt;&gt;0,(+VLOOKUP($B82,$A$8:$I$13,7,FALSE))*(G82),0)</f>
        <v>0</v>
      </c>
      <c r="S82" s="284">
        <f t="shared" ref="S82" si="49">IF($B82&lt;&gt;0,(+VLOOKUP($B82,$A$8:$I$13,8,FALSE))*(H82),0)</f>
        <v>0</v>
      </c>
      <c r="T82" s="284">
        <f t="shared" ref="T82" si="50">IF($B82&lt;&gt;0,(+VLOOKUP($B82,$A$8:$I$13,9,FALSE))*(I82),0)</f>
        <v>0</v>
      </c>
    </row>
    <row r="83" spans="1:20" ht="11.25" hidden="1" customHeight="1" outlineLevel="1" thickBot="1" x14ac:dyDescent="0.25">
      <c r="A83" s="214" t="s">
        <v>154</v>
      </c>
      <c r="B83" s="202"/>
      <c r="C83" s="202"/>
      <c r="D83" s="202"/>
      <c r="E83" s="202"/>
      <c r="F83" s="202"/>
      <c r="G83" s="202"/>
      <c r="H83" s="202"/>
      <c r="I83" s="203"/>
      <c r="J83" s="3"/>
      <c r="K83" s="3"/>
      <c r="L83" s="3"/>
      <c r="N83" s="291">
        <f ca="1">SUM(N77:N82)</f>
        <v>0</v>
      </c>
      <c r="O83" s="291">
        <f t="shared" ref="O83:T83" ca="1" si="51">SUM(O77:O82)</f>
        <v>0</v>
      </c>
      <c r="P83" s="291">
        <f t="shared" ca="1" si="51"/>
        <v>0</v>
      </c>
      <c r="Q83" s="291">
        <f t="shared" ca="1" si="51"/>
        <v>0</v>
      </c>
      <c r="R83" s="291">
        <f t="shared" ca="1" si="51"/>
        <v>0</v>
      </c>
      <c r="S83" s="291">
        <f t="shared" ca="1" si="51"/>
        <v>0</v>
      </c>
      <c r="T83" s="291">
        <f t="shared" ca="1" si="51"/>
        <v>0</v>
      </c>
    </row>
    <row r="84" spans="1:20" ht="12" hidden="1" customHeight="1" outlineLevel="1" thickBot="1" x14ac:dyDescent="0.25">
      <c r="B84" s="42"/>
      <c r="C84" s="42"/>
      <c r="D84" s="42"/>
      <c r="E84" s="42"/>
      <c r="F84" s="42"/>
      <c r="G84" s="42"/>
      <c r="H84" s="42"/>
      <c r="I84" s="78"/>
      <c r="M84" s="410" t="s">
        <v>330</v>
      </c>
      <c r="N84" s="411">
        <f ca="1">ROUND(N83-C104,3)</f>
        <v>0</v>
      </c>
      <c r="O84" s="411">
        <f t="shared" ref="O84:T84" ca="1" si="52">ROUND(O83-D104,3)</f>
        <v>0</v>
      </c>
      <c r="P84" s="411">
        <f t="shared" ca="1" si="52"/>
        <v>0</v>
      </c>
      <c r="Q84" s="411">
        <f t="shared" ca="1" si="52"/>
        <v>0</v>
      </c>
      <c r="R84" s="411">
        <f t="shared" ca="1" si="52"/>
        <v>0</v>
      </c>
      <c r="S84" s="411">
        <f t="shared" ca="1" si="52"/>
        <v>0</v>
      </c>
      <c r="T84" s="412">
        <f t="shared" ca="1" si="52"/>
        <v>0</v>
      </c>
    </row>
    <row r="85" spans="1:20" hidden="1" outlineLevel="1" x14ac:dyDescent="0.2">
      <c r="A85" s="208" t="s">
        <v>130</v>
      </c>
      <c r="B85" s="209"/>
      <c r="C85" s="209"/>
      <c r="D85" s="209"/>
      <c r="E85" s="209"/>
      <c r="F85" s="209"/>
      <c r="G85" s="209"/>
      <c r="H85" s="209"/>
      <c r="I85" s="210"/>
    </row>
    <row r="86" spans="1:20" hidden="1" outlineLevel="1" x14ac:dyDescent="0.2">
      <c r="A86" s="107" t="s">
        <v>68</v>
      </c>
      <c r="B86" s="42"/>
      <c r="C86" s="108">
        <f>SUMIF($B$77:$B$82,$A86,C$77:C$82)</f>
        <v>0</v>
      </c>
      <c r="D86" s="108">
        <f t="shared" ref="D86:I91" si="53">SUMIF($B$77:$B$82,$A86,D$77:D$82)</f>
        <v>0</v>
      </c>
      <c r="E86" s="108">
        <f t="shared" si="53"/>
        <v>0</v>
      </c>
      <c r="F86" s="108">
        <f t="shared" si="53"/>
        <v>0</v>
      </c>
      <c r="G86" s="108">
        <f t="shared" si="53"/>
        <v>0</v>
      </c>
      <c r="H86" s="108">
        <f t="shared" si="53"/>
        <v>0</v>
      </c>
      <c r="I86" s="108">
        <f t="shared" si="53"/>
        <v>0</v>
      </c>
      <c r="J86" s="109"/>
    </row>
    <row r="87" spans="1:20" hidden="1" outlineLevel="1" x14ac:dyDescent="0.2">
      <c r="A87" s="107" t="s">
        <v>69</v>
      </c>
      <c r="B87" s="42"/>
      <c r="C87" s="108">
        <f t="shared" ref="C87:C91" si="54">SUMIF($B$77:$B$82,$A87,C$77:C$82)</f>
        <v>0</v>
      </c>
      <c r="D87" s="108">
        <f t="shared" si="53"/>
        <v>0</v>
      </c>
      <c r="E87" s="108">
        <f t="shared" si="53"/>
        <v>0</v>
      </c>
      <c r="F87" s="108">
        <f t="shared" si="53"/>
        <v>0</v>
      </c>
      <c r="G87" s="108">
        <f t="shared" si="53"/>
        <v>0</v>
      </c>
      <c r="H87" s="108">
        <f t="shared" si="53"/>
        <v>0</v>
      </c>
      <c r="I87" s="108">
        <f t="shared" si="53"/>
        <v>0</v>
      </c>
    </row>
    <row r="88" spans="1:20" s="736" customFormat="1" hidden="1" outlineLevel="1" x14ac:dyDescent="0.2">
      <c r="A88" s="107" t="s">
        <v>546</v>
      </c>
      <c r="B88" s="42"/>
      <c r="C88" s="108">
        <f t="shared" si="54"/>
        <v>0</v>
      </c>
      <c r="D88" s="108">
        <f t="shared" si="53"/>
        <v>0</v>
      </c>
      <c r="E88" s="108">
        <f t="shared" si="53"/>
        <v>0</v>
      </c>
      <c r="F88" s="108">
        <f t="shared" si="53"/>
        <v>0</v>
      </c>
      <c r="G88" s="108">
        <f t="shared" si="53"/>
        <v>0</v>
      </c>
      <c r="H88" s="108">
        <f t="shared" si="53"/>
        <v>0</v>
      </c>
      <c r="I88" s="108">
        <f t="shared" si="53"/>
        <v>0</v>
      </c>
    </row>
    <row r="89" spans="1:20" hidden="1" outlineLevel="1" x14ac:dyDescent="0.2">
      <c r="A89" s="110" t="s">
        <v>547</v>
      </c>
      <c r="B89" s="42"/>
      <c r="C89" s="108">
        <f t="shared" si="54"/>
        <v>0</v>
      </c>
      <c r="D89" s="108">
        <f t="shared" si="53"/>
        <v>0</v>
      </c>
      <c r="E89" s="108">
        <f t="shared" si="53"/>
        <v>0</v>
      </c>
      <c r="F89" s="108">
        <f t="shared" si="53"/>
        <v>0</v>
      </c>
      <c r="G89" s="108">
        <f t="shared" si="53"/>
        <v>0</v>
      </c>
      <c r="H89" s="108">
        <f t="shared" si="53"/>
        <v>0</v>
      </c>
      <c r="I89" s="108">
        <f t="shared" si="53"/>
        <v>0</v>
      </c>
    </row>
    <row r="90" spans="1:20" s="736" customFormat="1" hidden="1" outlineLevel="1" x14ac:dyDescent="0.2">
      <c r="A90" s="110" t="s">
        <v>498</v>
      </c>
      <c r="B90" s="42"/>
      <c r="C90" s="108">
        <f t="shared" si="54"/>
        <v>0</v>
      </c>
      <c r="D90" s="108">
        <f t="shared" si="53"/>
        <v>0</v>
      </c>
      <c r="E90" s="108">
        <f t="shared" si="53"/>
        <v>0</v>
      </c>
      <c r="F90" s="108">
        <f t="shared" si="53"/>
        <v>0</v>
      </c>
      <c r="G90" s="108">
        <f t="shared" si="53"/>
        <v>0</v>
      </c>
      <c r="H90" s="108">
        <f t="shared" si="53"/>
        <v>0</v>
      </c>
      <c r="I90" s="108">
        <f t="shared" si="53"/>
        <v>0</v>
      </c>
    </row>
    <row r="91" spans="1:20" ht="13.5" hidden="1" outlineLevel="1" thickBot="1" x14ac:dyDescent="0.25">
      <c r="A91" s="107" t="s">
        <v>70</v>
      </c>
      <c r="B91" s="42"/>
      <c r="C91" s="108">
        <f t="shared" si="54"/>
        <v>0</v>
      </c>
      <c r="D91" s="108">
        <f t="shared" si="53"/>
        <v>0</v>
      </c>
      <c r="E91" s="108">
        <f t="shared" si="53"/>
        <v>8.6823758000735829E-3</v>
      </c>
      <c r="F91" s="108">
        <f t="shared" si="53"/>
        <v>1.6119093102490156E-2</v>
      </c>
      <c r="G91" s="108">
        <f t="shared" si="53"/>
        <v>2.2184539085015942E-2</v>
      </c>
      <c r="H91" s="108">
        <f t="shared" si="53"/>
        <v>2.8225977599459329E-2</v>
      </c>
      <c r="I91" s="108">
        <f t="shared" si="53"/>
        <v>3.4229630319676296E-2</v>
      </c>
    </row>
    <row r="92" spans="1:20" hidden="1" outlineLevel="1" x14ac:dyDescent="0.2">
      <c r="A92" s="111" t="s">
        <v>661</v>
      </c>
      <c r="B92" s="112"/>
      <c r="C92" s="112">
        <f t="array" ref="C92">PRODUCT(IF(C86:C91&lt;&gt;0,C86:C91+1))-IF(SUM(C86:C91)&lt;&gt;0,1,0)</f>
        <v>0</v>
      </c>
      <c r="D92" s="112">
        <f t="array" ref="D92">PRODUCT(IF(D86:D91&lt;&gt;0,D86:D91+1))-IF(SUM(D86:D91)&lt;&gt;0,1,0)</f>
        <v>0</v>
      </c>
      <c r="E92" s="112">
        <f t="array" ref="E92">PRODUCT(IF(E86:E91&lt;&gt;0,E86:E91+1))-IF(SUM(E86:E91)&lt;&gt;0,1,0)</f>
        <v>8.6823758000735829E-3</v>
      </c>
      <c r="F92" s="112">
        <f t="array" ref="F92">PRODUCT(IF(F86:F91&lt;&gt;0,F86:F91+1))-IF(SUM(F86:F91)&lt;&gt;0,1,0)</f>
        <v>1.6119093102490156E-2</v>
      </c>
      <c r="G92" s="112">
        <f t="array" ref="G92">PRODUCT(IF(G86:G91&lt;&gt;0,G86:G91+1))-IF(SUM(G86:G91)&lt;&gt;0,1,0)</f>
        <v>2.2184539085015942E-2</v>
      </c>
      <c r="H92" s="112">
        <f t="array" ref="H92">PRODUCT(IF(H86:H91&lt;&gt;0,H86:H91+1))-IF(SUM(H86:H91)&lt;&gt;0,1,0)</f>
        <v>2.8225977599459329E-2</v>
      </c>
      <c r="I92" s="112">
        <f t="array" ref="I92">PRODUCT(IF(I86:I91&lt;&gt;0,I86:I91+1))-IF(SUM(I86:I91)&lt;&gt;0,1,0)</f>
        <v>3.4229630319676296E-2</v>
      </c>
    </row>
    <row r="93" spans="1:20" ht="13.5" hidden="1" outlineLevel="1" thickBot="1" x14ac:dyDescent="0.25">
      <c r="A93" s="113" t="s">
        <v>662</v>
      </c>
      <c r="B93" s="42"/>
      <c r="C93" s="114">
        <f>SUM(C77:C82)</f>
        <v>0</v>
      </c>
      <c r="D93" s="114">
        <f t="shared" ref="D93:I93" si="55">SUM(D77:D82)</f>
        <v>0</v>
      </c>
      <c r="E93" s="114">
        <f t="shared" si="55"/>
        <v>8.6823758000735829E-3</v>
      </c>
      <c r="F93" s="114">
        <f t="shared" si="55"/>
        <v>1.6119093102490156E-2</v>
      </c>
      <c r="G93" s="114">
        <f t="shared" si="55"/>
        <v>2.2184539085015942E-2</v>
      </c>
      <c r="H93" s="114">
        <f t="shared" si="55"/>
        <v>2.8225977599459329E-2</v>
      </c>
      <c r="I93" s="114">
        <f t="shared" si="55"/>
        <v>3.4229630319676296E-2</v>
      </c>
      <c r="M93" s="115"/>
      <c r="N93" s="115"/>
      <c r="O93" s="115"/>
      <c r="P93" s="115"/>
    </row>
    <row r="94" spans="1:20" ht="13.5" hidden="1" outlineLevel="1" thickBot="1" x14ac:dyDescent="0.25">
      <c r="A94" s="116" t="s">
        <v>133</v>
      </c>
      <c r="B94" s="117"/>
      <c r="C94" s="117">
        <f t="shared" ref="C94:I94" si="56">+C92-C93</f>
        <v>0</v>
      </c>
      <c r="D94" s="117">
        <f t="shared" si="56"/>
        <v>0</v>
      </c>
      <c r="E94" s="117">
        <f t="shared" si="56"/>
        <v>0</v>
      </c>
      <c r="F94" s="117">
        <f t="shared" si="56"/>
        <v>0</v>
      </c>
      <c r="G94" s="117">
        <f t="shared" si="56"/>
        <v>0</v>
      </c>
      <c r="H94" s="117">
        <f t="shared" si="56"/>
        <v>0</v>
      </c>
      <c r="I94" s="117">
        <f t="shared" si="56"/>
        <v>0</v>
      </c>
      <c r="J94" s="118" t="str">
        <f>IF(SUM(C94:I94)&lt;&gt;0,"Warning Check Escalations","OK")</f>
        <v>OK</v>
      </c>
    </row>
    <row r="95" spans="1:20" hidden="1" outlineLevel="1" x14ac:dyDescent="0.2">
      <c r="A95" s="107"/>
      <c r="B95" s="42"/>
      <c r="C95" s="42"/>
      <c r="D95" s="42"/>
      <c r="E95" s="42"/>
      <c r="F95" s="42"/>
      <c r="G95" s="42"/>
      <c r="H95" s="42"/>
      <c r="I95" s="78"/>
    </row>
    <row r="96" spans="1:20" ht="13.5" hidden="1" outlineLevel="1" thickBot="1" x14ac:dyDescent="0.25">
      <c r="A96" s="208" t="s">
        <v>134</v>
      </c>
      <c r="B96" s="209"/>
      <c r="C96" s="209"/>
      <c r="D96" s="209"/>
      <c r="E96" s="209"/>
      <c r="F96" s="209"/>
      <c r="G96" s="209"/>
      <c r="H96" s="209"/>
      <c r="I96" s="210"/>
    </row>
    <row r="97" spans="1:20" hidden="1" outlineLevel="1" x14ac:dyDescent="0.2">
      <c r="A97" s="56" t="s">
        <v>119</v>
      </c>
      <c r="B97" s="57"/>
      <c r="C97" s="57" t="str">
        <f t="array" ref="C97:I97">LU_TemplateYearHeader2</f>
        <v>2018/19</v>
      </c>
      <c r="D97" s="57" t="str">
        <v>2019/20</v>
      </c>
      <c r="E97" s="57" t="str">
        <v>2020/21</v>
      </c>
      <c r="F97" s="57" t="str">
        <v>2021/22</v>
      </c>
      <c r="G97" s="57" t="str">
        <v>2022/23</v>
      </c>
      <c r="H97" s="57" t="str">
        <v>2023/24</v>
      </c>
      <c r="I97" s="57" t="str">
        <v>2024/25</v>
      </c>
    </row>
    <row r="98" spans="1:20" hidden="1" outlineLevel="1" x14ac:dyDescent="0.2">
      <c r="A98" s="61" t="s">
        <v>68</v>
      </c>
      <c r="B98" s="119"/>
      <c r="C98" s="284">
        <f ca="1">+C8*(C86)</f>
        <v>0</v>
      </c>
      <c r="D98" s="284">
        <f t="shared" ref="D98:I98" ca="1" si="57">+D8*(D86)</f>
        <v>0</v>
      </c>
      <c r="E98" s="284">
        <f ca="1">+E8*(E86)</f>
        <v>0</v>
      </c>
      <c r="F98" s="284">
        <f t="shared" ca="1" si="57"/>
        <v>0</v>
      </c>
      <c r="G98" s="284">
        <f t="shared" ca="1" si="57"/>
        <v>0</v>
      </c>
      <c r="H98" s="284">
        <f t="shared" ca="1" si="57"/>
        <v>0</v>
      </c>
      <c r="I98" s="284">
        <f t="shared" ca="1" si="57"/>
        <v>0</v>
      </c>
    </row>
    <row r="99" spans="1:20" hidden="1" outlineLevel="1" x14ac:dyDescent="0.2">
      <c r="A99" s="61" t="s">
        <v>69</v>
      </c>
      <c r="B99" s="119"/>
      <c r="C99" s="284">
        <f t="shared" ref="C99:I99" ca="1" si="58">+C9*(C87)</f>
        <v>0</v>
      </c>
      <c r="D99" s="284">
        <f t="shared" ca="1" si="58"/>
        <v>0</v>
      </c>
      <c r="E99" s="284">
        <f t="shared" ca="1" si="58"/>
        <v>0</v>
      </c>
      <c r="F99" s="284">
        <f t="shared" ca="1" si="58"/>
        <v>0</v>
      </c>
      <c r="G99" s="284">
        <f t="shared" ca="1" si="58"/>
        <v>0</v>
      </c>
      <c r="H99" s="284">
        <f t="shared" ca="1" si="58"/>
        <v>0</v>
      </c>
      <c r="I99" s="284">
        <f t="shared" ca="1" si="58"/>
        <v>0</v>
      </c>
    </row>
    <row r="100" spans="1:20" s="736" customFormat="1" hidden="1" outlineLevel="1" x14ac:dyDescent="0.2">
      <c r="A100" s="61" t="s">
        <v>546</v>
      </c>
      <c r="B100" s="119"/>
      <c r="C100" s="284">
        <f t="shared" ref="C100:I100" ca="1" si="59">+C10*(C88)</f>
        <v>0</v>
      </c>
      <c r="D100" s="284">
        <f t="shared" ca="1" si="59"/>
        <v>0</v>
      </c>
      <c r="E100" s="284">
        <f t="shared" ca="1" si="59"/>
        <v>0</v>
      </c>
      <c r="F100" s="284">
        <f t="shared" ca="1" si="59"/>
        <v>0</v>
      </c>
      <c r="G100" s="284">
        <f t="shared" ca="1" si="59"/>
        <v>0</v>
      </c>
      <c r="H100" s="284">
        <f t="shared" ca="1" si="59"/>
        <v>0</v>
      </c>
      <c r="I100" s="284">
        <f t="shared" ca="1" si="59"/>
        <v>0</v>
      </c>
    </row>
    <row r="101" spans="1:20" hidden="1" outlineLevel="1" x14ac:dyDescent="0.2">
      <c r="A101" s="61" t="s">
        <v>547</v>
      </c>
      <c r="B101" s="119"/>
      <c r="C101" s="284">
        <f t="shared" ref="C101:I101" ca="1" si="60">+C11*(C89)</f>
        <v>0</v>
      </c>
      <c r="D101" s="284">
        <f t="shared" ca="1" si="60"/>
        <v>0</v>
      </c>
      <c r="E101" s="284">
        <f t="shared" ca="1" si="60"/>
        <v>0</v>
      </c>
      <c r="F101" s="284">
        <f t="shared" ca="1" si="60"/>
        <v>0</v>
      </c>
      <c r="G101" s="284">
        <f t="shared" ca="1" si="60"/>
        <v>0</v>
      </c>
      <c r="H101" s="284">
        <f t="shared" ca="1" si="60"/>
        <v>0</v>
      </c>
      <c r="I101" s="284">
        <f t="shared" ca="1" si="60"/>
        <v>0</v>
      </c>
    </row>
    <row r="102" spans="1:20" s="736" customFormat="1" hidden="1" outlineLevel="1" x14ac:dyDescent="0.2">
      <c r="A102" s="61" t="s">
        <v>498</v>
      </c>
      <c r="B102" s="119"/>
      <c r="C102" s="284">
        <f t="shared" ref="C102:I102" ca="1" si="61">+C12*(C90)</f>
        <v>0</v>
      </c>
      <c r="D102" s="284">
        <f t="shared" ca="1" si="61"/>
        <v>0</v>
      </c>
      <c r="E102" s="284">
        <f t="shared" ca="1" si="61"/>
        <v>0</v>
      </c>
      <c r="F102" s="284">
        <f t="shared" ca="1" si="61"/>
        <v>0</v>
      </c>
      <c r="G102" s="284">
        <f t="shared" ca="1" si="61"/>
        <v>0</v>
      </c>
      <c r="H102" s="284">
        <f t="shared" ca="1" si="61"/>
        <v>0</v>
      </c>
      <c r="I102" s="284">
        <f t="shared" ca="1" si="61"/>
        <v>0</v>
      </c>
    </row>
    <row r="103" spans="1:20" hidden="1" outlineLevel="1" x14ac:dyDescent="0.2">
      <c r="A103" s="83" t="s">
        <v>70</v>
      </c>
      <c r="B103" s="119"/>
      <c r="C103" s="284">
        <f t="shared" ref="C103:I103" ca="1" si="62">+C13*(C91)</f>
        <v>0</v>
      </c>
      <c r="D103" s="284">
        <f t="shared" ca="1" si="62"/>
        <v>0</v>
      </c>
      <c r="E103" s="284">
        <f t="shared" ca="1" si="62"/>
        <v>0</v>
      </c>
      <c r="F103" s="284">
        <f t="shared" ca="1" si="62"/>
        <v>0</v>
      </c>
      <c r="G103" s="284">
        <f t="shared" ca="1" si="62"/>
        <v>0</v>
      </c>
      <c r="H103" s="284">
        <f t="shared" ca="1" si="62"/>
        <v>0</v>
      </c>
      <c r="I103" s="284">
        <f t="shared" ca="1" si="62"/>
        <v>0</v>
      </c>
    </row>
    <row r="104" spans="1:20" hidden="1" outlineLevel="1" x14ac:dyDescent="0.2">
      <c r="A104" s="120" t="s">
        <v>135</v>
      </c>
      <c r="B104" s="121"/>
      <c r="C104" s="295">
        <f t="shared" ref="C104:I104" ca="1" si="63">SUM(C98:C103)</f>
        <v>0</v>
      </c>
      <c r="D104" s="295">
        <f t="shared" ca="1" si="63"/>
        <v>0</v>
      </c>
      <c r="E104" s="295">
        <f t="shared" ca="1" si="63"/>
        <v>0</v>
      </c>
      <c r="F104" s="295">
        <f t="shared" ca="1" si="63"/>
        <v>0</v>
      </c>
      <c r="G104" s="295">
        <f t="shared" ca="1" si="63"/>
        <v>0</v>
      </c>
      <c r="H104" s="295">
        <f t="shared" ca="1" si="63"/>
        <v>0</v>
      </c>
      <c r="I104" s="295">
        <f t="shared" ca="1" si="63"/>
        <v>0</v>
      </c>
    </row>
    <row r="105" spans="1:20" ht="13.5" hidden="1" outlineLevel="1" thickBot="1" x14ac:dyDescent="0.25">
      <c r="A105" s="122" t="s">
        <v>136</v>
      </c>
      <c r="B105" s="123"/>
      <c r="C105" s="124">
        <f t="shared" ref="C105:I105" ca="1" si="64">IF(C36&lt;&gt;0,+C104/C36,0)</f>
        <v>0</v>
      </c>
      <c r="D105" s="124">
        <f t="shared" ca="1" si="64"/>
        <v>0</v>
      </c>
      <c r="E105" s="124">
        <f t="shared" ca="1" si="64"/>
        <v>0</v>
      </c>
      <c r="F105" s="124">
        <f t="shared" ca="1" si="64"/>
        <v>0</v>
      </c>
      <c r="G105" s="124">
        <f t="shared" ca="1" si="64"/>
        <v>0</v>
      </c>
      <c r="H105" s="124">
        <f t="shared" ca="1" si="64"/>
        <v>0</v>
      </c>
      <c r="I105" s="124">
        <f t="shared" ca="1" si="64"/>
        <v>0</v>
      </c>
    </row>
    <row r="106" spans="1:20" ht="7.5" hidden="1" customHeight="1" outlineLevel="1" x14ac:dyDescent="0.2"/>
    <row r="107" spans="1:20" collapsed="1" x14ac:dyDescent="0.2"/>
    <row r="108" spans="1:20" ht="18" x14ac:dyDescent="0.25">
      <c r="A108" s="206" t="s">
        <v>137</v>
      </c>
      <c r="B108" s="200"/>
      <c r="C108" s="204">
        <v>2</v>
      </c>
      <c r="D108" s="204">
        <f t="shared" ref="D108:I108" si="65">+C108+1</f>
        <v>3</v>
      </c>
      <c r="E108" s="204">
        <f t="shared" si="65"/>
        <v>4</v>
      </c>
      <c r="F108" s="204">
        <f t="shared" si="65"/>
        <v>5</v>
      </c>
      <c r="G108" s="204">
        <f t="shared" si="65"/>
        <v>6</v>
      </c>
      <c r="H108" s="204">
        <f t="shared" si="65"/>
        <v>7</v>
      </c>
      <c r="I108" s="205">
        <f t="shared" si="65"/>
        <v>8</v>
      </c>
      <c r="J108" s="201" t="s">
        <v>124</v>
      </c>
      <c r="K108" s="201" t="s">
        <v>124</v>
      </c>
    </row>
    <row r="109" spans="1:20" hidden="1" outlineLevel="1" x14ac:dyDescent="0.2">
      <c r="A109" s="208" t="s">
        <v>138</v>
      </c>
      <c r="B109" s="209"/>
      <c r="C109" s="209"/>
      <c r="D109" s="209"/>
      <c r="E109" s="209"/>
      <c r="F109" s="209"/>
      <c r="G109" s="209"/>
      <c r="H109" s="209"/>
      <c r="I109" s="210"/>
      <c r="J109" s="211" t="s">
        <v>126</v>
      </c>
      <c r="K109" s="211" t="s">
        <v>127</v>
      </c>
    </row>
    <row r="110" spans="1:20" ht="13.5" hidden="1" outlineLevel="1" thickBot="1" x14ac:dyDescent="0.25">
      <c r="A110" s="212" t="s">
        <v>128</v>
      </c>
      <c r="B110" s="213"/>
      <c r="C110" s="213"/>
      <c r="D110" s="213"/>
      <c r="E110" s="213"/>
      <c r="F110" s="213"/>
      <c r="G110" s="213"/>
      <c r="H110" s="213"/>
      <c r="I110" s="213"/>
      <c r="J110" s="211"/>
      <c r="K110" s="211"/>
      <c r="N110" s="409" t="s">
        <v>334</v>
      </c>
    </row>
    <row r="111" spans="1:20" ht="25.5" hidden="1" outlineLevel="1" x14ac:dyDescent="0.2">
      <c r="A111" s="58"/>
      <c r="B111" s="57" t="s">
        <v>129</v>
      </c>
      <c r="C111" s="57" t="str">
        <f t="array" ref="C111:I111">LU_TemplateYearHeader2</f>
        <v>2018/19</v>
      </c>
      <c r="D111" s="57" t="str">
        <v>2019/20</v>
      </c>
      <c r="E111" s="57" t="str">
        <v>2020/21</v>
      </c>
      <c r="F111" s="57" t="str">
        <v>2021/22</v>
      </c>
      <c r="G111" s="57" t="str">
        <v>2022/23</v>
      </c>
      <c r="H111" s="57" t="str">
        <v>2023/24</v>
      </c>
      <c r="I111" s="57" t="str">
        <v>2024/25</v>
      </c>
      <c r="N111" s="57" t="str">
        <f t="array" ref="N111:T111">LU_TemplateYearHeader2</f>
        <v>2018/19</v>
      </c>
      <c r="O111" s="57" t="str">
        <v>2019/20</v>
      </c>
      <c r="P111" s="57" t="str">
        <v>2020/21</v>
      </c>
      <c r="Q111" s="57" t="str">
        <v>2021/22</v>
      </c>
      <c r="R111" s="57" t="str">
        <v>2022/23</v>
      </c>
      <c r="S111" s="57" t="str">
        <v>2023/24</v>
      </c>
      <c r="T111" s="57" t="str">
        <v>2024/25</v>
      </c>
    </row>
    <row r="112" spans="1:20" hidden="1" outlineLevel="1" x14ac:dyDescent="0.2">
      <c r="A112" s="58" t="s">
        <v>45</v>
      </c>
      <c r="B112" s="42"/>
      <c r="C112" s="42"/>
      <c r="D112" s="42"/>
      <c r="E112" s="42"/>
      <c r="F112" s="42"/>
      <c r="G112" s="42"/>
      <c r="H112" s="42"/>
      <c r="I112" s="78"/>
      <c r="J112" s="4"/>
    </row>
    <row r="113" spans="1:20" hidden="1" outlineLevel="1" x14ac:dyDescent="0.2">
      <c r="A113" s="101" t="s">
        <v>68</v>
      </c>
      <c r="B113" s="102" t="s">
        <v>70</v>
      </c>
      <c r="C113" s="103">
        <f>IF($K113="No",0,VLOOKUP($A113,Escalations_General_Costs,+'I-7 Escalations'!C9+1,FALSE))</f>
        <v>0</v>
      </c>
      <c r="D113" s="103">
        <f>IF($K113="No",0,IF($J113="one-off",VLOOKUP($A113,Escalations_General_Costs,+'I-7 Escalations'!D$9+1,FALSE),((VLOOKUP($A113,Escalations_General_Costs,+'I-7 Escalations'!D$9+1,FALSE)+1)*(1+C113)-1)))</f>
        <v>0</v>
      </c>
      <c r="E113" s="103">
        <f>IF($K113="No",0,IF($J113="one-off",VLOOKUP($A113,Escalations_General_Costs,+'I-7 Escalations'!E$9+1,FALSE),((VLOOKUP($A113,Escalations_General_Costs,+'I-7 Escalations'!E$9+1,FALSE)+1)*(1+D113)-1)))</f>
        <v>4.6595602279995152E-3</v>
      </c>
      <c r="F113" s="103">
        <f>IF($K113="No",0,IF($J113="one-off",VLOOKUP($A113,Escalations_General_Costs,+'I-7 Escalations'!F$9+1,FALSE),((VLOOKUP($A113,Escalations_General_Costs,+'I-7 Escalations'!F$9+1,FALSE)+1)*(1+E113)-1)))</f>
        <v>1.1059953515317522E-2</v>
      </c>
      <c r="G113" s="103">
        <f>IF($K113="No",0,IF($J113="one-off",VLOOKUP($A113,Escalations_General_Costs,+'I-7 Escalations'!G$9+1,FALSE),((VLOOKUP($A113,Escalations_General_Costs,+'I-7 Escalations'!G$9+1,FALSE)+1)*(1+F113)-1)))</f>
        <v>1.8375127768082589E-2</v>
      </c>
      <c r="H113" s="103">
        <f>IF($K113="No",0,IF($J113="one-off",VLOOKUP($A113,Escalations_General_Costs,+'I-7 Escalations'!H$9+1,FALSE),((VLOOKUP($A113,Escalations_General_Costs,+'I-7 Escalations'!H$9+1,FALSE)+1)*(1+G113)-1)))</f>
        <v>2.5008990746574478E-2</v>
      </c>
      <c r="I113" s="103">
        <f>IF($K113="No",0,IF($J113="one-off",VLOOKUP($A113,Escalations_General_Costs,+'I-7 Escalations'!I$9+1,FALSE),((VLOOKUP($A113,Escalations_General_Costs,+'I-7 Escalations'!I$9+1,FALSE)+1)*(1+H113)-1)))</f>
        <v>3.0904862785436027E-2</v>
      </c>
      <c r="J113" s="105" t="str">
        <f t="shared" ref="J113:J118" si="66">IF(ISNA(VLOOKUP($A113,Escalations_General_Costs,+I$73+3,FALSE)),0,VLOOKUP($A113,Escalations_General_Costs,+I$73+3,FALSE))</f>
        <v>Cumulative</v>
      </c>
      <c r="K113" s="106" t="str">
        <f t="shared" ref="K113:K118" si="67">IF(ISNA(VLOOKUP($A113,Escalations_General_Costs,1,FALSE)),"No","Yes")</f>
        <v>Yes</v>
      </c>
      <c r="M113" s="103"/>
      <c r="N113" s="284">
        <f ca="1">IF($B113&lt;&gt;0,(+VLOOKUP($B113,$A$8:$I$13,3,FALSE)+VLOOKUP($B113,$A$42:$I$47,3,FALSE))*(C113),0)</f>
        <v>0</v>
      </c>
      <c r="O113" s="284">
        <f ca="1">IF($B113&lt;&gt;0,(+VLOOKUP($B113,$A$8:$I$13,4,FALSE)+VLOOKUP($B113,$A$42:$I$47,4,FALSE))*(D113),0)</f>
        <v>0</v>
      </c>
      <c r="P113" s="284">
        <f ca="1">IF($B113&lt;&gt;0,(+VLOOKUP($B113,$A$8:$I$13,5,FALSE)+VLOOKUP($B113,$A$42:$I$47,5,FALSE))*(E113),0)</f>
        <v>0</v>
      </c>
      <c r="Q113" s="284">
        <f ca="1">IF($B113&lt;&gt;0,(+VLOOKUP($B113,$A$8:$I$13,6,FALSE)+VLOOKUP($B113,$A$42:$I$47,6,FALSE))*(F113),0)</f>
        <v>0</v>
      </c>
      <c r="R113" s="284">
        <f ca="1">IF($B113&lt;&gt;0,(+VLOOKUP($B113,$A$8:$I$13,7,FALSE)+VLOOKUP($B113,$A$42:$I$47,7,FALSE))*(G113),0)</f>
        <v>0</v>
      </c>
      <c r="S113" s="284">
        <f ca="1">IF($B113&lt;&gt;0,(+VLOOKUP($B113,$A$8:$I$13,8,FALSE)+VLOOKUP($B113,$A$42:$I$47,8,FALSE))*(H113),0)</f>
        <v>0</v>
      </c>
      <c r="T113" s="284">
        <f ca="1">IF($B113&lt;&gt;0,(+VLOOKUP($B113,$A$8:$I$13,9,FALSE)+VLOOKUP($B113,$A$42:$I$47,9,FALSE))*(I113),0)</f>
        <v>0</v>
      </c>
    </row>
    <row r="114" spans="1:20" hidden="1" outlineLevel="1" x14ac:dyDescent="0.2">
      <c r="A114" s="101"/>
      <c r="B114" s="102"/>
      <c r="C114" s="103">
        <f>IF($K114="No",0,VLOOKUP($A114,Escalations_General_Costs,+C$108,FALSE))</f>
        <v>0</v>
      </c>
      <c r="D114" s="103">
        <f>IF($K114="No",0,IF($J114="one-off",VLOOKUP($A114,Escalations_General_Costs,+'I-7 Escalations'!D$9+1,FALSE),((VLOOKUP($A114,Escalations_General_Costs,+'I-7 Escalations'!D$9+1,FALSE)+1)*(1+C114)-1)))</f>
        <v>0</v>
      </c>
      <c r="E114" s="103">
        <f>IF($K114="No",0,IF($J114="one-off",VLOOKUP($A114,Escalations_General_Costs,+'I-7 Escalations'!E$9+1,FALSE),((VLOOKUP($A114,Escalations_General_Costs,+'I-7 Escalations'!E$9+1,FALSE)+1)*(1+D114)-1)))</f>
        <v>0</v>
      </c>
      <c r="F114" s="103">
        <f>IF($K114="No",0,IF($J114="one-off",VLOOKUP($A114,Escalations_General_Costs,+'I-7 Escalations'!F$9+1,FALSE),((VLOOKUP($A114,Escalations_General_Costs,+'I-7 Escalations'!F$9+1,FALSE)+1)*(1+E114)-1)))</f>
        <v>0</v>
      </c>
      <c r="G114" s="103">
        <f>IF($K114="No",0,IF($J114="one-off",VLOOKUP($A114,Escalations_General_Costs,+'I-7 Escalations'!G$9+1,FALSE),((VLOOKUP($A114,Escalations_General_Costs,+'I-7 Escalations'!G$9+1,FALSE)+1)*(1+F114)-1)))</f>
        <v>0</v>
      </c>
      <c r="H114" s="103">
        <f>IF($K114="No",0,IF($J114="one-off",VLOOKUP($A114,Escalations_General_Costs,+'I-7 Escalations'!H$9+1,FALSE),((VLOOKUP($A114,Escalations_General_Costs,+'I-7 Escalations'!H$9+1,FALSE)+1)*(1+G114)-1)))</f>
        <v>0</v>
      </c>
      <c r="I114" s="103">
        <f>IF($K114="No",0,IF($J114="one-off",VLOOKUP($A114,Escalations_General_Costs,+'I-7 Escalations'!I$9+1,FALSE),((VLOOKUP($A114,Escalations_General_Costs,+'I-7 Escalations'!I$9+1,FALSE)+1)*(1+H114)-1)))</f>
        <v>0</v>
      </c>
      <c r="J114" s="105">
        <f t="shared" si="66"/>
        <v>0</v>
      </c>
      <c r="K114" s="106" t="str">
        <f t="shared" si="67"/>
        <v>No</v>
      </c>
      <c r="M114" s="103"/>
      <c r="N114" s="284">
        <f t="shared" ref="N114:N118" si="68">IF($B114&lt;&gt;0,(+VLOOKUP($B114,$A$8:$I$13,3,FALSE)+VLOOKUP($B114,$A$42:$I$47,3,FALSE))*(C114),0)</f>
        <v>0</v>
      </c>
      <c r="O114" s="284">
        <f t="shared" ref="O114:O118" si="69">IF($B114&lt;&gt;0,(+VLOOKUP($B114,$A$8:$I$13,4,FALSE)+VLOOKUP($B114,$A$42:$I$47,4,FALSE))*(D114),0)</f>
        <v>0</v>
      </c>
      <c r="P114" s="284">
        <f t="shared" ref="P114:P118" si="70">IF($B114&lt;&gt;0,(+VLOOKUP($B114,$A$8:$I$13,5,FALSE)+VLOOKUP($B114,$A$42:$I$47,5,FALSE))*(E114),0)</f>
        <v>0</v>
      </c>
      <c r="Q114" s="284">
        <f t="shared" ref="Q114:Q118" si="71">IF($B114&lt;&gt;0,(+VLOOKUP($B114,$A$8:$I$13,6,FALSE)+VLOOKUP($B114,$A$42:$I$47,6,FALSE))*(F114),0)</f>
        <v>0</v>
      </c>
      <c r="R114" s="284">
        <f t="shared" ref="R114:R118" si="72">IF($B114&lt;&gt;0,(+VLOOKUP($B114,$A$8:$I$13,7,FALSE)+VLOOKUP($B114,$A$42:$I$47,7,FALSE))*(G114),0)</f>
        <v>0</v>
      </c>
      <c r="S114" s="284">
        <f t="shared" ref="S114:S118" si="73">IF($B114&lt;&gt;0,(+VLOOKUP($B114,$A$8:$I$13,8,FALSE)+VLOOKUP($B114,$A$42:$I$47,8,FALSE))*(H114),0)</f>
        <v>0</v>
      </c>
      <c r="T114" s="284">
        <f t="shared" ref="T114:T118" si="74">IF($B114&lt;&gt;0,(+VLOOKUP($B114,$A$8:$I$13,9,FALSE)+VLOOKUP($B114,$A$42:$I$47,9,FALSE))*(I114),0)</f>
        <v>0</v>
      </c>
    </row>
    <row r="115" spans="1:20" s="736" customFormat="1" hidden="1" outlineLevel="1" x14ac:dyDescent="0.2">
      <c r="A115" s="101"/>
      <c r="B115" s="102"/>
      <c r="C115" s="103">
        <f>IF($K115="No",0,VLOOKUP($A115,Escalations_General_Costs,+C$108,FALSE))</f>
        <v>0</v>
      </c>
      <c r="D115" s="103">
        <f>IF($K115="No",0,IF($J115="one-off",VLOOKUP($A115,Escalations_General_Costs,+'I-7 Escalations'!D$9+1,FALSE),((VLOOKUP($A115,Escalations_General_Costs,+'I-7 Escalations'!D$9+1,FALSE)+1)*(1+C115)-1)))</f>
        <v>0</v>
      </c>
      <c r="E115" s="103">
        <f>IF($K115="No",0,IF($J115="one-off",VLOOKUP($A115,Escalations_General_Costs,+'I-7 Escalations'!E$9+1,FALSE),((VLOOKUP($A115,Escalations_General_Costs,+'I-7 Escalations'!E$9+1,FALSE)+1)*(1+D115)-1)))</f>
        <v>0</v>
      </c>
      <c r="F115" s="103">
        <f>IF($K115="No",0,IF($J115="one-off",VLOOKUP($A115,Escalations_General_Costs,+'I-7 Escalations'!F$9+1,FALSE),((VLOOKUP($A115,Escalations_General_Costs,+'I-7 Escalations'!F$9+1,FALSE)+1)*(1+E115)-1)))</f>
        <v>0</v>
      </c>
      <c r="G115" s="103">
        <f>IF($K115="No",0,IF($J115="one-off",VLOOKUP($A115,Escalations_General_Costs,+'I-7 Escalations'!G$9+1,FALSE),((VLOOKUP($A115,Escalations_General_Costs,+'I-7 Escalations'!G$9+1,FALSE)+1)*(1+F115)-1)))</f>
        <v>0</v>
      </c>
      <c r="H115" s="103">
        <f>IF($K115="No",0,IF($J115="one-off",VLOOKUP($A115,Escalations_General_Costs,+'I-7 Escalations'!H$9+1,FALSE),((VLOOKUP($A115,Escalations_General_Costs,+'I-7 Escalations'!H$9+1,FALSE)+1)*(1+G115)-1)))</f>
        <v>0</v>
      </c>
      <c r="I115" s="103">
        <f>IF($K115="No",0,IF($J115="one-off",VLOOKUP($A115,Escalations_General_Costs,+'I-7 Escalations'!I$9+1,FALSE),((VLOOKUP($A115,Escalations_General_Costs,+'I-7 Escalations'!I$9+1,FALSE)+1)*(1+H115)-1)))</f>
        <v>0</v>
      </c>
      <c r="J115" s="105">
        <f t="shared" si="66"/>
        <v>0</v>
      </c>
      <c r="K115" s="106" t="str">
        <f t="shared" si="67"/>
        <v>No</v>
      </c>
      <c r="M115" s="103"/>
      <c r="N115" s="284">
        <f t="shared" si="68"/>
        <v>0</v>
      </c>
      <c r="O115" s="284">
        <f>IF($B115&lt;&gt;0,(+VLOOKUP($B115,$A$8:$I$13,4,FALSE)+VLOOKUP($B115,$A$42:$I$47,4,FALSE))*(D115),0)</f>
        <v>0</v>
      </c>
      <c r="P115" s="284">
        <f t="shared" si="70"/>
        <v>0</v>
      </c>
      <c r="Q115" s="284">
        <f t="shared" si="71"/>
        <v>0</v>
      </c>
      <c r="R115" s="284">
        <f t="shared" si="72"/>
        <v>0</v>
      </c>
      <c r="S115" s="284">
        <f t="shared" si="73"/>
        <v>0</v>
      </c>
      <c r="T115" s="284">
        <f t="shared" si="74"/>
        <v>0</v>
      </c>
    </row>
    <row r="116" spans="1:20" hidden="1" outlineLevel="1" x14ac:dyDescent="0.2">
      <c r="A116" s="101"/>
      <c r="B116" s="102"/>
      <c r="C116" s="103">
        <f>IF($K116="No",0,VLOOKUP($A116,Escalations_General_Costs,+C$108,FALSE))</f>
        <v>0</v>
      </c>
      <c r="D116" s="103">
        <f>IF($K116="No",0,IF($J116="one-off",VLOOKUP($A116,Escalations_General_Costs,+'I-7 Escalations'!D$9+1,FALSE),((VLOOKUP($A116,Escalations_General_Costs,+'I-7 Escalations'!D$9+1,FALSE)+1)*(1+C116)-1)))</f>
        <v>0</v>
      </c>
      <c r="E116" s="103">
        <f>IF($K116="No",0,IF($J116="one-off",VLOOKUP($A116,Escalations_General_Costs,+'I-7 Escalations'!E$9+1,FALSE),((VLOOKUP($A116,Escalations_General_Costs,+'I-7 Escalations'!E$9+1,FALSE)+1)*(1+D116)-1)))</f>
        <v>0</v>
      </c>
      <c r="F116" s="103">
        <f>IF($K116="No",0,IF($J116="one-off",VLOOKUP($A116,Escalations_General_Costs,+'I-7 Escalations'!F$9+1,FALSE),((VLOOKUP($A116,Escalations_General_Costs,+'I-7 Escalations'!F$9+1,FALSE)+1)*(1+E116)-1)))</f>
        <v>0</v>
      </c>
      <c r="G116" s="103">
        <f>IF($K116="No",0,IF($J116="one-off",VLOOKUP($A116,Escalations_General_Costs,+'I-7 Escalations'!G$9+1,FALSE),((VLOOKUP($A116,Escalations_General_Costs,+'I-7 Escalations'!G$9+1,FALSE)+1)*(1+F116)-1)))</f>
        <v>0</v>
      </c>
      <c r="H116" s="103">
        <f>IF($K116="No",0,IF($J116="one-off",VLOOKUP($A116,Escalations_General_Costs,+'I-7 Escalations'!H$9+1,FALSE),((VLOOKUP($A116,Escalations_General_Costs,+'I-7 Escalations'!H$9+1,FALSE)+1)*(1+G116)-1)))</f>
        <v>0</v>
      </c>
      <c r="I116" s="103">
        <f>IF($K116="No",0,IF($J116="one-off",VLOOKUP($A116,Escalations_General_Costs,+'I-7 Escalations'!I$9+1,FALSE),((VLOOKUP($A116,Escalations_General_Costs,+'I-7 Escalations'!I$9+1,FALSE)+1)*(1+H116)-1)))</f>
        <v>0</v>
      </c>
      <c r="J116" s="105">
        <f t="shared" si="66"/>
        <v>0</v>
      </c>
      <c r="K116" s="106" t="str">
        <f t="shared" si="67"/>
        <v>No</v>
      </c>
      <c r="M116" s="103"/>
      <c r="N116" s="284">
        <f t="shared" si="68"/>
        <v>0</v>
      </c>
      <c r="O116" s="284">
        <f t="shared" si="69"/>
        <v>0</v>
      </c>
      <c r="P116" s="284">
        <f t="shared" si="70"/>
        <v>0</v>
      </c>
      <c r="Q116" s="284">
        <f t="shared" si="71"/>
        <v>0</v>
      </c>
      <c r="R116" s="284">
        <f t="shared" si="72"/>
        <v>0</v>
      </c>
      <c r="S116" s="284">
        <f t="shared" si="73"/>
        <v>0</v>
      </c>
      <c r="T116" s="284">
        <f t="shared" si="74"/>
        <v>0</v>
      </c>
    </row>
    <row r="117" spans="1:20" s="736" customFormat="1" hidden="1" outlineLevel="1" x14ac:dyDescent="0.2">
      <c r="A117" s="101"/>
      <c r="B117" s="102"/>
      <c r="C117" s="103">
        <f>IF($K117="No",0,VLOOKUP($A117,Escalations_General_Costs,+C$108,FALSE))</f>
        <v>0</v>
      </c>
      <c r="D117" s="103">
        <f>IF($K117="No",0,IF($J117="one-off",VLOOKUP($A117,Escalations_General_Costs,+'I-7 Escalations'!D$9+1,FALSE),((VLOOKUP($A117,Escalations_General_Costs,+'I-7 Escalations'!D$9+1,FALSE)+1)*(1+C117)-1)))</f>
        <v>0</v>
      </c>
      <c r="E117" s="103">
        <f>IF($K117="No",0,IF($J117="one-off",VLOOKUP($A117,Escalations_General_Costs,+'I-7 Escalations'!E$9+1,FALSE),((VLOOKUP($A117,Escalations_General_Costs,+'I-7 Escalations'!E$9+1,FALSE)+1)*(1+D117)-1)))</f>
        <v>0</v>
      </c>
      <c r="F117" s="103">
        <f>IF($K117="No",0,IF($J117="one-off",VLOOKUP($A117,Escalations_General_Costs,+'I-7 Escalations'!F$9+1,FALSE),((VLOOKUP($A117,Escalations_General_Costs,+'I-7 Escalations'!F$9+1,FALSE)+1)*(1+E117)-1)))</f>
        <v>0</v>
      </c>
      <c r="G117" s="103">
        <f>IF($K117="No",0,IF($J117="one-off",VLOOKUP($A117,Escalations_General_Costs,+'I-7 Escalations'!G$9+1,FALSE),((VLOOKUP($A117,Escalations_General_Costs,+'I-7 Escalations'!G$9+1,FALSE)+1)*(1+F117)-1)))</f>
        <v>0</v>
      </c>
      <c r="H117" s="103">
        <f>IF($K117="No",0,IF($J117="one-off",VLOOKUP($A117,Escalations_General_Costs,+'I-7 Escalations'!H$9+1,FALSE),((VLOOKUP($A117,Escalations_General_Costs,+'I-7 Escalations'!H$9+1,FALSE)+1)*(1+G117)-1)))</f>
        <v>0</v>
      </c>
      <c r="I117" s="103">
        <f>IF($K117="No",0,IF($J117="one-off",VLOOKUP($A117,Escalations_General_Costs,+'I-7 Escalations'!I$9+1,FALSE),((VLOOKUP($A117,Escalations_General_Costs,+'I-7 Escalations'!I$9+1,FALSE)+1)*(1+H117)-1)))</f>
        <v>0</v>
      </c>
      <c r="J117" s="105">
        <f t="shared" si="66"/>
        <v>0</v>
      </c>
      <c r="K117" s="106" t="str">
        <f t="shared" si="67"/>
        <v>No</v>
      </c>
      <c r="M117" s="103"/>
      <c r="N117" s="284">
        <f t="shared" si="68"/>
        <v>0</v>
      </c>
      <c r="O117" s="284">
        <f t="shared" si="69"/>
        <v>0</v>
      </c>
      <c r="P117" s="284">
        <f t="shared" si="70"/>
        <v>0</v>
      </c>
      <c r="Q117" s="284">
        <f t="shared" si="71"/>
        <v>0</v>
      </c>
      <c r="R117" s="284">
        <f t="shared" si="72"/>
        <v>0</v>
      </c>
      <c r="S117" s="284">
        <f t="shared" si="73"/>
        <v>0</v>
      </c>
      <c r="T117" s="284">
        <f t="shared" si="74"/>
        <v>0</v>
      </c>
    </row>
    <row r="118" spans="1:20" s="743" customFormat="1" hidden="1" outlineLevel="1" x14ac:dyDescent="0.2">
      <c r="A118" s="101"/>
      <c r="B118" s="102"/>
      <c r="C118" s="103">
        <f>IF($K118="No",0,VLOOKUP($A118,Escalations_General_Costs,+C$108,FALSE))</f>
        <v>0</v>
      </c>
      <c r="D118" s="103">
        <f>IF($K118="No",0,IF($J118="one-off",VLOOKUP($A118,Escalations_General_Costs,+'I-7 Escalations'!D$9+1,FALSE),((VLOOKUP($A118,Escalations_General_Costs,+'I-7 Escalations'!D$9+1,FALSE)+1)*(1+C118)-1)))</f>
        <v>0</v>
      </c>
      <c r="E118" s="103">
        <f>IF($K118="No",0,IF($J118="one-off",VLOOKUP($A118,Escalations_General_Costs,+'I-7 Escalations'!E$9+1,FALSE),((VLOOKUP($A118,Escalations_General_Costs,+'I-7 Escalations'!E$9+1,FALSE)+1)*(1+D118)-1)))</f>
        <v>0</v>
      </c>
      <c r="F118" s="103">
        <f>IF($K118="No",0,IF($J118="one-off",VLOOKUP($A118,Escalations_General_Costs,+'I-7 Escalations'!F$9+1,FALSE),((VLOOKUP($A118,Escalations_General_Costs,+'I-7 Escalations'!F$9+1,FALSE)+1)*(1+E118)-1)))</f>
        <v>0</v>
      </c>
      <c r="G118" s="103">
        <f>IF($K118="No",0,IF($J118="one-off",VLOOKUP($A118,Escalations_General_Costs,+'I-7 Escalations'!G$9+1,FALSE),((VLOOKUP($A118,Escalations_General_Costs,+'I-7 Escalations'!G$9+1,FALSE)+1)*(1+F118)-1)))</f>
        <v>0</v>
      </c>
      <c r="H118" s="103">
        <f>IF($K118="No",0,IF($J118="one-off",VLOOKUP($A118,Escalations_General_Costs,+'I-7 Escalations'!H$9+1,FALSE),((VLOOKUP($A118,Escalations_General_Costs,+'I-7 Escalations'!H$9+1,FALSE)+1)*(1+G118)-1)))</f>
        <v>0</v>
      </c>
      <c r="I118" s="103">
        <f>IF($K118="No",0,IF($J118="one-off",VLOOKUP($A118,Escalations_General_Costs,+'I-7 Escalations'!I$9+1,FALSE),((VLOOKUP($A118,Escalations_General_Costs,+'I-7 Escalations'!I$9+1,FALSE)+1)*(1+H118)-1)))</f>
        <v>0</v>
      </c>
      <c r="J118" s="105">
        <f t="shared" si="66"/>
        <v>0</v>
      </c>
      <c r="K118" s="106" t="str">
        <f t="shared" si="67"/>
        <v>No</v>
      </c>
      <c r="M118" s="103"/>
      <c r="N118" s="284">
        <f t="shared" si="68"/>
        <v>0</v>
      </c>
      <c r="O118" s="284">
        <f t="shared" si="69"/>
        <v>0</v>
      </c>
      <c r="P118" s="284">
        <f t="shared" si="70"/>
        <v>0</v>
      </c>
      <c r="Q118" s="284">
        <f t="shared" si="71"/>
        <v>0</v>
      </c>
      <c r="R118" s="284">
        <f t="shared" si="72"/>
        <v>0</v>
      </c>
      <c r="S118" s="284">
        <f t="shared" si="73"/>
        <v>0</v>
      </c>
      <c r="T118" s="284">
        <f t="shared" si="74"/>
        <v>0</v>
      </c>
    </row>
    <row r="119" spans="1:20" ht="11.25" hidden="1" customHeight="1" outlineLevel="1" thickBot="1" x14ac:dyDescent="0.25">
      <c r="A119" s="214" t="s">
        <v>154</v>
      </c>
      <c r="B119" s="202"/>
      <c r="C119" s="202"/>
      <c r="D119" s="202"/>
      <c r="E119" s="202"/>
      <c r="F119" s="202"/>
      <c r="G119" s="202"/>
      <c r="H119" s="202"/>
      <c r="I119" s="203"/>
      <c r="J119" s="3"/>
      <c r="K119" s="3"/>
      <c r="L119" s="3"/>
      <c r="N119" s="291">
        <f ca="1">SUM(N113:N118)</f>
        <v>0</v>
      </c>
      <c r="O119" s="291">
        <f t="shared" ref="O119:T119" ca="1" si="75">SUM(O113:O118)</f>
        <v>0</v>
      </c>
      <c r="P119" s="291">
        <f t="shared" ca="1" si="75"/>
        <v>0</v>
      </c>
      <c r="Q119" s="291">
        <f t="shared" ca="1" si="75"/>
        <v>0</v>
      </c>
      <c r="R119" s="291">
        <f t="shared" ca="1" si="75"/>
        <v>0</v>
      </c>
      <c r="S119" s="291">
        <f t="shared" ca="1" si="75"/>
        <v>0</v>
      </c>
      <c r="T119" s="291">
        <f t="shared" ca="1" si="75"/>
        <v>0</v>
      </c>
    </row>
    <row r="120" spans="1:20" ht="12" hidden="1" customHeight="1" outlineLevel="1" thickBot="1" x14ac:dyDescent="0.25">
      <c r="A120" s="107"/>
      <c r="B120" s="42"/>
      <c r="C120" s="42"/>
      <c r="D120" s="42"/>
      <c r="E120" s="42"/>
      <c r="F120" s="42"/>
      <c r="G120" s="42"/>
      <c r="H120" s="42"/>
      <c r="I120" s="78"/>
      <c r="M120" s="410" t="s">
        <v>330</v>
      </c>
      <c r="N120" s="411">
        <f ca="1">ROUND(N119-C140,3)</f>
        <v>0</v>
      </c>
      <c r="O120" s="411">
        <f t="shared" ref="O120:T120" ca="1" si="76">ROUND(O119-D140,3)</f>
        <v>0</v>
      </c>
      <c r="P120" s="411">
        <f t="shared" ca="1" si="76"/>
        <v>0</v>
      </c>
      <c r="Q120" s="411">
        <f t="shared" ca="1" si="76"/>
        <v>0</v>
      </c>
      <c r="R120" s="411">
        <f t="shared" ca="1" si="76"/>
        <v>0</v>
      </c>
      <c r="S120" s="411">
        <f t="shared" ca="1" si="76"/>
        <v>0</v>
      </c>
      <c r="T120" s="412">
        <f t="shared" ca="1" si="76"/>
        <v>0</v>
      </c>
    </row>
    <row r="121" spans="1:20" hidden="1" outlineLevel="1" x14ac:dyDescent="0.2">
      <c r="A121" s="208" t="s">
        <v>139</v>
      </c>
      <c r="B121" s="209"/>
      <c r="C121" s="209"/>
      <c r="D121" s="209"/>
      <c r="E121" s="209"/>
      <c r="F121" s="209"/>
      <c r="G121" s="209"/>
      <c r="H121" s="209"/>
      <c r="I121" s="210"/>
    </row>
    <row r="122" spans="1:20" hidden="1" outlineLevel="1" x14ac:dyDescent="0.2">
      <c r="A122" s="107" t="s">
        <v>68</v>
      </c>
      <c r="B122" s="42"/>
      <c r="C122" s="108">
        <f t="array" ref="C122">PRODUCT(IF($B$113:$B$119=$A122,C$113:C$119+1))-IF(COUNTIF($B$113:$B$119,+$A122)=0,0,1)</f>
        <v>0</v>
      </c>
      <c r="D122" s="108">
        <f t="array" ref="D122">PRODUCT(IF($B$113:$B$119=$A122,D$113:D$119+1))-IF(COUNTIF($B$113:$B$119,+$A122)=0,0,1)</f>
        <v>0</v>
      </c>
      <c r="E122" s="108">
        <f t="array" ref="E122">PRODUCT(IF($B$113:$B$119=$A122,E$113:E$119+1))-IF(COUNTIF($B$113:$B$119,+$A122)=0,0,1)</f>
        <v>0</v>
      </c>
      <c r="F122" s="108">
        <f t="array" ref="F122">PRODUCT(IF($B$113:$B$119=$A122,F$113:F$119+1))-IF(COUNTIF($B$113:$B$119,+$A122)=0,0,1)</f>
        <v>0</v>
      </c>
      <c r="G122" s="108">
        <f t="array" ref="G122">PRODUCT(IF($B$113:$B$119=$A122,G$113:G$119+1))-IF(COUNTIF($B$113:$B$119,+$A122)=0,0,1)</f>
        <v>0</v>
      </c>
      <c r="H122" s="108">
        <f t="array" ref="H122">PRODUCT(IF($B$113:$B$119=$A122,H$113:H$119+1))-IF(COUNTIF($B$113:$B$119,+$A122)=0,0,1)</f>
        <v>0</v>
      </c>
      <c r="I122" s="108">
        <f t="array" ref="I122">PRODUCT(IF($B$113:$B$119=$A122,I$113:I$119+1))-IF(COUNTIF($B$113:$B$119,+$A122)=0,0,1)</f>
        <v>0</v>
      </c>
      <c r="J122" s="109"/>
    </row>
    <row r="123" spans="1:20" hidden="1" outlineLevel="1" x14ac:dyDescent="0.2">
      <c r="A123" s="107" t="s">
        <v>69</v>
      </c>
      <c r="B123" s="42"/>
      <c r="C123" s="108">
        <f t="array" ref="C123">PRODUCT(IF($B$113:$B$119=$A123,C$113:C$119+1))-IF(COUNTIF($B$113:$B$119,+$A123)=0,0,1)</f>
        <v>0</v>
      </c>
      <c r="D123" s="108">
        <f t="array" ref="D123">PRODUCT(IF($B$113:$B$119=$A123,D$113:D$119+1))-IF(COUNTIF($B$113:$B$119,+$A123)=0,0,1)</f>
        <v>0</v>
      </c>
      <c r="E123" s="108">
        <f t="array" ref="E123">PRODUCT(IF($B$113:$B$119=$A123,E$113:E$119+1))-IF(COUNTIF($B$113:$B$119,+$A123)=0,0,1)</f>
        <v>0</v>
      </c>
      <c r="F123" s="108">
        <f t="array" ref="F123">PRODUCT(IF($B$113:$B$119=$A123,F$113:F$119+1))-IF(COUNTIF($B$113:$B$119,+$A123)=0,0,1)</f>
        <v>0</v>
      </c>
      <c r="G123" s="108">
        <f t="array" ref="G123">PRODUCT(IF($B$113:$B$119=$A123,G$113:G$119+1))-IF(COUNTIF($B$113:$B$119,+$A123)=0,0,1)</f>
        <v>0</v>
      </c>
      <c r="H123" s="108">
        <f t="array" ref="H123">PRODUCT(IF($B$113:$B$119=$A123,H$113:H$119+1))-IF(COUNTIF($B$113:$B$119,+$A123)=0,0,1)</f>
        <v>0</v>
      </c>
      <c r="I123" s="108">
        <f t="array" ref="I123">PRODUCT(IF($B$113:$B$119=$A123,I$113:I$119+1))-IF(COUNTIF($B$113:$B$119,+$A123)=0,0,1)</f>
        <v>0</v>
      </c>
    </row>
    <row r="124" spans="1:20" s="736" customFormat="1" hidden="1" outlineLevel="1" x14ac:dyDescent="0.2">
      <c r="A124" s="107" t="s">
        <v>546</v>
      </c>
      <c r="B124" s="42"/>
      <c r="C124" s="108">
        <f t="array" ref="C124">PRODUCT(IF($B$113:$B$119=$A124,C$113:C$119+1))-IF(COUNTIF($B$113:$B$119,+$A124)=0,0,1)</f>
        <v>0</v>
      </c>
      <c r="D124" s="108">
        <f t="array" ref="D124">PRODUCT(IF($B$113:$B$119=$A124,D$113:D$119+1))-IF(COUNTIF($B$113:$B$119,+$A124)=0,0,1)</f>
        <v>0</v>
      </c>
      <c r="E124" s="108">
        <f t="array" ref="E124">PRODUCT(IF($B$113:$B$119=$A124,E$113:E$119+1))-IF(COUNTIF($B$113:$B$119,+$A124)=0,0,1)</f>
        <v>0</v>
      </c>
      <c r="F124" s="108">
        <f t="array" ref="F124">PRODUCT(IF($B$113:$B$119=$A124,F$113:F$119+1))-IF(COUNTIF($B$113:$B$119,+$A124)=0,0,1)</f>
        <v>0</v>
      </c>
      <c r="G124" s="108">
        <f t="array" ref="G124">PRODUCT(IF($B$113:$B$119=$A124,G$113:G$119+1))-IF(COUNTIF($B$113:$B$119,+$A124)=0,0,1)</f>
        <v>0</v>
      </c>
      <c r="H124" s="108">
        <f t="array" ref="H124">PRODUCT(IF($B$113:$B$119=$A124,H$113:H$119+1))-IF(COUNTIF($B$113:$B$119,+$A124)=0,0,1)</f>
        <v>0</v>
      </c>
      <c r="I124" s="108">
        <f t="array" ref="I124">PRODUCT(IF($B$113:$B$119=$A124,I$113:I$119+1))-IF(COUNTIF($B$113:$B$119,+$A124)=0,0,1)</f>
        <v>0</v>
      </c>
    </row>
    <row r="125" spans="1:20" hidden="1" outlineLevel="1" x14ac:dyDescent="0.2">
      <c r="A125" s="110" t="s">
        <v>547</v>
      </c>
      <c r="B125" s="42"/>
      <c r="C125" s="108">
        <f t="array" ref="C125">PRODUCT(IF($B$113:$B$119=$A125,C$113:C$119+1))-IF(COUNTIF($B$113:$B$119,+$A125)=0,0,1)</f>
        <v>0</v>
      </c>
      <c r="D125" s="108">
        <f t="array" ref="D125">PRODUCT(IF($B$113:$B$119=$A125,D$113:D$119+1))-IF(COUNTIF($B$113:$B$119,+$A125)=0,0,1)</f>
        <v>0</v>
      </c>
      <c r="E125" s="108">
        <f t="array" ref="E125">PRODUCT(IF($B$113:$B$119=$A125,E$113:E$119+1))-IF(COUNTIF($B$113:$B$119,+$A125)=0,0,1)</f>
        <v>0</v>
      </c>
      <c r="F125" s="108">
        <f t="array" ref="F125">PRODUCT(IF($B$113:$B$119=$A125,F$113:F$119+1))-IF(COUNTIF($B$113:$B$119,+$A125)=0,0,1)</f>
        <v>0</v>
      </c>
      <c r="G125" s="108">
        <f t="array" ref="G125">PRODUCT(IF($B$113:$B$119=$A125,G$113:G$119+1))-IF(COUNTIF($B$113:$B$119,+$A125)=0,0,1)</f>
        <v>0</v>
      </c>
      <c r="H125" s="108">
        <f t="array" ref="H125">PRODUCT(IF($B$113:$B$119=$A125,H$113:H$119+1))-IF(COUNTIF($B$113:$B$119,+$A125)=0,0,1)</f>
        <v>0</v>
      </c>
      <c r="I125" s="108">
        <f t="array" ref="I125">PRODUCT(IF($B$113:$B$119=$A125,I$113:I$119+1))-IF(COUNTIF($B$113:$B$119,+$A125)=0,0,1)</f>
        <v>0</v>
      </c>
    </row>
    <row r="126" spans="1:20" s="736" customFormat="1" hidden="1" outlineLevel="1" x14ac:dyDescent="0.2">
      <c r="A126" s="110" t="s">
        <v>498</v>
      </c>
      <c r="B126" s="42"/>
      <c r="C126" s="108">
        <f t="array" ref="C126">PRODUCT(IF($B$113:$B$119=$A126,C$113:C$119+1))-IF(COUNTIF($B$113:$B$119,+$A126)=0,0,1)</f>
        <v>0</v>
      </c>
      <c r="D126" s="108">
        <f t="array" ref="D126">PRODUCT(IF($B$113:$B$119=$A126,D$113:D$119+1))-IF(COUNTIF($B$113:$B$119,+$A126)=0,0,1)</f>
        <v>0</v>
      </c>
      <c r="E126" s="108">
        <f t="array" ref="E126">PRODUCT(IF($B$113:$B$119=$A126,E$113:E$119+1))-IF(COUNTIF($B$113:$B$119,+$A126)=0,0,1)</f>
        <v>0</v>
      </c>
      <c r="F126" s="108">
        <f t="array" ref="F126">PRODUCT(IF($B$113:$B$119=$A126,F$113:F$119+1))-IF(COUNTIF($B$113:$B$119,+$A126)=0,0,1)</f>
        <v>0</v>
      </c>
      <c r="G126" s="108">
        <f t="array" ref="G126">PRODUCT(IF($B$113:$B$119=$A126,G$113:G$119+1))-IF(COUNTIF($B$113:$B$119,+$A126)=0,0,1)</f>
        <v>0</v>
      </c>
      <c r="H126" s="108">
        <f t="array" ref="H126">PRODUCT(IF($B$113:$B$119=$A126,H$113:H$119+1))-IF(COUNTIF($B$113:$B$119,+$A126)=0,0,1)</f>
        <v>0</v>
      </c>
      <c r="I126" s="108">
        <f t="array" ref="I126">PRODUCT(IF($B$113:$B$119=$A126,I$113:I$119+1))-IF(COUNTIF($B$113:$B$119,+$A126)=0,0,1)</f>
        <v>0</v>
      </c>
    </row>
    <row r="127" spans="1:20" ht="13.5" hidden="1" outlineLevel="1" thickBot="1" x14ac:dyDescent="0.25">
      <c r="A127" s="107" t="s">
        <v>70</v>
      </c>
      <c r="B127" s="42"/>
      <c r="C127" s="108">
        <f t="array" ref="C127">PRODUCT(IF($B$113:$B$119=$A127,C$113:C$119+1))-IF(COUNTIF($B$113:$B$119,+$A127)=0,0,1)</f>
        <v>0</v>
      </c>
      <c r="D127" s="108">
        <f t="array" ref="D127">PRODUCT(IF($B$113:$B$119=$A127,D$113:D$119+1))-IF(COUNTIF($B$113:$B$119,+$A127)=0,0,1)</f>
        <v>0</v>
      </c>
      <c r="E127" s="108">
        <f t="array" ref="E127">PRODUCT(IF($B$113:$B$119=$A127,E$113:E$119+1))-IF(COUNTIF($B$113:$B$119,+$A127)=0,0,1)</f>
        <v>4.6595602279995152E-3</v>
      </c>
      <c r="F127" s="108">
        <f t="array" ref="F127">PRODUCT(IF($B$113:$B$119=$A127,F$113:F$119+1))-IF(COUNTIF($B$113:$B$119,+$A127)=0,0,1)</f>
        <v>1.1059953515317522E-2</v>
      </c>
      <c r="G127" s="108">
        <f t="array" ref="G127">PRODUCT(IF($B$113:$B$119=$A127,G$113:G$119+1))-IF(COUNTIF($B$113:$B$119,+$A127)=0,0,1)</f>
        <v>1.8375127768082589E-2</v>
      </c>
      <c r="H127" s="108">
        <f t="array" ref="H127">PRODUCT(IF($B$113:$B$119=$A127,H$113:H$119+1))-IF(COUNTIF($B$113:$B$119,+$A127)=0,0,1)</f>
        <v>2.5008990746574478E-2</v>
      </c>
      <c r="I127" s="108">
        <f t="array" ref="I127">PRODUCT(IF($B$113:$B$119=$A127,I$113:I$119+1))-IF(COUNTIF($B$113:$B$119,+$A127)=0,0,1)</f>
        <v>3.0904862785436027E-2</v>
      </c>
    </row>
    <row r="128" spans="1:20" hidden="1" outlineLevel="1" x14ac:dyDescent="0.2">
      <c r="A128" s="111" t="s">
        <v>131</v>
      </c>
      <c r="B128" s="112"/>
      <c r="C128" s="112">
        <f t="array" ref="C128">PRODUCT(IF(C122:C127&lt;&gt;0,C122:C127+1))-IF(SUM(C122:C127)&lt;&gt;0,1,0)</f>
        <v>0</v>
      </c>
      <c r="D128" s="112">
        <f t="array" ref="D128">PRODUCT(IF(D122:D127&lt;&gt;0,D122:D127+1))-IF(SUM(D122:D127)&lt;&gt;0,1,0)</f>
        <v>0</v>
      </c>
      <c r="E128" s="112">
        <f t="array" ref="E128">PRODUCT(IF(E122:E127&lt;&gt;0,E122:E127+1))-IF(SUM(E122:E127)&lt;&gt;0,1,0)</f>
        <v>4.6595602279995152E-3</v>
      </c>
      <c r="F128" s="112">
        <f t="array" ref="F128">PRODUCT(IF(F122:F127&lt;&gt;0,F122:F127+1))-IF(SUM(F122:F127)&lt;&gt;0,1,0)</f>
        <v>1.1059953515317522E-2</v>
      </c>
      <c r="G128" s="112">
        <f t="array" ref="G128">PRODUCT(IF(G122:G127&lt;&gt;0,G122:G127+1))-IF(SUM(G122:G127)&lt;&gt;0,1,0)</f>
        <v>1.8375127768082589E-2</v>
      </c>
      <c r="H128" s="112">
        <f t="array" ref="H128">PRODUCT(IF(H122:H127&lt;&gt;0,H122:H127+1))-IF(SUM(H122:H127)&lt;&gt;0,1,0)</f>
        <v>2.5008990746574478E-2</v>
      </c>
      <c r="I128" s="112">
        <f t="array" ref="I128">PRODUCT(IF(I122:I127&lt;&gt;0,I122:I127+1))-IF(SUM(I122:I127)&lt;&gt;0,1,0)</f>
        <v>3.0904862785436027E-2</v>
      </c>
    </row>
    <row r="129" spans="1:16" ht="13.5" hidden="1" outlineLevel="1" thickBot="1" x14ac:dyDescent="0.25">
      <c r="A129" s="113" t="s">
        <v>132</v>
      </c>
      <c r="B129" s="42"/>
      <c r="C129" s="114">
        <f t="array" ref="C129">PRODUCT(IF((C113:C119&lt;&gt;0),C113:C119+1))-IF(C113:C119&lt;&gt;0,1,0)</f>
        <v>0</v>
      </c>
      <c r="D129" s="114">
        <f t="array" ref="D129">PRODUCT(IF((D113:D119&lt;&gt;0),D113:D119+1))-IF(D113:D119&lt;&gt;0,1,0)</f>
        <v>0</v>
      </c>
      <c r="E129" s="114">
        <f t="array" ref="E129">PRODUCT(IF((E113:E119&lt;&gt;0),E113:E119+1))-IF(E113:E119&lt;&gt;0,1,0)</f>
        <v>4.6595602279995152E-3</v>
      </c>
      <c r="F129" s="114">
        <f t="array" ref="F129">PRODUCT(IF((F113:F119&lt;&gt;0),F113:F119+1))-IF(F113:F119&lt;&gt;0,1,0)</f>
        <v>1.1059953515317522E-2</v>
      </c>
      <c r="G129" s="114">
        <f t="array" ref="G129">PRODUCT(IF((G113:G119&lt;&gt;0),G113:G119+1))-IF(G113:G119&lt;&gt;0,1,0)</f>
        <v>1.8375127768082589E-2</v>
      </c>
      <c r="H129" s="114">
        <f t="array" ref="H129">PRODUCT(IF((H113:H119&lt;&gt;0),H113:H119+1))-IF(H113:H119&lt;&gt;0,1,0)</f>
        <v>2.5008990746574478E-2</v>
      </c>
      <c r="I129" s="114">
        <f t="array" ref="I129">PRODUCT(IF((I113:I119&lt;&gt;0),I113:I119+1))-IF(I113:I119&lt;&gt;0,1,0)</f>
        <v>3.0904862785436027E-2</v>
      </c>
      <c r="M129" s="115"/>
      <c r="N129" s="115"/>
      <c r="O129" s="115"/>
      <c r="P129" s="115"/>
    </row>
    <row r="130" spans="1:16" ht="13.5" hidden="1" outlineLevel="1" thickBot="1" x14ac:dyDescent="0.25">
      <c r="A130" s="116" t="s">
        <v>133</v>
      </c>
      <c r="B130" s="117"/>
      <c r="C130" s="125">
        <f t="shared" ref="C130:I130" si="77">ROUND(+C128-C129,4)</f>
        <v>0</v>
      </c>
      <c r="D130" s="125">
        <f t="shared" si="77"/>
        <v>0</v>
      </c>
      <c r="E130" s="125">
        <f t="shared" si="77"/>
        <v>0</v>
      </c>
      <c r="F130" s="125">
        <f t="shared" si="77"/>
        <v>0</v>
      </c>
      <c r="G130" s="125">
        <f t="shared" si="77"/>
        <v>0</v>
      </c>
      <c r="H130" s="125">
        <f t="shared" si="77"/>
        <v>0</v>
      </c>
      <c r="I130" s="125">
        <f t="shared" si="77"/>
        <v>0</v>
      </c>
      <c r="J130" s="118" t="str">
        <f>IF(SUM(C130:I130)&lt;&gt;0,"Warning Check Escalations","OK")</f>
        <v>OK</v>
      </c>
    </row>
    <row r="131" spans="1:16" hidden="1" outlineLevel="1" x14ac:dyDescent="0.2">
      <c r="B131" s="42"/>
      <c r="C131" s="42"/>
      <c r="D131" s="42"/>
      <c r="E131" s="42"/>
      <c r="F131" s="42"/>
      <c r="G131" s="42"/>
      <c r="H131" s="42"/>
      <c r="I131" s="78"/>
    </row>
    <row r="132" spans="1:16" ht="13.5" hidden="1" outlineLevel="1" thickBot="1" x14ac:dyDescent="0.25">
      <c r="A132" s="208" t="s">
        <v>140</v>
      </c>
      <c r="B132" s="209"/>
      <c r="C132" s="209"/>
      <c r="D132" s="209"/>
      <c r="E132" s="209"/>
      <c r="F132" s="209"/>
      <c r="G132" s="209"/>
      <c r="H132" s="209"/>
      <c r="I132" s="210"/>
    </row>
    <row r="133" spans="1:16" hidden="1" outlineLevel="1" x14ac:dyDescent="0.2">
      <c r="A133" s="56" t="s">
        <v>119</v>
      </c>
      <c r="B133" s="57"/>
      <c r="C133" s="57" t="str">
        <f t="array" ref="C133:I133">LU_TemplateYearHeader2</f>
        <v>2018/19</v>
      </c>
      <c r="D133" s="57" t="str">
        <v>2019/20</v>
      </c>
      <c r="E133" s="57" t="str">
        <v>2020/21</v>
      </c>
      <c r="F133" s="57" t="str">
        <v>2021/22</v>
      </c>
      <c r="G133" s="57" t="str">
        <v>2022/23</v>
      </c>
      <c r="H133" s="57" t="str">
        <v>2023/24</v>
      </c>
      <c r="I133" s="57" t="str">
        <v>2024/25</v>
      </c>
    </row>
    <row r="134" spans="1:16" hidden="1" outlineLevel="1" x14ac:dyDescent="0.2">
      <c r="A134" s="61" t="s">
        <v>68</v>
      </c>
      <c r="B134" s="119"/>
      <c r="C134" s="284">
        <f ca="1">(+C8+C42)*(C$122)</f>
        <v>0</v>
      </c>
      <c r="D134" s="284">
        <f ca="1">(+D8+D42)*(D$122)</f>
        <v>0</v>
      </c>
      <c r="E134" s="284">
        <f t="shared" ref="E134:I134" ca="1" si="78">(+E8+E42)*(E$122)</f>
        <v>0</v>
      </c>
      <c r="F134" s="284">
        <f t="shared" ca="1" si="78"/>
        <v>0</v>
      </c>
      <c r="G134" s="284">
        <f t="shared" ca="1" si="78"/>
        <v>0</v>
      </c>
      <c r="H134" s="284">
        <f t="shared" ca="1" si="78"/>
        <v>0</v>
      </c>
      <c r="I134" s="284">
        <f t="shared" ca="1" si="78"/>
        <v>0</v>
      </c>
    </row>
    <row r="135" spans="1:16" hidden="1" outlineLevel="1" x14ac:dyDescent="0.2">
      <c r="A135" s="61" t="s">
        <v>69</v>
      </c>
      <c r="B135" s="119"/>
      <c r="C135" s="284">
        <f ca="1">(+C9+C43)*(C$123)</f>
        <v>0</v>
      </c>
      <c r="D135" s="284">
        <f t="shared" ref="D135:I135" ca="1" si="79">(+D9+D43)*(D$123)</f>
        <v>0</v>
      </c>
      <c r="E135" s="284">
        <f t="shared" ca="1" si="79"/>
        <v>0</v>
      </c>
      <c r="F135" s="284">
        <f t="shared" ca="1" si="79"/>
        <v>0</v>
      </c>
      <c r="G135" s="284">
        <f t="shared" ca="1" si="79"/>
        <v>0</v>
      </c>
      <c r="H135" s="284">
        <f t="shared" ca="1" si="79"/>
        <v>0</v>
      </c>
      <c r="I135" s="284">
        <f t="shared" ca="1" si="79"/>
        <v>0</v>
      </c>
    </row>
    <row r="136" spans="1:16" s="736" customFormat="1" hidden="1" outlineLevel="1" x14ac:dyDescent="0.2">
      <c r="A136" s="61" t="s">
        <v>546</v>
      </c>
      <c r="B136" s="119"/>
      <c r="C136" s="284">
        <f ca="1">(+C10+C44)*(C$124)</f>
        <v>0</v>
      </c>
      <c r="D136" s="284">
        <f t="shared" ref="D136:I136" ca="1" si="80">(+D10+D44)*(D$124)</f>
        <v>0</v>
      </c>
      <c r="E136" s="284">
        <f t="shared" ca="1" si="80"/>
        <v>0</v>
      </c>
      <c r="F136" s="284">
        <f t="shared" ca="1" si="80"/>
        <v>0</v>
      </c>
      <c r="G136" s="284">
        <f t="shared" ca="1" si="80"/>
        <v>0</v>
      </c>
      <c r="H136" s="284">
        <f t="shared" ca="1" si="80"/>
        <v>0</v>
      </c>
      <c r="I136" s="284">
        <f t="shared" ca="1" si="80"/>
        <v>0</v>
      </c>
    </row>
    <row r="137" spans="1:16" hidden="1" outlineLevel="1" x14ac:dyDescent="0.2">
      <c r="A137" s="61" t="s">
        <v>547</v>
      </c>
      <c r="B137" s="119"/>
      <c r="C137" s="284">
        <f ca="1">(+C11+C45)*(C$125)</f>
        <v>0</v>
      </c>
      <c r="D137" s="284">
        <f t="shared" ref="D137:I137" ca="1" si="81">(+D11+D45)*(D$125)</f>
        <v>0</v>
      </c>
      <c r="E137" s="284">
        <f t="shared" ca="1" si="81"/>
        <v>0</v>
      </c>
      <c r="F137" s="284">
        <f t="shared" ca="1" si="81"/>
        <v>0</v>
      </c>
      <c r="G137" s="284">
        <f t="shared" ca="1" si="81"/>
        <v>0</v>
      </c>
      <c r="H137" s="284">
        <f t="shared" ca="1" si="81"/>
        <v>0</v>
      </c>
      <c r="I137" s="284">
        <f t="shared" ca="1" si="81"/>
        <v>0</v>
      </c>
    </row>
    <row r="138" spans="1:16" s="736" customFormat="1" hidden="1" outlineLevel="1" x14ac:dyDescent="0.2">
      <c r="A138" s="61" t="s">
        <v>498</v>
      </c>
      <c r="B138" s="119"/>
      <c r="C138" s="284">
        <f ca="1">(+C12+C46)*(C$126)</f>
        <v>0</v>
      </c>
      <c r="D138" s="284">
        <f t="shared" ref="D138:I138" ca="1" si="82">(+D12+D46)*(D$126)</f>
        <v>0</v>
      </c>
      <c r="E138" s="284">
        <f t="shared" ca="1" si="82"/>
        <v>0</v>
      </c>
      <c r="F138" s="284">
        <f t="shared" ca="1" si="82"/>
        <v>0</v>
      </c>
      <c r="G138" s="284">
        <f t="shared" ca="1" si="82"/>
        <v>0</v>
      </c>
      <c r="H138" s="284">
        <f t="shared" ca="1" si="82"/>
        <v>0</v>
      </c>
      <c r="I138" s="284">
        <f t="shared" ca="1" si="82"/>
        <v>0</v>
      </c>
    </row>
    <row r="139" spans="1:16" hidden="1" outlineLevel="1" x14ac:dyDescent="0.2">
      <c r="A139" s="83" t="s">
        <v>70</v>
      </c>
      <c r="B139" s="119"/>
      <c r="C139" s="284">
        <f ca="1">(+C13+C47)*(C$127)</f>
        <v>0</v>
      </c>
      <c r="D139" s="284">
        <f t="shared" ref="D139:I139" ca="1" si="83">(+D13+D47)*(D$127)</f>
        <v>0</v>
      </c>
      <c r="E139" s="284">
        <f t="shared" ca="1" si="83"/>
        <v>0</v>
      </c>
      <c r="F139" s="284">
        <f t="shared" ca="1" si="83"/>
        <v>0</v>
      </c>
      <c r="G139" s="284">
        <f t="shared" ca="1" si="83"/>
        <v>0</v>
      </c>
      <c r="H139" s="284">
        <f t="shared" ca="1" si="83"/>
        <v>0</v>
      </c>
      <c r="I139" s="284">
        <f t="shared" ca="1" si="83"/>
        <v>0</v>
      </c>
    </row>
    <row r="140" spans="1:16" hidden="1" outlineLevel="1" x14ac:dyDescent="0.2">
      <c r="A140" s="120" t="s">
        <v>140</v>
      </c>
      <c r="B140" s="121"/>
      <c r="C140" s="295">
        <f t="shared" ref="C140:I140" ca="1" si="84">SUM(C134:C139)</f>
        <v>0</v>
      </c>
      <c r="D140" s="295">
        <f t="shared" ca="1" si="84"/>
        <v>0</v>
      </c>
      <c r="E140" s="295">
        <f t="shared" ca="1" si="84"/>
        <v>0</v>
      </c>
      <c r="F140" s="295">
        <f t="shared" ca="1" si="84"/>
        <v>0</v>
      </c>
      <c r="G140" s="295">
        <f t="shared" ca="1" si="84"/>
        <v>0</v>
      </c>
      <c r="H140" s="295">
        <f t="shared" ca="1" si="84"/>
        <v>0</v>
      </c>
      <c r="I140" s="295">
        <f t="shared" ca="1" si="84"/>
        <v>0</v>
      </c>
    </row>
    <row r="141" spans="1:16" ht="13.5" hidden="1" outlineLevel="1" thickBot="1" x14ac:dyDescent="0.25">
      <c r="A141" s="122" t="s">
        <v>141</v>
      </c>
      <c r="B141" s="126"/>
      <c r="C141" s="124">
        <f t="shared" ref="C141:I141" ca="1" si="85">IF((+C36+C48)&lt;&gt;0,+C140/(+C36+C48),0)</f>
        <v>0</v>
      </c>
      <c r="D141" s="124">
        <f t="shared" ca="1" si="85"/>
        <v>0</v>
      </c>
      <c r="E141" s="124">
        <f t="shared" ca="1" si="85"/>
        <v>0</v>
      </c>
      <c r="F141" s="124">
        <f t="shared" ca="1" si="85"/>
        <v>0</v>
      </c>
      <c r="G141" s="124">
        <f t="shared" ca="1" si="85"/>
        <v>0</v>
      </c>
      <c r="H141" s="124">
        <f t="shared" ca="1" si="85"/>
        <v>0</v>
      </c>
      <c r="I141" s="124">
        <f t="shared" ca="1" si="85"/>
        <v>0</v>
      </c>
    </row>
    <row r="142" spans="1:16" hidden="1" outlineLevel="1" x14ac:dyDescent="0.2"/>
    <row r="143" spans="1:16" collapsed="1" x14ac:dyDescent="0.2">
      <c r="K143" s="127"/>
    </row>
    <row r="144" spans="1:16" x14ac:dyDescent="0.2">
      <c r="K144" s="127"/>
    </row>
    <row r="145" spans="1:13" ht="18" x14ac:dyDescent="0.25">
      <c r="A145" s="206" t="s">
        <v>72</v>
      </c>
      <c r="B145" s="202"/>
      <c r="C145" s="202"/>
      <c r="D145" s="202"/>
      <c r="E145" s="202"/>
      <c r="F145" s="202"/>
      <c r="G145" s="202"/>
      <c r="H145" s="202"/>
      <c r="I145" s="203"/>
      <c r="J145" s="42"/>
    </row>
    <row r="146" spans="1:13" ht="13.5" hidden="1" outlineLevel="1" thickBot="1" x14ac:dyDescent="0.25">
      <c r="A146" s="215" t="s">
        <v>142</v>
      </c>
      <c r="B146" s="209"/>
      <c r="C146" s="209"/>
      <c r="D146" s="209"/>
      <c r="E146" s="209"/>
      <c r="F146" s="209"/>
      <c r="G146" s="209"/>
      <c r="H146" s="209"/>
      <c r="I146" s="210"/>
      <c r="J146" s="42"/>
    </row>
    <row r="147" spans="1:13" hidden="1" outlineLevel="1" x14ac:dyDescent="0.2">
      <c r="A147" s="56"/>
      <c r="B147" s="57" t="str">
        <f t="array" ref="B147:I147">LU_TemplateYearHeader</f>
        <v>2017/18</v>
      </c>
      <c r="C147" s="57" t="str">
        <v>2018/19</v>
      </c>
      <c r="D147" s="57" t="str">
        <v>2019/20</v>
      </c>
      <c r="E147" s="57" t="str">
        <v>2020/21</v>
      </c>
      <c r="F147" s="57" t="str">
        <v>2021/22</v>
      </c>
      <c r="G147" s="57" t="str">
        <v>2022/23</v>
      </c>
      <c r="H147" s="57" t="str">
        <v>2023/24</v>
      </c>
      <c r="I147" s="57" t="str">
        <v>2024/25</v>
      </c>
      <c r="J147" s="42"/>
      <c r="K147" s="21"/>
      <c r="L147" s="21"/>
    </row>
    <row r="148" spans="1:13" s="2" customFormat="1" hidden="1" outlineLevel="1" x14ac:dyDescent="0.2">
      <c r="A148" s="58" t="s">
        <v>119</v>
      </c>
      <c r="B148" s="128"/>
      <c r="C148" s="59"/>
      <c r="D148" s="59"/>
      <c r="E148" s="59"/>
      <c r="F148" s="59"/>
      <c r="G148" s="59"/>
      <c r="H148" s="59"/>
      <c r="I148" s="59"/>
      <c r="J148" s="60"/>
      <c r="K148" s="60"/>
      <c r="L148" s="60"/>
    </row>
    <row r="149" spans="1:13" s="64" customFormat="1" ht="14.25" hidden="1" outlineLevel="1" x14ac:dyDescent="0.2">
      <c r="A149" s="61" t="s">
        <v>68</v>
      </c>
      <c r="B149" s="90"/>
      <c r="C149" s="284">
        <f t="shared" ref="C149:C154" si="86">SUMIF($A$185:$A$195,$A149,C$185:C$195)</f>
        <v>0</v>
      </c>
      <c r="D149" s="284">
        <f t="shared" ref="D149:I149" si="87">SUMIF($A$185:$A$195,$A149,D$185:D$195)</f>
        <v>0</v>
      </c>
      <c r="E149" s="284">
        <f t="shared" si="87"/>
        <v>0</v>
      </c>
      <c r="F149" s="284">
        <f t="shared" si="87"/>
        <v>0</v>
      </c>
      <c r="G149" s="284">
        <f t="shared" si="87"/>
        <v>0</v>
      </c>
      <c r="H149" s="284">
        <f t="shared" si="87"/>
        <v>0</v>
      </c>
      <c r="I149" s="284">
        <f t="shared" si="87"/>
        <v>0</v>
      </c>
      <c r="J149" s="63"/>
      <c r="K149" s="63"/>
      <c r="L149" s="63"/>
    </row>
    <row r="150" spans="1:13" hidden="1" outlineLevel="1" x14ac:dyDescent="0.2">
      <c r="A150" s="61" t="s">
        <v>69</v>
      </c>
      <c r="B150" s="65"/>
      <c r="C150" s="284">
        <f t="shared" si="86"/>
        <v>0</v>
      </c>
      <c r="D150" s="284">
        <f t="shared" ref="D150:I154" si="88">SUMIF($A$185:$A$195,$A150,D$185:D$195)</f>
        <v>0</v>
      </c>
      <c r="E150" s="284">
        <f t="shared" si="88"/>
        <v>0</v>
      </c>
      <c r="F150" s="284">
        <f t="shared" si="88"/>
        <v>0</v>
      </c>
      <c r="G150" s="284">
        <f t="shared" si="88"/>
        <v>0</v>
      </c>
      <c r="H150" s="284">
        <f t="shared" si="88"/>
        <v>0</v>
      </c>
      <c r="I150" s="284">
        <f t="shared" si="88"/>
        <v>0</v>
      </c>
      <c r="J150" s="42"/>
      <c r="K150" s="21"/>
      <c r="L150" s="21"/>
    </row>
    <row r="151" spans="1:13" s="736" customFormat="1" hidden="1" outlineLevel="1" x14ac:dyDescent="0.2">
      <c r="A151" s="61" t="s">
        <v>546</v>
      </c>
      <c r="B151" s="65"/>
      <c r="C151" s="284">
        <f t="shared" si="86"/>
        <v>0</v>
      </c>
      <c r="D151" s="284">
        <f t="shared" si="88"/>
        <v>0</v>
      </c>
      <c r="E151" s="284">
        <f t="shared" si="88"/>
        <v>0</v>
      </c>
      <c r="F151" s="284">
        <f t="shared" si="88"/>
        <v>0</v>
      </c>
      <c r="G151" s="284">
        <f t="shared" si="88"/>
        <v>0</v>
      </c>
      <c r="H151" s="284">
        <f t="shared" si="88"/>
        <v>0</v>
      </c>
      <c r="I151" s="284">
        <f t="shared" si="88"/>
        <v>0</v>
      </c>
      <c r="J151" s="42"/>
      <c r="K151" s="712"/>
      <c r="L151" s="712"/>
    </row>
    <row r="152" spans="1:13" hidden="1" outlineLevel="1" x14ac:dyDescent="0.2">
      <c r="A152" s="61" t="s">
        <v>547</v>
      </c>
      <c r="B152" s="65"/>
      <c r="C152" s="284">
        <f t="shared" si="86"/>
        <v>0</v>
      </c>
      <c r="D152" s="284">
        <f t="shared" si="88"/>
        <v>0</v>
      </c>
      <c r="E152" s="284">
        <f t="shared" si="88"/>
        <v>0</v>
      </c>
      <c r="F152" s="284">
        <f t="shared" si="88"/>
        <v>0</v>
      </c>
      <c r="G152" s="284">
        <f t="shared" si="88"/>
        <v>0</v>
      </c>
      <c r="H152" s="284">
        <f t="shared" si="88"/>
        <v>0</v>
      </c>
      <c r="I152" s="284">
        <f t="shared" si="88"/>
        <v>0</v>
      </c>
      <c r="J152" s="42"/>
      <c r="K152" s="21"/>
      <c r="L152" s="21"/>
    </row>
    <row r="153" spans="1:13" s="736" customFormat="1" hidden="1" outlineLevel="1" x14ac:dyDescent="0.2">
      <c r="A153" s="61" t="s">
        <v>498</v>
      </c>
      <c r="B153" s="65"/>
      <c r="C153" s="284">
        <f t="shared" si="86"/>
        <v>0</v>
      </c>
      <c r="D153" s="284">
        <f t="shared" si="88"/>
        <v>0</v>
      </c>
      <c r="E153" s="284">
        <f t="shared" si="88"/>
        <v>0</v>
      </c>
      <c r="F153" s="284">
        <f t="shared" si="88"/>
        <v>0</v>
      </c>
      <c r="G153" s="284">
        <f t="shared" si="88"/>
        <v>0</v>
      </c>
      <c r="H153" s="284">
        <f t="shared" si="88"/>
        <v>0</v>
      </c>
      <c r="I153" s="284">
        <f t="shared" si="88"/>
        <v>0</v>
      </c>
      <c r="J153" s="42"/>
      <c r="K153" s="712"/>
      <c r="L153" s="712"/>
    </row>
    <row r="154" spans="1:13" hidden="1" outlineLevel="1" x14ac:dyDescent="0.2">
      <c r="A154" s="83" t="s">
        <v>70</v>
      </c>
      <c r="B154" s="65"/>
      <c r="C154" s="284">
        <f t="shared" si="86"/>
        <v>0</v>
      </c>
      <c r="D154" s="284">
        <f t="shared" si="88"/>
        <v>0</v>
      </c>
      <c r="E154" s="284">
        <f t="shared" si="88"/>
        <v>0</v>
      </c>
      <c r="F154" s="284">
        <f t="shared" si="88"/>
        <v>0</v>
      </c>
      <c r="G154" s="284">
        <f t="shared" si="88"/>
        <v>0</v>
      </c>
      <c r="H154" s="284">
        <f t="shared" si="88"/>
        <v>0</v>
      </c>
      <c r="I154" s="284">
        <f t="shared" si="88"/>
        <v>0</v>
      </c>
      <c r="J154" s="42"/>
      <c r="K154" s="21"/>
      <c r="L154" s="21"/>
    </row>
    <row r="155" spans="1:13" hidden="1" outlineLevel="1" x14ac:dyDescent="0.2">
      <c r="A155" s="129" t="s">
        <v>143</v>
      </c>
      <c r="B155" s="130"/>
      <c r="C155" s="295">
        <f t="shared" ref="C155:I155" si="89">SUM(C149:C154)</f>
        <v>0</v>
      </c>
      <c r="D155" s="295">
        <f t="shared" si="89"/>
        <v>0</v>
      </c>
      <c r="E155" s="295">
        <f t="shared" si="89"/>
        <v>0</v>
      </c>
      <c r="F155" s="295">
        <f t="shared" si="89"/>
        <v>0</v>
      </c>
      <c r="G155" s="295">
        <f t="shared" si="89"/>
        <v>0</v>
      </c>
      <c r="H155" s="295">
        <f t="shared" si="89"/>
        <v>0</v>
      </c>
      <c r="I155" s="295">
        <f t="shared" si="89"/>
        <v>0</v>
      </c>
      <c r="J155" s="127"/>
      <c r="K155" s="21"/>
      <c r="L155" s="21"/>
    </row>
    <row r="156" spans="1:13" collapsed="1" x14ac:dyDescent="0.2">
      <c r="A156" s="67"/>
      <c r="B156" s="55"/>
      <c r="C156" s="55"/>
      <c r="D156" s="55"/>
      <c r="E156" s="55"/>
      <c r="F156" s="55"/>
      <c r="G156" s="55"/>
      <c r="H156" s="55"/>
      <c r="I156" s="66"/>
    </row>
    <row r="157" spans="1:13" ht="18" x14ac:dyDescent="0.25">
      <c r="A157" s="206" t="s">
        <v>298</v>
      </c>
      <c r="B157" s="202"/>
      <c r="C157" s="202"/>
      <c r="D157" s="202"/>
      <c r="E157" s="202"/>
      <c r="F157" s="202"/>
      <c r="G157" s="202"/>
      <c r="H157" s="202"/>
      <c r="I157" s="203"/>
      <c r="J157" s="42"/>
    </row>
    <row r="158" spans="1:13" ht="51.75" hidden="1" outlineLevel="1" thickBot="1" x14ac:dyDescent="0.25">
      <c r="A158" s="215" t="s">
        <v>299</v>
      </c>
      <c r="B158" s="209"/>
      <c r="C158" s="209" t="s">
        <v>300</v>
      </c>
      <c r="D158" s="209">
        <f>MAX(J178:J195)</f>
        <v>1</v>
      </c>
      <c r="E158" s="209"/>
      <c r="F158" s="209"/>
      <c r="G158" s="209"/>
      <c r="H158" s="209"/>
      <c r="I158" s="210"/>
      <c r="K158" s="46" t="s">
        <v>110</v>
      </c>
      <c r="L158" s="50" t="s">
        <v>232</v>
      </c>
      <c r="M158" s="54" t="s">
        <v>105</v>
      </c>
    </row>
    <row r="159" spans="1:13" hidden="1" outlineLevel="1" x14ac:dyDescent="0.2">
      <c r="A159" s="56"/>
      <c r="B159" s="57" t="str">
        <f t="array" ref="B159:I159">LU_TemplateYearHeader</f>
        <v>2017/18</v>
      </c>
      <c r="C159" s="57" t="str">
        <v>2018/19</v>
      </c>
      <c r="D159" s="57" t="str">
        <v>2019/20</v>
      </c>
      <c r="E159" s="57" t="str">
        <v>2020/21</v>
      </c>
      <c r="F159" s="57" t="str">
        <v>2021/22</v>
      </c>
      <c r="G159" s="57" t="str">
        <v>2022/23</v>
      </c>
      <c r="H159" s="57" t="str">
        <v>2023/24</v>
      </c>
      <c r="I159" s="57" t="str">
        <v>2024/25</v>
      </c>
      <c r="J159" s="53" t="s">
        <v>297</v>
      </c>
      <c r="K159" s="21"/>
      <c r="L159" s="21"/>
    </row>
    <row r="160" spans="1:13" hidden="1" outlineLevel="1" x14ac:dyDescent="0.2">
      <c r="A160" s="66">
        <f t="shared" ref="A160:A169" ca="1" si="90">IF(ISNUMBER($J160),OFFSET($B$177,MATCH(+$J160,$J$178:$J$195,0),0),"")</f>
        <v>0</v>
      </c>
      <c r="B160" s="284">
        <f t="shared" ref="B160:I169" ca="1" si="91">IF(ISNUMBER($J160),OFFSET(B$177,MATCH(+$J160,$J$178:$J$195,0)+13,0),"")</f>
        <v>0</v>
      </c>
      <c r="C160" s="284">
        <f t="shared" ca="1" si="91"/>
        <v>0</v>
      </c>
      <c r="D160" s="284">
        <f t="shared" ca="1" si="91"/>
        <v>0</v>
      </c>
      <c r="E160" s="284">
        <f t="shared" ca="1" si="91"/>
        <v>0</v>
      </c>
      <c r="F160" s="284">
        <f t="shared" ca="1" si="91"/>
        <v>0</v>
      </c>
      <c r="G160" s="284">
        <f t="shared" ca="1" si="91"/>
        <v>0</v>
      </c>
      <c r="H160" s="284">
        <f t="shared" ca="1" si="91"/>
        <v>0</v>
      </c>
      <c r="I160" s="284">
        <f t="shared" ca="1" si="91"/>
        <v>0</v>
      </c>
      <c r="J160" s="377">
        <f>IF($D$158&gt;0,1,"")</f>
        <v>1</v>
      </c>
      <c r="K160" s="66">
        <f ca="1">IF(ISNUMBER($J160),OFFSET($B$177,MATCH(+$J160,$J$178:$J$195,0)+1,0),"")</f>
        <v>0</v>
      </c>
      <c r="L160" s="66">
        <f ca="1">IF(ISNUMBER($J160),OFFSET($B$177,MATCH(+$J160,$J$178:$J$195,0)+2,0),"")</f>
        <v>0</v>
      </c>
      <c r="M160" s="66">
        <f ca="1">IF(ISNUMBER($J160),OFFSET($B$177,MATCH(+$J160,$J$178:$J$195,0)+3,0),"")</f>
        <v>0</v>
      </c>
    </row>
    <row r="161" spans="1:13" hidden="1" outlineLevel="1" x14ac:dyDescent="0.2">
      <c r="A161" s="66" t="str">
        <f t="shared" ca="1" si="90"/>
        <v/>
      </c>
      <c r="B161" s="284" t="str">
        <f t="shared" ca="1" si="91"/>
        <v/>
      </c>
      <c r="C161" s="284" t="str">
        <f t="shared" ca="1" si="91"/>
        <v/>
      </c>
      <c r="D161" s="284" t="str">
        <f t="shared" ca="1" si="91"/>
        <v/>
      </c>
      <c r="E161" s="284" t="str">
        <f t="shared" ca="1" si="91"/>
        <v/>
      </c>
      <c r="F161" s="284" t="str">
        <f t="shared" ca="1" si="91"/>
        <v/>
      </c>
      <c r="G161" s="284" t="str">
        <f t="shared" ca="1" si="91"/>
        <v/>
      </c>
      <c r="H161" s="284" t="str">
        <f t="shared" ca="1" si="91"/>
        <v/>
      </c>
      <c r="I161" s="284" t="str">
        <f t="shared" ca="1" si="91"/>
        <v/>
      </c>
      <c r="J161" s="377" t="str">
        <f>IF(J160&lt;$D$158,J160+1,"")</f>
        <v/>
      </c>
      <c r="K161" s="66" t="str">
        <f t="shared" ref="K161:K169" ca="1" si="92">IF(ISNUMBER($J161),OFFSET($B$177,MATCH(+$J161,$J$178:$J$195,0)+1,0),"")</f>
        <v/>
      </c>
      <c r="L161" s="66" t="str">
        <f t="shared" ref="L161:L169" ca="1" si="93">IF(ISNUMBER($J161),OFFSET($B$177,MATCH(+$J161,$J$178:$J$195,0)+2,0),"")</f>
        <v/>
      </c>
      <c r="M161" s="66" t="str">
        <f t="shared" ref="M161:M169" ca="1" si="94">IF(ISNUMBER($J161),OFFSET($B$177,MATCH(+$J161,$J$178:$J$195,0)+3,0),"")</f>
        <v/>
      </c>
    </row>
    <row r="162" spans="1:13" hidden="1" outlineLevel="1" x14ac:dyDescent="0.2">
      <c r="A162" s="66" t="str">
        <f t="shared" ca="1" si="90"/>
        <v/>
      </c>
      <c r="B162" s="284" t="str">
        <f t="shared" ca="1" si="91"/>
        <v/>
      </c>
      <c r="C162" s="284" t="str">
        <f t="shared" ca="1" si="91"/>
        <v/>
      </c>
      <c r="D162" s="284" t="str">
        <f t="shared" ca="1" si="91"/>
        <v/>
      </c>
      <c r="E162" s="284" t="str">
        <f t="shared" ca="1" si="91"/>
        <v/>
      </c>
      <c r="F162" s="284" t="str">
        <f t="shared" ca="1" si="91"/>
        <v/>
      </c>
      <c r="G162" s="284" t="str">
        <f t="shared" ca="1" si="91"/>
        <v/>
      </c>
      <c r="H162" s="284" t="str">
        <f t="shared" ca="1" si="91"/>
        <v/>
      </c>
      <c r="I162" s="284" t="str">
        <f t="shared" ca="1" si="91"/>
        <v/>
      </c>
      <c r="J162" s="377" t="str">
        <f t="shared" ref="J162:J169" si="95">IF(J161&lt;$D$158,J161+1,"")</f>
        <v/>
      </c>
      <c r="K162" s="66" t="str">
        <f t="shared" ca="1" si="92"/>
        <v/>
      </c>
      <c r="L162" s="66" t="str">
        <f t="shared" ca="1" si="93"/>
        <v/>
      </c>
      <c r="M162" s="66" t="str">
        <f t="shared" ca="1" si="94"/>
        <v/>
      </c>
    </row>
    <row r="163" spans="1:13" hidden="1" outlineLevel="1" x14ac:dyDescent="0.2">
      <c r="A163" s="66" t="str">
        <f t="shared" ca="1" si="90"/>
        <v/>
      </c>
      <c r="B163" s="284" t="str">
        <f t="shared" ca="1" si="91"/>
        <v/>
      </c>
      <c r="C163" s="284" t="str">
        <f t="shared" ca="1" si="91"/>
        <v/>
      </c>
      <c r="D163" s="284" t="str">
        <f t="shared" ca="1" si="91"/>
        <v/>
      </c>
      <c r="E163" s="284" t="str">
        <f t="shared" ca="1" si="91"/>
        <v/>
      </c>
      <c r="F163" s="284" t="str">
        <f t="shared" ca="1" si="91"/>
        <v/>
      </c>
      <c r="G163" s="284" t="str">
        <f t="shared" ca="1" si="91"/>
        <v/>
      </c>
      <c r="H163" s="284" t="str">
        <f t="shared" ca="1" si="91"/>
        <v/>
      </c>
      <c r="I163" s="284" t="str">
        <f t="shared" ca="1" si="91"/>
        <v/>
      </c>
      <c r="J163" s="377" t="str">
        <f t="shared" si="95"/>
        <v/>
      </c>
      <c r="K163" s="66" t="str">
        <f t="shared" ca="1" si="92"/>
        <v/>
      </c>
      <c r="L163" s="66" t="str">
        <f t="shared" ca="1" si="93"/>
        <v/>
      </c>
      <c r="M163" s="66" t="str">
        <f t="shared" ca="1" si="94"/>
        <v/>
      </c>
    </row>
    <row r="164" spans="1:13" hidden="1" outlineLevel="1" x14ac:dyDescent="0.2">
      <c r="A164" s="66" t="str">
        <f t="shared" ca="1" si="90"/>
        <v/>
      </c>
      <c r="B164" s="284" t="str">
        <f t="shared" ca="1" si="91"/>
        <v/>
      </c>
      <c r="C164" s="284" t="str">
        <f t="shared" ca="1" si="91"/>
        <v/>
      </c>
      <c r="D164" s="284" t="str">
        <f t="shared" ca="1" si="91"/>
        <v/>
      </c>
      <c r="E164" s="284" t="str">
        <f t="shared" ca="1" si="91"/>
        <v/>
      </c>
      <c r="F164" s="284" t="str">
        <f t="shared" ca="1" si="91"/>
        <v/>
      </c>
      <c r="G164" s="284" t="str">
        <f t="shared" ca="1" si="91"/>
        <v/>
      </c>
      <c r="H164" s="284" t="str">
        <f t="shared" ca="1" si="91"/>
        <v/>
      </c>
      <c r="I164" s="284" t="str">
        <f t="shared" ca="1" si="91"/>
        <v/>
      </c>
      <c r="J164" s="377" t="str">
        <f t="shared" si="95"/>
        <v/>
      </c>
      <c r="K164" s="66" t="str">
        <f t="shared" ca="1" si="92"/>
        <v/>
      </c>
      <c r="L164" s="66" t="str">
        <f t="shared" ca="1" si="93"/>
        <v/>
      </c>
      <c r="M164" s="66" t="str">
        <f t="shared" ca="1" si="94"/>
        <v/>
      </c>
    </row>
    <row r="165" spans="1:13" hidden="1" outlineLevel="1" x14ac:dyDescent="0.2">
      <c r="A165" s="66" t="str">
        <f t="shared" ca="1" si="90"/>
        <v/>
      </c>
      <c r="B165" s="284" t="str">
        <f t="shared" ca="1" si="91"/>
        <v/>
      </c>
      <c r="C165" s="284" t="str">
        <f t="shared" ca="1" si="91"/>
        <v/>
      </c>
      <c r="D165" s="284" t="str">
        <f t="shared" ca="1" si="91"/>
        <v/>
      </c>
      <c r="E165" s="284" t="str">
        <f t="shared" ca="1" si="91"/>
        <v/>
      </c>
      <c r="F165" s="284" t="str">
        <f t="shared" ca="1" si="91"/>
        <v/>
      </c>
      <c r="G165" s="284" t="str">
        <f t="shared" ca="1" si="91"/>
        <v/>
      </c>
      <c r="H165" s="284" t="str">
        <f t="shared" ca="1" si="91"/>
        <v/>
      </c>
      <c r="I165" s="284" t="str">
        <f t="shared" ca="1" si="91"/>
        <v/>
      </c>
      <c r="J165" s="377" t="str">
        <f t="shared" si="95"/>
        <v/>
      </c>
      <c r="K165" s="66" t="str">
        <f t="shared" ca="1" si="92"/>
        <v/>
      </c>
      <c r="L165" s="66" t="str">
        <f t="shared" ca="1" si="93"/>
        <v/>
      </c>
      <c r="M165" s="66" t="str">
        <f t="shared" ca="1" si="94"/>
        <v/>
      </c>
    </row>
    <row r="166" spans="1:13" hidden="1" outlineLevel="1" x14ac:dyDescent="0.2">
      <c r="A166" s="66" t="str">
        <f t="shared" ca="1" si="90"/>
        <v/>
      </c>
      <c r="B166" s="284" t="str">
        <f t="shared" ca="1" si="91"/>
        <v/>
      </c>
      <c r="C166" s="284" t="str">
        <f t="shared" ca="1" si="91"/>
        <v/>
      </c>
      <c r="D166" s="284" t="str">
        <f t="shared" ca="1" si="91"/>
        <v/>
      </c>
      <c r="E166" s="284" t="str">
        <f t="shared" ca="1" si="91"/>
        <v/>
      </c>
      <c r="F166" s="284" t="str">
        <f t="shared" ca="1" si="91"/>
        <v/>
      </c>
      <c r="G166" s="284" t="str">
        <f t="shared" ca="1" si="91"/>
        <v/>
      </c>
      <c r="H166" s="284" t="str">
        <f t="shared" ca="1" si="91"/>
        <v/>
      </c>
      <c r="I166" s="284" t="str">
        <f t="shared" ca="1" si="91"/>
        <v/>
      </c>
      <c r="J166" s="377" t="str">
        <f t="shared" si="95"/>
        <v/>
      </c>
      <c r="K166" s="66" t="str">
        <f t="shared" ca="1" si="92"/>
        <v/>
      </c>
      <c r="L166" s="66" t="str">
        <f t="shared" ca="1" si="93"/>
        <v/>
      </c>
      <c r="M166" s="66" t="str">
        <f t="shared" ca="1" si="94"/>
        <v/>
      </c>
    </row>
    <row r="167" spans="1:13" hidden="1" outlineLevel="1" x14ac:dyDescent="0.2">
      <c r="A167" s="66" t="str">
        <f t="shared" ca="1" si="90"/>
        <v/>
      </c>
      <c r="B167" s="284" t="str">
        <f t="shared" ca="1" si="91"/>
        <v/>
      </c>
      <c r="C167" s="284" t="str">
        <f t="shared" ca="1" si="91"/>
        <v/>
      </c>
      <c r="D167" s="284" t="str">
        <f t="shared" ca="1" si="91"/>
        <v/>
      </c>
      <c r="E167" s="284" t="str">
        <f t="shared" ca="1" si="91"/>
        <v/>
      </c>
      <c r="F167" s="284" t="str">
        <f t="shared" ca="1" si="91"/>
        <v/>
      </c>
      <c r="G167" s="284" t="str">
        <f t="shared" ca="1" si="91"/>
        <v/>
      </c>
      <c r="H167" s="284" t="str">
        <f t="shared" ca="1" si="91"/>
        <v/>
      </c>
      <c r="I167" s="284" t="str">
        <f t="shared" ca="1" si="91"/>
        <v/>
      </c>
      <c r="J167" s="377" t="str">
        <f t="shared" si="95"/>
        <v/>
      </c>
      <c r="K167" s="66" t="str">
        <f t="shared" ca="1" si="92"/>
        <v/>
      </c>
      <c r="L167" s="66" t="str">
        <f t="shared" ca="1" si="93"/>
        <v/>
      </c>
      <c r="M167" s="66" t="str">
        <f t="shared" ca="1" si="94"/>
        <v/>
      </c>
    </row>
    <row r="168" spans="1:13" hidden="1" outlineLevel="1" x14ac:dyDescent="0.2">
      <c r="A168" s="66" t="str">
        <f t="shared" ca="1" si="90"/>
        <v/>
      </c>
      <c r="B168" s="284" t="str">
        <f t="shared" ca="1" si="91"/>
        <v/>
      </c>
      <c r="C168" s="284" t="str">
        <f t="shared" ca="1" si="91"/>
        <v/>
      </c>
      <c r="D168" s="284" t="str">
        <f t="shared" ca="1" si="91"/>
        <v/>
      </c>
      <c r="E168" s="284" t="str">
        <f t="shared" ca="1" si="91"/>
        <v/>
      </c>
      <c r="F168" s="284" t="str">
        <f t="shared" ca="1" si="91"/>
        <v/>
      </c>
      <c r="G168" s="284" t="str">
        <f t="shared" ca="1" si="91"/>
        <v/>
      </c>
      <c r="H168" s="284" t="str">
        <f t="shared" ca="1" si="91"/>
        <v/>
      </c>
      <c r="I168" s="284" t="str">
        <f t="shared" ca="1" si="91"/>
        <v/>
      </c>
      <c r="J168" s="377" t="str">
        <f t="shared" si="95"/>
        <v/>
      </c>
      <c r="K168" s="66" t="str">
        <f t="shared" ca="1" si="92"/>
        <v/>
      </c>
      <c r="L168" s="66" t="str">
        <f t="shared" ca="1" si="93"/>
        <v/>
      </c>
      <c r="M168" s="66" t="str">
        <f t="shared" ca="1" si="94"/>
        <v/>
      </c>
    </row>
    <row r="169" spans="1:13" hidden="1" outlineLevel="1" x14ac:dyDescent="0.2">
      <c r="A169" s="66" t="str">
        <f t="shared" ca="1" si="90"/>
        <v/>
      </c>
      <c r="B169" s="284" t="str">
        <f t="shared" ca="1" si="91"/>
        <v/>
      </c>
      <c r="C169" s="284" t="str">
        <f t="shared" ca="1" si="91"/>
        <v/>
      </c>
      <c r="D169" s="284" t="str">
        <f t="shared" ca="1" si="91"/>
        <v/>
      </c>
      <c r="E169" s="284" t="str">
        <f t="shared" ca="1" si="91"/>
        <v/>
      </c>
      <c r="F169" s="284" t="str">
        <f t="shared" ca="1" si="91"/>
        <v/>
      </c>
      <c r="G169" s="284" t="str">
        <f t="shared" ca="1" si="91"/>
        <v/>
      </c>
      <c r="H169" s="284" t="str">
        <f t="shared" ca="1" si="91"/>
        <v/>
      </c>
      <c r="I169" s="284" t="str">
        <f t="shared" ca="1" si="91"/>
        <v/>
      </c>
      <c r="J169" s="377" t="str">
        <f t="shared" si="95"/>
        <v/>
      </c>
      <c r="K169" s="66" t="str">
        <f t="shared" ca="1" si="92"/>
        <v/>
      </c>
      <c r="L169" s="66" t="str">
        <f t="shared" ca="1" si="93"/>
        <v/>
      </c>
      <c r="M169" s="66" t="str">
        <f t="shared" ca="1" si="94"/>
        <v/>
      </c>
    </row>
    <row r="170" spans="1:13" collapsed="1" x14ac:dyDescent="0.2">
      <c r="A170" s="129" t="s">
        <v>143</v>
      </c>
      <c r="B170" s="295">
        <f ca="1">SUM(B160:B169)</f>
        <v>0</v>
      </c>
      <c r="C170" s="295">
        <f t="shared" ref="C170:I170" ca="1" si="96">SUM(C160:C169)</f>
        <v>0</v>
      </c>
      <c r="D170" s="295">
        <f t="shared" ca="1" si="96"/>
        <v>0</v>
      </c>
      <c r="E170" s="295">
        <f t="shared" ca="1" si="96"/>
        <v>0</v>
      </c>
      <c r="F170" s="295">
        <f t="shared" ca="1" si="96"/>
        <v>0</v>
      </c>
      <c r="G170" s="295">
        <f t="shared" ca="1" si="96"/>
        <v>0</v>
      </c>
      <c r="H170" s="295">
        <f t="shared" ca="1" si="96"/>
        <v>0</v>
      </c>
      <c r="I170" s="295">
        <f t="shared" ca="1" si="96"/>
        <v>0</v>
      </c>
    </row>
    <row r="171" spans="1:13" x14ac:dyDescent="0.2">
      <c r="A171" s="67"/>
      <c r="B171" s="55"/>
      <c r="C171" s="55"/>
      <c r="D171" s="55"/>
      <c r="E171" s="55"/>
      <c r="F171" s="55"/>
      <c r="G171" s="55"/>
      <c r="H171" s="55"/>
      <c r="I171" s="66"/>
    </row>
    <row r="172" spans="1:13" ht="18" x14ac:dyDescent="0.25">
      <c r="A172" s="206" t="s">
        <v>76</v>
      </c>
      <c r="B172" s="202"/>
      <c r="C172" s="202"/>
      <c r="D172" s="202"/>
      <c r="E172" s="202"/>
      <c r="F172" s="202"/>
      <c r="G172" s="202"/>
      <c r="H172" s="202"/>
      <c r="I172" s="203"/>
      <c r="J172" s="42"/>
    </row>
    <row r="173" spans="1:13" hidden="1" outlineLevel="1" x14ac:dyDescent="0.2">
      <c r="A173" s="215" t="s">
        <v>144</v>
      </c>
      <c r="B173" s="216"/>
      <c r="C173" s="216"/>
      <c r="D173" s="216"/>
      <c r="E173" s="216"/>
      <c r="F173" s="216"/>
      <c r="G173" s="216"/>
      <c r="H173" s="216"/>
      <c r="I173" s="217"/>
      <c r="J173" s="42"/>
    </row>
    <row r="174" spans="1:13" hidden="1" outlineLevel="1" x14ac:dyDescent="0.2">
      <c r="A174" s="215" t="s">
        <v>145</v>
      </c>
      <c r="B174" s="216"/>
      <c r="C174" s="216"/>
      <c r="D174" s="216"/>
      <c r="E174" s="216"/>
      <c r="F174" s="216"/>
      <c r="G174" s="216"/>
      <c r="H174" s="216"/>
      <c r="I174" s="217"/>
      <c r="J174" s="42"/>
    </row>
    <row r="175" spans="1:13" ht="13.5" hidden="1" outlineLevel="1" thickBot="1" x14ac:dyDescent="0.25">
      <c r="A175" s="212" t="s">
        <v>481</v>
      </c>
      <c r="B175" s="219"/>
      <c r="C175" s="219"/>
      <c r="D175" s="219"/>
      <c r="E175" s="219"/>
      <c r="F175" s="219"/>
      <c r="G175" s="219"/>
      <c r="H175" s="219"/>
      <c r="I175" s="219"/>
      <c r="J175" s="42"/>
    </row>
    <row r="176" spans="1:13" hidden="1" outlineLevel="1" x14ac:dyDescent="0.2">
      <c r="A176" s="215"/>
      <c r="B176" s="216"/>
      <c r="C176" s="216"/>
      <c r="D176" s="216"/>
      <c r="E176" s="216"/>
      <c r="F176" s="216"/>
      <c r="G176" s="216"/>
      <c r="H176" s="216"/>
      <c r="I176" s="217"/>
      <c r="J176" s="42"/>
    </row>
    <row r="177" spans="1:12" hidden="1" outlineLevel="1" x14ac:dyDescent="0.2">
      <c r="A177" s="215"/>
      <c r="B177" s="216"/>
      <c r="C177" s="216"/>
      <c r="D177" s="216"/>
      <c r="E177" s="216"/>
      <c r="F177" s="216"/>
      <c r="G177" s="216"/>
      <c r="H177" s="216"/>
      <c r="I177" s="217"/>
      <c r="J177" s="378" t="s">
        <v>301</v>
      </c>
    </row>
    <row r="178" spans="1:12" hidden="1" outlineLevel="1" x14ac:dyDescent="0.2">
      <c r="A178" s="46" t="s">
        <v>146</v>
      </c>
      <c r="B178" s="47"/>
      <c r="C178" s="758"/>
      <c r="D178" s="48"/>
      <c r="E178" s="49"/>
      <c r="F178" s="42"/>
      <c r="G178" s="42"/>
      <c r="H178" s="42"/>
      <c r="I178" s="758"/>
      <c r="J178" s="376">
        <v>1</v>
      </c>
    </row>
    <row r="179" spans="1:12" ht="20.25" hidden="1" customHeight="1" outlineLevel="1" x14ac:dyDescent="0.2">
      <c r="A179" s="46" t="s">
        <v>110</v>
      </c>
      <c r="B179" s="47"/>
      <c r="C179" s="758"/>
      <c r="D179" s="758"/>
      <c r="E179" s="758"/>
      <c r="F179" s="758"/>
      <c r="G179" s="758"/>
      <c r="H179" s="758"/>
      <c r="I179" s="758"/>
      <c r="J179" s="42"/>
    </row>
    <row r="180" spans="1:12" ht="16.5" hidden="1" customHeight="1" outlineLevel="1" x14ac:dyDescent="0.2">
      <c r="A180" s="50" t="s">
        <v>232</v>
      </c>
      <c r="B180" s="47"/>
      <c r="C180" s="51"/>
      <c r="D180" s="758"/>
      <c r="E180" s="758"/>
      <c r="F180" s="758"/>
      <c r="G180" s="758"/>
      <c r="H180" s="758"/>
      <c r="I180" s="758"/>
      <c r="J180" s="42"/>
    </row>
    <row r="181" spans="1:12" hidden="1" outlineLevel="1" x14ac:dyDescent="0.2">
      <c r="A181" s="54" t="s">
        <v>105</v>
      </c>
      <c r="B181" s="42"/>
      <c r="C181" s="758"/>
      <c r="D181" s="758"/>
      <c r="E181" s="758"/>
      <c r="F181" s="758"/>
      <c r="G181" s="758"/>
      <c r="H181" s="758"/>
      <c r="I181" s="758"/>
      <c r="J181" s="42"/>
    </row>
    <row r="182" spans="1:12" ht="13.5" hidden="1" outlineLevel="1" thickBot="1" x14ac:dyDescent="0.25">
      <c r="A182" s="215"/>
      <c r="B182" s="209"/>
      <c r="C182" s="209"/>
      <c r="D182" s="209"/>
      <c r="E182" s="209"/>
      <c r="F182" s="209"/>
      <c r="G182" s="209"/>
      <c r="H182" s="209"/>
      <c r="I182" s="210"/>
      <c r="J182" s="42"/>
    </row>
    <row r="183" spans="1:12" hidden="1" outlineLevel="1" x14ac:dyDescent="0.2">
      <c r="A183" s="56"/>
      <c r="B183" s="57" t="str">
        <f t="array" ref="B183:I183">LU_TemplateYearHeader</f>
        <v>2017/18</v>
      </c>
      <c r="C183" s="57" t="str">
        <v>2018/19</v>
      </c>
      <c r="D183" s="57" t="str">
        <v>2019/20</v>
      </c>
      <c r="E183" s="57" t="str">
        <v>2020/21</v>
      </c>
      <c r="F183" s="57" t="str">
        <v>2021/22</v>
      </c>
      <c r="G183" s="57" t="str">
        <v>2022/23</v>
      </c>
      <c r="H183" s="57" t="str">
        <v>2023/24</v>
      </c>
      <c r="I183" s="57" t="str">
        <v>2024/25</v>
      </c>
      <c r="J183" s="42"/>
      <c r="K183" s="21"/>
      <c r="L183" s="21"/>
    </row>
    <row r="184" spans="1:12" s="2" customFormat="1" hidden="1" outlineLevel="1" x14ac:dyDescent="0.2">
      <c r="A184" s="58" t="s">
        <v>119</v>
      </c>
      <c r="B184" s="59"/>
      <c r="C184" s="59"/>
      <c r="D184" s="59"/>
      <c r="E184" s="59"/>
      <c r="F184" s="59"/>
      <c r="G184" s="59"/>
      <c r="H184" s="59"/>
      <c r="I184" s="59"/>
      <c r="J184" s="60"/>
      <c r="K184" s="60"/>
      <c r="L184" s="60"/>
    </row>
    <row r="185" spans="1:12" s="64" customFormat="1" ht="14.25" hidden="1" outlineLevel="1" x14ac:dyDescent="0.2">
      <c r="A185" s="61" t="s">
        <v>68</v>
      </c>
      <c r="B185" s="62"/>
      <c r="C185" s="284"/>
      <c r="D185" s="284"/>
      <c r="E185" s="284"/>
      <c r="F185" s="284"/>
      <c r="G185" s="284"/>
      <c r="H185" s="284"/>
      <c r="I185" s="284"/>
      <c r="J185" s="63"/>
      <c r="K185" s="63"/>
      <c r="L185" s="63"/>
    </row>
    <row r="186" spans="1:12" hidden="1" outlineLevel="1" x14ac:dyDescent="0.2">
      <c r="A186" s="61" t="s">
        <v>69</v>
      </c>
      <c r="B186" s="65"/>
      <c r="C186" s="284"/>
      <c r="D186" s="284"/>
      <c r="E186" s="284"/>
      <c r="F186" s="284"/>
      <c r="G186" s="284"/>
      <c r="H186" s="284"/>
      <c r="I186" s="284"/>
      <c r="J186" s="42"/>
      <c r="K186" s="21"/>
      <c r="L186" s="21"/>
    </row>
    <row r="187" spans="1:12" s="736" customFormat="1" hidden="1" outlineLevel="1" x14ac:dyDescent="0.2">
      <c r="A187" s="61" t="s">
        <v>546</v>
      </c>
      <c r="B187" s="65"/>
      <c r="C187" s="284"/>
      <c r="D187" s="284"/>
      <c r="E187" s="284"/>
      <c r="F187" s="284"/>
      <c r="G187" s="284"/>
      <c r="H187" s="284"/>
      <c r="I187" s="284"/>
      <c r="J187" s="42"/>
      <c r="K187" s="712"/>
      <c r="L187" s="712"/>
    </row>
    <row r="188" spans="1:12" hidden="1" outlineLevel="1" x14ac:dyDescent="0.2">
      <c r="A188" s="61" t="s">
        <v>547</v>
      </c>
      <c r="B188" s="65"/>
      <c r="C188" s="284"/>
      <c r="D188" s="284"/>
      <c r="E188" s="284"/>
      <c r="F188" s="284"/>
      <c r="G188" s="284"/>
      <c r="H188" s="284"/>
      <c r="I188" s="284"/>
      <c r="J188" s="42"/>
      <c r="K188" s="21"/>
      <c r="L188" s="21"/>
    </row>
    <row r="189" spans="1:12" s="736" customFormat="1" hidden="1" outlineLevel="1" x14ac:dyDescent="0.2">
      <c r="A189" s="61" t="s">
        <v>498</v>
      </c>
      <c r="B189" s="65"/>
      <c r="C189" s="284"/>
      <c r="D189" s="284"/>
      <c r="E189" s="284"/>
      <c r="F189" s="284"/>
      <c r="G189" s="284"/>
      <c r="H189" s="284"/>
      <c r="I189" s="284"/>
      <c r="J189" s="42"/>
      <c r="K189" s="712"/>
      <c r="L189" s="712"/>
    </row>
    <row r="190" spans="1:12" hidden="1" outlineLevel="1" x14ac:dyDescent="0.2">
      <c r="A190" s="83" t="s">
        <v>70</v>
      </c>
      <c r="B190" s="65"/>
      <c r="C190" s="284"/>
      <c r="D190" s="284"/>
      <c r="E190" s="284"/>
      <c r="F190" s="284"/>
      <c r="G190" s="284"/>
      <c r="H190" s="284"/>
      <c r="I190" s="284"/>
      <c r="J190" s="42"/>
      <c r="K190" s="21"/>
      <c r="L190" s="21"/>
    </row>
    <row r="191" spans="1:12" hidden="1" outlineLevel="1" x14ac:dyDescent="0.2">
      <c r="A191" s="129" t="s">
        <v>147</v>
      </c>
      <c r="B191" s="132"/>
      <c r="C191" s="295">
        <f t="shared" ref="C191:I191" si="97">SUM(C185:C190)</f>
        <v>0</v>
      </c>
      <c r="D191" s="295">
        <f t="shared" si="97"/>
        <v>0</v>
      </c>
      <c r="E191" s="295">
        <f t="shared" si="97"/>
        <v>0</v>
      </c>
      <c r="F191" s="295">
        <f t="shared" si="97"/>
        <v>0</v>
      </c>
      <c r="G191" s="295">
        <f t="shared" si="97"/>
        <v>0</v>
      </c>
      <c r="H191" s="295">
        <f t="shared" si="97"/>
        <v>0</v>
      </c>
      <c r="I191" s="295">
        <f t="shared" si="97"/>
        <v>0</v>
      </c>
      <c r="J191" s="133"/>
      <c r="K191" s="47"/>
      <c r="L191" s="47"/>
    </row>
    <row r="192" spans="1:12" hidden="1" outlineLevel="1" x14ac:dyDescent="0.2">
      <c r="A192" s="134"/>
      <c r="B192" s="68"/>
      <c r="C192" s="68"/>
      <c r="D192" s="68"/>
      <c r="E192" s="68"/>
      <c r="F192" s="68"/>
      <c r="G192" s="68"/>
      <c r="H192" s="68"/>
      <c r="I192" s="69"/>
    </row>
    <row r="193" spans="1:9" hidden="1" outlineLevel="1" x14ac:dyDescent="0.2"/>
    <row r="194" spans="1:9" hidden="1" outlineLevel="1" x14ac:dyDescent="0.2"/>
    <row r="195" spans="1:9" hidden="1" outlineLevel="1" x14ac:dyDescent="0.2">
      <c r="A195" s="231" t="s">
        <v>233</v>
      </c>
      <c r="B195" s="232"/>
      <c r="C195" s="232"/>
      <c r="D195" s="232"/>
      <c r="E195" s="232"/>
      <c r="F195" s="232"/>
      <c r="G195" s="232"/>
      <c r="H195" s="232"/>
      <c r="I195" s="233"/>
    </row>
    <row r="196" spans="1:9" hidden="1" outlineLevel="1" x14ac:dyDescent="0.2">
      <c r="A196" s="234"/>
      <c r="B196" s="42"/>
      <c r="C196" s="42"/>
      <c r="D196" s="42"/>
      <c r="E196" s="42"/>
      <c r="F196" s="42"/>
      <c r="G196" s="42"/>
      <c r="H196" s="42"/>
      <c r="I196" s="78"/>
    </row>
    <row r="197" spans="1:9" collapsed="1" x14ac:dyDescent="0.2">
      <c r="B197" s="55"/>
      <c r="C197" s="55"/>
      <c r="D197" s="55"/>
      <c r="E197" s="55"/>
      <c r="F197" s="55"/>
      <c r="G197" s="55"/>
      <c r="H197" s="55"/>
      <c r="I197" s="66"/>
    </row>
    <row r="198" spans="1:9" x14ac:dyDescent="0.2">
      <c r="B198" s="68"/>
      <c r="C198" s="68"/>
      <c r="D198" s="68"/>
      <c r="E198" s="68"/>
      <c r="F198" s="68"/>
      <c r="G198" s="68"/>
      <c r="H198" s="68"/>
      <c r="I198" s="69"/>
    </row>
    <row r="199" spans="1:9" x14ac:dyDescent="0.2">
      <c r="B199" s="55"/>
      <c r="C199" s="55"/>
      <c r="D199" s="55"/>
      <c r="E199" s="55"/>
      <c r="F199" s="55"/>
      <c r="G199" s="55"/>
      <c r="H199" s="55"/>
      <c r="I199" s="55"/>
    </row>
    <row r="200" spans="1:9" ht="18" x14ac:dyDescent="0.25">
      <c r="A200" s="206" t="s">
        <v>148</v>
      </c>
      <c r="B200" s="211"/>
      <c r="C200" s="211"/>
      <c r="D200" s="211"/>
      <c r="E200" s="211"/>
      <c r="F200" s="211"/>
      <c r="G200" s="211"/>
      <c r="H200" s="211"/>
      <c r="I200" s="211"/>
    </row>
    <row r="201" spans="1:9" ht="6" customHeight="1" thickBot="1" x14ac:dyDescent="0.25">
      <c r="A201" s="238"/>
      <c r="B201" s="238"/>
      <c r="C201" s="238"/>
      <c r="D201" s="238"/>
      <c r="E201" s="238"/>
      <c r="F201" s="238"/>
      <c r="G201" s="238"/>
      <c r="H201" s="238"/>
      <c r="I201" s="238"/>
    </row>
    <row r="202" spans="1:9" hidden="1" outlineLevel="1" x14ac:dyDescent="0.2">
      <c r="A202" s="2" t="s">
        <v>234</v>
      </c>
      <c r="B202" s="135" t="str">
        <f t="array" ref="B202:H202">LU_TemplateYearHeader3</f>
        <v>2010/11</v>
      </c>
      <c r="C202" s="135" t="str">
        <v>2011/12</v>
      </c>
      <c r="D202" s="135" t="str">
        <v>2012/13</v>
      </c>
      <c r="E202" s="135" t="str">
        <v>2013/14</v>
      </c>
      <c r="F202" s="135" t="str">
        <v>2014/15</v>
      </c>
      <c r="G202" s="135" t="str">
        <v>2015/16</v>
      </c>
      <c r="H202" s="135" t="str">
        <v>2016/17</v>
      </c>
      <c r="I202" s="618"/>
    </row>
    <row r="203" spans="1:9" ht="13.5" hidden="1" outlineLevel="1" thickBot="1" x14ac:dyDescent="0.25">
      <c r="A203" s="238" t="s">
        <v>236</v>
      </c>
      <c r="B203" s="82">
        <f ca="1">OFFSET(List_NWOpexStart,MATCH($K$1,'I-4 History'!$A$7:$A$224)+8,+'I-4 History'!E$5)</f>
        <v>0</v>
      </c>
      <c r="C203" s="82">
        <f ca="1">OFFSET(List_NWOpexStart,MATCH($K$1,'I-4 History'!$A$7:$A$224)+8,+'I-4 History'!F$5)</f>
        <v>0</v>
      </c>
      <c r="D203" s="82">
        <f ca="1">OFFSET(List_NWOpexStart,MATCH($K$1,'I-4 History'!$A$7:$A$224)+8,+'I-4 History'!G$5)</f>
        <v>0</v>
      </c>
      <c r="E203" s="82">
        <f ca="1">OFFSET(List_NWOpexStart,MATCH($K$1,'I-4 History'!$A$7:$A$224)+8,+'I-4 History'!H$5)</f>
        <v>0</v>
      </c>
      <c r="F203" s="82">
        <f ca="1">OFFSET(List_NWOpexStart,MATCH($K$1,'I-4 History'!$A$7:$A$224)+8,+'I-4 History'!I$5)</f>
        <v>0</v>
      </c>
      <c r="G203" s="82">
        <f ca="1">OFFSET(List_NWOpexStart,MATCH($K$1,'I-4 History'!$A$7:$A$224)+8,+'I-4 History'!J$5)</f>
        <v>0</v>
      </c>
      <c r="H203" s="82">
        <f ca="1">OFFSET(List_NWOpexStart,MATCH($K$1,'I-4 History'!$A$7:$A$224)+8,+'I-4 History'!K$5)</f>
        <v>0</v>
      </c>
      <c r="I203" s="618"/>
    </row>
    <row r="204" spans="1:9" hidden="1" outlineLevel="1" x14ac:dyDescent="0.2">
      <c r="A204" s="2" t="s">
        <v>237</v>
      </c>
      <c r="B204" s="637" t="str">
        <f t="array" ref="B204:I204">LU_TemplateYearHeader</f>
        <v>2017/18</v>
      </c>
      <c r="C204" s="637" t="str">
        <v>2018/19</v>
      </c>
      <c r="D204" s="637" t="str">
        <v>2019/20</v>
      </c>
      <c r="E204" s="637" t="str">
        <v>2020/21</v>
      </c>
      <c r="F204" s="637" t="str">
        <v>2021/22</v>
      </c>
      <c r="G204" s="637" t="str">
        <v>2022/23</v>
      </c>
      <c r="H204" s="637" t="str">
        <v>2023/24</v>
      </c>
      <c r="I204" s="637" t="str">
        <v>2024/25</v>
      </c>
    </row>
    <row r="205" spans="1:9" hidden="1" outlineLevel="1" x14ac:dyDescent="0.2">
      <c r="A205" t="s">
        <v>71</v>
      </c>
      <c r="B205" s="82">
        <f t="shared" ref="B205:I205" ca="1" si="98">+B14</f>
        <v>0</v>
      </c>
      <c r="C205" s="82">
        <f t="shared" ca="1" si="98"/>
        <v>0</v>
      </c>
      <c r="D205" s="82">
        <f t="shared" ca="1" si="98"/>
        <v>0</v>
      </c>
      <c r="E205" s="82">
        <f t="shared" ca="1" si="98"/>
        <v>0</v>
      </c>
      <c r="F205" s="82">
        <f t="shared" ca="1" si="98"/>
        <v>0</v>
      </c>
      <c r="G205" s="82">
        <f t="shared" ca="1" si="98"/>
        <v>0</v>
      </c>
      <c r="H205" s="82">
        <f t="shared" ca="1" si="98"/>
        <v>0</v>
      </c>
      <c r="I205" s="82">
        <f t="shared" ca="1" si="98"/>
        <v>0</v>
      </c>
    </row>
    <row r="206" spans="1:9" hidden="1" outlineLevel="1" x14ac:dyDescent="0.2">
      <c r="A206" t="s">
        <v>149</v>
      </c>
      <c r="B206" s="82">
        <f t="shared" ref="B206:I206" ca="1" si="99">+B36</f>
        <v>0</v>
      </c>
      <c r="C206" s="82">
        <f t="shared" ca="1" si="99"/>
        <v>0</v>
      </c>
      <c r="D206" s="82">
        <f t="shared" ca="1" si="99"/>
        <v>0</v>
      </c>
      <c r="E206" s="82">
        <f t="shared" ca="1" si="99"/>
        <v>0</v>
      </c>
      <c r="F206" s="82">
        <f t="shared" ca="1" si="99"/>
        <v>0</v>
      </c>
      <c r="G206" s="82">
        <f t="shared" ca="1" si="99"/>
        <v>0</v>
      </c>
      <c r="H206" s="82">
        <f t="shared" ca="1" si="99"/>
        <v>0</v>
      </c>
      <c r="I206" s="82">
        <f t="shared" ca="1" si="99"/>
        <v>0</v>
      </c>
    </row>
    <row r="207" spans="1:9" hidden="1" outlineLevel="1" x14ac:dyDescent="0.2">
      <c r="A207" t="s">
        <v>150</v>
      </c>
      <c r="B207" s="82">
        <f t="shared" ref="B207:I207" ca="1" si="100">+B36+B48</f>
        <v>0</v>
      </c>
      <c r="C207" s="82">
        <f t="shared" ca="1" si="100"/>
        <v>0</v>
      </c>
      <c r="D207" s="82">
        <f t="shared" ca="1" si="100"/>
        <v>0</v>
      </c>
      <c r="E207" s="82">
        <f t="shared" ca="1" si="100"/>
        <v>0</v>
      </c>
      <c r="F207" s="82">
        <f t="shared" ca="1" si="100"/>
        <v>0</v>
      </c>
      <c r="G207" s="82">
        <f t="shared" ca="1" si="100"/>
        <v>0</v>
      </c>
      <c r="H207" s="82">
        <f t="shared" ca="1" si="100"/>
        <v>0</v>
      </c>
      <c r="I207" s="82">
        <f t="shared" ca="1" si="100"/>
        <v>0</v>
      </c>
    </row>
    <row r="208" spans="1:9" hidden="1" outlineLevel="1" x14ac:dyDescent="0.2">
      <c r="A208" t="s">
        <v>151</v>
      </c>
      <c r="B208" s="82">
        <f t="shared" ref="B208:I208" ca="1" si="101">+B70</f>
        <v>0</v>
      </c>
      <c r="C208" s="82">
        <f t="shared" ca="1" si="101"/>
        <v>0</v>
      </c>
      <c r="D208" s="82">
        <f t="shared" ca="1" si="101"/>
        <v>0</v>
      </c>
      <c r="E208" s="82">
        <f t="shared" ca="1" si="101"/>
        <v>0</v>
      </c>
      <c r="F208" s="82">
        <f t="shared" ca="1" si="101"/>
        <v>0</v>
      </c>
      <c r="G208" s="82">
        <f t="shared" ca="1" si="101"/>
        <v>0</v>
      </c>
      <c r="H208" s="82">
        <f t="shared" ca="1" si="101"/>
        <v>0</v>
      </c>
      <c r="I208" s="82">
        <f t="shared" ca="1" si="101"/>
        <v>0</v>
      </c>
    </row>
    <row r="209" hidden="1" outlineLevel="1" x14ac:dyDescent="0.2"/>
    <row r="210" hidden="1" outlineLevel="1" x14ac:dyDescent="0.2"/>
    <row r="211" hidden="1" outlineLevel="1" x14ac:dyDescent="0.2"/>
    <row r="212" hidden="1" outlineLevel="1" x14ac:dyDescent="0.2"/>
    <row r="213" hidden="1" outlineLevel="1" x14ac:dyDescent="0.2"/>
    <row r="214" hidden="1" outlineLevel="1" x14ac:dyDescent="0.2"/>
    <row r="215" hidden="1" outlineLevel="1" x14ac:dyDescent="0.2"/>
    <row r="216" hidden="1" outlineLevel="1" x14ac:dyDescent="0.2"/>
    <row r="217" hidden="1" outlineLevel="1" x14ac:dyDescent="0.2"/>
    <row r="218" hidden="1" outlineLevel="1" x14ac:dyDescent="0.2"/>
    <row r="219" hidden="1" outlineLevel="1" x14ac:dyDescent="0.2"/>
    <row r="220" hidden="1" outlineLevel="1" x14ac:dyDescent="0.2"/>
    <row r="221" hidden="1" outlineLevel="1" x14ac:dyDescent="0.2"/>
    <row r="222" hidden="1" outlineLevel="1" x14ac:dyDescent="0.2"/>
    <row r="223" hidden="1" outlineLevel="1" x14ac:dyDescent="0.2"/>
    <row r="224" hidden="1" outlineLevel="1" x14ac:dyDescent="0.2"/>
    <row r="225" hidden="1" outlineLevel="1" x14ac:dyDescent="0.2"/>
    <row r="226" hidden="1" outlineLevel="1" x14ac:dyDescent="0.2"/>
    <row r="227" hidden="1" outlineLevel="1" x14ac:dyDescent="0.2"/>
    <row r="228" hidden="1" outlineLevel="1" x14ac:dyDescent="0.2"/>
    <row r="229" hidden="1" outlineLevel="1" x14ac:dyDescent="0.2"/>
    <row r="230" hidden="1" outlineLevel="1" x14ac:dyDescent="0.2"/>
    <row r="231" hidden="1" outlineLevel="1" x14ac:dyDescent="0.2"/>
    <row r="232" hidden="1" outlineLevel="1" x14ac:dyDescent="0.2"/>
    <row r="233" hidden="1" outlineLevel="1" x14ac:dyDescent="0.2"/>
    <row r="234" hidden="1" outlineLevel="1" x14ac:dyDescent="0.2"/>
    <row r="235" hidden="1" outlineLevel="1" x14ac:dyDescent="0.2"/>
    <row r="236" hidden="1" outlineLevel="1" x14ac:dyDescent="0.2"/>
    <row r="237" hidden="1" outlineLevel="1" x14ac:dyDescent="0.2"/>
    <row r="238" hidden="1" outlineLevel="1" x14ac:dyDescent="0.2"/>
    <row r="239" hidden="1" outlineLevel="1" x14ac:dyDescent="0.2"/>
    <row r="240" collapsed="1" x14ac:dyDescent="0.2"/>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B130:I130">
    <cfRule type="cellIs" dxfId="59" priority="2" stopIfTrue="1" operator="notEqual">
      <formula>0</formula>
    </cfRule>
  </conditionalFormatting>
  <conditionalFormatting sqref="J130 J94 J70 J59 J48 J36:J37 J14 J25">
    <cfRule type="cellIs" dxfId="58" priority="3" stopIfTrue="1" operator="equal">
      <formula>"OK"</formula>
    </cfRule>
    <cfRule type="cellIs" dxfId="57" priority="4" stopIfTrue="1" operator="equal">
      <formula>"Warning Check Escalations"</formula>
    </cfRule>
  </conditionalFormatting>
  <conditionalFormatting sqref="N120:T120 N84:T84">
    <cfRule type="cellIs" dxfId="56" priority="5" stopIfTrue="1" operator="notEqual">
      <formula>0</formula>
    </cfRule>
    <cfRule type="cellIs" dxfId="55" priority="6" stopIfTrue="1" operator="equal">
      <formula>0</formula>
    </cfRule>
  </conditionalFormatting>
  <conditionalFormatting sqref="B94:I94">
    <cfRule type="cellIs" dxfId="54" priority="1" stopIfTrue="1" operator="notEqual">
      <formula>0</formula>
    </cfRule>
  </conditionalFormatting>
  <dataValidations count="5">
    <dataValidation type="list" showInputMessage="1" showErrorMessage="1" sqref="B112" xr:uid="{00000000-0002-0000-4E00-000000000000}">
      <formula1>"Labour, Materials, Services"</formula1>
    </dataValidation>
    <dataValidation type="list" allowBlank="1" showInputMessage="1" showErrorMessage="1" sqref="A77:A82" xr:uid="{00000000-0002-0000-4E00-000001000000}">
      <formula1>EscalationDescription_Input_Cost</formula1>
    </dataValidation>
    <dataValidation type="list" showInputMessage="1" showErrorMessage="1" sqref="A113:A118" xr:uid="{00000000-0002-0000-4E00-000002000000}">
      <formula1>EscalationDescription_General</formula1>
    </dataValidation>
    <dataValidation type="list" allowBlank="1" showInputMessage="1" showErrorMessage="1" sqref="D5" xr:uid="{00000000-0002-0000-4E00-000003000000}">
      <formula1>"2008/09 Regulatory Accounts, Bottom Up"</formula1>
    </dataValidation>
    <dataValidation type="list" showInputMessage="1" showErrorMessage="1" sqref="B77:B82 B113:B118" xr:uid="{00000000-0002-0000-4E00-000004000000}">
      <formula1>LU_CostCategory</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rowBreaks count="3" manualBreakCount="3">
    <brk id="71" max="8" man="1"/>
    <brk id="143" max="8" man="1"/>
    <brk id="198" max="8" man="1"/>
  </rowBreaks>
  <customProperties>
    <customPr name="_pios_id" r:id="rId7"/>
  </customProperties>
  <drawing r:id="rId8"/>
  <legacyDrawing r:id="rId9"/>
  <mc:AlternateContent xmlns:mc="http://schemas.openxmlformats.org/markup-compatibility/2006">
    <mc:Choice Requires="x14">
      <controls>
        <mc:AlternateContent xmlns:mc="http://schemas.openxmlformats.org/markup-compatibility/2006">
          <mc:Choice Requires="x14">
            <control shapeId="38913" r:id="rId10" name="Button 1">
              <controlPr defaultSize="0" print="0" autoFill="0" autoPict="0" macro="[0]!Insert_New_Variation">
                <anchor moveWithCells="1" sizeWithCells="1">
                  <from>
                    <xdr:col>7</xdr:col>
                    <xdr:colOff>238125</xdr:colOff>
                    <xdr:row>171</xdr:row>
                    <xdr:rowOff>180975</xdr:rowOff>
                  </from>
                  <to>
                    <xdr:col>8</xdr:col>
                    <xdr:colOff>409575</xdr:colOff>
                    <xdr:row>174</xdr:row>
                    <xdr:rowOff>9525</xdr:rowOff>
                  </to>
                </anchor>
              </controlPr>
            </control>
          </mc:Choice>
        </mc:AlternateContent>
      </controls>
    </mc:Choice>
  </mc:AlternateContent>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sheetPr codeName="Sheet30">
    <tabColor indexed="58"/>
    <pageSetUpPr autoPageBreaks="0"/>
  </sheetPr>
  <dimension ref="A1:F20"/>
  <sheetViews>
    <sheetView showGridLines="0" workbookViewId="0">
      <selection activeCell="O22" sqref="O22"/>
    </sheetView>
  </sheetViews>
  <sheetFormatPr defaultRowHeight="12.75" x14ac:dyDescent="0.2"/>
  <cols>
    <col min="3" max="3" width="10.140625" customWidth="1"/>
    <col min="4" max="4" width="8.7109375" customWidth="1"/>
  </cols>
  <sheetData>
    <row r="1" spans="1:6" x14ac:dyDescent="0.2">
      <c r="A1" s="143"/>
    </row>
    <row r="9" spans="1:6" ht="18" x14ac:dyDescent="0.25">
      <c r="C9" s="144" t="s">
        <v>10</v>
      </c>
    </row>
    <row r="10" spans="1:6" ht="16.5" x14ac:dyDescent="0.25">
      <c r="C10" s="176" t="s">
        <v>4</v>
      </c>
      <c r="D10" s="710">
        <v>5</v>
      </c>
    </row>
    <row r="11" spans="1:6" ht="15.75" x14ac:dyDescent="0.25">
      <c r="C11" s="177" t="s">
        <v>436</v>
      </c>
    </row>
    <row r="12" spans="1:6" x14ac:dyDescent="0.2">
      <c r="C12" s="945"/>
      <c r="D12" s="945"/>
      <c r="E12" s="945"/>
      <c r="F12" s="945"/>
    </row>
    <row r="13" spans="1:6" x14ac:dyDescent="0.2">
      <c r="C13" s="182"/>
      <c r="D13" s="182"/>
    </row>
    <row r="17" spans="3:3" x14ac:dyDescent="0.2">
      <c r="C17" s="147" t="s">
        <v>22</v>
      </c>
    </row>
    <row r="18" spans="3:3" x14ac:dyDescent="0.2">
      <c r="C18" s="148" t="s">
        <v>26</v>
      </c>
    </row>
    <row r="19" spans="3:3" x14ac:dyDescent="0.2">
      <c r="C19" s="148"/>
    </row>
    <row r="20" spans="3:3" x14ac:dyDescent="0.2">
      <c r="C20" s="148"/>
    </row>
  </sheetData>
  <sheetProtection formatColumns="0" formatRows="0"/>
  <mergeCells count="1">
    <mergeCell ref="C12:F12"/>
  </mergeCells>
  <phoneticPr fontId="3" type="noConversion"/>
  <pageMargins left="0.39370078740157483" right="0.39370078740157483" top="0.59055118110236227" bottom="0.98425196850393704" header="0" footer="0.31496062992125984"/>
  <pageSetup paperSize="9" orientation="landscape" r:id="rId1"/>
  <headerFooter alignWithMargins="0">
    <oddFooter>&amp;L&amp;8&amp;F
&amp;A
Printed: &amp;T on &amp;D&amp;C&amp;"Arial,Bold"&amp;P of &amp;N</oddFooter>
  </headerFooter>
  <customProperties>
    <customPr name="_pios_id" r:id="rId2"/>
  </customProperties>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0-000000000000}">
  <sheetPr codeName="Sheet95">
    <tabColor indexed="12"/>
    <pageSetUpPr fitToPage="1"/>
  </sheetPr>
  <dimension ref="A1:S656"/>
  <sheetViews>
    <sheetView showGridLines="0" workbookViewId="0">
      <selection activeCell="O13" sqref="O13"/>
    </sheetView>
  </sheetViews>
  <sheetFormatPr defaultRowHeight="12.75" x14ac:dyDescent="0.2"/>
  <cols>
    <col min="1" max="1" width="6" customWidth="1"/>
    <col min="2" max="2" width="9.85546875" customWidth="1"/>
    <col min="3" max="3" width="41.85546875" customWidth="1"/>
    <col min="4" max="11" width="9.28515625" customWidth="1"/>
    <col min="12" max="12" width="11" customWidth="1"/>
    <col min="13" max="19" width="12" customWidth="1"/>
  </cols>
  <sheetData>
    <row r="1" spans="1:19" ht="20.25" x14ac:dyDescent="0.3">
      <c r="A1" s="7" t="s">
        <v>11</v>
      </c>
      <c r="B1" s="7" t="s">
        <v>281</v>
      </c>
    </row>
    <row r="2" spans="1:19" ht="13.5" thickBot="1" x14ac:dyDescent="0.25"/>
    <row r="3" spans="1:19" ht="13.5" thickBot="1" x14ac:dyDescent="0.25">
      <c r="D3" s="8" t="s">
        <v>242</v>
      </c>
      <c r="E3" s="9"/>
      <c r="F3" s="9"/>
      <c r="G3" s="9"/>
      <c r="H3" s="9"/>
      <c r="I3" s="9"/>
      <c r="J3" s="9"/>
      <c r="K3" s="9"/>
      <c r="L3" s="626" t="s">
        <v>461</v>
      </c>
      <c r="M3" s="9"/>
      <c r="N3" s="9"/>
      <c r="O3" s="9"/>
      <c r="P3" s="9"/>
      <c r="Q3" s="9"/>
      <c r="R3" s="9"/>
      <c r="S3" s="627" t="str">
        <f>+LU_BaseYearDollars</f>
        <v>($M) 2017/18 dollars</v>
      </c>
    </row>
    <row r="4" spans="1:19" ht="13.5" thickBot="1" x14ac:dyDescent="0.25">
      <c r="B4" s="253" t="s">
        <v>238</v>
      </c>
      <c r="C4" s="434"/>
      <c r="D4" s="437" t="str">
        <f>+'Ref-1'!F39</f>
        <v>2009/10</v>
      </c>
      <c r="E4" s="437" t="str">
        <f>+'Ref-1'!G39</f>
        <v>2010/11</v>
      </c>
      <c r="F4" s="437" t="str">
        <f>+'Ref-1'!H39</f>
        <v>2011/12</v>
      </c>
      <c r="G4" s="437" t="str">
        <f>+'Ref-1'!I39</f>
        <v>2012/13</v>
      </c>
      <c r="H4" s="437" t="str">
        <f>+'Ref-1'!J39</f>
        <v>2013/14</v>
      </c>
      <c r="I4" s="437" t="str">
        <f>+'Ref-1'!K39</f>
        <v>2014/15</v>
      </c>
      <c r="J4" s="437" t="str">
        <f>+'Ref-1'!L39</f>
        <v>2015/16</v>
      </c>
      <c r="K4" s="437" t="str">
        <f>+'Ref-1'!M39</f>
        <v>2016/17</v>
      </c>
      <c r="L4" s="437" t="str">
        <f>+'Ref-1'!N39</f>
        <v>2017/18</v>
      </c>
      <c r="M4" s="437" t="str">
        <f>+'Ref-1'!O39</f>
        <v>2018/19</v>
      </c>
      <c r="N4" s="437" t="str">
        <f>+'Ref-1'!P39</f>
        <v>2019/20</v>
      </c>
      <c r="O4" s="437" t="str">
        <f>+'Ref-1'!Q39</f>
        <v>2020/21</v>
      </c>
      <c r="P4" s="437" t="str">
        <f>+'Ref-1'!R39</f>
        <v>2021/22</v>
      </c>
      <c r="Q4" s="437" t="str">
        <f>+'Ref-1'!S39</f>
        <v>2022/23</v>
      </c>
      <c r="R4" s="437" t="str">
        <f>+'Ref-1'!T39</f>
        <v>2023/24</v>
      </c>
      <c r="S4" s="437" t="str">
        <f>+'Ref-1'!U39</f>
        <v>2024/25</v>
      </c>
    </row>
    <row r="5" spans="1:19" ht="18" x14ac:dyDescent="0.2">
      <c r="B5" s="258"/>
      <c r="C5" s="452" t="s">
        <v>239</v>
      </c>
      <c r="D5" s="260"/>
      <c r="E5" s="301"/>
      <c r="F5" s="301"/>
      <c r="G5" s="301"/>
      <c r="H5" s="301"/>
      <c r="I5" s="301"/>
      <c r="J5" s="301"/>
      <c r="K5" s="301"/>
      <c r="L5" s="301"/>
      <c r="M5" s="301"/>
      <c r="N5" s="301"/>
      <c r="O5" s="301"/>
      <c r="P5" s="301"/>
      <c r="Q5" s="301"/>
      <c r="R5" s="301"/>
      <c r="S5" s="301"/>
    </row>
    <row r="6" spans="1:19" ht="18" x14ac:dyDescent="0.2">
      <c r="B6" s="252"/>
      <c r="C6" s="248" t="s">
        <v>90</v>
      </c>
      <c r="D6" s="244"/>
      <c r="E6" s="244"/>
      <c r="F6" s="244"/>
      <c r="G6" s="244"/>
      <c r="H6" s="244"/>
      <c r="I6" s="244"/>
      <c r="J6" s="244"/>
      <c r="K6" s="244"/>
      <c r="L6" s="244"/>
      <c r="M6" s="503"/>
      <c r="N6" s="244"/>
      <c r="O6" s="244"/>
      <c r="P6" s="244"/>
      <c r="Q6" s="244"/>
      <c r="R6" s="244"/>
      <c r="S6" s="244"/>
    </row>
    <row r="7" spans="1:19" x14ac:dyDescent="0.2">
      <c r="A7" s="5"/>
      <c r="B7" s="249" t="str">
        <f ca="1">+'I-4 History'!B7</f>
        <v>DA-1</v>
      </c>
      <c r="C7" s="14" t="str">
        <f ca="1">+'I-4 History'!C7</f>
        <v>Distribution Licence Fee</v>
      </c>
      <c r="D7" s="11"/>
      <c r="E7" s="11"/>
      <c r="F7" s="11"/>
      <c r="G7" s="11"/>
      <c r="H7" s="11"/>
      <c r="I7" s="11"/>
      <c r="J7" s="11"/>
      <c r="K7" s="11"/>
      <c r="L7" s="11"/>
      <c r="M7" s="504"/>
      <c r="N7" s="11"/>
      <c r="O7" s="11"/>
      <c r="P7" s="11"/>
      <c r="Q7" s="11"/>
      <c r="R7" s="11"/>
      <c r="S7" s="11"/>
    </row>
    <row r="8" spans="1:19" x14ac:dyDescent="0.2">
      <c r="A8" s="5"/>
      <c r="B8" s="249"/>
      <c r="C8" s="13" t="s">
        <v>68</v>
      </c>
      <c r="D8" s="311">
        <f>'I-4 History'!D8</f>
        <v>0</v>
      </c>
      <c r="E8" s="311">
        <f>'I-4 History'!E8</f>
        <v>0</v>
      </c>
      <c r="F8" s="311">
        <f>'I-4 History'!F8</f>
        <v>0</v>
      </c>
      <c r="G8" s="311">
        <f>'I-4 History'!G8</f>
        <v>0</v>
      </c>
      <c r="H8" s="311">
        <f>'I-4 History'!H8</f>
        <v>0</v>
      </c>
      <c r="I8" s="311">
        <f>'I-4 History'!I8</f>
        <v>0</v>
      </c>
      <c r="J8" s="311">
        <f>'I-4 History'!J8</f>
        <v>0</v>
      </c>
      <c r="K8" s="311">
        <f>'I-4 History'!K8</f>
        <v>0</v>
      </c>
      <c r="L8" s="309">
        <f ca="1">'DA-1'!B$64</f>
        <v>0</v>
      </c>
      <c r="M8" s="805">
        <f ca="1">'DA-1'!C$64</f>
        <v>0</v>
      </c>
      <c r="N8" s="311">
        <f ca="1">'DA-1'!D$64</f>
        <v>0</v>
      </c>
      <c r="O8" s="309">
        <f ca="1">'DA-1'!E$64</f>
        <v>0</v>
      </c>
      <c r="P8" s="309">
        <f ca="1">'DA-1'!F$64</f>
        <v>0</v>
      </c>
      <c r="Q8" s="309">
        <f ca="1">'DA-1'!G$64</f>
        <v>0</v>
      </c>
      <c r="R8" s="309">
        <f ca="1">'DA-1'!H$64</f>
        <v>0</v>
      </c>
      <c r="S8" s="309">
        <f ca="1">'DA-1'!I$64</f>
        <v>0</v>
      </c>
    </row>
    <row r="9" spans="1:19" x14ac:dyDescent="0.2">
      <c r="A9" s="5"/>
      <c r="B9" s="249"/>
      <c r="C9" s="13" t="s">
        <v>69</v>
      </c>
      <c r="D9" s="311">
        <f>'I-4 History'!D9</f>
        <v>0</v>
      </c>
      <c r="E9" s="311">
        <f>'I-4 History'!E9</f>
        <v>0</v>
      </c>
      <c r="F9" s="311">
        <f>'I-4 History'!F9</f>
        <v>0</v>
      </c>
      <c r="G9" s="311">
        <f>'I-4 History'!G9</f>
        <v>0</v>
      </c>
      <c r="H9" s="311">
        <f>'I-4 History'!H9</f>
        <v>0</v>
      </c>
      <c r="I9" s="311">
        <f>'I-4 History'!I9</f>
        <v>0</v>
      </c>
      <c r="J9" s="311">
        <f>'I-4 History'!J9</f>
        <v>0</v>
      </c>
      <c r="K9" s="311">
        <f>'I-4 History'!K9</f>
        <v>0</v>
      </c>
      <c r="L9" s="309">
        <f ca="1">'DA-1'!B$65</f>
        <v>0</v>
      </c>
      <c r="M9" s="805">
        <f ca="1">'DA-1'!C$65</f>
        <v>0</v>
      </c>
      <c r="N9" s="311">
        <f ca="1">'DA-1'!D$65</f>
        <v>0</v>
      </c>
      <c r="O9" s="309">
        <f ca="1">'DA-1'!E$65</f>
        <v>0</v>
      </c>
      <c r="P9" s="309">
        <f ca="1">'DA-1'!F$65</f>
        <v>0</v>
      </c>
      <c r="Q9" s="309">
        <f ca="1">'DA-1'!G$65</f>
        <v>0</v>
      </c>
      <c r="R9" s="309">
        <f ca="1">'DA-1'!H$65</f>
        <v>0</v>
      </c>
      <c r="S9" s="309">
        <f ca="1">'DA-1'!I$65</f>
        <v>0</v>
      </c>
    </row>
    <row r="10" spans="1:19" s="736" customFormat="1" x14ac:dyDescent="0.2">
      <c r="A10" s="5"/>
      <c r="B10" s="249"/>
      <c r="C10" s="13" t="s">
        <v>546</v>
      </c>
      <c r="D10" s="311">
        <f>'I-4 History'!D10</f>
        <v>0</v>
      </c>
      <c r="E10" s="311">
        <f>'I-4 History'!E10</f>
        <v>0</v>
      </c>
      <c r="F10" s="311">
        <f>'I-4 History'!F10</f>
        <v>0</v>
      </c>
      <c r="G10" s="311">
        <f>'I-4 History'!G10</f>
        <v>0</v>
      </c>
      <c r="H10" s="311">
        <f>'I-4 History'!H10</f>
        <v>0</v>
      </c>
      <c r="I10" s="311">
        <f>'I-4 History'!I10</f>
        <v>0</v>
      </c>
      <c r="J10" s="311">
        <f>'I-4 History'!J10</f>
        <v>0</v>
      </c>
      <c r="K10" s="311">
        <f>'I-4 History'!K10</f>
        <v>0</v>
      </c>
      <c r="L10" s="309">
        <f ca="1">'DA-1'!B$66</f>
        <v>0</v>
      </c>
      <c r="M10" s="805">
        <f ca="1">'DA-1'!C$66</f>
        <v>0</v>
      </c>
      <c r="N10" s="311">
        <f ca="1">'DA-1'!D$66</f>
        <v>0</v>
      </c>
      <c r="O10" s="309">
        <f ca="1">'DA-1'!E$66</f>
        <v>0</v>
      </c>
      <c r="P10" s="309">
        <f ca="1">'DA-1'!F$66</f>
        <v>0</v>
      </c>
      <c r="Q10" s="309">
        <f ca="1">'DA-1'!G$66</f>
        <v>0</v>
      </c>
      <c r="R10" s="309">
        <f ca="1">'DA-1'!H$66</f>
        <v>0</v>
      </c>
      <c r="S10" s="309">
        <f ca="1">'DA-1'!I$66</f>
        <v>0</v>
      </c>
    </row>
    <row r="11" spans="1:19" x14ac:dyDescent="0.2">
      <c r="A11" s="5"/>
      <c r="B11" s="249"/>
      <c r="C11" s="13" t="s">
        <v>547</v>
      </c>
      <c r="D11" s="311">
        <f>'I-4 History'!D11</f>
        <v>0</v>
      </c>
      <c r="E11" s="311">
        <f>'I-4 History'!E11</f>
        <v>0</v>
      </c>
      <c r="F11" s="311">
        <f>'I-4 History'!F11</f>
        <v>0</v>
      </c>
      <c r="G11" s="311">
        <f>'I-4 History'!G11</f>
        <v>0</v>
      </c>
      <c r="H11" s="311">
        <f>'I-4 History'!H11</f>
        <v>0</v>
      </c>
      <c r="I11" s="311">
        <f>'I-4 History'!I11</f>
        <v>0</v>
      </c>
      <c r="J11" s="311">
        <f>'I-4 History'!J11</f>
        <v>0</v>
      </c>
      <c r="K11" s="311">
        <f>'I-4 History'!K11</f>
        <v>0</v>
      </c>
      <c r="L11" s="309">
        <f ca="1">'DA-1'!B$67</f>
        <v>0</v>
      </c>
      <c r="M11" s="805">
        <f ca="1">'DA-1'!C$67</f>
        <v>0</v>
      </c>
      <c r="N11" s="311">
        <f ca="1">'DA-1'!D$67</f>
        <v>0</v>
      </c>
      <c r="O11" s="309">
        <f ca="1">'DA-1'!E$67</f>
        <v>0</v>
      </c>
      <c r="P11" s="309">
        <f ca="1">'DA-1'!F$67</f>
        <v>0</v>
      </c>
      <c r="Q11" s="309">
        <f ca="1">'DA-1'!G$67</f>
        <v>0</v>
      </c>
      <c r="R11" s="309">
        <f ca="1">'DA-1'!H$67</f>
        <v>0</v>
      </c>
      <c r="S11" s="309">
        <f ca="1">'DA-1'!I$67</f>
        <v>0</v>
      </c>
    </row>
    <row r="12" spans="1:19" s="736" customFormat="1" x14ac:dyDescent="0.2">
      <c r="A12" s="5"/>
      <c r="B12" s="249"/>
      <c r="C12" s="13" t="s">
        <v>498</v>
      </c>
      <c r="D12" s="311">
        <f>'I-4 History'!D12</f>
        <v>0</v>
      </c>
      <c r="E12" s="311">
        <f>'I-4 History'!E12</f>
        <v>0</v>
      </c>
      <c r="F12" s="311">
        <f>'I-4 History'!F12</f>
        <v>0</v>
      </c>
      <c r="G12" s="311">
        <f>'I-4 History'!G12</f>
        <v>0</v>
      </c>
      <c r="H12" s="311">
        <f>'I-4 History'!H12</f>
        <v>0</v>
      </c>
      <c r="I12" s="311">
        <f>'I-4 History'!I12</f>
        <v>0</v>
      </c>
      <c r="J12" s="311">
        <f>'I-4 History'!J12</f>
        <v>0</v>
      </c>
      <c r="K12" s="311">
        <f>'I-4 History'!K12</f>
        <v>0</v>
      </c>
      <c r="L12" s="309">
        <f ca="1">'DA-1'!B$68</f>
        <v>0</v>
      </c>
      <c r="M12" s="805">
        <f ca="1">'DA-1'!C$68</f>
        <v>0</v>
      </c>
      <c r="N12" s="311">
        <f ca="1">'DA-1'!D$68</f>
        <v>0</v>
      </c>
      <c r="O12" s="309">
        <f ca="1">'DA-1'!E$68</f>
        <v>0</v>
      </c>
      <c r="P12" s="309">
        <f ca="1">'DA-1'!F$68</f>
        <v>0</v>
      </c>
      <c r="Q12" s="309">
        <f ca="1">'DA-1'!G$68</f>
        <v>0</v>
      </c>
      <c r="R12" s="309">
        <f ca="1">'DA-1'!H$68</f>
        <v>0</v>
      </c>
      <c r="S12" s="309">
        <f ca="1">'DA-1'!I$68</f>
        <v>0</v>
      </c>
    </row>
    <row r="13" spans="1:19" x14ac:dyDescent="0.2">
      <c r="A13" s="5"/>
      <c r="B13" s="249"/>
      <c r="C13" s="13" t="s">
        <v>70</v>
      </c>
      <c r="D13" s="311">
        <f>'I-4 History'!D13</f>
        <v>0</v>
      </c>
      <c r="E13" s="311">
        <f>'I-4 History'!E13</f>
        <v>0</v>
      </c>
      <c r="F13" s="311">
        <f>'I-4 History'!F13</f>
        <v>0</v>
      </c>
      <c r="G13" s="311">
        <f>'I-4 History'!G13</f>
        <v>0</v>
      </c>
      <c r="H13" s="311">
        <f>'I-4 History'!H13</f>
        <v>0</v>
      </c>
      <c r="I13" s="311">
        <f>'I-4 History'!I13</f>
        <v>0</v>
      </c>
      <c r="J13" s="311">
        <f>'I-4 History'!J13</f>
        <v>0</v>
      </c>
      <c r="K13" s="311">
        <f>'I-4 History'!K13</f>
        <v>0</v>
      </c>
      <c r="L13" s="309">
        <f ca="1">'DA-1'!B$69</f>
        <v>0</v>
      </c>
      <c r="M13" s="805">
        <f ca="1">'DA-1'!C$69</f>
        <v>2.3746031859000576</v>
      </c>
      <c r="N13" s="311">
        <f ca="1">'DA-1'!D$69</f>
        <v>2.3746031859000576</v>
      </c>
      <c r="O13" s="309">
        <f ca="1">'DA-1'!E$69</f>
        <v>2.4063810567706487</v>
      </c>
      <c r="P13" s="309">
        <f ca="1">'DA-1'!F$69</f>
        <v>2.4395659723443361</v>
      </c>
      <c r="Q13" s="309">
        <f ca="1">'DA-1'!G$69</f>
        <v>2.4718842921525743</v>
      </c>
      <c r="R13" s="309">
        <f ca="1">'DA-1'!H$69</f>
        <v>2.5026913513534104</v>
      </c>
      <c r="S13" s="309">
        <f ca="1">'DA-1'!I$69</f>
        <v>2.5317837632819105</v>
      </c>
    </row>
    <row r="14" spans="1:19" x14ac:dyDescent="0.2">
      <c r="A14" s="5"/>
      <c r="B14" s="249"/>
      <c r="C14" s="12" t="s">
        <v>75</v>
      </c>
      <c r="D14" s="312">
        <f t="shared" ref="D14:L14" si="0">SUBTOTAL(9,D8:D13)</f>
        <v>0</v>
      </c>
      <c r="E14" s="310">
        <f t="shared" si="0"/>
        <v>0</v>
      </c>
      <c r="F14" s="310">
        <f t="shared" si="0"/>
        <v>0</v>
      </c>
      <c r="G14" s="310">
        <f t="shared" si="0"/>
        <v>0</v>
      </c>
      <c r="H14" s="310">
        <f t="shared" si="0"/>
        <v>0</v>
      </c>
      <c r="I14" s="310">
        <f t="shared" si="0"/>
        <v>0</v>
      </c>
      <c r="J14" s="310">
        <f t="shared" si="0"/>
        <v>0</v>
      </c>
      <c r="K14" s="310">
        <f t="shared" si="0"/>
        <v>0</v>
      </c>
      <c r="L14" s="310">
        <f t="shared" ca="1" si="0"/>
        <v>0</v>
      </c>
      <c r="M14" s="510">
        <f t="shared" ref="M14:S14" ca="1" si="1">SUBTOTAL(9,M8:M13)</f>
        <v>2.3746031859000576</v>
      </c>
      <c r="N14" s="312">
        <f t="shared" ca="1" si="1"/>
        <v>2.3746031859000576</v>
      </c>
      <c r="O14" s="310">
        <f t="shared" ca="1" si="1"/>
        <v>2.4063810567706487</v>
      </c>
      <c r="P14" s="310">
        <f t="shared" ca="1" si="1"/>
        <v>2.4395659723443361</v>
      </c>
      <c r="Q14" s="310">
        <f t="shared" ca="1" si="1"/>
        <v>2.4718842921525743</v>
      </c>
      <c r="R14" s="310">
        <f t="shared" ca="1" si="1"/>
        <v>2.5026913513534104</v>
      </c>
      <c r="S14" s="310">
        <f t="shared" ca="1" si="1"/>
        <v>2.5317837632819105</v>
      </c>
    </row>
    <row r="15" spans="1:19" x14ac:dyDescent="0.2">
      <c r="A15" s="5"/>
      <c r="B15" s="249"/>
      <c r="C15" s="12"/>
      <c r="D15" s="262"/>
      <c r="E15" s="262"/>
      <c r="F15" s="262"/>
      <c r="G15" s="262"/>
      <c r="H15" s="262"/>
      <c r="I15" s="262"/>
      <c r="J15" s="262"/>
      <c r="K15" s="262"/>
      <c r="L15" s="262"/>
      <c r="M15" s="806"/>
      <c r="N15" s="262"/>
      <c r="O15" s="262"/>
      <c r="P15" s="262"/>
      <c r="Q15" s="262"/>
      <c r="R15" s="262"/>
      <c r="S15" s="262"/>
    </row>
    <row r="16" spans="1:19" x14ac:dyDescent="0.2">
      <c r="A16" s="5"/>
      <c r="B16" s="249" t="str">
        <f ca="1">+'I-4 History'!B16</f>
        <v>DA-2</v>
      </c>
      <c r="C16" s="14" t="str">
        <f ca="1">+'I-4 History'!C16</f>
        <v>Network Access, Monitoring and Control</v>
      </c>
      <c r="D16" s="11"/>
      <c r="E16" s="11"/>
      <c r="F16" s="11"/>
      <c r="G16" s="11"/>
      <c r="H16" s="11"/>
      <c r="I16" s="11"/>
      <c r="J16" s="11"/>
      <c r="K16" s="11"/>
      <c r="L16" s="11"/>
      <c r="M16" s="504"/>
      <c r="N16" s="11"/>
      <c r="O16" s="11"/>
      <c r="P16" s="11"/>
      <c r="Q16" s="11"/>
      <c r="R16" s="11"/>
      <c r="S16" s="11"/>
    </row>
    <row r="17" spans="1:19" x14ac:dyDescent="0.2">
      <c r="A17" s="5"/>
      <c r="B17" s="249"/>
      <c r="C17" s="13" t="s">
        <v>68</v>
      </c>
      <c r="D17" s="311">
        <f>'I-4 History'!D17</f>
        <v>0</v>
      </c>
      <c r="E17" s="311">
        <f>'I-4 History'!E17</f>
        <v>0</v>
      </c>
      <c r="F17" s="311">
        <f>'I-4 History'!F17</f>
        <v>0</v>
      </c>
      <c r="G17" s="311">
        <f>'I-4 History'!G17</f>
        <v>0</v>
      </c>
      <c r="H17" s="311">
        <f>'I-4 History'!H17</f>
        <v>0</v>
      </c>
      <c r="I17" s="311">
        <f>'I-4 History'!I17</f>
        <v>0</v>
      </c>
      <c r="J17" s="311">
        <f>'I-4 History'!J17</f>
        <v>0</v>
      </c>
      <c r="K17" s="311">
        <f>'I-4 History'!K17</f>
        <v>0</v>
      </c>
      <c r="L17" s="309">
        <f ca="1">'DA-2'!B$64</f>
        <v>0</v>
      </c>
      <c r="M17" s="805">
        <f ca="1">'DA-2'!C$64</f>
        <v>0</v>
      </c>
      <c r="N17" s="311">
        <f ca="1">'DA-2'!D$64</f>
        <v>0</v>
      </c>
      <c r="O17" s="309">
        <f ca="1">'DA-2'!E$64</f>
        <v>0</v>
      </c>
      <c r="P17" s="309">
        <f ca="1">'DA-2'!F$64</f>
        <v>0</v>
      </c>
      <c r="Q17" s="309">
        <f ca="1">'DA-2'!G$64</f>
        <v>0</v>
      </c>
      <c r="R17" s="309">
        <f ca="1">'DA-2'!H$64</f>
        <v>0</v>
      </c>
      <c r="S17" s="309">
        <f ca="1">'DA-2'!I$64</f>
        <v>0</v>
      </c>
    </row>
    <row r="18" spans="1:19" x14ac:dyDescent="0.2">
      <c r="A18" s="5"/>
      <c r="B18" s="249"/>
      <c r="C18" s="13" t="s">
        <v>69</v>
      </c>
      <c r="D18" s="311">
        <f>'I-4 History'!D18</f>
        <v>0</v>
      </c>
      <c r="E18" s="311">
        <f>'I-4 History'!E18</f>
        <v>0</v>
      </c>
      <c r="F18" s="311">
        <f>'I-4 History'!F18</f>
        <v>0</v>
      </c>
      <c r="G18" s="311">
        <f>'I-4 History'!G18</f>
        <v>0</v>
      </c>
      <c r="H18" s="311">
        <f>'I-4 History'!H18</f>
        <v>0</v>
      </c>
      <c r="I18" s="311">
        <f>'I-4 History'!I18</f>
        <v>0</v>
      </c>
      <c r="J18" s="311">
        <f>'I-4 History'!J18</f>
        <v>0</v>
      </c>
      <c r="K18" s="311">
        <f>'I-4 History'!K18</f>
        <v>0</v>
      </c>
      <c r="L18" s="309">
        <f ca="1">'DA-2'!B$65</f>
        <v>0</v>
      </c>
      <c r="M18" s="805">
        <f ca="1">'DA-2'!C$65</f>
        <v>0</v>
      </c>
      <c r="N18" s="311">
        <f ca="1">'DA-2'!D$65</f>
        <v>0</v>
      </c>
      <c r="O18" s="309">
        <f ca="1">'DA-2'!E$65</f>
        <v>0</v>
      </c>
      <c r="P18" s="309">
        <f ca="1">'DA-2'!F$65</f>
        <v>0</v>
      </c>
      <c r="Q18" s="309">
        <f ca="1">'DA-2'!G$65</f>
        <v>0</v>
      </c>
      <c r="R18" s="309">
        <f ca="1">'DA-2'!H$65</f>
        <v>0</v>
      </c>
      <c r="S18" s="309">
        <f ca="1">'DA-2'!I$65</f>
        <v>0</v>
      </c>
    </row>
    <row r="19" spans="1:19" s="736" customFormat="1" x14ac:dyDescent="0.2">
      <c r="A19" s="5"/>
      <c r="B19" s="249"/>
      <c r="C19" s="13" t="s">
        <v>546</v>
      </c>
      <c r="D19" s="311">
        <f>'I-4 History'!D19</f>
        <v>0</v>
      </c>
      <c r="E19" s="311">
        <f>'I-4 History'!E19</f>
        <v>0</v>
      </c>
      <c r="F19" s="311">
        <f>'I-4 History'!F19</f>
        <v>0</v>
      </c>
      <c r="G19" s="311">
        <f>'I-4 History'!G19</f>
        <v>0</v>
      </c>
      <c r="H19" s="311">
        <f>'I-4 History'!H19</f>
        <v>0</v>
      </c>
      <c r="I19" s="311">
        <f>'I-4 History'!I19</f>
        <v>0</v>
      </c>
      <c r="J19" s="311">
        <f>'I-4 History'!J19</f>
        <v>0</v>
      </c>
      <c r="K19" s="311">
        <f>'I-4 History'!K19</f>
        <v>0</v>
      </c>
      <c r="L19" s="309">
        <f ca="1">'DA-2'!B$66</f>
        <v>0</v>
      </c>
      <c r="M19" s="805">
        <f ca="1">'DA-2'!C$66</f>
        <v>0</v>
      </c>
      <c r="N19" s="311">
        <f ca="1">'DA-2'!D$66</f>
        <v>0</v>
      </c>
      <c r="O19" s="309">
        <f ca="1">'DA-2'!E$66</f>
        <v>0</v>
      </c>
      <c r="P19" s="309">
        <f ca="1">'DA-2'!F$66</f>
        <v>0</v>
      </c>
      <c r="Q19" s="309">
        <f ca="1">'DA-2'!G$66</f>
        <v>0</v>
      </c>
      <c r="R19" s="309">
        <f ca="1">'DA-2'!H$66</f>
        <v>0</v>
      </c>
      <c r="S19" s="309">
        <f ca="1">'DA-2'!I$66</f>
        <v>0</v>
      </c>
    </row>
    <row r="20" spans="1:19" x14ac:dyDescent="0.2">
      <c r="A20" s="5"/>
      <c r="B20" s="249"/>
      <c r="C20" s="13" t="s">
        <v>547</v>
      </c>
      <c r="D20" s="311">
        <f>'I-4 History'!D20</f>
        <v>0</v>
      </c>
      <c r="E20" s="311">
        <f>'I-4 History'!E20</f>
        <v>0</v>
      </c>
      <c r="F20" s="311">
        <f>'I-4 History'!F20</f>
        <v>0</v>
      </c>
      <c r="G20" s="311">
        <f>'I-4 History'!G20</f>
        <v>0</v>
      </c>
      <c r="H20" s="311">
        <f>'I-4 History'!H20</f>
        <v>0</v>
      </c>
      <c r="I20" s="311">
        <f>'I-4 History'!I20</f>
        <v>0</v>
      </c>
      <c r="J20" s="311">
        <f>'I-4 History'!J20</f>
        <v>0</v>
      </c>
      <c r="K20" s="311">
        <f>'I-4 History'!K20</f>
        <v>0</v>
      </c>
      <c r="L20" s="309">
        <f ca="1">'DA-2'!B$67</f>
        <v>0</v>
      </c>
      <c r="M20" s="805">
        <f ca="1">'DA-2'!C$67</f>
        <v>0</v>
      </c>
      <c r="N20" s="311">
        <f ca="1">'DA-2'!D$67</f>
        <v>0</v>
      </c>
      <c r="O20" s="309">
        <f ca="1">'DA-2'!E$67</f>
        <v>0</v>
      </c>
      <c r="P20" s="309">
        <f ca="1">'DA-2'!F$67</f>
        <v>0</v>
      </c>
      <c r="Q20" s="309">
        <f ca="1">'DA-2'!G$67</f>
        <v>0</v>
      </c>
      <c r="R20" s="309">
        <f ca="1">'DA-2'!H$67</f>
        <v>0</v>
      </c>
      <c r="S20" s="309">
        <f ca="1">'DA-2'!I$67</f>
        <v>0</v>
      </c>
    </row>
    <row r="21" spans="1:19" s="736" customFormat="1" x14ac:dyDescent="0.2">
      <c r="A21" s="5"/>
      <c r="B21" s="249"/>
      <c r="C21" s="13" t="s">
        <v>498</v>
      </c>
      <c r="D21" s="311">
        <f>'I-4 History'!D21</f>
        <v>0</v>
      </c>
      <c r="E21" s="311">
        <f>'I-4 History'!E21</f>
        <v>0</v>
      </c>
      <c r="F21" s="311">
        <f>'I-4 History'!F21</f>
        <v>0</v>
      </c>
      <c r="G21" s="311">
        <f>'I-4 History'!G21</f>
        <v>0</v>
      </c>
      <c r="H21" s="311">
        <f>'I-4 History'!H21</f>
        <v>0</v>
      </c>
      <c r="I21" s="311">
        <f>'I-4 History'!I21</f>
        <v>0</v>
      </c>
      <c r="J21" s="311">
        <f>'I-4 History'!J21</f>
        <v>0</v>
      </c>
      <c r="K21" s="311">
        <f>'I-4 History'!K21</f>
        <v>0</v>
      </c>
      <c r="L21" s="309">
        <f ca="1">'DA-2'!B$68</f>
        <v>0</v>
      </c>
      <c r="M21" s="805">
        <f ca="1">'DA-2'!C$68</f>
        <v>0</v>
      </c>
      <c r="N21" s="311">
        <f ca="1">'DA-2'!D$68</f>
        <v>0</v>
      </c>
      <c r="O21" s="309">
        <f ca="1">'DA-2'!E$68</f>
        <v>0</v>
      </c>
      <c r="P21" s="309">
        <f ca="1">'DA-2'!F$68</f>
        <v>0</v>
      </c>
      <c r="Q21" s="309">
        <f ca="1">'DA-2'!G$68</f>
        <v>0</v>
      </c>
      <c r="R21" s="309">
        <f ca="1">'DA-2'!H$68</f>
        <v>0</v>
      </c>
      <c r="S21" s="309">
        <f ca="1">'DA-2'!I$68</f>
        <v>0</v>
      </c>
    </row>
    <row r="22" spans="1:19" x14ac:dyDescent="0.2">
      <c r="A22" s="5"/>
      <c r="B22" s="249"/>
      <c r="C22" s="13" t="s">
        <v>70</v>
      </c>
      <c r="D22" s="311">
        <f>'I-4 History'!D22</f>
        <v>0</v>
      </c>
      <c r="E22" s="311">
        <f>'I-4 History'!E22</f>
        <v>0</v>
      </c>
      <c r="F22" s="311">
        <f>'I-4 History'!F22</f>
        <v>0</v>
      </c>
      <c r="G22" s="311">
        <f>'I-4 History'!G22</f>
        <v>0</v>
      </c>
      <c r="H22" s="311">
        <f>'I-4 History'!H22</f>
        <v>0</v>
      </c>
      <c r="I22" s="311">
        <f>'I-4 History'!I22</f>
        <v>0</v>
      </c>
      <c r="J22" s="311">
        <f>'I-4 History'!J22</f>
        <v>0</v>
      </c>
      <c r="K22" s="311">
        <f>'I-4 History'!K22</f>
        <v>0</v>
      </c>
      <c r="L22" s="309">
        <f ca="1">'DA-2'!B$69</f>
        <v>0</v>
      </c>
      <c r="M22" s="805">
        <f ca="1">'DA-2'!C$69</f>
        <v>10.880573740273682</v>
      </c>
      <c r="N22" s="311">
        <f ca="1">'DA-2'!D$69</f>
        <v>10.880573740273682</v>
      </c>
      <c r="O22" s="309">
        <f ca="1">'DA-2'!E$69</f>
        <v>11.026181844132646</v>
      </c>
      <c r="P22" s="309">
        <f ca="1">'DA-2'!F$69</f>
        <v>11.178237110927636</v>
      </c>
      <c r="Q22" s="309">
        <f ca="1">'DA-2'!G$69</f>
        <v>11.326321584124361</v>
      </c>
      <c r="R22" s="309">
        <f ca="1">'DA-2'!H$69</f>
        <v>11.467481370882007</v>
      </c>
      <c r="S22" s="309">
        <f ca="1">'DA-2'!I$69</f>
        <v>11.60078454134435</v>
      </c>
    </row>
    <row r="23" spans="1:19" x14ac:dyDescent="0.2">
      <c r="A23" s="5"/>
      <c r="B23" s="249"/>
      <c r="C23" s="12" t="s">
        <v>75</v>
      </c>
      <c r="D23" s="312">
        <f t="shared" ref="D23:L23" si="2">SUBTOTAL(9,D17:D22)</f>
        <v>0</v>
      </c>
      <c r="E23" s="310">
        <f t="shared" si="2"/>
        <v>0</v>
      </c>
      <c r="F23" s="310">
        <f t="shared" si="2"/>
        <v>0</v>
      </c>
      <c r="G23" s="310">
        <f t="shared" si="2"/>
        <v>0</v>
      </c>
      <c r="H23" s="310">
        <f t="shared" si="2"/>
        <v>0</v>
      </c>
      <c r="I23" s="310">
        <f t="shared" si="2"/>
        <v>0</v>
      </c>
      <c r="J23" s="310">
        <f t="shared" si="2"/>
        <v>0</v>
      </c>
      <c r="K23" s="310">
        <f t="shared" si="2"/>
        <v>0</v>
      </c>
      <c r="L23" s="310">
        <f t="shared" ca="1" si="2"/>
        <v>0</v>
      </c>
      <c r="M23" s="510">
        <f t="shared" ref="M23:S23" ca="1" si="3">SUBTOTAL(9,M17:M22)</f>
        <v>10.880573740273682</v>
      </c>
      <c r="N23" s="312">
        <f t="shared" ca="1" si="3"/>
        <v>10.880573740273682</v>
      </c>
      <c r="O23" s="310">
        <f t="shared" ca="1" si="3"/>
        <v>11.026181844132646</v>
      </c>
      <c r="P23" s="310">
        <f t="shared" ca="1" si="3"/>
        <v>11.178237110927636</v>
      </c>
      <c r="Q23" s="310">
        <f t="shared" ca="1" si="3"/>
        <v>11.326321584124361</v>
      </c>
      <c r="R23" s="310">
        <f t="shared" ca="1" si="3"/>
        <v>11.467481370882007</v>
      </c>
      <c r="S23" s="310">
        <f t="shared" ca="1" si="3"/>
        <v>11.60078454134435</v>
      </c>
    </row>
    <row r="24" spans="1:19" x14ac:dyDescent="0.2">
      <c r="A24" s="5"/>
      <c r="B24" s="249"/>
      <c r="C24" s="12"/>
      <c r="D24" s="262"/>
      <c r="E24" s="262"/>
      <c r="F24" s="262"/>
      <c r="G24" s="262"/>
      <c r="H24" s="262"/>
      <c r="I24" s="262"/>
      <c r="J24" s="262"/>
      <c r="K24" s="262"/>
      <c r="L24" s="262"/>
      <c r="M24" s="806"/>
      <c r="N24" s="262"/>
      <c r="O24" s="262"/>
      <c r="P24" s="262"/>
      <c r="Q24" s="262"/>
      <c r="R24" s="262"/>
      <c r="S24" s="262"/>
    </row>
    <row r="25" spans="1:19" x14ac:dyDescent="0.2">
      <c r="A25" s="5"/>
      <c r="B25" s="249" t="str">
        <f ca="1">+'I-4 History'!B25</f>
        <v>DA-3</v>
      </c>
      <c r="C25" s="14" t="str">
        <f ca="1">+'I-4 History'!C25</f>
        <v>Customer Service</v>
      </c>
      <c r="D25" s="11"/>
      <c r="E25" s="11"/>
      <c r="F25" s="11"/>
      <c r="G25" s="11"/>
      <c r="H25" s="11"/>
      <c r="I25" s="11"/>
      <c r="J25" s="11"/>
      <c r="K25" s="11"/>
      <c r="L25" s="11"/>
      <c r="M25" s="504"/>
      <c r="N25" s="11"/>
      <c r="O25" s="11"/>
      <c r="P25" s="11"/>
      <c r="Q25" s="11"/>
      <c r="R25" s="11"/>
      <c r="S25" s="11"/>
    </row>
    <row r="26" spans="1:19" x14ac:dyDescent="0.2">
      <c r="A26" s="5"/>
      <c r="B26" s="249"/>
      <c r="C26" s="13" t="s">
        <v>68</v>
      </c>
      <c r="D26" s="311">
        <f>'I-4 History'!D26</f>
        <v>0</v>
      </c>
      <c r="E26" s="311">
        <f>'I-4 History'!E26</f>
        <v>0</v>
      </c>
      <c r="F26" s="311">
        <f>'I-4 History'!F26</f>
        <v>0</v>
      </c>
      <c r="G26" s="311">
        <f>'I-4 History'!G26</f>
        <v>0</v>
      </c>
      <c r="H26" s="311">
        <f>'I-4 History'!H26</f>
        <v>0</v>
      </c>
      <c r="I26" s="311">
        <f>'I-4 History'!I26</f>
        <v>0</v>
      </c>
      <c r="J26" s="311">
        <f>'I-4 History'!J26</f>
        <v>0</v>
      </c>
      <c r="K26" s="311">
        <f>'I-4 History'!K26</f>
        <v>0</v>
      </c>
      <c r="L26" s="309">
        <f ca="1">'DA-3'!B$64</f>
        <v>0</v>
      </c>
      <c r="M26" s="805">
        <f ca="1">'DA-3'!C$64</f>
        <v>0</v>
      </c>
      <c r="N26" s="311">
        <f ca="1">'DA-3'!D$64</f>
        <v>0</v>
      </c>
      <c r="O26" s="309">
        <f ca="1">'DA-3'!E$64</f>
        <v>0</v>
      </c>
      <c r="P26" s="309">
        <f ca="1">'DA-3'!F$64</f>
        <v>0</v>
      </c>
      <c r="Q26" s="309">
        <f ca="1">'DA-3'!G$64</f>
        <v>0</v>
      </c>
      <c r="R26" s="309">
        <f ca="1">'DA-3'!H$64</f>
        <v>0</v>
      </c>
      <c r="S26" s="309">
        <f ca="1">'DA-3'!I$64</f>
        <v>0</v>
      </c>
    </row>
    <row r="27" spans="1:19" x14ac:dyDescent="0.2">
      <c r="A27" s="5"/>
      <c r="B27" s="249"/>
      <c r="C27" s="13" t="s">
        <v>69</v>
      </c>
      <c r="D27" s="311">
        <f>'I-4 History'!D27</f>
        <v>0</v>
      </c>
      <c r="E27" s="311">
        <f>'I-4 History'!E27</f>
        <v>0</v>
      </c>
      <c r="F27" s="311">
        <f>'I-4 History'!F27</f>
        <v>0</v>
      </c>
      <c r="G27" s="311">
        <f>'I-4 History'!G27</f>
        <v>0</v>
      </c>
      <c r="H27" s="311">
        <f>'I-4 History'!H27</f>
        <v>0</v>
      </c>
      <c r="I27" s="311">
        <f>'I-4 History'!I27</f>
        <v>0</v>
      </c>
      <c r="J27" s="311">
        <f>'I-4 History'!J27</f>
        <v>0</v>
      </c>
      <c r="K27" s="311">
        <f>'I-4 History'!K27</f>
        <v>0</v>
      </c>
      <c r="L27" s="309">
        <f ca="1">'DA-3'!B$65</f>
        <v>0</v>
      </c>
      <c r="M27" s="805">
        <f ca="1">'DA-3'!C$65</f>
        <v>0</v>
      </c>
      <c r="N27" s="311">
        <f ca="1">'DA-3'!D$65</f>
        <v>0</v>
      </c>
      <c r="O27" s="309">
        <f ca="1">'DA-3'!E$65</f>
        <v>0</v>
      </c>
      <c r="P27" s="309">
        <f ca="1">'DA-3'!F$65</f>
        <v>0</v>
      </c>
      <c r="Q27" s="309">
        <f ca="1">'DA-3'!G$65</f>
        <v>0</v>
      </c>
      <c r="R27" s="309">
        <f ca="1">'DA-3'!H$65</f>
        <v>0</v>
      </c>
      <c r="S27" s="309">
        <f ca="1">'DA-3'!I$65</f>
        <v>0</v>
      </c>
    </row>
    <row r="28" spans="1:19" s="736" customFormat="1" x14ac:dyDescent="0.2">
      <c r="A28" s="5"/>
      <c r="B28" s="249"/>
      <c r="C28" s="13" t="s">
        <v>546</v>
      </c>
      <c r="D28" s="311">
        <f>'I-4 History'!D28</f>
        <v>0</v>
      </c>
      <c r="E28" s="311">
        <f>'I-4 History'!E28</f>
        <v>0</v>
      </c>
      <c r="F28" s="311">
        <f>'I-4 History'!F28</f>
        <v>0</v>
      </c>
      <c r="G28" s="311">
        <f>'I-4 History'!G28</f>
        <v>0</v>
      </c>
      <c r="H28" s="311">
        <f>'I-4 History'!H28</f>
        <v>0</v>
      </c>
      <c r="I28" s="311">
        <f>'I-4 History'!I28</f>
        <v>0</v>
      </c>
      <c r="J28" s="311">
        <f>'I-4 History'!J28</f>
        <v>0</v>
      </c>
      <c r="K28" s="311">
        <f>'I-4 History'!K28</f>
        <v>0</v>
      </c>
      <c r="L28" s="309">
        <f ca="1">'DA-3'!B$66</f>
        <v>0</v>
      </c>
      <c r="M28" s="805">
        <f ca="1">'DA-3'!C$66</f>
        <v>0</v>
      </c>
      <c r="N28" s="311">
        <f ca="1">'DA-3'!D$66</f>
        <v>0</v>
      </c>
      <c r="O28" s="309">
        <f ca="1">'DA-3'!E$66</f>
        <v>0</v>
      </c>
      <c r="P28" s="309">
        <f ca="1">'DA-3'!F$66</f>
        <v>0</v>
      </c>
      <c r="Q28" s="309">
        <f ca="1">'DA-3'!G$66</f>
        <v>0</v>
      </c>
      <c r="R28" s="309">
        <f ca="1">'DA-3'!H$66</f>
        <v>0</v>
      </c>
      <c r="S28" s="309">
        <f ca="1">'DA-3'!I$66</f>
        <v>0</v>
      </c>
    </row>
    <row r="29" spans="1:19" x14ac:dyDescent="0.2">
      <c r="A29" s="5"/>
      <c r="B29" s="249"/>
      <c r="C29" s="13" t="s">
        <v>547</v>
      </c>
      <c r="D29" s="311">
        <f>'I-4 History'!D29</f>
        <v>0</v>
      </c>
      <c r="E29" s="311">
        <f>'I-4 History'!E29</f>
        <v>0</v>
      </c>
      <c r="F29" s="311">
        <f>'I-4 History'!F29</f>
        <v>0</v>
      </c>
      <c r="G29" s="311">
        <f>'I-4 History'!G29</f>
        <v>0</v>
      </c>
      <c r="H29" s="311">
        <f>'I-4 History'!H29</f>
        <v>0</v>
      </c>
      <c r="I29" s="311">
        <f>'I-4 History'!I29</f>
        <v>0</v>
      </c>
      <c r="J29" s="311">
        <f>'I-4 History'!J29</f>
        <v>0</v>
      </c>
      <c r="K29" s="311">
        <f>'I-4 History'!K29</f>
        <v>0</v>
      </c>
      <c r="L29" s="309">
        <f ca="1">'DA-3'!B$67</f>
        <v>0</v>
      </c>
      <c r="M29" s="805">
        <f ca="1">'DA-3'!C$67</f>
        <v>0</v>
      </c>
      <c r="N29" s="311">
        <f ca="1">'DA-3'!D$67</f>
        <v>0</v>
      </c>
      <c r="O29" s="309">
        <f ca="1">'DA-3'!E$67</f>
        <v>0</v>
      </c>
      <c r="P29" s="309">
        <f ca="1">'DA-3'!F$67</f>
        <v>0</v>
      </c>
      <c r="Q29" s="309">
        <f ca="1">'DA-3'!G$67</f>
        <v>0</v>
      </c>
      <c r="R29" s="309">
        <f ca="1">'DA-3'!H$67</f>
        <v>0</v>
      </c>
      <c r="S29" s="309">
        <f ca="1">'DA-3'!I$67</f>
        <v>0</v>
      </c>
    </row>
    <row r="30" spans="1:19" s="736" customFormat="1" x14ac:dyDescent="0.2">
      <c r="A30" s="5"/>
      <c r="B30" s="249"/>
      <c r="C30" s="13" t="s">
        <v>498</v>
      </c>
      <c r="D30" s="311">
        <f>'I-4 History'!D30</f>
        <v>0</v>
      </c>
      <c r="E30" s="311">
        <f>'I-4 History'!E30</f>
        <v>0</v>
      </c>
      <c r="F30" s="311">
        <f>'I-4 History'!F30</f>
        <v>0</v>
      </c>
      <c r="G30" s="311">
        <f>'I-4 History'!G30</f>
        <v>0</v>
      </c>
      <c r="H30" s="311">
        <f>'I-4 History'!H30</f>
        <v>0</v>
      </c>
      <c r="I30" s="311">
        <f>'I-4 History'!I30</f>
        <v>0</v>
      </c>
      <c r="J30" s="311">
        <f>'I-4 History'!J30</f>
        <v>0</v>
      </c>
      <c r="K30" s="311">
        <f>'I-4 History'!K30</f>
        <v>0</v>
      </c>
      <c r="L30" s="309">
        <f ca="1">'DA-3'!B$68</f>
        <v>0</v>
      </c>
      <c r="M30" s="805">
        <f ca="1">'DA-3'!C$68</f>
        <v>0</v>
      </c>
      <c r="N30" s="311">
        <f ca="1">'DA-3'!D$68</f>
        <v>0</v>
      </c>
      <c r="O30" s="309">
        <f ca="1">'DA-3'!E$68</f>
        <v>0</v>
      </c>
      <c r="P30" s="309">
        <f ca="1">'DA-3'!F$68</f>
        <v>0</v>
      </c>
      <c r="Q30" s="309">
        <f ca="1">'DA-3'!G$68</f>
        <v>0</v>
      </c>
      <c r="R30" s="309">
        <f ca="1">'DA-3'!H$68</f>
        <v>0</v>
      </c>
      <c r="S30" s="309">
        <f ca="1">'DA-3'!I$68</f>
        <v>0</v>
      </c>
    </row>
    <row r="31" spans="1:19" x14ac:dyDescent="0.2">
      <c r="A31" s="5"/>
      <c r="B31" s="249"/>
      <c r="C31" s="13" t="s">
        <v>70</v>
      </c>
      <c r="D31" s="311">
        <f>'I-4 History'!D31</f>
        <v>0</v>
      </c>
      <c r="E31" s="311">
        <f>'I-4 History'!E31</f>
        <v>0</v>
      </c>
      <c r="F31" s="311">
        <f>'I-4 History'!F31</f>
        <v>0</v>
      </c>
      <c r="G31" s="311">
        <f>'I-4 History'!G31</f>
        <v>0</v>
      </c>
      <c r="H31" s="311">
        <f>'I-4 History'!H31</f>
        <v>0</v>
      </c>
      <c r="I31" s="311">
        <f>'I-4 History'!I31</f>
        <v>0</v>
      </c>
      <c r="J31" s="311">
        <f>'I-4 History'!J31</f>
        <v>0</v>
      </c>
      <c r="K31" s="311">
        <f>'I-4 History'!K31</f>
        <v>0</v>
      </c>
      <c r="L31" s="309">
        <f ca="1">'DA-3'!B$69</f>
        <v>0</v>
      </c>
      <c r="M31" s="805">
        <f ca="1">'DA-3'!C$69</f>
        <v>2.2511738358632316</v>
      </c>
      <c r="N31" s="311">
        <f ca="1">'DA-3'!D$69</f>
        <v>2.2511738358632316</v>
      </c>
      <c r="O31" s="309">
        <f ca="1">'DA-3'!E$69</f>
        <v>2.2812999267773226</v>
      </c>
      <c r="P31" s="309">
        <f ca="1">'DA-3'!F$69</f>
        <v>2.3127599257061542</v>
      </c>
      <c r="Q31" s="309">
        <f ca="1">'DA-3'!G$69</f>
        <v>2.343398373596465</v>
      </c>
      <c r="R31" s="309">
        <f ca="1">'DA-3'!H$69</f>
        <v>2.3726041145996821</v>
      </c>
      <c r="S31" s="309">
        <f ca="1">'DA-3'!I$69</f>
        <v>2.40018433387357</v>
      </c>
    </row>
    <row r="32" spans="1:19" x14ac:dyDescent="0.2">
      <c r="A32" s="5"/>
      <c r="B32" s="249"/>
      <c r="C32" s="12" t="s">
        <v>75</v>
      </c>
      <c r="D32" s="312">
        <f t="shared" ref="D32:L32" si="4">SUBTOTAL(9,D26:D31)</f>
        <v>0</v>
      </c>
      <c r="E32" s="310">
        <f t="shared" si="4"/>
        <v>0</v>
      </c>
      <c r="F32" s="310">
        <f t="shared" si="4"/>
        <v>0</v>
      </c>
      <c r="G32" s="310">
        <f t="shared" si="4"/>
        <v>0</v>
      </c>
      <c r="H32" s="310">
        <f t="shared" si="4"/>
        <v>0</v>
      </c>
      <c r="I32" s="310">
        <f t="shared" si="4"/>
        <v>0</v>
      </c>
      <c r="J32" s="310">
        <f t="shared" si="4"/>
        <v>0</v>
      </c>
      <c r="K32" s="310">
        <f t="shared" si="4"/>
        <v>0</v>
      </c>
      <c r="L32" s="310">
        <f t="shared" ca="1" si="4"/>
        <v>0</v>
      </c>
      <c r="M32" s="510">
        <f t="shared" ref="M32:S32" ca="1" si="5">SUBTOTAL(9,M26:M31)</f>
        <v>2.2511738358632316</v>
      </c>
      <c r="N32" s="312">
        <f t="shared" ca="1" si="5"/>
        <v>2.2511738358632316</v>
      </c>
      <c r="O32" s="310">
        <f t="shared" ca="1" si="5"/>
        <v>2.2812999267773226</v>
      </c>
      <c r="P32" s="310">
        <f t="shared" ca="1" si="5"/>
        <v>2.3127599257061542</v>
      </c>
      <c r="Q32" s="310">
        <f t="shared" ca="1" si="5"/>
        <v>2.343398373596465</v>
      </c>
      <c r="R32" s="310">
        <f t="shared" ca="1" si="5"/>
        <v>2.3726041145996821</v>
      </c>
      <c r="S32" s="310">
        <f t="shared" ca="1" si="5"/>
        <v>2.40018433387357</v>
      </c>
    </row>
    <row r="33" spans="1:19" x14ac:dyDescent="0.2">
      <c r="A33" s="5"/>
      <c r="B33" s="249"/>
      <c r="C33" s="12"/>
      <c r="D33" s="262"/>
      <c r="E33" s="262"/>
      <c r="F33" s="262"/>
      <c r="G33" s="262"/>
      <c r="H33" s="262"/>
      <c r="I33" s="262"/>
      <c r="J33" s="262"/>
      <c r="K33" s="262"/>
      <c r="L33" s="262"/>
      <c r="M33" s="806"/>
      <c r="N33" s="262"/>
      <c r="O33" s="262"/>
      <c r="P33" s="262"/>
      <c r="Q33" s="262"/>
      <c r="R33" s="262"/>
      <c r="S33" s="262"/>
    </row>
    <row r="34" spans="1:19" x14ac:dyDescent="0.2">
      <c r="A34" s="5"/>
      <c r="B34" s="249" t="str">
        <f ca="1">+'I-4 History'!B34</f>
        <v>DA-4</v>
      </c>
      <c r="C34" s="14" t="str">
        <f ca="1">+'I-4 History'!C34</f>
        <v>Standards Development and Maintenance</v>
      </c>
      <c r="D34" s="11"/>
      <c r="E34" s="11"/>
      <c r="F34" s="11"/>
      <c r="G34" s="11"/>
      <c r="H34" s="11"/>
      <c r="I34" s="11"/>
      <c r="J34" s="11"/>
      <c r="K34" s="11"/>
      <c r="L34" s="11"/>
      <c r="M34" s="504"/>
      <c r="N34" s="11"/>
      <c r="O34" s="11"/>
      <c r="P34" s="11"/>
      <c r="Q34" s="11"/>
      <c r="R34" s="11"/>
      <c r="S34" s="11"/>
    </row>
    <row r="35" spans="1:19" x14ac:dyDescent="0.2">
      <c r="A35" s="5"/>
      <c r="B35" s="249"/>
      <c r="C35" s="13" t="s">
        <v>68</v>
      </c>
      <c r="D35" s="311">
        <f>'I-4 History'!D35</f>
        <v>0</v>
      </c>
      <c r="E35" s="311">
        <f>'I-4 History'!E35</f>
        <v>0</v>
      </c>
      <c r="F35" s="311">
        <f>'I-4 History'!F35</f>
        <v>0</v>
      </c>
      <c r="G35" s="311">
        <f>'I-4 History'!G35</f>
        <v>0</v>
      </c>
      <c r="H35" s="311">
        <f>'I-4 History'!H35</f>
        <v>0</v>
      </c>
      <c r="I35" s="311">
        <f>'I-4 History'!I35</f>
        <v>0</v>
      </c>
      <c r="J35" s="311">
        <f>'I-4 History'!J35</f>
        <v>0</v>
      </c>
      <c r="K35" s="311">
        <f>'I-4 History'!K35</f>
        <v>0</v>
      </c>
      <c r="L35" s="309">
        <f ca="1">'DA-4'!B$64</f>
        <v>0</v>
      </c>
      <c r="M35" s="805">
        <f ca="1">'DA-4'!C$64</f>
        <v>0</v>
      </c>
      <c r="N35" s="311">
        <f ca="1">'DA-4'!D$64</f>
        <v>0</v>
      </c>
      <c r="O35" s="309">
        <f ca="1">'DA-4'!E$64</f>
        <v>0</v>
      </c>
      <c r="P35" s="309">
        <f ca="1">'DA-4'!F$64</f>
        <v>0</v>
      </c>
      <c r="Q35" s="309">
        <f ca="1">'DA-4'!G$64</f>
        <v>0</v>
      </c>
      <c r="R35" s="309">
        <f ca="1">'DA-4'!H$64</f>
        <v>0</v>
      </c>
      <c r="S35" s="309">
        <f ca="1">'DA-4'!I$64</f>
        <v>0</v>
      </c>
    </row>
    <row r="36" spans="1:19" x14ac:dyDescent="0.2">
      <c r="A36" s="5"/>
      <c r="B36" s="249"/>
      <c r="C36" s="13" t="s">
        <v>69</v>
      </c>
      <c r="D36" s="311">
        <f>'I-4 History'!D36</f>
        <v>0</v>
      </c>
      <c r="E36" s="311">
        <f>'I-4 History'!E36</f>
        <v>0</v>
      </c>
      <c r="F36" s="311">
        <f>'I-4 History'!F36</f>
        <v>0</v>
      </c>
      <c r="G36" s="311">
        <f>'I-4 History'!G36</f>
        <v>0</v>
      </c>
      <c r="H36" s="311">
        <f>'I-4 History'!H36</f>
        <v>0</v>
      </c>
      <c r="I36" s="311">
        <f>'I-4 History'!I36</f>
        <v>0</v>
      </c>
      <c r="J36" s="311">
        <f>'I-4 History'!J36</f>
        <v>0</v>
      </c>
      <c r="K36" s="311">
        <f>'I-4 History'!K36</f>
        <v>0</v>
      </c>
      <c r="L36" s="309">
        <f ca="1">'DA-4'!B$65</f>
        <v>0</v>
      </c>
      <c r="M36" s="805">
        <f ca="1">'DA-4'!C$65</f>
        <v>0</v>
      </c>
      <c r="N36" s="311">
        <f ca="1">'DA-4'!D$65</f>
        <v>0</v>
      </c>
      <c r="O36" s="309">
        <f ca="1">'DA-4'!E$65</f>
        <v>0</v>
      </c>
      <c r="P36" s="309">
        <f ca="1">'DA-4'!F$65</f>
        <v>0</v>
      </c>
      <c r="Q36" s="309">
        <f ca="1">'DA-4'!G$65</f>
        <v>0</v>
      </c>
      <c r="R36" s="309">
        <f ca="1">'DA-4'!H$65</f>
        <v>0</v>
      </c>
      <c r="S36" s="309">
        <f ca="1">'DA-4'!I$65</f>
        <v>0</v>
      </c>
    </row>
    <row r="37" spans="1:19" s="736" customFormat="1" x14ac:dyDescent="0.2">
      <c r="A37" s="5"/>
      <c r="B37" s="249"/>
      <c r="C37" s="13" t="s">
        <v>546</v>
      </c>
      <c r="D37" s="311">
        <f>'I-4 History'!D37</f>
        <v>0</v>
      </c>
      <c r="E37" s="311">
        <f>'I-4 History'!E37</f>
        <v>0</v>
      </c>
      <c r="F37" s="311">
        <f>'I-4 History'!F37</f>
        <v>0</v>
      </c>
      <c r="G37" s="311">
        <f>'I-4 History'!G37</f>
        <v>0</v>
      </c>
      <c r="H37" s="311">
        <f>'I-4 History'!H37</f>
        <v>0</v>
      </c>
      <c r="I37" s="311">
        <f>'I-4 History'!I37</f>
        <v>0</v>
      </c>
      <c r="J37" s="311">
        <f>'I-4 History'!J37</f>
        <v>0</v>
      </c>
      <c r="K37" s="311">
        <f>'I-4 History'!K37</f>
        <v>0</v>
      </c>
      <c r="L37" s="309">
        <f ca="1">'DA-4'!B$66</f>
        <v>0</v>
      </c>
      <c r="M37" s="805">
        <f ca="1">'DA-4'!C$66</f>
        <v>0</v>
      </c>
      <c r="N37" s="311">
        <f ca="1">'DA-4'!D$66</f>
        <v>0</v>
      </c>
      <c r="O37" s="309">
        <f ca="1">'DA-4'!E$66</f>
        <v>0</v>
      </c>
      <c r="P37" s="309">
        <f ca="1">'DA-4'!F$66</f>
        <v>0</v>
      </c>
      <c r="Q37" s="309">
        <f ca="1">'DA-4'!G$66</f>
        <v>0</v>
      </c>
      <c r="R37" s="309">
        <f ca="1">'DA-4'!H$66</f>
        <v>0</v>
      </c>
      <c r="S37" s="309">
        <f ca="1">'DA-4'!I$66</f>
        <v>0</v>
      </c>
    </row>
    <row r="38" spans="1:19" x14ac:dyDescent="0.2">
      <c r="A38" s="5"/>
      <c r="B38" s="249"/>
      <c r="C38" s="13" t="s">
        <v>547</v>
      </c>
      <c r="D38" s="311">
        <f>'I-4 History'!D38</f>
        <v>0</v>
      </c>
      <c r="E38" s="311">
        <f>'I-4 History'!E38</f>
        <v>0</v>
      </c>
      <c r="F38" s="311">
        <f>'I-4 History'!F38</f>
        <v>0</v>
      </c>
      <c r="G38" s="311">
        <f>'I-4 History'!G38</f>
        <v>0</v>
      </c>
      <c r="H38" s="311">
        <f>'I-4 History'!H38</f>
        <v>0</v>
      </c>
      <c r="I38" s="311">
        <f>'I-4 History'!I38</f>
        <v>0</v>
      </c>
      <c r="J38" s="311">
        <f>'I-4 History'!J38</f>
        <v>0</v>
      </c>
      <c r="K38" s="311">
        <f>'I-4 History'!K38</f>
        <v>0</v>
      </c>
      <c r="L38" s="309">
        <f ca="1">'DA-4'!B$67</f>
        <v>0</v>
      </c>
      <c r="M38" s="805">
        <f ca="1">'DA-4'!C$67</f>
        <v>0</v>
      </c>
      <c r="N38" s="311">
        <f ca="1">'DA-4'!D$67</f>
        <v>0</v>
      </c>
      <c r="O38" s="309">
        <f ca="1">'DA-4'!E$67</f>
        <v>0</v>
      </c>
      <c r="P38" s="309">
        <f ca="1">'DA-4'!F$67</f>
        <v>0</v>
      </c>
      <c r="Q38" s="309">
        <f ca="1">'DA-4'!G$67</f>
        <v>0</v>
      </c>
      <c r="R38" s="309">
        <f ca="1">'DA-4'!H$67</f>
        <v>0</v>
      </c>
      <c r="S38" s="309">
        <f ca="1">'DA-4'!I$67</f>
        <v>0</v>
      </c>
    </row>
    <row r="39" spans="1:19" s="736" customFormat="1" x14ac:dyDescent="0.2">
      <c r="A39" s="5"/>
      <c r="B39" s="249"/>
      <c r="C39" s="13" t="s">
        <v>498</v>
      </c>
      <c r="D39" s="311">
        <f>'I-4 History'!D39</f>
        <v>0</v>
      </c>
      <c r="E39" s="311">
        <f>'I-4 History'!E39</f>
        <v>0</v>
      </c>
      <c r="F39" s="311">
        <f>'I-4 History'!F39</f>
        <v>0</v>
      </c>
      <c r="G39" s="311">
        <f>'I-4 History'!G39</f>
        <v>0</v>
      </c>
      <c r="H39" s="311">
        <f>'I-4 History'!H39</f>
        <v>0</v>
      </c>
      <c r="I39" s="311">
        <f>'I-4 History'!I39</f>
        <v>0</v>
      </c>
      <c r="J39" s="311">
        <f>'I-4 History'!J39</f>
        <v>0</v>
      </c>
      <c r="K39" s="311">
        <f>'I-4 History'!K39</f>
        <v>0</v>
      </c>
      <c r="L39" s="309">
        <f ca="1">'DA-4'!B$68</f>
        <v>0</v>
      </c>
      <c r="M39" s="805">
        <f ca="1">'DA-4'!C$68</f>
        <v>0</v>
      </c>
      <c r="N39" s="311">
        <f ca="1">'DA-4'!D$68</f>
        <v>0</v>
      </c>
      <c r="O39" s="309">
        <f ca="1">'DA-4'!E$68</f>
        <v>0</v>
      </c>
      <c r="P39" s="309">
        <f ca="1">'DA-4'!F$68</f>
        <v>0</v>
      </c>
      <c r="Q39" s="309">
        <f ca="1">'DA-4'!G$68</f>
        <v>0</v>
      </c>
      <c r="R39" s="309">
        <f ca="1">'DA-4'!H$68</f>
        <v>0</v>
      </c>
      <c r="S39" s="309">
        <f ca="1">'DA-4'!I$68</f>
        <v>0</v>
      </c>
    </row>
    <row r="40" spans="1:19" x14ac:dyDescent="0.2">
      <c r="A40" s="5"/>
      <c r="B40" s="249"/>
      <c r="C40" s="13" t="s">
        <v>70</v>
      </c>
      <c r="D40" s="311">
        <f>'I-4 History'!D40</f>
        <v>0</v>
      </c>
      <c r="E40" s="311">
        <f>'I-4 History'!E40</f>
        <v>0</v>
      </c>
      <c r="F40" s="311">
        <f>'I-4 History'!F40</f>
        <v>0</v>
      </c>
      <c r="G40" s="311">
        <f>'I-4 History'!G40</f>
        <v>0</v>
      </c>
      <c r="H40" s="311">
        <f>'I-4 History'!H40</f>
        <v>0</v>
      </c>
      <c r="I40" s="311">
        <f>'I-4 History'!I40</f>
        <v>0</v>
      </c>
      <c r="J40" s="311">
        <f>'I-4 History'!J40</f>
        <v>0</v>
      </c>
      <c r="K40" s="311">
        <f>'I-4 History'!K40</f>
        <v>0</v>
      </c>
      <c r="L40" s="309">
        <f ca="1">'DA-4'!B$69</f>
        <v>0</v>
      </c>
      <c r="M40" s="805">
        <f ca="1">'DA-4'!C$69</f>
        <v>0.64376545846330191</v>
      </c>
      <c r="N40" s="311">
        <f ca="1">'DA-4'!D$69</f>
        <v>0.64376545846330191</v>
      </c>
      <c r="O40" s="309">
        <f ca="1">'DA-4'!E$69</f>
        <v>0.65238058023668544</v>
      </c>
      <c r="P40" s="309">
        <f ca="1">'DA-4'!F$69</f>
        <v>0.6613771580713369</v>
      </c>
      <c r="Q40" s="309">
        <f ca="1">'DA-4'!G$69</f>
        <v>0.67013879794938147</v>
      </c>
      <c r="R40" s="309">
        <f ca="1">'DA-4'!H$69</f>
        <v>0.67849072837215452</v>
      </c>
      <c r="S40" s="309">
        <f ca="1">'DA-4'!I$69</f>
        <v>0.68637781031248102</v>
      </c>
    </row>
    <row r="41" spans="1:19" x14ac:dyDescent="0.2">
      <c r="A41" s="5"/>
      <c r="B41" s="249"/>
      <c r="C41" s="12" t="s">
        <v>75</v>
      </c>
      <c r="D41" s="312">
        <f t="shared" ref="D41:L41" si="6">SUBTOTAL(9,D35:D40)</f>
        <v>0</v>
      </c>
      <c r="E41" s="310">
        <f t="shared" si="6"/>
        <v>0</v>
      </c>
      <c r="F41" s="310">
        <f t="shared" si="6"/>
        <v>0</v>
      </c>
      <c r="G41" s="310">
        <f t="shared" si="6"/>
        <v>0</v>
      </c>
      <c r="H41" s="310">
        <f t="shared" si="6"/>
        <v>0</v>
      </c>
      <c r="I41" s="310">
        <f t="shared" si="6"/>
        <v>0</v>
      </c>
      <c r="J41" s="310">
        <f t="shared" si="6"/>
        <v>0</v>
      </c>
      <c r="K41" s="310">
        <f t="shared" si="6"/>
        <v>0</v>
      </c>
      <c r="L41" s="310">
        <f t="shared" ca="1" si="6"/>
        <v>0</v>
      </c>
      <c r="M41" s="510">
        <f t="shared" ref="M41:S41" ca="1" si="7">SUBTOTAL(9,M35:M40)</f>
        <v>0.64376545846330191</v>
      </c>
      <c r="N41" s="312">
        <f t="shared" ca="1" si="7"/>
        <v>0.64376545846330191</v>
      </c>
      <c r="O41" s="310">
        <f t="shared" ca="1" si="7"/>
        <v>0.65238058023668544</v>
      </c>
      <c r="P41" s="310">
        <f t="shared" ca="1" si="7"/>
        <v>0.6613771580713369</v>
      </c>
      <c r="Q41" s="310">
        <f t="shared" ca="1" si="7"/>
        <v>0.67013879794938147</v>
      </c>
      <c r="R41" s="310">
        <f t="shared" ca="1" si="7"/>
        <v>0.67849072837215452</v>
      </c>
      <c r="S41" s="310">
        <f t="shared" ca="1" si="7"/>
        <v>0.68637781031248102</v>
      </c>
    </row>
    <row r="42" spans="1:19" x14ac:dyDescent="0.2">
      <c r="A42" s="5"/>
      <c r="B42" s="249"/>
      <c r="C42" s="12"/>
      <c r="D42" s="262"/>
      <c r="E42" s="262"/>
      <c r="F42" s="262"/>
      <c r="G42" s="262"/>
      <c r="H42" s="262"/>
      <c r="I42" s="262"/>
      <c r="J42" s="262"/>
      <c r="K42" s="262"/>
      <c r="L42" s="262"/>
      <c r="M42" s="806"/>
      <c r="N42" s="262"/>
      <c r="O42" s="262"/>
      <c r="P42" s="262"/>
      <c r="Q42" s="262"/>
      <c r="R42" s="262"/>
      <c r="S42" s="262"/>
    </row>
    <row r="43" spans="1:19" x14ac:dyDescent="0.2">
      <c r="A43" s="5"/>
      <c r="B43" s="249" t="str">
        <f ca="1">+'I-4 History'!B43</f>
        <v>DA-5</v>
      </c>
      <c r="C43" s="14" t="str">
        <f ca="1">+'I-4 History'!C43</f>
        <v>Strategic Asset Management</v>
      </c>
      <c r="D43" s="11"/>
      <c r="E43" s="11"/>
      <c r="F43" s="11"/>
      <c r="G43" s="11"/>
      <c r="H43" s="11"/>
      <c r="I43" s="11"/>
      <c r="J43" s="11"/>
      <c r="K43" s="11"/>
      <c r="L43" s="11"/>
      <c r="M43" s="504"/>
      <c r="N43" s="11"/>
      <c r="O43" s="11"/>
      <c r="P43" s="11"/>
      <c r="Q43" s="11"/>
      <c r="R43" s="11"/>
      <c r="S43" s="11"/>
    </row>
    <row r="44" spans="1:19" x14ac:dyDescent="0.2">
      <c r="A44" s="5"/>
      <c r="B44" s="249"/>
      <c r="C44" s="13" t="s">
        <v>68</v>
      </c>
      <c r="D44" s="311">
        <f>'I-4 History'!D44</f>
        <v>0</v>
      </c>
      <c r="E44" s="311">
        <f>'I-4 History'!E44</f>
        <v>0</v>
      </c>
      <c r="F44" s="311">
        <f>'I-4 History'!F44</f>
        <v>0</v>
      </c>
      <c r="G44" s="311">
        <f>'I-4 History'!G44</f>
        <v>0</v>
      </c>
      <c r="H44" s="311">
        <f>'I-4 History'!H44</f>
        <v>0</v>
      </c>
      <c r="I44" s="311">
        <f>'I-4 History'!I44</f>
        <v>0</v>
      </c>
      <c r="J44" s="311">
        <f>'I-4 History'!J44</f>
        <v>0</v>
      </c>
      <c r="K44" s="311">
        <f>'I-4 History'!K44</f>
        <v>0</v>
      </c>
      <c r="L44" s="309">
        <f ca="1">'DA-5'!B$64</f>
        <v>0</v>
      </c>
      <c r="M44" s="805">
        <f ca="1">'DA-5'!C$64</f>
        <v>0</v>
      </c>
      <c r="N44" s="311">
        <f ca="1">'DA-5'!D$64</f>
        <v>0</v>
      </c>
      <c r="O44" s="309">
        <f ca="1">'DA-5'!E$64</f>
        <v>0</v>
      </c>
      <c r="P44" s="309">
        <f ca="1">'DA-5'!F$64</f>
        <v>0</v>
      </c>
      <c r="Q44" s="309">
        <f ca="1">'DA-5'!G$64</f>
        <v>0</v>
      </c>
      <c r="R44" s="309">
        <f ca="1">'DA-5'!H$64</f>
        <v>0</v>
      </c>
      <c r="S44" s="309">
        <f ca="1">'DA-5'!I$64</f>
        <v>0</v>
      </c>
    </row>
    <row r="45" spans="1:19" x14ac:dyDescent="0.2">
      <c r="A45" s="5"/>
      <c r="B45" s="249"/>
      <c r="C45" s="13" t="s">
        <v>69</v>
      </c>
      <c r="D45" s="311">
        <f>'I-4 History'!D45</f>
        <v>0</v>
      </c>
      <c r="E45" s="311">
        <f>'I-4 History'!E45</f>
        <v>0</v>
      </c>
      <c r="F45" s="311">
        <f>'I-4 History'!F45</f>
        <v>0</v>
      </c>
      <c r="G45" s="311">
        <f>'I-4 History'!G45</f>
        <v>0</v>
      </c>
      <c r="H45" s="311">
        <f>'I-4 History'!H45</f>
        <v>0</v>
      </c>
      <c r="I45" s="311">
        <f>'I-4 History'!I45</f>
        <v>0</v>
      </c>
      <c r="J45" s="311">
        <f>'I-4 History'!J45</f>
        <v>0</v>
      </c>
      <c r="K45" s="311">
        <f>'I-4 History'!K45</f>
        <v>0</v>
      </c>
      <c r="L45" s="309">
        <f ca="1">'DA-5'!B$65</f>
        <v>0</v>
      </c>
      <c r="M45" s="805">
        <f ca="1">'DA-5'!C$65</f>
        <v>0</v>
      </c>
      <c r="N45" s="311">
        <f ca="1">'DA-5'!D$65</f>
        <v>0</v>
      </c>
      <c r="O45" s="309">
        <f ca="1">'DA-5'!E$65</f>
        <v>0</v>
      </c>
      <c r="P45" s="309">
        <f ca="1">'DA-5'!F$65</f>
        <v>0</v>
      </c>
      <c r="Q45" s="309">
        <f ca="1">'DA-5'!G$65</f>
        <v>0</v>
      </c>
      <c r="R45" s="309">
        <f ca="1">'DA-5'!H$65</f>
        <v>0</v>
      </c>
      <c r="S45" s="309">
        <f ca="1">'DA-5'!I$65</f>
        <v>0</v>
      </c>
    </row>
    <row r="46" spans="1:19" s="736" customFormat="1" x14ac:dyDescent="0.2">
      <c r="A46" s="5"/>
      <c r="B46" s="249"/>
      <c r="C46" s="13" t="s">
        <v>546</v>
      </c>
      <c r="D46" s="311">
        <f>'I-4 History'!D46</f>
        <v>0</v>
      </c>
      <c r="E46" s="311">
        <f>'I-4 History'!E46</f>
        <v>0</v>
      </c>
      <c r="F46" s="311">
        <f>'I-4 History'!F46</f>
        <v>0</v>
      </c>
      <c r="G46" s="311">
        <f>'I-4 History'!G46</f>
        <v>0</v>
      </c>
      <c r="H46" s="311">
        <f>'I-4 History'!H46</f>
        <v>0</v>
      </c>
      <c r="I46" s="311">
        <f>'I-4 History'!I46</f>
        <v>0</v>
      </c>
      <c r="J46" s="311">
        <f>'I-4 History'!J46</f>
        <v>0</v>
      </c>
      <c r="K46" s="311">
        <f>'I-4 History'!K46</f>
        <v>0</v>
      </c>
      <c r="L46" s="309">
        <f ca="1">'DA-5'!B$66</f>
        <v>0</v>
      </c>
      <c r="M46" s="805">
        <f ca="1">'DA-5'!C$66</f>
        <v>0</v>
      </c>
      <c r="N46" s="311">
        <f ca="1">'DA-5'!D$66</f>
        <v>0</v>
      </c>
      <c r="O46" s="309">
        <f ca="1">'DA-5'!E$66</f>
        <v>0</v>
      </c>
      <c r="P46" s="309">
        <f ca="1">'DA-5'!F$66</f>
        <v>0</v>
      </c>
      <c r="Q46" s="309">
        <f ca="1">'DA-5'!G$66</f>
        <v>0</v>
      </c>
      <c r="R46" s="309">
        <f ca="1">'DA-5'!H$66</f>
        <v>0</v>
      </c>
      <c r="S46" s="309">
        <f ca="1">'DA-5'!I$66</f>
        <v>0</v>
      </c>
    </row>
    <row r="47" spans="1:19" x14ac:dyDescent="0.2">
      <c r="A47" s="5"/>
      <c r="B47" s="249"/>
      <c r="C47" s="13" t="s">
        <v>547</v>
      </c>
      <c r="D47" s="311">
        <f>'I-4 History'!D47</f>
        <v>0</v>
      </c>
      <c r="E47" s="311">
        <f>'I-4 History'!E47</f>
        <v>0</v>
      </c>
      <c r="F47" s="311">
        <f>'I-4 History'!F47</f>
        <v>0</v>
      </c>
      <c r="G47" s="311">
        <f>'I-4 History'!G47</f>
        <v>0</v>
      </c>
      <c r="H47" s="311">
        <f>'I-4 History'!H47</f>
        <v>0</v>
      </c>
      <c r="I47" s="311">
        <f>'I-4 History'!I47</f>
        <v>0</v>
      </c>
      <c r="J47" s="311">
        <f>'I-4 History'!J47</f>
        <v>0</v>
      </c>
      <c r="K47" s="311">
        <f>'I-4 History'!K47</f>
        <v>0</v>
      </c>
      <c r="L47" s="309">
        <f ca="1">'DA-5'!B$67</f>
        <v>0</v>
      </c>
      <c r="M47" s="805">
        <f ca="1">'DA-5'!C$67</f>
        <v>0</v>
      </c>
      <c r="N47" s="311">
        <f ca="1">'DA-5'!D$67</f>
        <v>0</v>
      </c>
      <c r="O47" s="309">
        <f ca="1">'DA-5'!E$67</f>
        <v>0</v>
      </c>
      <c r="P47" s="309">
        <f ca="1">'DA-5'!F$67</f>
        <v>0</v>
      </c>
      <c r="Q47" s="309">
        <f ca="1">'DA-5'!G$67</f>
        <v>0</v>
      </c>
      <c r="R47" s="309">
        <f ca="1">'DA-5'!H$67</f>
        <v>0</v>
      </c>
      <c r="S47" s="309">
        <f ca="1">'DA-5'!I$67</f>
        <v>0</v>
      </c>
    </row>
    <row r="48" spans="1:19" s="736" customFormat="1" x14ac:dyDescent="0.2">
      <c r="A48" s="5"/>
      <c r="B48" s="249"/>
      <c r="C48" s="13" t="s">
        <v>498</v>
      </c>
      <c r="D48" s="311">
        <f>'I-4 History'!D48</f>
        <v>0</v>
      </c>
      <c r="E48" s="311">
        <f>'I-4 History'!E48</f>
        <v>0</v>
      </c>
      <c r="F48" s="311">
        <f>'I-4 History'!F48</f>
        <v>0</v>
      </c>
      <c r="G48" s="311">
        <f>'I-4 History'!G48</f>
        <v>0</v>
      </c>
      <c r="H48" s="311">
        <f>'I-4 History'!H48</f>
        <v>0</v>
      </c>
      <c r="I48" s="311">
        <f>'I-4 History'!I48</f>
        <v>0</v>
      </c>
      <c r="J48" s="311">
        <f>'I-4 History'!J48</f>
        <v>0</v>
      </c>
      <c r="K48" s="311">
        <f>'I-4 History'!K48</f>
        <v>0</v>
      </c>
      <c r="L48" s="309">
        <f ca="1">'DA-5'!B$68</f>
        <v>0</v>
      </c>
      <c r="M48" s="805">
        <f ca="1">'DA-5'!C$68</f>
        <v>0</v>
      </c>
      <c r="N48" s="311">
        <f ca="1">'DA-5'!D$68</f>
        <v>0</v>
      </c>
      <c r="O48" s="309">
        <f ca="1">'DA-5'!E$68</f>
        <v>0</v>
      </c>
      <c r="P48" s="309">
        <f ca="1">'DA-5'!F$68</f>
        <v>0</v>
      </c>
      <c r="Q48" s="309">
        <f ca="1">'DA-5'!G$68</f>
        <v>0</v>
      </c>
      <c r="R48" s="309">
        <f ca="1">'DA-5'!H$68</f>
        <v>0</v>
      </c>
      <c r="S48" s="309">
        <f ca="1">'DA-5'!I$68</f>
        <v>0</v>
      </c>
    </row>
    <row r="49" spans="1:19" x14ac:dyDescent="0.2">
      <c r="A49" s="5"/>
      <c r="B49" s="249"/>
      <c r="C49" s="13" t="s">
        <v>70</v>
      </c>
      <c r="D49" s="311">
        <f>'I-4 History'!D49</f>
        <v>0</v>
      </c>
      <c r="E49" s="311">
        <f>'I-4 History'!E49</f>
        <v>0</v>
      </c>
      <c r="F49" s="311">
        <f>'I-4 History'!F49</f>
        <v>0</v>
      </c>
      <c r="G49" s="311">
        <f>'I-4 History'!G49</f>
        <v>0</v>
      </c>
      <c r="H49" s="311">
        <f>'I-4 History'!H49</f>
        <v>0</v>
      </c>
      <c r="I49" s="311">
        <f>'I-4 History'!I49</f>
        <v>0</v>
      </c>
      <c r="J49" s="311">
        <f>'I-4 History'!J49</f>
        <v>0</v>
      </c>
      <c r="K49" s="311">
        <f>'I-4 History'!K49</f>
        <v>0</v>
      </c>
      <c r="L49" s="309">
        <f ca="1">'DA-5'!B$69</f>
        <v>0</v>
      </c>
      <c r="M49" s="805">
        <f ca="1">'DA-5'!C$69</f>
        <v>5.0472446025733158</v>
      </c>
      <c r="N49" s="311">
        <f ca="1">'DA-5'!D$69</f>
        <v>5.0472446025733158</v>
      </c>
      <c r="O49" s="309">
        <f ca="1">'DA-5'!E$69</f>
        <v>5.1147888087738425</v>
      </c>
      <c r="P49" s="309">
        <f ca="1">'DA-5'!F$69</f>
        <v>5.1853237036188782</v>
      </c>
      <c r="Q49" s="309">
        <f ca="1">'DA-5'!G$69</f>
        <v>5.2540166398471007</v>
      </c>
      <c r="R49" s="309">
        <f ca="1">'DA-5'!H$69</f>
        <v>5.31949737540572</v>
      </c>
      <c r="S49" s="309">
        <f ca="1">'DA-5'!I$69</f>
        <v>5.3813336097516729</v>
      </c>
    </row>
    <row r="50" spans="1:19" x14ac:dyDescent="0.2">
      <c r="A50" s="5"/>
      <c r="B50" s="249"/>
      <c r="C50" s="12" t="s">
        <v>75</v>
      </c>
      <c r="D50" s="312">
        <f t="shared" ref="D50:L50" si="8">SUBTOTAL(9,D44:D49)</f>
        <v>0</v>
      </c>
      <c r="E50" s="310">
        <f t="shared" si="8"/>
        <v>0</v>
      </c>
      <c r="F50" s="310">
        <f t="shared" si="8"/>
        <v>0</v>
      </c>
      <c r="G50" s="310">
        <f t="shared" si="8"/>
        <v>0</v>
      </c>
      <c r="H50" s="310">
        <f t="shared" si="8"/>
        <v>0</v>
      </c>
      <c r="I50" s="310">
        <f t="shared" si="8"/>
        <v>0</v>
      </c>
      <c r="J50" s="310">
        <f t="shared" si="8"/>
        <v>0</v>
      </c>
      <c r="K50" s="310">
        <f t="shared" si="8"/>
        <v>0</v>
      </c>
      <c r="L50" s="310">
        <f t="shared" ca="1" si="8"/>
        <v>0</v>
      </c>
      <c r="M50" s="510">
        <f t="shared" ref="M50:S50" ca="1" si="9">SUBTOTAL(9,M44:M49)</f>
        <v>5.0472446025733158</v>
      </c>
      <c r="N50" s="312">
        <f t="shared" ca="1" si="9"/>
        <v>5.0472446025733158</v>
      </c>
      <c r="O50" s="310">
        <f t="shared" ca="1" si="9"/>
        <v>5.1147888087738425</v>
      </c>
      <c r="P50" s="310">
        <f t="shared" ca="1" si="9"/>
        <v>5.1853237036188782</v>
      </c>
      <c r="Q50" s="310">
        <f t="shared" ca="1" si="9"/>
        <v>5.2540166398471007</v>
      </c>
      <c r="R50" s="310">
        <f t="shared" ca="1" si="9"/>
        <v>5.31949737540572</v>
      </c>
      <c r="S50" s="310">
        <f t="shared" ca="1" si="9"/>
        <v>5.3813336097516729</v>
      </c>
    </row>
    <row r="51" spans="1:19" x14ac:dyDescent="0.2">
      <c r="A51" s="5"/>
      <c r="B51" s="249"/>
      <c r="C51" s="12"/>
      <c r="D51" s="262"/>
      <c r="E51" s="262"/>
      <c r="F51" s="262"/>
      <c r="G51" s="262"/>
      <c r="H51" s="262"/>
      <c r="I51" s="262"/>
      <c r="J51" s="262"/>
      <c r="K51" s="262"/>
      <c r="L51" s="262"/>
      <c r="M51" s="806"/>
      <c r="N51" s="262"/>
      <c r="O51" s="262"/>
      <c r="P51" s="262"/>
      <c r="Q51" s="262"/>
      <c r="R51" s="262"/>
      <c r="S51" s="262"/>
    </row>
    <row r="52" spans="1:19" ht="14.25" customHeight="1" x14ac:dyDescent="0.2">
      <c r="A52" s="5"/>
      <c r="B52" s="249" t="str">
        <f ca="1">+'I-4 History'!B52</f>
        <v>DA-6</v>
      </c>
      <c r="C52" s="14" t="str">
        <f ca="1">+'I-4 History'!C52</f>
        <v>Operational Asset Management</v>
      </c>
      <c r="D52" s="11"/>
      <c r="E52" s="11"/>
      <c r="F52" s="11"/>
      <c r="G52" s="11"/>
      <c r="H52" s="11"/>
      <c r="I52" s="11"/>
      <c r="J52" s="11"/>
      <c r="K52" s="11"/>
      <c r="L52" s="11"/>
      <c r="M52" s="504"/>
      <c r="N52" s="11"/>
      <c r="O52" s="11"/>
      <c r="P52" s="11"/>
      <c r="Q52" s="11"/>
      <c r="R52" s="11"/>
      <c r="S52" s="11"/>
    </row>
    <row r="53" spans="1:19" x14ac:dyDescent="0.2">
      <c r="A53" s="5"/>
      <c r="B53" s="249"/>
      <c r="C53" s="13" t="s">
        <v>68</v>
      </c>
      <c r="D53" s="311">
        <f>'I-4 History'!D53</f>
        <v>0</v>
      </c>
      <c r="E53" s="311">
        <f>'I-4 History'!E53</f>
        <v>0</v>
      </c>
      <c r="F53" s="311">
        <f>'I-4 History'!F53</f>
        <v>0</v>
      </c>
      <c r="G53" s="311">
        <f>'I-4 History'!G53</f>
        <v>0</v>
      </c>
      <c r="H53" s="311">
        <f>'I-4 History'!H53</f>
        <v>0</v>
      </c>
      <c r="I53" s="311">
        <f>'I-4 History'!I53</f>
        <v>0</v>
      </c>
      <c r="J53" s="311">
        <f>'I-4 History'!J53</f>
        <v>0</v>
      </c>
      <c r="K53" s="311">
        <f>'I-4 History'!K53</f>
        <v>0</v>
      </c>
      <c r="L53" s="309">
        <f ca="1">'DA-6'!B$64</f>
        <v>0</v>
      </c>
      <c r="M53" s="805">
        <f ca="1">'DA-6'!C$64</f>
        <v>0</v>
      </c>
      <c r="N53" s="311">
        <f ca="1">'DA-6'!D$64</f>
        <v>0</v>
      </c>
      <c r="O53" s="309">
        <f ca="1">'DA-6'!E$64</f>
        <v>0</v>
      </c>
      <c r="P53" s="309">
        <f ca="1">'DA-6'!F$64</f>
        <v>0</v>
      </c>
      <c r="Q53" s="309">
        <f ca="1">'DA-6'!G$64</f>
        <v>0</v>
      </c>
      <c r="R53" s="309">
        <f ca="1">'DA-6'!H$64</f>
        <v>0</v>
      </c>
      <c r="S53" s="309">
        <f ca="1">'DA-6'!I$64</f>
        <v>0</v>
      </c>
    </row>
    <row r="54" spans="1:19" x14ac:dyDescent="0.2">
      <c r="A54" s="5"/>
      <c r="B54" s="249"/>
      <c r="C54" s="13" t="s">
        <v>69</v>
      </c>
      <c r="D54" s="311">
        <f>'I-4 History'!D54</f>
        <v>0</v>
      </c>
      <c r="E54" s="311">
        <f>'I-4 History'!E54</f>
        <v>0</v>
      </c>
      <c r="F54" s="311">
        <f>'I-4 History'!F54</f>
        <v>0</v>
      </c>
      <c r="G54" s="311">
        <f>'I-4 History'!G54</f>
        <v>0</v>
      </c>
      <c r="H54" s="311">
        <f>'I-4 History'!H54</f>
        <v>0</v>
      </c>
      <c r="I54" s="311">
        <f>'I-4 History'!I54</f>
        <v>0</v>
      </c>
      <c r="J54" s="311">
        <f>'I-4 History'!J54</f>
        <v>0</v>
      </c>
      <c r="K54" s="311">
        <f>'I-4 History'!K54</f>
        <v>0</v>
      </c>
      <c r="L54" s="309">
        <f ca="1">'DA-6'!B$65</f>
        <v>0</v>
      </c>
      <c r="M54" s="805">
        <f ca="1">'DA-6'!C$65</f>
        <v>0</v>
      </c>
      <c r="N54" s="311">
        <f ca="1">'DA-6'!D$65</f>
        <v>0</v>
      </c>
      <c r="O54" s="309">
        <f ca="1">'DA-6'!E$65</f>
        <v>0</v>
      </c>
      <c r="P54" s="309">
        <f ca="1">'DA-6'!F$65</f>
        <v>0</v>
      </c>
      <c r="Q54" s="309">
        <f ca="1">'DA-6'!G$65</f>
        <v>0</v>
      </c>
      <c r="R54" s="309">
        <f ca="1">'DA-6'!H$65</f>
        <v>0</v>
      </c>
      <c r="S54" s="309">
        <f ca="1">'DA-6'!I$65</f>
        <v>0</v>
      </c>
    </row>
    <row r="55" spans="1:19" s="736" customFormat="1" x14ac:dyDescent="0.2">
      <c r="A55" s="5"/>
      <c r="B55" s="249"/>
      <c r="C55" s="13" t="s">
        <v>546</v>
      </c>
      <c r="D55" s="311">
        <f>'I-4 History'!D55</f>
        <v>0</v>
      </c>
      <c r="E55" s="311">
        <f>'I-4 History'!E55</f>
        <v>0</v>
      </c>
      <c r="F55" s="311">
        <f>'I-4 History'!F55</f>
        <v>0</v>
      </c>
      <c r="G55" s="311">
        <f>'I-4 History'!G55</f>
        <v>0</v>
      </c>
      <c r="H55" s="311">
        <f>'I-4 History'!H55</f>
        <v>0</v>
      </c>
      <c r="I55" s="311">
        <f>'I-4 History'!I55</f>
        <v>0</v>
      </c>
      <c r="J55" s="311">
        <f>'I-4 History'!J55</f>
        <v>0</v>
      </c>
      <c r="K55" s="311">
        <f>'I-4 History'!K55</f>
        <v>0</v>
      </c>
      <c r="L55" s="309">
        <f ca="1">'DA-6'!B$66</f>
        <v>0</v>
      </c>
      <c r="M55" s="805">
        <f ca="1">'DA-6'!C$66</f>
        <v>0</v>
      </c>
      <c r="N55" s="311">
        <f ca="1">'DA-6'!D$66</f>
        <v>0</v>
      </c>
      <c r="O55" s="309">
        <f ca="1">'DA-6'!E$66</f>
        <v>0</v>
      </c>
      <c r="P55" s="309">
        <f ca="1">'DA-6'!F$66</f>
        <v>0</v>
      </c>
      <c r="Q55" s="309">
        <f ca="1">'DA-6'!G$66</f>
        <v>0</v>
      </c>
      <c r="R55" s="309">
        <f ca="1">'DA-6'!H$66</f>
        <v>0</v>
      </c>
      <c r="S55" s="309">
        <f ca="1">'DA-6'!I$66</f>
        <v>0</v>
      </c>
    </row>
    <row r="56" spans="1:19" x14ac:dyDescent="0.2">
      <c r="A56" s="5"/>
      <c r="B56" s="249"/>
      <c r="C56" s="13" t="s">
        <v>547</v>
      </c>
      <c r="D56" s="311">
        <f>'I-4 History'!D56</f>
        <v>0</v>
      </c>
      <c r="E56" s="311">
        <f>'I-4 History'!E56</f>
        <v>0</v>
      </c>
      <c r="F56" s="311">
        <f>'I-4 History'!F56</f>
        <v>0</v>
      </c>
      <c r="G56" s="311">
        <f>'I-4 History'!G56</f>
        <v>0</v>
      </c>
      <c r="H56" s="311">
        <f>'I-4 History'!H56</f>
        <v>0</v>
      </c>
      <c r="I56" s="311">
        <f>'I-4 History'!I56</f>
        <v>0</v>
      </c>
      <c r="J56" s="311">
        <f>'I-4 History'!J56</f>
        <v>0</v>
      </c>
      <c r="K56" s="311">
        <f>'I-4 History'!K56</f>
        <v>0</v>
      </c>
      <c r="L56" s="309">
        <f ca="1">'DA-6'!B$67</f>
        <v>0</v>
      </c>
      <c r="M56" s="805">
        <f ca="1">'DA-6'!C$67</f>
        <v>0</v>
      </c>
      <c r="N56" s="311">
        <f ca="1">'DA-6'!D$67</f>
        <v>0</v>
      </c>
      <c r="O56" s="309">
        <f ca="1">'DA-6'!E$67</f>
        <v>0</v>
      </c>
      <c r="P56" s="309">
        <f ca="1">'DA-6'!F$67</f>
        <v>0</v>
      </c>
      <c r="Q56" s="309">
        <f ca="1">'DA-6'!G$67</f>
        <v>0</v>
      </c>
      <c r="R56" s="309">
        <f ca="1">'DA-6'!H$67</f>
        <v>0</v>
      </c>
      <c r="S56" s="309">
        <f ca="1">'DA-6'!I$67</f>
        <v>0</v>
      </c>
    </row>
    <row r="57" spans="1:19" s="736" customFormat="1" x14ac:dyDescent="0.2">
      <c r="A57" s="5"/>
      <c r="B57" s="249"/>
      <c r="C57" s="13" t="s">
        <v>498</v>
      </c>
      <c r="D57" s="311">
        <f>'I-4 History'!D57</f>
        <v>0</v>
      </c>
      <c r="E57" s="311">
        <f>'I-4 History'!E57</f>
        <v>0</v>
      </c>
      <c r="F57" s="311">
        <f>'I-4 History'!F57</f>
        <v>0</v>
      </c>
      <c r="G57" s="311">
        <f>'I-4 History'!G57</f>
        <v>0</v>
      </c>
      <c r="H57" s="311">
        <f>'I-4 History'!H57</f>
        <v>0</v>
      </c>
      <c r="I57" s="311">
        <f>'I-4 History'!I57</f>
        <v>0</v>
      </c>
      <c r="J57" s="311">
        <f>'I-4 History'!J57</f>
        <v>0</v>
      </c>
      <c r="K57" s="311">
        <f>'I-4 History'!K57</f>
        <v>0</v>
      </c>
      <c r="L57" s="309">
        <f ca="1">'DA-6'!B$68</f>
        <v>0</v>
      </c>
      <c r="M57" s="805">
        <f ca="1">'DA-6'!C$68</f>
        <v>0</v>
      </c>
      <c r="N57" s="311">
        <f ca="1">'DA-6'!D$68</f>
        <v>0</v>
      </c>
      <c r="O57" s="309">
        <f ca="1">'DA-6'!E$68</f>
        <v>0</v>
      </c>
      <c r="P57" s="309">
        <f ca="1">'DA-6'!F$68</f>
        <v>0</v>
      </c>
      <c r="Q57" s="309">
        <f ca="1">'DA-6'!G$68</f>
        <v>0</v>
      </c>
      <c r="R57" s="309">
        <f ca="1">'DA-6'!H$68</f>
        <v>0</v>
      </c>
      <c r="S57" s="309">
        <f ca="1">'DA-6'!I$68</f>
        <v>0</v>
      </c>
    </row>
    <row r="58" spans="1:19" x14ac:dyDescent="0.2">
      <c r="A58" s="5"/>
      <c r="B58" s="249"/>
      <c r="C58" s="13" t="s">
        <v>70</v>
      </c>
      <c r="D58" s="311">
        <f>'I-4 History'!D58</f>
        <v>0</v>
      </c>
      <c r="E58" s="311">
        <f>'I-4 History'!E58</f>
        <v>0</v>
      </c>
      <c r="F58" s="311">
        <f>'I-4 History'!F58</f>
        <v>0</v>
      </c>
      <c r="G58" s="311">
        <f>'I-4 History'!G58</f>
        <v>0</v>
      </c>
      <c r="H58" s="311">
        <f>'I-4 History'!H58</f>
        <v>0</v>
      </c>
      <c r="I58" s="311">
        <f>'I-4 History'!I58</f>
        <v>0</v>
      </c>
      <c r="J58" s="311">
        <f>'I-4 History'!J58</f>
        <v>0</v>
      </c>
      <c r="K58" s="311">
        <f>'I-4 History'!K58</f>
        <v>0</v>
      </c>
      <c r="L58" s="309">
        <f ca="1">'DA-6'!B$69</f>
        <v>0</v>
      </c>
      <c r="M58" s="805">
        <f ca="1">'DA-6'!C$69</f>
        <v>0.29927029861916887</v>
      </c>
      <c r="N58" s="311">
        <f ca="1">'DA-6'!D$69</f>
        <v>0.29927029861916887</v>
      </c>
      <c r="O58" s="309">
        <f ca="1">'DA-6'!E$69</f>
        <v>0.30327525109349923</v>
      </c>
      <c r="P58" s="309">
        <f ca="1">'DA-6'!F$69</f>
        <v>0.30745753285424116</v>
      </c>
      <c r="Q58" s="309">
        <f ca="1">'DA-6'!G$69</f>
        <v>0.31153059789403859</v>
      </c>
      <c r="R58" s="309">
        <f ca="1">'DA-6'!H$69</f>
        <v>0.31541319935829881</v>
      </c>
      <c r="S58" s="309">
        <f ca="1">'DA-6'!I$69</f>
        <v>0.31907970450622908</v>
      </c>
    </row>
    <row r="59" spans="1:19" x14ac:dyDescent="0.2">
      <c r="A59" s="5"/>
      <c r="B59" s="249"/>
      <c r="C59" s="12" t="s">
        <v>75</v>
      </c>
      <c r="D59" s="312">
        <f t="shared" ref="D59:L59" si="10">SUBTOTAL(9,D53:D58)</f>
        <v>0</v>
      </c>
      <c r="E59" s="310">
        <f t="shared" si="10"/>
        <v>0</v>
      </c>
      <c r="F59" s="310">
        <f t="shared" si="10"/>
        <v>0</v>
      </c>
      <c r="G59" s="310">
        <f t="shared" si="10"/>
        <v>0</v>
      </c>
      <c r="H59" s="310">
        <f t="shared" si="10"/>
        <v>0</v>
      </c>
      <c r="I59" s="310">
        <f t="shared" si="10"/>
        <v>0</v>
      </c>
      <c r="J59" s="310">
        <f t="shared" si="10"/>
        <v>0</v>
      </c>
      <c r="K59" s="310">
        <f t="shared" si="10"/>
        <v>0</v>
      </c>
      <c r="L59" s="310">
        <f t="shared" ca="1" si="10"/>
        <v>0</v>
      </c>
      <c r="M59" s="510">
        <f t="shared" ref="M59:S59" ca="1" si="11">SUBTOTAL(9,M53:M58)</f>
        <v>0.29927029861916887</v>
      </c>
      <c r="N59" s="312">
        <f t="shared" ca="1" si="11"/>
        <v>0.29927029861916887</v>
      </c>
      <c r="O59" s="310">
        <f t="shared" ca="1" si="11"/>
        <v>0.30327525109349923</v>
      </c>
      <c r="P59" s="310">
        <f t="shared" ca="1" si="11"/>
        <v>0.30745753285424116</v>
      </c>
      <c r="Q59" s="310">
        <f t="shared" ca="1" si="11"/>
        <v>0.31153059789403859</v>
      </c>
      <c r="R59" s="310">
        <f t="shared" ca="1" si="11"/>
        <v>0.31541319935829881</v>
      </c>
      <c r="S59" s="310">
        <f t="shared" ca="1" si="11"/>
        <v>0.31907970450622908</v>
      </c>
    </row>
    <row r="60" spans="1:19" x14ac:dyDescent="0.2">
      <c r="A60" s="5"/>
      <c r="B60" s="249"/>
      <c r="C60" s="12"/>
      <c r="D60" s="262"/>
      <c r="E60" s="262"/>
      <c r="F60" s="262"/>
      <c r="G60" s="262"/>
      <c r="H60" s="262"/>
      <c r="I60" s="262"/>
      <c r="J60" s="262"/>
      <c r="K60" s="262"/>
      <c r="L60" s="262"/>
      <c r="M60" s="806"/>
      <c r="N60" s="262"/>
      <c r="O60" s="262"/>
      <c r="P60" s="262"/>
      <c r="Q60" s="262"/>
      <c r="R60" s="262"/>
      <c r="S60" s="262"/>
    </row>
    <row r="61" spans="1:19" x14ac:dyDescent="0.2">
      <c r="A61" s="5"/>
      <c r="B61" s="249" t="str">
        <f ca="1">+'I-4 History'!B61</f>
        <v>DA-7</v>
      </c>
      <c r="C61" s="14" t="str">
        <f ca="1">+'I-4 History'!C61</f>
        <v>Maintenance of Asset Information</v>
      </c>
      <c r="D61" s="11"/>
      <c r="E61" s="11"/>
      <c r="F61" s="11"/>
      <c r="G61" s="11"/>
      <c r="H61" s="11"/>
      <c r="I61" s="11"/>
      <c r="J61" s="11"/>
      <c r="K61" s="11"/>
      <c r="L61" s="11"/>
      <c r="M61" s="504"/>
      <c r="N61" s="11"/>
      <c r="O61" s="11"/>
      <c r="P61" s="11"/>
      <c r="Q61" s="11"/>
      <c r="R61" s="11"/>
      <c r="S61" s="11"/>
    </row>
    <row r="62" spans="1:19" x14ac:dyDescent="0.2">
      <c r="A62" s="5"/>
      <c r="B62" s="249"/>
      <c r="C62" s="13" t="s">
        <v>68</v>
      </c>
      <c r="D62" s="311">
        <f>'I-4 History'!D62</f>
        <v>0</v>
      </c>
      <c r="E62" s="311">
        <f>'I-4 History'!E62</f>
        <v>0</v>
      </c>
      <c r="F62" s="311">
        <f>'I-4 History'!F62</f>
        <v>0</v>
      </c>
      <c r="G62" s="311">
        <f>'I-4 History'!G62</f>
        <v>0</v>
      </c>
      <c r="H62" s="311">
        <f>'I-4 History'!H62</f>
        <v>0</v>
      </c>
      <c r="I62" s="311">
        <f>'I-4 History'!I62</f>
        <v>0</v>
      </c>
      <c r="J62" s="311">
        <f>'I-4 History'!J62</f>
        <v>0</v>
      </c>
      <c r="K62" s="311">
        <f>'I-4 History'!K62</f>
        <v>0</v>
      </c>
      <c r="L62" s="309">
        <f ca="1">'DA-7'!B$64</f>
        <v>0</v>
      </c>
      <c r="M62" s="805">
        <f ca="1">'DA-7'!C$64</f>
        <v>0</v>
      </c>
      <c r="N62" s="311">
        <f ca="1">'DA-7'!D$64</f>
        <v>0</v>
      </c>
      <c r="O62" s="309">
        <f ca="1">'DA-7'!E$64</f>
        <v>0</v>
      </c>
      <c r="P62" s="309">
        <f ca="1">'DA-7'!F$64</f>
        <v>0</v>
      </c>
      <c r="Q62" s="309">
        <f ca="1">'DA-7'!G$64</f>
        <v>0</v>
      </c>
      <c r="R62" s="309">
        <f ca="1">'DA-7'!H$64</f>
        <v>0</v>
      </c>
      <c r="S62" s="309">
        <f ca="1">'DA-7'!I$64</f>
        <v>0</v>
      </c>
    </row>
    <row r="63" spans="1:19" x14ac:dyDescent="0.2">
      <c r="A63" s="5"/>
      <c r="B63" s="249"/>
      <c r="C63" s="13" t="s">
        <v>69</v>
      </c>
      <c r="D63" s="311">
        <f>'I-4 History'!D63</f>
        <v>0</v>
      </c>
      <c r="E63" s="311">
        <f>'I-4 History'!E63</f>
        <v>0</v>
      </c>
      <c r="F63" s="311">
        <f>'I-4 History'!F63</f>
        <v>0</v>
      </c>
      <c r="G63" s="311">
        <f>'I-4 History'!G63</f>
        <v>0</v>
      </c>
      <c r="H63" s="311">
        <f>'I-4 History'!H63</f>
        <v>0</v>
      </c>
      <c r="I63" s="311">
        <f>'I-4 History'!I63</f>
        <v>0</v>
      </c>
      <c r="J63" s="311">
        <f>'I-4 History'!J63</f>
        <v>0</v>
      </c>
      <c r="K63" s="311">
        <f>'I-4 History'!K63</f>
        <v>0</v>
      </c>
      <c r="L63" s="309">
        <f ca="1">'DA-7'!B$65</f>
        <v>0</v>
      </c>
      <c r="M63" s="805">
        <f ca="1">'DA-7'!C$65</f>
        <v>0</v>
      </c>
      <c r="N63" s="311">
        <f ca="1">'DA-7'!D$65</f>
        <v>0</v>
      </c>
      <c r="O63" s="309">
        <f ca="1">'DA-7'!E$65</f>
        <v>0</v>
      </c>
      <c r="P63" s="309">
        <f ca="1">'DA-7'!F$65</f>
        <v>0</v>
      </c>
      <c r="Q63" s="309">
        <f ca="1">'DA-7'!G$65</f>
        <v>0</v>
      </c>
      <c r="R63" s="309">
        <f ca="1">'DA-7'!H$65</f>
        <v>0</v>
      </c>
      <c r="S63" s="309">
        <f ca="1">'DA-7'!I$65</f>
        <v>0</v>
      </c>
    </row>
    <row r="64" spans="1:19" s="736" customFormat="1" x14ac:dyDescent="0.2">
      <c r="A64" s="5"/>
      <c r="B64" s="249"/>
      <c r="C64" s="13" t="s">
        <v>546</v>
      </c>
      <c r="D64" s="311">
        <f>'I-4 History'!D64</f>
        <v>0</v>
      </c>
      <c r="E64" s="311">
        <f>'I-4 History'!E64</f>
        <v>0</v>
      </c>
      <c r="F64" s="311">
        <f>'I-4 History'!F64</f>
        <v>0</v>
      </c>
      <c r="G64" s="311">
        <f>'I-4 History'!G64</f>
        <v>0</v>
      </c>
      <c r="H64" s="311">
        <f>'I-4 History'!H64</f>
        <v>0</v>
      </c>
      <c r="I64" s="311">
        <f>'I-4 History'!I64</f>
        <v>0</v>
      </c>
      <c r="J64" s="311">
        <f>'I-4 History'!J64</f>
        <v>0</v>
      </c>
      <c r="K64" s="311">
        <f>'I-4 History'!K64</f>
        <v>0</v>
      </c>
      <c r="L64" s="309">
        <f ca="1">'DA-7'!B$66</f>
        <v>0</v>
      </c>
      <c r="M64" s="805">
        <f ca="1">'DA-7'!C$66</f>
        <v>0</v>
      </c>
      <c r="N64" s="311">
        <f ca="1">'DA-7'!D$66</f>
        <v>0</v>
      </c>
      <c r="O64" s="309">
        <f ca="1">'DA-7'!E$66</f>
        <v>0</v>
      </c>
      <c r="P64" s="309">
        <f ca="1">'DA-7'!F$66</f>
        <v>0</v>
      </c>
      <c r="Q64" s="309">
        <f ca="1">'DA-7'!G$66</f>
        <v>0</v>
      </c>
      <c r="R64" s="309">
        <f ca="1">'DA-7'!H$66</f>
        <v>0</v>
      </c>
      <c r="S64" s="309">
        <f ca="1">'DA-7'!I$66</f>
        <v>0</v>
      </c>
    </row>
    <row r="65" spans="1:19" x14ac:dyDescent="0.2">
      <c r="A65" s="5"/>
      <c r="B65" s="249"/>
      <c r="C65" s="13" t="s">
        <v>547</v>
      </c>
      <c r="D65" s="311">
        <f>'I-4 History'!D65</f>
        <v>0</v>
      </c>
      <c r="E65" s="311">
        <f>'I-4 History'!E65</f>
        <v>0</v>
      </c>
      <c r="F65" s="311">
        <f>'I-4 History'!F65</f>
        <v>0</v>
      </c>
      <c r="G65" s="311">
        <f>'I-4 History'!G65</f>
        <v>0</v>
      </c>
      <c r="H65" s="311">
        <f>'I-4 History'!H65</f>
        <v>0</v>
      </c>
      <c r="I65" s="311">
        <f>'I-4 History'!I65</f>
        <v>0</v>
      </c>
      <c r="J65" s="311">
        <f>'I-4 History'!J65</f>
        <v>0</v>
      </c>
      <c r="K65" s="311">
        <f>'I-4 History'!K65</f>
        <v>0</v>
      </c>
      <c r="L65" s="309">
        <f ca="1">'DA-7'!B$67</f>
        <v>0</v>
      </c>
      <c r="M65" s="805">
        <f ca="1">'DA-7'!C$67</f>
        <v>0</v>
      </c>
      <c r="N65" s="311">
        <f ca="1">'DA-7'!D$67</f>
        <v>0</v>
      </c>
      <c r="O65" s="309">
        <f ca="1">'DA-7'!E$67</f>
        <v>0</v>
      </c>
      <c r="P65" s="309">
        <f ca="1">'DA-7'!F$67</f>
        <v>0</v>
      </c>
      <c r="Q65" s="309">
        <f ca="1">'DA-7'!G$67</f>
        <v>0</v>
      </c>
      <c r="R65" s="309">
        <f ca="1">'DA-7'!H$67</f>
        <v>0</v>
      </c>
      <c r="S65" s="309">
        <f ca="1">'DA-7'!I$67</f>
        <v>0</v>
      </c>
    </row>
    <row r="66" spans="1:19" s="736" customFormat="1" x14ac:dyDescent="0.2">
      <c r="A66" s="5"/>
      <c r="B66" s="249"/>
      <c r="C66" s="13" t="s">
        <v>498</v>
      </c>
      <c r="D66" s="311">
        <f>'I-4 History'!D66</f>
        <v>0</v>
      </c>
      <c r="E66" s="311">
        <f>'I-4 History'!E66</f>
        <v>0</v>
      </c>
      <c r="F66" s="311">
        <f>'I-4 History'!F66</f>
        <v>0</v>
      </c>
      <c r="G66" s="311">
        <f>'I-4 History'!G66</f>
        <v>0</v>
      </c>
      <c r="H66" s="311">
        <f>'I-4 History'!H66</f>
        <v>0</v>
      </c>
      <c r="I66" s="311">
        <f>'I-4 History'!I66</f>
        <v>0</v>
      </c>
      <c r="J66" s="311">
        <f>'I-4 History'!J66</f>
        <v>0</v>
      </c>
      <c r="K66" s="311">
        <f>'I-4 History'!K66</f>
        <v>0</v>
      </c>
      <c r="L66" s="309">
        <f ca="1">'DA-7'!B$68</f>
        <v>0</v>
      </c>
      <c r="M66" s="805">
        <f ca="1">'DA-7'!C$68</f>
        <v>0</v>
      </c>
      <c r="N66" s="311">
        <f ca="1">'DA-7'!D$68</f>
        <v>0</v>
      </c>
      <c r="O66" s="309">
        <f ca="1">'DA-7'!E$68</f>
        <v>0</v>
      </c>
      <c r="P66" s="309">
        <f ca="1">'DA-7'!F$68</f>
        <v>0</v>
      </c>
      <c r="Q66" s="309">
        <f ca="1">'DA-7'!G$68</f>
        <v>0</v>
      </c>
      <c r="R66" s="309">
        <f ca="1">'DA-7'!H$68</f>
        <v>0</v>
      </c>
      <c r="S66" s="309">
        <f ca="1">'DA-7'!I$68</f>
        <v>0</v>
      </c>
    </row>
    <row r="67" spans="1:19" x14ac:dyDescent="0.2">
      <c r="A67" s="5"/>
      <c r="B67" s="249"/>
      <c r="C67" s="13" t="s">
        <v>70</v>
      </c>
      <c r="D67" s="311">
        <f>'I-4 History'!D67</f>
        <v>0</v>
      </c>
      <c r="E67" s="311">
        <f>'I-4 History'!E67</f>
        <v>0</v>
      </c>
      <c r="F67" s="311">
        <f>'I-4 History'!F67</f>
        <v>0</v>
      </c>
      <c r="G67" s="311">
        <f>'I-4 History'!G67</f>
        <v>0</v>
      </c>
      <c r="H67" s="311">
        <f>'I-4 History'!H67</f>
        <v>0</v>
      </c>
      <c r="I67" s="311">
        <f>'I-4 History'!I67</f>
        <v>0</v>
      </c>
      <c r="J67" s="311">
        <f>'I-4 History'!J67</f>
        <v>0</v>
      </c>
      <c r="K67" s="311">
        <f>'I-4 History'!K67</f>
        <v>0</v>
      </c>
      <c r="L67" s="309">
        <f ca="1">'DA-7'!B$69</f>
        <v>0</v>
      </c>
      <c r="M67" s="805">
        <f ca="1">'DA-7'!C$69</f>
        <v>1.7243085965302622</v>
      </c>
      <c r="N67" s="311">
        <f ca="1">'DA-7'!D$69</f>
        <v>1.7243085965302622</v>
      </c>
      <c r="O67" s="309">
        <f ca="1">'DA-7'!E$69</f>
        <v>1.7473839702377305</v>
      </c>
      <c r="P67" s="309">
        <f ca="1">'DA-7'!F$69</f>
        <v>2.1546290638231378</v>
      </c>
      <c r="Q67" s="309">
        <f ca="1">'DA-7'!G$69</f>
        <v>2.6813048823629488</v>
      </c>
      <c r="R67" s="309">
        <f ca="1">'DA-7'!H$69</f>
        <v>2.8540113050631457</v>
      </c>
      <c r="S67" s="309">
        <f ca="1">'DA-7'!I$69</f>
        <v>3.0933326435112614</v>
      </c>
    </row>
    <row r="68" spans="1:19" x14ac:dyDescent="0.2">
      <c r="A68" s="5"/>
      <c r="B68" s="249"/>
      <c r="C68" s="12" t="s">
        <v>75</v>
      </c>
      <c r="D68" s="312">
        <f t="shared" ref="D68:L68" si="12">SUBTOTAL(9,D62:D67)</f>
        <v>0</v>
      </c>
      <c r="E68" s="310">
        <f t="shared" si="12"/>
        <v>0</v>
      </c>
      <c r="F68" s="310">
        <f t="shared" si="12"/>
        <v>0</v>
      </c>
      <c r="G68" s="310">
        <f t="shared" si="12"/>
        <v>0</v>
      </c>
      <c r="H68" s="310">
        <f t="shared" si="12"/>
        <v>0</v>
      </c>
      <c r="I68" s="310">
        <f t="shared" si="12"/>
        <v>0</v>
      </c>
      <c r="J68" s="310">
        <f t="shared" si="12"/>
        <v>0</v>
      </c>
      <c r="K68" s="310">
        <f t="shared" si="12"/>
        <v>0</v>
      </c>
      <c r="L68" s="310">
        <f t="shared" ca="1" si="12"/>
        <v>0</v>
      </c>
      <c r="M68" s="510">
        <f t="shared" ref="M68:S68" ca="1" si="13">SUBTOTAL(9,M62:M67)</f>
        <v>1.7243085965302622</v>
      </c>
      <c r="N68" s="312">
        <f t="shared" ca="1" si="13"/>
        <v>1.7243085965302622</v>
      </c>
      <c r="O68" s="310">
        <f t="shared" ca="1" si="13"/>
        <v>1.7473839702377305</v>
      </c>
      <c r="P68" s="310">
        <f t="shared" ca="1" si="13"/>
        <v>2.1546290638231378</v>
      </c>
      <c r="Q68" s="310">
        <f t="shared" ca="1" si="13"/>
        <v>2.6813048823629488</v>
      </c>
      <c r="R68" s="310">
        <f t="shared" ca="1" si="13"/>
        <v>2.8540113050631457</v>
      </c>
      <c r="S68" s="310">
        <f t="shared" ca="1" si="13"/>
        <v>3.0933326435112614</v>
      </c>
    </row>
    <row r="69" spans="1:19" x14ac:dyDescent="0.2">
      <c r="A69" s="5"/>
      <c r="B69" s="249"/>
      <c r="C69" s="12"/>
      <c r="D69" s="262"/>
      <c r="E69" s="262"/>
      <c r="F69" s="262"/>
      <c r="G69" s="262"/>
      <c r="H69" s="262"/>
      <c r="I69" s="262"/>
      <c r="J69" s="262"/>
      <c r="K69" s="262"/>
      <c r="L69" s="262"/>
      <c r="M69" s="806"/>
      <c r="N69" s="262"/>
      <c r="O69" s="262"/>
      <c r="P69" s="262"/>
      <c r="Q69" s="262"/>
      <c r="R69" s="262"/>
      <c r="S69" s="262"/>
    </row>
    <row r="70" spans="1:19" x14ac:dyDescent="0.2">
      <c r="A70" s="5"/>
      <c r="B70" s="249" t="str">
        <f ca="1">+'I-4 History'!B70</f>
        <v>DA-8</v>
      </c>
      <c r="C70" s="14" t="str">
        <f ca="1">+'I-4 History'!C70</f>
        <v>Network Telephony</v>
      </c>
      <c r="D70" s="11"/>
      <c r="E70" s="11"/>
      <c r="F70" s="11"/>
      <c r="G70" s="11"/>
      <c r="H70" s="11"/>
      <c r="I70" s="11"/>
      <c r="J70" s="11"/>
      <c r="K70" s="11"/>
      <c r="L70" s="11"/>
      <c r="M70" s="504"/>
      <c r="N70" s="11"/>
      <c r="O70" s="11"/>
      <c r="P70" s="11"/>
      <c r="Q70" s="11"/>
      <c r="R70" s="11"/>
      <c r="S70" s="11"/>
    </row>
    <row r="71" spans="1:19" x14ac:dyDescent="0.2">
      <c r="A71" s="5"/>
      <c r="B71" s="249"/>
      <c r="C71" s="13" t="s">
        <v>68</v>
      </c>
      <c r="D71" s="311">
        <f>'I-4 History'!D71</f>
        <v>0</v>
      </c>
      <c r="E71" s="311">
        <f>'I-4 History'!E71</f>
        <v>0</v>
      </c>
      <c r="F71" s="311">
        <f>'I-4 History'!F71</f>
        <v>0</v>
      </c>
      <c r="G71" s="311">
        <f>'I-4 History'!G71</f>
        <v>0</v>
      </c>
      <c r="H71" s="311">
        <f>'I-4 History'!H71</f>
        <v>0</v>
      </c>
      <c r="I71" s="311">
        <f>'I-4 History'!I71</f>
        <v>0</v>
      </c>
      <c r="J71" s="311">
        <f>'I-4 History'!J71</f>
        <v>0</v>
      </c>
      <c r="K71" s="311">
        <f>'I-4 History'!K71</f>
        <v>0</v>
      </c>
      <c r="L71" s="309">
        <f ca="1">'DA-8'!B$64</f>
        <v>0</v>
      </c>
      <c r="M71" s="805">
        <f ca="1">'DA-8'!C$64</f>
        <v>0</v>
      </c>
      <c r="N71" s="311">
        <f ca="1">'DA-8'!D$64</f>
        <v>0</v>
      </c>
      <c r="O71" s="309">
        <f ca="1">'DA-8'!E$64</f>
        <v>0</v>
      </c>
      <c r="P71" s="309">
        <f ca="1">'DA-8'!F$64</f>
        <v>0</v>
      </c>
      <c r="Q71" s="309">
        <f ca="1">'DA-8'!G$64</f>
        <v>0</v>
      </c>
      <c r="R71" s="309">
        <f ca="1">'DA-8'!H$64</f>
        <v>0</v>
      </c>
      <c r="S71" s="309">
        <f ca="1">'DA-8'!I$64</f>
        <v>0</v>
      </c>
    </row>
    <row r="72" spans="1:19" x14ac:dyDescent="0.2">
      <c r="A72" s="5"/>
      <c r="B72" s="249"/>
      <c r="C72" s="13" t="s">
        <v>69</v>
      </c>
      <c r="D72" s="311">
        <f>'I-4 History'!D72</f>
        <v>0</v>
      </c>
      <c r="E72" s="311">
        <f>'I-4 History'!E72</f>
        <v>0</v>
      </c>
      <c r="F72" s="311">
        <f>'I-4 History'!F72</f>
        <v>0</v>
      </c>
      <c r="G72" s="311">
        <f>'I-4 History'!G72</f>
        <v>0</v>
      </c>
      <c r="H72" s="311">
        <f>'I-4 History'!H72</f>
        <v>0</v>
      </c>
      <c r="I72" s="311">
        <f>'I-4 History'!I72</f>
        <v>0</v>
      </c>
      <c r="J72" s="311">
        <f>'I-4 History'!J72</f>
        <v>0</v>
      </c>
      <c r="K72" s="311">
        <f>'I-4 History'!K72</f>
        <v>0</v>
      </c>
      <c r="L72" s="309">
        <f ca="1">'DA-8'!B$65</f>
        <v>0</v>
      </c>
      <c r="M72" s="805">
        <f ca="1">'DA-8'!C$65</f>
        <v>0</v>
      </c>
      <c r="N72" s="311">
        <f ca="1">'DA-8'!D$65</f>
        <v>0</v>
      </c>
      <c r="O72" s="309">
        <f ca="1">'DA-8'!E$65</f>
        <v>0</v>
      </c>
      <c r="P72" s="309">
        <f ca="1">'DA-8'!F$65</f>
        <v>0</v>
      </c>
      <c r="Q72" s="309">
        <f ca="1">'DA-8'!G$65</f>
        <v>0</v>
      </c>
      <c r="R72" s="309">
        <f ca="1">'DA-8'!H$65</f>
        <v>0</v>
      </c>
      <c r="S72" s="309">
        <f ca="1">'DA-8'!I$65</f>
        <v>0</v>
      </c>
    </row>
    <row r="73" spans="1:19" s="736" customFormat="1" x14ac:dyDescent="0.2">
      <c r="A73" s="5"/>
      <c r="B73" s="249"/>
      <c r="C73" s="13" t="s">
        <v>546</v>
      </c>
      <c r="D73" s="311">
        <f>'I-4 History'!D73</f>
        <v>0</v>
      </c>
      <c r="E73" s="311">
        <f>'I-4 History'!E73</f>
        <v>0</v>
      </c>
      <c r="F73" s="311">
        <f>'I-4 History'!F73</f>
        <v>0</v>
      </c>
      <c r="G73" s="311">
        <f>'I-4 History'!G73</f>
        <v>0</v>
      </c>
      <c r="H73" s="311">
        <f>'I-4 History'!H73</f>
        <v>0</v>
      </c>
      <c r="I73" s="311">
        <f>'I-4 History'!I73</f>
        <v>0</v>
      </c>
      <c r="J73" s="311">
        <f>'I-4 History'!J73</f>
        <v>0</v>
      </c>
      <c r="K73" s="311">
        <f>'I-4 History'!K73</f>
        <v>0</v>
      </c>
      <c r="L73" s="309">
        <f ca="1">'DA-8'!B$66</f>
        <v>0</v>
      </c>
      <c r="M73" s="805">
        <f ca="1">'DA-8'!C$66</f>
        <v>0</v>
      </c>
      <c r="N73" s="311">
        <f ca="1">'DA-8'!D$66</f>
        <v>0</v>
      </c>
      <c r="O73" s="309">
        <f ca="1">'DA-8'!E$66</f>
        <v>0</v>
      </c>
      <c r="P73" s="309">
        <f ca="1">'DA-8'!F$66</f>
        <v>0</v>
      </c>
      <c r="Q73" s="309">
        <f ca="1">'DA-8'!G$66</f>
        <v>0</v>
      </c>
      <c r="R73" s="309">
        <f ca="1">'DA-8'!H$66</f>
        <v>0</v>
      </c>
      <c r="S73" s="309">
        <f ca="1">'DA-8'!I$66</f>
        <v>0</v>
      </c>
    </row>
    <row r="74" spans="1:19" x14ac:dyDescent="0.2">
      <c r="A74" s="5"/>
      <c r="B74" s="249"/>
      <c r="C74" s="13" t="s">
        <v>547</v>
      </c>
      <c r="D74" s="311">
        <f>'I-4 History'!D74</f>
        <v>0</v>
      </c>
      <c r="E74" s="311">
        <f>'I-4 History'!E74</f>
        <v>0</v>
      </c>
      <c r="F74" s="311">
        <f>'I-4 History'!F74</f>
        <v>0</v>
      </c>
      <c r="G74" s="311">
        <f>'I-4 History'!G74</f>
        <v>0</v>
      </c>
      <c r="H74" s="311">
        <f>'I-4 History'!H74</f>
        <v>0</v>
      </c>
      <c r="I74" s="311">
        <f>'I-4 History'!I74</f>
        <v>0</v>
      </c>
      <c r="J74" s="311">
        <f>'I-4 History'!J74</f>
        <v>0</v>
      </c>
      <c r="K74" s="311">
        <f>'I-4 History'!K74</f>
        <v>0</v>
      </c>
      <c r="L74" s="309">
        <f ca="1">'DA-8'!B$67</f>
        <v>0</v>
      </c>
      <c r="M74" s="805">
        <f ca="1">'DA-8'!C$67</f>
        <v>0</v>
      </c>
      <c r="N74" s="311">
        <f ca="1">'DA-8'!D$67</f>
        <v>0</v>
      </c>
      <c r="O74" s="309">
        <f ca="1">'DA-8'!E$67</f>
        <v>0</v>
      </c>
      <c r="P74" s="309">
        <f ca="1">'DA-8'!F$67</f>
        <v>0</v>
      </c>
      <c r="Q74" s="309">
        <f ca="1">'DA-8'!G$67</f>
        <v>0</v>
      </c>
      <c r="R74" s="309">
        <f ca="1">'DA-8'!H$67</f>
        <v>0</v>
      </c>
      <c r="S74" s="309">
        <f ca="1">'DA-8'!I$67</f>
        <v>0</v>
      </c>
    </row>
    <row r="75" spans="1:19" s="736" customFormat="1" x14ac:dyDescent="0.2">
      <c r="A75" s="5"/>
      <c r="B75" s="249"/>
      <c r="C75" s="13" t="s">
        <v>498</v>
      </c>
      <c r="D75" s="311">
        <f>'I-4 History'!D75</f>
        <v>0</v>
      </c>
      <c r="E75" s="311">
        <f>'I-4 History'!E75</f>
        <v>0</v>
      </c>
      <c r="F75" s="311">
        <f>'I-4 History'!F75</f>
        <v>0</v>
      </c>
      <c r="G75" s="311">
        <f>'I-4 History'!G75</f>
        <v>0</v>
      </c>
      <c r="H75" s="311">
        <f>'I-4 History'!H75</f>
        <v>0</v>
      </c>
      <c r="I75" s="311">
        <f>'I-4 History'!I75</f>
        <v>0</v>
      </c>
      <c r="J75" s="311">
        <f>'I-4 History'!J75</f>
        <v>0</v>
      </c>
      <c r="K75" s="311">
        <f>'I-4 History'!K75</f>
        <v>0</v>
      </c>
      <c r="L75" s="309">
        <f ca="1">'DA-8'!B$68</f>
        <v>0</v>
      </c>
      <c r="M75" s="805">
        <f ca="1">'DA-8'!C$68</f>
        <v>0</v>
      </c>
      <c r="N75" s="311">
        <f ca="1">'DA-8'!D$68</f>
        <v>0</v>
      </c>
      <c r="O75" s="309">
        <f ca="1">'DA-8'!E$68</f>
        <v>0</v>
      </c>
      <c r="P75" s="309">
        <f ca="1">'DA-8'!F$68</f>
        <v>0</v>
      </c>
      <c r="Q75" s="309">
        <f ca="1">'DA-8'!G$68</f>
        <v>0</v>
      </c>
      <c r="R75" s="309">
        <f ca="1">'DA-8'!H$68</f>
        <v>0</v>
      </c>
      <c r="S75" s="309">
        <f ca="1">'DA-8'!I$68</f>
        <v>0</v>
      </c>
    </row>
    <row r="76" spans="1:19" x14ac:dyDescent="0.2">
      <c r="A76" s="5"/>
      <c r="B76" s="249"/>
      <c r="C76" s="13" t="s">
        <v>70</v>
      </c>
      <c r="D76" s="311">
        <f>'I-4 History'!D76</f>
        <v>0</v>
      </c>
      <c r="E76" s="311">
        <f>'I-4 History'!E76</f>
        <v>0</v>
      </c>
      <c r="F76" s="311">
        <f>'I-4 History'!F76</f>
        <v>0</v>
      </c>
      <c r="G76" s="311">
        <f>'I-4 History'!G76</f>
        <v>0</v>
      </c>
      <c r="H76" s="311">
        <f>'I-4 History'!H76</f>
        <v>0</v>
      </c>
      <c r="I76" s="311">
        <f>'I-4 History'!I76</f>
        <v>0</v>
      </c>
      <c r="J76" s="311">
        <f>'I-4 History'!J76</f>
        <v>0</v>
      </c>
      <c r="K76" s="311">
        <f>'I-4 History'!K76</f>
        <v>0</v>
      </c>
      <c r="L76" s="309">
        <f ca="1">'DA-8'!B$69</f>
        <v>0</v>
      </c>
      <c r="M76" s="805">
        <f ca="1">'DA-8'!C$69</f>
        <v>11.178985453793196</v>
      </c>
      <c r="N76" s="311">
        <f ca="1">'DA-8'!D$69</f>
        <v>11.178985453793196</v>
      </c>
      <c r="O76" s="309">
        <f ca="1">'DA-8'!E$69</f>
        <v>11.328587020204052</v>
      </c>
      <c r="P76" s="309">
        <f ca="1">'DA-8'!F$69</f>
        <v>11.484812570092293</v>
      </c>
      <c r="Q76" s="309">
        <f ca="1">'DA-8'!G$69</f>
        <v>11.636958422996296</v>
      </c>
      <c r="R76" s="309">
        <f ca="1">'DA-8'!H$69</f>
        <v>11.781989672312067</v>
      </c>
      <c r="S76" s="309">
        <f ca="1">'DA-8'!I$69</f>
        <v>11.918948828981096</v>
      </c>
    </row>
    <row r="77" spans="1:19" x14ac:dyDescent="0.2">
      <c r="A77" s="5"/>
      <c r="B77" s="249"/>
      <c r="C77" s="12" t="s">
        <v>75</v>
      </c>
      <c r="D77" s="312">
        <f t="shared" ref="D77:L77" si="14">SUBTOTAL(9,D71:D76)</f>
        <v>0</v>
      </c>
      <c r="E77" s="310">
        <f t="shared" si="14"/>
        <v>0</v>
      </c>
      <c r="F77" s="310">
        <f t="shared" si="14"/>
        <v>0</v>
      </c>
      <c r="G77" s="310">
        <f t="shared" si="14"/>
        <v>0</v>
      </c>
      <c r="H77" s="310">
        <f t="shared" si="14"/>
        <v>0</v>
      </c>
      <c r="I77" s="310">
        <f t="shared" si="14"/>
        <v>0</v>
      </c>
      <c r="J77" s="310">
        <f t="shared" si="14"/>
        <v>0</v>
      </c>
      <c r="K77" s="310">
        <f t="shared" si="14"/>
        <v>0</v>
      </c>
      <c r="L77" s="310">
        <f t="shared" ca="1" si="14"/>
        <v>0</v>
      </c>
      <c r="M77" s="510">
        <f t="shared" ref="M77:S77" ca="1" si="15">SUBTOTAL(9,M71:M76)</f>
        <v>11.178985453793196</v>
      </c>
      <c r="N77" s="312">
        <f t="shared" ca="1" si="15"/>
        <v>11.178985453793196</v>
      </c>
      <c r="O77" s="310">
        <f t="shared" ca="1" si="15"/>
        <v>11.328587020204052</v>
      </c>
      <c r="P77" s="310">
        <f t="shared" ca="1" si="15"/>
        <v>11.484812570092293</v>
      </c>
      <c r="Q77" s="310">
        <f t="shared" ca="1" si="15"/>
        <v>11.636958422996296</v>
      </c>
      <c r="R77" s="310">
        <f t="shared" ca="1" si="15"/>
        <v>11.781989672312067</v>
      </c>
      <c r="S77" s="310">
        <f t="shared" ca="1" si="15"/>
        <v>11.918948828981096</v>
      </c>
    </row>
    <row r="78" spans="1:19" x14ac:dyDescent="0.2">
      <c r="A78" s="5"/>
      <c r="B78" s="249"/>
      <c r="C78" s="12"/>
      <c r="D78" s="262"/>
      <c r="E78" s="262"/>
      <c r="F78" s="262"/>
      <c r="G78" s="262"/>
      <c r="H78" s="262"/>
      <c r="I78" s="262"/>
      <c r="J78" s="262"/>
      <c r="K78" s="262"/>
      <c r="L78" s="262"/>
      <c r="M78" s="806"/>
      <c r="N78" s="262"/>
      <c r="O78" s="262"/>
      <c r="P78" s="262"/>
      <c r="Q78" s="262"/>
      <c r="R78" s="262"/>
      <c r="S78" s="262"/>
    </row>
    <row r="79" spans="1:19" x14ac:dyDescent="0.2">
      <c r="A79" s="5"/>
      <c r="B79" s="249" t="str">
        <f ca="1">+'I-4 History'!B79</f>
        <v>DA-9</v>
      </c>
      <c r="C79" s="14" t="str">
        <f ca="1">+'I-4 History'!C79</f>
        <v>Regulatory Compliance</v>
      </c>
      <c r="D79" s="11"/>
      <c r="E79" s="11"/>
      <c r="F79" s="11"/>
      <c r="G79" s="11"/>
      <c r="H79" s="11"/>
      <c r="I79" s="11"/>
      <c r="J79" s="11"/>
      <c r="K79" s="11"/>
      <c r="L79" s="11"/>
      <c r="M79" s="504"/>
      <c r="N79" s="11"/>
      <c r="O79" s="11"/>
      <c r="P79" s="11"/>
      <c r="Q79" s="11"/>
      <c r="R79" s="11"/>
      <c r="S79" s="11"/>
    </row>
    <row r="80" spans="1:19" x14ac:dyDescent="0.2">
      <c r="A80" s="5"/>
      <c r="B80" s="249"/>
      <c r="C80" s="13" t="s">
        <v>68</v>
      </c>
      <c r="D80" s="311">
        <f>'I-4 History'!D80</f>
        <v>0</v>
      </c>
      <c r="E80" s="311">
        <f>'I-4 History'!E80</f>
        <v>0</v>
      </c>
      <c r="F80" s="311">
        <f>'I-4 History'!F80</f>
        <v>0</v>
      </c>
      <c r="G80" s="311">
        <f>'I-4 History'!G80</f>
        <v>0</v>
      </c>
      <c r="H80" s="311">
        <f>'I-4 History'!H80</f>
        <v>0</v>
      </c>
      <c r="I80" s="311">
        <f>'I-4 History'!I80</f>
        <v>0</v>
      </c>
      <c r="J80" s="311">
        <f>'I-4 History'!J80</f>
        <v>0</v>
      </c>
      <c r="K80" s="311">
        <f>'I-4 History'!K80</f>
        <v>0</v>
      </c>
      <c r="L80" s="309">
        <f ca="1">'DA-9'!B$64</f>
        <v>0</v>
      </c>
      <c r="M80" s="805">
        <f ca="1">'DA-9'!C$64</f>
        <v>0</v>
      </c>
      <c r="N80" s="311">
        <f ca="1">'DA-9'!D$64</f>
        <v>0</v>
      </c>
      <c r="O80" s="309">
        <f ca="1">'DA-9'!E$64</f>
        <v>0</v>
      </c>
      <c r="P80" s="309">
        <f ca="1">'DA-9'!F$64</f>
        <v>0</v>
      </c>
      <c r="Q80" s="309">
        <f ca="1">'DA-9'!G$64</f>
        <v>0</v>
      </c>
      <c r="R80" s="309">
        <f ca="1">'DA-9'!H$64</f>
        <v>0</v>
      </c>
      <c r="S80" s="309">
        <f ca="1">'DA-9'!I$64</f>
        <v>0</v>
      </c>
    </row>
    <row r="81" spans="1:19" x14ac:dyDescent="0.2">
      <c r="A81" s="5"/>
      <c r="B81" s="249"/>
      <c r="C81" s="13" t="s">
        <v>69</v>
      </c>
      <c r="D81" s="311">
        <f>'I-4 History'!D81</f>
        <v>0</v>
      </c>
      <c r="E81" s="311">
        <f>'I-4 History'!E81</f>
        <v>0</v>
      </c>
      <c r="F81" s="311">
        <f>'I-4 History'!F81</f>
        <v>0</v>
      </c>
      <c r="G81" s="311">
        <f>'I-4 History'!G81</f>
        <v>0</v>
      </c>
      <c r="H81" s="311">
        <f>'I-4 History'!H81</f>
        <v>0</v>
      </c>
      <c r="I81" s="311">
        <f>'I-4 History'!I81</f>
        <v>0</v>
      </c>
      <c r="J81" s="311">
        <f>'I-4 History'!J81</f>
        <v>0</v>
      </c>
      <c r="K81" s="311">
        <f>'I-4 History'!K81</f>
        <v>0</v>
      </c>
      <c r="L81" s="309">
        <f ca="1">'DA-9'!B$65</f>
        <v>0</v>
      </c>
      <c r="M81" s="805">
        <f ca="1">'DA-9'!C$65</f>
        <v>0</v>
      </c>
      <c r="N81" s="311">
        <f ca="1">'DA-9'!D$65</f>
        <v>0</v>
      </c>
      <c r="O81" s="309">
        <f ca="1">'DA-9'!E$65</f>
        <v>0</v>
      </c>
      <c r="P81" s="309">
        <f ca="1">'DA-9'!F$65</f>
        <v>0</v>
      </c>
      <c r="Q81" s="309">
        <f ca="1">'DA-9'!G$65</f>
        <v>0</v>
      </c>
      <c r="R81" s="309">
        <f ca="1">'DA-9'!H$65</f>
        <v>0</v>
      </c>
      <c r="S81" s="309">
        <f ca="1">'DA-9'!I$65</f>
        <v>0</v>
      </c>
    </row>
    <row r="82" spans="1:19" s="736" customFormat="1" x14ac:dyDescent="0.2">
      <c r="A82" s="5"/>
      <c r="B82" s="249"/>
      <c r="C82" s="13" t="s">
        <v>546</v>
      </c>
      <c r="D82" s="311">
        <f>'I-4 History'!D82</f>
        <v>0</v>
      </c>
      <c r="E82" s="311">
        <f>'I-4 History'!E82</f>
        <v>0</v>
      </c>
      <c r="F82" s="311">
        <f>'I-4 History'!F82</f>
        <v>0</v>
      </c>
      <c r="G82" s="311">
        <f>'I-4 History'!G82</f>
        <v>0</v>
      </c>
      <c r="H82" s="311">
        <f>'I-4 History'!H82</f>
        <v>0</v>
      </c>
      <c r="I82" s="311">
        <f>'I-4 History'!I82</f>
        <v>0</v>
      </c>
      <c r="J82" s="311">
        <f>'I-4 History'!J82</f>
        <v>0</v>
      </c>
      <c r="K82" s="311">
        <f>'I-4 History'!K82</f>
        <v>0</v>
      </c>
      <c r="L82" s="309">
        <f ca="1">'DA-9'!B$66</f>
        <v>0</v>
      </c>
      <c r="M82" s="805">
        <f ca="1">'DA-9'!C$66</f>
        <v>0</v>
      </c>
      <c r="N82" s="311">
        <f ca="1">'DA-9'!D$66</f>
        <v>0</v>
      </c>
      <c r="O82" s="309">
        <f ca="1">'DA-9'!E$66</f>
        <v>0</v>
      </c>
      <c r="P82" s="309">
        <f ca="1">'DA-9'!F$66</f>
        <v>0</v>
      </c>
      <c r="Q82" s="309">
        <f ca="1">'DA-9'!G$66</f>
        <v>0</v>
      </c>
      <c r="R82" s="309">
        <f ca="1">'DA-9'!H$66</f>
        <v>0</v>
      </c>
      <c r="S82" s="309">
        <f ca="1">'DA-9'!I$66</f>
        <v>0</v>
      </c>
    </row>
    <row r="83" spans="1:19" x14ac:dyDescent="0.2">
      <c r="A83" s="5"/>
      <c r="B83" s="249"/>
      <c r="C83" s="13" t="s">
        <v>547</v>
      </c>
      <c r="D83" s="311">
        <f>'I-4 History'!D83</f>
        <v>0</v>
      </c>
      <c r="E83" s="311">
        <f>'I-4 History'!E83</f>
        <v>0</v>
      </c>
      <c r="F83" s="311">
        <f>'I-4 History'!F83</f>
        <v>0</v>
      </c>
      <c r="G83" s="311">
        <f>'I-4 History'!G83</f>
        <v>0</v>
      </c>
      <c r="H83" s="311">
        <f>'I-4 History'!H83</f>
        <v>0</v>
      </c>
      <c r="I83" s="311">
        <f>'I-4 History'!I83</f>
        <v>0</v>
      </c>
      <c r="J83" s="311">
        <f>'I-4 History'!J83</f>
        <v>0</v>
      </c>
      <c r="K83" s="311">
        <f>'I-4 History'!K83</f>
        <v>0</v>
      </c>
      <c r="L83" s="309">
        <f ca="1">'DA-9'!B$67</f>
        <v>0</v>
      </c>
      <c r="M83" s="805">
        <f ca="1">'DA-9'!C$67</f>
        <v>0</v>
      </c>
      <c r="N83" s="311">
        <f ca="1">'DA-9'!D$67</f>
        <v>0</v>
      </c>
      <c r="O83" s="309">
        <f ca="1">'DA-9'!E$67</f>
        <v>0</v>
      </c>
      <c r="P83" s="309">
        <f ca="1">'DA-9'!F$67</f>
        <v>0</v>
      </c>
      <c r="Q83" s="309">
        <f ca="1">'DA-9'!G$67</f>
        <v>0</v>
      </c>
      <c r="R83" s="309">
        <f ca="1">'DA-9'!H$67</f>
        <v>0</v>
      </c>
      <c r="S83" s="309">
        <f ca="1">'DA-9'!I$67</f>
        <v>0</v>
      </c>
    </row>
    <row r="84" spans="1:19" s="736" customFormat="1" x14ac:dyDescent="0.2">
      <c r="A84" s="5"/>
      <c r="B84" s="249"/>
      <c r="C84" s="13" t="s">
        <v>498</v>
      </c>
      <c r="D84" s="311">
        <f>'I-4 History'!D84</f>
        <v>0</v>
      </c>
      <c r="E84" s="311">
        <f>'I-4 History'!E84</f>
        <v>0</v>
      </c>
      <c r="F84" s="311">
        <f>'I-4 History'!F84</f>
        <v>0</v>
      </c>
      <c r="G84" s="311">
        <f>'I-4 History'!G84</f>
        <v>0</v>
      </c>
      <c r="H84" s="311">
        <f>'I-4 History'!H84</f>
        <v>0</v>
      </c>
      <c r="I84" s="311">
        <f>'I-4 History'!I84</f>
        <v>0</v>
      </c>
      <c r="J84" s="311">
        <f>'I-4 History'!J84</f>
        <v>0</v>
      </c>
      <c r="K84" s="311">
        <f>'I-4 History'!K84</f>
        <v>0</v>
      </c>
      <c r="L84" s="309">
        <f ca="1">'DA-9'!B$68</f>
        <v>0</v>
      </c>
      <c r="M84" s="805">
        <f ca="1">'DA-9'!C$68</f>
        <v>0</v>
      </c>
      <c r="N84" s="311">
        <f ca="1">'DA-9'!D$68</f>
        <v>0</v>
      </c>
      <c r="O84" s="309">
        <f ca="1">'DA-9'!E$68</f>
        <v>0</v>
      </c>
      <c r="P84" s="309">
        <f ca="1">'DA-9'!F$68</f>
        <v>0</v>
      </c>
      <c r="Q84" s="309">
        <f ca="1">'DA-9'!G$68</f>
        <v>0</v>
      </c>
      <c r="R84" s="309">
        <f ca="1">'DA-9'!H$68</f>
        <v>0</v>
      </c>
      <c r="S84" s="309">
        <f ca="1">'DA-9'!I$68</f>
        <v>0</v>
      </c>
    </row>
    <row r="85" spans="1:19" x14ac:dyDescent="0.2">
      <c r="A85" s="5"/>
      <c r="B85" s="249"/>
      <c r="C85" s="13" t="s">
        <v>70</v>
      </c>
      <c r="D85" s="311">
        <f>'I-4 History'!D85</f>
        <v>0</v>
      </c>
      <c r="E85" s="311">
        <f>'I-4 History'!E85</f>
        <v>0</v>
      </c>
      <c r="F85" s="311">
        <f>'I-4 History'!F85</f>
        <v>0</v>
      </c>
      <c r="G85" s="311">
        <f>'I-4 History'!G85</f>
        <v>0</v>
      </c>
      <c r="H85" s="311">
        <f>'I-4 History'!H85</f>
        <v>0</v>
      </c>
      <c r="I85" s="311">
        <f>'I-4 History'!I85</f>
        <v>0</v>
      </c>
      <c r="J85" s="311">
        <f>'I-4 History'!J85</f>
        <v>0</v>
      </c>
      <c r="K85" s="311">
        <f>'I-4 History'!K85</f>
        <v>0</v>
      </c>
      <c r="L85" s="309">
        <f ca="1">'DA-9'!B$69</f>
        <v>0</v>
      </c>
      <c r="M85" s="805">
        <f ca="1">'DA-9'!C$69</f>
        <v>4.5461036472754826</v>
      </c>
      <c r="N85" s="311">
        <f ca="1">'DA-9'!D$69</f>
        <v>4.5461036472754826</v>
      </c>
      <c r="O85" s="309">
        <f ca="1">'DA-9'!E$69</f>
        <v>4.6069413887243496</v>
      </c>
      <c r="P85" s="309">
        <f ca="1">'DA-9'!F$69</f>
        <v>4.6704728733192749</v>
      </c>
      <c r="Q85" s="309">
        <f ca="1">'DA-9'!G$69</f>
        <v>4.7323452873825769</v>
      </c>
      <c r="R85" s="309">
        <f ca="1">'DA-9'!H$69</f>
        <v>4.7913244402053961</v>
      </c>
      <c r="S85" s="309">
        <f ca="1">'DA-9'!I$69</f>
        <v>4.8470209543689045</v>
      </c>
    </row>
    <row r="86" spans="1:19" x14ac:dyDescent="0.2">
      <c r="A86" s="5"/>
      <c r="B86" s="249"/>
      <c r="C86" s="12" t="s">
        <v>75</v>
      </c>
      <c r="D86" s="312">
        <f t="shared" ref="D86:L86" si="16">SUBTOTAL(9,D80:D85)</f>
        <v>0</v>
      </c>
      <c r="E86" s="310">
        <f t="shared" si="16"/>
        <v>0</v>
      </c>
      <c r="F86" s="310">
        <f t="shared" si="16"/>
        <v>0</v>
      </c>
      <c r="G86" s="310">
        <f t="shared" si="16"/>
        <v>0</v>
      </c>
      <c r="H86" s="310">
        <f t="shared" si="16"/>
        <v>0</v>
      </c>
      <c r="I86" s="310">
        <f t="shared" si="16"/>
        <v>0</v>
      </c>
      <c r="J86" s="310">
        <f t="shared" si="16"/>
        <v>0</v>
      </c>
      <c r="K86" s="310">
        <f t="shared" si="16"/>
        <v>0</v>
      </c>
      <c r="L86" s="310">
        <f t="shared" ca="1" si="16"/>
        <v>0</v>
      </c>
      <c r="M86" s="510">
        <f t="shared" ref="M86:S86" ca="1" si="17">SUBTOTAL(9,M80:M85)</f>
        <v>4.5461036472754826</v>
      </c>
      <c r="N86" s="312">
        <f t="shared" ca="1" si="17"/>
        <v>4.5461036472754826</v>
      </c>
      <c r="O86" s="310">
        <f t="shared" ca="1" si="17"/>
        <v>4.6069413887243496</v>
      </c>
      <c r="P86" s="310">
        <f t="shared" ca="1" si="17"/>
        <v>4.6704728733192749</v>
      </c>
      <c r="Q86" s="310">
        <f t="shared" ca="1" si="17"/>
        <v>4.7323452873825769</v>
      </c>
      <c r="R86" s="310">
        <f t="shared" ca="1" si="17"/>
        <v>4.7913244402053961</v>
      </c>
      <c r="S86" s="310">
        <f t="shared" ca="1" si="17"/>
        <v>4.8470209543689045</v>
      </c>
    </row>
    <row r="87" spans="1:19" x14ac:dyDescent="0.2">
      <c r="A87" s="5"/>
      <c r="B87" s="249"/>
      <c r="C87" s="12"/>
      <c r="D87" s="262"/>
      <c r="E87" s="262"/>
      <c r="F87" s="262"/>
      <c r="G87" s="262"/>
      <c r="H87" s="262"/>
      <c r="I87" s="262"/>
      <c r="J87" s="262"/>
      <c r="K87" s="262"/>
      <c r="L87" s="262"/>
      <c r="M87" s="806"/>
      <c r="N87" s="262"/>
      <c r="O87" s="262"/>
      <c r="P87" s="262"/>
      <c r="Q87" s="262"/>
      <c r="R87" s="262"/>
      <c r="S87" s="262"/>
    </row>
    <row r="88" spans="1:19" x14ac:dyDescent="0.2">
      <c r="A88" s="5"/>
      <c r="B88" s="249" t="str">
        <f ca="1">+'I-4 History'!B88</f>
        <v>DA-10</v>
      </c>
      <c r="C88" s="14" t="str">
        <f ca="1">+'I-4 History'!C88</f>
        <v>Outage Management System</v>
      </c>
      <c r="D88" s="11"/>
      <c r="E88" s="11"/>
      <c r="F88" s="11"/>
      <c r="G88" s="11"/>
      <c r="H88" s="11"/>
      <c r="I88" s="11"/>
      <c r="J88" s="11"/>
      <c r="K88" s="11"/>
      <c r="L88" s="11"/>
      <c r="M88" s="504"/>
      <c r="N88" s="11"/>
      <c r="O88" s="11"/>
      <c r="P88" s="11"/>
      <c r="Q88" s="11"/>
      <c r="R88" s="11"/>
      <c r="S88" s="11"/>
    </row>
    <row r="89" spans="1:19" x14ac:dyDescent="0.2">
      <c r="A89" s="5"/>
      <c r="B89" s="249"/>
      <c r="C89" s="13" t="s">
        <v>68</v>
      </c>
      <c r="D89" s="311">
        <f>'I-4 History'!D89</f>
        <v>0</v>
      </c>
      <c r="E89" s="311">
        <f>'I-4 History'!E89</f>
        <v>0</v>
      </c>
      <c r="F89" s="311">
        <f>'I-4 History'!F89</f>
        <v>0</v>
      </c>
      <c r="G89" s="311">
        <f>'I-4 History'!G89</f>
        <v>0</v>
      </c>
      <c r="H89" s="311">
        <f>'I-4 History'!H89</f>
        <v>0</v>
      </c>
      <c r="I89" s="311">
        <f>'I-4 History'!I89</f>
        <v>0</v>
      </c>
      <c r="J89" s="311">
        <f>'I-4 History'!J89</f>
        <v>0</v>
      </c>
      <c r="K89" s="311">
        <f>'I-4 History'!K89</f>
        <v>0</v>
      </c>
      <c r="L89" s="309">
        <f ca="1">'DA-10'!B$64</f>
        <v>0</v>
      </c>
      <c r="M89" s="805">
        <f ca="1">'DA-10'!C$64</f>
        <v>0</v>
      </c>
      <c r="N89" s="311">
        <f ca="1">'DA-10'!D$64</f>
        <v>0</v>
      </c>
      <c r="O89" s="309">
        <f ca="1">'DA-10'!E$64</f>
        <v>0</v>
      </c>
      <c r="P89" s="309">
        <f ca="1">'DA-10'!F$64</f>
        <v>0</v>
      </c>
      <c r="Q89" s="309">
        <f ca="1">'DA-10'!G$64</f>
        <v>0</v>
      </c>
      <c r="R89" s="309">
        <f ca="1">'DA-10'!H$64</f>
        <v>0</v>
      </c>
      <c r="S89" s="309">
        <f ca="1">'DA-10'!I$64</f>
        <v>0</v>
      </c>
    </row>
    <row r="90" spans="1:19" x14ac:dyDescent="0.2">
      <c r="A90" s="5"/>
      <c r="B90" s="249"/>
      <c r="C90" s="13" t="s">
        <v>69</v>
      </c>
      <c r="D90" s="311">
        <f>'I-4 History'!D90</f>
        <v>0</v>
      </c>
      <c r="E90" s="311">
        <f>'I-4 History'!E90</f>
        <v>0</v>
      </c>
      <c r="F90" s="311">
        <f>'I-4 History'!F90</f>
        <v>0</v>
      </c>
      <c r="G90" s="311">
        <f>'I-4 History'!G90</f>
        <v>0</v>
      </c>
      <c r="H90" s="311">
        <f>'I-4 History'!H90</f>
        <v>0</v>
      </c>
      <c r="I90" s="311">
        <f>'I-4 History'!I90</f>
        <v>0</v>
      </c>
      <c r="J90" s="311">
        <f>'I-4 History'!J90</f>
        <v>0</v>
      </c>
      <c r="K90" s="311">
        <f>'I-4 History'!K90</f>
        <v>0</v>
      </c>
      <c r="L90" s="309">
        <f ca="1">'DA-10'!B$65</f>
        <v>0</v>
      </c>
      <c r="M90" s="805">
        <f ca="1">'DA-10'!C$65</f>
        <v>0</v>
      </c>
      <c r="N90" s="311">
        <f ca="1">'DA-10'!D$65</f>
        <v>0</v>
      </c>
      <c r="O90" s="309">
        <f ca="1">'DA-10'!E$65</f>
        <v>0</v>
      </c>
      <c r="P90" s="309">
        <f ca="1">'DA-10'!F$65</f>
        <v>0</v>
      </c>
      <c r="Q90" s="309">
        <f ca="1">'DA-10'!G$65</f>
        <v>0</v>
      </c>
      <c r="R90" s="309">
        <f ca="1">'DA-10'!H$65</f>
        <v>0</v>
      </c>
      <c r="S90" s="309">
        <f ca="1">'DA-10'!I$65</f>
        <v>0</v>
      </c>
    </row>
    <row r="91" spans="1:19" s="736" customFormat="1" x14ac:dyDescent="0.2">
      <c r="A91" s="5"/>
      <c r="B91" s="249"/>
      <c r="C91" s="13" t="s">
        <v>546</v>
      </c>
      <c r="D91" s="311">
        <f>'I-4 History'!D91</f>
        <v>0</v>
      </c>
      <c r="E91" s="311">
        <f>'I-4 History'!E91</f>
        <v>0</v>
      </c>
      <c r="F91" s="311">
        <f>'I-4 History'!F91</f>
        <v>0</v>
      </c>
      <c r="G91" s="311">
        <f>'I-4 History'!G91</f>
        <v>0</v>
      </c>
      <c r="H91" s="311">
        <f>'I-4 History'!H91</f>
        <v>0</v>
      </c>
      <c r="I91" s="311">
        <f>'I-4 History'!I91</f>
        <v>0</v>
      </c>
      <c r="J91" s="311">
        <f>'I-4 History'!J91</f>
        <v>0</v>
      </c>
      <c r="K91" s="311">
        <f>'I-4 History'!K91</f>
        <v>0</v>
      </c>
      <c r="L91" s="309">
        <f ca="1">'DA-10'!B$66</f>
        <v>0</v>
      </c>
      <c r="M91" s="805">
        <f ca="1">'DA-10'!C$66</f>
        <v>0</v>
      </c>
      <c r="N91" s="311">
        <f ca="1">'DA-10'!D$66</f>
        <v>0</v>
      </c>
      <c r="O91" s="309">
        <f ca="1">'DA-10'!E$66</f>
        <v>0</v>
      </c>
      <c r="P91" s="309">
        <f ca="1">'DA-10'!F$66</f>
        <v>0</v>
      </c>
      <c r="Q91" s="309">
        <f ca="1">'DA-10'!G$66</f>
        <v>0</v>
      </c>
      <c r="R91" s="309">
        <f ca="1">'DA-10'!H$66</f>
        <v>0</v>
      </c>
      <c r="S91" s="309">
        <f ca="1">'DA-10'!I$66</f>
        <v>0</v>
      </c>
    </row>
    <row r="92" spans="1:19" x14ac:dyDescent="0.2">
      <c r="A92" s="5"/>
      <c r="B92" s="249"/>
      <c r="C92" s="13" t="s">
        <v>547</v>
      </c>
      <c r="D92" s="311">
        <f>'I-4 History'!D92</f>
        <v>0</v>
      </c>
      <c r="E92" s="311">
        <f>'I-4 History'!E92</f>
        <v>0</v>
      </c>
      <c r="F92" s="311">
        <f>'I-4 History'!F92</f>
        <v>0</v>
      </c>
      <c r="G92" s="311">
        <f>'I-4 History'!G92</f>
        <v>0</v>
      </c>
      <c r="H92" s="311">
        <f>'I-4 History'!H92</f>
        <v>0</v>
      </c>
      <c r="I92" s="311">
        <f>'I-4 History'!I92</f>
        <v>0</v>
      </c>
      <c r="J92" s="311">
        <f>'I-4 History'!J92</f>
        <v>0</v>
      </c>
      <c r="K92" s="311">
        <f>'I-4 History'!K92</f>
        <v>0</v>
      </c>
      <c r="L92" s="309">
        <f ca="1">'DA-10'!B$67</f>
        <v>0</v>
      </c>
      <c r="M92" s="805">
        <f ca="1">'DA-10'!C$67</f>
        <v>0</v>
      </c>
      <c r="N92" s="311">
        <f ca="1">'DA-10'!D$67</f>
        <v>0</v>
      </c>
      <c r="O92" s="309">
        <f ca="1">'DA-10'!E$67</f>
        <v>0</v>
      </c>
      <c r="P92" s="309">
        <f ca="1">'DA-10'!F$67</f>
        <v>0</v>
      </c>
      <c r="Q92" s="309">
        <f ca="1">'DA-10'!G$67</f>
        <v>0</v>
      </c>
      <c r="R92" s="309">
        <f ca="1">'DA-10'!H$67</f>
        <v>0</v>
      </c>
      <c r="S92" s="309">
        <f ca="1">'DA-10'!I$67</f>
        <v>0</v>
      </c>
    </row>
    <row r="93" spans="1:19" s="736" customFormat="1" x14ac:dyDescent="0.2">
      <c r="A93" s="5"/>
      <c r="B93" s="249"/>
      <c r="C93" s="13" t="s">
        <v>498</v>
      </c>
      <c r="D93" s="311">
        <f>'I-4 History'!D93</f>
        <v>0</v>
      </c>
      <c r="E93" s="311">
        <f>'I-4 History'!E93</f>
        <v>0</v>
      </c>
      <c r="F93" s="311">
        <f>'I-4 History'!F93</f>
        <v>0</v>
      </c>
      <c r="G93" s="311">
        <f>'I-4 History'!G93</f>
        <v>0</v>
      </c>
      <c r="H93" s="311">
        <f>'I-4 History'!H93</f>
        <v>0</v>
      </c>
      <c r="I93" s="311">
        <f>'I-4 History'!I93</f>
        <v>0</v>
      </c>
      <c r="J93" s="311">
        <f>'I-4 History'!J93</f>
        <v>0</v>
      </c>
      <c r="K93" s="311">
        <f>'I-4 History'!K93</f>
        <v>0</v>
      </c>
      <c r="L93" s="309">
        <f ca="1">'DA-10'!B$68</f>
        <v>0</v>
      </c>
      <c r="M93" s="805">
        <f ca="1">'DA-10'!C$68</f>
        <v>0</v>
      </c>
      <c r="N93" s="311">
        <f ca="1">'DA-10'!D$68</f>
        <v>0</v>
      </c>
      <c r="O93" s="309">
        <f ca="1">'DA-10'!E$68</f>
        <v>0</v>
      </c>
      <c r="P93" s="309">
        <f ca="1">'DA-10'!F$68</f>
        <v>0</v>
      </c>
      <c r="Q93" s="309">
        <f ca="1">'DA-10'!G$68</f>
        <v>0</v>
      </c>
      <c r="R93" s="309">
        <f ca="1">'DA-10'!H$68</f>
        <v>0</v>
      </c>
      <c r="S93" s="309">
        <f ca="1">'DA-10'!I$68</f>
        <v>0</v>
      </c>
    </row>
    <row r="94" spans="1:19" x14ac:dyDescent="0.2">
      <c r="A94" s="5"/>
      <c r="B94" s="249"/>
      <c r="C94" s="13" t="s">
        <v>70</v>
      </c>
      <c r="D94" s="311">
        <f>'I-4 History'!D94</f>
        <v>0</v>
      </c>
      <c r="E94" s="311">
        <f>'I-4 History'!E94</f>
        <v>0</v>
      </c>
      <c r="F94" s="311">
        <f>'I-4 History'!F94</f>
        <v>0</v>
      </c>
      <c r="G94" s="311">
        <f>'I-4 History'!G94</f>
        <v>0</v>
      </c>
      <c r="H94" s="311">
        <f>'I-4 History'!H94</f>
        <v>0</v>
      </c>
      <c r="I94" s="311">
        <f>'I-4 History'!I94</f>
        <v>0</v>
      </c>
      <c r="J94" s="311">
        <f>'I-4 History'!J94</f>
        <v>0</v>
      </c>
      <c r="K94" s="311">
        <f>'I-4 History'!K94</f>
        <v>0</v>
      </c>
      <c r="L94" s="309">
        <f ca="1">'DA-10'!B$69</f>
        <v>0</v>
      </c>
      <c r="M94" s="805">
        <f ca="1">'DA-10'!C$69</f>
        <v>0.24469602286134443</v>
      </c>
      <c r="N94" s="311">
        <f ca="1">'DA-10'!D$69</f>
        <v>0.24469602286134443</v>
      </c>
      <c r="O94" s="309">
        <f ca="1">'DA-10'!E$69</f>
        <v>0.24797064097994501</v>
      </c>
      <c r="P94" s="309">
        <f ca="1">'DA-10'!F$69</f>
        <v>0.2513902510049324</v>
      </c>
      <c r="Q94" s="309">
        <f ca="1">'DA-10'!G$69</f>
        <v>0.25472056083084099</v>
      </c>
      <c r="R94" s="309">
        <f ca="1">'DA-10'!H$69</f>
        <v>0.25789513960141619</v>
      </c>
      <c r="S94" s="309">
        <f ca="1">'DA-10'!I$69</f>
        <v>0.26089302890629795</v>
      </c>
    </row>
    <row r="95" spans="1:19" x14ac:dyDescent="0.2">
      <c r="A95" s="5"/>
      <c r="B95" s="249"/>
      <c r="C95" s="12" t="s">
        <v>75</v>
      </c>
      <c r="D95" s="312">
        <f t="shared" ref="D95:L95" si="18">SUBTOTAL(9,D89:D94)</f>
        <v>0</v>
      </c>
      <c r="E95" s="310">
        <f t="shared" si="18"/>
        <v>0</v>
      </c>
      <c r="F95" s="310">
        <f t="shared" si="18"/>
        <v>0</v>
      </c>
      <c r="G95" s="310">
        <f t="shared" si="18"/>
        <v>0</v>
      </c>
      <c r="H95" s="310">
        <f t="shared" si="18"/>
        <v>0</v>
      </c>
      <c r="I95" s="310">
        <f t="shared" si="18"/>
        <v>0</v>
      </c>
      <c r="J95" s="310">
        <f t="shared" si="18"/>
        <v>0</v>
      </c>
      <c r="K95" s="310">
        <f t="shared" si="18"/>
        <v>0</v>
      </c>
      <c r="L95" s="310">
        <f t="shared" ca="1" si="18"/>
        <v>0</v>
      </c>
      <c r="M95" s="510">
        <f t="shared" ref="M95:S95" ca="1" si="19">SUBTOTAL(9,M89:M94)</f>
        <v>0.24469602286134443</v>
      </c>
      <c r="N95" s="312">
        <f t="shared" ca="1" si="19"/>
        <v>0.24469602286134443</v>
      </c>
      <c r="O95" s="310">
        <f t="shared" ca="1" si="19"/>
        <v>0.24797064097994501</v>
      </c>
      <c r="P95" s="310">
        <f t="shared" ca="1" si="19"/>
        <v>0.2513902510049324</v>
      </c>
      <c r="Q95" s="310">
        <f t="shared" ca="1" si="19"/>
        <v>0.25472056083084099</v>
      </c>
      <c r="R95" s="310">
        <f t="shared" ca="1" si="19"/>
        <v>0.25789513960141619</v>
      </c>
      <c r="S95" s="310">
        <f t="shared" ca="1" si="19"/>
        <v>0.26089302890629795</v>
      </c>
    </row>
    <row r="96" spans="1:19" x14ac:dyDescent="0.2">
      <c r="A96" s="5"/>
      <c r="B96" s="249"/>
      <c r="C96" s="12"/>
      <c r="D96" s="263"/>
      <c r="E96" s="263"/>
      <c r="F96" s="263"/>
      <c r="G96" s="263"/>
      <c r="H96" s="263"/>
      <c r="I96" s="263"/>
      <c r="J96" s="263"/>
      <c r="K96" s="263"/>
      <c r="L96" s="263"/>
      <c r="M96" s="807"/>
      <c r="N96" s="263"/>
      <c r="O96" s="263"/>
      <c r="P96" s="263"/>
      <c r="Q96" s="263"/>
      <c r="R96" s="263"/>
      <c r="S96" s="263"/>
    </row>
    <row r="97" spans="1:19" ht="13.5" thickBot="1" x14ac:dyDescent="0.25">
      <c r="A97" s="5"/>
      <c r="B97" s="250"/>
      <c r="C97" s="268" t="s">
        <v>243</v>
      </c>
      <c r="D97" s="266">
        <f t="shared" ref="D97:S97" si="20">SUBTOTAL(9,D7:D95)</f>
        <v>0</v>
      </c>
      <c r="E97" s="266">
        <f t="shared" si="20"/>
        <v>0</v>
      </c>
      <c r="F97" s="266">
        <f t="shared" si="20"/>
        <v>0</v>
      </c>
      <c r="G97" s="266">
        <f t="shared" si="20"/>
        <v>0</v>
      </c>
      <c r="H97" s="266">
        <f t="shared" si="20"/>
        <v>0</v>
      </c>
      <c r="I97" s="266">
        <f t="shared" si="20"/>
        <v>0</v>
      </c>
      <c r="J97" s="266">
        <f t="shared" si="20"/>
        <v>0</v>
      </c>
      <c r="K97" s="266">
        <f t="shared" si="20"/>
        <v>0</v>
      </c>
      <c r="L97" s="266">
        <f t="shared" ca="1" si="20"/>
        <v>0</v>
      </c>
      <c r="M97" s="808">
        <f t="shared" ca="1" si="20"/>
        <v>39.190724842153045</v>
      </c>
      <c r="N97" s="266">
        <f t="shared" ca="1" si="20"/>
        <v>39.190724842153045</v>
      </c>
      <c r="O97" s="266">
        <f t="shared" ca="1" si="20"/>
        <v>39.71519048793072</v>
      </c>
      <c r="P97" s="266">
        <f t="shared" ca="1" si="20"/>
        <v>40.646026161762222</v>
      </c>
      <c r="Q97" s="266">
        <f t="shared" ca="1" si="20"/>
        <v>41.68261943913658</v>
      </c>
      <c r="R97" s="266">
        <f t="shared" ca="1" si="20"/>
        <v>42.341398697153295</v>
      </c>
      <c r="S97" s="266">
        <f t="shared" ca="1" si="20"/>
        <v>43.039739218837767</v>
      </c>
    </row>
    <row r="98" spans="1:19" ht="18" x14ac:dyDescent="0.2">
      <c r="A98" s="5"/>
      <c r="B98" s="252"/>
      <c r="C98" s="248" t="s">
        <v>161</v>
      </c>
      <c r="D98" s="264"/>
      <c r="E98" s="264"/>
      <c r="F98" s="264"/>
      <c r="G98" s="264"/>
      <c r="H98" s="264"/>
      <c r="I98" s="264"/>
      <c r="J98" s="264"/>
      <c r="K98" s="264"/>
      <c r="L98" s="264"/>
      <c r="M98" s="809"/>
      <c r="N98" s="264"/>
      <c r="O98" s="264"/>
      <c r="P98" s="264"/>
      <c r="Q98" s="264"/>
      <c r="R98" s="264"/>
      <c r="S98" s="264"/>
    </row>
    <row r="99" spans="1:19" x14ac:dyDescent="0.2">
      <c r="A99" s="5"/>
      <c r="B99" s="249" t="str">
        <f ca="1">+'I-4 History'!B97</f>
        <v>DA-11</v>
      </c>
      <c r="C99" s="14" t="str">
        <f ca="1">+'I-4 History'!C97</f>
        <v>Asset Assessment (Inspections)</v>
      </c>
      <c r="D99" s="11"/>
      <c r="E99" s="11"/>
      <c r="F99" s="11"/>
      <c r="G99" s="11"/>
      <c r="H99" s="11"/>
      <c r="I99" s="11"/>
      <c r="J99" s="11"/>
      <c r="K99" s="11"/>
      <c r="L99" s="11"/>
      <c r="M99" s="504"/>
      <c r="N99" s="11"/>
      <c r="O99" s="11"/>
      <c r="P99" s="11"/>
      <c r="Q99" s="11"/>
      <c r="R99" s="11"/>
      <c r="S99" s="11"/>
    </row>
    <row r="100" spans="1:19" x14ac:dyDescent="0.2">
      <c r="A100" s="5"/>
      <c r="B100" s="249"/>
      <c r="C100" s="13" t="s">
        <v>68</v>
      </c>
      <c r="D100" s="311">
        <f>'I-4 History'!D98</f>
        <v>0</v>
      </c>
      <c r="E100" s="311">
        <f>'I-4 History'!E98</f>
        <v>0</v>
      </c>
      <c r="F100" s="311">
        <f>'I-4 History'!F98</f>
        <v>0</v>
      </c>
      <c r="G100" s="311">
        <f>'I-4 History'!G98</f>
        <v>0</v>
      </c>
      <c r="H100" s="311">
        <f>'I-4 History'!H98</f>
        <v>0</v>
      </c>
      <c r="I100" s="311">
        <f>'I-4 History'!I98</f>
        <v>0</v>
      </c>
      <c r="J100" s="311">
        <f>'I-4 History'!J98</f>
        <v>0</v>
      </c>
      <c r="K100" s="311">
        <f>'I-4 History'!K98</f>
        <v>0</v>
      </c>
      <c r="L100" s="309">
        <f ca="1">'DA-11'!B$64</f>
        <v>0</v>
      </c>
      <c r="M100" s="805">
        <f ca="1">'DA-11'!C$64</f>
        <v>0</v>
      </c>
      <c r="N100" s="311">
        <f ca="1">'DA-11'!D$64</f>
        <v>0</v>
      </c>
      <c r="O100" s="309">
        <f ca="1">'DA-11'!E$64</f>
        <v>0</v>
      </c>
      <c r="P100" s="309">
        <f ca="1">'DA-11'!F$64</f>
        <v>0</v>
      </c>
      <c r="Q100" s="309">
        <f ca="1">'DA-11'!G$64</f>
        <v>0</v>
      </c>
      <c r="R100" s="309">
        <f ca="1">'DA-11'!H$64</f>
        <v>0</v>
      </c>
      <c r="S100" s="309">
        <f ca="1">'DA-11'!I$64</f>
        <v>0</v>
      </c>
    </row>
    <row r="101" spans="1:19" x14ac:dyDescent="0.2">
      <c r="B101" s="249"/>
      <c r="C101" s="13" t="s">
        <v>69</v>
      </c>
      <c r="D101" s="311">
        <f>'I-4 History'!D99</f>
        <v>0</v>
      </c>
      <c r="E101" s="311">
        <f>'I-4 History'!E99</f>
        <v>0</v>
      </c>
      <c r="F101" s="311">
        <f>'I-4 History'!F99</f>
        <v>0</v>
      </c>
      <c r="G101" s="311">
        <f>'I-4 History'!G99</f>
        <v>0</v>
      </c>
      <c r="H101" s="311">
        <f>'I-4 History'!H99</f>
        <v>0</v>
      </c>
      <c r="I101" s="311">
        <f>'I-4 History'!I99</f>
        <v>0</v>
      </c>
      <c r="J101" s="311">
        <f>'I-4 History'!J99</f>
        <v>0</v>
      </c>
      <c r="K101" s="311">
        <f>'I-4 History'!K99</f>
        <v>0</v>
      </c>
      <c r="L101" s="309">
        <f ca="1">'DA-11'!B$65</f>
        <v>0</v>
      </c>
      <c r="M101" s="805">
        <f ca="1">'DA-11'!C$65</f>
        <v>0</v>
      </c>
      <c r="N101" s="311">
        <f ca="1">'DA-11'!D$65</f>
        <v>0</v>
      </c>
      <c r="O101" s="309">
        <f ca="1">'DA-11'!E$65</f>
        <v>0</v>
      </c>
      <c r="P101" s="309">
        <f ca="1">'DA-11'!F$65</f>
        <v>0</v>
      </c>
      <c r="Q101" s="309">
        <f ca="1">'DA-11'!G$65</f>
        <v>0</v>
      </c>
      <c r="R101" s="309">
        <f ca="1">'DA-11'!H$65</f>
        <v>0</v>
      </c>
      <c r="S101" s="309">
        <f ca="1">'DA-11'!I$65</f>
        <v>0</v>
      </c>
    </row>
    <row r="102" spans="1:19" s="736" customFormat="1" x14ac:dyDescent="0.2">
      <c r="B102" s="249"/>
      <c r="C102" s="13" t="s">
        <v>546</v>
      </c>
      <c r="D102" s="311">
        <f>'I-4 History'!D100</f>
        <v>0</v>
      </c>
      <c r="E102" s="311">
        <f>'I-4 History'!E100</f>
        <v>0</v>
      </c>
      <c r="F102" s="311">
        <f>'I-4 History'!F100</f>
        <v>0</v>
      </c>
      <c r="G102" s="311">
        <f>'I-4 History'!G100</f>
        <v>0</v>
      </c>
      <c r="H102" s="311">
        <f>'I-4 History'!H100</f>
        <v>0</v>
      </c>
      <c r="I102" s="311">
        <f>'I-4 History'!I100</f>
        <v>0</v>
      </c>
      <c r="J102" s="311">
        <f>'I-4 History'!J100</f>
        <v>0</v>
      </c>
      <c r="K102" s="311">
        <f>'I-4 History'!K100</f>
        <v>0</v>
      </c>
      <c r="L102" s="309">
        <f ca="1">'DA-11'!B$66</f>
        <v>0</v>
      </c>
      <c r="M102" s="805">
        <f ca="1">'DA-11'!C$66</f>
        <v>0</v>
      </c>
      <c r="N102" s="311">
        <f ca="1">'DA-11'!D$66</f>
        <v>0</v>
      </c>
      <c r="O102" s="309">
        <f ca="1">'DA-11'!E$66</f>
        <v>0</v>
      </c>
      <c r="P102" s="309">
        <f ca="1">'DA-11'!F$66</f>
        <v>0</v>
      </c>
      <c r="Q102" s="309">
        <f ca="1">'DA-11'!G$66</f>
        <v>0</v>
      </c>
      <c r="R102" s="309">
        <f ca="1">'DA-11'!H$66</f>
        <v>0</v>
      </c>
      <c r="S102" s="309">
        <f ca="1">'DA-11'!I$66</f>
        <v>0</v>
      </c>
    </row>
    <row r="103" spans="1:19" x14ac:dyDescent="0.2">
      <c r="B103" s="249"/>
      <c r="C103" s="13" t="s">
        <v>547</v>
      </c>
      <c r="D103" s="311">
        <f>'I-4 History'!D101</f>
        <v>0</v>
      </c>
      <c r="E103" s="311">
        <f>'I-4 History'!E101</f>
        <v>0</v>
      </c>
      <c r="F103" s="311">
        <f>'I-4 History'!F101</f>
        <v>0</v>
      </c>
      <c r="G103" s="311">
        <f>'I-4 History'!G101</f>
        <v>0</v>
      </c>
      <c r="H103" s="311">
        <f>'I-4 History'!H101</f>
        <v>0</v>
      </c>
      <c r="I103" s="311">
        <f>'I-4 History'!I101</f>
        <v>0</v>
      </c>
      <c r="J103" s="311">
        <f>'I-4 History'!J101</f>
        <v>0</v>
      </c>
      <c r="K103" s="311">
        <f>'I-4 History'!K101</f>
        <v>0</v>
      </c>
      <c r="L103" s="309">
        <f ca="1">'DA-11'!B$67</f>
        <v>0</v>
      </c>
      <c r="M103" s="805">
        <f ca="1">'DA-11'!C$67</f>
        <v>0</v>
      </c>
      <c r="N103" s="311">
        <f ca="1">'DA-11'!D$67</f>
        <v>0</v>
      </c>
      <c r="O103" s="309">
        <f ca="1">'DA-11'!E$67</f>
        <v>0</v>
      </c>
      <c r="P103" s="309">
        <f ca="1">'DA-11'!F$67</f>
        <v>0</v>
      </c>
      <c r="Q103" s="309">
        <f ca="1">'DA-11'!G$67</f>
        <v>0</v>
      </c>
      <c r="R103" s="309">
        <f ca="1">'DA-11'!H$67</f>
        <v>0</v>
      </c>
      <c r="S103" s="309">
        <f ca="1">'DA-11'!I$67</f>
        <v>0</v>
      </c>
    </row>
    <row r="104" spans="1:19" s="736" customFormat="1" x14ac:dyDescent="0.2">
      <c r="B104" s="249"/>
      <c r="C104" s="13" t="s">
        <v>498</v>
      </c>
      <c r="D104" s="311">
        <f>'I-4 History'!D102</f>
        <v>0</v>
      </c>
      <c r="E104" s="311">
        <f>'I-4 History'!E102</f>
        <v>0</v>
      </c>
      <c r="F104" s="311">
        <f>'I-4 History'!F102</f>
        <v>0</v>
      </c>
      <c r="G104" s="311">
        <f>'I-4 History'!G102</f>
        <v>0</v>
      </c>
      <c r="H104" s="311">
        <f>'I-4 History'!H102</f>
        <v>0</v>
      </c>
      <c r="I104" s="311">
        <f>'I-4 History'!I102</f>
        <v>0</v>
      </c>
      <c r="J104" s="311">
        <f>'I-4 History'!J102</f>
        <v>0</v>
      </c>
      <c r="K104" s="311">
        <f>'I-4 History'!K102</f>
        <v>0</v>
      </c>
      <c r="L104" s="309">
        <f ca="1">'DA-11'!B$68</f>
        <v>0</v>
      </c>
      <c r="M104" s="805">
        <f ca="1">'DA-11'!C$68</f>
        <v>0</v>
      </c>
      <c r="N104" s="311">
        <f ca="1">'DA-11'!D$68</f>
        <v>0</v>
      </c>
      <c r="O104" s="309">
        <f ca="1">'DA-11'!E$68</f>
        <v>0</v>
      </c>
      <c r="P104" s="309">
        <f ca="1">'DA-11'!F$68</f>
        <v>0</v>
      </c>
      <c r="Q104" s="309">
        <f ca="1">'DA-11'!G$68</f>
        <v>0</v>
      </c>
      <c r="R104" s="309">
        <f ca="1">'DA-11'!H$68</f>
        <v>0</v>
      </c>
      <c r="S104" s="309">
        <f ca="1">'DA-11'!I$68</f>
        <v>0</v>
      </c>
    </row>
    <row r="105" spans="1:19" x14ac:dyDescent="0.2">
      <c r="B105" s="249"/>
      <c r="C105" s="13" t="s">
        <v>70</v>
      </c>
      <c r="D105" s="311">
        <f>'I-4 History'!D103</f>
        <v>0</v>
      </c>
      <c r="E105" s="311">
        <f>'I-4 History'!E103</f>
        <v>0</v>
      </c>
      <c r="F105" s="311">
        <f>'I-4 History'!F103</f>
        <v>0</v>
      </c>
      <c r="G105" s="311">
        <f>'I-4 History'!G103</f>
        <v>0</v>
      </c>
      <c r="H105" s="311">
        <f>'I-4 History'!H103</f>
        <v>0</v>
      </c>
      <c r="I105" s="311">
        <f>'I-4 History'!I103</f>
        <v>0</v>
      </c>
      <c r="J105" s="311">
        <f>'I-4 History'!J103</f>
        <v>0</v>
      </c>
      <c r="K105" s="311">
        <f>'I-4 History'!K103</f>
        <v>0</v>
      </c>
      <c r="L105" s="309">
        <f ca="1">'DA-11'!B$69</f>
        <v>0</v>
      </c>
      <c r="M105" s="805">
        <f ca="1">'DA-11'!C$69</f>
        <v>12.315709086422265</v>
      </c>
      <c r="N105" s="311">
        <f ca="1">'DA-11'!D$69</f>
        <v>12.315709086422265</v>
      </c>
      <c r="O105" s="309">
        <f ca="1">'DA-11'!E$69</f>
        <v>12.480522734172741</v>
      </c>
      <c r="P105" s="309">
        <f ca="1">'DA-11'!F$69</f>
        <v>12.652633918344387</v>
      </c>
      <c r="Q105" s="309">
        <f ca="1">'DA-11'!G$69</f>
        <v>12.820250565741981</v>
      </c>
      <c r="R105" s="309">
        <f ca="1">'DA-11'!H$69</f>
        <v>12.980029168406443</v>
      </c>
      <c r="S105" s="309">
        <f ca="1">'DA-11'!I$69</f>
        <v>13.130914875989607</v>
      </c>
    </row>
    <row r="106" spans="1:19" x14ac:dyDescent="0.2">
      <c r="B106" s="249"/>
      <c r="C106" s="12" t="s">
        <v>75</v>
      </c>
      <c r="D106" s="312">
        <f t="shared" ref="D106:K106" si="21">SUBTOTAL(9,D100:D105)</f>
        <v>0</v>
      </c>
      <c r="E106" s="310">
        <f t="shared" si="21"/>
        <v>0</v>
      </c>
      <c r="F106" s="310">
        <f t="shared" si="21"/>
        <v>0</v>
      </c>
      <c r="G106" s="310">
        <f t="shared" si="21"/>
        <v>0</v>
      </c>
      <c r="H106" s="310">
        <f t="shared" si="21"/>
        <v>0</v>
      </c>
      <c r="I106" s="310">
        <f t="shared" si="21"/>
        <v>0</v>
      </c>
      <c r="J106" s="310">
        <f t="shared" si="21"/>
        <v>0</v>
      </c>
      <c r="K106" s="310">
        <f t="shared" si="21"/>
        <v>0</v>
      </c>
      <c r="L106" s="310">
        <f t="shared" ref="L106:S106" ca="1" si="22">SUBTOTAL(9,L100:L105)</f>
        <v>0</v>
      </c>
      <c r="M106" s="510">
        <f t="shared" ca="1" si="22"/>
        <v>12.315709086422265</v>
      </c>
      <c r="N106" s="312">
        <f t="shared" ca="1" si="22"/>
        <v>12.315709086422265</v>
      </c>
      <c r="O106" s="310">
        <f t="shared" ca="1" si="22"/>
        <v>12.480522734172741</v>
      </c>
      <c r="P106" s="310">
        <f t="shared" ca="1" si="22"/>
        <v>12.652633918344387</v>
      </c>
      <c r="Q106" s="310">
        <f t="shared" ca="1" si="22"/>
        <v>12.820250565741981</v>
      </c>
      <c r="R106" s="310">
        <f t="shared" ca="1" si="22"/>
        <v>12.980029168406443</v>
      </c>
      <c r="S106" s="310">
        <f t="shared" ca="1" si="22"/>
        <v>13.130914875989607</v>
      </c>
    </row>
    <row r="107" spans="1:19" x14ac:dyDescent="0.2">
      <c r="B107" s="249"/>
      <c r="C107" s="12"/>
      <c r="D107" s="262"/>
      <c r="E107" s="262"/>
      <c r="F107" s="262"/>
      <c r="G107" s="262"/>
      <c r="H107" s="262"/>
      <c r="I107" s="262"/>
      <c r="J107" s="262"/>
      <c r="K107" s="262"/>
      <c r="L107" s="262"/>
      <c r="M107" s="806"/>
      <c r="N107" s="262"/>
      <c r="O107" s="262"/>
      <c r="P107" s="262"/>
      <c r="Q107" s="262"/>
      <c r="R107" s="262"/>
      <c r="S107" s="262"/>
    </row>
    <row r="108" spans="1:19" x14ac:dyDescent="0.2">
      <c r="A108" s="5"/>
      <c r="B108" s="249" t="str">
        <f ca="1">+'I-4 History'!B106</f>
        <v>DA-12</v>
      </c>
      <c r="C108" s="14" t="str">
        <f ca="1">+'I-4 History'!C106</f>
        <v>Asset Maintenance</v>
      </c>
      <c r="D108" s="11"/>
      <c r="E108" s="11"/>
      <c r="F108" s="11"/>
      <c r="G108" s="11"/>
      <c r="H108" s="11"/>
      <c r="I108" s="11"/>
      <c r="J108" s="11"/>
      <c r="K108" s="11"/>
      <c r="L108" s="11"/>
      <c r="M108" s="504"/>
      <c r="N108" s="11"/>
      <c r="O108" s="11"/>
      <c r="P108" s="11"/>
      <c r="Q108" s="11"/>
      <c r="R108" s="11"/>
      <c r="S108" s="11"/>
    </row>
    <row r="109" spans="1:19" x14ac:dyDescent="0.2">
      <c r="B109" s="249"/>
      <c r="C109" s="13" t="s">
        <v>68</v>
      </c>
      <c r="D109" s="311">
        <f>'I-4 History'!D107</f>
        <v>0</v>
      </c>
      <c r="E109" s="311">
        <f>'I-4 History'!E107</f>
        <v>0</v>
      </c>
      <c r="F109" s="311">
        <f>'I-4 History'!F107</f>
        <v>0</v>
      </c>
      <c r="G109" s="311">
        <f>'I-4 History'!G107</f>
        <v>0</v>
      </c>
      <c r="H109" s="311">
        <f>'I-4 History'!H107</f>
        <v>0</v>
      </c>
      <c r="I109" s="311">
        <f>'I-4 History'!I107</f>
        <v>0</v>
      </c>
      <c r="J109" s="311">
        <f>'I-4 History'!J107</f>
        <v>0</v>
      </c>
      <c r="K109" s="311">
        <f>'I-4 History'!K107</f>
        <v>0</v>
      </c>
      <c r="L109" s="309">
        <f ca="1">'DA-12'!B$64</f>
        <v>0</v>
      </c>
      <c r="M109" s="805">
        <f ca="1">'DA-12'!C$64</f>
        <v>0</v>
      </c>
      <c r="N109" s="311">
        <f ca="1">'DA-12'!D$64</f>
        <v>0</v>
      </c>
      <c r="O109" s="309">
        <f ca="1">'DA-12'!E$64</f>
        <v>0</v>
      </c>
      <c r="P109" s="309">
        <f ca="1">'DA-12'!F$64</f>
        <v>0</v>
      </c>
      <c r="Q109" s="309">
        <f ca="1">'DA-12'!G$64</f>
        <v>0</v>
      </c>
      <c r="R109" s="309">
        <f ca="1">'DA-12'!H$64</f>
        <v>0</v>
      </c>
      <c r="S109" s="309">
        <f ca="1">'DA-12'!I$64</f>
        <v>0</v>
      </c>
    </row>
    <row r="110" spans="1:19" x14ac:dyDescent="0.2">
      <c r="B110" s="249"/>
      <c r="C110" s="13" t="s">
        <v>69</v>
      </c>
      <c r="D110" s="311">
        <f>'I-4 History'!D108</f>
        <v>0</v>
      </c>
      <c r="E110" s="311">
        <f>'I-4 History'!E108</f>
        <v>0</v>
      </c>
      <c r="F110" s="311">
        <f>'I-4 History'!F108</f>
        <v>0</v>
      </c>
      <c r="G110" s="311">
        <f>'I-4 History'!G108</f>
        <v>0</v>
      </c>
      <c r="H110" s="311">
        <f>'I-4 History'!H108</f>
        <v>0</v>
      </c>
      <c r="I110" s="311">
        <f>'I-4 History'!I108</f>
        <v>0</v>
      </c>
      <c r="J110" s="311">
        <f>'I-4 History'!J108</f>
        <v>0</v>
      </c>
      <c r="K110" s="311">
        <f>'I-4 History'!K108</f>
        <v>0</v>
      </c>
      <c r="L110" s="309">
        <f ca="1">'DA-12'!B$65</f>
        <v>0</v>
      </c>
      <c r="M110" s="805">
        <f ca="1">'DA-12'!C$65</f>
        <v>0</v>
      </c>
      <c r="N110" s="311">
        <f ca="1">'DA-12'!D$65</f>
        <v>0</v>
      </c>
      <c r="O110" s="309">
        <f ca="1">'DA-12'!E$65</f>
        <v>0</v>
      </c>
      <c r="P110" s="309">
        <f ca="1">'DA-12'!F$65</f>
        <v>0</v>
      </c>
      <c r="Q110" s="309">
        <f ca="1">'DA-12'!G$65</f>
        <v>0</v>
      </c>
      <c r="R110" s="309">
        <f ca="1">'DA-12'!H$65</f>
        <v>0</v>
      </c>
      <c r="S110" s="309">
        <f ca="1">'DA-12'!I$65</f>
        <v>0</v>
      </c>
    </row>
    <row r="111" spans="1:19" s="736" customFormat="1" x14ac:dyDescent="0.2">
      <c r="B111" s="249"/>
      <c r="C111" s="13" t="s">
        <v>546</v>
      </c>
      <c r="D111" s="311">
        <f>'I-4 History'!D109</f>
        <v>0</v>
      </c>
      <c r="E111" s="311">
        <f>'I-4 History'!E109</f>
        <v>0</v>
      </c>
      <c r="F111" s="311">
        <f>'I-4 History'!F109</f>
        <v>0</v>
      </c>
      <c r="G111" s="311">
        <f>'I-4 History'!G109</f>
        <v>0</v>
      </c>
      <c r="H111" s="311">
        <f>'I-4 History'!H109</f>
        <v>0</v>
      </c>
      <c r="I111" s="311">
        <f>'I-4 History'!I109</f>
        <v>0</v>
      </c>
      <c r="J111" s="311">
        <f>'I-4 History'!J109</f>
        <v>0</v>
      </c>
      <c r="K111" s="311">
        <f>'I-4 History'!K109</f>
        <v>0</v>
      </c>
      <c r="L111" s="309">
        <f ca="1">'DA-12'!B$66</f>
        <v>0</v>
      </c>
      <c r="M111" s="805">
        <f ca="1">'DA-12'!C$66</f>
        <v>0</v>
      </c>
      <c r="N111" s="311">
        <f ca="1">'DA-12'!D$66</f>
        <v>0</v>
      </c>
      <c r="O111" s="309">
        <f ca="1">'DA-12'!E$66</f>
        <v>0</v>
      </c>
      <c r="P111" s="309">
        <f ca="1">'DA-12'!F$66</f>
        <v>0</v>
      </c>
      <c r="Q111" s="309">
        <f ca="1">'DA-12'!G$66</f>
        <v>0</v>
      </c>
      <c r="R111" s="309">
        <f ca="1">'DA-12'!H$66</f>
        <v>0</v>
      </c>
      <c r="S111" s="309">
        <f ca="1">'DA-12'!I$66</f>
        <v>0</v>
      </c>
    </row>
    <row r="112" spans="1:19" x14ac:dyDescent="0.2">
      <c r="B112" s="249"/>
      <c r="C112" s="13" t="s">
        <v>547</v>
      </c>
      <c r="D112" s="311">
        <f>'I-4 History'!D110</f>
        <v>0</v>
      </c>
      <c r="E112" s="311">
        <f>'I-4 History'!E110</f>
        <v>0</v>
      </c>
      <c r="F112" s="311">
        <f>'I-4 History'!F110</f>
        <v>0</v>
      </c>
      <c r="G112" s="311">
        <f>'I-4 History'!G110</f>
        <v>0</v>
      </c>
      <c r="H112" s="311">
        <f>'I-4 History'!H110</f>
        <v>0</v>
      </c>
      <c r="I112" s="311">
        <f>'I-4 History'!I110</f>
        <v>0</v>
      </c>
      <c r="J112" s="311">
        <f>'I-4 History'!J110</f>
        <v>0</v>
      </c>
      <c r="K112" s="311">
        <f>'I-4 History'!K110</f>
        <v>0</v>
      </c>
      <c r="L112" s="309">
        <f ca="1">'DA-12'!B$67</f>
        <v>0</v>
      </c>
      <c r="M112" s="805">
        <f ca="1">'DA-12'!C$67</f>
        <v>0</v>
      </c>
      <c r="N112" s="311">
        <f ca="1">'DA-12'!D$67</f>
        <v>0</v>
      </c>
      <c r="O112" s="309">
        <f ca="1">'DA-12'!E$67</f>
        <v>0</v>
      </c>
      <c r="P112" s="309">
        <f ca="1">'DA-12'!F$67</f>
        <v>0</v>
      </c>
      <c r="Q112" s="309">
        <f ca="1">'DA-12'!G$67</f>
        <v>0</v>
      </c>
      <c r="R112" s="309">
        <f ca="1">'DA-12'!H$67</f>
        <v>0</v>
      </c>
      <c r="S112" s="309">
        <f ca="1">'DA-12'!I$67</f>
        <v>0</v>
      </c>
    </row>
    <row r="113" spans="1:19" s="736" customFormat="1" x14ac:dyDescent="0.2">
      <c r="B113" s="249"/>
      <c r="C113" s="13" t="s">
        <v>498</v>
      </c>
      <c r="D113" s="311">
        <f>'I-4 History'!D111</f>
        <v>0</v>
      </c>
      <c r="E113" s="311">
        <f>'I-4 History'!E111</f>
        <v>0</v>
      </c>
      <c r="F113" s="311">
        <f>'I-4 History'!F111</f>
        <v>0</v>
      </c>
      <c r="G113" s="311">
        <f>'I-4 History'!G111</f>
        <v>0</v>
      </c>
      <c r="H113" s="311">
        <f>'I-4 History'!H111</f>
        <v>0</v>
      </c>
      <c r="I113" s="311">
        <f>'I-4 History'!I111</f>
        <v>0</v>
      </c>
      <c r="J113" s="311">
        <f>'I-4 History'!J111</f>
        <v>0</v>
      </c>
      <c r="K113" s="311">
        <f>'I-4 History'!K111</f>
        <v>0</v>
      </c>
      <c r="L113" s="309">
        <f ca="1">'DA-12'!B$68</f>
        <v>0</v>
      </c>
      <c r="M113" s="805">
        <f ca="1">'DA-12'!C$68</f>
        <v>0</v>
      </c>
      <c r="N113" s="311">
        <f ca="1">'DA-12'!D$68</f>
        <v>0</v>
      </c>
      <c r="O113" s="309">
        <f ca="1">'DA-12'!E$68</f>
        <v>0</v>
      </c>
      <c r="P113" s="309">
        <f ca="1">'DA-12'!F$68</f>
        <v>0</v>
      </c>
      <c r="Q113" s="309">
        <f ca="1">'DA-12'!G$68</f>
        <v>0</v>
      </c>
      <c r="R113" s="309">
        <f ca="1">'DA-12'!H$68</f>
        <v>0</v>
      </c>
      <c r="S113" s="309">
        <f ca="1">'DA-12'!I$68</f>
        <v>0</v>
      </c>
    </row>
    <row r="114" spans="1:19" x14ac:dyDescent="0.2">
      <c r="B114" s="249"/>
      <c r="C114" s="13" t="s">
        <v>70</v>
      </c>
      <c r="D114" s="311">
        <f>'I-4 History'!D112</f>
        <v>0</v>
      </c>
      <c r="E114" s="311">
        <f>'I-4 History'!E112</f>
        <v>0</v>
      </c>
      <c r="F114" s="311">
        <f>'I-4 History'!F112</f>
        <v>0</v>
      </c>
      <c r="G114" s="311">
        <f>'I-4 History'!G112</f>
        <v>0</v>
      </c>
      <c r="H114" s="311">
        <f>'I-4 History'!H112</f>
        <v>0</v>
      </c>
      <c r="I114" s="311">
        <f>'I-4 History'!I112</f>
        <v>0</v>
      </c>
      <c r="J114" s="311">
        <f>'I-4 History'!J112</f>
        <v>0</v>
      </c>
      <c r="K114" s="311">
        <f>'I-4 History'!K112</f>
        <v>0</v>
      </c>
      <c r="L114" s="309">
        <f ca="1">'DA-12'!B$69</f>
        <v>0</v>
      </c>
      <c r="M114" s="805">
        <f ca="1">'DA-12'!C$69</f>
        <v>15.80929937859651</v>
      </c>
      <c r="N114" s="311">
        <f ca="1">'DA-12'!D$69</f>
        <v>15.80929937859651</v>
      </c>
      <c r="O114" s="309">
        <f ca="1">'DA-12'!E$69</f>
        <v>29.465216108661604</v>
      </c>
      <c r="P114" s="309">
        <f ca="1">'DA-12'!F$69</f>
        <v>29.013460087999352</v>
      </c>
      <c r="Q114" s="309">
        <f ca="1">'DA-12'!G$69</f>
        <v>29.228624455795821</v>
      </c>
      <c r="R114" s="309">
        <f ca="1">'DA-12'!H$69</f>
        <v>29.433727365103824</v>
      </c>
      <c r="S114" s="309">
        <f ca="1">'DA-12'!I$69</f>
        <v>29.627414736768316</v>
      </c>
    </row>
    <row r="115" spans="1:19" x14ac:dyDescent="0.2">
      <c r="B115" s="249"/>
      <c r="C115" s="12" t="s">
        <v>75</v>
      </c>
      <c r="D115" s="312">
        <f t="shared" ref="D115:K115" si="23">SUBTOTAL(9,D109:D114)</f>
        <v>0</v>
      </c>
      <c r="E115" s="310">
        <f t="shared" si="23"/>
        <v>0</v>
      </c>
      <c r="F115" s="310">
        <f t="shared" si="23"/>
        <v>0</v>
      </c>
      <c r="G115" s="310">
        <f t="shared" si="23"/>
        <v>0</v>
      </c>
      <c r="H115" s="310">
        <f t="shared" si="23"/>
        <v>0</v>
      </c>
      <c r="I115" s="310">
        <f t="shared" si="23"/>
        <v>0</v>
      </c>
      <c r="J115" s="310">
        <f t="shared" si="23"/>
        <v>0</v>
      </c>
      <c r="K115" s="310">
        <f t="shared" si="23"/>
        <v>0</v>
      </c>
      <c r="L115" s="310">
        <f t="shared" ref="L115:S115" ca="1" si="24">SUBTOTAL(9,L109:L114)</f>
        <v>0</v>
      </c>
      <c r="M115" s="510">
        <f t="shared" ca="1" si="24"/>
        <v>15.80929937859651</v>
      </c>
      <c r="N115" s="312">
        <f t="shared" ca="1" si="24"/>
        <v>15.80929937859651</v>
      </c>
      <c r="O115" s="310">
        <f t="shared" ca="1" si="24"/>
        <v>29.465216108661604</v>
      </c>
      <c r="P115" s="310">
        <f t="shared" ca="1" si="24"/>
        <v>29.013460087999352</v>
      </c>
      <c r="Q115" s="310">
        <f t="shared" ca="1" si="24"/>
        <v>29.228624455795821</v>
      </c>
      <c r="R115" s="310">
        <f t="shared" ca="1" si="24"/>
        <v>29.433727365103824</v>
      </c>
      <c r="S115" s="310">
        <f t="shared" ca="1" si="24"/>
        <v>29.627414736768316</v>
      </c>
    </row>
    <row r="116" spans="1:19" x14ac:dyDescent="0.2">
      <c r="B116" s="249"/>
      <c r="C116" s="12"/>
      <c r="D116" s="262"/>
      <c r="E116" s="262"/>
      <c r="F116" s="262"/>
      <c r="G116" s="262"/>
      <c r="H116" s="262"/>
      <c r="I116" s="262"/>
      <c r="J116" s="262"/>
      <c r="K116" s="262"/>
      <c r="L116" s="262"/>
      <c r="M116" s="806"/>
      <c r="N116" s="262"/>
      <c r="O116" s="262"/>
      <c r="P116" s="262"/>
      <c r="Q116" s="262"/>
      <c r="R116" s="262"/>
      <c r="S116" s="262"/>
    </row>
    <row r="117" spans="1:19" x14ac:dyDescent="0.2">
      <c r="A117" s="5"/>
      <c r="B117" s="249" t="str">
        <f ca="1">+'I-4 History'!B115</f>
        <v>DA-13</v>
      </c>
      <c r="C117" s="14" t="str">
        <f ca="1">+'I-4 History'!C115</f>
        <v>Substation Property Maintenance</v>
      </c>
      <c r="D117" s="11"/>
      <c r="E117" s="11"/>
      <c r="F117" s="11"/>
      <c r="G117" s="11"/>
      <c r="H117" s="11"/>
      <c r="I117" s="11"/>
      <c r="J117" s="11"/>
      <c r="K117" s="11"/>
      <c r="L117" s="11"/>
      <c r="M117" s="504"/>
      <c r="N117" s="11"/>
      <c r="O117" s="11"/>
      <c r="P117" s="11"/>
      <c r="Q117" s="11"/>
      <c r="R117" s="11"/>
      <c r="S117" s="11"/>
    </row>
    <row r="118" spans="1:19" x14ac:dyDescent="0.2">
      <c r="B118" s="249"/>
      <c r="C118" s="13" t="s">
        <v>68</v>
      </c>
      <c r="D118" s="311">
        <f>'I-4 History'!D116</f>
        <v>0</v>
      </c>
      <c r="E118" s="311">
        <f>'I-4 History'!E116</f>
        <v>0</v>
      </c>
      <c r="F118" s="311">
        <f>'I-4 History'!F116</f>
        <v>0</v>
      </c>
      <c r="G118" s="311">
        <f>'I-4 History'!G116</f>
        <v>0</v>
      </c>
      <c r="H118" s="311">
        <f>'I-4 History'!H116</f>
        <v>0</v>
      </c>
      <c r="I118" s="311">
        <f>'I-4 History'!I116</f>
        <v>0</v>
      </c>
      <c r="J118" s="311">
        <f>'I-4 History'!J116</f>
        <v>0</v>
      </c>
      <c r="K118" s="311">
        <f>'I-4 History'!K116</f>
        <v>0</v>
      </c>
      <c r="L118" s="309">
        <f ca="1">'DA-13'!B$64</f>
        <v>0</v>
      </c>
      <c r="M118" s="805">
        <f ca="1">'DA-13'!C$64</f>
        <v>0</v>
      </c>
      <c r="N118" s="311">
        <f ca="1">'DA-13'!D$64</f>
        <v>0</v>
      </c>
      <c r="O118" s="309">
        <f ca="1">'DA-13'!E$64</f>
        <v>0</v>
      </c>
      <c r="P118" s="309">
        <f ca="1">'DA-13'!F$64</f>
        <v>0</v>
      </c>
      <c r="Q118" s="309">
        <f ca="1">'DA-13'!G$64</f>
        <v>0</v>
      </c>
      <c r="R118" s="309">
        <f ca="1">'DA-13'!H$64</f>
        <v>0</v>
      </c>
      <c r="S118" s="309">
        <f ca="1">'DA-13'!I$64</f>
        <v>0</v>
      </c>
    </row>
    <row r="119" spans="1:19" x14ac:dyDescent="0.2">
      <c r="B119" s="249"/>
      <c r="C119" s="13" t="s">
        <v>69</v>
      </c>
      <c r="D119" s="311">
        <f>'I-4 History'!D117</f>
        <v>0</v>
      </c>
      <c r="E119" s="311">
        <f>'I-4 History'!E117</f>
        <v>0</v>
      </c>
      <c r="F119" s="311">
        <f>'I-4 History'!F117</f>
        <v>0</v>
      </c>
      <c r="G119" s="311">
        <f>'I-4 History'!G117</f>
        <v>0</v>
      </c>
      <c r="H119" s="311">
        <f>'I-4 History'!H117</f>
        <v>0</v>
      </c>
      <c r="I119" s="311">
        <f>'I-4 History'!I117</f>
        <v>0</v>
      </c>
      <c r="J119" s="311">
        <f>'I-4 History'!J117</f>
        <v>0</v>
      </c>
      <c r="K119" s="311">
        <f>'I-4 History'!K117</f>
        <v>0</v>
      </c>
      <c r="L119" s="309">
        <f ca="1">'DA-13'!B$65</f>
        <v>0</v>
      </c>
      <c r="M119" s="805">
        <f ca="1">'DA-13'!C$65</f>
        <v>0</v>
      </c>
      <c r="N119" s="311">
        <f ca="1">'DA-13'!D$65</f>
        <v>0</v>
      </c>
      <c r="O119" s="309">
        <f ca="1">'DA-13'!E$65</f>
        <v>0</v>
      </c>
      <c r="P119" s="309">
        <f ca="1">'DA-13'!F$65</f>
        <v>0</v>
      </c>
      <c r="Q119" s="309">
        <f ca="1">'DA-13'!G$65</f>
        <v>0</v>
      </c>
      <c r="R119" s="309">
        <f ca="1">'DA-13'!H$65</f>
        <v>0</v>
      </c>
      <c r="S119" s="309">
        <f ca="1">'DA-13'!I$65</f>
        <v>0</v>
      </c>
    </row>
    <row r="120" spans="1:19" s="736" customFormat="1" x14ac:dyDescent="0.2">
      <c r="B120" s="249"/>
      <c r="C120" s="13" t="s">
        <v>546</v>
      </c>
      <c r="D120" s="311">
        <f>'I-4 History'!D118</f>
        <v>0</v>
      </c>
      <c r="E120" s="311">
        <f>'I-4 History'!E118</f>
        <v>0</v>
      </c>
      <c r="F120" s="311">
        <f>'I-4 History'!F118</f>
        <v>0</v>
      </c>
      <c r="G120" s="311">
        <f>'I-4 History'!G118</f>
        <v>0</v>
      </c>
      <c r="H120" s="311">
        <f>'I-4 History'!H118</f>
        <v>0</v>
      </c>
      <c r="I120" s="311">
        <f>'I-4 History'!I118</f>
        <v>0</v>
      </c>
      <c r="J120" s="311">
        <f>'I-4 History'!J118</f>
        <v>0</v>
      </c>
      <c r="K120" s="311">
        <f>'I-4 History'!K118</f>
        <v>0</v>
      </c>
      <c r="L120" s="309">
        <f ca="1">'DA-13'!B$66</f>
        <v>0</v>
      </c>
      <c r="M120" s="805">
        <f ca="1">'DA-13'!C$66</f>
        <v>0</v>
      </c>
      <c r="N120" s="311">
        <f ca="1">'DA-13'!D$66</f>
        <v>0</v>
      </c>
      <c r="O120" s="309">
        <f ca="1">'DA-13'!E$66</f>
        <v>0</v>
      </c>
      <c r="P120" s="309">
        <f ca="1">'DA-13'!F$66</f>
        <v>0</v>
      </c>
      <c r="Q120" s="309">
        <f ca="1">'DA-13'!G$66</f>
        <v>0</v>
      </c>
      <c r="R120" s="309">
        <f ca="1">'DA-13'!H$66</f>
        <v>0</v>
      </c>
      <c r="S120" s="309">
        <f ca="1">'DA-13'!I$66</f>
        <v>0</v>
      </c>
    </row>
    <row r="121" spans="1:19" x14ac:dyDescent="0.2">
      <c r="B121" s="249"/>
      <c r="C121" s="13" t="s">
        <v>547</v>
      </c>
      <c r="D121" s="311">
        <f>'I-4 History'!D119</f>
        <v>0</v>
      </c>
      <c r="E121" s="311">
        <f>'I-4 History'!E119</f>
        <v>0</v>
      </c>
      <c r="F121" s="311">
        <f>'I-4 History'!F119</f>
        <v>0</v>
      </c>
      <c r="G121" s="311">
        <f>'I-4 History'!G119</f>
        <v>0</v>
      </c>
      <c r="H121" s="311">
        <f>'I-4 History'!H119</f>
        <v>0</v>
      </c>
      <c r="I121" s="311">
        <f>'I-4 History'!I119</f>
        <v>0</v>
      </c>
      <c r="J121" s="311">
        <f>'I-4 History'!J119</f>
        <v>0</v>
      </c>
      <c r="K121" s="311">
        <f>'I-4 History'!K119</f>
        <v>0</v>
      </c>
      <c r="L121" s="309">
        <f ca="1">'DA-13'!B$67</f>
        <v>0</v>
      </c>
      <c r="M121" s="805">
        <f ca="1">'DA-13'!C$67</f>
        <v>0</v>
      </c>
      <c r="N121" s="311">
        <f ca="1">'DA-13'!D$67</f>
        <v>0</v>
      </c>
      <c r="O121" s="309">
        <f ca="1">'DA-13'!E$67</f>
        <v>0</v>
      </c>
      <c r="P121" s="309">
        <f ca="1">'DA-13'!F$67</f>
        <v>0</v>
      </c>
      <c r="Q121" s="309">
        <f ca="1">'DA-13'!G$67</f>
        <v>0</v>
      </c>
      <c r="R121" s="309">
        <f ca="1">'DA-13'!H$67</f>
        <v>0</v>
      </c>
      <c r="S121" s="309">
        <f ca="1">'DA-13'!I$67</f>
        <v>0</v>
      </c>
    </row>
    <row r="122" spans="1:19" s="736" customFormat="1" x14ac:dyDescent="0.2">
      <c r="B122" s="249"/>
      <c r="C122" s="13" t="s">
        <v>498</v>
      </c>
      <c r="D122" s="311">
        <f>'I-4 History'!D120</f>
        <v>0</v>
      </c>
      <c r="E122" s="311">
        <f>'I-4 History'!E120</f>
        <v>0</v>
      </c>
      <c r="F122" s="311">
        <f>'I-4 History'!F120</f>
        <v>0</v>
      </c>
      <c r="G122" s="311">
        <f>'I-4 History'!G120</f>
        <v>0</v>
      </c>
      <c r="H122" s="311">
        <f>'I-4 History'!H120</f>
        <v>0</v>
      </c>
      <c r="I122" s="311">
        <f>'I-4 History'!I120</f>
        <v>0</v>
      </c>
      <c r="J122" s="311">
        <f>'I-4 History'!J120</f>
        <v>0</v>
      </c>
      <c r="K122" s="311">
        <f>'I-4 History'!K120</f>
        <v>0</v>
      </c>
      <c r="L122" s="309">
        <f ca="1">'DA-13'!B$68</f>
        <v>0</v>
      </c>
      <c r="M122" s="805">
        <f ca="1">'DA-13'!C$68</f>
        <v>0</v>
      </c>
      <c r="N122" s="311">
        <f ca="1">'DA-13'!D$68</f>
        <v>0</v>
      </c>
      <c r="O122" s="309">
        <f ca="1">'DA-13'!E$68</f>
        <v>0</v>
      </c>
      <c r="P122" s="309">
        <f ca="1">'DA-13'!F$68</f>
        <v>0</v>
      </c>
      <c r="Q122" s="309">
        <f ca="1">'DA-13'!G$68</f>
        <v>0</v>
      </c>
      <c r="R122" s="309">
        <f ca="1">'DA-13'!H$68</f>
        <v>0</v>
      </c>
      <c r="S122" s="309">
        <f ca="1">'DA-13'!I$68</f>
        <v>0</v>
      </c>
    </row>
    <row r="123" spans="1:19" x14ac:dyDescent="0.2">
      <c r="B123" s="249"/>
      <c r="C123" s="13" t="s">
        <v>70</v>
      </c>
      <c r="D123" s="311">
        <f>'I-4 History'!D121</f>
        <v>0</v>
      </c>
      <c r="E123" s="311">
        <f>'I-4 History'!E121</f>
        <v>0</v>
      </c>
      <c r="F123" s="311">
        <f>'I-4 History'!F121</f>
        <v>0</v>
      </c>
      <c r="G123" s="311">
        <f>'I-4 History'!G121</f>
        <v>0</v>
      </c>
      <c r="H123" s="311">
        <f>'I-4 History'!H121</f>
        <v>0</v>
      </c>
      <c r="I123" s="311">
        <f>'I-4 History'!I121</f>
        <v>0</v>
      </c>
      <c r="J123" s="311">
        <f>'I-4 History'!J121</f>
        <v>0</v>
      </c>
      <c r="K123" s="311">
        <f>'I-4 History'!K121</f>
        <v>0</v>
      </c>
      <c r="L123" s="309">
        <f ca="1">'DA-13'!B$69</f>
        <v>0</v>
      </c>
      <c r="M123" s="805">
        <f ca="1">'DA-13'!C$69</f>
        <v>7.9834671234971522</v>
      </c>
      <c r="N123" s="311">
        <f ca="1">'DA-13'!D$69</f>
        <v>7.9834671234971522</v>
      </c>
      <c r="O123" s="309">
        <f ca="1">'DA-13'!E$69</f>
        <v>8.090305010709848</v>
      </c>
      <c r="P123" s="309">
        <f ca="1">'DA-13'!F$69</f>
        <v>8.2018734125597561</v>
      </c>
      <c r="Q123" s="309">
        <f ca="1">'DA-13'!G$69</f>
        <v>8.3105283007565536</v>
      </c>
      <c r="R123" s="309">
        <f ca="1">'DA-13'!H$69</f>
        <v>8.4141022981982712</v>
      </c>
      <c r="S123" s="309">
        <f ca="1">'DA-13'!I$69</f>
        <v>8.5119116145310052</v>
      </c>
    </row>
    <row r="124" spans="1:19" x14ac:dyDescent="0.2">
      <c r="B124" s="249"/>
      <c r="C124" s="12" t="s">
        <v>75</v>
      </c>
      <c r="D124" s="312">
        <f t="shared" ref="D124:K124" si="25">SUBTOTAL(9,D118:D123)</f>
        <v>0</v>
      </c>
      <c r="E124" s="310">
        <f t="shared" si="25"/>
        <v>0</v>
      </c>
      <c r="F124" s="310">
        <f t="shared" si="25"/>
        <v>0</v>
      </c>
      <c r="G124" s="310">
        <f t="shared" si="25"/>
        <v>0</v>
      </c>
      <c r="H124" s="310">
        <f t="shared" si="25"/>
        <v>0</v>
      </c>
      <c r="I124" s="310">
        <f t="shared" si="25"/>
        <v>0</v>
      </c>
      <c r="J124" s="310">
        <f t="shared" si="25"/>
        <v>0</v>
      </c>
      <c r="K124" s="310">
        <f t="shared" si="25"/>
        <v>0</v>
      </c>
      <c r="L124" s="310">
        <f t="shared" ref="L124:S124" ca="1" si="26">SUBTOTAL(9,L118:L123)</f>
        <v>0</v>
      </c>
      <c r="M124" s="510">
        <f t="shared" ca="1" si="26"/>
        <v>7.9834671234971522</v>
      </c>
      <c r="N124" s="312">
        <f t="shared" ca="1" si="26"/>
        <v>7.9834671234971522</v>
      </c>
      <c r="O124" s="310">
        <f t="shared" ca="1" si="26"/>
        <v>8.090305010709848</v>
      </c>
      <c r="P124" s="310">
        <f t="shared" ca="1" si="26"/>
        <v>8.2018734125597561</v>
      </c>
      <c r="Q124" s="310">
        <f t="shared" ca="1" si="26"/>
        <v>8.3105283007565536</v>
      </c>
      <c r="R124" s="310">
        <f t="shared" ca="1" si="26"/>
        <v>8.4141022981982712</v>
      </c>
      <c r="S124" s="310">
        <f t="shared" ca="1" si="26"/>
        <v>8.5119116145310052</v>
      </c>
    </row>
    <row r="125" spans="1:19" x14ac:dyDescent="0.2">
      <c r="B125" s="249"/>
      <c r="C125" s="12"/>
      <c r="D125" s="262"/>
      <c r="E125" s="262"/>
      <c r="F125" s="262"/>
      <c r="G125" s="262"/>
      <c r="H125" s="262"/>
      <c r="I125" s="262"/>
      <c r="J125" s="262"/>
      <c r="K125" s="262"/>
      <c r="L125" s="262"/>
      <c r="M125" s="806"/>
      <c r="N125" s="262"/>
      <c r="O125" s="262"/>
      <c r="P125" s="262"/>
      <c r="Q125" s="262"/>
      <c r="R125" s="262"/>
      <c r="S125" s="262"/>
    </row>
    <row r="126" spans="1:19" x14ac:dyDescent="0.2">
      <c r="A126" s="5"/>
      <c r="B126" s="249" t="str">
        <f ca="1">+'I-4 History'!B124</f>
        <v>DA-14</v>
      </c>
      <c r="C126" s="14" t="str">
        <f ca="1">+'I-4 History'!C124</f>
        <v>Vegetation Management</v>
      </c>
      <c r="D126" s="11"/>
      <c r="E126" s="11"/>
      <c r="F126" s="11"/>
      <c r="G126" s="11"/>
      <c r="H126" s="11"/>
      <c r="I126" s="11"/>
      <c r="J126" s="11"/>
      <c r="K126" s="11"/>
      <c r="L126" s="11"/>
      <c r="M126" s="504"/>
      <c r="N126" s="11"/>
      <c r="O126" s="11"/>
      <c r="P126" s="11"/>
      <c r="Q126" s="11"/>
      <c r="R126" s="11"/>
      <c r="S126" s="11"/>
    </row>
    <row r="127" spans="1:19" x14ac:dyDescent="0.2">
      <c r="A127" s="5"/>
      <c r="B127" s="249"/>
      <c r="C127" s="13" t="s">
        <v>68</v>
      </c>
      <c r="D127" s="311">
        <f>'I-4 History'!D125</f>
        <v>0</v>
      </c>
      <c r="E127" s="311">
        <f>'I-4 History'!E125</f>
        <v>0</v>
      </c>
      <c r="F127" s="311">
        <f>'I-4 History'!F125</f>
        <v>0</v>
      </c>
      <c r="G127" s="311">
        <f>'I-4 History'!G125</f>
        <v>0</v>
      </c>
      <c r="H127" s="311">
        <f>'I-4 History'!H125</f>
        <v>0</v>
      </c>
      <c r="I127" s="311">
        <f>'I-4 History'!I125</f>
        <v>0</v>
      </c>
      <c r="J127" s="311">
        <f>'I-4 History'!J125</f>
        <v>0</v>
      </c>
      <c r="K127" s="311">
        <f>'I-4 History'!K125</f>
        <v>0</v>
      </c>
      <c r="L127" s="309">
        <f ca="1">'DA-14'!B$64</f>
        <v>0</v>
      </c>
      <c r="M127" s="805">
        <f ca="1">'DA-14'!C$64</f>
        <v>0</v>
      </c>
      <c r="N127" s="311">
        <f ca="1">'DA-14'!D$64</f>
        <v>0</v>
      </c>
      <c r="O127" s="309">
        <f ca="1">'DA-14'!E$64</f>
        <v>0</v>
      </c>
      <c r="P127" s="309">
        <f ca="1">'DA-14'!F$64</f>
        <v>0</v>
      </c>
      <c r="Q127" s="309">
        <f ca="1">'DA-14'!G$64</f>
        <v>0</v>
      </c>
      <c r="R127" s="309">
        <f ca="1">'DA-14'!H$64</f>
        <v>0</v>
      </c>
      <c r="S127" s="309">
        <f ca="1">'DA-14'!I$64</f>
        <v>0</v>
      </c>
    </row>
    <row r="128" spans="1:19" x14ac:dyDescent="0.2">
      <c r="A128" s="5"/>
      <c r="B128" s="249"/>
      <c r="C128" s="13" t="s">
        <v>69</v>
      </c>
      <c r="D128" s="311">
        <f>'I-4 History'!D126</f>
        <v>0</v>
      </c>
      <c r="E128" s="311">
        <f>'I-4 History'!E126</f>
        <v>0</v>
      </c>
      <c r="F128" s="311">
        <f>'I-4 History'!F126</f>
        <v>0</v>
      </c>
      <c r="G128" s="311">
        <f>'I-4 History'!G126</f>
        <v>0</v>
      </c>
      <c r="H128" s="311">
        <f>'I-4 History'!H126</f>
        <v>0</v>
      </c>
      <c r="I128" s="311">
        <f>'I-4 History'!I126</f>
        <v>0</v>
      </c>
      <c r="J128" s="311">
        <f>'I-4 History'!J126</f>
        <v>0</v>
      </c>
      <c r="K128" s="311">
        <f>'I-4 History'!K126</f>
        <v>0</v>
      </c>
      <c r="L128" s="309">
        <f ca="1">'DA-14'!B$65</f>
        <v>0</v>
      </c>
      <c r="M128" s="805">
        <f ca="1">'DA-14'!C$65</f>
        <v>0</v>
      </c>
      <c r="N128" s="311">
        <f ca="1">'DA-14'!D$65</f>
        <v>0</v>
      </c>
      <c r="O128" s="309">
        <f ca="1">'DA-14'!E$65</f>
        <v>0</v>
      </c>
      <c r="P128" s="309">
        <f ca="1">'DA-14'!F$65</f>
        <v>0</v>
      </c>
      <c r="Q128" s="309">
        <f ca="1">'DA-14'!G$65</f>
        <v>0</v>
      </c>
      <c r="R128" s="309">
        <f ca="1">'DA-14'!H$65</f>
        <v>0</v>
      </c>
      <c r="S128" s="309">
        <f ca="1">'DA-14'!I$65</f>
        <v>0</v>
      </c>
    </row>
    <row r="129" spans="1:19" s="736" customFormat="1" x14ac:dyDescent="0.2">
      <c r="A129" s="5"/>
      <c r="B129" s="249"/>
      <c r="C129" s="13" t="s">
        <v>546</v>
      </c>
      <c r="D129" s="311">
        <f>'I-4 History'!D127</f>
        <v>0</v>
      </c>
      <c r="E129" s="311">
        <f>'I-4 History'!E127</f>
        <v>0</v>
      </c>
      <c r="F129" s="311">
        <f>'I-4 History'!F127</f>
        <v>0</v>
      </c>
      <c r="G129" s="311">
        <f>'I-4 History'!G127</f>
        <v>0</v>
      </c>
      <c r="H129" s="311">
        <f>'I-4 History'!H127</f>
        <v>0</v>
      </c>
      <c r="I129" s="311">
        <f>'I-4 History'!I127</f>
        <v>0</v>
      </c>
      <c r="J129" s="311">
        <f>'I-4 History'!J127</f>
        <v>0</v>
      </c>
      <c r="K129" s="311">
        <f>'I-4 History'!K127</f>
        <v>0</v>
      </c>
      <c r="L129" s="309">
        <f ca="1">'DA-14'!B$66</f>
        <v>0</v>
      </c>
      <c r="M129" s="805">
        <f ca="1">'DA-14'!C$66</f>
        <v>0</v>
      </c>
      <c r="N129" s="311">
        <f ca="1">'DA-14'!D$66</f>
        <v>0</v>
      </c>
      <c r="O129" s="309">
        <f ca="1">'DA-14'!E$66</f>
        <v>0</v>
      </c>
      <c r="P129" s="309">
        <f ca="1">'DA-14'!F$66</f>
        <v>0</v>
      </c>
      <c r="Q129" s="309">
        <f ca="1">'DA-14'!G$66</f>
        <v>0</v>
      </c>
      <c r="R129" s="309">
        <f ca="1">'DA-14'!H$66</f>
        <v>0</v>
      </c>
      <c r="S129" s="309">
        <f ca="1">'DA-14'!I$66</f>
        <v>0</v>
      </c>
    </row>
    <row r="130" spans="1:19" x14ac:dyDescent="0.2">
      <c r="A130" s="5"/>
      <c r="B130" s="249"/>
      <c r="C130" s="13" t="s">
        <v>547</v>
      </c>
      <c r="D130" s="311">
        <f>'I-4 History'!D128</f>
        <v>0</v>
      </c>
      <c r="E130" s="311">
        <f>'I-4 History'!E128</f>
        <v>0</v>
      </c>
      <c r="F130" s="311">
        <f>'I-4 History'!F128</f>
        <v>0</v>
      </c>
      <c r="G130" s="311">
        <f>'I-4 History'!G128</f>
        <v>0</v>
      </c>
      <c r="H130" s="311">
        <f>'I-4 History'!H128</f>
        <v>0</v>
      </c>
      <c r="I130" s="311">
        <f>'I-4 History'!I128</f>
        <v>0</v>
      </c>
      <c r="J130" s="311">
        <f>'I-4 History'!J128</f>
        <v>0</v>
      </c>
      <c r="K130" s="311">
        <f>'I-4 History'!K128</f>
        <v>0</v>
      </c>
      <c r="L130" s="309">
        <f ca="1">'DA-14'!B$67</f>
        <v>0</v>
      </c>
      <c r="M130" s="805">
        <f ca="1">'DA-14'!C$67</f>
        <v>0</v>
      </c>
      <c r="N130" s="311">
        <f ca="1">'DA-14'!D$67</f>
        <v>0</v>
      </c>
      <c r="O130" s="309">
        <f ca="1">'DA-14'!E$67</f>
        <v>0</v>
      </c>
      <c r="P130" s="309">
        <f ca="1">'DA-14'!F$67</f>
        <v>0</v>
      </c>
      <c r="Q130" s="309">
        <f ca="1">'DA-14'!G$67</f>
        <v>0</v>
      </c>
      <c r="R130" s="309">
        <f ca="1">'DA-14'!H$67</f>
        <v>0</v>
      </c>
      <c r="S130" s="309">
        <f ca="1">'DA-14'!I$67</f>
        <v>0</v>
      </c>
    </row>
    <row r="131" spans="1:19" s="736" customFormat="1" x14ac:dyDescent="0.2">
      <c r="A131" s="5"/>
      <c r="B131" s="249"/>
      <c r="C131" s="13" t="s">
        <v>498</v>
      </c>
      <c r="D131" s="311">
        <f>'I-4 History'!D129</f>
        <v>0</v>
      </c>
      <c r="E131" s="311">
        <f>'I-4 History'!E129</f>
        <v>0</v>
      </c>
      <c r="F131" s="311">
        <f>'I-4 History'!F129</f>
        <v>0</v>
      </c>
      <c r="G131" s="311">
        <f>'I-4 History'!G129</f>
        <v>0</v>
      </c>
      <c r="H131" s="311">
        <f>'I-4 History'!H129</f>
        <v>0</v>
      </c>
      <c r="I131" s="311">
        <f>'I-4 History'!I129</f>
        <v>0</v>
      </c>
      <c r="J131" s="311">
        <f>'I-4 History'!J129</f>
        <v>0</v>
      </c>
      <c r="K131" s="311">
        <f>'I-4 History'!K129</f>
        <v>0</v>
      </c>
      <c r="L131" s="309">
        <f ca="1">'DA-14'!B$68</f>
        <v>0</v>
      </c>
      <c r="M131" s="805">
        <f ca="1">'DA-14'!C$68</f>
        <v>0</v>
      </c>
      <c r="N131" s="311">
        <f ca="1">'DA-14'!D$68</f>
        <v>0</v>
      </c>
      <c r="O131" s="309">
        <f ca="1">'DA-14'!E$68</f>
        <v>0</v>
      </c>
      <c r="P131" s="309">
        <f ca="1">'DA-14'!F$68</f>
        <v>0</v>
      </c>
      <c r="Q131" s="309">
        <f ca="1">'DA-14'!G$68</f>
        <v>0</v>
      </c>
      <c r="R131" s="309">
        <f ca="1">'DA-14'!H$68</f>
        <v>0</v>
      </c>
      <c r="S131" s="309">
        <f ca="1">'DA-14'!I$68</f>
        <v>0</v>
      </c>
    </row>
    <row r="132" spans="1:19" x14ac:dyDescent="0.2">
      <c r="A132" s="5"/>
      <c r="B132" s="249"/>
      <c r="C132" s="13" t="s">
        <v>70</v>
      </c>
      <c r="D132" s="311">
        <f>'I-4 History'!D130</f>
        <v>0</v>
      </c>
      <c r="E132" s="311">
        <f>'I-4 History'!E130</f>
        <v>0</v>
      </c>
      <c r="F132" s="311">
        <f>'I-4 History'!F130</f>
        <v>0</v>
      </c>
      <c r="G132" s="311">
        <f>'I-4 History'!G130</f>
        <v>0</v>
      </c>
      <c r="H132" s="311">
        <f>'I-4 History'!H130</f>
        <v>0</v>
      </c>
      <c r="I132" s="311">
        <f>'I-4 History'!I130</f>
        <v>0</v>
      </c>
      <c r="J132" s="311">
        <f>'I-4 History'!J130</f>
        <v>0</v>
      </c>
      <c r="K132" s="311">
        <f>'I-4 History'!K130</f>
        <v>0</v>
      </c>
      <c r="L132" s="309">
        <f ca="1">'DA-14'!B$69</f>
        <v>0</v>
      </c>
      <c r="M132" s="805">
        <f ca="1">'DA-14'!C$69</f>
        <v>39.194150775567124</v>
      </c>
      <c r="N132" s="311">
        <f ca="1">'DA-14'!D$69</f>
        <v>39.194150775567124</v>
      </c>
      <c r="O132" s="309">
        <f ca="1">'DA-14'!E$69</f>
        <v>39.718662268528988</v>
      </c>
      <c r="P132" s="309">
        <f ca="1">'DA-14'!F$69</f>
        <v>40.266397819543421</v>
      </c>
      <c r="Q132" s="309">
        <f ca="1">'DA-14'!G$69</f>
        <v>40.799829723828914</v>
      </c>
      <c r="R132" s="309">
        <f ca="1">'DA-14'!H$69</f>
        <v>41.308317428401637</v>
      </c>
      <c r="S132" s="309">
        <f ca="1">'DA-14'!I$69</f>
        <v>41.788503922853067</v>
      </c>
    </row>
    <row r="133" spans="1:19" x14ac:dyDescent="0.2">
      <c r="A133" s="5"/>
      <c r="B133" s="249"/>
      <c r="C133" s="12" t="s">
        <v>75</v>
      </c>
      <c r="D133" s="312">
        <f t="shared" ref="D133:K133" si="27">SUBTOTAL(9,D127:D132)</f>
        <v>0</v>
      </c>
      <c r="E133" s="310">
        <f t="shared" si="27"/>
        <v>0</v>
      </c>
      <c r="F133" s="310">
        <f t="shared" si="27"/>
        <v>0</v>
      </c>
      <c r="G133" s="310">
        <f t="shared" si="27"/>
        <v>0</v>
      </c>
      <c r="H133" s="310">
        <f t="shared" si="27"/>
        <v>0</v>
      </c>
      <c r="I133" s="310">
        <f t="shared" si="27"/>
        <v>0</v>
      </c>
      <c r="J133" s="310">
        <f t="shared" si="27"/>
        <v>0</v>
      </c>
      <c r="K133" s="310">
        <f t="shared" si="27"/>
        <v>0</v>
      </c>
      <c r="L133" s="310">
        <f t="shared" ref="L133:S133" ca="1" si="28">SUBTOTAL(9,L127:L132)</f>
        <v>0</v>
      </c>
      <c r="M133" s="510">
        <f t="shared" ca="1" si="28"/>
        <v>39.194150775567124</v>
      </c>
      <c r="N133" s="312">
        <f t="shared" ca="1" si="28"/>
        <v>39.194150775567124</v>
      </c>
      <c r="O133" s="310">
        <f t="shared" ca="1" si="28"/>
        <v>39.718662268528988</v>
      </c>
      <c r="P133" s="310">
        <f t="shared" ca="1" si="28"/>
        <v>40.266397819543421</v>
      </c>
      <c r="Q133" s="310">
        <f t="shared" ca="1" si="28"/>
        <v>40.799829723828914</v>
      </c>
      <c r="R133" s="310">
        <f t="shared" ca="1" si="28"/>
        <v>41.308317428401637</v>
      </c>
      <c r="S133" s="310">
        <f t="shared" ca="1" si="28"/>
        <v>41.788503922853067</v>
      </c>
    </row>
    <row r="134" spans="1:19" x14ac:dyDescent="0.2">
      <c r="A134" s="5"/>
      <c r="B134" s="249"/>
      <c r="C134" s="12"/>
      <c r="D134" s="262"/>
      <c r="E134" s="262"/>
      <c r="F134" s="262"/>
      <c r="G134" s="262"/>
      <c r="H134" s="262"/>
      <c r="I134" s="262"/>
      <c r="J134" s="262"/>
      <c r="K134" s="262"/>
      <c r="L134" s="262"/>
      <c r="M134" s="806"/>
      <c r="N134" s="262"/>
      <c r="O134" s="262"/>
      <c r="P134" s="262"/>
      <c r="Q134" s="262"/>
      <c r="R134" s="262"/>
      <c r="S134" s="262"/>
    </row>
    <row r="135" spans="1:19" x14ac:dyDescent="0.2">
      <c r="A135" s="5"/>
      <c r="B135" s="249" t="str">
        <f ca="1">+'I-4 History'!B133</f>
        <v>DA-15</v>
      </c>
      <c r="C135" s="14" t="str">
        <f ca="1">+'I-4 History'!C133</f>
        <v>Emergency Response</v>
      </c>
      <c r="D135" s="11"/>
      <c r="E135" s="11"/>
      <c r="F135" s="11"/>
      <c r="G135" s="11"/>
      <c r="H135" s="11"/>
      <c r="I135" s="11"/>
      <c r="J135" s="11"/>
      <c r="K135" s="11"/>
      <c r="L135" s="11"/>
      <c r="M135" s="504"/>
      <c r="N135" s="11"/>
      <c r="O135" s="11"/>
      <c r="P135" s="11"/>
      <c r="Q135" s="11"/>
      <c r="R135" s="11"/>
      <c r="S135" s="11"/>
    </row>
    <row r="136" spans="1:19" x14ac:dyDescent="0.2">
      <c r="A136" s="5"/>
      <c r="B136" s="249"/>
      <c r="C136" s="13" t="s">
        <v>68</v>
      </c>
      <c r="D136" s="311">
        <f>'I-4 History'!D134</f>
        <v>0</v>
      </c>
      <c r="E136" s="311">
        <f>'I-4 History'!E134</f>
        <v>0</v>
      </c>
      <c r="F136" s="311">
        <f>'I-4 History'!F134</f>
        <v>0</v>
      </c>
      <c r="G136" s="311">
        <f>'I-4 History'!G134</f>
        <v>0</v>
      </c>
      <c r="H136" s="311">
        <f>'I-4 History'!H134</f>
        <v>0</v>
      </c>
      <c r="I136" s="311">
        <f>'I-4 History'!I134</f>
        <v>0</v>
      </c>
      <c r="J136" s="311">
        <f>'I-4 History'!J134</f>
        <v>0</v>
      </c>
      <c r="K136" s="311">
        <f>'I-4 History'!K134</f>
        <v>0</v>
      </c>
      <c r="L136" s="309">
        <f ca="1">'DA-15'!B$64</f>
        <v>0</v>
      </c>
      <c r="M136" s="805">
        <f ca="1">'DA-15'!C$64</f>
        <v>0</v>
      </c>
      <c r="N136" s="311">
        <f ca="1">'DA-15'!D$64</f>
        <v>0</v>
      </c>
      <c r="O136" s="309">
        <f ca="1">'DA-15'!E$64</f>
        <v>0</v>
      </c>
      <c r="P136" s="309">
        <f ca="1">'DA-15'!F$64</f>
        <v>0</v>
      </c>
      <c r="Q136" s="309">
        <f ca="1">'DA-15'!G$64</f>
        <v>0</v>
      </c>
      <c r="R136" s="309">
        <f ca="1">'DA-15'!H$64</f>
        <v>0</v>
      </c>
      <c r="S136" s="309">
        <f ca="1">'DA-15'!I$64</f>
        <v>0</v>
      </c>
    </row>
    <row r="137" spans="1:19" x14ac:dyDescent="0.2">
      <c r="A137" s="5"/>
      <c r="B137" s="249"/>
      <c r="C137" s="13" t="s">
        <v>69</v>
      </c>
      <c r="D137" s="311">
        <f>'I-4 History'!D135</f>
        <v>0</v>
      </c>
      <c r="E137" s="311">
        <f>'I-4 History'!E135</f>
        <v>0</v>
      </c>
      <c r="F137" s="311">
        <f>'I-4 History'!F135</f>
        <v>0</v>
      </c>
      <c r="G137" s="311">
        <f>'I-4 History'!G135</f>
        <v>0</v>
      </c>
      <c r="H137" s="311">
        <f>'I-4 History'!H135</f>
        <v>0</v>
      </c>
      <c r="I137" s="311">
        <f>'I-4 History'!I135</f>
        <v>0</v>
      </c>
      <c r="J137" s="311">
        <f>'I-4 History'!J135</f>
        <v>0</v>
      </c>
      <c r="K137" s="311">
        <f>'I-4 History'!K135</f>
        <v>0</v>
      </c>
      <c r="L137" s="309">
        <f ca="1">'DA-15'!B$65</f>
        <v>0</v>
      </c>
      <c r="M137" s="805">
        <f ca="1">'DA-15'!C$65</f>
        <v>0</v>
      </c>
      <c r="N137" s="311">
        <f ca="1">'DA-15'!D$65</f>
        <v>0</v>
      </c>
      <c r="O137" s="309">
        <f ca="1">'DA-15'!E$65</f>
        <v>0</v>
      </c>
      <c r="P137" s="309">
        <f ca="1">'DA-15'!F$65</f>
        <v>0</v>
      </c>
      <c r="Q137" s="309">
        <f ca="1">'DA-15'!G$65</f>
        <v>0</v>
      </c>
      <c r="R137" s="309">
        <f ca="1">'DA-15'!H$65</f>
        <v>0</v>
      </c>
      <c r="S137" s="309">
        <f ca="1">'DA-15'!I$65</f>
        <v>0</v>
      </c>
    </row>
    <row r="138" spans="1:19" s="736" customFormat="1" x14ac:dyDescent="0.2">
      <c r="A138" s="5"/>
      <c r="B138" s="249"/>
      <c r="C138" s="13" t="s">
        <v>546</v>
      </c>
      <c r="D138" s="311">
        <f>'I-4 History'!D136</f>
        <v>0</v>
      </c>
      <c r="E138" s="311">
        <f>'I-4 History'!E136</f>
        <v>0</v>
      </c>
      <c r="F138" s="311">
        <f>'I-4 History'!F136</f>
        <v>0</v>
      </c>
      <c r="G138" s="311">
        <f>'I-4 History'!G136</f>
        <v>0</v>
      </c>
      <c r="H138" s="311">
        <f>'I-4 History'!H136</f>
        <v>0</v>
      </c>
      <c r="I138" s="311">
        <f>'I-4 History'!I136</f>
        <v>0</v>
      </c>
      <c r="J138" s="311">
        <f>'I-4 History'!J136</f>
        <v>0</v>
      </c>
      <c r="K138" s="311">
        <f>'I-4 History'!K136</f>
        <v>0</v>
      </c>
      <c r="L138" s="309">
        <f ca="1">'DA-15'!B$66</f>
        <v>0</v>
      </c>
      <c r="M138" s="805">
        <f ca="1">'DA-15'!C$66</f>
        <v>0</v>
      </c>
      <c r="N138" s="311">
        <f ca="1">'DA-15'!D$66</f>
        <v>0</v>
      </c>
      <c r="O138" s="309">
        <f ca="1">'DA-15'!E$66</f>
        <v>0</v>
      </c>
      <c r="P138" s="309">
        <f ca="1">'DA-15'!F$66</f>
        <v>0</v>
      </c>
      <c r="Q138" s="309">
        <f ca="1">'DA-15'!G$66</f>
        <v>0</v>
      </c>
      <c r="R138" s="309">
        <f ca="1">'DA-15'!H$66</f>
        <v>0</v>
      </c>
      <c r="S138" s="309">
        <f ca="1">'DA-15'!I$66</f>
        <v>0</v>
      </c>
    </row>
    <row r="139" spans="1:19" x14ac:dyDescent="0.2">
      <c r="A139" s="5"/>
      <c r="B139" s="249"/>
      <c r="C139" s="13" t="s">
        <v>547</v>
      </c>
      <c r="D139" s="311">
        <f>'I-4 History'!D137</f>
        <v>0</v>
      </c>
      <c r="E139" s="311">
        <f>'I-4 History'!E137</f>
        <v>0</v>
      </c>
      <c r="F139" s="311">
        <f>'I-4 History'!F137</f>
        <v>0</v>
      </c>
      <c r="G139" s="311">
        <f>'I-4 History'!G137</f>
        <v>0</v>
      </c>
      <c r="H139" s="311">
        <f>'I-4 History'!H137</f>
        <v>0</v>
      </c>
      <c r="I139" s="311">
        <f>'I-4 History'!I137</f>
        <v>0</v>
      </c>
      <c r="J139" s="311">
        <f>'I-4 History'!J137</f>
        <v>0</v>
      </c>
      <c r="K139" s="311">
        <f>'I-4 History'!K137</f>
        <v>0</v>
      </c>
      <c r="L139" s="309">
        <f ca="1">'DA-15'!B$67</f>
        <v>0</v>
      </c>
      <c r="M139" s="805">
        <f ca="1">'DA-15'!C$67</f>
        <v>0</v>
      </c>
      <c r="N139" s="311">
        <f ca="1">'DA-15'!D$67</f>
        <v>0</v>
      </c>
      <c r="O139" s="309">
        <f ca="1">'DA-15'!E$67</f>
        <v>0</v>
      </c>
      <c r="P139" s="309">
        <f ca="1">'DA-15'!F$67</f>
        <v>0</v>
      </c>
      <c r="Q139" s="309">
        <f ca="1">'DA-15'!G$67</f>
        <v>0</v>
      </c>
      <c r="R139" s="309">
        <f ca="1">'DA-15'!H$67</f>
        <v>0</v>
      </c>
      <c r="S139" s="309">
        <f ca="1">'DA-15'!I$67</f>
        <v>0</v>
      </c>
    </row>
    <row r="140" spans="1:19" s="736" customFormat="1" x14ac:dyDescent="0.2">
      <c r="A140" s="5"/>
      <c r="B140" s="249"/>
      <c r="C140" s="13" t="s">
        <v>498</v>
      </c>
      <c r="D140" s="311">
        <f>'I-4 History'!D138</f>
        <v>0</v>
      </c>
      <c r="E140" s="311">
        <f>'I-4 History'!E138</f>
        <v>0</v>
      </c>
      <c r="F140" s="311">
        <f>'I-4 History'!F138</f>
        <v>0</v>
      </c>
      <c r="G140" s="311">
        <f>'I-4 History'!G138</f>
        <v>0</v>
      </c>
      <c r="H140" s="311">
        <f>'I-4 History'!H138</f>
        <v>0</v>
      </c>
      <c r="I140" s="311">
        <f>'I-4 History'!I138</f>
        <v>0</v>
      </c>
      <c r="J140" s="311">
        <f>'I-4 History'!J138</f>
        <v>0</v>
      </c>
      <c r="K140" s="311">
        <f>'I-4 History'!K138</f>
        <v>0</v>
      </c>
      <c r="L140" s="309">
        <f ca="1">'DA-15'!B$68</f>
        <v>0</v>
      </c>
      <c r="M140" s="805">
        <f ca="1">'DA-15'!C$68</f>
        <v>0</v>
      </c>
      <c r="N140" s="311">
        <f ca="1">'DA-15'!D$68</f>
        <v>0</v>
      </c>
      <c r="O140" s="309">
        <f ca="1">'DA-15'!E$68</f>
        <v>0</v>
      </c>
      <c r="P140" s="309">
        <f ca="1">'DA-15'!F$68</f>
        <v>0</v>
      </c>
      <c r="Q140" s="309">
        <f ca="1">'DA-15'!G$68</f>
        <v>0</v>
      </c>
      <c r="R140" s="309">
        <f ca="1">'DA-15'!H$68</f>
        <v>0</v>
      </c>
      <c r="S140" s="309">
        <f ca="1">'DA-15'!I$68</f>
        <v>0</v>
      </c>
    </row>
    <row r="141" spans="1:19" x14ac:dyDescent="0.2">
      <c r="A141" s="5"/>
      <c r="B141" s="249"/>
      <c r="C141" s="13" t="s">
        <v>70</v>
      </c>
      <c r="D141" s="311">
        <f>'I-4 History'!D139</f>
        <v>0</v>
      </c>
      <c r="E141" s="311">
        <f>'I-4 History'!E139</f>
        <v>0</v>
      </c>
      <c r="F141" s="311">
        <f>'I-4 History'!F139</f>
        <v>0</v>
      </c>
      <c r="G141" s="311">
        <f>'I-4 History'!G139</f>
        <v>0</v>
      </c>
      <c r="H141" s="311">
        <f>'I-4 History'!H139</f>
        <v>0</v>
      </c>
      <c r="I141" s="311">
        <f>'I-4 History'!I139</f>
        <v>0</v>
      </c>
      <c r="J141" s="311">
        <f>'I-4 History'!J139</f>
        <v>0</v>
      </c>
      <c r="K141" s="311">
        <f>'I-4 History'!K139</f>
        <v>0</v>
      </c>
      <c r="L141" s="309">
        <f ca="1">'DA-15'!B$69</f>
        <v>0</v>
      </c>
      <c r="M141" s="805">
        <f ca="1">'DA-15'!C$69</f>
        <v>36.703452161832011</v>
      </c>
      <c r="N141" s="311">
        <f ca="1">'DA-15'!D$69</f>
        <v>36.703452161832011</v>
      </c>
      <c r="O141" s="309">
        <f ca="1">'DA-15'!E$69</f>
        <v>37.194632149389186</v>
      </c>
      <c r="P141" s="309">
        <f ca="1">'DA-15'!F$69</f>
        <v>37.707560359241477</v>
      </c>
      <c r="Q141" s="309">
        <f ca="1">'DA-15'!G$69</f>
        <v>38.207093886390702</v>
      </c>
      <c r="R141" s="309">
        <f ca="1">'DA-15'!H$69</f>
        <v>38.68326836065178</v>
      </c>
      <c r="S141" s="309">
        <f ca="1">'DA-15'!I$69</f>
        <v>39.132940101947483</v>
      </c>
    </row>
    <row r="142" spans="1:19" x14ac:dyDescent="0.2">
      <c r="A142" s="5"/>
      <c r="B142" s="249"/>
      <c r="C142" s="12" t="s">
        <v>75</v>
      </c>
      <c r="D142" s="312">
        <f t="shared" ref="D142:K142" si="29">SUBTOTAL(9,D136:D141)</f>
        <v>0</v>
      </c>
      <c r="E142" s="310">
        <f t="shared" si="29"/>
        <v>0</v>
      </c>
      <c r="F142" s="310">
        <f t="shared" si="29"/>
        <v>0</v>
      </c>
      <c r="G142" s="310">
        <f t="shared" si="29"/>
        <v>0</v>
      </c>
      <c r="H142" s="310">
        <f t="shared" si="29"/>
        <v>0</v>
      </c>
      <c r="I142" s="310">
        <f t="shared" si="29"/>
        <v>0</v>
      </c>
      <c r="J142" s="310">
        <f t="shared" si="29"/>
        <v>0</v>
      </c>
      <c r="K142" s="310">
        <f t="shared" si="29"/>
        <v>0</v>
      </c>
      <c r="L142" s="310">
        <f t="shared" ref="L142:S142" ca="1" si="30">SUBTOTAL(9,L136:L141)</f>
        <v>0</v>
      </c>
      <c r="M142" s="510">
        <f t="shared" ca="1" si="30"/>
        <v>36.703452161832011</v>
      </c>
      <c r="N142" s="312">
        <f t="shared" ca="1" si="30"/>
        <v>36.703452161832011</v>
      </c>
      <c r="O142" s="310">
        <f t="shared" ca="1" si="30"/>
        <v>37.194632149389186</v>
      </c>
      <c r="P142" s="310">
        <f t="shared" ca="1" si="30"/>
        <v>37.707560359241477</v>
      </c>
      <c r="Q142" s="310">
        <f t="shared" ca="1" si="30"/>
        <v>38.207093886390702</v>
      </c>
      <c r="R142" s="310">
        <f t="shared" ca="1" si="30"/>
        <v>38.68326836065178</v>
      </c>
      <c r="S142" s="310">
        <f t="shared" ca="1" si="30"/>
        <v>39.132940101947483</v>
      </c>
    </row>
    <row r="143" spans="1:19" x14ac:dyDescent="0.2">
      <c r="A143" s="5"/>
      <c r="B143" s="249"/>
      <c r="C143" s="12"/>
      <c r="D143" s="262"/>
      <c r="E143" s="262"/>
      <c r="F143" s="262"/>
      <c r="G143" s="262"/>
      <c r="H143" s="262"/>
      <c r="I143" s="262"/>
      <c r="J143" s="262"/>
      <c r="K143" s="262"/>
      <c r="L143" s="262"/>
      <c r="M143" s="806"/>
      <c r="N143" s="262"/>
      <c r="O143" s="262"/>
      <c r="P143" s="262"/>
      <c r="Q143" s="262"/>
      <c r="R143" s="262"/>
      <c r="S143" s="262"/>
    </row>
    <row r="144" spans="1:19" x14ac:dyDescent="0.2">
      <c r="A144" s="5"/>
      <c r="B144" s="249" t="str">
        <f ca="1">+'I-4 History'!B142</f>
        <v>DA-16</v>
      </c>
      <c r="C144" s="14" t="str">
        <f ca="1">+'I-4 History'!C142</f>
        <v>Guaranteed Service Level Payments</v>
      </c>
      <c r="D144" s="11"/>
      <c r="E144" s="11"/>
      <c r="F144" s="11"/>
      <c r="G144" s="11"/>
      <c r="H144" s="11"/>
      <c r="I144" s="11"/>
      <c r="J144" s="11"/>
      <c r="K144" s="11"/>
      <c r="L144" s="11"/>
      <c r="M144" s="504"/>
      <c r="N144" s="11"/>
      <c r="O144" s="11"/>
      <c r="P144" s="11"/>
      <c r="Q144" s="11"/>
      <c r="R144" s="11"/>
      <c r="S144" s="11"/>
    </row>
    <row r="145" spans="1:19" x14ac:dyDescent="0.2">
      <c r="A145" s="5"/>
      <c r="B145" s="249"/>
      <c r="C145" s="13" t="s">
        <v>68</v>
      </c>
      <c r="D145" s="311">
        <f>'I-4 History'!D143</f>
        <v>0</v>
      </c>
      <c r="E145" s="311">
        <f>'I-4 History'!E143</f>
        <v>0</v>
      </c>
      <c r="F145" s="311">
        <f>'I-4 History'!F143</f>
        <v>0</v>
      </c>
      <c r="G145" s="311">
        <f>'I-4 History'!G143</f>
        <v>0</v>
      </c>
      <c r="H145" s="311">
        <f>'I-4 History'!H143</f>
        <v>0</v>
      </c>
      <c r="I145" s="311">
        <f>'I-4 History'!I143</f>
        <v>0</v>
      </c>
      <c r="J145" s="311">
        <f>'I-4 History'!J143</f>
        <v>0</v>
      </c>
      <c r="K145" s="311">
        <f>'I-4 History'!K143</f>
        <v>0</v>
      </c>
      <c r="L145" s="309">
        <f ca="1">'DA-16'!B$64</f>
        <v>0</v>
      </c>
      <c r="M145" s="805">
        <f ca="1">'DA-16'!C$64</f>
        <v>0</v>
      </c>
      <c r="N145" s="311">
        <f ca="1">'DA-16'!D$64</f>
        <v>0</v>
      </c>
      <c r="O145" s="309">
        <f ca="1">'DA-16'!E$64</f>
        <v>0</v>
      </c>
      <c r="P145" s="309">
        <f ca="1">'DA-16'!F$64</f>
        <v>0</v>
      </c>
      <c r="Q145" s="309">
        <f ca="1">'DA-16'!G$64</f>
        <v>0</v>
      </c>
      <c r="R145" s="309">
        <f ca="1">'DA-16'!H$64</f>
        <v>0</v>
      </c>
      <c r="S145" s="309">
        <f ca="1">'DA-16'!I$64</f>
        <v>0</v>
      </c>
    </row>
    <row r="146" spans="1:19" x14ac:dyDescent="0.2">
      <c r="A146" s="5"/>
      <c r="B146" s="249"/>
      <c r="C146" s="13" t="s">
        <v>69</v>
      </c>
      <c r="D146" s="311">
        <f>'I-4 History'!D144</f>
        <v>0</v>
      </c>
      <c r="E146" s="311">
        <f>'I-4 History'!E144</f>
        <v>0</v>
      </c>
      <c r="F146" s="311">
        <f>'I-4 History'!F144</f>
        <v>0</v>
      </c>
      <c r="G146" s="311">
        <f>'I-4 History'!G144</f>
        <v>0</v>
      </c>
      <c r="H146" s="311">
        <f>'I-4 History'!H144</f>
        <v>0</v>
      </c>
      <c r="I146" s="311">
        <f>'I-4 History'!I144</f>
        <v>0</v>
      </c>
      <c r="J146" s="311">
        <f>'I-4 History'!J144</f>
        <v>0</v>
      </c>
      <c r="K146" s="311">
        <f>'I-4 History'!K144</f>
        <v>0</v>
      </c>
      <c r="L146" s="309">
        <f ca="1">'DA-16'!B$65</f>
        <v>0</v>
      </c>
      <c r="M146" s="805">
        <f ca="1">'DA-16'!C$65</f>
        <v>0</v>
      </c>
      <c r="N146" s="311">
        <f ca="1">'DA-16'!D$65</f>
        <v>0</v>
      </c>
      <c r="O146" s="309">
        <f ca="1">'DA-16'!E$65</f>
        <v>0</v>
      </c>
      <c r="P146" s="309">
        <f ca="1">'DA-16'!F$65</f>
        <v>0</v>
      </c>
      <c r="Q146" s="309">
        <f ca="1">'DA-16'!G$65</f>
        <v>0</v>
      </c>
      <c r="R146" s="309">
        <f ca="1">'DA-16'!H$65</f>
        <v>0</v>
      </c>
      <c r="S146" s="309">
        <f ca="1">'DA-16'!I$65</f>
        <v>0</v>
      </c>
    </row>
    <row r="147" spans="1:19" s="736" customFormat="1" x14ac:dyDescent="0.2">
      <c r="A147" s="5"/>
      <c r="B147" s="249"/>
      <c r="C147" s="13" t="s">
        <v>546</v>
      </c>
      <c r="D147" s="311">
        <f>'I-4 History'!D145</f>
        <v>0</v>
      </c>
      <c r="E147" s="311">
        <f>'I-4 History'!E145</f>
        <v>0</v>
      </c>
      <c r="F147" s="311">
        <f>'I-4 History'!F145</f>
        <v>0</v>
      </c>
      <c r="G147" s="311">
        <f>'I-4 History'!G145</f>
        <v>0</v>
      </c>
      <c r="H147" s="311">
        <f>'I-4 History'!H145</f>
        <v>0</v>
      </c>
      <c r="I147" s="311">
        <f>'I-4 History'!I145</f>
        <v>0</v>
      </c>
      <c r="J147" s="311">
        <f>'I-4 History'!J145</f>
        <v>0</v>
      </c>
      <c r="K147" s="311">
        <f>'I-4 History'!K145</f>
        <v>0</v>
      </c>
      <c r="L147" s="309">
        <f ca="1">'DA-16'!B$66</f>
        <v>0</v>
      </c>
      <c r="M147" s="805">
        <f ca="1">'DA-16'!C$66</f>
        <v>0</v>
      </c>
      <c r="N147" s="311">
        <f ca="1">'DA-16'!D$66</f>
        <v>0</v>
      </c>
      <c r="O147" s="309">
        <f ca="1">'DA-16'!E$66</f>
        <v>0</v>
      </c>
      <c r="P147" s="309">
        <f ca="1">'DA-16'!F$66</f>
        <v>0</v>
      </c>
      <c r="Q147" s="309">
        <f ca="1">'DA-16'!G$66</f>
        <v>0</v>
      </c>
      <c r="R147" s="309">
        <f ca="1">'DA-16'!H$66</f>
        <v>0</v>
      </c>
      <c r="S147" s="309">
        <f ca="1">'DA-16'!I$66</f>
        <v>0</v>
      </c>
    </row>
    <row r="148" spans="1:19" x14ac:dyDescent="0.2">
      <c r="A148" s="5"/>
      <c r="B148" s="249"/>
      <c r="C148" s="13" t="s">
        <v>547</v>
      </c>
      <c r="D148" s="311">
        <f>'I-4 History'!D146</f>
        <v>0</v>
      </c>
      <c r="E148" s="311">
        <f>'I-4 History'!E146</f>
        <v>0</v>
      </c>
      <c r="F148" s="311">
        <f>'I-4 History'!F146</f>
        <v>0</v>
      </c>
      <c r="G148" s="311">
        <f>'I-4 History'!G146</f>
        <v>0</v>
      </c>
      <c r="H148" s="311">
        <f>'I-4 History'!H146</f>
        <v>0</v>
      </c>
      <c r="I148" s="311">
        <f>'I-4 History'!I146</f>
        <v>0</v>
      </c>
      <c r="J148" s="311">
        <f>'I-4 History'!J146</f>
        <v>0</v>
      </c>
      <c r="K148" s="311">
        <f>'I-4 History'!K146</f>
        <v>0</v>
      </c>
      <c r="L148" s="309">
        <f ca="1">'DA-16'!B$67</f>
        <v>0</v>
      </c>
      <c r="M148" s="805">
        <f ca="1">'DA-16'!C$67</f>
        <v>0</v>
      </c>
      <c r="N148" s="311">
        <f ca="1">'DA-16'!D$67</f>
        <v>0</v>
      </c>
      <c r="O148" s="309">
        <f ca="1">'DA-16'!E$67</f>
        <v>0</v>
      </c>
      <c r="P148" s="309">
        <f ca="1">'DA-16'!F$67</f>
        <v>0</v>
      </c>
      <c r="Q148" s="309">
        <f ca="1">'DA-16'!G$67</f>
        <v>0</v>
      </c>
      <c r="R148" s="309">
        <f ca="1">'DA-16'!H$67</f>
        <v>0</v>
      </c>
      <c r="S148" s="309">
        <f ca="1">'DA-16'!I$67</f>
        <v>0</v>
      </c>
    </row>
    <row r="149" spans="1:19" s="736" customFormat="1" x14ac:dyDescent="0.2">
      <c r="A149" s="5"/>
      <c r="B149" s="249"/>
      <c r="C149" s="13" t="s">
        <v>498</v>
      </c>
      <c r="D149" s="311">
        <f>'I-4 History'!D147</f>
        <v>0</v>
      </c>
      <c r="E149" s="311">
        <f>'I-4 History'!E147</f>
        <v>0</v>
      </c>
      <c r="F149" s="311">
        <f>'I-4 History'!F147</f>
        <v>0</v>
      </c>
      <c r="G149" s="311">
        <f>'I-4 History'!G147</f>
        <v>0</v>
      </c>
      <c r="H149" s="311">
        <f>'I-4 History'!H147</f>
        <v>0</v>
      </c>
      <c r="I149" s="311">
        <f>'I-4 History'!I147</f>
        <v>0</v>
      </c>
      <c r="J149" s="311">
        <f>'I-4 History'!J147</f>
        <v>0</v>
      </c>
      <c r="K149" s="311">
        <f>'I-4 History'!K147</f>
        <v>0</v>
      </c>
      <c r="L149" s="309">
        <f ca="1">'DA-16'!B$68</f>
        <v>0</v>
      </c>
      <c r="M149" s="805">
        <f ca="1">'DA-16'!C$68</f>
        <v>0</v>
      </c>
      <c r="N149" s="311">
        <f ca="1">'DA-16'!D$68</f>
        <v>0</v>
      </c>
      <c r="O149" s="309">
        <f ca="1">'DA-16'!E$68</f>
        <v>0</v>
      </c>
      <c r="P149" s="309">
        <f ca="1">'DA-16'!F$68</f>
        <v>0</v>
      </c>
      <c r="Q149" s="309">
        <f ca="1">'DA-16'!G$68</f>
        <v>0</v>
      </c>
      <c r="R149" s="309">
        <f ca="1">'DA-16'!H$68</f>
        <v>0</v>
      </c>
      <c r="S149" s="309">
        <f ca="1">'DA-16'!I$68</f>
        <v>0</v>
      </c>
    </row>
    <row r="150" spans="1:19" x14ac:dyDescent="0.2">
      <c r="A150" s="5"/>
      <c r="B150" s="249"/>
      <c r="C150" s="13" t="s">
        <v>70</v>
      </c>
      <c r="D150" s="311">
        <f>'I-4 History'!D148</f>
        <v>0</v>
      </c>
      <c r="E150" s="311">
        <f>'I-4 History'!E148</f>
        <v>0</v>
      </c>
      <c r="F150" s="311">
        <f>'I-4 History'!F148</f>
        <v>0</v>
      </c>
      <c r="G150" s="311">
        <f>'I-4 History'!G148</f>
        <v>0</v>
      </c>
      <c r="H150" s="311">
        <f>'I-4 History'!H148</f>
        <v>0</v>
      </c>
      <c r="I150" s="311">
        <f>'I-4 History'!I148</f>
        <v>0</v>
      </c>
      <c r="J150" s="311">
        <f>'I-4 History'!J148</f>
        <v>0</v>
      </c>
      <c r="K150" s="311">
        <f>'I-4 History'!K148</f>
        <v>0</v>
      </c>
      <c r="L150" s="309">
        <f ca="1">'DA-16'!B$69</f>
        <v>0</v>
      </c>
      <c r="M150" s="805">
        <f ca="1">'DA-16'!C$69</f>
        <v>9.1898043656975847</v>
      </c>
      <c r="N150" s="311">
        <f ca="1">'DA-16'!D$69</f>
        <v>9.1898043656975847</v>
      </c>
      <c r="O150" s="309">
        <f ca="1">'DA-16'!E$69</f>
        <v>5.5465269111800701</v>
      </c>
      <c r="P150" s="309">
        <f ca="1">'DA-16'!F$69</f>
        <v>5.6749537927008191</v>
      </c>
      <c r="Q150" s="309">
        <f ca="1">'DA-16'!G$69</f>
        <v>5.800026915751137</v>
      </c>
      <c r="R150" s="309">
        <f ca="1">'DA-16'!H$69</f>
        <v>5.9192514029493379</v>
      </c>
      <c r="S150" s="309">
        <f ca="1">'DA-16'!I$69</f>
        <v>6.0318401401904476</v>
      </c>
    </row>
    <row r="151" spans="1:19" x14ac:dyDescent="0.2">
      <c r="A151" s="5"/>
      <c r="B151" s="249"/>
      <c r="C151" s="12" t="s">
        <v>75</v>
      </c>
      <c r="D151" s="312">
        <f t="shared" ref="D151:K151" si="31">SUBTOTAL(9,D145:D150)</f>
        <v>0</v>
      </c>
      <c r="E151" s="310">
        <f t="shared" si="31"/>
        <v>0</v>
      </c>
      <c r="F151" s="310">
        <f t="shared" si="31"/>
        <v>0</v>
      </c>
      <c r="G151" s="310">
        <f t="shared" si="31"/>
        <v>0</v>
      </c>
      <c r="H151" s="310">
        <f t="shared" si="31"/>
        <v>0</v>
      </c>
      <c r="I151" s="310">
        <f t="shared" si="31"/>
        <v>0</v>
      </c>
      <c r="J151" s="310">
        <f t="shared" si="31"/>
        <v>0</v>
      </c>
      <c r="K151" s="310">
        <f t="shared" si="31"/>
        <v>0</v>
      </c>
      <c r="L151" s="310">
        <f t="shared" ref="L151:S151" ca="1" si="32">SUBTOTAL(9,L145:L150)</f>
        <v>0</v>
      </c>
      <c r="M151" s="510">
        <f t="shared" ca="1" si="32"/>
        <v>9.1898043656975847</v>
      </c>
      <c r="N151" s="312">
        <f t="shared" ca="1" si="32"/>
        <v>9.1898043656975847</v>
      </c>
      <c r="O151" s="310">
        <f t="shared" ca="1" si="32"/>
        <v>5.5465269111800701</v>
      </c>
      <c r="P151" s="310">
        <f t="shared" ca="1" si="32"/>
        <v>5.6749537927008191</v>
      </c>
      <c r="Q151" s="310">
        <f t="shared" ca="1" si="32"/>
        <v>5.800026915751137</v>
      </c>
      <c r="R151" s="310">
        <f t="shared" ca="1" si="32"/>
        <v>5.9192514029493379</v>
      </c>
      <c r="S151" s="310">
        <f t="shared" ca="1" si="32"/>
        <v>6.0318401401904476</v>
      </c>
    </row>
    <row r="152" spans="1:19" x14ac:dyDescent="0.2">
      <c r="A152" s="5"/>
      <c r="B152" s="249"/>
      <c r="C152" s="12"/>
      <c r="D152" s="262"/>
      <c r="E152" s="262"/>
      <c r="F152" s="262"/>
      <c r="G152" s="262"/>
      <c r="H152" s="262"/>
      <c r="I152" s="262"/>
      <c r="J152" s="262"/>
      <c r="K152" s="262"/>
      <c r="L152" s="262"/>
      <c r="M152" s="806"/>
      <c r="N152" s="262"/>
      <c r="O152" s="262"/>
      <c r="P152" s="262"/>
      <c r="Q152" s="262"/>
      <c r="R152" s="262"/>
      <c r="S152" s="262"/>
    </row>
    <row r="153" spans="1:19" x14ac:dyDescent="0.2">
      <c r="A153" s="5"/>
      <c r="B153" s="249" t="str">
        <f ca="1">+'I-4 History'!B151</f>
        <v>DA-17</v>
      </c>
      <c r="C153" s="14" t="str">
        <f ca="1">+'I-4 History'!C151</f>
        <v>Network Insurance</v>
      </c>
      <c r="D153" s="11"/>
      <c r="E153" s="11"/>
      <c r="F153" s="11"/>
      <c r="G153" s="11"/>
      <c r="H153" s="11"/>
      <c r="I153" s="11"/>
      <c r="J153" s="11"/>
      <c r="K153" s="11"/>
      <c r="L153" s="11"/>
      <c r="M153" s="504"/>
      <c r="N153" s="11"/>
      <c r="O153" s="11"/>
      <c r="P153" s="11"/>
      <c r="Q153" s="11"/>
      <c r="R153" s="11"/>
      <c r="S153" s="11"/>
    </row>
    <row r="154" spans="1:19" x14ac:dyDescent="0.2">
      <c r="A154" s="5"/>
      <c r="B154" s="249"/>
      <c r="C154" s="13" t="s">
        <v>68</v>
      </c>
      <c r="D154" s="311">
        <f>'I-4 History'!D152</f>
        <v>0</v>
      </c>
      <c r="E154" s="311">
        <f>'I-4 History'!E152</f>
        <v>0</v>
      </c>
      <c r="F154" s="311">
        <f>'I-4 History'!F152</f>
        <v>0</v>
      </c>
      <c r="G154" s="311">
        <f>'I-4 History'!G152</f>
        <v>0</v>
      </c>
      <c r="H154" s="311">
        <f>'I-4 History'!H152</f>
        <v>0</v>
      </c>
      <c r="I154" s="311">
        <f>'I-4 History'!I152</f>
        <v>0</v>
      </c>
      <c r="J154" s="311">
        <f>'I-4 History'!J152</f>
        <v>0</v>
      </c>
      <c r="K154" s="311">
        <f>'I-4 History'!K152</f>
        <v>0</v>
      </c>
      <c r="L154" s="309">
        <f ca="1">'DA-17'!B$64</f>
        <v>0</v>
      </c>
      <c r="M154" s="805">
        <f ca="1">'DA-17'!C$64</f>
        <v>0</v>
      </c>
      <c r="N154" s="311">
        <f ca="1">'DA-17'!D$64</f>
        <v>0</v>
      </c>
      <c r="O154" s="309">
        <f ca="1">'DA-17'!E$64</f>
        <v>0</v>
      </c>
      <c r="P154" s="309">
        <f ca="1">'DA-17'!F$64</f>
        <v>0</v>
      </c>
      <c r="Q154" s="309">
        <f ca="1">'DA-17'!G$64</f>
        <v>0</v>
      </c>
      <c r="R154" s="309">
        <f ca="1">'DA-17'!H$64</f>
        <v>0</v>
      </c>
      <c r="S154" s="309">
        <f ca="1">'DA-17'!I$64</f>
        <v>0</v>
      </c>
    </row>
    <row r="155" spans="1:19" x14ac:dyDescent="0.2">
      <c r="A155" s="5"/>
      <c r="B155" s="249"/>
      <c r="C155" s="13" t="s">
        <v>69</v>
      </c>
      <c r="D155" s="311">
        <f>'I-4 History'!D153</f>
        <v>0</v>
      </c>
      <c r="E155" s="311">
        <f>'I-4 History'!E153</f>
        <v>0</v>
      </c>
      <c r="F155" s="311">
        <f>'I-4 History'!F153</f>
        <v>0</v>
      </c>
      <c r="G155" s="311">
        <f>'I-4 History'!G153</f>
        <v>0</v>
      </c>
      <c r="H155" s="311">
        <f>'I-4 History'!H153</f>
        <v>0</v>
      </c>
      <c r="I155" s="311">
        <f>'I-4 History'!I153</f>
        <v>0</v>
      </c>
      <c r="J155" s="311">
        <f>'I-4 History'!J153</f>
        <v>0</v>
      </c>
      <c r="K155" s="311">
        <f>'I-4 History'!K153</f>
        <v>0</v>
      </c>
      <c r="L155" s="309">
        <f ca="1">'DA-17'!B$65</f>
        <v>0</v>
      </c>
      <c r="M155" s="805">
        <f ca="1">'DA-17'!C$65</f>
        <v>0</v>
      </c>
      <c r="N155" s="311">
        <f ca="1">'DA-17'!D$65</f>
        <v>0</v>
      </c>
      <c r="O155" s="309">
        <f ca="1">'DA-17'!E$65</f>
        <v>0</v>
      </c>
      <c r="P155" s="309">
        <f ca="1">'DA-17'!F$65</f>
        <v>0</v>
      </c>
      <c r="Q155" s="309">
        <f ca="1">'DA-17'!G$65</f>
        <v>0</v>
      </c>
      <c r="R155" s="309">
        <f ca="1">'DA-17'!H$65</f>
        <v>0</v>
      </c>
      <c r="S155" s="309">
        <f ca="1">'DA-17'!I$65</f>
        <v>0</v>
      </c>
    </row>
    <row r="156" spans="1:19" s="736" customFormat="1" x14ac:dyDescent="0.2">
      <c r="A156" s="5"/>
      <c r="B156" s="249"/>
      <c r="C156" s="13" t="s">
        <v>546</v>
      </c>
      <c r="D156" s="311">
        <f>'I-4 History'!D154</f>
        <v>0</v>
      </c>
      <c r="E156" s="311">
        <f>'I-4 History'!E154</f>
        <v>0</v>
      </c>
      <c r="F156" s="311">
        <f>'I-4 History'!F154</f>
        <v>0</v>
      </c>
      <c r="G156" s="311">
        <f>'I-4 History'!G154</f>
        <v>0</v>
      </c>
      <c r="H156" s="311">
        <f>'I-4 History'!H154</f>
        <v>0</v>
      </c>
      <c r="I156" s="311">
        <f>'I-4 History'!I154</f>
        <v>0</v>
      </c>
      <c r="J156" s="311">
        <f>'I-4 History'!J154</f>
        <v>0</v>
      </c>
      <c r="K156" s="311">
        <f>'I-4 History'!K154</f>
        <v>0</v>
      </c>
      <c r="L156" s="309">
        <f ca="1">'DA-17'!B$66</f>
        <v>0</v>
      </c>
      <c r="M156" s="805">
        <f ca="1">'DA-17'!C$66</f>
        <v>0</v>
      </c>
      <c r="N156" s="311">
        <f ca="1">'DA-17'!D$66</f>
        <v>0</v>
      </c>
      <c r="O156" s="309">
        <f ca="1">'DA-17'!E$66</f>
        <v>0</v>
      </c>
      <c r="P156" s="309">
        <f ca="1">'DA-17'!F$66</f>
        <v>0</v>
      </c>
      <c r="Q156" s="309">
        <f ca="1">'DA-17'!G$66</f>
        <v>0</v>
      </c>
      <c r="R156" s="309">
        <f ca="1">'DA-17'!H$66</f>
        <v>0</v>
      </c>
      <c r="S156" s="309">
        <f ca="1">'DA-17'!I$66</f>
        <v>0</v>
      </c>
    </row>
    <row r="157" spans="1:19" x14ac:dyDescent="0.2">
      <c r="A157" s="5"/>
      <c r="B157" s="249"/>
      <c r="C157" s="13" t="s">
        <v>547</v>
      </c>
      <c r="D157" s="311">
        <f>'I-4 History'!D155</f>
        <v>0</v>
      </c>
      <c r="E157" s="311">
        <f>'I-4 History'!E155</f>
        <v>0</v>
      </c>
      <c r="F157" s="311">
        <f>'I-4 History'!F155</f>
        <v>0</v>
      </c>
      <c r="G157" s="311">
        <f>'I-4 History'!G155</f>
        <v>0</v>
      </c>
      <c r="H157" s="311">
        <f>'I-4 History'!H155</f>
        <v>0</v>
      </c>
      <c r="I157" s="311">
        <f>'I-4 History'!I155</f>
        <v>0</v>
      </c>
      <c r="J157" s="311">
        <f>'I-4 History'!J155</f>
        <v>0</v>
      </c>
      <c r="K157" s="311">
        <f>'I-4 History'!K155</f>
        <v>0</v>
      </c>
      <c r="L157" s="309">
        <f ca="1">'DA-17'!B$67</f>
        <v>0</v>
      </c>
      <c r="M157" s="805">
        <f ca="1">'DA-17'!C$67</f>
        <v>0</v>
      </c>
      <c r="N157" s="311">
        <f ca="1">'DA-17'!D$67</f>
        <v>0</v>
      </c>
      <c r="O157" s="309">
        <f ca="1">'DA-17'!E$67</f>
        <v>0</v>
      </c>
      <c r="P157" s="309">
        <f ca="1">'DA-17'!F$67</f>
        <v>0</v>
      </c>
      <c r="Q157" s="309">
        <f ca="1">'DA-17'!G$67</f>
        <v>0</v>
      </c>
      <c r="R157" s="309">
        <f ca="1">'DA-17'!H$67</f>
        <v>0</v>
      </c>
      <c r="S157" s="309">
        <f ca="1">'DA-17'!I$67</f>
        <v>0</v>
      </c>
    </row>
    <row r="158" spans="1:19" s="736" customFormat="1" x14ac:dyDescent="0.2">
      <c r="A158" s="5"/>
      <c r="B158" s="249"/>
      <c r="C158" s="13" t="s">
        <v>498</v>
      </c>
      <c r="D158" s="311">
        <f>'I-4 History'!D156</f>
        <v>0</v>
      </c>
      <c r="E158" s="311">
        <f>'I-4 History'!E156</f>
        <v>0</v>
      </c>
      <c r="F158" s="311">
        <f>'I-4 History'!F156</f>
        <v>0</v>
      </c>
      <c r="G158" s="311">
        <f>'I-4 History'!G156</f>
        <v>0</v>
      </c>
      <c r="H158" s="311">
        <f>'I-4 History'!H156</f>
        <v>0</v>
      </c>
      <c r="I158" s="311">
        <f>'I-4 History'!I156</f>
        <v>0</v>
      </c>
      <c r="J158" s="311">
        <f>'I-4 History'!J156</f>
        <v>0</v>
      </c>
      <c r="K158" s="311">
        <f>'I-4 History'!K156</f>
        <v>0</v>
      </c>
      <c r="L158" s="309">
        <f ca="1">'DA-17'!B$68</f>
        <v>0</v>
      </c>
      <c r="M158" s="805">
        <f ca="1">'DA-17'!C$68</f>
        <v>0</v>
      </c>
      <c r="N158" s="311">
        <f ca="1">'DA-17'!D$68</f>
        <v>0</v>
      </c>
      <c r="O158" s="309">
        <f ca="1">'DA-17'!E$68</f>
        <v>0</v>
      </c>
      <c r="P158" s="309">
        <f ca="1">'DA-17'!F$68</f>
        <v>0</v>
      </c>
      <c r="Q158" s="309">
        <f ca="1">'DA-17'!G$68</f>
        <v>0</v>
      </c>
      <c r="R158" s="309">
        <f ca="1">'DA-17'!H$68</f>
        <v>0</v>
      </c>
      <c r="S158" s="309">
        <f ca="1">'DA-17'!I$68</f>
        <v>0</v>
      </c>
    </row>
    <row r="159" spans="1:19" x14ac:dyDescent="0.2">
      <c r="A159" s="5"/>
      <c r="B159" s="249"/>
      <c r="C159" s="13" t="s">
        <v>70</v>
      </c>
      <c r="D159" s="311">
        <f>'I-4 History'!D157</f>
        <v>0</v>
      </c>
      <c r="E159" s="311">
        <f>'I-4 History'!E157</f>
        <v>0</v>
      </c>
      <c r="F159" s="311">
        <f>'I-4 History'!F157</f>
        <v>0</v>
      </c>
      <c r="G159" s="311">
        <f>'I-4 History'!G157</f>
        <v>0</v>
      </c>
      <c r="H159" s="311">
        <f>'I-4 History'!H157</f>
        <v>0</v>
      </c>
      <c r="I159" s="311">
        <f>'I-4 History'!I157</f>
        <v>0</v>
      </c>
      <c r="J159" s="311">
        <f>'I-4 History'!J157</f>
        <v>0</v>
      </c>
      <c r="K159" s="311">
        <f>'I-4 History'!K157</f>
        <v>0</v>
      </c>
      <c r="L159" s="309">
        <f ca="1">'DA-17'!B$69</f>
        <v>0</v>
      </c>
      <c r="M159" s="805">
        <f ca="1">'DA-17'!C$69</f>
        <v>1.9494240685220947</v>
      </c>
      <c r="N159" s="311">
        <f ca="1">'DA-17'!D$69</f>
        <v>1.9494240685220947</v>
      </c>
      <c r="O159" s="309">
        <f ca="1">'DA-17'!E$69</f>
        <v>1.9755120257392651</v>
      </c>
      <c r="P159" s="309">
        <f ca="1">'DA-17'!F$69</f>
        <v>2.002755092503155</v>
      </c>
      <c r="Q159" s="309">
        <f ca="1">'DA-17'!G$69</f>
        <v>2.0292867298152193</v>
      </c>
      <c r="R159" s="309">
        <f ca="1">'DA-17'!H$69</f>
        <v>2.0545777018155502</v>
      </c>
      <c r="S159" s="309">
        <f ca="1">'DA-17'!I$69</f>
        <v>2.0784610387711862</v>
      </c>
    </row>
    <row r="160" spans="1:19" x14ac:dyDescent="0.2">
      <c r="A160" s="5"/>
      <c r="B160" s="249"/>
      <c r="C160" s="12" t="s">
        <v>75</v>
      </c>
      <c r="D160" s="312">
        <f t="shared" ref="D160:K160" si="33">SUBTOTAL(9,D154:D159)</f>
        <v>0</v>
      </c>
      <c r="E160" s="310">
        <f t="shared" si="33"/>
        <v>0</v>
      </c>
      <c r="F160" s="310">
        <f t="shared" si="33"/>
        <v>0</v>
      </c>
      <c r="G160" s="310">
        <f t="shared" si="33"/>
        <v>0</v>
      </c>
      <c r="H160" s="310">
        <f t="shared" si="33"/>
        <v>0</v>
      </c>
      <c r="I160" s="310">
        <f t="shared" si="33"/>
        <v>0</v>
      </c>
      <c r="J160" s="310">
        <f t="shared" si="33"/>
        <v>0</v>
      </c>
      <c r="K160" s="310">
        <f t="shared" si="33"/>
        <v>0</v>
      </c>
      <c r="L160" s="310">
        <f t="shared" ref="L160:S160" ca="1" si="34">SUBTOTAL(9,L154:L159)</f>
        <v>0</v>
      </c>
      <c r="M160" s="510">
        <f t="shared" ca="1" si="34"/>
        <v>1.9494240685220947</v>
      </c>
      <c r="N160" s="312">
        <f t="shared" ca="1" si="34"/>
        <v>1.9494240685220947</v>
      </c>
      <c r="O160" s="310">
        <f t="shared" ca="1" si="34"/>
        <v>1.9755120257392651</v>
      </c>
      <c r="P160" s="310">
        <f t="shared" ca="1" si="34"/>
        <v>2.002755092503155</v>
      </c>
      <c r="Q160" s="310">
        <f t="shared" ca="1" si="34"/>
        <v>2.0292867298152193</v>
      </c>
      <c r="R160" s="310">
        <f t="shared" ca="1" si="34"/>
        <v>2.0545777018155502</v>
      </c>
      <c r="S160" s="310">
        <f t="shared" ca="1" si="34"/>
        <v>2.0784610387711862</v>
      </c>
    </row>
    <row r="161" spans="1:19" x14ac:dyDescent="0.2">
      <c r="A161" s="5"/>
      <c r="B161" s="249"/>
      <c r="C161" s="12"/>
      <c r="D161" s="262"/>
      <c r="E161" s="262"/>
      <c r="F161" s="262"/>
      <c r="G161" s="262"/>
      <c r="H161" s="262"/>
      <c r="I161" s="262"/>
      <c r="J161" s="262"/>
      <c r="K161" s="262"/>
      <c r="L161" s="262"/>
      <c r="M161" s="806"/>
      <c r="N161" s="262"/>
      <c r="O161" s="262"/>
      <c r="P161" s="262"/>
      <c r="Q161" s="262"/>
      <c r="R161" s="262"/>
      <c r="S161" s="262"/>
    </row>
    <row r="162" spans="1:19" x14ac:dyDescent="0.2">
      <c r="A162" s="5"/>
      <c r="B162" s="249" t="str">
        <f ca="1">+'I-4 History'!B160</f>
        <v>DA-18</v>
      </c>
      <c r="C162" s="14" t="str">
        <f ca="1">+'I-4 History'!C160</f>
        <v>Call Centre Charges</v>
      </c>
      <c r="D162" s="11"/>
      <c r="E162" s="11"/>
      <c r="F162" s="11"/>
      <c r="G162" s="11"/>
      <c r="H162" s="11"/>
      <c r="I162" s="11"/>
      <c r="J162" s="11"/>
      <c r="K162" s="11"/>
      <c r="L162" s="11"/>
      <c r="M162" s="504"/>
      <c r="N162" s="11"/>
      <c r="O162" s="11"/>
      <c r="P162" s="11"/>
      <c r="Q162" s="11"/>
      <c r="R162" s="11"/>
      <c r="S162" s="11"/>
    </row>
    <row r="163" spans="1:19" x14ac:dyDescent="0.2">
      <c r="B163" s="249"/>
      <c r="C163" s="13" t="s">
        <v>68</v>
      </c>
      <c r="D163" s="311">
        <f>'I-4 History'!D161</f>
        <v>0</v>
      </c>
      <c r="E163" s="311">
        <f>'I-4 History'!E161</f>
        <v>0</v>
      </c>
      <c r="F163" s="311">
        <f>'I-4 History'!F161</f>
        <v>0</v>
      </c>
      <c r="G163" s="311">
        <f>'I-4 History'!G161</f>
        <v>0</v>
      </c>
      <c r="H163" s="311">
        <f>'I-4 History'!H161</f>
        <v>0</v>
      </c>
      <c r="I163" s="311">
        <f>'I-4 History'!I161</f>
        <v>0</v>
      </c>
      <c r="J163" s="311">
        <f>'I-4 History'!J161</f>
        <v>0</v>
      </c>
      <c r="K163" s="311">
        <f>'I-4 History'!K161</f>
        <v>0</v>
      </c>
      <c r="L163" s="309">
        <f ca="1">'DA-18'!B$64</f>
        <v>0</v>
      </c>
      <c r="M163" s="805">
        <f ca="1">'DA-18'!C$64</f>
        <v>0</v>
      </c>
      <c r="N163" s="311">
        <f ca="1">'DA-18'!D$64</f>
        <v>0</v>
      </c>
      <c r="O163" s="309">
        <f ca="1">'DA-18'!E$64</f>
        <v>0</v>
      </c>
      <c r="P163" s="309">
        <f ca="1">'DA-18'!F$64</f>
        <v>0</v>
      </c>
      <c r="Q163" s="309">
        <f ca="1">'DA-18'!G$64</f>
        <v>0</v>
      </c>
      <c r="R163" s="309">
        <f ca="1">'DA-18'!H$64</f>
        <v>0</v>
      </c>
      <c r="S163" s="309">
        <f ca="1">'DA-18'!I$64</f>
        <v>0</v>
      </c>
    </row>
    <row r="164" spans="1:19" x14ac:dyDescent="0.2">
      <c r="B164" s="249"/>
      <c r="C164" s="13" t="s">
        <v>69</v>
      </c>
      <c r="D164" s="311">
        <f>'I-4 History'!D162</f>
        <v>0</v>
      </c>
      <c r="E164" s="311">
        <f>'I-4 History'!E162</f>
        <v>0</v>
      </c>
      <c r="F164" s="311">
        <f>'I-4 History'!F162</f>
        <v>0</v>
      </c>
      <c r="G164" s="311">
        <f>'I-4 History'!G162</f>
        <v>0</v>
      </c>
      <c r="H164" s="311">
        <f>'I-4 History'!H162</f>
        <v>0</v>
      </c>
      <c r="I164" s="311">
        <f>'I-4 History'!I162</f>
        <v>0</v>
      </c>
      <c r="J164" s="311">
        <f>'I-4 History'!J162</f>
        <v>0</v>
      </c>
      <c r="K164" s="311">
        <f>'I-4 History'!K162</f>
        <v>0</v>
      </c>
      <c r="L164" s="309">
        <f ca="1">'DA-18'!B$65</f>
        <v>0</v>
      </c>
      <c r="M164" s="805">
        <f ca="1">'DA-18'!C$65</f>
        <v>0</v>
      </c>
      <c r="N164" s="311">
        <f ca="1">'DA-18'!D$65</f>
        <v>0</v>
      </c>
      <c r="O164" s="309">
        <f ca="1">'DA-18'!E$65</f>
        <v>0</v>
      </c>
      <c r="P164" s="309">
        <f ca="1">'DA-18'!F$65</f>
        <v>0</v>
      </c>
      <c r="Q164" s="309">
        <f ca="1">'DA-18'!G$65</f>
        <v>0</v>
      </c>
      <c r="R164" s="309">
        <f ca="1">'DA-18'!H$65</f>
        <v>0</v>
      </c>
      <c r="S164" s="309">
        <f ca="1">'DA-18'!I$65</f>
        <v>0</v>
      </c>
    </row>
    <row r="165" spans="1:19" s="736" customFormat="1" x14ac:dyDescent="0.2">
      <c r="B165" s="249"/>
      <c r="C165" s="13" t="s">
        <v>546</v>
      </c>
      <c r="D165" s="311">
        <f>'I-4 History'!D163</f>
        <v>0</v>
      </c>
      <c r="E165" s="311">
        <f>'I-4 History'!E163</f>
        <v>0</v>
      </c>
      <c r="F165" s="311">
        <f>'I-4 History'!F163</f>
        <v>0</v>
      </c>
      <c r="G165" s="311">
        <f>'I-4 History'!G163</f>
        <v>0</v>
      </c>
      <c r="H165" s="311">
        <f>'I-4 History'!H163</f>
        <v>0</v>
      </c>
      <c r="I165" s="311">
        <f>'I-4 History'!I163</f>
        <v>0</v>
      </c>
      <c r="J165" s="311">
        <f>'I-4 History'!J163</f>
        <v>0</v>
      </c>
      <c r="K165" s="311">
        <f>'I-4 History'!K163</f>
        <v>0</v>
      </c>
      <c r="L165" s="309">
        <f ca="1">'DA-18'!B$66</f>
        <v>0</v>
      </c>
      <c r="M165" s="805">
        <f ca="1">'DA-18'!C$66</f>
        <v>0</v>
      </c>
      <c r="N165" s="311">
        <f ca="1">'DA-18'!D$66</f>
        <v>0</v>
      </c>
      <c r="O165" s="309">
        <f ca="1">'DA-18'!E$66</f>
        <v>0</v>
      </c>
      <c r="P165" s="309">
        <f ca="1">'DA-18'!F$66</f>
        <v>0</v>
      </c>
      <c r="Q165" s="309">
        <f ca="1">'DA-18'!G$66</f>
        <v>0</v>
      </c>
      <c r="R165" s="309">
        <f ca="1">'DA-18'!H$66</f>
        <v>0</v>
      </c>
      <c r="S165" s="309">
        <f ca="1">'DA-18'!I$66</f>
        <v>0</v>
      </c>
    </row>
    <row r="166" spans="1:19" x14ac:dyDescent="0.2">
      <c r="B166" s="249"/>
      <c r="C166" s="13" t="s">
        <v>547</v>
      </c>
      <c r="D166" s="311">
        <f>'I-4 History'!D164</f>
        <v>0</v>
      </c>
      <c r="E166" s="311">
        <f>'I-4 History'!E164</f>
        <v>0</v>
      </c>
      <c r="F166" s="311">
        <f>'I-4 History'!F164</f>
        <v>0</v>
      </c>
      <c r="G166" s="311">
        <f>'I-4 History'!G164</f>
        <v>0</v>
      </c>
      <c r="H166" s="311">
        <f>'I-4 History'!H164</f>
        <v>0</v>
      </c>
      <c r="I166" s="311">
        <f>'I-4 History'!I164</f>
        <v>0</v>
      </c>
      <c r="J166" s="311">
        <f>'I-4 History'!J164</f>
        <v>0</v>
      </c>
      <c r="K166" s="311">
        <f>'I-4 History'!K164</f>
        <v>0</v>
      </c>
      <c r="L166" s="309">
        <f ca="1">'DA-18'!B$67</f>
        <v>0</v>
      </c>
      <c r="M166" s="805">
        <f ca="1">'DA-18'!C$67</f>
        <v>0</v>
      </c>
      <c r="N166" s="311">
        <f ca="1">'DA-18'!D$67</f>
        <v>0</v>
      </c>
      <c r="O166" s="309">
        <f ca="1">'DA-18'!E$67</f>
        <v>0</v>
      </c>
      <c r="P166" s="309">
        <f ca="1">'DA-18'!F$67</f>
        <v>0</v>
      </c>
      <c r="Q166" s="309">
        <f ca="1">'DA-18'!G$67</f>
        <v>0</v>
      </c>
      <c r="R166" s="309">
        <f ca="1">'DA-18'!H$67</f>
        <v>0</v>
      </c>
      <c r="S166" s="309">
        <f ca="1">'DA-18'!I$67</f>
        <v>0</v>
      </c>
    </row>
    <row r="167" spans="1:19" s="736" customFormat="1" x14ac:dyDescent="0.2">
      <c r="B167" s="249"/>
      <c r="C167" s="13" t="s">
        <v>498</v>
      </c>
      <c r="D167" s="311">
        <f>'I-4 History'!D165</f>
        <v>0</v>
      </c>
      <c r="E167" s="311">
        <f>'I-4 History'!E165</f>
        <v>0</v>
      </c>
      <c r="F167" s="311">
        <f>'I-4 History'!F165</f>
        <v>0</v>
      </c>
      <c r="G167" s="311">
        <f>'I-4 History'!G165</f>
        <v>0</v>
      </c>
      <c r="H167" s="311">
        <f>'I-4 History'!H165</f>
        <v>0</v>
      </c>
      <c r="I167" s="311">
        <f>'I-4 History'!I165</f>
        <v>0</v>
      </c>
      <c r="J167" s="311">
        <f>'I-4 History'!J165</f>
        <v>0</v>
      </c>
      <c r="K167" s="311">
        <f>'I-4 History'!K165</f>
        <v>0</v>
      </c>
      <c r="L167" s="309">
        <f ca="1">'DA-18'!B$68</f>
        <v>0</v>
      </c>
      <c r="M167" s="805">
        <f ca="1">'DA-18'!C$68</f>
        <v>0</v>
      </c>
      <c r="N167" s="311">
        <f ca="1">'DA-18'!D$68</f>
        <v>0</v>
      </c>
      <c r="O167" s="309">
        <f ca="1">'DA-18'!E$68</f>
        <v>0</v>
      </c>
      <c r="P167" s="309">
        <f ca="1">'DA-18'!F$68</f>
        <v>0</v>
      </c>
      <c r="Q167" s="309">
        <f ca="1">'DA-18'!G$68</f>
        <v>0</v>
      </c>
      <c r="R167" s="309">
        <f ca="1">'DA-18'!H$68</f>
        <v>0</v>
      </c>
      <c r="S167" s="309">
        <f ca="1">'DA-18'!I$68</f>
        <v>0</v>
      </c>
    </row>
    <row r="168" spans="1:19" x14ac:dyDescent="0.2">
      <c r="B168" s="249"/>
      <c r="C168" s="13" t="s">
        <v>70</v>
      </c>
      <c r="D168" s="311">
        <f>'I-4 History'!D166</f>
        <v>0</v>
      </c>
      <c r="E168" s="311">
        <f>'I-4 History'!E166</f>
        <v>0</v>
      </c>
      <c r="F168" s="311">
        <f>'I-4 History'!F166</f>
        <v>0</v>
      </c>
      <c r="G168" s="311">
        <f>'I-4 History'!G166</f>
        <v>0</v>
      </c>
      <c r="H168" s="311">
        <f>'I-4 History'!H166</f>
        <v>0</v>
      </c>
      <c r="I168" s="311">
        <f>'I-4 History'!I166</f>
        <v>0</v>
      </c>
      <c r="J168" s="311">
        <f>'I-4 History'!J166</f>
        <v>0</v>
      </c>
      <c r="K168" s="311">
        <f>'I-4 History'!K166</f>
        <v>0</v>
      </c>
      <c r="L168" s="309">
        <f ca="1">'DA-18'!B$69</f>
        <v>0</v>
      </c>
      <c r="M168" s="805">
        <f ca="1">'DA-18'!C$69</f>
        <v>3.6465297401909353</v>
      </c>
      <c r="N168" s="311">
        <f ca="1">'DA-18'!D$69</f>
        <v>3.6465297401909353</v>
      </c>
      <c r="O168" s="309">
        <f ca="1">'DA-18'!E$69</f>
        <v>3.6953290309093276</v>
      </c>
      <c r="P168" s="309">
        <f ca="1">'DA-18'!F$69</f>
        <v>3.7462890322618527</v>
      </c>
      <c r="Q168" s="309">
        <f ca="1">'DA-18'!G$69</f>
        <v>3.7959182566449035</v>
      </c>
      <c r="R168" s="309">
        <f ca="1">'DA-18'!H$69</f>
        <v>3.8432267325413054</v>
      </c>
      <c r="S168" s="309">
        <f ca="1">'DA-18'!I$69</f>
        <v>3.887902131757933</v>
      </c>
    </row>
    <row r="169" spans="1:19" x14ac:dyDescent="0.2">
      <c r="B169" s="249"/>
      <c r="C169" s="12" t="s">
        <v>75</v>
      </c>
      <c r="D169" s="312">
        <f t="shared" ref="D169:K169" si="35">SUBTOTAL(9,D163:D168)</f>
        <v>0</v>
      </c>
      <c r="E169" s="310">
        <f t="shared" si="35"/>
        <v>0</v>
      </c>
      <c r="F169" s="310">
        <f t="shared" si="35"/>
        <v>0</v>
      </c>
      <c r="G169" s="310">
        <f t="shared" si="35"/>
        <v>0</v>
      </c>
      <c r="H169" s="310">
        <f t="shared" si="35"/>
        <v>0</v>
      </c>
      <c r="I169" s="310">
        <f t="shared" si="35"/>
        <v>0</v>
      </c>
      <c r="J169" s="310">
        <f t="shared" si="35"/>
        <v>0</v>
      </c>
      <c r="K169" s="310">
        <f t="shared" si="35"/>
        <v>0</v>
      </c>
      <c r="L169" s="310">
        <f t="shared" ref="L169:S169" ca="1" si="36">SUBTOTAL(9,L163:L168)</f>
        <v>0</v>
      </c>
      <c r="M169" s="510">
        <f t="shared" ca="1" si="36"/>
        <v>3.6465297401909353</v>
      </c>
      <c r="N169" s="312">
        <f t="shared" ca="1" si="36"/>
        <v>3.6465297401909353</v>
      </c>
      <c r="O169" s="310">
        <f t="shared" ca="1" si="36"/>
        <v>3.6953290309093276</v>
      </c>
      <c r="P169" s="310">
        <f t="shared" ca="1" si="36"/>
        <v>3.7462890322618527</v>
      </c>
      <c r="Q169" s="310">
        <f t="shared" ca="1" si="36"/>
        <v>3.7959182566449035</v>
      </c>
      <c r="R169" s="310">
        <f t="shared" ca="1" si="36"/>
        <v>3.8432267325413054</v>
      </c>
      <c r="S169" s="310">
        <f t="shared" ca="1" si="36"/>
        <v>3.887902131757933</v>
      </c>
    </row>
    <row r="170" spans="1:19" x14ac:dyDescent="0.2">
      <c r="B170" s="249"/>
      <c r="C170" s="12"/>
      <c r="D170" s="262"/>
      <c r="E170" s="262"/>
      <c r="F170" s="262"/>
      <c r="G170" s="262"/>
      <c r="H170" s="262"/>
      <c r="I170" s="262"/>
      <c r="J170" s="262"/>
      <c r="K170" s="262"/>
      <c r="L170" s="262"/>
      <c r="M170" s="806"/>
      <c r="N170" s="262"/>
      <c r="O170" s="262"/>
      <c r="P170" s="262"/>
      <c r="Q170" s="262"/>
      <c r="R170" s="262"/>
      <c r="S170" s="262"/>
    </row>
    <row r="171" spans="1:19" x14ac:dyDescent="0.2">
      <c r="A171" s="5"/>
      <c r="B171" s="249" t="str">
        <f ca="1">+'I-4 History'!B169</f>
        <v>DA-19</v>
      </c>
      <c r="C171" s="14" t="str">
        <f ca="1">+'I-4 History'!C169</f>
        <v>Customer Billing (formerly FRC)</v>
      </c>
      <c r="D171" s="11"/>
      <c r="E171" s="11"/>
      <c r="F171" s="11"/>
      <c r="G171" s="11"/>
      <c r="H171" s="11"/>
      <c r="I171" s="11"/>
      <c r="J171" s="11"/>
      <c r="K171" s="11"/>
      <c r="L171" s="11"/>
      <c r="M171" s="504"/>
      <c r="N171" s="11"/>
      <c r="O171" s="11"/>
      <c r="P171" s="11"/>
      <c r="Q171" s="11"/>
      <c r="R171" s="11"/>
      <c r="S171" s="11"/>
    </row>
    <row r="172" spans="1:19" x14ac:dyDescent="0.2">
      <c r="A172" s="5"/>
      <c r="B172" s="249"/>
      <c r="C172" s="13" t="s">
        <v>68</v>
      </c>
      <c r="D172" s="311">
        <f>'I-4 History'!D170</f>
        <v>0</v>
      </c>
      <c r="E172" s="311">
        <f>'I-4 History'!E170</f>
        <v>0</v>
      </c>
      <c r="F172" s="311">
        <f>'I-4 History'!F170</f>
        <v>0</v>
      </c>
      <c r="G172" s="311">
        <f>'I-4 History'!G170</f>
        <v>0</v>
      </c>
      <c r="H172" s="311">
        <f>'I-4 History'!H170</f>
        <v>0</v>
      </c>
      <c r="I172" s="311">
        <f>'I-4 History'!I170</f>
        <v>0</v>
      </c>
      <c r="J172" s="311">
        <f>'I-4 History'!J170</f>
        <v>0</v>
      </c>
      <c r="K172" s="311">
        <f>'I-4 History'!K170</f>
        <v>0</v>
      </c>
      <c r="L172" s="309">
        <f ca="1">'DA-19'!B$64</f>
        <v>0</v>
      </c>
      <c r="M172" s="805">
        <f ca="1">'DA-19'!C$64</f>
        <v>0</v>
      </c>
      <c r="N172" s="311">
        <f ca="1">'DA-19'!D$64</f>
        <v>0</v>
      </c>
      <c r="O172" s="309">
        <f ca="1">'DA-19'!E$64</f>
        <v>0</v>
      </c>
      <c r="P172" s="309">
        <f ca="1">'DA-19'!F$64</f>
        <v>0</v>
      </c>
      <c r="Q172" s="309">
        <f ca="1">'DA-19'!G$64</f>
        <v>0</v>
      </c>
      <c r="R172" s="309">
        <f ca="1">'DA-19'!H$64</f>
        <v>0</v>
      </c>
      <c r="S172" s="309">
        <f ca="1">'DA-19'!I$64</f>
        <v>0</v>
      </c>
    </row>
    <row r="173" spans="1:19" x14ac:dyDescent="0.2">
      <c r="A173" s="5"/>
      <c r="B173" s="249"/>
      <c r="C173" s="13" t="s">
        <v>69</v>
      </c>
      <c r="D173" s="311">
        <f>'I-4 History'!D171</f>
        <v>0</v>
      </c>
      <c r="E173" s="311">
        <f>'I-4 History'!E171</f>
        <v>0</v>
      </c>
      <c r="F173" s="311">
        <f>'I-4 History'!F171</f>
        <v>0</v>
      </c>
      <c r="G173" s="311">
        <f>'I-4 History'!G171</f>
        <v>0</v>
      </c>
      <c r="H173" s="311">
        <f>'I-4 History'!H171</f>
        <v>0</v>
      </c>
      <c r="I173" s="311">
        <f>'I-4 History'!I171</f>
        <v>0</v>
      </c>
      <c r="J173" s="311">
        <f>'I-4 History'!J171</f>
        <v>0</v>
      </c>
      <c r="K173" s="311">
        <f>'I-4 History'!K171</f>
        <v>0</v>
      </c>
      <c r="L173" s="309">
        <f ca="1">'DA-19'!B$65</f>
        <v>0</v>
      </c>
      <c r="M173" s="805">
        <f ca="1">'DA-19'!C$65</f>
        <v>0</v>
      </c>
      <c r="N173" s="311">
        <f ca="1">'DA-19'!D$65</f>
        <v>0</v>
      </c>
      <c r="O173" s="309">
        <f ca="1">'DA-19'!E$65</f>
        <v>0</v>
      </c>
      <c r="P173" s="309">
        <f ca="1">'DA-19'!F$65</f>
        <v>0</v>
      </c>
      <c r="Q173" s="309">
        <f ca="1">'DA-19'!G$65</f>
        <v>0</v>
      </c>
      <c r="R173" s="309">
        <f ca="1">'DA-19'!H$65</f>
        <v>0</v>
      </c>
      <c r="S173" s="309">
        <f ca="1">'DA-19'!I$65</f>
        <v>0</v>
      </c>
    </row>
    <row r="174" spans="1:19" s="736" customFormat="1" x14ac:dyDescent="0.2">
      <c r="A174" s="5"/>
      <c r="B174" s="249"/>
      <c r="C174" s="13" t="s">
        <v>546</v>
      </c>
      <c r="D174" s="311">
        <f>'I-4 History'!D172</f>
        <v>0</v>
      </c>
      <c r="E174" s="311">
        <f>'I-4 History'!E172</f>
        <v>0</v>
      </c>
      <c r="F174" s="311">
        <f>'I-4 History'!F172</f>
        <v>0</v>
      </c>
      <c r="G174" s="311">
        <f>'I-4 History'!G172</f>
        <v>0</v>
      </c>
      <c r="H174" s="311">
        <f>'I-4 History'!H172</f>
        <v>0</v>
      </c>
      <c r="I174" s="311">
        <f>'I-4 History'!I172</f>
        <v>0</v>
      </c>
      <c r="J174" s="311">
        <f>'I-4 History'!J172</f>
        <v>0</v>
      </c>
      <c r="K174" s="311">
        <f>'I-4 History'!K172</f>
        <v>0</v>
      </c>
      <c r="L174" s="309">
        <f ca="1">'DA-19'!B$66</f>
        <v>0</v>
      </c>
      <c r="M174" s="805">
        <f ca="1">'DA-19'!C$66</f>
        <v>0</v>
      </c>
      <c r="N174" s="311">
        <f ca="1">'DA-19'!D$66</f>
        <v>0</v>
      </c>
      <c r="O174" s="309">
        <f ca="1">'DA-19'!E$66</f>
        <v>0</v>
      </c>
      <c r="P174" s="309">
        <f ca="1">'DA-19'!F$66</f>
        <v>0</v>
      </c>
      <c r="Q174" s="309">
        <f ca="1">'DA-19'!G$66</f>
        <v>0</v>
      </c>
      <c r="R174" s="309">
        <f ca="1">'DA-19'!H$66</f>
        <v>0</v>
      </c>
      <c r="S174" s="309">
        <f ca="1">'DA-19'!I$66</f>
        <v>0</v>
      </c>
    </row>
    <row r="175" spans="1:19" x14ac:dyDescent="0.2">
      <c r="A175" s="5"/>
      <c r="B175" s="249"/>
      <c r="C175" s="13" t="s">
        <v>547</v>
      </c>
      <c r="D175" s="311">
        <f>'I-4 History'!D173</f>
        <v>0</v>
      </c>
      <c r="E175" s="311">
        <f>'I-4 History'!E173</f>
        <v>0</v>
      </c>
      <c r="F175" s="311">
        <f>'I-4 History'!F173</f>
        <v>0</v>
      </c>
      <c r="G175" s="311">
        <f>'I-4 History'!G173</f>
        <v>0</v>
      </c>
      <c r="H175" s="311">
        <f>'I-4 History'!H173</f>
        <v>0</v>
      </c>
      <c r="I175" s="311">
        <f>'I-4 History'!I173</f>
        <v>0</v>
      </c>
      <c r="J175" s="311">
        <f>'I-4 History'!J173</f>
        <v>0</v>
      </c>
      <c r="K175" s="311">
        <f>'I-4 History'!K173</f>
        <v>0</v>
      </c>
      <c r="L175" s="309">
        <f ca="1">'DA-19'!B$67</f>
        <v>0</v>
      </c>
      <c r="M175" s="805">
        <f ca="1">'DA-19'!C$67</f>
        <v>0</v>
      </c>
      <c r="N175" s="311">
        <f ca="1">'DA-19'!D$67</f>
        <v>0</v>
      </c>
      <c r="O175" s="309">
        <f ca="1">'DA-19'!E$67</f>
        <v>0</v>
      </c>
      <c r="P175" s="309">
        <f ca="1">'DA-19'!F$67</f>
        <v>0</v>
      </c>
      <c r="Q175" s="309">
        <f ca="1">'DA-19'!G$67</f>
        <v>0</v>
      </c>
      <c r="R175" s="309">
        <f ca="1">'DA-19'!H$67</f>
        <v>0</v>
      </c>
      <c r="S175" s="309">
        <f ca="1">'DA-19'!I$67</f>
        <v>0</v>
      </c>
    </row>
    <row r="176" spans="1:19" s="736" customFormat="1" x14ac:dyDescent="0.2">
      <c r="A176" s="5"/>
      <c r="B176" s="249"/>
      <c r="C176" s="13" t="s">
        <v>498</v>
      </c>
      <c r="D176" s="311">
        <f>'I-4 History'!D174</f>
        <v>0</v>
      </c>
      <c r="E176" s="311">
        <f>'I-4 History'!E174</f>
        <v>0</v>
      </c>
      <c r="F176" s="311">
        <f>'I-4 History'!F174</f>
        <v>0</v>
      </c>
      <c r="G176" s="311">
        <f>'I-4 History'!G174</f>
        <v>0</v>
      </c>
      <c r="H176" s="311">
        <f>'I-4 History'!H174</f>
        <v>0</v>
      </c>
      <c r="I176" s="311">
        <f>'I-4 History'!I174</f>
        <v>0</v>
      </c>
      <c r="J176" s="311">
        <f>'I-4 History'!J174</f>
        <v>0</v>
      </c>
      <c r="K176" s="311">
        <f>'I-4 History'!K174</f>
        <v>0</v>
      </c>
      <c r="L176" s="309">
        <f ca="1">'DA-19'!B$68</f>
        <v>0</v>
      </c>
      <c r="M176" s="805">
        <f ca="1">'DA-19'!C$68</f>
        <v>0</v>
      </c>
      <c r="N176" s="311">
        <f ca="1">'DA-19'!D$68</f>
        <v>0</v>
      </c>
      <c r="O176" s="309">
        <f ca="1">'DA-19'!E$68</f>
        <v>0</v>
      </c>
      <c r="P176" s="309">
        <f ca="1">'DA-19'!F$68</f>
        <v>0</v>
      </c>
      <c r="Q176" s="309">
        <f ca="1">'DA-19'!G$68</f>
        <v>0</v>
      </c>
      <c r="R176" s="309">
        <f ca="1">'DA-19'!H$68</f>
        <v>0</v>
      </c>
      <c r="S176" s="309">
        <f ca="1">'DA-19'!I$68</f>
        <v>0</v>
      </c>
    </row>
    <row r="177" spans="1:19" x14ac:dyDescent="0.2">
      <c r="A177" s="5"/>
      <c r="B177" s="249"/>
      <c r="C177" s="13" t="s">
        <v>70</v>
      </c>
      <c r="D177" s="311">
        <f>'I-4 History'!D175</f>
        <v>0</v>
      </c>
      <c r="E177" s="311">
        <f>'I-4 History'!E175</f>
        <v>0</v>
      </c>
      <c r="F177" s="311">
        <f>'I-4 History'!F175</f>
        <v>0</v>
      </c>
      <c r="G177" s="311">
        <f>'I-4 History'!G175</f>
        <v>0</v>
      </c>
      <c r="H177" s="311">
        <f>'I-4 History'!H175</f>
        <v>0</v>
      </c>
      <c r="I177" s="311">
        <f>'I-4 History'!I175</f>
        <v>0</v>
      </c>
      <c r="J177" s="311">
        <f>'I-4 History'!J175</f>
        <v>0</v>
      </c>
      <c r="K177" s="311">
        <f>'I-4 History'!K175</f>
        <v>0</v>
      </c>
      <c r="L177" s="309">
        <f ca="1">'DA-19'!B$69</f>
        <v>0</v>
      </c>
      <c r="M177" s="805">
        <f ca="1">'DA-19'!C$69</f>
        <v>15.572209158857223</v>
      </c>
      <c r="N177" s="311">
        <f ca="1">'DA-19'!D$69</f>
        <v>15.572209158857223</v>
      </c>
      <c r="O177" s="309">
        <f ca="1">'DA-19'!E$69</f>
        <v>15.780602567388945</v>
      </c>
      <c r="P177" s="309">
        <f ca="1">'DA-19'!F$69</f>
        <v>15.998223115234969</v>
      </c>
      <c r="Q177" s="309">
        <f ca="1">'DA-19'!G$69</f>
        <v>16.21016068809136</v>
      </c>
      <c r="R177" s="309">
        <f ca="1">'DA-19'!H$69</f>
        <v>16.412187692979288</v>
      </c>
      <c r="S177" s="309">
        <f ca="1">'DA-19'!I$69</f>
        <v>16.602970357710923</v>
      </c>
    </row>
    <row r="178" spans="1:19" x14ac:dyDescent="0.2">
      <c r="A178" s="5"/>
      <c r="B178" s="249"/>
      <c r="C178" s="12" t="s">
        <v>75</v>
      </c>
      <c r="D178" s="312">
        <f t="shared" ref="D178:K178" si="37">SUBTOTAL(9,D172:D177)</f>
        <v>0</v>
      </c>
      <c r="E178" s="310">
        <f t="shared" si="37"/>
        <v>0</v>
      </c>
      <c r="F178" s="310">
        <f t="shared" si="37"/>
        <v>0</v>
      </c>
      <c r="G178" s="310">
        <f t="shared" si="37"/>
        <v>0</v>
      </c>
      <c r="H178" s="310">
        <f t="shared" si="37"/>
        <v>0</v>
      </c>
      <c r="I178" s="310">
        <f t="shared" si="37"/>
        <v>0</v>
      </c>
      <c r="J178" s="310">
        <f t="shared" si="37"/>
        <v>0</v>
      </c>
      <c r="K178" s="310">
        <f t="shared" si="37"/>
        <v>0</v>
      </c>
      <c r="L178" s="310">
        <f t="shared" ref="L178:S178" ca="1" si="38">SUBTOTAL(9,L172:L177)</f>
        <v>0</v>
      </c>
      <c r="M178" s="510">
        <f t="shared" ca="1" si="38"/>
        <v>15.572209158857223</v>
      </c>
      <c r="N178" s="312">
        <f t="shared" ca="1" si="38"/>
        <v>15.572209158857223</v>
      </c>
      <c r="O178" s="310">
        <f t="shared" ca="1" si="38"/>
        <v>15.780602567388945</v>
      </c>
      <c r="P178" s="310">
        <f t="shared" ca="1" si="38"/>
        <v>15.998223115234969</v>
      </c>
      <c r="Q178" s="310">
        <f t="shared" ca="1" si="38"/>
        <v>16.21016068809136</v>
      </c>
      <c r="R178" s="310">
        <f t="shared" ca="1" si="38"/>
        <v>16.412187692979288</v>
      </c>
      <c r="S178" s="310">
        <f t="shared" ca="1" si="38"/>
        <v>16.602970357710923</v>
      </c>
    </row>
    <row r="179" spans="1:19" x14ac:dyDescent="0.2">
      <c r="A179" s="5"/>
      <c r="B179" s="249"/>
      <c r="C179" s="12"/>
      <c r="D179" s="262"/>
      <c r="E179" s="262"/>
      <c r="F179" s="262"/>
      <c r="G179" s="262"/>
      <c r="H179" s="262"/>
      <c r="I179" s="262"/>
      <c r="J179" s="262"/>
      <c r="K179" s="262"/>
      <c r="L179" s="262"/>
      <c r="M179" s="806"/>
      <c r="N179" s="262"/>
      <c r="O179" s="262"/>
      <c r="P179" s="262"/>
      <c r="Q179" s="262"/>
      <c r="R179" s="262"/>
      <c r="S179" s="262"/>
    </row>
    <row r="180" spans="1:19" x14ac:dyDescent="0.2">
      <c r="A180" s="5"/>
      <c r="B180" s="249" t="str">
        <f ca="1">+'I-4 History'!B178</f>
        <v>DA-20</v>
      </c>
      <c r="C180" s="14" t="str">
        <f ca="1">+'I-4 History'!C178</f>
        <v>N/A</v>
      </c>
      <c r="D180" s="11"/>
      <c r="E180" s="11"/>
      <c r="F180" s="11"/>
      <c r="G180" s="11"/>
      <c r="H180" s="11"/>
      <c r="I180" s="11"/>
      <c r="J180" s="11"/>
      <c r="K180" s="11"/>
      <c r="L180" s="11"/>
      <c r="M180" s="504"/>
      <c r="N180" s="11"/>
      <c r="O180" s="11"/>
      <c r="P180" s="11"/>
      <c r="Q180" s="11"/>
      <c r="R180" s="11"/>
      <c r="S180" s="11"/>
    </row>
    <row r="181" spans="1:19" x14ac:dyDescent="0.2">
      <c r="A181" s="5"/>
      <c r="B181" s="249"/>
      <c r="C181" s="13" t="s">
        <v>68</v>
      </c>
      <c r="D181" s="311">
        <f>'I-4 History'!D179</f>
        <v>0</v>
      </c>
      <c r="E181" s="311">
        <f>'I-4 History'!E179</f>
        <v>0</v>
      </c>
      <c r="F181" s="311">
        <f>'I-4 History'!F179</f>
        <v>0</v>
      </c>
      <c r="G181" s="311">
        <f>'I-4 History'!G179</f>
        <v>0</v>
      </c>
      <c r="H181" s="311">
        <f>'I-4 History'!H179</f>
        <v>0</v>
      </c>
      <c r="I181" s="311">
        <f>'I-4 History'!I179</f>
        <v>0</v>
      </c>
      <c r="J181" s="311">
        <f>'I-4 History'!J179</f>
        <v>0</v>
      </c>
      <c r="K181" s="311">
        <f>'I-4 History'!K179</f>
        <v>0</v>
      </c>
      <c r="L181" s="309">
        <f ca="1">'DA-20'!B$64</f>
        <v>0</v>
      </c>
      <c r="M181" s="805">
        <f ca="1">'DA-20'!C$64</f>
        <v>0</v>
      </c>
      <c r="N181" s="311">
        <f ca="1">'DA-20'!D$64</f>
        <v>0</v>
      </c>
      <c r="O181" s="309">
        <f ca="1">'DA-20'!E$64</f>
        <v>0</v>
      </c>
      <c r="P181" s="309">
        <f ca="1">'DA-20'!F$64</f>
        <v>0</v>
      </c>
      <c r="Q181" s="309">
        <f ca="1">'DA-20'!G$64</f>
        <v>0</v>
      </c>
      <c r="R181" s="309">
        <f ca="1">'DA-20'!H$64</f>
        <v>0</v>
      </c>
      <c r="S181" s="309">
        <f ca="1">'DA-20'!I$64</f>
        <v>0</v>
      </c>
    </row>
    <row r="182" spans="1:19" x14ac:dyDescent="0.2">
      <c r="A182" s="5"/>
      <c r="B182" s="249"/>
      <c r="C182" s="13" t="s">
        <v>69</v>
      </c>
      <c r="D182" s="311">
        <f>'I-4 History'!D180</f>
        <v>0</v>
      </c>
      <c r="E182" s="311">
        <f>'I-4 History'!E180</f>
        <v>0</v>
      </c>
      <c r="F182" s="311">
        <f>'I-4 History'!F180</f>
        <v>0</v>
      </c>
      <c r="G182" s="311">
        <f>'I-4 History'!G180</f>
        <v>0</v>
      </c>
      <c r="H182" s="311">
        <f>'I-4 History'!H180</f>
        <v>0</v>
      </c>
      <c r="I182" s="311">
        <f>'I-4 History'!I180</f>
        <v>0</v>
      </c>
      <c r="J182" s="311">
        <f>'I-4 History'!J180</f>
        <v>0</v>
      </c>
      <c r="K182" s="311">
        <f>'I-4 History'!K180</f>
        <v>0</v>
      </c>
      <c r="L182" s="309">
        <f ca="1">'DA-20'!B$65</f>
        <v>0</v>
      </c>
      <c r="M182" s="805">
        <f ca="1">'DA-20'!C$65</f>
        <v>0</v>
      </c>
      <c r="N182" s="311">
        <f ca="1">'DA-20'!D$65</f>
        <v>0</v>
      </c>
      <c r="O182" s="309">
        <f ca="1">'DA-20'!E$65</f>
        <v>0</v>
      </c>
      <c r="P182" s="309">
        <f ca="1">'DA-20'!F$65</f>
        <v>0</v>
      </c>
      <c r="Q182" s="309">
        <f ca="1">'DA-20'!G$65</f>
        <v>0</v>
      </c>
      <c r="R182" s="309">
        <f ca="1">'DA-20'!H$65</f>
        <v>0</v>
      </c>
      <c r="S182" s="309">
        <f ca="1">'DA-20'!I$65</f>
        <v>0</v>
      </c>
    </row>
    <row r="183" spans="1:19" s="736" customFormat="1" x14ac:dyDescent="0.2">
      <c r="A183" s="5"/>
      <c r="B183" s="249"/>
      <c r="C183" s="13" t="s">
        <v>546</v>
      </c>
      <c r="D183" s="311">
        <f>'I-4 History'!D181</f>
        <v>0</v>
      </c>
      <c r="E183" s="311">
        <f>'I-4 History'!E181</f>
        <v>0</v>
      </c>
      <c r="F183" s="311">
        <f>'I-4 History'!F181</f>
        <v>0</v>
      </c>
      <c r="G183" s="311">
        <f>'I-4 History'!G181</f>
        <v>0</v>
      </c>
      <c r="H183" s="311">
        <f>'I-4 History'!H181</f>
        <v>0</v>
      </c>
      <c r="I183" s="311">
        <f>'I-4 History'!I181</f>
        <v>0</v>
      </c>
      <c r="J183" s="311">
        <f>'I-4 History'!J181</f>
        <v>0</v>
      </c>
      <c r="K183" s="311">
        <f>'I-4 History'!K181</f>
        <v>0</v>
      </c>
      <c r="L183" s="309">
        <f ca="1">'DA-20'!B$66</f>
        <v>0</v>
      </c>
      <c r="M183" s="805">
        <f ca="1">'DA-20'!C$66</f>
        <v>0</v>
      </c>
      <c r="N183" s="311">
        <f ca="1">'DA-20'!D$66</f>
        <v>0</v>
      </c>
      <c r="O183" s="309">
        <f ca="1">'DA-20'!E$66</f>
        <v>0</v>
      </c>
      <c r="P183" s="309">
        <f ca="1">'DA-20'!F$66</f>
        <v>0</v>
      </c>
      <c r="Q183" s="309">
        <f ca="1">'DA-20'!G$66</f>
        <v>0</v>
      </c>
      <c r="R183" s="309">
        <f ca="1">'DA-20'!H$66</f>
        <v>0</v>
      </c>
      <c r="S183" s="309">
        <f ca="1">'DA-20'!I$66</f>
        <v>0</v>
      </c>
    </row>
    <row r="184" spans="1:19" x14ac:dyDescent="0.2">
      <c r="A184" s="5"/>
      <c r="B184" s="249"/>
      <c r="C184" s="13" t="s">
        <v>547</v>
      </c>
      <c r="D184" s="311">
        <f>'I-4 History'!D182</f>
        <v>0</v>
      </c>
      <c r="E184" s="311">
        <f>'I-4 History'!E182</f>
        <v>0</v>
      </c>
      <c r="F184" s="311">
        <f>'I-4 History'!F182</f>
        <v>0</v>
      </c>
      <c r="G184" s="311">
        <f>'I-4 History'!G182</f>
        <v>0</v>
      </c>
      <c r="H184" s="311">
        <f>'I-4 History'!H182</f>
        <v>0</v>
      </c>
      <c r="I184" s="311">
        <f>'I-4 History'!I182</f>
        <v>0</v>
      </c>
      <c r="J184" s="311">
        <f>'I-4 History'!J182</f>
        <v>0</v>
      </c>
      <c r="K184" s="311">
        <f>'I-4 History'!K182</f>
        <v>0</v>
      </c>
      <c r="L184" s="309">
        <f ca="1">'DA-20'!B$67</f>
        <v>0</v>
      </c>
      <c r="M184" s="805">
        <f ca="1">'DA-20'!C$67</f>
        <v>0</v>
      </c>
      <c r="N184" s="311">
        <f ca="1">'DA-20'!D$67</f>
        <v>0</v>
      </c>
      <c r="O184" s="309">
        <f ca="1">'DA-20'!E$67</f>
        <v>0</v>
      </c>
      <c r="P184" s="309">
        <f ca="1">'DA-20'!F$67</f>
        <v>0</v>
      </c>
      <c r="Q184" s="309">
        <f ca="1">'DA-20'!G$67</f>
        <v>0</v>
      </c>
      <c r="R184" s="309">
        <f ca="1">'DA-20'!H$67</f>
        <v>0</v>
      </c>
      <c r="S184" s="309">
        <f ca="1">'DA-20'!I$67</f>
        <v>0</v>
      </c>
    </row>
    <row r="185" spans="1:19" s="736" customFormat="1" x14ac:dyDescent="0.2">
      <c r="A185" s="5"/>
      <c r="B185" s="249"/>
      <c r="C185" s="13" t="s">
        <v>498</v>
      </c>
      <c r="D185" s="311">
        <f>'I-4 History'!D183</f>
        <v>0</v>
      </c>
      <c r="E185" s="311">
        <f>'I-4 History'!E183</f>
        <v>0</v>
      </c>
      <c r="F185" s="311">
        <f>'I-4 History'!F183</f>
        <v>0</v>
      </c>
      <c r="G185" s="311">
        <f>'I-4 History'!G183</f>
        <v>0</v>
      </c>
      <c r="H185" s="311">
        <f>'I-4 History'!H183</f>
        <v>0</v>
      </c>
      <c r="I185" s="311">
        <f>'I-4 History'!I183</f>
        <v>0</v>
      </c>
      <c r="J185" s="311">
        <f>'I-4 History'!J183</f>
        <v>0</v>
      </c>
      <c r="K185" s="311">
        <f>'I-4 History'!K183</f>
        <v>0</v>
      </c>
      <c r="L185" s="309">
        <f ca="1">'DA-20'!B$68</f>
        <v>0</v>
      </c>
      <c r="M185" s="805">
        <f ca="1">'DA-20'!C$68</f>
        <v>0</v>
      </c>
      <c r="N185" s="311">
        <f ca="1">'DA-20'!D$68</f>
        <v>0</v>
      </c>
      <c r="O185" s="309">
        <f ca="1">'DA-20'!E$68</f>
        <v>0</v>
      </c>
      <c r="P185" s="309">
        <f ca="1">'DA-20'!F$68</f>
        <v>0</v>
      </c>
      <c r="Q185" s="309">
        <f ca="1">'DA-20'!G$68</f>
        <v>0</v>
      </c>
      <c r="R185" s="309">
        <f ca="1">'DA-20'!H$68</f>
        <v>0</v>
      </c>
      <c r="S185" s="309">
        <f ca="1">'DA-20'!I$68</f>
        <v>0</v>
      </c>
    </row>
    <row r="186" spans="1:19" x14ac:dyDescent="0.2">
      <c r="A186" s="5"/>
      <c r="B186" s="249"/>
      <c r="C186" s="13" t="s">
        <v>70</v>
      </c>
      <c r="D186" s="311">
        <f>'I-4 History'!D184</f>
        <v>0</v>
      </c>
      <c r="E186" s="311">
        <f>'I-4 History'!E184</f>
        <v>0</v>
      </c>
      <c r="F186" s="311">
        <f>'I-4 History'!F184</f>
        <v>0</v>
      </c>
      <c r="G186" s="311">
        <f>'I-4 History'!G184</f>
        <v>0</v>
      </c>
      <c r="H186" s="311">
        <f>'I-4 History'!H184</f>
        <v>0</v>
      </c>
      <c r="I186" s="311">
        <f>'I-4 History'!I184</f>
        <v>0</v>
      </c>
      <c r="J186" s="311">
        <f>'I-4 History'!J184</f>
        <v>0</v>
      </c>
      <c r="K186" s="311">
        <f>'I-4 History'!K184</f>
        <v>0</v>
      </c>
      <c r="L186" s="309">
        <f ca="1">'DA-20'!B$69</f>
        <v>0</v>
      </c>
      <c r="M186" s="805">
        <f ca="1">'DA-20'!C$69</f>
        <v>0</v>
      </c>
      <c r="N186" s="311">
        <f ca="1">'DA-20'!D$69</f>
        <v>0</v>
      </c>
      <c r="O186" s="309">
        <f ca="1">'DA-20'!E$69</f>
        <v>0</v>
      </c>
      <c r="P186" s="309">
        <f ca="1">'DA-20'!F$69</f>
        <v>0</v>
      </c>
      <c r="Q186" s="309">
        <f ca="1">'DA-20'!G$69</f>
        <v>0</v>
      </c>
      <c r="R186" s="309">
        <f ca="1">'DA-20'!H$69</f>
        <v>0</v>
      </c>
      <c r="S186" s="309">
        <f ca="1">'DA-20'!I$69</f>
        <v>0</v>
      </c>
    </row>
    <row r="187" spans="1:19" x14ac:dyDescent="0.2">
      <c r="A187" s="5"/>
      <c r="B187" s="249"/>
      <c r="C187" s="12" t="s">
        <v>75</v>
      </c>
      <c r="D187" s="312">
        <f t="shared" ref="D187:K187" si="39">SUBTOTAL(9,D181:D186)</f>
        <v>0</v>
      </c>
      <c r="E187" s="310">
        <f t="shared" si="39"/>
        <v>0</v>
      </c>
      <c r="F187" s="310">
        <f t="shared" si="39"/>
        <v>0</v>
      </c>
      <c r="G187" s="310">
        <f t="shared" si="39"/>
        <v>0</v>
      </c>
      <c r="H187" s="310">
        <f t="shared" si="39"/>
        <v>0</v>
      </c>
      <c r="I187" s="310">
        <f t="shared" si="39"/>
        <v>0</v>
      </c>
      <c r="J187" s="310">
        <f t="shared" si="39"/>
        <v>0</v>
      </c>
      <c r="K187" s="310">
        <f t="shared" si="39"/>
        <v>0</v>
      </c>
      <c r="L187" s="310">
        <f t="shared" ref="L187:S187" ca="1" si="40">SUBTOTAL(9,L181:L186)</f>
        <v>0</v>
      </c>
      <c r="M187" s="510">
        <f t="shared" ca="1" si="40"/>
        <v>0</v>
      </c>
      <c r="N187" s="312">
        <f t="shared" ca="1" si="40"/>
        <v>0</v>
      </c>
      <c r="O187" s="310">
        <f t="shared" ca="1" si="40"/>
        <v>0</v>
      </c>
      <c r="P187" s="310">
        <f t="shared" ca="1" si="40"/>
        <v>0</v>
      </c>
      <c r="Q187" s="310">
        <f t="shared" ca="1" si="40"/>
        <v>0</v>
      </c>
      <c r="R187" s="310">
        <f t="shared" ca="1" si="40"/>
        <v>0</v>
      </c>
      <c r="S187" s="310">
        <f t="shared" ca="1" si="40"/>
        <v>0</v>
      </c>
    </row>
    <row r="188" spans="1:19" x14ac:dyDescent="0.2">
      <c r="A188" s="5"/>
      <c r="B188" s="249"/>
      <c r="C188" s="12"/>
      <c r="D188" s="262"/>
      <c r="E188" s="262"/>
      <c r="F188" s="262"/>
      <c r="G188" s="262"/>
      <c r="H188" s="262"/>
      <c r="I188" s="262"/>
      <c r="J188" s="262"/>
      <c r="K188" s="262"/>
      <c r="L188" s="262"/>
      <c r="M188" s="806"/>
      <c r="N188" s="262"/>
      <c r="O188" s="262"/>
      <c r="P188" s="262"/>
      <c r="Q188" s="262"/>
      <c r="R188" s="262"/>
      <c r="S188" s="262"/>
    </row>
    <row r="189" spans="1:19" x14ac:dyDescent="0.2">
      <c r="A189" s="5"/>
      <c r="B189" s="249" t="str">
        <f ca="1">+'I-4 History'!B187</f>
        <v>DA-21</v>
      </c>
      <c r="C189" s="14" t="str">
        <f ca="1">+'I-4 History'!C187</f>
        <v>N/A</v>
      </c>
      <c r="D189" s="11"/>
      <c r="E189" s="11"/>
      <c r="F189" s="11"/>
      <c r="G189" s="11"/>
      <c r="H189" s="11"/>
      <c r="I189" s="11"/>
      <c r="J189" s="11"/>
      <c r="K189" s="11"/>
      <c r="L189" s="11"/>
      <c r="M189" s="504"/>
      <c r="N189" s="11"/>
      <c r="O189" s="11"/>
      <c r="P189" s="11"/>
      <c r="Q189" s="11"/>
      <c r="R189" s="11"/>
      <c r="S189" s="11"/>
    </row>
    <row r="190" spans="1:19" x14ac:dyDescent="0.2">
      <c r="A190" s="5"/>
      <c r="B190" s="249"/>
      <c r="C190" s="13" t="s">
        <v>68</v>
      </c>
      <c r="D190" s="311">
        <f>'I-4 History'!D188</f>
        <v>0</v>
      </c>
      <c r="E190" s="311">
        <f>'I-4 History'!E188</f>
        <v>0</v>
      </c>
      <c r="F190" s="311">
        <f>'I-4 History'!F188</f>
        <v>0</v>
      </c>
      <c r="G190" s="311">
        <f>'I-4 History'!G188</f>
        <v>0</v>
      </c>
      <c r="H190" s="311">
        <f>'I-4 History'!H188</f>
        <v>0</v>
      </c>
      <c r="I190" s="311">
        <f>'I-4 History'!I188</f>
        <v>0</v>
      </c>
      <c r="J190" s="311">
        <f>'I-4 History'!J188</f>
        <v>0</v>
      </c>
      <c r="K190" s="311">
        <f>'I-4 History'!K188</f>
        <v>0</v>
      </c>
      <c r="L190" s="309">
        <f ca="1">'DA-21'!B$64</f>
        <v>0</v>
      </c>
      <c r="M190" s="805">
        <f ca="1">'DA-21'!C$64</f>
        <v>0</v>
      </c>
      <c r="N190" s="311">
        <f ca="1">'DA-21'!D$64</f>
        <v>0</v>
      </c>
      <c r="O190" s="309">
        <f ca="1">'DA-21'!E$64</f>
        <v>0</v>
      </c>
      <c r="P190" s="309">
        <f ca="1">'DA-21'!F$64</f>
        <v>0</v>
      </c>
      <c r="Q190" s="309">
        <f ca="1">'DA-21'!G$64</f>
        <v>0</v>
      </c>
      <c r="R190" s="309">
        <f ca="1">'DA-21'!H$64</f>
        <v>0</v>
      </c>
      <c r="S190" s="309">
        <f ca="1">'DA-21'!I$64</f>
        <v>0</v>
      </c>
    </row>
    <row r="191" spans="1:19" x14ac:dyDescent="0.2">
      <c r="A191" s="5"/>
      <c r="B191" s="249"/>
      <c r="C191" s="13" t="s">
        <v>69</v>
      </c>
      <c r="D191" s="311">
        <f>'I-4 History'!D189</f>
        <v>0</v>
      </c>
      <c r="E191" s="311">
        <f>'I-4 History'!E189</f>
        <v>0</v>
      </c>
      <c r="F191" s="311">
        <f>'I-4 History'!F189</f>
        <v>0</v>
      </c>
      <c r="G191" s="311">
        <f>'I-4 History'!G189</f>
        <v>0</v>
      </c>
      <c r="H191" s="311">
        <f>'I-4 History'!H189</f>
        <v>0</v>
      </c>
      <c r="I191" s="311">
        <f>'I-4 History'!I189</f>
        <v>0</v>
      </c>
      <c r="J191" s="311">
        <f>'I-4 History'!J189</f>
        <v>0</v>
      </c>
      <c r="K191" s="311">
        <f>'I-4 History'!K189</f>
        <v>0</v>
      </c>
      <c r="L191" s="309">
        <f ca="1">'DA-21'!B$65</f>
        <v>0</v>
      </c>
      <c r="M191" s="805">
        <f ca="1">'DA-21'!C$65</f>
        <v>0</v>
      </c>
      <c r="N191" s="311">
        <f ca="1">'DA-21'!D$65</f>
        <v>0</v>
      </c>
      <c r="O191" s="309">
        <f ca="1">'DA-21'!E$65</f>
        <v>0</v>
      </c>
      <c r="P191" s="309">
        <f ca="1">'DA-21'!F$65</f>
        <v>0</v>
      </c>
      <c r="Q191" s="309">
        <f ca="1">'DA-21'!G$65</f>
        <v>0</v>
      </c>
      <c r="R191" s="309">
        <f ca="1">'DA-21'!H$65</f>
        <v>0</v>
      </c>
      <c r="S191" s="309">
        <f ca="1">'DA-21'!I$65</f>
        <v>0</v>
      </c>
    </row>
    <row r="192" spans="1:19" s="736" customFormat="1" x14ac:dyDescent="0.2">
      <c r="A192" s="5"/>
      <c r="B192" s="249"/>
      <c r="C192" s="13" t="s">
        <v>546</v>
      </c>
      <c r="D192" s="311">
        <f>'I-4 History'!D190</f>
        <v>0</v>
      </c>
      <c r="E192" s="311">
        <f>'I-4 History'!E190</f>
        <v>0</v>
      </c>
      <c r="F192" s="311">
        <f>'I-4 History'!F190</f>
        <v>0</v>
      </c>
      <c r="G192" s="311">
        <f>'I-4 History'!G190</f>
        <v>0</v>
      </c>
      <c r="H192" s="311">
        <f>'I-4 History'!H190</f>
        <v>0</v>
      </c>
      <c r="I192" s="311">
        <f>'I-4 History'!I190</f>
        <v>0</v>
      </c>
      <c r="J192" s="311">
        <f>'I-4 History'!J190</f>
        <v>0</v>
      </c>
      <c r="K192" s="311">
        <f>'I-4 History'!K190</f>
        <v>0</v>
      </c>
      <c r="L192" s="309">
        <f ca="1">'DA-21'!B$66</f>
        <v>0</v>
      </c>
      <c r="M192" s="805">
        <f ca="1">'DA-21'!C$66</f>
        <v>0</v>
      </c>
      <c r="N192" s="311">
        <f ca="1">'DA-21'!D$66</f>
        <v>0</v>
      </c>
      <c r="O192" s="309">
        <f ca="1">'DA-21'!E$66</f>
        <v>0</v>
      </c>
      <c r="P192" s="309">
        <f ca="1">'DA-21'!F$66</f>
        <v>0</v>
      </c>
      <c r="Q192" s="309">
        <f ca="1">'DA-21'!G$66</f>
        <v>0</v>
      </c>
      <c r="R192" s="309">
        <f ca="1">'DA-21'!H$66</f>
        <v>0</v>
      </c>
      <c r="S192" s="309">
        <f ca="1">'DA-21'!I$66</f>
        <v>0</v>
      </c>
    </row>
    <row r="193" spans="1:19" x14ac:dyDescent="0.2">
      <c r="A193" s="5"/>
      <c r="B193" s="249"/>
      <c r="C193" s="13" t="s">
        <v>547</v>
      </c>
      <c r="D193" s="311">
        <f>'I-4 History'!D191</f>
        <v>0</v>
      </c>
      <c r="E193" s="311">
        <f>'I-4 History'!E191</f>
        <v>0</v>
      </c>
      <c r="F193" s="311">
        <f>'I-4 History'!F191</f>
        <v>0</v>
      </c>
      <c r="G193" s="311">
        <f>'I-4 History'!G191</f>
        <v>0</v>
      </c>
      <c r="H193" s="311">
        <f>'I-4 History'!H191</f>
        <v>0</v>
      </c>
      <c r="I193" s="311">
        <f>'I-4 History'!I191</f>
        <v>0</v>
      </c>
      <c r="J193" s="311">
        <f>'I-4 History'!J191</f>
        <v>0</v>
      </c>
      <c r="K193" s="311">
        <f>'I-4 History'!K191</f>
        <v>0</v>
      </c>
      <c r="L193" s="309">
        <f ca="1">'DA-21'!B$67</f>
        <v>0</v>
      </c>
      <c r="M193" s="805">
        <f ca="1">'DA-21'!C$67</f>
        <v>0</v>
      </c>
      <c r="N193" s="311">
        <f ca="1">'DA-21'!D$67</f>
        <v>0</v>
      </c>
      <c r="O193" s="309">
        <f ca="1">'DA-21'!E$67</f>
        <v>0</v>
      </c>
      <c r="P193" s="309">
        <f ca="1">'DA-21'!F$67</f>
        <v>0</v>
      </c>
      <c r="Q193" s="309">
        <f ca="1">'DA-21'!G$67</f>
        <v>0</v>
      </c>
      <c r="R193" s="309">
        <f ca="1">'DA-21'!H$67</f>
        <v>0</v>
      </c>
      <c r="S193" s="309">
        <f ca="1">'DA-21'!I$67</f>
        <v>0</v>
      </c>
    </row>
    <row r="194" spans="1:19" s="736" customFormat="1" x14ac:dyDescent="0.2">
      <c r="A194" s="5"/>
      <c r="B194" s="249"/>
      <c r="C194" s="13" t="s">
        <v>498</v>
      </c>
      <c r="D194" s="311">
        <f>'I-4 History'!D192</f>
        <v>0</v>
      </c>
      <c r="E194" s="311">
        <f>'I-4 History'!E192</f>
        <v>0</v>
      </c>
      <c r="F194" s="311">
        <f>'I-4 History'!F192</f>
        <v>0</v>
      </c>
      <c r="G194" s="311">
        <f>'I-4 History'!G192</f>
        <v>0</v>
      </c>
      <c r="H194" s="311">
        <f>'I-4 History'!H192</f>
        <v>0</v>
      </c>
      <c r="I194" s="311">
        <f>'I-4 History'!I192</f>
        <v>0</v>
      </c>
      <c r="J194" s="311">
        <f>'I-4 History'!J192</f>
        <v>0</v>
      </c>
      <c r="K194" s="311">
        <f>'I-4 History'!K192</f>
        <v>0</v>
      </c>
      <c r="L194" s="309">
        <f ca="1">'DA-21'!B$68</f>
        <v>0</v>
      </c>
      <c r="M194" s="805">
        <f ca="1">'DA-21'!C$68</f>
        <v>0</v>
      </c>
      <c r="N194" s="311">
        <f ca="1">'DA-21'!D$68</f>
        <v>0</v>
      </c>
      <c r="O194" s="309">
        <f ca="1">'DA-21'!E$68</f>
        <v>0</v>
      </c>
      <c r="P194" s="309">
        <f ca="1">'DA-21'!F$68</f>
        <v>0</v>
      </c>
      <c r="Q194" s="309">
        <f ca="1">'DA-21'!G$68</f>
        <v>0</v>
      </c>
      <c r="R194" s="309">
        <f ca="1">'DA-21'!H$68</f>
        <v>0</v>
      </c>
      <c r="S194" s="309">
        <f ca="1">'DA-21'!I$68</f>
        <v>0</v>
      </c>
    </row>
    <row r="195" spans="1:19" x14ac:dyDescent="0.2">
      <c r="A195" s="5"/>
      <c r="B195" s="249"/>
      <c r="C195" s="13" t="s">
        <v>70</v>
      </c>
      <c r="D195" s="311">
        <f>'I-4 History'!D193</f>
        <v>0</v>
      </c>
      <c r="E195" s="311">
        <f>'I-4 History'!E193</f>
        <v>0</v>
      </c>
      <c r="F195" s="311">
        <f>'I-4 History'!F193</f>
        <v>0</v>
      </c>
      <c r="G195" s="311">
        <f>'I-4 History'!G193</f>
        <v>0</v>
      </c>
      <c r="H195" s="311">
        <f>'I-4 History'!H193</f>
        <v>0</v>
      </c>
      <c r="I195" s="311">
        <f>'I-4 History'!I193</f>
        <v>0</v>
      </c>
      <c r="J195" s="311">
        <f>'I-4 History'!J193</f>
        <v>0</v>
      </c>
      <c r="K195" s="311">
        <f>'I-4 History'!K193</f>
        <v>0</v>
      </c>
      <c r="L195" s="309">
        <f ca="1">'DA-21'!B$69</f>
        <v>0</v>
      </c>
      <c r="M195" s="805">
        <f ca="1">'DA-21'!C$69</f>
        <v>0</v>
      </c>
      <c r="N195" s="311">
        <f ca="1">'DA-21'!D$69</f>
        <v>0</v>
      </c>
      <c r="O195" s="309">
        <f ca="1">'DA-21'!E$69</f>
        <v>0</v>
      </c>
      <c r="P195" s="309">
        <f ca="1">'DA-21'!F$69</f>
        <v>0</v>
      </c>
      <c r="Q195" s="309">
        <f ca="1">'DA-21'!G$69</f>
        <v>0</v>
      </c>
      <c r="R195" s="309">
        <f ca="1">'DA-21'!H$69</f>
        <v>0</v>
      </c>
      <c r="S195" s="309">
        <f ca="1">'DA-21'!I$69</f>
        <v>0</v>
      </c>
    </row>
    <row r="196" spans="1:19" x14ac:dyDescent="0.2">
      <c r="A196" s="5"/>
      <c r="B196" s="249"/>
      <c r="C196" s="12" t="s">
        <v>75</v>
      </c>
      <c r="D196" s="312">
        <f t="shared" ref="D196:K196" si="41">SUBTOTAL(9,D190:D195)</f>
        <v>0</v>
      </c>
      <c r="E196" s="310">
        <f t="shared" si="41"/>
        <v>0</v>
      </c>
      <c r="F196" s="310">
        <f t="shared" si="41"/>
        <v>0</v>
      </c>
      <c r="G196" s="310">
        <f t="shared" si="41"/>
        <v>0</v>
      </c>
      <c r="H196" s="310">
        <f t="shared" si="41"/>
        <v>0</v>
      </c>
      <c r="I196" s="310">
        <f t="shared" si="41"/>
        <v>0</v>
      </c>
      <c r="J196" s="310">
        <f t="shared" si="41"/>
        <v>0</v>
      </c>
      <c r="K196" s="310">
        <f t="shared" si="41"/>
        <v>0</v>
      </c>
      <c r="L196" s="310">
        <f t="shared" ref="L196:S196" ca="1" si="42">SUBTOTAL(9,L190:L195)</f>
        <v>0</v>
      </c>
      <c r="M196" s="510">
        <f t="shared" ca="1" si="42"/>
        <v>0</v>
      </c>
      <c r="N196" s="312">
        <f t="shared" ca="1" si="42"/>
        <v>0</v>
      </c>
      <c r="O196" s="310">
        <f t="shared" ca="1" si="42"/>
        <v>0</v>
      </c>
      <c r="P196" s="310">
        <f t="shared" ca="1" si="42"/>
        <v>0</v>
      </c>
      <c r="Q196" s="310">
        <f t="shared" ca="1" si="42"/>
        <v>0</v>
      </c>
      <c r="R196" s="310">
        <f t="shared" ca="1" si="42"/>
        <v>0</v>
      </c>
      <c r="S196" s="310">
        <f t="shared" ca="1" si="42"/>
        <v>0</v>
      </c>
    </row>
    <row r="197" spans="1:19" x14ac:dyDescent="0.2">
      <c r="A197" s="5"/>
      <c r="B197" s="249"/>
      <c r="C197" s="12"/>
      <c r="D197" s="262"/>
      <c r="E197" s="262"/>
      <c r="F197" s="262"/>
      <c r="G197" s="262"/>
      <c r="H197" s="262"/>
      <c r="I197" s="262"/>
      <c r="J197" s="262"/>
      <c r="K197" s="262"/>
      <c r="L197" s="262"/>
      <c r="M197" s="806"/>
      <c r="N197" s="262"/>
      <c r="O197" s="262"/>
      <c r="P197" s="262"/>
      <c r="Q197" s="262"/>
      <c r="R197" s="262"/>
      <c r="S197" s="262"/>
    </row>
    <row r="198" spans="1:19" x14ac:dyDescent="0.2">
      <c r="A198" s="5"/>
      <c r="B198" s="249" t="str">
        <f ca="1">+'I-4 History'!B196</f>
        <v>DA-22</v>
      </c>
      <c r="C198" s="14" t="str">
        <f ca="1">+'I-4 History'!C196</f>
        <v>N/A</v>
      </c>
      <c r="D198" s="11"/>
      <c r="E198" s="11"/>
      <c r="F198" s="11"/>
      <c r="G198" s="11"/>
      <c r="H198" s="11"/>
      <c r="I198" s="11"/>
      <c r="J198" s="11"/>
      <c r="K198" s="11"/>
      <c r="L198" s="11"/>
      <c r="M198" s="504"/>
      <c r="N198" s="11"/>
      <c r="O198" s="11"/>
      <c r="P198" s="11"/>
      <c r="Q198" s="11"/>
      <c r="R198" s="11"/>
      <c r="S198" s="11"/>
    </row>
    <row r="199" spans="1:19" x14ac:dyDescent="0.2">
      <c r="A199" s="5"/>
      <c r="B199" s="249"/>
      <c r="C199" s="13" t="s">
        <v>68</v>
      </c>
      <c r="D199" s="311">
        <f>'I-4 History'!D197</f>
        <v>0</v>
      </c>
      <c r="E199" s="311">
        <f>'I-4 History'!E197</f>
        <v>0</v>
      </c>
      <c r="F199" s="311">
        <f>'I-4 History'!F197</f>
        <v>0</v>
      </c>
      <c r="G199" s="311">
        <f>'I-4 History'!G197</f>
        <v>0</v>
      </c>
      <c r="H199" s="311">
        <f>'I-4 History'!H197</f>
        <v>0</v>
      </c>
      <c r="I199" s="311">
        <f>'I-4 History'!I197</f>
        <v>0</v>
      </c>
      <c r="J199" s="311">
        <f>'I-4 History'!J197</f>
        <v>0</v>
      </c>
      <c r="K199" s="311">
        <f>'I-4 History'!K197</f>
        <v>0</v>
      </c>
      <c r="L199" s="309">
        <f ca="1">'DA-22'!B$64</f>
        <v>0</v>
      </c>
      <c r="M199" s="805">
        <f ca="1">'DA-22'!C$64</f>
        <v>0</v>
      </c>
      <c r="N199" s="311">
        <f ca="1">'DA-22'!D$64</f>
        <v>0</v>
      </c>
      <c r="O199" s="309">
        <f ca="1">'DA-22'!E$64</f>
        <v>0</v>
      </c>
      <c r="P199" s="309">
        <f ca="1">'DA-22'!F$64</f>
        <v>0</v>
      </c>
      <c r="Q199" s="309">
        <f ca="1">'DA-22'!G$64</f>
        <v>0</v>
      </c>
      <c r="R199" s="309">
        <f ca="1">'DA-22'!H$64</f>
        <v>0</v>
      </c>
      <c r="S199" s="309">
        <f ca="1">'DA-22'!I$64</f>
        <v>0</v>
      </c>
    </row>
    <row r="200" spans="1:19" x14ac:dyDescent="0.2">
      <c r="A200" s="5"/>
      <c r="B200" s="249"/>
      <c r="C200" s="13" t="s">
        <v>69</v>
      </c>
      <c r="D200" s="311">
        <f>'I-4 History'!D198</f>
        <v>0</v>
      </c>
      <c r="E200" s="311">
        <f>'I-4 History'!E198</f>
        <v>0</v>
      </c>
      <c r="F200" s="311">
        <f>'I-4 History'!F198</f>
        <v>0</v>
      </c>
      <c r="G200" s="311">
        <f>'I-4 History'!G198</f>
        <v>0</v>
      </c>
      <c r="H200" s="311">
        <f>'I-4 History'!H198</f>
        <v>0</v>
      </c>
      <c r="I200" s="311">
        <f>'I-4 History'!I198</f>
        <v>0</v>
      </c>
      <c r="J200" s="311">
        <f>'I-4 History'!J198</f>
        <v>0</v>
      </c>
      <c r="K200" s="311">
        <f>'I-4 History'!K198</f>
        <v>0</v>
      </c>
      <c r="L200" s="309">
        <f ca="1">'DA-22'!B$65</f>
        <v>0</v>
      </c>
      <c r="M200" s="805">
        <f ca="1">'DA-22'!C$65</f>
        <v>0</v>
      </c>
      <c r="N200" s="311">
        <f ca="1">'DA-22'!D$65</f>
        <v>0</v>
      </c>
      <c r="O200" s="309">
        <f ca="1">'DA-22'!E$65</f>
        <v>0</v>
      </c>
      <c r="P200" s="309">
        <f ca="1">'DA-22'!F$65</f>
        <v>0</v>
      </c>
      <c r="Q200" s="309">
        <f ca="1">'DA-22'!G$65</f>
        <v>0</v>
      </c>
      <c r="R200" s="309">
        <f ca="1">'DA-22'!H$65</f>
        <v>0</v>
      </c>
      <c r="S200" s="309">
        <f ca="1">'DA-22'!I$65</f>
        <v>0</v>
      </c>
    </row>
    <row r="201" spans="1:19" s="736" customFormat="1" x14ac:dyDescent="0.2">
      <c r="A201" s="5"/>
      <c r="B201" s="249"/>
      <c r="C201" s="13" t="s">
        <v>546</v>
      </c>
      <c r="D201" s="311">
        <f>'I-4 History'!D199</f>
        <v>0</v>
      </c>
      <c r="E201" s="311">
        <f>'I-4 History'!E199</f>
        <v>0</v>
      </c>
      <c r="F201" s="311">
        <f>'I-4 History'!F199</f>
        <v>0</v>
      </c>
      <c r="G201" s="311">
        <f>'I-4 History'!G199</f>
        <v>0</v>
      </c>
      <c r="H201" s="311">
        <f>'I-4 History'!H199</f>
        <v>0</v>
      </c>
      <c r="I201" s="311">
        <f>'I-4 History'!I199</f>
        <v>0</v>
      </c>
      <c r="J201" s="311">
        <f>'I-4 History'!J199</f>
        <v>0</v>
      </c>
      <c r="K201" s="311">
        <f>'I-4 History'!K199</f>
        <v>0</v>
      </c>
      <c r="L201" s="309">
        <f ca="1">'DA-22'!B$66</f>
        <v>0</v>
      </c>
      <c r="M201" s="805">
        <f ca="1">'DA-22'!C$66</f>
        <v>0</v>
      </c>
      <c r="N201" s="311">
        <f ca="1">'DA-22'!D$66</f>
        <v>0</v>
      </c>
      <c r="O201" s="309">
        <f ca="1">'DA-22'!E$66</f>
        <v>0</v>
      </c>
      <c r="P201" s="309">
        <f ca="1">'DA-22'!F$66</f>
        <v>0</v>
      </c>
      <c r="Q201" s="309">
        <f ca="1">'DA-22'!G$66</f>
        <v>0</v>
      </c>
      <c r="R201" s="309">
        <f ca="1">'DA-22'!H$66</f>
        <v>0</v>
      </c>
      <c r="S201" s="309">
        <f ca="1">'DA-22'!I$66</f>
        <v>0</v>
      </c>
    </row>
    <row r="202" spans="1:19" x14ac:dyDescent="0.2">
      <c r="A202" s="5"/>
      <c r="B202" s="249"/>
      <c r="C202" s="13" t="s">
        <v>547</v>
      </c>
      <c r="D202" s="311">
        <f>'I-4 History'!D200</f>
        <v>0</v>
      </c>
      <c r="E202" s="311">
        <f>'I-4 History'!E200</f>
        <v>0</v>
      </c>
      <c r="F202" s="311">
        <f>'I-4 History'!F200</f>
        <v>0</v>
      </c>
      <c r="G202" s="311">
        <f>'I-4 History'!G200</f>
        <v>0</v>
      </c>
      <c r="H202" s="311">
        <f>'I-4 History'!H200</f>
        <v>0</v>
      </c>
      <c r="I202" s="311">
        <f>'I-4 History'!I200</f>
        <v>0</v>
      </c>
      <c r="J202" s="311">
        <f>'I-4 History'!J200</f>
        <v>0</v>
      </c>
      <c r="K202" s="311">
        <f>'I-4 History'!K200</f>
        <v>0</v>
      </c>
      <c r="L202" s="309">
        <f ca="1">'DA-22'!B$67</f>
        <v>0</v>
      </c>
      <c r="M202" s="805">
        <f ca="1">'DA-22'!C$67</f>
        <v>0</v>
      </c>
      <c r="N202" s="311">
        <f ca="1">'DA-22'!D$67</f>
        <v>0</v>
      </c>
      <c r="O202" s="309">
        <f ca="1">'DA-22'!E$67</f>
        <v>0</v>
      </c>
      <c r="P202" s="309">
        <f ca="1">'DA-22'!F$67</f>
        <v>0</v>
      </c>
      <c r="Q202" s="309">
        <f ca="1">'DA-22'!G$67</f>
        <v>0</v>
      </c>
      <c r="R202" s="309">
        <f ca="1">'DA-22'!H$67</f>
        <v>0</v>
      </c>
      <c r="S202" s="309">
        <f ca="1">'DA-22'!I$67</f>
        <v>0</v>
      </c>
    </row>
    <row r="203" spans="1:19" s="736" customFormat="1" x14ac:dyDescent="0.2">
      <c r="A203" s="5"/>
      <c r="B203" s="249"/>
      <c r="C203" s="13" t="s">
        <v>498</v>
      </c>
      <c r="D203" s="311">
        <f>'I-4 History'!D201</f>
        <v>0</v>
      </c>
      <c r="E203" s="311">
        <f>'I-4 History'!E201</f>
        <v>0</v>
      </c>
      <c r="F203" s="311">
        <f>'I-4 History'!F201</f>
        <v>0</v>
      </c>
      <c r="G203" s="311">
        <f>'I-4 History'!G201</f>
        <v>0</v>
      </c>
      <c r="H203" s="311">
        <f>'I-4 History'!H201</f>
        <v>0</v>
      </c>
      <c r="I203" s="311">
        <f>'I-4 History'!I201</f>
        <v>0</v>
      </c>
      <c r="J203" s="311">
        <f>'I-4 History'!J201</f>
        <v>0</v>
      </c>
      <c r="K203" s="311">
        <f>'I-4 History'!K201</f>
        <v>0</v>
      </c>
      <c r="L203" s="309">
        <f ca="1">'DA-22'!B$68</f>
        <v>0</v>
      </c>
      <c r="M203" s="805">
        <f ca="1">'DA-22'!C$68</f>
        <v>0</v>
      </c>
      <c r="N203" s="311">
        <f ca="1">'DA-22'!D$68</f>
        <v>0</v>
      </c>
      <c r="O203" s="309">
        <f ca="1">'DA-22'!E$68</f>
        <v>0</v>
      </c>
      <c r="P203" s="309">
        <f ca="1">'DA-22'!F$68</f>
        <v>0</v>
      </c>
      <c r="Q203" s="309">
        <f ca="1">'DA-22'!G$68</f>
        <v>0</v>
      </c>
      <c r="R203" s="309">
        <f ca="1">'DA-22'!H$68</f>
        <v>0</v>
      </c>
      <c r="S203" s="309">
        <f ca="1">'DA-22'!I$68</f>
        <v>0</v>
      </c>
    </row>
    <row r="204" spans="1:19" x14ac:dyDescent="0.2">
      <c r="A204" s="5"/>
      <c r="B204" s="249"/>
      <c r="C204" s="13" t="s">
        <v>70</v>
      </c>
      <c r="D204" s="311">
        <f>'I-4 History'!D202</f>
        <v>0</v>
      </c>
      <c r="E204" s="311">
        <f>'I-4 History'!E202</f>
        <v>0</v>
      </c>
      <c r="F204" s="311">
        <f>'I-4 History'!F202</f>
        <v>0</v>
      </c>
      <c r="G204" s="311">
        <f>'I-4 History'!G202</f>
        <v>0</v>
      </c>
      <c r="H204" s="311">
        <f>'I-4 History'!H202</f>
        <v>0</v>
      </c>
      <c r="I204" s="311">
        <f>'I-4 History'!I202</f>
        <v>0</v>
      </c>
      <c r="J204" s="311">
        <f>'I-4 History'!J202</f>
        <v>0</v>
      </c>
      <c r="K204" s="311">
        <f>'I-4 History'!K202</f>
        <v>0</v>
      </c>
      <c r="L204" s="309">
        <f ca="1">'DA-22'!B$69</f>
        <v>0</v>
      </c>
      <c r="M204" s="805">
        <f ca="1">'DA-22'!C$69</f>
        <v>0</v>
      </c>
      <c r="N204" s="311">
        <f ca="1">'DA-22'!D$69</f>
        <v>0</v>
      </c>
      <c r="O204" s="309">
        <f ca="1">'DA-22'!E$69</f>
        <v>0</v>
      </c>
      <c r="P204" s="309">
        <f ca="1">'DA-22'!F$69</f>
        <v>0</v>
      </c>
      <c r="Q204" s="309">
        <f ca="1">'DA-22'!G$69</f>
        <v>0</v>
      </c>
      <c r="R204" s="309">
        <f ca="1">'DA-22'!H$69</f>
        <v>0</v>
      </c>
      <c r="S204" s="309">
        <f ca="1">'DA-22'!I$69</f>
        <v>0</v>
      </c>
    </row>
    <row r="205" spans="1:19" x14ac:dyDescent="0.2">
      <c r="A205" s="5"/>
      <c r="B205" s="249"/>
      <c r="C205" s="12" t="s">
        <v>75</v>
      </c>
      <c r="D205" s="312">
        <f t="shared" ref="D205:K205" si="43">SUBTOTAL(9,D199:D204)</f>
        <v>0</v>
      </c>
      <c r="E205" s="310">
        <f t="shared" si="43"/>
        <v>0</v>
      </c>
      <c r="F205" s="310">
        <f t="shared" si="43"/>
        <v>0</v>
      </c>
      <c r="G205" s="310">
        <f t="shared" si="43"/>
        <v>0</v>
      </c>
      <c r="H205" s="310">
        <f t="shared" si="43"/>
        <v>0</v>
      </c>
      <c r="I205" s="310">
        <f t="shared" si="43"/>
        <v>0</v>
      </c>
      <c r="J205" s="310">
        <f t="shared" si="43"/>
        <v>0</v>
      </c>
      <c r="K205" s="310">
        <f t="shared" si="43"/>
        <v>0</v>
      </c>
      <c r="L205" s="310">
        <f t="shared" ref="L205:S205" ca="1" si="44">SUBTOTAL(9,L199:L204)</f>
        <v>0</v>
      </c>
      <c r="M205" s="510">
        <f t="shared" ca="1" si="44"/>
        <v>0</v>
      </c>
      <c r="N205" s="312">
        <f t="shared" ca="1" si="44"/>
        <v>0</v>
      </c>
      <c r="O205" s="310">
        <f t="shared" ca="1" si="44"/>
        <v>0</v>
      </c>
      <c r="P205" s="310">
        <f t="shared" ca="1" si="44"/>
        <v>0</v>
      </c>
      <c r="Q205" s="310">
        <f t="shared" ca="1" si="44"/>
        <v>0</v>
      </c>
      <c r="R205" s="310">
        <f t="shared" ca="1" si="44"/>
        <v>0</v>
      </c>
      <c r="S205" s="310">
        <f t="shared" ca="1" si="44"/>
        <v>0</v>
      </c>
    </row>
    <row r="206" spans="1:19" x14ac:dyDescent="0.2">
      <c r="A206" s="5"/>
      <c r="B206" s="249"/>
      <c r="C206" s="12"/>
      <c r="D206" s="262"/>
      <c r="E206" s="262"/>
      <c r="F206" s="262"/>
      <c r="G206" s="262"/>
      <c r="H206" s="262"/>
      <c r="I206" s="262"/>
      <c r="J206" s="262"/>
      <c r="K206" s="262"/>
      <c r="L206" s="262"/>
      <c r="M206" s="806"/>
      <c r="N206" s="262"/>
      <c r="O206" s="262"/>
      <c r="P206" s="262"/>
      <c r="Q206" s="262"/>
      <c r="R206" s="262"/>
      <c r="S206" s="262"/>
    </row>
    <row r="207" spans="1:19" x14ac:dyDescent="0.2">
      <c r="A207" s="5"/>
      <c r="B207" s="249" t="str">
        <f ca="1">+'I-4 History'!B205</f>
        <v>DA-23</v>
      </c>
      <c r="C207" s="14" t="str">
        <f ca="1">+'I-4 History'!C205</f>
        <v>N/A</v>
      </c>
      <c r="D207" s="11"/>
      <c r="E207" s="11"/>
      <c r="F207" s="11"/>
      <c r="G207" s="11"/>
      <c r="H207" s="11"/>
      <c r="I207" s="11"/>
      <c r="J207" s="11"/>
      <c r="K207" s="11"/>
      <c r="L207" s="11"/>
      <c r="M207" s="504"/>
      <c r="N207" s="11"/>
      <c r="O207" s="11"/>
      <c r="P207" s="11"/>
      <c r="Q207" s="11"/>
      <c r="R207" s="11"/>
      <c r="S207" s="11"/>
    </row>
    <row r="208" spans="1:19" x14ac:dyDescent="0.2">
      <c r="B208" s="249"/>
      <c r="C208" s="13" t="s">
        <v>68</v>
      </c>
      <c r="D208" s="311">
        <f>'I-4 History'!D206</f>
        <v>0</v>
      </c>
      <c r="E208" s="311">
        <f>'I-4 History'!E206</f>
        <v>0</v>
      </c>
      <c r="F208" s="311">
        <f>'I-4 History'!F206</f>
        <v>0</v>
      </c>
      <c r="G208" s="311">
        <f>'I-4 History'!G206</f>
        <v>0</v>
      </c>
      <c r="H208" s="311">
        <f>'I-4 History'!H206</f>
        <v>0</v>
      </c>
      <c r="I208" s="311">
        <f>'I-4 History'!I206</f>
        <v>0</v>
      </c>
      <c r="J208" s="311">
        <f>'I-4 History'!J206</f>
        <v>0</v>
      </c>
      <c r="K208" s="311">
        <f>'I-4 History'!K206</f>
        <v>0</v>
      </c>
      <c r="L208" s="309">
        <f ca="1">'DA-23'!B$64</f>
        <v>0</v>
      </c>
      <c r="M208" s="805">
        <f ca="1">'DA-23'!C$64</f>
        <v>0</v>
      </c>
      <c r="N208" s="311">
        <f ca="1">'DA-23'!D$64</f>
        <v>0</v>
      </c>
      <c r="O208" s="309">
        <f ca="1">'DA-23'!E$64</f>
        <v>0</v>
      </c>
      <c r="P208" s="309">
        <f ca="1">'DA-23'!F$64</f>
        <v>0</v>
      </c>
      <c r="Q208" s="309">
        <f ca="1">'DA-23'!G$64</f>
        <v>0</v>
      </c>
      <c r="R208" s="309">
        <f ca="1">'DA-23'!H$64</f>
        <v>0</v>
      </c>
      <c r="S208" s="309">
        <f ca="1">'DA-23'!I$64</f>
        <v>0</v>
      </c>
    </row>
    <row r="209" spans="1:19" x14ac:dyDescent="0.2">
      <c r="B209" s="249"/>
      <c r="C209" s="13" t="s">
        <v>69</v>
      </c>
      <c r="D209" s="311">
        <f>'I-4 History'!D207</f>
        <v>0</v>
      </c>
      <c r="E209" s="311">
        <f>'I-4 History'!E207</f>
        <v>0</v>
      </c>
      <c r="F209" s="311">
        <f>'I-4 History'!F207</f>
        <v>0</v>
      </c>
      <c r="G209" s="311">
        <f>'I-4 History'!G207</f>
        <v>0</v>
      </c>
      <c r="H209" s="311">
        <f>'I-4 History'!H207</f>
        <v>0</v>
      </c>
      <c r="I209" s="311">
        <f>'I-4 History'!I207</f>
        <v>0</v>
      </c>
      <c r="J209" s="311">
        <f>'I-4 History'!J207</f>
        <v>0</v>
      </c>
      <c r="K209" s="311">
        <f>'I-4 History'!K207</f>
        <v>0</v>
      </c>
      <c r="L209" s="309">
        <f ca="1">'DA-23'!B$65</f>
        <v>0</v>
      </c>
      <c r="M209" s="805">
        <f ca="1">'DA-23'!C$65</f>
        <v>0</v>
      </c>
      <c r="N209" s="311">
        <f ca="1">'DA-23'!D$65</f>
        <v>0</v>
      </c>
      <c r="O209" s="309">
        <f ca="1">'DA-23'!E$65</f>
        <v>0</v>
      </c>
      <c r="P209" s="309">
        <f ca="1">'DA-23'!F$65</f>
        <v>0</v>
      </c>
      <c r="Q209" s="309">
        <f ca="1">'DA-23'!G$65</f>
        <v>0</v>
      </c>
      <c r="R209" s="309">
        <f ca="1">'DA-23'!H$65</f>
        <v>0</v>
      </c>
      <c r="S209" s="309">
        <f ca="1">'DA-23'!I$65</f>
        <v>0</v>
      </c>
    </row>
    <row r="210" spans="1:19" s="736" customFormat="1" x14ac:dyDescent="0.2">
      <c r="B210" s="249"/>
      <c r="C210" s="13" t="s">
        <v>546</v>
      </c>
      <c r="D210" s="311">
        <f>'I-4 History'!D208</f>
        <v>0</v>
      </c>
      <c r="E210" s="311">
        <f>'I-4 History'!E208</f>
        <v>0</v>
      </c>
      <c r="F210" s="311">
        <f>'I-4 History'!F208</f>
        <v>0</v>
      </c>
      <c r="G210" s="311">
        <f>'I-4 History'!G208</f>
        <v>0</v>
      </c>
      <c r="H210" s="311">
        <f>'I-4 History'!H208</f>
        <v>0</v>
      </c>
      <c r="I210" s="311">
        <f>'I-4 History'!I208</f>
        <v>0</v>
      </c>
      <c r="J210" s="311">
        <f>'I-4 History'!J208</f>
        <v>0</v>
      </c>
      <c r="K210" s="311">
        <f>'I-4 History'!K208</f>
        <v>0</v>
      </c>
      <c r="L210" s="309">
        <f ca="1">'DA-23'!B$66</f>
        <v>0</v>
      </c>
      <c r="M210" s="805">
        <f ca="1">'DA-23'!C$66</f>
        <v>0</v>
      </c>
      <c r="N210" s="311">
        <f ca="1">'DA-23'!D$66</f>
        <v>0</v>
      </c>
      <c r="O210" s="309">
        <f ca="1">'DA-23'!E$66</f>
        <v>0</v>
      </c>
      <c r="P210" s="309">
        <f ca="1">'DA-23'!F$66</f>
        <v>0</v>
      </c>
      <c r="Q210" s="309">
        <f ca="1">'DA-23'!G$66</f>
        <v>0</v>
      </c>
      <c r="R210" s="309">
        <f ca="1">'DA-23'!H$66</f>
        <v>0</v>
      </c>
      <c r="S210" s="309">
        <f ca="1">'DA-23'!I$66</f>
        <v>0</v>
      </c>
    </row>
    <row r="211" spans="1:19" x14ac:dyDescent="0.2">
      <c r="B211" s="249"/>
      <c r="C211" s="13" t="s">
        <v>547</v>
      </c>
      <c r="D211" s="311">
        <f>'I-4 History'!D209</f>
        <v>0</v>
      </c>
      <c r="E211" s="311">
        <f>'I-4 History'!E209</f>
        <v>0</v>
      </c>
      <c r="F211" s="311">
        <f>'I-4 History'!F209</f>
        <v>0</v>
      </c>
      <c r="G211" s="311">
        <f>'I-4 History'!G209</f>
        <v>0</v>
      </c>
      <c r="H211" s="311">
        <f>'I-4 History'!H209</f>
        <v>0</v>
      </c>
      <c r="I211" s="311">
        <f>'I-4 History'!I209</f>
        <v>0</v>
      </c>
      <c r="J211" s="311">
        <f>'I-4 History'!J209</f>
        <v>0</v>
      </c>
      <c r="K211" s="311">
        <f>'I-4 History'!K209</f>
        <v>0</v>
      </c>
      <c r="L211" s="309">
        <f ca="1">'DA-23'!B$67</f>
        <v>0</v>
      </c>
      <c r="M211" s="805">
        <f ca="1">'DA-23'!C$67</f>
        <v>0</v>
      </c>
      <c r="N211" s="311">
        <f ca="1">'DA-23'!D$67</f>
        <v>0</v>
      </c>
      <c r="O211" s="309">
        <f ca="1">'DA-23'!E$67</f>
        <v>0</v>
      </c>
      <c r="P211" s="309">
        <f ca="1">'DA-23'!F$67</f>
        <v>0</v>
      </c>
      <c r="Q211" s="309">
        <f ca="1">'DA-23'!G$67</f>
        <v>0</v>
      </c>
      <c r="R211" s="309">
        <f ca="1">'DA-23'!H$67</f>
        <v>0</v>
      </c>
      <c r="S211" s="309">
        <f ca="1">'DA-23'!I$67</f>
        <v>0</v>
      </c>
    </row>
    <row r="212" spans="1:19" s="736" customFormat="1" x14ac:dyDescent="0.2">
      <c r="B212" s="249"/>
      <c r="C212" s="13" t="s">
        <v>498</v>
      </c>
      <c r="D212" s="311">
        <f>'I-4 History'!D210</f>
        <v>0</v>
      </c>
      <c r="E212" s="311">
        <f>'I-4 History'!E210</f>
        <v>0</v>
      </c>
      <c r="F212" s="311">
        <f>'I-4 History'!F210</f>
        <v>0</v>
      </c>
      <c r="G212" s="311">
        <f>'I-4 History'!G210</f>
        <v>0</v>
      </c>
      <c r="H212" s="311">
        <f>'I-4 History'!H210</f>
        <v>0</v>
      </c>
      <c r="I212" s="311">
        <f>'I-4 History'!I210</f>
        <v>0</v>
      </c>
      <c r="J212" s="311">
        <f>'I-4 History'!J210</f>
        <v>0</v>
      </c>
      <c r="K212" s="311">
        <f>'I-4 History'!K210</f>
        <v>0</v>
      </c>
      <c r="L212" s="309">
        <f ca="1">'DA-23'!B$68</f>
        <v>0</v>
      </c>
      <c r="M212" s="805">
        <f ca="1">'DA-23'!C$68</f>
        <v>0</v>
      </c>
      <c r="N212" s="311">
        <f ca="1">'DA-23'!D$68</f>
        <v>0</v>
      </c>
      <c r="O212" s="309">
        <f ca="1">'DA-23'!E$68</f>
        <v>0</v>
      </c>
      <c r="P212" s="309">
        <f ca="1">'DA-23'!F$68</f>
        <v>0</v>
      </c>
      <c r="Q212" s="309">
        <f ca="1">'DA-23'!G$68</f>
        <v>0</v>
      </c>
      <c r="R212" s="309">
        <f ca="1">'DA-23'!H$68</f>
        <v>0</v>
      </c>
      <c r="S212" s="309">
        <f ca="1">'DA-23'!I$68</f>
        <v>0</v>
      </c>
    </row>
    <row r="213" spans="1:19" x14ac:dyDescent="0.2">
      <c r="B213" s="249"/>
      <c r="C213" s="13" t="s">
        <v>70</v>
      </c>
      <c r="D213" s="311">
        <f>'I-4 History'!D211</f>
        <v>0</v>
      </c>
      <c r="E213" s="311">
        <f>'I-4 History'!E211</f>
        <v>0</v>
      </c>
      <c r="F213" s="311">
        <f>'I-4 History'!F211</f>
        <v>0</v>
      </c>
      <c r="G213" s="311">
        <f>'I-4 History'!G211</f>
        <v>0</v>
      </c>
      <c r="H213" s="311">
        <f>'I-4 History'!H211</f>
        <v>0</v>
      </c>
      <c r="I213" s="311">
        <f>'I-4 History'!I211</f>
        <v>0</v>
      </c>
      <c r="J213" s="311">
        <f>'I-4 History'!J211</f>
        <v>0</v>
      </c>
      <c r="K213" s="311">
        <f>'I-4 History'!K211</f>
        <v>0</v>
      </c>
      <c r="L213" s="309">
        <f ca="1">'DA-23'!B$69</f>
        <v>0</v>
      </c>
      <c r="M213" s="805">
        <f ca="1">'DA-23'!C$69</f>
        <v>0</v>
      </c>
      <c r="N213" s="311">
        <f ca="1">'DA-23'!D$69</f>
        <v>0</v>
      </c>
      <c r="O213" s="309">
        <f ca="1">'DA-23'!E$69</f>
        <v>0</v>
      </c>
      <c r="P213" s="309">
        <f ca="1">'DA-23'!F$69</f>
        <v>0</v>
      </c>
      <c r="Q213" s="309">
        <f ca="1">'DA-23'!G$69</f>
        <v>0</v>
      </c>
      <c r="R213" s="309">
        <f ca="1">'DA-23'!H$69</f>
        <v>0</v>
      </c>
      <c r="S213" s="309">
        <f ca="1">'DA-23'!I$69</f>
        <v>0</v>
      </c>
    </row>
    <row r="214" spans="1:19" x14ac:dyDescent="0.2">
      <c r="B214" s="249"/>
      <c r="C214" s="300" t="s">
        <v>75</v>
      </c>
      <c r="D214" s="312">
        <f t="shared" ref="D214:K214" si="45">SUBTOTAL(9,D208:D213)</f>
        <v>0</v>
      </c>
      <c r="E214" s="310">
        <f t="shared" si="45"/>
        <v>0</v>
      </c>
      <c r="F214" s="310">
        <f t="shared" si="45"/>
        <v>0</v>
      </c>
      <c r="G214" s="310">
        <f t="shared" si="45"/>
        <v>0</v>
      </c>
      <c r="H214" s="310">
        <f t="shared" si="45"/>
        <v>0</v>
      </c>
      <c r="I214" s="310">
        <f t="shared" si="45"/>
        <v>0</v>
      </c>
      <c r="J214" s="310">
        <f t="shared" si="45"/>
        <v>0</v>
      </c>
      <c r="K214" s="310">
        <f t="shared" si="45"/>
        <v>0</v>
      </c>
      <c r="L214" s="310">
        <f t="shared" ref="L214:S214" ca="1" si="46">SUBTOTAL(9,L208:L213)</f>
        <v>0</v>
      </c>
      <c r="M214" s="510">
        <f t="shared" ca="1" si="46"/>
        <v>0</v>
      </c>
      <c r="N214" s="312">
        <f t="shared" ca="1" si="46"/>
        <v>0</v>
      </c>
      <c r="O214" s="310">
        <f t="shared" ca="1" si="46"/>
        <v>0</v>
      </c>
      <c r="P214" s="310">
        <f t="shared" ca="1" si="46"/>
        <v>0</v>
      </c>
      <c r="Q214" s="310">
        <f t="shared" ca="1" si="46"/>
        <v>0</v>
      </c>
      <c r="R214" s="310">
        <f t="shared" ca="1" si="46"/>
        <v>0</v>
      </c>
      <c r="S214" s="310">
        <f t="shared" ca="1" si="46"/>
        <v>0</v>
      </c>
    </row>
    <row r="215" spans="1:19" ht="18" x14ac:dyDescent="0.2">
      <c r="B215" s="252"/>
      <c r="C215" s="296" t="s">
        <v>70</v>
      </c>
      <c r="D215" s="264"/>
      <c r="E215" s="264"/>
      <c r="F215" s="264"/>
      <c r="G215" s="264"/>
      <c r="H215" s="264"/>
      <c r="I215" s="264"/>
      <c r="J215" s="264"/>
      <c r="K215" s="264"/>
      <c r="L215" s="264"/>
      <c r="M215" s="809"/>
      <c r="N215" s="264"/>
      <c r="O215" s="264"/>
      <c r="P215" s="264"/>
      <c r="Q215" s="264"/>
      <c r="R215" s="264"/>
      <c r="S215" s="264"/>
    </row>
    <row r="216" spans="1:19" x14ac:dyDescent="0.2">
      <c r="A216" s="5"/>
      <c r="B216" s="249" t="str">
        <f ca="1">+'I-4 History'!B214</f>
        <v>DA-24</v>
      </c>
      <c r="C216" s="14" t="str">
        <f ca="1">+'I-4 History'!C214</f>
        <v>N/A</v>
      </c>
      <c r="D216" s="11"/>
      <c r="E216" s="11"/>
      <c r="F216" s="11"/>
      <c r="G216" s="11"/>
      <c r="H216" s="11"/>
      <c r="I216" s="11"/>
      <c r="J216" s="11"/>
      <c r="K216" s="11"/>
      <c r="L216" s="11"/>
      <c r="M216" s="504"/>
      <c r="N216" s="11"/>
      <c r="O216" s="11"/>
      <c r="P216" s="11"/>
      <c r="Q216" s="11"/>
      <c r="R216" s="11"/>
      <c r="S216" s="11"/>
    </row>
    <row r="217" spans="1:19" x14ac:dyDescent="0.2">
      <c r="B217" s="249"/>
      <c r="C217" s="13" t="s">
        <v>68</v>
      </c>
      <c r="D217" s="311">
        <f>'I-4 History'!D215</f>
        <v>0</v>
      </c>
      <c r="E217" s="311">
        <f>'I-4 History'!E215</f>
        <v>0</v>
      </c>
      <c r="F217" s="311">
        <f>'I-4 History'!F215</f>
        <v>0</v>
      </c>
      <c r="G217" s="311">
        <f>'I-4 History'!G215</f>
        <v>0</v>
      </c>
      <c r="H217" s="311">
        <f>'I-4 History'!H215</f>
        <v>0</v>
      </c>
      <c r="I217" s="311">
        <f>'I-4 History'!I215</f>
        <v>0</v>
      </c>
      <c r="J217" s="311">
        <f>'I-4 History'!J215</f>
        <v>0</v>
      </c>
      <c r="K217" s="311">
        <f>'I-4 History'!K215</f>
        <v>0</v>
      </c>
      <c r="L217" s="309">
        <f ca="1">'DA-24'!B$64</f>
        <v>0</v>
      </c>
      <c r="M217" s="805">
        <f ca="1">'DA-24'!C$64</f>
        <v>0</v>
      </c>
      <c r="N217" s="311">
        <f ca="1">'DA-24'!D$64</f>
        <v>0</v>
      </c>
      <c r="O217" s="309">
        <f ca="1">'DA-24'!E$64</f>
        <v>0</v>
      </c>
      <c r="P217" s="309">
        <f ca="1">'DA-24'!F$64</f>
        <v>0</v>
      </c>
      <c r="Q217" s="309">
        <f ca="1">'DA-24'!G$64</f>
        <v>0</v>
      </c>
      <c r="R217" s="309">
        <f ca="1">'DA-24'!H$64</f>
        <v>0</v>
      </c>
      <c r="S217" s="309">
        <f ca="1">'DA-24'!I$64</f>
        <v>0</v>
      </c>
    </row>
    <row r="218" spans="1:19" x14ac:dyDescent="0.2">
      <c r="B218" s="249"/>
      <c r="C218" s="13" t="s">
        <v>69</v>
      </c>
      <c r="D218" s="311">
        <f>'I-4 History'!D216</f>
        <v>0</v>
      </c>
      <c r="E218" s="311">
        <f>'I-4 History'!E216</f>
        <v>0</v>
      </c>
      <c r="F218" s="311">
        <f>'I-4 History'!F216</f>
        <v>0</v>
      </c>
      <c r="G218" s="311">
        <f>'I-4 History'!G216</f>
        <v>0</v>
      </c>
      <c r="H218" s="311">
        <f>'I-4 History'!H216</f>
        <v>0</v>
      </c>
      <c r="I218" s="311">
        <f>'I-4 History'!I216</f>
        <v>0</v>
      </c>
      <c r="J218" s="311">
        <f>'I-4 History'!J216</f>
        <v>0</v>
      </c>
      <c r="K218" s="311">
        <f>'I-4 History'!K216</f>
        <v>0</v>
      </c>
      <c r="L218" s="309">
        <f ca="1">'DA-24'!B$65</f>
        <v>0</v>
      </c>
      <c r="M218" s="805">
        <f ca="1">'DA-24'!C$65</f>
        <v>0</v>
      </c>
      <c r="N218" s="311">
        <f ca="1">'DA-24'!D$65</f>
        <v>0</v>
      </c>
      <c r="O218" s="309">
        <f ca="1">'DA-24'!E$65</f>
        <v>0</v>
      </c>
      <c r="P218" s="309">
        <f ca="1">'DA-24'!F$65</f>
        <v>0</v>
      </c>
      <c r="Q218" s="309">
        <f ca="1">'DA-24'!G$65</f>
        <v>0</v>
      </c>
      <c r="R218" s="309">
        <f ca="1">'DA-24'!H$65</f>
        <v>0</v>
      </c>
      <c r="S218" s="309">
        <f ca="1">'DA-24'!I$65</f>
        <v>0</v>
      </c>
    </row>
    <row r="219" spans="1:19" s="736" customFormat="1" x14ac:dyDescent="0.2">
      <c r="B219" s="249"/>
      <c r="C219" s="13" t="s">
        <v>546</v>
      </c>
      <c r="D219" s="311">
        <f>'I-4 History'!D217</f>
        <v>0</v>
      </c>
      <c r="E219" s="311">
        <f>'I-4 History'!E217</f>
        <v>0</v>
      </c>
      <c r="F219" s="311">
        <f>'I-4 History'!F217</f>
        <v>0</v>
      </c>
      <c r="G219" s="311">
        <f>'I-4 History'!G217</f>
        <v>0</v>
      </c>
      <c r="H219" s="311">
        <f>'I-4 History'!H217</f>
        <v>0</v>
      </c>
      <c r="I219" s="311">
        <f>'I-4 History'!I217</f>
        <v>0</v>
      </c>
      <c r="J219" s="311">
        <f>'I-4 History'!J217</f>
        <v>0</v>
      </c>
      <c r="K219" s="311">
        <f>'I-4 History'!K217</f>
        <v>0</v>
      </c>
      <c r="L219" s="309">
        <f ca="1">'DA-24'!B$66</f>
        <v>0</v>
      </c>
      <c r="M219" s="805">
        <f ca="1">'DA-24'!C$66</f>
        <v>0</v>
      </c>
      <c r="N219" s="311">
        <f ca="1">'DA-24'!D$66</f>
        <v>0</v>
      </c>
      <c r="O219" s="309">
        <f ca="1">'DA-24'!E$66</f>
        <v>0</v>
      </c>
      <c r="P219" s="309">
        <f ca="1">'DA-24'!F$66</f>
        <v>0</v>
      </c>
      <c r="Q219" s="309">
        <f ca="1">'DA-24'!G$66</f>
        <v>0</v>
      </c>
      <c r="R219" s="309">
        <f ca="1">'DA-24'!H$66</f>
        <v>0</v>
      </c>
      <c r="S219" s="309">
        <f ca="1">'DA-24'!I$66</f>
        <v>0</v>
      </c>
    </row>
    <row r="220" spans="1:19" x14ac:dyDescent="0.2">
      <c r="B220" s="249"/>
      <c r="C220" s="13" t="s">
        <v>547</v>
      </c>
      <c r="D220" s="311">
        <f>'I-4 History'!D218</f>
        <v>0</v>
      </c>
      <c r="E220" s="311">
        <f>'I-4 History'!E218</f>
        <v>0</v>
      </c>
      <c r="F220" s="311">
        <f>'I-4 History'!F218</f>
        <v>0</v>
      </c>
      <c r="G220" s="311">
        <f>'I-4 History'!G218</f>
        <v>0</v>
      </c>
      <c r="H220" s="311">
        <f>'I-4 History'!H218</f>
        <v>0</v>
      </c>
      <c r="I220" s="311">
        <f>'I-4 History'!I218</f>
        <v>0</v>
      </c>
      <c r="J220" s="311">
        <f>'I-4 History'!J218</f>
        <v>0</v>
      </c>
      <c r="K220" s="311">
        <f>'I-4 History'!K218</f>
        <v>0</v>
      </c>
      <c r="L220" s="309">
        <f ca="1">'DA-24'!B$67</f>
        <v>0</v>
      </c>
      <c r="M220" s="805">
        <f ca="1">'DA-24'!C$67</f>
        <v>0</v>
      </c>
      <c r="N220" s="311">
        <f ca="1">'DA-24'!D$67</f>
        <v>0</v>
      </c>
      <c r="O220" s="309">
        <f ca="1">'DA-24'!E$67</f>
        <v>0</v>
      </c>
      <c r="P220" s="309">
        <f ca="1">'DA-24'!F$67</f>
        <v>0</v>
      </c>
      <c r="Q220" s="309">
        <f ca="1">'DA-24'!G$67</f>
        <v>0</v>
      </c>
      <c r="R220" s="309">
        <f ca="1">'DA-24'!H$67</f>
        <v>0</v>
      </c>
      <c r="S220" s="309">
        <f ca="1">'DA-24'!I$67</f>
        <v>0</v>
      </c>
    </row>
    <row r="221" spans="1:19" s="736" customFormat="1" x14ac:dyDescent="0.2">
      <c r="B221" s="249"/>
      <c r="C221" s="13" t="s">
        <v>498</v>
      </c>
      <c r="D221" s="311">
        <f>'I-4 History'!D219</f>
        <v>0</v>
      </c>
      <c r="E221" s="311">
        <f>'I-4 History'!E219</f>
        <v>0</v>
      </c>
      <c r="F221" s="311">
        <f>'I-4 History'!F219</f>
        <v>0</v>
      </c>
      <c r="G221" s="311">
        <f>'I-4 History'!G219</f>
        <v>0</v>
      </c>
      <c r="H221" s="311">
        <f>'I-4 History'!H219</f>
        <v>0</v>
      </c>
      <c r="I221" s="311">
        <f>'I-4 History'!I219</f>
        <v>0</v>
      </c>
      <c r="J221" s="311">
        <f>'I-4 History'!J219</f>
        <v>0</v>
      </c>
      <c r="K221" s="311">
        <f>'I-4 History'!K219</f>
        <v>0</v>
      </c>
      <c r="L221" s="309">
        <f ca="1">'DA-24'!B$68</f>
        <v>0</v>
      </c>
      <c r="M221" s="805">
        <f ca="1">'DA-24'!C$68</f>
        <v>0</v>
      </c>
      <c r="N221" s="311">
        <f ca="1">'DA-24'!D$68</f>
        <v>0</v>
      </c>
      <c r="O221" s="309">
        <f ca="1">'DA-24'!E$68</f>
        <v>0</v>
      </c>
      <c r="P221" s="309">
        <f ca="1">'DA-24'!F$68</f>
        <v>0</v>
      </c>
      <c r="Q221" s="309">
        <f ca="1">'DA-24'!G$68</f>
        <v>0</v>
      </c>
      <c r="R221" s="309">
        <f ca="1">'DA-24'!H$68</f>
        <v>0</v>
      </c>
      <c r="S221" s="309">
        <f ca="1">'DA-24'!I$68</f>
        <v>0</v>
      </c>
    </row>
    <row r="222" spans="1:19" x14ac:dyDescent="0.2">
      <c r="B222" s="249"/>
      <c r="C222" s="13" t="s">
        <v>70</v>
      </c>
      <c r="D222" s="311">
        <f>'I-4 History'!D220</f>
        <v>0</v>
      </c>
      <c r="E222" s="311">
        <f>'I-4 History'!E220</f>
        <v>0</v>
      </c>
      <c r="F222" s="311">
        <f>'I-4 History'!F220</f>
        <v>0</v>
      </c>
      <c r="G222" s="311">
        <f>'I-4 History'!G220</f>
        <v>0</v>
      </c>
      <c r="H222" s="311">
        <f>'I-4 History'!H220</f>
        <v>0</v>
      </c>
      <c r="I222" s="311">
        <f>'I-4 History'!I220</f>
        <v>0</v>
      </c>
      <c r="J222" s="311">
        <f>'I-4 History'!J220</f>
        <v>0</v>
      </c>
      <c r="K222" s="311">
        <f>'I-4 History'!K220</f>
        <v>0</v>
      </c>
      <c r="L222" s="309">
        <f ca="1">'DA-24'!B$69</f>
        <v>0</v>
      </c>
      <c r="M222" s="805">
        <f ca="1">'DA-24'!C$69</f>
        <v>0</v>
      </c>
      <c r="N222" s="311">
        <f ca="1">'DA-24'!D$69</f>
        <v>0</v>
      </c>
      <c r="O222" s="309">
        <f ca="1">'DA-24'!E$69</f>
        <v>0</v>
      </c>
      <c r="P222" s="309">
        <f ca="1">'DA-24'!F$69</f>
        <v>0</v>
      </c>
      <c r="Q222" s="309">
        <f ca="1">'DA-24'!G$69</f>
        <v>0</v>
      </c>
      <c r="R222" s="309">
        <f ca="1">'DA-24'!H$69</f>
        <v>0</v>
      </c>
      <c r="S222" s="309">
        <f ca="1">'DA-24'!I$69</f>
        <v>0</v>
      </c>
    </row>
    <row r="223" spans="1:19" x14ac:dyDescent="0.2">
      <c r="B223" s="249"/>
      <c r="C223" s="12" t="s">
        <v>75</v>
      </c>
      <c r="D223" s="312">
        <f t="shared" ref="D223:K223" si="47">SUBTOTAL(9,D217:D222)</f>
        <v>0</v>
      </c>
      <c r="E223" s="310">
        <f t="shared" si="47"/>
        <v>0</v>
      </c>
      <c r="F223" s="310">
        <f t="shared" si="47"/>
        <v>0</v>
      </c>
      <c r="G223" s="310">
        <f t="shared" si="47"/>
        <v>0</v>
      </c>
      <c r="H223" s="310">
        <f t="shared" si="47"/>
        <v>0</v>
      </c>
      <c r="I223" s="310">
        <f t="shared" si="47"/>
        <v>0</v>
      </c>
      <c r="J223" s="310">
        <f t="shared" si="47"/>
        <v>0</v>
      </c>
      <c r="K223" s="310">
        <f t="shared" si="47"/>
        <v>0</v>
      </c>
      <c r="L223" s="310">
        <f t="shared" ref="L223:S223" ca="1" si="48">SUBTOTAL(9,L217:L222)</f>
        <v>0</v>
      </c>
      <c r="M223" s="510">
        <f t="shared" ca="1" si="48"/>
        <v>0</v>
      </c>
      <c r="N223" s="312">
        <f t="shared" ca="1" si="48"/>
        <v>0</v>
      </c>
      <c r="O223" s="310">
        <f t="shared" ca="1" si="48"/>
        <v>0</v>
      </c>
      <c r="P223" s="310">
        <f t="shared" ca="1" si="48"/>
        <v>0</v>
      </c>
      <c r="Q223" s="310">
        <f t="shared" ca="1" si="48"/>
        <v>0</v>
      </c>
      <c r="R223" s="310">
        <f t="shared" ca="1" si="48"/>
        <v>0</v>
      </c>
      <c r="S223" s="310">
        <f t="shared" ca="1" si="48"/>
        <v>0</v>
      </c>
    </row>
    <row r="224" spans="1:19" x14ac:dyDescent="0.2">
      <c r="B224" s="249"/>
      <c r="C224" s="13"/>
      <c r="D224" s="263"/>
      <c r="E224" s="263"/>
      <c r="F224" s="263"/>
      <c r="G224" s="263"/>
      <c r="H224" s="263"/>
      <c r="I224" s="263"/>
      <c r="J224" s="263"/>
      <c r="K224" s="263"/>
      <c r="L224" s="263"/>
      <c r="M224" s="807"/>
      <c r="N224" s="263"/>
      <c r="O224" s="263"/>
      <c r="P224" s="263"/>
      <c r="Q224" s="263"/>
      <c r="R224" s="263"/>
      <c r="S224" s="263"/>
    </row>
    <row r="225" spans="1:19" ht="26.25" thickBot="1" x14ac:dyDescent="0.25">
      <c r="B225" s="250"/>
      <c r="C225" s="268" t="s">
        <v>244</v>
      </c>
      <c r="D225" s="312">
        <f t="shared" ref="D225:L225" si="49">SUBTOTAL(9,D99:D224)</f>
        <v>0</v>
      </c>
      <c r="E225" s="310">
        <f t="shared" si="49"/>
        <v>0</v>
      </c>
      <c r="F225" s="310">
        <f t="shared" si="49"/>
        <v>0</v>
      </c>
      <c r="G225" s="310">
        <f t="shared" si="49"/>
        <v>0</v>
      </c>
      <c r="H225" s="310">
        <f t="shared" si="49"/>
        <v>0</v>
      </c>
      <c r="I225" s="310">
        <f t="shared" si="49"/>
        <v>0</v>
      </c>
      <c r="J225" s="310">
        <f t="shared" si="49"/>
        <v>0</v>
      </c>
      <c r="K225" s="310">
        <f t="shared" si="49"/>
        <v>0</v>
      </c>
      <c r="L225" s="310">
        <f t="shared" ca="1" si="49"/>
        <v>0</v>
      </c>
      <c r="M225" s="510">
        <f t="shared" ref="M225:S225" ca="1" si="50">SUBTOTAL(9,M99:M224)</f>
        <v>142.36404585918288</v>
      </c>
      <c r="N225" s="312">
        <f t="shared" ca="1" si="50"/>
        <v>142.36404585918288</v>
      </c>
      <c r="O225" s="310">
        <f t="shared" ca="1" si="50"/>
        <v>153.94730880667998</v>
      </c>
      <c r="P225" s="310">
        <f t="shared" ca="1" si="50"/>
        <v>155.26414663038918</v>
      </c>
      <c r="Q225" s="310">
        <f t="shared" ca="1" si="50"/>
        <v>157.2017195228166</v>
      </c>
      <c r="R225" s="310">
        <f t="shared" ca="1" si="50"/>
        <v>159.04868815104743</v>
      </c>
      <c r="S225" s="310">
        <f t="shared" ca="1" si="50"/>
        <v>160.79285892051996</v>
      </c>
    </row>
    <row r="226" spans="1:19" ht="15.75" x14ac:dyDescent="0.2">
      <c r="B226" s="269"/>
      <c r="C226" s="453" t="s">
        <v>245</v>
      </c>
      <c r="D226" s="454">
        <f t="shared" ref="D226:L226" si="51">SUBTOTAL(9,D8:D225)</f>
        <v>0</v>
      </c>
      <c r="E226" s="454">
        <f t="shared" si="51"/>
        <v>0</v>
      </c>
      <c r="F226" s="454">
        <f t="shared" si="51"/>
        <v>0</v>
      </c>
      <c r="G226" s="454">
        <f t="shared" si="51"/>
        <v>0</v>
      </c>
      <c r="H226" s="454">
        <f t="shared" si="51"/>
        <v>0</v>
      </c>
      <c r="I226" s="454">
        <f t="shared" si="51"/>
        <v>0</v>
      </c>
      <c r="J226" s="454">
        <f t="shared" si="51"/>
        <v>0</v>
      </c>
      <c r="K226" s="454">
        <f t="shared" si="51"/>
        <v>0</v>
      </c>
      <c r="L226" s="454">
        <f t="shared" ca="1" si="51"/>
        <v>0</v>
      </c>
      <c r="M226" s="810">
        <f t="shared" ref="M226:S226" ca="1" si="52">SUBTOTAL(9,M8:M225)</f>
        <v>181.55477070133597</v>
      </c>
      <c r="N226" s="454">
        <f t="shared" ca="1" si="52"/>
        <v>181.55477070133597</v>
      </c>
      <c r="O226" s="454">
        <f t="shared" ca="1" si="52"/>
        <v>193.66249929461071</v>
      </c>
      <c r="P226" s="454">
        <f t="shared" ca="1" si="52"/>
        <v>195.9101727921514</v>
      </c>
      <c r="Q226" s="454">
        <f t="shared" ca="1" si="52"/>
        <v>198.8843389619532</v>
      </c>
      <c r="R226" s="454">
        <f t="shared" ca="1" si="52"/>
        <v>201.39008684820072</v>
      </c>
      <c r="S226" s="454">
        <f t="shared" ca="1" si="52"/>
        <v>203.83259813935774</v>
      </c>
    </row>
    <row r="227" spans="1:19" x14ac:dyDescent="0.2">
      <c r="B227" s="273"/>
      <c r="C227" s="455"/>
      <c r="D227" s="456"/>
      <c r="E227" s="456"/>
      <c r="F227" s="456"/>
      <c r="G227" s="456"/>
      <c r="H227" s="456"/>
      <c r="I227" s="456"/>
      <c r="J227" s="456"/>
      <c r="K227" s="456"/>
      <c r="L227" s="456"/>
      <c r="M227" s="456"/>
      <c r="N227" s="814"/>
      <c r="O227" s="456"/>
      <c r="P227" s="456"/>
      <c r="Q227" s="456"/>
      <c r="R227" s="456"/>
      <c r="S227" s="456"/>
    </row>
    <row r="228" spans="1:19" ht="18" x14ac:dyDescent="0.2">
      <c r="B228" s="269"/>
      <c r="C228" s="457" t="s">
        <v>241</v>
      </c>
      <c r="D228" s="458"/>
      <c r="E228" s="458"/>
      <c r="F228" s="458"/>
      <c r="G228" s="458"/>
      <c r="H228" s="458"/>
      <c r="I228" s="458"/>
      <c r="J228" s="458"/>
      <c r="K228" s="458"/>
      <c r="L228" s="458"/>
      <c r="M228" s="811"/>
      <c r="N228" s="458"/>
      <c r="O228" s="458"/>
      <c r="P228" s="458"/>
      <c r="Q228" s="458"/>
      <c r="R228" s="458"/>
      <c r="S228" s="458"/>
    </row>
    <row r="229" spans="1:19" ht="18" x14ac:dyDescent="0.2">
      <c r="B229" s="252"/>
      <c r="C229" s="248" t="str">
        <f>+'I-3 Allocated'!A5</f>
        <v>Office of the CEO</v>
      </c>
      <c r="D229" s="264"/>
      <c r="E229" s="264"/>
      <c r="F229" s="264"/>
      <c r="G229" s="264"/>
      <c r="H229" s="264"/>
      <c r="I229" s="264"/>
      <c r="J229" s="264"/>
      <c r="K229" s="264"/>
      <c r="L229" s="264"/>
      <c r="M229" s="809"/>
      <c r="N229" s="264"/>
      <c r="O229" s="264"/>
      <c r="P229" s="264"/>
      <c r="Q229" s="264"/>
      <c r="R229" s="264"/>
      <c r="S229" s="264"/>
    </row>
    <row r="230" spans="1:19" x14ac:dyDescent="0.2">
      <c r="A230" s="5"/>
      <c r="B230" s="249" t="str">
        <f ca="1">+'I-4 History'!B228</f>
        <v>A-1</v>
      </c>
      <c r="C230" s="14" t="str">
        <f ca="1">+'I-4 History'!C228</f>
        <v>CEO</v>
      </c>
      <c r="D230" s="11"/>
      <c r="E230" s="11"/>
      <c r="F230" s="11"/>
      <c r="G230" s="11"/>
      <c r="H230" s="11"/>
      <c r="I230" s="11"/>
      <c r="J230" s="11"/>
      <c r="K230" s="11"/>
      <c r="L230" s="11"/>
      <c r="M230" s="504"/>
      <c r="N230" s="11"/>
      <c r="O230" s="11"/>
      <c r="P230" s="11"/>
      <c r="Q230" s="11"/>
      <c r="R230" s="11"/>
      <c r="S230" s="11"/>
    </row>
    <row r="231" spans="1:19" x14ac:dyDescent="0.2">
      <c r="A231" s="5"/>
      <c r="B231" s="249"/>
      <c r="C231" s="13" t="s">
        <v>68</v>
      </c>
      <c r="D231" s="311">
        <f>'I-4 History'!D229</f>
        <v>0</v>
      </c>
      <c r="E231" s="311">
        <f>'I-4 History'!E229</f>
        <v>0</v>
      </c>
      <c r="F231" s="311">
        <f>'I-4 History'!F229</f>
        <v>0</v>
      </c>
      <c r="G231" s="311">
        <f>'I-4 History'!G229</f>
        <v>0</v>
      </c>
      <c r="H231" s="311">
        <f>'I-4 History'!H229</f>
        <v>0</v>
      </c>
      <c r="I231" s="311">
        <f>'I-4 History'!I229</f>
        <v>0</v>
      </c>
      <c r="J231" s="311">
        <f>'I-4 History'!J229</f>
        <v>0</v>
      </c>
      <c r="K231" s="311">
        <f>'I-4 History'!K229</f>
        <v>0</v>
      </c>
      <c r="L231" s="309">
        <f ca="1">'A-1'!B$64</f>
        <v>0</v>
      </c>
      <c r="M231" s="805">
        <f ca="1">'A-1'!C$64</f>
        <v>0</v>
      </c>
      <c r="N231" s="311">
        <f ca="1">'A-1'!D$64</f>
        <v>0</v>
      </c>
      <c r="O231" s="309">
        <f ca="1">'A-1'!E$64</f>
        <v>0</v>
      </c>
      <c r="P231" s="309">
        <f ca="1">'A-1'!F$64</f>
        <v>0</v>
      </c>
      <c r="Q231" s="309">
        <f ca="1">'A-1'!G$64</f>
        <v>0</v>
      </c>
      <c r="R231" s="309">
        <f ca="1">'A-1'!H$64</f>
        <v>0</v>
      </c>
      <c r="S231" s="309">
        <f ca="1">'A-1'!I$64</f>
        <v>0</v>
      </c>
    </row>
    <row r="232" spans="1:19" x14ac:dyDescent="0.2">
      <c r="A232" s="5"/>
      <c r="B232" s="249"/>
      <c r="C232" s="13" t="s">
        <v>69</v>
      </c>
      <c r="D232" s="311">
        <f>'I-4 History'!D230</f>
        <v>0</v>
      </c>
      <c r="E232" s="311">
        <f>'I-4 History'!E230</f>
        <v>0</v>
      </c>
      <c r="F232" s="311">
        <f>'I-4 History'!F230</f>
        <v>0</v>
      </c>
      <c r="G232" s="311">
        <f>'I-4 History'!G230</f>
        <v>0</v>
      </c>
      <c r="H232" s="311">
        <f>'I-4 History'!H230</f>
        <v>0</v>
      </c>
      <c r="I232" s="311">
        <f>'I-4 History'!I230</f>
        <v>0</v>
      </c>
      <c r="J232" s="311">
        <f>'I-4 History'!J230</f>
        <v>0</v>
      </c>
      <c r="K232" s="311">
        <f>'I-4 History'!K230</f>
        <v>0</v>
      </c>
      <c r="L232" s="309">
        <f ca="1">'A-1'!B$65</f>
        <v>0</v>
      </c>
      <c r="M232" s="805">
        <f ca="1">'A-1'!C$65</f>
        <v>0</v>
      </c>
      <c r="N232" s="311">
        <f ca="1">'A-1'!D$65</f>
        <v>0</v>
      </c>
      <c r="O232" s="309">
        <f ca="1">'A-1'!E$65</f>
        <v>0</v>
      </c>
      <c r="P232" s="309">
        <f ca="1">'A-1'!F$65</f>
        <v>0</v>
      </c>
      <c r="Q232" s="309">
        <f ca="1">'A-1'!G$65</f>
        <v>0</v>
      </c>
      <c r="R232" s="309">
        <f ca="1">'A-1'!H$65</f>
        <v>0</v>
      </c>
      <c r="S232" s="309">
        <f ca="1">'A-1'!I$65</f>
        <v>0</v>
      </c>
    </row>
    <row r="233" spans="1:19" s="736" customFormat="1" x14ac:dyDescent="0.2">
      <c r="A233" s="5"/>
      <c r="B233" s="249"/>
      <c r="C233" s="13" t="s">
        <v>546</v>
      </c>
      <c r="D233" s="311">
        <f>'I-4 History'!D231</f>
        <v>0</v>
      </c>
      <c r="E233" s="311">
        <f>'I-4 History'!E231</f>
        <v>0</v>
      </c>
      <c r="F233" s="311">
        <f>'I-4 History'!F231</f>
        <v>0</v>
      </c>
      <c r="G233" s="311">
        <f>'I-4 History'!G231</f>
        <v>0</v>
      </c>
      <c r="H233" s="311">
        <f>'I-4 History'!H231</f>
        <v>0</v>
      </c>
      <c r="I233" s="311">
        <f>'I-4 History'!I231</f>
        <v>0</v>
      </c>
      <c r="J233" s="311">
        <f>'I-4 History'!J231</f>
        <v>0</v>
      </c>
      <c r="K233" s="311">
        <f>'I-4 History'!K231</f>
        <v>0</v>
      </c>
      <c r="L233" s="309">
        <f ca="1">'A-1'!B$66</f>
        <v>0</v>
      </c>
      <c r="M233" s="805">
        <f ca="1">'A-1'!C$66</f>
        <v>0</v>
      </c>
      <c r="N233" s="311">
        <f ca="1">'A-1'!D$66</f>
        <v>0</v>
      </c>
      <c r="O233" s="309">
        <f ca="1">'A-1'!E$66</f>
        <v>0</v>
      </c>
      <c r="P233" s="309">
        <f ca="1">'A-1'!F$66</f>
        <v>0</v>
      </c>
      <c r="Q233" s="309">
        <f ca="1">'A-1'!G$66</f>
        <v>0</v>
      </c>
      <c r="R233" s="309">
        <f ca="1">'A-1'!H$66</f>
        <v>0</v>
      </c>
      <c r="S233" s="309">
        <f ca="1">'A-1'!I$66</f>
        <v>0</v>
      </c>
    </row>
    <row r="234" spans="1:19" x14ac:dyDescent="0.2">
      <c r="A234" s="5"/>
      <c r="B234" s="249"/>
      <c r="C234" s="13" t="s">
        <v>547</v>
      </c>
      <c r="D234" s="311">
        <f>'I-4 History'!D232</f>
        <v>0</v>
      </c>
      <c r="E234" s="311">
        <f>'I-4 History'!E232</f>
        <v>0</v>
      </c>
      <c r="F234" s="311">
        <f>'I-4 History'!F232</f>
        <v>0</v>
      </c>
      <c r="G234" s="311">
        <f>'I-4 History'!G232</f>
        <v>0</v>
      </c>
      <c r="H234" s="311">
        <f>'I-4 History'!H232</f>
        <v>0</v>
      </c>
      <c r="I234" s="311">
        <f>'I-4 History'!I232</f>
        <v>0</v>
      </c>
      <c r="J234" s="311">
        <f>'I-4 History'!J232</f>
        <v>0</v>
      </c>
      <c r="K234" s="311">
        <f>'I-4 History'!K232</f>
        <v>0</v>
      </c>
      <c r="L234" s="309">
        <f ca="1">'A-1'!B$67</f>
        <v>0</v>
      </c>
      <c r="M234" s="805">
        <f ca="1">'A-1'!C$67</f>
        <v>0</v>
      </c>
      <c r="N234" s="311">
        <f ca="1">'A-1'!D$67</f>
        <v>0</v>
      </c>
      <c r="O234" s="309">
        <f ca="1">'A-1'!E$67</f>
        <v>0</v>
      </c>
      <c r="P234" s="309">
        <f ca="1">'A-1'!F$67</f>
        <v>0</v>
      </c>
      <c r="Q234" s="309">
        <f ca="1">'A-1'!G$67</f>
        <v>0</v>
      </c>
      <c r="R234" s="309">
        <f ca="1">'A-1'!H$67</f>
        <v>0</v>
      </c>
      <c r="S234" s="309">
        <f ca="1">'A-1'!I$67</f>
        <v>0</v>
      </c>
    </row>
    <row r="235" spans="1:19" s="736" customFormat="1" x14ac:dyDescent="0.2">
      <c r="A235" s="5"/>
      <c r="B235" s="249"/>
      <c r="C235" s="13" t="s">
        <v>498</v>
      </c>
      <c r="D235" s="311">
        <f>'I-4 History'!D233</f>
        <v>0</v>
      </c>
      <c r="E235" s="311">
        <f>'I-4 History'!E233</f>
        <v>0</v>
      </c>
      <c r="F235" s="311">
        <f>'I-4 History'!F233</f>
        <v>0</v>
      </c>
      <c r="G235" s="311">
        <f>'I-4 History'!G233</f>
        <v>0</v>
      </c>
      <c r="H235" s="311">
        <f>'I-4 History'!H233</f>
        <v>0</v>
      </c>
      <c r="I235" s="311">
        <f>'I-4 History'!I233</f>
        <v>0</v>
      </c>
      <c r="J235" s="311">
        <f>'I-4 History'!J233</f>
        <v>0</v>
      </c>
      <c r="K235" s="311">
        <f>'I-4 History'!K233</f>
        <v>0</v>
      </c>
      <c r="L235" s="309">
        <f ca="1">'A-1'!B$68</f>
        <v>0</v>
      </c>
      <c r="M235" s="805">
        <f ca="1">'A-1'!C$68</f>
        <v>0</v>
      </c>
      <c r="N235" s="311">
        <f ca="1">'A-1'!D$68</f>
        <v>0</v>
      </c>
      <c r="O235" s="309">
        <f ca="1">'A-1'!E$68</f>
        <v>0</v>
      </c>
      <c r="P235" s="309">
        <f ca="1">'A-1'!F$68</f>
        <v>0</v>
      </c>
      <c r="Q235" s="309">
        <f ca="1">'A-1'!G$68</f>
        <v>0</v>
      </c>
      <c r="R235" s="309">
        <f ca="1">'A-1'!H$68</f>
        <v>0</v>
      </c>
      <c r="S235" s="309">
        <f ca="1">'A-1'!I$68</f>
        <v>0</v>
      </c>
    </row>
    <row r="236" spans="1:19" x14ac:dyDescent="0.2">
      <c r="A236" s="5"/>
      <c r="B236" s="249"/>
      <c r="C236" s="13" t="s">
        <v>70</v>
      </c>
      <c r="D236" s="311">
        <f>'I-4 History'!D234</f>
        <v>0</v>
      </c>
      <c r="E236" s="311">
        <f>'I-4 History'!E234</f>
        <v>0</v>
      </c>
      <c r="F236" s="311">
        <f>'I-4 History'!F234</f>
        <v>0</v>
      </c>
      <c r="G236" s="311">
        <f>'I-4 History'!G234</f>
        <v>0</v>
      </c>
      <c r="H236" s="311">
        <f>'I-4 History'!H234</f>
        <v>0</v>
      </c>
      <c r="I236" s="311">
        <f>'I-4 History'!I234</f>
        <v>0</v>
      </c>
      <c r="J236" s="311">
        <f>'I-4 History'!J234</f>
        <v>0</v>
      </c>
      <c r="K236" s="311">
        <f>'I-4 History'!K234</f>
        <v>0</v>
      </c>
      <c r="L236" s="309">
        <f ca="1">'A-1'!B$69</f>
        <v>0</v>
      </c>
      <c r="M236" s="805">
        <f ca="1">'A-1'!C$69</f>
        <v>2.6091113480036525</v>
      </c>
      <c r="N236" s="311">
        <f ca="1">'A-1'!D$69</f>
        <v>2.6091113480036525</v>
      </c>
      <c r="O236" s="309">
        <f ca="1">'A-1'!E$69</f>
        <v>2.6440274990457167</v>
      </c>
      <c r="P236" s="309">
        <f ca="1">'A-1'!F$69</f>
        <v>2.6804896499937008</v>
      </c>
      <c r="Q236" s="309">
        <f ca="1">'A-1'!G$69</f>
        <v>2.7159996229697216</v>
      </c>
      <c r="R236" s="309">
        <f ca="1">'A-1'!H$69</f>
        <v>2.7498490881084856</v>
      </c>
      <c r="S236" s="309">
        <f ca="1">'A-1'!I$69</f>
        <v>2.7818145729331327</v>
      </c>
    </row>
    <row r="237" spans="1:19" x14ac:dyDescent="0.2">
      <c r="A237" s="5"/>
      <c r="B237" s="249"/>
      <c r="C237" s="12" t="s">
        <v>75</v>
      </c>
      <c r="D237" s="312">
        <f t="shared" ref="D237:K237" si="53">SUBTOTAL(9,D231:D236)</f>
        <v>0</v>
      </c>
      <c r="E237" s="310">
        <f t="shared" si="53"/>
        <v>0</v>
      </c>
      <c r="F237" s="310">
        <f t="shared" si="53"/>
        <v>0</v>
      </c>
      <c r="G237" s="310">
        <f t="shared" si="53"/>
        <v>0</v>
      </c>
      <c r="H237" s="310">
        <f t="shared" si="53"/>
        <v>0</v>
      </c>
      <c r="I237" s="310">
        <f t="shared" si="53"/>
        <v>0</v>
      </c>
      <c r="J237" s="310">
        <f t="shared" si="53"/>
        <v>0</v>
      </c>
      <c r="K237" s="310">
        <f t="shared" si="53"/>
        <v>0</v>
      </c>
      <c r="L237" s="310">
        <f t="shared" ref="L237:S237" ca="1" si="54">SUBTOTAL(9,L231:L236)</f>
        <v>0</v>
      </c>
      <c r="M237" s="510">
        <f t="shared" ca="1" si="54"/>
        <v>2.6091113480036525</v>
      </c>
      <c r="N237" s="312">
        <f t="shared" ca="1" si="54"/>
        <v>2.6091113480036525</v>
      </c>
      <c r="O237" s="310">
        <f t="shared" ca="1" si="54"/>
        <v>2.6440274990457167</v>
      </c>
      <c r="P237" s="310">
        <f t="shared" ca="1" si="54"/>
        <v>2.6804896499937008</v>
      </c>
      <c r="Q237" s="310">
        <f t="shared" ca="1" si="54"/>
        <v>2.7159996229697216</v>
      </c>
      <c r="R237" s="310">
        <f t="shared" ca="1" si="54"/>
        <v>2.7498490881084856</v>
      </c>
      <c r="S237" s="310">
        <f t="shared" ca="1" si="54"/>
        <v>2.7818145729331327</v>
      </c>
    </row>
    <row r="238" spans="1:19" s="896" customFormat="1" x14ac:dyDescent="0.2">
      <c r="A238" s="5"/>
      <c r="B238" s="249"/>
      <c r="C238" s="12"/>
      <c r="D238" s="312"/>
      <c r="E238" s="310"/>
      <c r="F238" s="310"/>
      <c r="G238" s="310"/>
      <c r="H238" s="310"/>
      <c r="I238" s="310"/>
      <c r="J238" s="310"/>
      <c r="K238" s="310"/>
      <c r="L238" s="310"/>
      <c r="M238" s="510"/>
      <c r="N238" s="312"/>
      <c r="O238" s="310"/>
      <c r="P238" s="310"/>
      <c r="Q238" s="310"/>
      <c r="R238" s="310"/>
      <c r="S238" s="310"/>
    </row>
    <row r="239" spans="1:19" ht="17.25" customHeight="1" thickBot="1" x14ac:dyDescent="0.25">
      <c r="A239" s="5"/>
      <c r="B239" s="249"/>
      <c r="C239" s="899" t="str">
        <f>CONCATENATE("Total ", +C229)</f>
        <v>Total Office of the CEO</v>
      </c>
      <c r="D239" s="312">
        <f t="shared" ref="D239:L239" si="55">SUBTOTAL(9,D230:D237)</f>
        <v>0</v>
      </c>
      <c r="E239" s="312">
        <f t="shared" si="55"/>
        <v>0</v>
      </c>
      <c r="F239" s="312">
        <f t="shared" si="55"/>
        <v>0</v>
      </c>
      <c r="G239" s="312">
        <f t="shared" si="55"/>
        <v>0</v>
      </c>
      <c r="H239" s="312">
        <f t="shared" si="55"/>
        <v>0</v>
      </c>
      <c r="I239" s="312">
        <f t="shared" si="55"/>
        <v>0</v>
      </c>
      <c r="J239" s="312">
        <f t="shared" si="55"/>
        <v>0</v>
      </c>
      <c r="K239" s="312">
        <f t="shared" si="55"/>
        <v>0</v>
      </c>
      <c r="L239" s="312">
        <f t="shared" ca="1" si="55"/>
        <v>0</v>
      </c>
      <c r="M239" s="312">
        <f ca="1">SUBTOTAL(9,M230:M237)</f>
        <v>2.6091113480036525</v>
      </c>
      <c r="N239" s="312">
        <f t="shared" ref="N239:S239" ca="1" si="56">SUBTOTAL(9,N230:N237)</f>
        <v>2.6091113480036525</v>
      </c>
      <c r="O239" s="312">
        <f t="shared" ca="1" si="56"/>
        <v>2.6440274990457167</v>
      </c>
      <c r="P239" s="312">
        <f t="shared" ca="1" si="56"/>
        <v>2.6804896499937008</v>
      </c>
      <c r="Q239" s="312">
        <f t="shared" ca="1" si="56"/>
        <v>2.7159996229697216</v>
      </c>
      <c r="R239" s="312">
        <f t="shared" ca="1" si="56"/>
        <v>2.7498490881084856</v>
      </c>
      <c r="S239" s="312">
        <f t="shared" ca="1" si="56"/>
        <v>2.7818145729331327</v>
      </c>
    </row>
    <row r="240" spans="1:19" ht="18" x14ac:dyDescent="0.2">
      <c r="B240" s="251"/>
      <c r="C240" s="254" t="str">
        <f>+'I-3 Allocated'!A6</f>
        <v>Company Secretary</v>
      </c>
      <c r="D240" s="265"/>
      <c r="E240" s="265"/>
      <c r="F240" s="265"/>
      <c r="G240" s="265"/>
      <c r="H240" s="265"/>
      <c r="I240" s="265"/>
      <c r="J240" s="265"/>
      <c r="K240" s="265"/>
      <c r="L240" s="265"/>
      <c r="M240" s="812"/>
      <c r="N240" s="265"/>
      <c r="O240" s="265"/>
      <c r="P240" s="265"/>
      <c r="Q240" s="265"/>
      <c r="R240" s="265"/>
      <c r="S240" s="265"/>
    </row>
    <row r="241" spans="1:19" x14ac:dyDescent="0.2">
      <c r="A241" s="5"/>
      <c r="B241" s="249" t="str">
        <f ca="1">+'I-4 History'!B237</f>
        <v>A-2</v>
      </c>
      <c r="C241" s="14" t="str">
        <f ca="1">+'I-4 History'!C237</f>
        <v>Company Secretary</v>
      </c>
      <c r="D241" s="11"/>
      <c r="E241" s="11"/>
      <c r="F241" s="11"/>
      <c r="G241" s="11"/>
      <c r="H241" s="11"/>
      <c r="I241" s="11"/>
      <c r="J241" s="11"/>
      <c r="K241" s="11"/>
      <c r="L241" s="11"/>
      <c r="M241" s="504"/>
      <c r="N241" s="11"/>
      <c r="O241" s="11"/>
      <c r="P241" s="11"/>
      <c r="Q241" s="11"/>
      <c r="R241" s="11"/>
      <c r="S241" s="11"/>
    </row>
    <row r="242" spans="1:19" x14ac:dyDescent="0.2">
      <c r="A242" s="5"/>
      <c r="B242" s="249"/>
      <c r="C242" s="13" t="s">
        <v>68</v>
      </c>
      <c r="D242" s="311">
        <f>'I-4 History'!D238</f>
        <v>0</v>
      </c>
      <c r="E242" s="311">
        <f>'I-4 History'!E238</f>
        <v>0</v>
      </c>
      <c r="F242" s="311">
        <f>'I-4 History'!F238</f>
        <v>0</v>
      </c>
      <c r="G242" s="311">
        <f>'I-4 History'!G238</f>
        <v>0</v>
      </c>
      <c r="H242" s="311">
        <f>'I-4 History'!H238</f>
        <v>0</v>
      </c>
      <c r="I242" s="311">
        <f>'I-4 History'!I238</f>
        <v>0</v>
      </c>
      <c r="J242" s="311">
        <f>'I-4 History'!J238</f>
        <v>0</v>
      </c>
      <c r="K242" s="311">
        <f>'I-4 History'!K238</f>
        <v>0</v>
      </c>
      <c r="L242" s="309">
        <f ca="1">'A-2'!B$64</f>
        <v>0</v>
      </c>
      <c r="M242" s="805">
        <f ca="1">'A-2'!C$64</f>
        <v>0</v>
      </c>
      <c r="N242" s="311">
        <f ca="1">'A-2'!D$64</f>
        <v>0</v>
      </c>
      <c r="O242" s="309">
        <f ca="1">'A-2'!E$64</f>
        <v>0</v>
      </c>
      <c r="P242" s="309">
        <f ca="1">'A-2'!F$64</f>
        <v>0</v>
      </c>
      <c r="Q242" s="309">
        <f ca="1">'A-2'!G$64</f>
        <v>0</v>
      </c>
      <c r="R242" s="309">
        <f ca="1">'A-2'!H$64</f>
        <v>0</v>
      </c>
      <c r="S242" s="309">
        <f ca="1">'A-2'!I$64</f>
        <v>0</v>
      </c>
    </row>
    <row r="243" spans="1:19" x14ac:dyDescent="0.2">
      <c r="A243" s="5"/>
      <c r="B243" s="249"/>
      <c r="C243" s="13" t="s">
        <v>69</v>
      </c>
      <c r="D243" s="311">
        <f>'I-4 History'!D239</f>
        <v>0</v>
      </c>
      <c r="E243" s="311">
        <f>'I-4 History'!E239</f>
        <v>0</v>
      </c>
      <c r="F243" s="311">
        <f>'I-4 History'!F239</f>
        <v>0</v>
      </c>
      <c r="G243" s="311">
        <f>'I-4 History'!G239</f>
        <v>0</v>
      </c>
      <c r="H243" s="311">
        <f>'I-4 History'!H239</f>
        <v>0</v>
      </c>
      <c r="I243" s="311">
        <f>'I-4 History'!I239</f>
        <v>0</v>
      </c>
      <c r="J243" s="311">
        <f>'I-4 History'!J239</f>
        <v>0</v>
      </c>
      <c r="K243" s="311">
        <f>'I-4 History'!K239</f>
        <v>0</v>
      </c>
      <c r="L243" s="309">
        <f ca="1">'A-2'!B$65</f>
        <v>0</v>
      </c>
      <c r="M243" s="805">
        <f ca="1">'A-2'!C$65</f>
        <v>0</v>
      </c>
      <c r="N243" s="311">
        <f ca="1">'A-2'!D$65</f>
        <v>0</v>
      </c>
      <c r="O243" s="309">
        <f ca="1">'A-2'!E$65</f>
        <v>0</v>
      </c>
      <c r="P243" s="309">
        <f ca="1">'A-2'!F$65</f>
        <v>0</v>
      </c>
      <c r="Q243" s="309">
        <f ca="1">'A-2'!G$65</f>
        <v>0</v>
      </c>
      <c r="R243" s="309">
        <f ca="1">'A-2'!H$65</f>
        <v>0</v>
      </c>
      <c r="S243" s="309">
        <f ca="1">'A-2'!I$65</f>
        <v>0</v>
      </c>
    </row>
    <row r="244" spans="1:19" s="736" customFormat="1" x14ac:dyDescent="0.2">
      <c r="A244" s="5"/>
      <c r="B244" s="249"/>
      <c r="C244" s="13" t="s">
        <v>546</v>
      </c>
      <c r="D244" s="311">
        <f>'I-4 History'!D240</f>
        <v>0</v>
      </c>
      <c r="E244" s="311">
        <f>'I-4 History'!E240</f>
        <v>0</v>
      </c>
      <c r="F244" s="311">
        <f>'I-4 History'!F240</f>
        <v>0</v>
      </c>
      <c r="G244" s="311">
        <f>'I-4 History'!G240</f>
        <v>0</v>
      </c>
      <c r="H244" s="311">
        <f>'I-4 History'!H240</f>
        <v>0</v>
      </c>
      <c r="I244" s="311">
        <f>'I-4 History'!I240</f>
        <v>0</v>
      </c>
      <c r="J244" s="311">
        <f>'I-4 History'!J240</f>
        <v>0</v>
      </c>
      <c r="K244" s="311">
        <f>'I-4 History'!K240</f>
        <v>0</v>
      </c>
      <c r="L244" s="309">
        <f ca="1">'A-2'!B$66</f>
        <v>0</v>
      </c>
      <c r="M244" s="805">
        <f ca="1">'A-2'!C$66</f>
        <v>0</v>
      </c>
      <c r="N244" s="311">
        <f ca="1">'A-2'!D$66</f>
        <v>0</v>
      </c>
      <c r="O244" s="309">
        <f ca="1">'A-2'!E$66</f>
        <v>0</v>
      </c>
      <c r="P244" s="309">
        <f ca="1">'A-2'!F$66</f>
        <v>0</v>
      </c>
      <c r="Q244" s="309">
        <f ca="1">'A-2'!G$66</f>
        <v>0</v>
      </c>
      <c r="R244" s="309">
        <f ca="1">'A-2'!H$66</f>
        <v>0</v>
      </c>
      <c r="S244" s="309">
        <f ca="1">'A-2'!I$66</f>
        <v>0</v>
      </c>
    </row>
    <row r="245" spans="1:19" x14ac:dyDescent="0.2">
      <c r="A245" s="5"/>
      <c r="B245" s="249"/>
      <c r="C245" s="13" t="s">
        <v>547</v>
      </c>
      <c r="D245" s="311">
        <f>'I-4 History'!D241</f>
        <v>0</v>
      </c>
      <c r="E245" s="311">
        <f>'I-4 History'!E241</f>
        <v>0</v>
      </c>
      <c r="F245" s="311">
        <f>'I-4 History'!F241</f>
        <v>0</v>
      </c>
      <c r="G245" s="311">
        <f>'I-4 History'!G241</f>
        <v>0</v>
      </c>
      <c r="H245" s="311">
        <f>'I-4 History'!H241</f>
        <v>0</v>
      </c>
      <c r="I245" s="311">
        <f>'I-4 History'!I241</f>
        <v>0</v>
      </c>
      <c r="J245" s="311">
        <f>'I-4 History'!J241</f>
        <v>0</v>
      </c>
      <c r="K245" s="311">
        <f>'I-4 History'!K241</f>
        <v>0</v>
      </c>
      <c r="L245" s="309">
        <f ca="1">'A-2'!B$67</f>
        <v>0</v>
      </c>
      <c r="M245" s="805">
        <f ca="1">'A-2'!C$67</f>
        <v>0</v>
      </c>
      <c r="N245" s="311">
        <f ca="1">'A-2'!D$67</f>
        <v>0</v>
      </c>
      <c r="O245" s="309">
        <f ca="1">'A-2'!E$67</f>
        <v>0</v>
      </c>
      <c r="P245" s="309">
        <f ca="1">'A-2'!F$67</f>
        <v>0</v>
      </c>
      <c r="Q245" s="309">
        <f ca="1">'A-2'!G$67</f>
        <v>0</v>
      </c>
      <c r="R245" s="309">
        <f ca="1">'A-2'!H$67</f>
        <v>0</v>
      </c>
      <c r="S245" s="309">
        <f ca="1">'A-2'!I$67</f>
        <v>0</v>
      </c>
    </row>
    <row r="246" spans="1:19" s="736" customFormat="1" x14ac:dyDescent="0.2">
      <c r="A246" s="5"/>
      <c r="B246" s="249"/>
      <c r="C246" s="13" t="s">
        <v>498</v>
      </c>
      <c r="D246" s="311">
        <f>'I-4 History'!D242</f>
        <v>0</v>
      </c>
      <c r="E246" s="311">
        <f>'I-4 History'!E242</f>
        <v>0</v>
      </c>
      <c r="F246" s="311">
        <f>'I-4 History'!F242</f>
        <v>0</v>
      </c>
      <c r="G246" s="311">
        <f>'I-4 History'!G242</f>
        <v>0</v>
      </c>
      <c r="H246" s="311">
        <f>'I-4 History'!H242</f>
        <v>0</v>
      </c>
      <c r="I246" s="311">
        <f>'I-4 History'!I242</f>
        <v>0</v>
      </c>
      <c r="J246" s="311">
        <f>'I-4 History'!J242</f>
        <v>0</v>
      </c>
      <c r="K246" s="311">
        <f>'I-4 History'!K242</f>
        <v>0</v>
      </c>
      <c r="L246" s="309">
        <f ca="1">'A-2'!B$68</f>
        <v>0</v>
      </c>
      <c r="M246" s="805">
        <f ca="1">'A-2'!C$68</f>
        <v>0</v>
      </c>
      <c r="N246" s="311">
        <f ca="1">'A-2'!D$68</f>
        <v>0</v>
      </c>
      <c r="O246" s="309">
        <f ca="1">'A-2'!E$68</f>
        <v>0</v>
      </c>
      <c r="P246" s="309">
        <f ca="1">'A-2'!F$68</f>
        <v>0</v>
      </c>
      <c r="Q246" s="309">
        <f ca="1">'A-2'!G$68</f>
        <v>0</v>
      </c>
      <c r="R246" s="309">
        <f ca="1">'A-2'!H$68</f>
        <v>0</v>
      </c>
      <c r="S246" s="309">
        <f ca="1">'A-2'!I$68</f>
        <v>0</v>
      </c>
    </row>
    <row r="247" spans="1:19" x14ac:dyDescent="0.2">
      <c r="A247" s="5"/>
      <c r="B247" s="249"/>
      <c r="C247" s="13" t="s">
        <v>70</v>
      </c>
      <c r="D247" s="311">
        <f>'I-4 History'!D243</f>
        <v>0</v>
      </c>
      <c r="E247" s="311">
        <f>'I-4 History'!E243</f>
        <v>0</v>
      </c>
      <c r="F247" s="311">
        <f>'I-4 History'!F243</f>
        <v>0</v>
      </c>
      <c r="G247" s="311">
        <f>'I-4 History'!G243</f>
        <v>0</v>
      </c>
      <c r="H247" s="311">
        <f>'I-4 History'!H243</f>
        <v>0</v>
      </c>
      <c r="I247" s="311">
        <f>'I-4 History'!I243</f>
        <v>0</v>
      </c>
      <c r="J247" s="311">
        <f>'I-4 History'!J243</f>
        <v>0</v>
      </c>
      <c r="K247" s="311">
        <f>'I-4 History'!K243</f>
        <v>0</v>
      </c>
      <c r="L247" s="309">
        <f ca="1">'A-2'!B$69</f>
        <v>0</v>
      </c>
      <c r="M247" s="805">
        <f ca="1">'A-2'!C$69</f>
        <v>1.3301029644682845</v>
      </c>
      <c r="N247" s="311">
        <f ca="1">'A-2'!D$69</f>
        <v>1.3301029644682845</v>
      </c>
      <c r="O247" s="309">
        <f ca="1">'A-2'!E$69</f>
        <v>1.3479029238469471</v>
      </c>
      <c r="P247" s="309">
        <f ca="1">'A-2'!F$69</f>
        <v>1.366491020941351</v>
      </c>
      <c r="Q247" s="309">
        <f ca="1">'A-2'!G$69</f>
        <v>1.3845937057346749</v>
      </c>
      <c r="R247" s="309">
        <f ca="1">'A-2'!H$69</f>
        <v>1.4018498776344235</v>
      </c>
      <c r="S247" s="309">
        <f ca="1">'A-2'!I$69</f>
        <v>1.418145612256275</v>
      </c>
    </row>
    <row r="248" spans="1:19" x14ac:dyDescent="0.2">
      <c r="A248" s="5"/>
      <c r="B248" s="249"/>
      <c r="C248" s="12" t="s">
        <v>75</v>
      </c>
      <c r="D248" s="312">
        <f t="shared" ref="D248:K248" si="57">SUBTOTAL(9,D242:D247)</f>
        <v>0</v>
      </c>
      <c r="E248" s="310">
        <f t="shared" si="57"/>
        <v>0</v>
      </c>
      <c r="F248" s="310">
        <f t="shared" si="57"/>
        <v>0</v>
      </c>
      <c r="G248" s="310">
        <f t="shared" si="57"/>
        <v>0</v>
      </c>
      <c r="H248" s="310">
        <f t="shared" si="57"/>
        <v>0</v>
      </c>
      <c r="I248" s="310">
        <f t="shared" si="57"/>
        <v>0</v>
      </c>
      <c r="J248" s="310">
        <f t="shared" si="57"/>
        <v>0</v>
      </c>
      <c r="K248" s="310">
        <f t="shared" si="57"/>
        <v>0</v>
      </c>
      <c r="L248" s="310">
        <f t="shared" ref="L248:S248" ca="1" si="58">SUBTOTAL(9,L242:L247)</f>
        <v>0</v>
      </c>
      <c r="M248" s="510">
        <f t="shared" ca="1" si="58"/>
        <v>1.3301029644682845</v>
      </c>
      <c r="N248" s="312">
        <f t="shared" ca="1" si="58"/>
        <v>1.3301029644682845</v>
      </c>
      <c r="O248" s="310">
        <f t="shared" ca="1" si="58"/>
        <v>1.3479029238469471</v>
      </c>
      <c r="P248" s="310">
        <f t="shared" ca="1" si="58"/>
        <v>1.366491020941351</v>
      </c>
      <c r="Q248" s="310">
        <f t="shared" ca="1" si="58"/>
        <v>1.3845937057346749</v>
      </c>
      <c r="R248" s="310">
        <f t="shared" ca="1" si="58"/>
        <v>1.4018498776344235</v>
      </c>
      <c r="S248" s="310">
        <f t="shared" ca="1" si="58"/>
        <v>1.418145612256275</v>
      </c>
    </row>
    <row r="249" spans="1:19" x14ac:dyDescent="0.2">
      <c r="A249" s="5"/>
      <c r="B249" s="249"/>
      <c r="C249" s="12"/>
      <c r="D249" s="262"/>
      <c r="E249" s="262"/>
      <c r="F249" s="262"/>
      <c r="G249" s="262"/>
      <c r="H249" s="262"/>
      <c r="I249" s="262"/>
      <c r="J249" s="262"/>
      <c r="K249" s="262"/>
      <c r="L249" s="262"/>
      <c r="M249" s="806"/>
      <c r="N249" s="262"/>
      <c r="O249" s="262"/>
      <c r="P249" s="262"/>
      <c r="Q249" s="262"/>
      <c r="R249" s="262"/>
      <c r="S249" s="262"/>
    </row>
    <row r="250" spans="1:19" x14ac:dyDescent="0.2">
      <c r="A250" s="5"/>
      <c r="B250" s="249" t="str">
        <f ca="1">+'I-4 History'!B246</f>
        <v>A-3</v>
      </c>
      <c r="C250" s="14" t="str">
        <f ca="1">+'I-4 History'!C246</f>
        <v>Legal Services</v>
      </c>
      <c r="D250" s="11"/>
      <c r="E250" s="11"/>
      <c r="F250" s="11"/>
      <c r="G250" s="11"/>
      <c r="H250" s="11"/>
      <c r="I250" s="11"/>
      <c r="J250" s="11"/>
      <c r="K250" s="11"/>
      <c r="L250" s="11"/>
      <c r="M250" s="504"/>
      <c r="N250" s="11"/>
      <c r="O250" s="11"/>
      <c r="P250" s="11"/>
      <c r="Q250" s="11"/>
      <c r="R250" s="11"/>
      <c r="S250" s="11"/>
    </row>
    <row r="251" spans="1:19" x14ac:dyDescent="0.2">
      <c r="A251" s="5"/>
      <c r="B251" s="249"/>
      <c r="C251" s="13" t="s">
        <v>68</v>
      </c>
      <c r="D251" s="311">
        <f>'I-4 History'!D247</f>
        <v>0</v>
      </c>
      <c r="E251" s="311">
        <f>'I-4 History'!E247</f>
        <v>0</v>
      </c>
      <c r="F251" s="311">
        <f>'I-4 History'!F247</f>
        <v>0</v>
      </c>
      <c r="G251" s="311">
        <f>'I-4 History'!G247</f>
        <v>0</v>
      </c>
      <c r="H251" s="311">
        <f>'I-4 History'!H247</f>
        <v>0</v>
      </c>
      <c r="I251" s="311">
        <f>'I-4 History'!I247</f>
        <v>0</v>
      </c>
      <c r="J251" s="311">
        <f>'I-4 History'!J247</f>
        <v>0</v>
      </c>
      <c r="K251" s="311">
        <f>'I-4 History'!K247</f>
        <v>0</v>
      </c>
      <c r="L251" s="309">
        <f ca="1">'A-3'!B$64</f>
        <v>0</v>
      </c>
      <c r="M251" s="805">
        <f ca="1">'A-3'!C$64</f>
        <v>0</v>
      </c>
      <c r="N251" s="311">
        <f ca="1">'A-3'!D$64</f>
        <v>0</v>
      </c>
      <c r="O251" s="309">
        <f ca="1">'A-3'!E$64</f>
        <v>0</v>
      </c>
      <c r="P251" s="309">
        <f ca="1">'A-3'!F$64</f>
        <v>0</v>
      </c>
      <c r="Q251" s="309">
        <f ca="1">'A-3'!G$64</f>
        <v>0</v>
      </c>
      <c r="R251" s="309">
        <f ca="1">'A-3'!H$64</f>
        <v>0</v>
      </c>
      <c r="S251" s="309">
        <f ca="1">'A-3'!I$64</f>
        <v>0</v>
      </c>
    </row>
    <row r="252" spans="1:19" x14ac:dyDescent="0.2">
      <c r="A252" s="5"/>
      <c r="B252" s="249"/>
      <c r="C252" s="13" t="s">
        <v>69</v>
      </c>
      <c r="D252" s="311">
        <f>'I-4 History'!D248</f>
        <v>0</v>
      </c>
      <c r="E252" s="311">
        <f>'I-4 History'!E248</f>
        <v>0</v>
      </c>
      <c r="F252" s="311">
        <f>'I-4 History'!F248</f>
        <v>0</v>
      </c>
      <c r="G252" s="311">
        <f>'I-4 History'!G248</f>
        <v>0</v>
      </c>
      <c r="H252" s="311">
        <f>'I-4 History'!H248</f>
        <v>0</v>
      </c>
      <c r="I252" s="311">
        <f>'I-4 History'!I248</f>
        <v>0</v>
      </c>
      <c r="J252" s="311">
        <f>'I-4 History'!J248</f>
        <v>0</v>
      </c>
      <c r="K252" s="311">
        <f>'I-4 History'!K248</f>
        <v>0</v>
      </c>
      <c r="L252" s="309">
        <f ca="1">'A-3'!B$65</f>
        <v>0</v>
      </c>
      <c r="M252" s="805">
        <f ca="1">'A-3'!C$65</f>
        <v>0</v>
      </c>
      <c r="N252" s="311">
        <f ca="1">'A-3'!D$65</f>
        <v>0</v>
      </c>
      <c r="O252" s="309">
        <f ca="1">'A-3'!E$65</f>
        <v>0</v>
      </c>
      <c r="P252" s="309">
        <f ca="1">'A-3'!F$65</f>
        <v>0</v>
      </c>
      <c r="Q252" s="309">
        <f ca="1">'A-3'!G$65</f>
        <v>0</v>
      </c>
      <c r="R252" s="309">
        <f ca="1">'A-3'!H$65</f>
        <v>0</v>
      </c>
      <c r="S252" s="309">
        <f ca="1">'A-3'!I$65</f>
        <v>0</v>
      </c>
    </row>
    <row r="253" spans="1:19" s="736" customFormat="1" x14ac:dyDescent="0.2">
      <c r="A253" s="5"/>
      <c r="B253" s="249"/>
      <c r="C253" s="13" t="s">
        <v>546</v>
      </c>
      <c r="D253" s="311">
        <f>'I-4 History'!D249</f>
        <v>0</v>
      </c>
      <c r="E253" s="311">
        <f>'I-4 History'!E249</f>
        <v>0</v>
      </c>
      <c r="F253" s="311">
        <f>'I-4 History'!F249</f>
        <v>0</v>
      </c>
      <c r="G253" s="311">
        <f>'I-4 History'!G249</f>
        <v>0</v>
      </c>
      <c r="H253" s="311">
        <f>'I-4 History'!H249</f>
        <v>0</v>
      </c>
      <c r="I253" s="311">
        <f>'I-4 History'!I249</f>
        <v>0</v>
      </c>
      <c r="J253" s="311">
        <f>'I-4 History'!J249</f>
        <v>0</v>
      </c>
      <c r="K253" s="311">
        <f>'I-4 History'!K249</f>
        <v>0</v>
      </c>
      <c r="L253" s="309">
        <f ca="1">'A-3'!B$66</f>
        <v>0</v>
      </c>
      <c r="M253" s="805">
        <f ca="1">'A-3'!C$66</f>
        <v>0</v>
      </c>
      <c r="N253" s="311">
        <f ca="1">'A-3'!D$66</f>
        <v>0</v>
      </c>
      <c r="O253" s="309">
        <f ca="1">'A-3'!E$66</f>
        <v>0</v>
      </c>
      <c r="P253" s="309">
        <f ca="1">'A-3'!F$66</f>
        <v>0</v>
      </c>
      <c r="Q253" s="309">
        <f ca="1">'A-3'!G$66</f>
        <v>0</v>
      </c>
      <c r="R253" s="309">
        <f ca="1">'A-3'!H$66</f>
        <v>0</v>
      </c>
      <c r="S253" s="309">
        <f ca="1">'A-3'!I$66</f>
        <v>0</v>
      </c>
    </row>
    <row r="254" spans="1:19" x14ac:dyDescent="0.2">
      <c r="A254" s="5"/>
      <c r="B254" s="249"/>
      <c r="C254" s="13" t="s">
        <v>547</v>
      </c>
      <c r="D254" s="311">
        <f>'I-4 History'!D250</f>
        <v>0</v>
      </c>
      <c r="E254" s="311">
        <f>'I-4 History'!E250</f>
        <v>0</v>
      </c>
      <c r="F254" s="311">
        <f>'I-4 History'!F250</f>
        <v>0</v>
      </c>
      <c r="G254" s="311">
        <f>'I-4 History'!G250</f>
        <v>0</v>
      </c>
      <c r="H254" s="311">
        <f>'I-4 History'!H250</f>
        <v>0</v>
      </c>
      <c r="I254" s="311">
        <f>'I-4 History'!I250</f>
        <v>0</v>
      </c>
      <c r="J254" s="311">
        <f>'I-4 History'!J250</f>
        <v>0</v>
      </c>
      <c r="K254" s="311">
        <f>'I-4 History'!K250</f>
        <v>0</v>
      </c>
      <c r="L254" s="309">
        <f ca="1">'A-3'!B$67</f>
        <v>0</v>
      </c>
      <c r="M254" s="805">
        <f ca="1">'A-3'!C$67</f>
        <v>0</v>
      </c>
      <c r="N254" s="311">
        <f ca="1">'A-3'!D$67</f>
        <v>0</v>
      </c>
      <c r="O254" s="309">
        <f ca="1">'A-3'!E$67</f>
        <v>0</v>
      </c>
      <c r="P254" s="309">
        <f ca="1">'A-3'!F$67</f>
        <v>0</v>
      </c>
      <c r="Q254" s="309">
        <f ca="1">'A-3'!G$67</f>
        <v>0</v>
      </c>
      <c r="R254" s="309">
        <f ca="1">'A-3'!H$67</f>
        <v>0</v>
      </c>
      <c r="S254" s="309">
        <f ca="1">'A-3'!I$67</f>
        <v>0</v>
      </c>
    </row>
    <row r="255" spans="1:19" s="736" customFormat="1" x14ac:dyDescent="0.2">
      <c r="A255" s="5"/>
      <c r="B255" s="249"/>
      <c r="C255" s="13" t="s">
        <v>498</v>
      </c>
      <c r="D255" s="311">
        <f>'I-4 History'!D251</f>
        <v>0</v>
      </c>
      <c r="E255" s="311">
        <f>'I-4 History'!E251</f>
        <v>0</v>
      </c>
      <c r="F255" s="311">
        <f>'I-4 History'!F251</f>
        <v>0</v>
      </c>
      <c r="G255" s="311">
        <f>'I-4 History'!G251</f>
        <v>0</v>
      </c>
      <c r="H255" s="311">
        <f>'I-4 History'!H251</f>
        <v>0</v>
      </c>
      <c r="I255" s="311">
        <f>'I-4 History'!I251</f>
        <v>0</v>
      </c>
      <c r="J255" s="311">
        <f>'I-4 History'!J251</f>
        <v>0</v>
      </c>
      <c r="K255" s="311">
        <f>'I-4 History'!K251</f>
        <v>0</v>
      </c>
      <c r="L255" s="309">
        <f ca="1">'A-3'!B$68</f>
        <v>0</v>
      </c>
      <c r="M255" s="805">
        <f ca="1">'A-3'!C$68</f>
        <v>0</v>
      </c>
      <c r="N255" s="311">
        <f ca="1">'A-3'!D$68</f>
        <v>0</v>
      </c>
      <c r="O255" s="309">
        <f ca="1">'A-3'!E$68</f>
        <v>0</v>
      </c>
      <c r="P255" s="309">
        <f ca="1">'A-3'!F$68</f>
        <v>0</v>
      </c>
      <c r="Q255" s="309">
        <f ca="1">'A-3'!G$68</f>
        <v>0</v>
      </c>
      <c r="R255" s="309">
        <f ca="1">'A-3'!H$68</f>
        <v>0</v>
      </c>
      <c r="S255" s="309">
        <f ca="1">'A-3'!I$68</f>
        <v>0</v>
      </c>
    </row>
    <row r="256" spans="1:19" x14ac:dyDescent="0.2">
      <c r="A256" s="5"/>
      <c r="B256" s="249"/>
      <c r="C256" s="13" t="s">
        <v>70</v>
      </c>
      <c r="D256" s="311">
        <f>'I-4 History'!D252</f>
        <v>0</v>
      </c>
      <c r="E256" s="311">
        <f>'I-4 History'!E252</f>
        <v>0</v>
      </c>
      <c r="F256" s="311">
        <f>'I-4 History'!F252</f>
        <v>0</v>
      </c>
      <c r="G256" s="311">
        <f>'I-4 History'!G252</f>
        <v>0</v>
      </c>
      <c r="H256" s="311">
        <f>'I-4 History'!H252</f>
        <v>0</v>
      </c>
      <c r="I256" s="311">
        <f>'I-4 History'!I252</f>
        <v>0</v>
      </c>
      <c r="J256" s="311">
        <f>'I-4 History'!J252</f>
        <v>0</v>
      </c>
      <c r="K256" s="311">
        <f>'I-4 History'!K252</f>
        <v>0</v>
      </c>
      <c r="L256" s="309">
        <f ca="1">'A-3'!B$69</f>
        <v>0</v>
      </c>
      <c r="M256" s="805">
        <f ca="1">'A-3'!C$69</f>
        <v>1.0585835710527047</v>
      </c>
      <c r="N256" s="311">
        <f ca="1">'A-3'!D$69</f>
        <v>1.0585835710527047</v>
      </c>
      <c r="O256" s="309">
        <f ca="1">'A-3'!E$69</f>
        <v>1.0677745914323682</v>
      </c>
      <c r="P256" s="309">
        <f ca="1">'A-3'!F$69</f>
        <v>1.0756469781912699</v>
      </c>
      <c r="Q256" s="309">
        <f ca="1">'A-3'!G$69</f>
        <v>1.0820677596594792</v>
      </c>
      <c r="R256" s="309">
        <f ca="1">'A-3'!H$69</f>
        <v>1.088463127216394</v>
      </c>
      <c r="S256" s="309">
        <f ca="1">'A-3'!I$69</f>
        <v>1.0948184953523217</v>
      </c>
    </row>
    <row r="257" spans="1:19" x14ac:dyDescent="0.2">
      <c r="A257" s="5"/>
      <c r="B257" s="249"/>
      <c r="C257" s="12" t="s">
        <v>75</v>
      </c>
      <c r="D257" s="312">
        <f t="shared" ref="D257:K257" si="59">SUBTOTAL(9,D251:D256)</f>
        <v>0</v>
      </c>
      <c r="E257" s="310">
        <f t="shared" si="59"/>
        <v>0</v>
      </c>
      <c r="F257" s="310">
        <f t="shared" si="59"/>
        <v>0</v>
      </c>
      <c r="G257" s="310">
        <f t="shared" si="59"/>
        <v>0</v>
      </c>
      <c r="H257" s="310">
        <f t="shared" si="59"/>
        <v>0</v>
      </c>
      <c r="I257" s="310">
        <f t="shared" si="59"/>
        <v>0</v>
      </c>
      <c r="J257" s="310">
        <f t="shared" si="59"/>
        <v>0</v>
      </c>
      <c r="K257" s="310">
        <f t="shared" si="59"/>
        <v>0</v>
      </c>
      <c r="L257" s="310">
        <f t="shared" ref="L257:S257" ca="1" si="60">SUBTOTAL(9,L251:L256)</f>
        <v>0</v>
      </c>
      <c r="M257" s="510">
        <f t="shared" ca="1" si="60"/>
        <v>1.0585835710527047</v>
      </c>
      <c r="N257" s="312">
        <f t="shared" ca="1" si="60"/>
        <v>1.0585835710527047</v>
      </c>
      <c r="O257" s="310">
        <f t="shared" ca="1" si="60"/>
        <v>1.0677745914323682</v>
      </c>
      <c r="P257" s="310">
        <f t="shared" ca="1" si="60"/>
        <v>1.0756469781912699</v>
      </c>
      <c r="Q257" s="310">
        <f t="shared" ca="1" si="60"/>
        <v>1.0820677596594792</v>
      </c>
      <c r="R257" s="310">
        <f t="shared" ca="1" si="60"/>
        <v>1.088463127216394</v>
      </c>
      <c r="S257" s="310">
        <f t="shared" ca="1" si="60"/>
        <v>1.0948184953523217</v>
      </c>
    </row>
    <row r="258" spans="1:19" x14ac:dyDescent="0.2">
      <c r="A258" s="5"/>
      <c r="B258" s="249"/>
      <c r="C258" s="12"/>
      <c r="D258" s="262"/>
      <c r="E258" s="262"/>
      <c r="F258" s="262"/>
      <c r="G258" s="262"/>
      <c r="H258" s="262"/>
      <c r="I258" s="262"/>
      <c r="J258" s="262"/>
      <c r="K258" s="262"/>
      <c r="L258" s="262"/>
      <c r="M258" s="806"/>
      <c r="N258" s="262"/>
      <c r="O258" s="262"/>
      <c r="P258" s="262"/>
      <c r="Q258" s="262"/>
      <c r="R258" s="262"/>
      <c r="S258" s="262"/>
    </row>
    <row r="259" spans="1:19" x14ac:dyDescent="0.2">
      <c r="A259" s="5"/>
      <c r="B259" s="249" t="str">
        <f ca="1">+'I-4 History'!B255</f>
        <v>A-4</v>
      </c>
      <c r="C259" s="14" t="str">
        <f ca="1">+'I-4 History'!C255</f>
        <v>Real Estate &amp; Easements – DLC Land Tax</v>
      </c>
      <c r="D259" s="11"/>
      <c r="E259" s="11"/>
      <c r="F259" s="11"/>
      <c r="G259" s="11"/>
      <c r="H259" s="11"/>
      <c r="I259" s="11"/>
      <c r="J259" s="11"/>
      <c r="K259" s="11"/>
      <c r="L259" s="11"/>
      <c r="M259" s="504"/>
      <c r="N259" s="11"/>
      <c r="O259" s="11"/>
      <c r="P259" s="11"/>
      <c r="Q259" s="11"/>
      <c r="R259" s="11"/>
      <c r="S259" s="11"/>
    </row>
    <row r="260" spans="1:19" x14ac:dyDescent="0.2">
      <c r="A260" s="5"/>
      <c r="B260" s="249"/>
      <c r="C260" s="13" t="s">
        <v>68</v>
      </c>
      <c r="D260" s="311">
        <f>'I-4 History'!D256</f>
        <v>0</v>
      </c>
      <c r="E260" s="311">
        <f>'I-4 History'!E256</f>
        <v>0</v>
      </c>
      <c r="F260" s="311">
        <f>'I-4 History'!F256</f>
        <v>0</v>
      </c>
      <c r="G260" s="311">
        <f>'I-4 History'!G256</f>
        <v>0</v>
      </c>
      <c r="H260" s="311">
        <f>'I-4 History'!H256</f>
        <v>0</v>
      </c>
      <c r="I260" s="311">
        <f>'I-4 History'!I256</f>
        <v>0</v>
      </c>
      <c r="J260" s="311">
        <f>'I-4 History'!J256</f>
        <v>0</v>
      </c>
      <c r="K260" s="311">
        <f>'I-4 History'!K256</f>
        <v>0</v>
      </c>
      <c r="L260" s="309">
        <f ca="1">'A-4'!B$64</f>
        <v>0</v>
      </c>
      <c r="M260" s="805">
        <f ca="1">'A-4'!C$64</f>
        <v>0</v>
      </c>
      <c r="N260" s="311">
        <f ca="1">'A-4'!D$64</f>
        <v>0</v>
      </c>
      <c r="O260" s="309">
        <f ca="1">'A-4'!E$64</f>
        <v>0</v>
      </c>
      <c r="P260" s="309">
        <f ca="1">'A-4'!F$64</f>
        <v>0</v>
      </c>
      <c r="Q260" s="309">
        <f ca="1">'A-4'!G$64</f>
        <v>0</v>
      </c>
      <c r="R260" s="309">
        <f ca="1">'A-4'!H$64</f>
        <v>0</v>
      </c>
      <c r="S260" s="309">
        <f ca="1">'A-4'!I$64</f>
        <v>0</v>
      </c>
    </row>
    <row r="261" spans="1:19" x14ac:dyDescent="0.2">
      <c r="A261" s="5"/>
      <c r="B261" s="249"/>
      <c r="C261" s="13" t="s">
        <v>69</v>
      </c>
      <c r="D261" s="311">
        <f>'I-4 History'!D257</f>
        <v>0</v>
      </c>
      <c r="E261" s="311">
        <f>'I-4 History'!E257</f>
        <v>0</v>
      </c>
      <c r="F261" s="311">
        <f>'I-4 History'!F257</f>
        <v>0</v>
      </c>
      <c r="G261" s="311">
        <f>'I-4 History'!G257</f>
        <v>0</v>
      </c>
      <c r="H261" s="311">
        <f>'I-4 History'!H257</f>
        <v>0</v>
      </c>
      <c r="I261" s="311">
        <f>'I-4 History'!I257</f>
        <v>0</v>
      </c>
      <c r="J261" s="311">
        <f>'I-4 History'!J257</f>
        <v>0</v>
      </c>
      <c r="K261" s="311">
        <f>'I-4 History'!K257</f>
        <v>0</v>
      </c>
      <c r="L261" s="309">
        <f ca="1">'A-4'!B$65</f>
        <v>0</v>
      </c>
      <c r="M261" s="805">
        <f ca="1">'A-4'!C$65</f>
        <v>0</v>
      </c>
      <c r="N261" s="311">
        <f ca="1">'A-4'!D$65</f>
        <v>0</v>
      </c>
      <c r="O261" s="309">
        <f ca="1">'A-4'!E$65</f>
        <v>0</v>
      </c>
      <c r="P261" s="309">
        <f ca="1">'A-4'!F$65</f>
        <v>0</v>
      </c>
      <c r="Q261" s="309">
        <f ca="1">'A-4'!G$65</f>
        <v>0</v>
      </c>
      <c r="R261" s="309">
        <f ca="1">'A-4'!H$65</f>
        <v>0</v>
      </c>
      <c r="S261" s="309">
        <f ca="1">'A-4'!I$65</f>
        <v>0</v>
      </c>
    </row>
    <row r="262" spans="1:19" s="736" customFormat="1" x14ac:dyDescent="0.2">
      <c r="A262" s="5"/>
      <c r="B262" s="249"/>
      <c r="C262" s="13" t="s">
        <v>546</v>
      </c>
      <c r="D262" s="311">
        <f>'I-4 History'!D258</f>
        <v>0</v>
      </c>
      <c r="E262" s="311">
        <f>'I-4 History'!E258</f>
        <v>0</v>
      </c>
      <c r="F262" s="311">
        <f>'I-4 History'!F258</f>
        <v>0</v>
      </c>
      <c r="G262" s="311">
        <f>'I-4 History'!G258</f>
        <v>0</v>
      </c>
      <c r="H262" s="311">
        <f>'I-4 History'!H258</f>
        <v>0</v>
      </c>
      <c r="I262" s="311">
        <f>'I-4 History'!I258</f>
        <v>0</v>
      </c>
      <c r="J262" s="311">
        <f>'I-4 History'!J258</f>
        <v>0</v>
      </c>
      <c r="K262" s="311">
        <f>'I-4 History'!K258</f>
        <v>0</v>
      </c>
      <c r="L262" s="309">
        <f ca="1">'A-4'!B$66</f>
        <v>0</v>
      </c>
      <c r="M262" s="805">
        <f ca="1">'A-4'!C$66</f>
        <v>0</v>
      </c>
      <c r="N262" s="311">
        <f ca="1">'A-4'!D$66</f>
        <v>0</v>
      </c>
      <c r="O262" s="309">
        <f ca="1">'A-4'!E$66</f>
        <v>0</v>
      </c>
      <c r="P262" s="309">
        <f ca="1">'A-4'!F$66</f>
        <v>0</v>
      </c>
      <c r="Q262" s="309">
        <f ca="1">'A-4'!G$66</f>
        <v>0</v>
      </c>
      <c r="R262" s="309">
        <f ca="1">'A-4'!H$66</f>
        <v>0</v>
      </c>
      <c r="S262" s="309">
        <f ca="1">'A-4'!I$66</f>
        <v>0</v>
      </c>
    </row>
    <row r="263" spans="1:19" x14ac:dyDescent="0.2">
      <c r="A263" s="5"/>
      <c r="B263" s="249"/>
      <c r="C263" s="13" t="s">
        <v>547</v>
      </c>
      <c r="D263" s="311">
        <f>'I-4 History'!D259</f>
        <v>0</v>
      </c>
      <c r="E263" s="311">
        <f>'I-4 History'!E259</f>
        <v>0</v>
      </c>
      <c r="F263" s="311">
        <f>'I-4 History'!F259</f>
        <v>0</v>
      </c>
      <c r="G263" s="311">
        <f>'I-4 History'!G259</f>
        <v>0</v>
      </c>
      <c r="H263" s="311">
        <f>'I-4 History'!H259</f>
        <v>0</v>
      </c>
      <c r="I263" s="311">
        <f>'I-4 History'!I259</f>
        <v>0</v>
      </c>
      <c r="J263" s="311">
        <f>'I-4 History'!J259</f>
        <v>0</v>
      </c>
      <c r="K263" s="311">
        <f>'I-4 History'!K259</f>
        <v>0</v>
      </c>
      <c r="L263" s="309">
        <f ca="1">'A-4'!B$67</f>
        <v>0</v>
      </c>
      <c r="M263" s="805">
        <f ca="1">'A-4'!C$67</f>
        <v>0</v>
      </c>
      <c r="N263" s="311">
        <f ca="1">'A-4'!D$67</f>
        <v>0</v>
      </c>
      <c r="O263" s="309">
        <f ca="1">'A-4'!E$67</f>
        <v>0</v>
      </c>
      <c r="P263" s="309">
        <f ca="1">'A-4'!F$67</f>
        <v>0</v>
      </c>
      <c r="Q263" s="309">
        <f ca="1">'A-4'!G$67</f>
        <v>0</v>
      </c>
      <c r="R263" s="309">
        <f ca="1">'A-4'!H$67</f>
        <v>0</v>
      </c>
      <c r="S263" s="309">
        <f ca="1">'A-4'!I$67</f>
        <v>0</v>
      </c>
    </row>
    <row r="264" spans="1:19" s="736" customFormat="1" x14ac:dyDescent="0.2">
      <c r="A264" s="5"/>
      <c r="B264" s="249"/>
      <c r="C264" s="13" t="s">
        <v>498</v>
      </c>
      <c r="D264" s="311">
        <f>'I-4 History'!D260</f>
        <v>0</v>
      </c>
      <c r="E264" s="311">
        <f>'I-4 History'!E260</f>
        <v>0</v>
      </c>
      <c r="F264" s="311">
        <f>'I-4 History'!F260</f>
        <v>0</v>
      </c>
      <c r="G264" s="311">
        <f>'I-4 History'!G260</f>
        <v>0</v>
      </c>
      <c r="H264" s="311">
        <f>'I-4 History'!H260</f>
        <v>0</v>
      </c>
      <c r="I264" s="311">
        <f>'I-4 History'!I260</f>
        <v>0</v>
      </c>
      <c r="J264" s="311">
        <f>'I-4 History'!J260</f>
        <v>0</v>
      </c>
      <c r="K264" s="311">
        <f>'I-4 History'!K260</f>
        <v>0</v>
      </c>
      <c r="L264" s="309">
        <f ca="1">'A-4'!B$68</f>
        <v>0</v>
      </c>
      <c r="M264" s="805">
        <f ca="1">'A-4'!C$68</f>
        <v>0</v>
      </c>
      <c r="N264" s="311">
        <f ca="1">'A-4'!D$68</f>
        <v>0</v>
      </c>
      <c r="O264" s="309">
        <f ca="1">'A-4'!E$68</f>
        <v>0</v>
      </c>
      <c r="P264" s="309">
        <f ca="1">'A-4'!F$68</f>
        <v>0</v>
      </c>
      <c r="Q264" s="309">
        <f ca="1">'A-4'!G$68</f>
        <v>0</v>
      </c>
      <c r="R264" s="309">
        <f ca="1">'A-4'!H$68</f>
        <v>0</v>
      </c>
      <c r="S264" s="309">
        <f ca="1">'A-4'!I$68</f>
        <v>0</v>
      </c>
    </row>
    <row r="265" spans="1:19" x14ac:dyDescent="0.2">
      <c r="A265" s="5"/>
      <c r="B265" s="249"/>
      <c r="C265" s="13" t="s">
        <v>70</v>
      </c>
      <c r="D265" s="311">
        <f>'I-4 History'!D261</f>
        <v>0</v>
      </c>
      <c r="E265" s="311">
        <f>'I-4 History'!E261</f>
        <v>0</v>
      </c>
      <c r="F265" s="311">
        <f>'I-4 History'!F261</f>
        <v>0</v>
      </c>
      <c r="G265" s="311">
        <f>'I-4 History'!G261</f>
        <v>0</v>
      </c>
      <c r="H265" s="311">
        <f>'I-4 History'!H261</f>
        <v>0</v>
      </c>
      <c r="I265" s="311">
        <f>'I-4 History'!I261</f>
        <v>0</v>
      </c>
      <c r="J265" s="311">
        <f>'I-4 History'!J261</f>
        <v>0</v>
      </c>
      <c r="K265" s="311">
        <f>'I-4 History'!K261</f>
        <v>0</v>
      </c>
      <c r="L265" s="309">
        <f ca="1">'A-4'!B$69</f>
        <v>0</v>
      </c>
      <c r="M265" s="805">
        <f ca="1">'A-4'!C$69</f>
        <v>2.7769240561705013</v>
      </c>
      <c r="N265" s="311">
        <f ca="1">'A-4'!D$69</f>
        <v>2.7769240561705013</v>
      </c>
      <c r="O265" s="309">
        <f ca="1">'A-4'!E$69</f>
        <v>2.8140859426694349</v>
      </c>
      <c r="P265" s="309">
        <f ca="1">'A-4'!F$69</f>
        <v>2.8528932646277907</v>
      </c>
      <c r="Q265" s="309">
        <f ca="1">'A-4'!G$69</f>
        <v>2.8906871664735383</v>
      </c>
      <c r="R265" s="309">
        <f ca="1">'A-4'!H$69</f>
        <v>2.9267137600124689</v>
      </c>
      <c r="S265" s="309">
        <f ca="1">'A-4'!I$69</f>
        <v>2.9607351994748488</v>
      </c>
    </row>
    <row r="266" spans="1:19" x14ac:dyDescent="0.2">
      <c r="A266" s="5"/>
      <c r="B266" s="249"/>
      <c r="C266" s="12" t="s">
        <v>75</v>
      </c>
      <c r="D266" s="312">
        <f t="shared" ref="D266:K266" si="61">SUBTOTAL(9,D260:D265)</f>
        <v>0</v>
      </c>
      <c r="E266" s="310">
        <f t="shared" si="61"/>
        <v>0</v>
      </c>
      <c r="F266" s="310">
        <f t="shared" si="61"/>
        <v>0</v>
      </c>
      <c r="G266" s="310">
        <f t="shared" si="61"/>
        <v>0</v>
      </c>
      <c r="H266" s="310">
        <f t="shared" si="61"/>
        <v>0</v>
      </c>
      <c r="I266" s="310">
        <f t="shared" si="61"/>
        <v>0</v>
      </c>
      <c r="J266" s="310">
        <f t="shared" si="61"/>
        <v>0</v>
      </c>
      <c r="K266" s="310">
        <f t="shared" si="61"/>
        <v>0</v>
      </c>
      <c r="L266" s="310">
        <f t="shared" ref="L266:S266" ca="1" si="62">SUBTOTAL(9,L260:L265)</f>
        <v>0</v>
      </c>
      <c r="M266" s="510">
        <f t="shared" ca="1" si="62"/>
        <v>2.7769240561705013</v>
      </c>
      <c r="N266" s="312">
        <f t="shared" ca="1" si="62"/>
        <v>2.7769240561705013</v>
      </c>
      <c r="O266" s="310">
        <f t="shared" ca="1" si="62"/>
        <v>2.8140859426694349</v>
      </c>
      <c r="P266" s="310">
        <f t="shared" ca="1" si="62"/>
        <v>2.8528932646277907</v>
      </c>
      <c r="Q266" s="310">
        <f t="shared" ca="1" si="62"/>
        <v>2.8906871664735383</v>
      </c>
      <c r="R266" s="310">
        <f t="shared" ca="1" si="62"/>
        <v>2.9267137600124689</v>
      </c>
      <c r="S266" s="310">
        <f t="shared" ca="1" si="62"/>
        <v>2.9607351994748488</v>
      </c>
    </row>
    <row r="267" spans="1:19" s="842" customFormat="1" x14ac:dyDescent="0.2">
      <c r="A267" s="5"/>
      <c r="B267" s="249"/>
      <c r="C267" s="12"/>
      <c r="D267" s="262"/>
      <c r="E267" s="262"/>
      <c r="F267" s="262"/>
      <c r="G267" s="262"/>
      <c r="H267" s="262"/>
      <c r="I267" s="262"/>
      <c r="J267" s="262"/>
      <c r="K267" s="262"/>
      <c r="L267" s="262"/>
      <c r="M267" s="806"/>
      <c r="N267" s="262"/>
      <c r="O267" s="262"/>
      <c r="P267" s="262"/>
      <c r="Q267" s="262"/>
      <c r="R267" s="262"/>
      <c r="S267" s="262"/>
    </row>
    <row r="268" spans="1:19" ht="25.5" x14ac:dyDescent="0.2">
      <c r="A268" s="5"/>
      <c r="B268" s="249" t="str">
        <f ca="1">+'I-4 History'!B264</f>
        <v>A-5</v>
      </c>
      <c r="C268" s="14" t="str">
        <f ca="1">+'I-4 History'!C264</f>
        <v>Real Estate &amp; Easements – Office and Depots</v>
      </c>
      <c r="D268" s="11"/>
      <c r="E268" s="11"/>
      <c r="F268" s="11"/>
      <c r="G268" s="11"/>
      <c r="H268" s="11"/>
      <c r="I268" s="11"/>
      <c r="J268" s="11"/>
      <c r="K268" s="11"/>
      <c r="L268" s="11"/>
      <c r="M268" s="504"/>
      <c r="N268" s="11"/>
      <c r="O268" s="11"/>
      <c r="P268" s="11"/>
      <c r="Q268" s="11"/>
      <c r="R268" s="11"/>
      <c r="S268" s="11"/>
    </row>
    <row r="269" spans="1:19" x14ac:dyDescent="0.2">
      <c r="A269" s="5"/>
      <c r="B269" s="249"/>
      <c r="C269" s="13" t="s">
        <v>68</v>
      </c>
      <c r="D269" s="311">
        <f>'I-4 History'!D265</f>
        <v>0</v>
      </c>
      <c r="E269" s="311">
        <f>'I-4 History'!E265</f>
        <v>0</v>
      </c>
      <c r="F269" s="311">
        <f>'I-4 History'!F265</f>
        <v>0</v>
      </c>
      <c r="G269" s="311">
        <f>'I-4 History'!G265</f>
        <v>0</v>
      </c>
      <c r="H269" s="311">
        <f>'I-4 History'!H265</f>
        <v>0</v>
      </c>
      <c r="I269" s="311">
        <f>'I-4 History'!I265</f>
        <v>0</v>
      </c>
      <c r="J269" s="311">
        <f>'I-4 History'!J265</f>
        <v>0</v>
      </c>
      <c r="K269" s="311">
        <f>'I-4 History'!K265</f>
        <v>0</v>
      </c>
      <c r="L269" s="309">
        <f ca="1">'A-5'!B$64</f>
        <v>0</v>
      </c>
      <c r="M269" s="805">
        <f ca="1">'A-5'!C$64</f>
        <v>0</v>
      </c>
      <c r="N269" s="311">
        <f ca="1">'A-5'!D$64</f>
        <v>0</v>
      </c>
      <c r="O269" s="309">
        <f ca="1">'A-5'!E$64</f>
        <v>0</v>
      </c>
      <c r="P269" s="309">
        <f ca="1">'A-5'!F$64</f>
        <v>0</v>
      </c>
      <c r="Q269" s="309">
        <f ca="1">'A-5'!G$64</f>
        <v>0</v>
      </c>
      <c r="R269" s="309">
        <f ca="1">'A-5'!H$64</f>
        <v>0</v>
      </c>
      <c r="S269" s="309">
        <f ca="1">'A-5'!I$64</f>
        <v>0</v>
      </c>
    </row>
    <row r="270" spans="1:19" x14ac:dyDescent="0.2">
      <c r="A270" s="5"/>
      <c r="B270" s="249"/>
      <c r="C270" s="13" t="s">
        <v>69</v>
      </c>
      <c r="D270" s="311">
        <f>'I-4 History'!D266</f>
        <v>0</v>
      </c>
      <c r="E270" s="311">
        <f>'I-4 History'!E266</f>
        <v>0</v>
      </c>
      <c r="F270" s="311">
        <f>'I-4 History'!F266</f>
        <v>0</v>
      </c>
      <c r="G270" s="311">
        <f>'I-4 History'!G266</f>
        <v>0</v>
      </c>
      <c r="H270" s="311">
        <f>'I-4 History'!H266</f>
        <v>0</v>
      </c>
      <c r="I270" s="311">
        <f>'I-4 History'!I266</f>
        <v>0</v>
      </c>
      <c r="J270" s="311">
        <f>'I-4 History'!J266</f>
        <v>0</v>
      </c>
      <c r="K270" s="311">
        <f>'I-4 History'!K266</f>
        <v>0</v>
      </c>
      <c r="L270" s="309">
        <f ca="1">'A-5'!B$65</f>
        <v>0</v>
      </c>
      <c r="M270" s="805">
        <f ca="1">'A-5'!C$65</f>
        <v>0</v>
      </c>
      <c r="N270" s="311">
        <f ca="1">'A-5'!D$65</f>
        <v>0</v>
      </c>
      <c r="O270" s="309">
        <f ca="1">'A-5'!E$65</f>
        <v>0</v>
      </c>
      <c r="P270" s="309">
        <f ca="1">'A-5'!F$65</f>
        <v>0</v>
      </c>
      <c r="Q270" s="309">
        <f ca="1">'A-5'!G$65</f>
        <v>0</v>
      </c>
      <c r="R270" s="309">
        <f ca="1">'A-5'!H$65</f>
        <v>0</v>
      </c>
      <c r="S270" s="309">
        <f ca="1">'A-5'!I$65</f>
        <v>0</v>
      </c>
    </row>
    <row r="271" spans="1:19" s="736" customFormat="1" x14ac:dyDescent="0.2">
      <c r="A271" s="5"/>
      <c r="B271" s="249"/>
      <c r="C271" s="13" t="s">
        <v>546</v>
      </c>
      <c r="D271" s="311">
        <f>'I-4 History'!D267</f>
        <v>0</v>
      </c>
      <c r="E271" s="311">
        <f>'I-4 History'!E267</f>
        <v>0</v>
      </c>
      <c r="F271" s="311">
        <f>'I-4 History'!F267</f>
        <v>0</v>
      </c>
      <c r="G271" s="311">
        <f>'I-4 History'!G267</f>
        <v>0</v>
      </c>
      <c r="H271" s="311">
        <f>'I-4 History'!H267</f>
        <v>0</v>
      </c>
      <c r="I271" s="311">
        <f>'I-4 History'!I267</f>
        <v>0</v>
      </c>
      <c r="J271" s="311">
        <f>'I-4 History'!J267</f>
        <v>0</v>
      </c>
      <c r="K271" s="311">
        <f>'I-4 History'!K267</f>
        <v>0</v>
      </c>
      <c r="L271" s="309">
        <f ca="1">'A-5'!B$66</f>
        <v>0</v>
      </c>
      <c r="M271" s="805">
        <f ca="1">'A-5'!C$66</f>
        <v>0</v>
      </c>
      <c r="N271" s="311">
        <f ca="1">'A-5'!D$66</f>
        <v>0</v>
      </c>
      <c r="O271" s="309">
        <f ca="1">'A-5'!E$66</f>
        <v>0</v>
      </c>
      <c r="P271" s="309">
        <f ca="1">'A-5'!F$66</f>
        <v>0</v>
      </c>
      <c r="Q271" s="309">
        <f ca="1">'A-5'!G$66</f>
        <v>0</v>
      </c>
      <c r="R271" s="309">
        <f ca="1">'A-5'!H$66</f>
        <v>0</v>
      </c>
      <c r="S271" s="309">
        <f ca="1">'A-5'!I$66</f>
        <v>0</v>
      </c>
    </row>
    <row r="272" spans="1:19" x14ac:dyDescent="0.2">
      <c r="A272" s="5"/>
      <c r="B272" s="249"/>
      <c r="C272" s="13" t="s">
        <v>547</v>
      </c>
      <c r="D272" s="311">
        <f>'I-4 History'!D268</f>
        <v>0</v>
      </c>
      <c r="E272" s="311">
        <f>'I-4 History'!E268</f>
        <v>0</v>
      </c>
      <c r="F272" s="311">
        <f>'I-4 History'!F268</f>
        <v>0</v>
      </c>
      <c r="G272" s="311">
        <f>'I-4 History'!G268</f>
        <v>0</v>
      </c>
      <c r="H272" s="311">
        <f>'I-4 History'!H268</f>
        <v>0</v>
      </c>
      <c r="I272" s="311">
        <f>'I-4 History'!I268</f>
        <v>0</v>
      </c>
      <c r="J272" s="311">
        <f>'I-4 History'!J268</f>
        <v>0</v>
      </c>
      <c r="K272" s="311">
        <f>'I-4 History'!K268</f>
        <v>0</v>
      </c>
      <c r="L272" s="309">
        <f ca="1">'A-5'!B$67</f>
        <v>0</v>
      </c>
      <c r="M272" s="805">
        <f ca="1">'A-5'!C$67</f>
        <v>0</v>
      </c>
      <c r="N272" s="311">
        <f ca="1">'A-5'!D$67</f>
        <v>0</v>
      </c>
      <c r="O272" s="309">
        <f ca="1">'A-5'!E$67</f>
        <v>0</v>
      </c>
      <c r="P272" s="309">
        <f ca="1">'A-5'!F$67</f>
        <v>0</v>
      </c>
      <c r="Q272" s="309">
        <f ca="1">'A-5'!G$67</f>
        <v>0</v>
      </c>
      <c r="R272" s="309">
        <f ca="1">'A-5'!H$67</f>
        <v>0</v>
      </c>
      <c r="S272" s="309">
        <f ca="1">'A-5'!I$67</f>
        <v>0</v>
      </c>
    </row>
    <row r="273" spans="1:19" s="736" customFormat="1" x14ac:dyDescent="0.2">
      <c r="A273" s="5"/>
      <c r="B273" s="249"/>
      <c r="C273" s="13" t="s">
        <v>498</v>
      </c>
      <c r="D273" s="311">
        <f>'I-4 History'!D269</f>
        <v>0</v>
      </c>
      <c r="E273" s="311">
        <f>'I-4 History'!E269</f>
        <v>0</v>
      </c>
      <c r="F273" s="311">
        <f>'I-4 History'!F269</f>
        <v>0</v>
      </c>
      <c r="G273" s="311">
        <f>'I-4 History'!G269</f>
        <v>0</v>
      </c>
      <c r="H273" s="311">
        <f>'I-4 History'!H269</f>
        <v>0</v>
      </c>
      <c r="I273" s="311">
        <f>'I-4 History'!I269</f>
        <v>0</v>
      </c>
      <c r="J273" s="311">
        <f>'I-4 History'!J269</f>
        <v>0</v>
      </c>
      <c r="K273" s="311">
        <f>'I-4 History'!K269</f>
        <v>0</v>
      </c>
      <c r="L273" s="309">
        <f ca="1">'A-5'!B$68</f>
        <v>0</v>
      </c>
      <c r="M273" s="805">
        <f ca="1">'A-5'!C$68</f>
        <v>0</v>
      </c>
      <c r="N273" s="311">
        <f ca="1">'A-5'!D$68</f>
        <v>0</v>
      </c>
      <c r="O273" s="309">
        <f ca="1">'A-5'!E$68</f>
        <v>0</v>
      </c>
      <c r="P273" s="309">
        <f ca="1">'A-5'!F$68</f>
        <v>0</v>
      </c>
      <c r="Q273" s="309">
        <f ca="1">'A-5'!G$68</f>
        <v>0</v>
      </c>
      <c r="R273" s="309">
        <f ca="1">'A-5'!H$68</f>
        <v>0</v>
      </c>
      <c r="S273" s="309">
        <f ca="1">'A-5'!I$68</f>
        <v>0</v>
      </c>
    </row>
    <row r="274" spans="1:19" x14ac:dyDescent="0.2">
      <c r="A274" s="5"/>
      <c r="B274" s="249"/>
      <c r="C274" s="13" t="s">
        <v>70</v>
      </c>
      <c r="D274" s="311">
        <f>'I-4 History'!D270</f>
        <v>0</v>
      </c>
      <c r="E274" s="311">
        <f>'I-4 History'!E270</f>
        <v>0</v>
      </c>
      <c r="F274" s="311">
        <f>'I-4 History'!F270</f>
        <v>0</v>
      </c>
      <c r="G274" s="311">
        <f>'I-4 History'!G270</f>
        <v>0</v>
      </c>
      <c r="H274" s="311">
        <f>'I-4 History'!H270</f>
        <v>0</v>
      </c>
      <c r="I274" s="311">
        <f>'I-4 History'!I270</f>
        <v>0</v>
      </c>
      <c r="J274" s="311">
        <f>'I-4 History'!J270</f>
        <v>0</v>
      </c>
      <c r="K274" s="311">
        <f>'I-4 History'!K270</f>
        <v>0</v>
      </c>
      <c r="L274" s="309">
        <f ca="1">'A-5'!B$69</f>
        <v>0</v>
      </c>
      <c r="M274" s="805">
        <f ca="1">'A-5'!C$69</f>
        <v>2.6886886862982453</v>
      </c>
      <c r="N274" s="311">
        <f ca="1">'A-5'!D$69</f>
        <v>2.6886886862982453</v>
      </c>
      <c r="O274" s="309">
        <f ca="1">'A-5'!E$69</f>
        <v>2.7246697724821329</v>
      </c>
      <c r="P274" s="309">
        <f ca="1">'A-5'!F$69</f>
        <v>2.7622440112385416</v>
      </c>
      <c r="Q274" s="309">
        <f ca="1">'A-5'!G$69</f>
        <v>2.7988370307984143</v>
      </c>
      <c r="R274" s="309">
        <f ca="1">'A-5'!H$69</f>
        <v>2.8337188973870053</v>
      </c>
      <c r="S274" s="309">
        <f ca="1">'A-5'!I$69</f>
        <v>2.8666593226646868</v>
      </c>
    </row>
    <row r="275" spans="1:19" x14ac:dyDescent="0.2">
      <c r="A275" s="5"/>
      <c r="B275" s="249"/>
      <c r="C275" s="12" t="s">
        <v>75</v>
      </c>
      <c r="D275" s="312">
        <f t="shared" ref="D275:K275" si="63">SUBTOTAL(9,D269:D274)</f>
        <v>0</v>
      </c>
      <c r="E275" s="310">
        <f t="shared" si="63"/>
        <v>0</v>
      </c>
      <c r="F275" s="310">
        <f t="shared" si="63"/>
        <v>0</v>
      </c>
      <c r="G275" s="310">
        <f t="shared" si="63"/>
        <v>0</v>
      </c>
      <c r="H275" s="310">
        <f t="shared" si="63"/>
        <v>0</v>
      </c>
      <c r="I275" s="310">
        <f t="shared" si="63"/>
        <v>0</v>
      </c>
      <c r="J275" s="310">
        <f t="shared" si="63"/>
        <v>0</v>
      </c>
      <c r="K275" s="310">
        <f t="shared" si="63"/>
        <v>0</v>
      </c>
      <c r="L275" s="310">
        <f t="shared" ref="L275:S275" ca="1" si="64">SUBTOTAL(9,L269:L274)</f>
        <v>0</v>
      </c>
      <c r="M275" s="510">
        <f t="shared" ca="1" si="64"/>
        <v>2.6886886862982453</v>
      </c>
      <c r="N275" s="312">
        <f t="shared" ca="1" si="64"/>
        <v>2.6886886862982453</v>
      </c>
      <c r="O275" s="310">
        <f t="shared" ca="1" si="64"/>
        <v>2.7246697724821329</v>
      </c>
      <c r="P275" s="310">
        <f t="shared" ca="1" si="64"/>
        <v>2.7622440112385416</v>
      </c>
      <c r="Q275" s="310">
        <f t="shared" ca="1" si="64"/>
        <v>2.7988370307984143</v>
      </c>
      <c r="R275" s="310">
        <f t="shared" ca="1" si="64"/>
        <v>2.8337188973870053</v>
      </c>
      <c r="S275" s="310">
        <f t="shared" ca="1" si="64"/>
        <v>2.8666593226646868</v>
      </c>
    </row>
    <row r="276" spans="1:19" x14ac:dyDescent="0.2">
      <c r="A276" s="5"/>
      <c r="B276" s="249"/>
      <c r="C276" s="14"/>
      <c r="D276" s="262"/>
      <c r="E276" s="262"/>
      <c r="F276" s="262"/>
      <c r="G276" s="262"/>
      <c r="H276" s="262"/>
      <c r="I276" s="262"/>
      <c r="J276" s="262"/>
      <c r="K276" s="262"/>
      <c r="L276" s="262"/>
      <c r="M276" s="806"/>
      <c r="N276" s="262"/>
      <c r="O276" s="262"/>
      <c r="P276" s="262"/>
      <c r="Q276" s="262"/>
      <c r="R276" s="262"/>
      <c r="S276" s="262"/>
    </row>
    <row r="277" spans="1:19" x14ac:dyDescent="0.2">
      <c r="A277" s="5"/>
      <c r="B277" s="249" t="str">
        <f ca="1">+'I-4 History'!B273</f>
        <v>A-6</v>
      </c>
      <c r="C277" s="14" t="str">
        <f ca="1">+'I-4 History'!C273</f>
        <v>Audit Services</v>
      </c>
      <c r="D277" s="11"/>
      <c r="E277" s="11"/>
      <c r="F277" s="11"/>
      <c r="G277" s="11"/>
      <c r="H277" s="11"/>
      <c r="I277" s="11"/>
      <c r="J277" s="11"/>
      <c r="K277" s="11"/>
      <c r="L277" s="11"/>
      <c r="M277" s="504"/>
      <c r="N277" s="11"/>
      <c r="O277" s="11"/>
      <c r="P277" s="11"/>
      <c r="Q277" s="11"/>
      <c r="R277" s="11"/>
      <c r="S277" s="11"/>
    </row>
    <row r="278" spans="1:19" x14ac:dyDescent="0.2">
      <c r="A278" s="5"/>
      <c r="B278" s="249"/>
      <c r="C278" s="13" t="s">
        <v>68</v>
      </c>
      <c r="D278" s="311">
        <f>'I-4 History'!D274</f>
        <v>0</v>
      </c>
      <c r="E278" s="311">
        <f>'I-4 History'!E274</f>
        <v>0</v>
      </c>
      <c r="F278" s="311">
        <f>'I-4 History'!F274</f>
        <v>0</v>
      </c>
      <c r="G278" s="311">
        <f>'I-4 History'!G274</f>
        <v>0</v>
      </c>
      <c r="H278" s="311">
        <f>'I-4 History'!H274</f>
        <v>0</v>
      </c>
      <c r="I278" s="311">
        <f>'I-4 History'!I274</f>
        <v>0</v>
      </c>
      <c r="J278" s="311">
        <f>'I-4 History'!J274</f>
        <v>0</v>
      </c>
      <c r="K278" s="311">
        <f>'I-4 History'!K274</f>
        <v>0</v>
      </c>
      <c r="L278" s="309">
        <f ca="1">'A-6'!B$64</f>
        <v>0</v>
      </c>
      <c r="M278" s="805">
        <f ca="1">'A-6'!C$64</f>
        <v>0</v>
      </c>
      <c r="N278" s="311">
        <f ca="1">'A-6'!D$64</f>
        <v>0</v>
      </c>
      <c r="O278" s="309">
        <f ca="1">'A-6'!E$64</f>
        <v>0</v>
      </c>
      <c r="P278" s="309">
        <f ca="1">'A-6'!F$64</f>
        <v>0</v>
      </c>
      <c r="Q278" s="309">
        <f ca="1">'A-6'!G$64</f>
        <v>0</v>
      </c>
      <c r="R278" s="309">
        <f ca="1">'A-6'!H$64</f>
        <v>0</v>
      </c>
      <c r="S278" s="309">
        <f ca="1">'A-6'!I$64</f>
        <v>0</v>
      </c>
    </row>
    <row r="279" spans="1:19" x14ac:dyDescent="0.2">
      <c r="A279" s="5"/>
      <c r="B279" s="249"/>
      <c r="C279" s="13" t="s">
        <v>69</v>
      </c>
      <c r="D279" s="311">
        <f>'I-4 History'!D275</f>
        <v>0</v>
      </c>
      <c r="E279" s="311">
        <f>'I-4 History'!E275</f>
        <v>0</v>
      </c>
      <c r="F279" s="311">
        <f>'I-4 History'!F275</f>
        <v>0</v>
      </c>
      <c r="G279" s="311">
        <f>'I-4 History'!G275</f>
        <v>0</v>
      </c>
      <c r="H279" s="311">
        <f>'I-4 History'!H275</f>
        <v>0</v>
      </c>
      <c r="I279" s="311">
        <f>'I-4 History'!I275</f>
        <v>0</v>
      </c>
      <c r="J279" s="311">
        <f>'I-4 History'!J275</f>
        <v>0</v>
      </c>
      <c r="K279" s="311">
        <f>'I-4 History'!K275</f>
        <v>0</v>
      </c>
      <c r="L279" s="309">
        <f ca="1">'A-6'!B$65</f>
        <v>0</v>
      </c>
      <c r="M279" s="805">
        <f ca="1">'A-6'!C$65</f>
        <v>0</v>
      </c>
      <c r="N279" s="311">
        <f ca="1">'A-6'!D$65</f>
        <v>0</v>
      </c>
      <c r="O279" s="309">
        <f ca="1">'A-6'!E$65</f>
        <v>0</v>
      </c>
      <c r="P279" s="309">
        <f ca="1">'A-6'!F$65</f>
        <v>0</v>
      </c>
      <c r="Q279" s="309">
        <f ca="1">'A-6'!G$65</f>
        <v>0</v>
      </c>
      <c r="R279" s="309">
        <f ca="1">'A-6'!H$65</f>
        <v>0</v>
      </c>
      <c r="S279" s="309">
        <f ca="1">'A-6'!I$65</f>
        <v>0</v>
      </c>
    </row>
    <row r="280" spans="1:19" s="736" customFormat="1" x14ac:dyDescent="0.2">
      <c r="A280" s="5"/>
      <c r="B280" s="249"/>
      <c r="C280" s="13" t="s">
        <v>546</v>
      </c>
      <c r="D280" s="311">
        <f>'I-4 History'!D276</f>
        <v>0</v>
      </c>
      <c r="E280" s="311">
        <f>'I-4 History'!E276</f>
        <v>0</v>
      </c>
      <c r="F280" s="311">
        <f>'I-4 History'!F276</f>
        <v>0</v>
      </c>
      <c r="G280" s="311">
        <f>'I-4 History'!G276</f>
        <v>0</v>
      </c>
      <c r="H280" s="311">
        <f>'I-4 History'!H276</f>
        <v>0</v>
      </c>
      <c r="I280" s="311">
        <f>'I-4 History'!I276</f>
        <v>0</v>
      </c>
      <c r="J280" s="311">
        <f>'I-4 History'!J276</f>
        <v>0</v>
      </c>
      <c r="K280" s="311">
        <f>'I-4 History'!K276</f>
        <v>0</v>
      </c>
      <c r="L280" s="309">
        <f ca="1">'A-6'!B$66</f>
        <v>0</v>
      </c>
      <c r="M280" s="805">
        <f ca="1">'A-6'!C$66</f>
        <v>0</v>
      </c>
      <c r="N280" s="311">
        <f ca="1">'A-6'!D$66</f>
        <v>0</v>
      </c>
      <c r="O280" s="309">
        <f ca="1">'A-6'!E$66</f>
        <v>0</v>
      </c>
      <c r="P280" s="309">
        <f ca="1">'A-6'!F$66</f>
        <v>0</v>
      </c>
      <c r="Q280" s="309">
        <f ca="1">'A-6'!G$66</f>
        <v>0</v>
      </c>
      <c r="R280" s="309">
        <f ca="1">'A-6'!H$66</f>
        <v>0</v>
      </c>
      <c r="S280" s="309">
        <f ca="1">'A-6'!I$66</f>
        <v>0</v>
      </c>
    </row>
    <row r="281" spans="1:19" x14ac:dyDescent="0.2">
      <c r="A281" s="5"/>
      <c r="B281" s="249"/>
      <c r="C281" s="13" t="s">
        <v>547</v>
      </c>
      <c r="D281" s="311">
        <f>'I-4 History'!D277</f>
        <v>0</v>
      </c>
      <c r="E281" s="311">
        <f>'I-4 History'!E277</f>
        <v>0</v>
      </c>
      <c r="F281" s="311">
        <f>'I-4 History'!F277</f>
        <v>0</v>
      </c>
      <c r="G281" s="311">
        <f>'I-4 History'!G277</f>
        <v>0</v>
      </c>
      <c r="H281" s="311">
        <f>'I-4 History'!H277</f>
        <v>0</v>
      </c>
      <c r="I281" s="311">
        <f>'I-4 History'!I277</f>
        <v>0</v>
      </c>
      <c r="J281" s="311">
        <f>'I-4 History'!J277</f>
        <v>0</v>
      </c>
      <c r="K281" s="311">
        <f>'I-4 History'!K277</f>
        <v>0</v>
      </c>
      <c r="L281" s="309">
        <f ca="1">'A-6'!B$67</f>
        <v>0</v>
      </c>
      <c r="M281" s="805">
        <f ca="1">'A-6'!C$67</f>
        <v>0</v>
      </c>
      <c r="N281" s="311">
        <f ca="1">'A-6'!D$67</f>
        <v>0</v>
      </c>
      <c r="O281" s="309">
        <f ca="1">'A-6'!E$67</f>
        <v>0</v>
      </c>
      <c r="P281" s="309">
        <f ca="1">'A-6'!F$67</f>
        <v>0</v>
      </c>
      <c r="Q281" s="309">
        <f ca="1">'A-6'!G$67</f>
        <v>0</v>
      </c>
      <c r="R281" s="309">
        <f ca="1">'A-6'!H$67</f>
        <v>0</v>
      </c>
      <c r="S281" s="309">
        <f ca="1">'A-6'!I$67</f>
        <v>0</v>
      </c>
    </row>
    <row r="282" spans="1:19" s="736" customFormat="1" x14ac:dyDescent="0.2">
      <c r="A282" s="5"/>
      <c r="B282" s="249"/>
      <c r="C282" s="13" t="s">
        <v>498</v>
      </c>
      <c r="D282" s="311">
        <f>'I-4 History'!D278</f>
        <v>0</v>
      </c>
      <c r="E282" s="311">
        <f>'I-4 History'!E278</f>
        <v>0</v>
      </c>
      <c r="F282" s="311">
        <f>'I-4 History'!F278</f>
        <v>0</v>
      </c>
      <c r="G282" s="311">
        <f>'I-4 History'!G278</f>
        <v>0</v>
      </c>
      <c r="H282" s="311">
        <f>'I-4 History'!H278</f>
        <v>0</v>
      </c>
      <c r="I282" s="311">
        <f>'I-4 History'!I278</f>
        <v>0</v>
      </c>
      <c r="J282" s="311">
        <f>'I-4 History'!J278</f>
        <v>0</v>
      </c>
      <c r="K282" s="311">
        <f>'I-4 History'!K278</f>
        <v>0</v>
      </c>
      <c r="L282" s="309">
        <f ca="1">'A-6'!B$68</f>
        <v>0</v>
      </c>
      <c r="M282" s="805">
        <f ca="1">'A-6'!C$68</f>
        <v>0</v>
      </c>
      <c r="N282" s="311">
        <f ca="1">'A-6'!D$68</f>
        <v>0</v>
      </c>
      <c r="O282" s="309">
        <f ca="1">'A-6'!E$68</f>
        <v>0</v>
      </c>
      <c r="P282" s="309">
        <f ca="1">'A-6'!F$68</f>
        <v>0</v>
      </c>
      <c r="Q282" s="309">
        <f ca="1">'A-6'!G$68</f>
        <v>0</v>
      </c>
      <c r="R282" s="309">
        <f ca="1">'A-6'!H$68</f>
        <v>0</v>
      </c>
      <c r="S282" s="309">
        <f ca="1">'A-6'!I$68</f>
        <v>0</v>
      </c>
    </row>
    <row r="283" spans="1:19" x14ac:dyDescent="0.2">
      <c r="A283" s="5"/>
      <c r="B283" s="249"/>
      <c r="C283" s="13" t="s">
        <v>70</v>
      </c>
      <c r="D283" s="311">
        <f>'I-4 History'!D279</f>
        <v>0</v>
      </c>
      <c r="E283" s="311">
        <f>'I-4 History'!E279</f>
        <v>0</v>
      </c>
      <c r="F283" s="311">
        <f>'I-4 History'!F279</f>
        <v>0</v>
      </c>
      <c r="G283" s="311">
        <f>'I-4 History'!G279</f>
        <v>0</v>
      </c>
      <c r="H283" s="311">
        <f>'I-4 History'!H279</f>
        <v>0</v>
      </c>
      <c r="I283" s="311">
        <f>'I-4 History'!I279</f>
        <v>0</v>
      </c>
      <c r="J283" s="311">
        <f>'I-4 History'!J279</f>
        <v>0</v>
      </c>
      <c r="K283" s="311">
        <f>'I-4 History'!K279</f>
        <v>0</v>
      </c>
      <c r="L283" s="309">
        <f ca="1">'A-6'!B$69</f>
        <v>0</v>
      </c>
      <c r="M283" s="805">
        <f ca="1">'A-6'!C$69</f>
        <v>1.3617061060925706</v>
      </c>
      <c r="N283" s="311">
        <f ca="1">'A-6'!D$69</f>
        <v>1.3617061060925706</v>
      </c>
      <c r="O283" s="309">
        <f ca="1">'A-6'!E$69</f>
        <v>1.3799289911034416</v>
      </c>
      <c r="P283" s="309">
        <f ca="1">'A-6'!F$69</f>
        <v>1.3989587399200758</v>
      </c>
      <c r="Q283" s="309">
        <f ca="1">'A-6'!G$69</f>
        <v>1.4174915430776061</v>
      </c>
      <c r="R283" s="309">
        <f ca="1">'A-6'!H$69</f>
        <v>1.4351577202619146</v>
      </c>
      <c r="S283" s="309">
        <f ca="1">'A-6'!I$69</f>
        <v>1.4518406402542849</v>
      </c>
    </row>
    <row r="284" spans="1:19" x14ac:dyDescent="0.2">
      <c r="A284" s="5"/>
      <c r="B284" s="249"/>
      <c r="C284" s="12" t="s">
        <v>75</v>
      </c>
      <c r="D284" s="312">
        <f t="shared" ref="D284:K284" si="65">SUBTOTAL(9,D278:D283)</f>
        <v>0</v>
      </c>
      <c r="E284" s="310">
        <f t="shared" si="65"/>
        <v>0</v>
      </c>
      <c r="F284" s="310">
        <f t="shared" si="65"/>
        <v>0</v>
      </c>
      <c r="G284" s="310">
        <f t="shared" si="65"/>
        <v>0</v>
      </c>
      <c r="H284" s="310">
        <f t="shared" si="65"/>
        <v>0</v>
      </c>
      <c r="I284" s="310">
        <f t="shared" si="65"/>
        <v>0</v>
      </c>
      <c r="J284" s="310">
        <f t="shared" si="65"/>
        <v>0</v>
      </c>
      <c r="K284" s="310">
        <f t="shared" si="65"/>
        <v>0</v>
      </c>
      <c r="L284" s="310">
        <f t="shared" ref="L284:S284" ca="1" si="66">SUBTOTAL(9,L278:L283)</f>
        <v>0</v>
      </c>
      <c r="M284" s="510">
        <f t="shared" ca="1" si="66"/>
        <v>1.3617061060925706</v>
      </c>
      <c r="N284" s="312">
        <f t="shared" ca="1" si="66"/>
        <v>1.3617061060925706</v>
      </c>
      <c r="O284" s="310">
        <f t="shared" ca="1" si="66"/>
        <v>1.3799289911034416</v>
      </c>
      <c r="P284" s="310">
        <f t="shared" ca="1" si="66"/>
        <v>1.3989587399200758</v>
      </c>
      <c r="Q284" s="310">
        <f t="shared" ca="1" si="66"/>
        <v>1.4174915430776061</v>
      </c>
      <c r="R284" s="310">
        <f t="shared" ca="1" si="66"/>
        <v>1.4351577202619146</v>
      </c>
      <c r="S284" s="310">
        <f t="shared" ca="1" si="66"/>
        <v>1.4518406402542849</v>
      </c>
    </row>
    <row r="285" spans="1:19" s="67" customFormat="1" ht="17.25" customHeight="1" x14ac:dyDescent="0.2">
      <c r="A285" s="377"/>
      <c r="B285" s="249"/>
      <c r="C285" s="899"/>
      <c r="D285" s="312"/>
      <c r="E285" s="312"/>
      <c r="F285" s="312"/>
      <c r="G285" s="312"/>
      <c r="H285" s="312"/>
      <c r="I285" s="312"/>
      <c r="J285" s="312"/>
      <c r="K285" s="312"/>
      <c r="L285" s="312"/>
      <c r="M285" s="312"/>
      <c r="N285" s="312"/>
      <c r="O285" s="312"/>
      <c r="P285" s="312"/>
      <c r="Q285" s="312"/>
      <c r="R285" s="312"/>
      <c r="S285" s="312"/>
    </row>
    <row r="286" spans="1:19" ht="25.5" x14ac:dyDescent="0.2">
      <c r="A286" s="5"/>
      <c r="B286" s="249" t="str">
        <f ca="1">+'I-4 History'!B282</f>
        <v>A-7</v>
      </c>
      <c r="C286" s="14" t="str">
        <f ca="1">+'I-4 History'!C282</f>
        <v xml:space="preserve">Risk &amp; Insurance – Shared Insurance Premiums </v>
      </c>
      <c r="D286" s="11"/>
      <c r="E286" s="11"/>
      <c r="F286" s="11"/>
      <c r="G286" s="11"/>
      <c r="H286" s="11"/>
      <c r="I286" s="11"/>
      <c r="J286" s="11"/>
      <c r="K286" s="11"/>
      <c r="L286" s="11"/>
      <c r="M286" s="504"/>
      <c r="N286" s="11"/>
      <c r="O286" s="11"/>
      <c r="P286" s="11"/>
      <c r="Q286" s="11"/>
      <c r="R286" s="11"/>
      <c r="S286" s="11"/>
    </row>
    <row r="287" spans="1:19" x14ac:dyDescent="0.2">
      <c r="A287" s="5"/>
      <c r="B287" s="249"/>
      <c r="C287" s="13" t="s">
        <v>68</v>
      </c>
      <c r="D287" s="311">
        <f>'I-4 History'!D283</f>
        <v>0</v>
      </c>
      <c r="E287" s="311">
        <f>'I-4 History'!E283</f>
        <v>0</v>
      </c>
      <c r="F287" s="311">
        <f>'I-4 History'!F283</f>
        <v>0</v>
      </c>
      <c r="G287" s="311">
        <f>'I-4 History'!G283</f>
        <v>0</v>
      </c>
      <c r="H287" s="311">
        <f>'I-4 History'!H283</f>
        <v>0</v>
      </c>
      <c r="I287" s="311">
        <f>'I-4 History'!I283</f>
        <v>0</v>
      </c>
      <c r="J287" s="311">
        <f>'I-4 History'!J283</f>
        <v>0</v>
      </c>
      <c r="K287" s="311">
        <f>'I-4 History'!K283</f>
        <v>0</v>
      </c>
      <c r="L287" s="309">
        <f ca="1">'A-7'!B$64</f>
        <v>0</v>
      </c>
      <c r="M287" s="805">
        <f ca="1">'A-7'!C$64</f>
        <v>0</v>
      </c>
      <c r="N287" s="311">
        <f ca="1">'A-7'!D$64</f>
        <v>0</v>
      </c>
      <c r="O287" s="309">
        <f ca="1">'A-7'!E$64</f>
        <v>0</v>
      </c>
      <c r="P287" s="309">
        <f ca="1">'A-7'!F$64</f>
        <v>0</v>
      </c>
      <c r="Q287" s="309">
        <f ca="1">'A-7'!G$64</f>
        <v>0</v>
      </c>
      <c r="R287" s="309">
        <f ca="1">'A-7'!H$64</f>
        <v>0</v>
      </c>
      <c r="S287" s="309">
        <f ca="1">'A-7'!I$64</f>
        <v>0</v>
      </c>
    </row>
    <row r="288" spans="1:19" x14ac:dyDescent="0.2">
      <c r="A288" s="5"/>
      <c r="B288" s="249"/>
      <c r="C288" s="13" t="s">
        <v>69</v>
      </c>
      <c r="D288" s="311">
        <f>'I-4 History'!D284</f>
        <v>0</v>
      </c>
      <c r="E288" s="311">
        <f>'I-4 History'!E284</f>
        <v>0</v>
      </c>
      <c r="F288" s="311">
        <f>'I-4 History'!F284</f>
        <v>0</v>
      </c>
      <c r="G288" s="311">
        <f>'I-4 History'!G284</f>
        <v>0</v>
      </c>
      <c r="H288" s="311">
        <f>'I-4 History'!H284</f>
        <v>0</v>
      </c>
      <c r="I288" s="311">
        <f>'I-4 History'!I284</f>
        <v>0</v>
      </c>
      <c r="J288" s="311">
        <f>'I-4 History'!J284</f>
        <v>0</v>
      </c>
      <c r="K288" s="311">
        <f>'I-4 History'!K284</f>
        <v>0</v>
      </c>
      <c r="L288" s="309">
        <f ca="1">'A-7'!B$65</f>
        <v>0</v>
      </c>
      <c r="M288" s="805">
        <f ca="1">'A-7'!C$65</f>
        <v>0</v>
      </c>
      <c r="N288" s="311">
        <f ca="1">'A-7'!D$65</f>
        <v>0</v>
      </c>
      <c r="O288" s="309">
        <f ca="1">'A-7'!E$65</f>
        <v>0</v>
      </c>
      <c r="P288" s="309">
        <f ca="1">'A-7'!F$65</f>
        <v>0</v>
      </c>
      <c r="Q288" s="309">
        <f ca="1">'A-7'!G$65</f>
        <v>0</v>
      </c>
      <c r="R288" s="309">
        <f ca="1">'A-7'!H$65</f>
        <v>0</v>
      </c>
      <c r="S288" s="309">
        <f ca="1">'A-7'!I$65</f>
        <v>0</v>
      </c>
    </row>
    <row r="289" spans="1:19" s="736" customFormat="1" x14ac:dyDescent="0.2">
      <c r="A289" s="5"/>
      <c r="B289" s="249"/>
      <c r="C289" s="13" t="s">
        <v>546</v>
      </c>
      <c r="D289" s="311">
        <f>'I-4 History'!D285</f>
        <v>0</v>
      </c>
      <c r="E289" s="311">
        <f>'I-4 History'!E285</f>
        <v>0</v>
      </c>
      <c r="F289" s="311">
        <f>'I-4 History'!F285</f>
        <v>0</v>
      </c>
      <c r="G289" s="311">
        <f>'I-4 History'!G285</f>
        <v>0</v>
      </c>
      <c r="H289" s="311">
        <f>'I-4 History'!H285</f>
        <v>0</v>
      </c>
      <c r="I289" s="311">
        <f>'I-4 History'!I285</f>
        <v>0</v>
      </c>
      <c r="J289" s="311">
        <f>'I-4 History'!J285</f>
        <v>0</v>
      </c>
      <c r="K289" s="311">
        <f>'I-4 History'!K285</f>
        <v>0</v>
      </c>
      <c r="L289" s="309">
        <f ca="1">'A-7'!B$66</f>
        <v>0</v>
      </c>
      <c r="M289" s="805">
        <f ca="1">'A-7'!C$66</f>
        <v>0</v>
      </c>
      <c r="N289" s="311">
        <f ca="1">'A-7'!D$66</f>
        <v>0</v>
      </c>
      <c r="O289" s="309">
        <f ca="1">'A-7'!E$66</f>
        <v>0</v>
      </c>
      <c r="P289" s="309">
        <f ca="1">'A-7'!F$66</f>
        <v>0</v>
      </c>
      <c r="Q289" s="309">
        <f ca="1">'A-7'!G$66</f>
        <v>0</v>
      </c>
      <c r="R289" s="309">
        <f ca="1">'A-7'!H$66</f>
        <v>0</v>
      </c>
      <c r="S289" s="309">
        <f ca="1">'A-7'!I$66</f>
        <v>0</v>
      </c>
    </row>
    <row r="290" spans="1:19" x14ac:dyDescent="0.2">
      <c r="A290" s="5"/>
      <c r="B290" s="249"/>
      <c r="C290" s="13" t="s">
        <v>547</v>
      </c>
      <c r="D290" s="311">
        <f>'I-4 History'!D286</f>
        <v>0</v>
      </c>
      <c r="E290" s="311">
        <f>'I-4 History'!E286</f>
        <v>0</v>
      </c>
      <c r="F290" s="311">
        <f>'I-4 History'!F286</f>
        <v>0</v>
      </c>
      <c r="G290" s="311">
        <f>'I-4 History'!G286</f>
        <v>0</v>
      </c>
      <c r="H290" s="311">
        <f>'I-4 History'!H286</f>
        <v>0</v>
      </c>
      <c r="I290" s="311">
        <f>'I-4 History'!I286</f>
        <v>0</v>
      </c>
      <c r="J290" s="311">
        <f>'I-4 History'!J286</f>
        <v>0</v>
      </c>
      <c r="K290" s="311">
        <f>'I-4 History'!K286</f>
        <v>0</v>
      </c>
      <c r="L290" s="309">
        <f ca="1">'A-7'!B$67</f>
        <v>0</v>
      </c>
      <c r="M290" s="805">
        <f ca="1">'A-7'!C$67</f>
        <v>0</v>
      </c>
      <c r="N290" s="311">
        <f ca="1">'A-7'!D$67</f>
        <v>0</v>
      </c>
      <c r="O290" s="309">
        <f ca="1">'A-7'!E$67</f>
        <v>0</v>
      </c>
      <c r="P290" s="309">
        <f ca="1">'A-7'!F$67</f>
        <v>0</v>
      </c>
      <c r="Q290" s="309">
        <f ca="1">'A-7'!G$67</f>
        <v>0</v>
      </c>
      <c r="R290" s="309">
        <f ca="1">'A-7'!H$67</f>
        <v>0</v>
      </c>
      <c r="S290" s="309">
        <f ca="1">'A-7'!I$67</f>
        <v>0</v>
      </c>
    </row>
    <row r="291" spans="1:19" s="736" customFormat="1" x14ac:dyDescent="0.2">
      <c r="A291" s="5"/>
      <c r="B291" s="249"/>
      <c r="C291" s="13" t="s">
        <v>498</v>
      </c>
      <c r="D291" s="311">
        <f>'I-4 History'!D287</f>
        <v>0</v>
      </c>
      <c r="E291" s="311">
        <f>'I-4 History'!E287</f>
        <v>0</v>
      </c>
      <c r="F291" s="311">
        <f>'I-4 History'!F287</f>
        <v>0</v>
      </c>
      <c r="G291" s="311">
        <f>'I-4 History'!G287</f>
        <v>0</v>
      </c>
      <c r="H291" s="311">
        <f>'I-4 History'!H287</f>
        <v>0</v>
      </c>
      <c r="I291" s="311">
        <f>'I-4 History'!I287</f>
        <v>0</v>
      </c>
      <c r="J291" s="311">
        <f>'I-4 History'!J287</f>
        <v>0</v>
      </c>
      <c r="K291" s="311">
        <f>'I-4 History'!K287</f>
        <v>0</v>
      </c>
      <c r="L291" s="309">
        <f ca="1">'A-7'!B$68</f>
        <v>0</v>
      </c>
      <c r="M291" s="805">
        <f ca="1">'A-7'!C$68</f>
        <v>0</v>
      </c>
      <c r="N291" s="311">
        <f ca="1">'A-7'!D$68</f>
        <v>0</v>
      </c>
      <c r="O291" s="309">
        <f ca="1">'A-7'!E$68</f>
        <v>0</v>
      </c>
      <c r="P291" s="309">
        <f ca="1">'A-7'!F$68</f>
        <v>0</v>
      </c>
      <c r="Q291" s="309">
        <f ca="1">'A-7'!G$68</f>
        <v>0</v>
      </c>
      <c r="R291" s="309">
        <f ca="1">'A-7'!H$68</f>
        <v>0</v>
      </c>
      <c r="S291" s="309">
        <f ca="1">'A-7'!I$68</f>
        <v>0</v>
      </c>
    </row>
    <row r="292" spans="1:19" x14ac:dyDescent="0.2">
      <c r="A292" s="5"/>
      <c r="B292" s="249"/>
      <c r="C292" s="13" t="s">
        <v>70</v>
      </c>
      <c r="D292" s="311">
        <f>'I-4 History'!D288</f>
        <v>0</v>
      </c>
      <c r="E292" s="311">
        <f>'I-4 History'!E288</f>
        <v>0</v>
      </c>
      <c r="F292" s="311">
        <f>'I-4 History'!F288</f>
        <v>0</v>
      </c>
      <c r="G292" s="311">
        <f>'I-4 History'!G288</f>
        <v>0</v>
      </c>
      <c r="H292" s="311">
        <f>'I-4 History'!H288</f>
        <v>0</v>
      </c>
      <c r="I292" s="311">
        <f>'I-4 History'!I288</f>
        <v>0</v>
      </c>
      <c r="J292" s="311">
        <f>'I-4 History'!J288</f>
        <v>0</v>
      </c>
      <c r="K292" s="311">
        <f>'I-4 History'!K288</f>
        <v>0</v>
      </c>
      <c r="L292" s="309">
        <f ca="1">'A-7'!B$69</f>
        <v>0</v>
      </c>
      <c r="M292" s="805">
        <f ca="1">'A-7'!C$69</f>
        <v>1.0759217864379214</v>
      </c>
      <c r="N292" s="311">
        <f ca="1">'A-7'!D$69</f>
        <v>1.0759217864379214</v>
      </c>
      <c r="O292" s="309">
        <f ca="1">'A-7'!E$69</f>
        <v>1.0903201936325619</v>
      </c>
      <c r="P292" s="309">
        <f ca="1">'A-7'!F$69</f>
        <v>1.1053561263133733</v>
      </c>
      <c r="Q292" s="309">
        <f ca="1">'A-7'!G$69</f>
        <v>1.1199994084369806</v>
      </c>
      <c r="R292" s="309">
        <f ca="1">'A-7'!H$69</f>
        <v>1.1339579453273028</v>
      </c>
      <c r="S292" s="309">
        <f ca="1">'A-7'!I$69</f>
        <v>1.1471395834215157</v>
      </c>
    </row>
    <row r="293" spans="1:19" x14ac:dyDescent="0.2">
      <c r="A293" s="5"/>
      <c r="B293" s="249"/>
      <c r="C293" s="12" t="s">
        <v>75</v>
      </c>
      <c r="D293" s="312">
        <f t="shared" ref="D293:K293" si="67">SUBTOTAL(9,D287:D292)</f>
        <v>0</v>
      </c>
      <c r="E293" s="310">
        <f t="shared" si="67"/>
        <v>0</v>
      </c>
      <c r="F293" s="310">
        <f t="shared" si="67"/>
        <v>0</v>
      </c>
      <c r="G293" s="310">
        <f t="shared" si="67"/>
        <v>0</v>
      </c>
      <c r="H293" s="310">
        <f t="shared" si="67"/>
        <v>0</v>
      </c>
      <c r="I293" s="310">
        <f t="shared" si="67"/>
        <v>0</v>
      </c>
      <c r="J293" s="310">
        <f t="shared" si="67"/>
        <v>0</v>
      </c>
      <c r="K293" s="310">
        <f t="shared" si="67"/>
        <v>0</v>
      </c>
      <c r="L293" s="310">
        <f t="shared" ref="L293:S293" ca="1" si="68">SUBTOTAL(9,L287:L292)</f>
        <v>0</v>
      </c>
      <c r="M293" s="510">
        <f t="shared" ca="1" si="68"/>
        <v>1.0759217864379214</v>
      </c>
      <c r="N293" s="312">
        <f t="shared" ca="1" si="68"/>
        <v>1.0759217864379214</v>
      </c>
      <c r="O293" s="310">
        <f t="shared" ca="1" si="68"/>
        <v>1.0903201936325619</v>
      </c>
      <c r="P293" s="310">
        <f t="shared" ca="1" si="68"/>
        <v>1.1053561263133733</v>
      </c>
      <c r="Q293" s="310">
        <f t="shared" ca="1" si="68"/>
        <v>1.1199994084369806</v>
      </c>
      <c r="R293" s="310">
        <f t="shared" ca="1" si="68"/>
        <v>1.1339579453273028</v>
      </c>
      <c r="S293" s="310">
        <f t="shared" ca="1" si="68"/>
        <v>1.1471395834215157</v>
      </c>
    </row>
    <row r="294" spans="1:19" s="842" customFormat="1" x14ac:dyDescent="0.2">
      <c r="A294" s="5"/>
      <c r="B294" s="249"/>
      <c r="C294" s="12"/>
      <c r="D294" s="312"/>
      <c r="E294" s="310"/>
      <c r="F294" s="310"/>
      <c r="G294" s="310"/>
      <c r="H294" s="310"/>
      <c r="I294" s="310"/>
      <c r="J294" s="310"/>
      <c r="K294" s="310"/>
      <c r="L294" s="310"/>
      <c r="M294" s="510"/>
      <c r="N294" s="312"/>
      <c r="O294" s="310"/>
      <c r="P294" s="310"/>
      <c r="Q294" s="310"/>
      <c r="R294" s="310"/>
      <c r="S294" s="310"/>
    </row>
    <row r="295" spans="1:19" s="842" customFormat="1" ht="17.25" customHeight="1" x14ac:dyDescent="0.2">
      <c r="A295" s="5"/>
      <c r="B295" s="249"/>
      <c r="C295" s="899" t="str">
        <f>CONCATENATE("Total ", +C240)</f>
        <v>Total Company Secretary</v>
      </c>
      <c r="D295" s="312">
        <f t="shared" ref="D295:K295" si="69">SUBTOTAL(9,D286:D292)</f>
        <v>0</v>
      </c>
      <c r="E295" s="312">
        <f t="shared" si="69"/>
        <v>0</v>
      </c>
      <c r="F295" s="312">
        <f t="shared" si="69"/>
        <v>0</v>
      </c>
      <c r="G295" s="312">
        <f t="shared" si="69"/>
        <v>0</v>
      </c>
      <c r="H295" s="312">
        <f t="shared" si="69"/>
        <v>0</v>
      </c>
      <c r="I295" s="312">
        <f t="shared" si="69"/>
        <v>0</v>
      </c>
      <c r="J295" s="312">
        <f t="shared" si="69"/>
        <v>0</v>
      </c>
      <c r="K295" s="312">
        <f t="shared" si="69"/>
        <v>0</v>
      </c>
      <c r="L295" s="312">
        <f ca="1">SUBTOTAL(9,L286:L292)</f>
        <v>0</v>
      </c>
      <c r="M295" s="312">
        <f t="shared" ref="M295:S295" ca="1" si="70">SUBTOTAL(9,M286:M292)</f>
        <v>1.0759217864379214</v>
      </c>
      <c r="N295" s="312">
        <f t="shared" ca="1" si="70"/>
        <v>1.0759217864379214</v>
      </c>
      <c r="O295" s="312">
        <f t="shared" ca="1" si="70"/>
        <v>1.0903201936325619</v>
      </c>
      <c r="P295" s="312">
        <f t="shared" ca="1" si="70"/>
        <v>1.1053561263133733</v>
      </c>
      <c r="Q295" s="312">
        <f t="shared" ca="1" si="70"/>
        <v>1.1199994084369806</v>
      </c>
      <c r="R295" s="312">
        <f t="shared" ca="1" si="70"/>
        <v>1.1339579453273028</v>
      </c>
      <c r="S295" s="312">
        <f t="shared" ca="1" si="70"/>
        <v>1.1471395834215157</v>
      </c>
    </row>
    <row r="296" spans="1:19" s="67" customFormat="1" ht="17.25" customHeight="1" x14ac:dyDescent="0.2">
      <c r="A296" s="377"/>
      <c r="B296" s="249"/>
      <c r="C296" s="898"/>
      <c r="D296" s="312"/>
      <c r="E296" s="312"/>
      <c r="F296" s="312"/>
      <c r="G296" s="312"/>
      <c r="H296" s="312"/>
      <c r="I296" s="312"/>
      <c r="J296" s="312"/>
      <c r="K296" s="312"/>
      <c r="L296" s="312"/>
      <c r="M296" s="867"/>
      <c r="N296" s="312"/>
      <c r="O296" s="312"/>
      <c r="P296" s="312"/>
      <c r="Q296" s="312"/>
      <c r="R296" s="312"/>
      <c r="S296" s="312"/>
    </row>
    <row r="297" spans="1:19" x14ac:dyDescent="0.2">
      <c r="A297" s="5"/>
      <c r="B297" s="249" t="str">
        <f ca="1">+'I-4 History'!B291</f>
        <v>A-8</v>
      </c>
      <c r="C297" s="14" t="str">
        <f ca="1">+'I-4 History'!C291</f>
        <v>Risk &amp; Insurance – Support Costs</v>
      </c>
      <c r="D297" s="11"/>
      <c r="E297" s="11"/>
      <c r="F297" s="11"/>
      <c r="G297" s="11"/>
      <c r="H297" s="11"/>
      <c r="I297" s="11"/>
      <c r="J297" s="11"/>
      <c r="K297" s="11"/>
      <c r="L297" s="11"/>
      <c r="M297" s="504"/>
      <c r="N297" s="11"/>
      <c r="O297" s="11"/>
      <c r="P297" s="11"/>
      <c r="Q297" s="11"/>
      <c r="R297" s="11"/>
      <c r="S297" s="11"/>
    </row>
    <row r="298" spans="1:19" x14ac:dyDescent="0.2">
      <c r="A298" s="5"/>
      <c r="B298" s="249"/>
      <c r="C298" s="13" t="s">
        <v>68</v>
      </c>
      <c r="D298" s="311">
        <f>'I-4 History'!D292</f>
        <v>0</v>
      </c>
      <c r="E298" s="311">
        <f>'I-4 History'!E292</f>
        <v>0</v>
      </c>
      <c r="F298" s="311">
        <f>'I-4 History'!F292</f>
        <v>0</v>
      </c>
      <c r="G298" s="311">
        <f>'I-4 History'!G292</f>
        <v>0</v>
      </c>
      <c r="H298" s="311">
        <f>'I-4 History'!H292</f>
        <v>0</v>
      </c>
      <c r="I298" s="311">
        <f>'I-4 History'!I292</f>
        <v>0</v>
      </c>
      <c r="J298" s="311">
        <f>'I-4 History'!J292</f>
        <v>0</v>
      </c>
      <c r="K298" s="311">
        <f>'I-4 History'!K292</f>
        <v>0</v>
      </c>
      <c r="L298" s="309">
        <f ca="1">'A-8'!B$64</f>
        <v>0</v>
      </c>
      <c r="M298" s="805">
        <f ca="1">'A-8'!C$64</f>
        <v>0</v>
      </c>
      <c r="N298" s="311">
        <f ca="1">'A-8'!D$64</f>
        <v>0</v>
      </c>
      <c r="O298" s="309">
        <f ca="1">'A-8'!E$64</f>
        <v>0</v>
      </c>
      <c r="P298" s="309">
        <f ca="1">'A-8'!F$64</f>
        <v>0</v>
      </c>
      <c r="Q298" s="309">
        <f ca="1">'A-8'!G$64</f>
        <v>0</v>
      </c>
      <c r="R298" s="309">
        <f ca="1">'A-8'!H$64</f>
        <v>0</v>
      </c>
      <c r="S298" s="309">
        <f ca="1">'A-8'!I$64</f>
        <v>0</v>
      </c>
    </row>
    <row r="299" spans="1:19" x14ac:dyDescent="0.2">
      <c r="A299" s="5"/>
      <c r="B299" s="249"/>
      <c r="C299" s="13" t="s">
        <v>69</v>
      </c>
      <c r="D299" s="311">
        <f>'I-4 History'!D293</f>
        <v>0</v>
      </c>
      <c r="E299" s="311">
        <f>'I-4 History'!E293</f>
        <v>0</v>
      </c>
      <c r="F299" s="311">
        <f>'I-4 History'!F293</f>
        <v>0</v>
      </c>
      <c r="G299" s="311">
        <f>'I-4 History'!G293</f>
        <v>0</v>
      </c>
      <c r="H299" s="311">
        <f>'I-4 History'!H293</f>
        <v>0</v>
      </c>
      <c r="I299" s="311">
        <f>'I-4 History'!I293</f>
        <v>0</v>
      </c>
      <c r="J299" s="311">
        <f>'I-4 History'!J293</f>
        <v>0</v>
      </c>
      <c r="K299" s="311">
        <f>'I-4 History'!K293</f>
        <v>0</v>
      </c>
      <c r="L299" s="309">
        <f ca="1">'A-8'!B$65</f>
        <v>0</v>
      </c>
      <c r="M299" s="805">
        <f ca="1">'A-8'!C$65</f>
        <v>0</v>
      </c>
      <c r="N299" s="311">
        <f ca="1">'A-8'!D$65</f>
        <v>0</v>
      </c>
      <c r="O299" s="309">
        <f ca="1">'A-8'!E$65</f>
        <v>0</v>
      </c>
      <c r="P299" s="309">
        <f ca="1">'A-8'!F$65</f>
        <v>0</v>
      </c>
      <c r="Q299" s="309">
        <f ca="1">'A-8'!G$65</f>
        <v>0</v>
      </c>
      <c r="R299" s="309">
        <f ca="1">'A-8'!H$65</f>
        <v>0</v>
      </c>
      <c r="S299" s="309">
        <f ca="1">'A-8'!I$65</f>
        <v>0</v>
      </c>
    </row>
    <row r="300" spans="1:19" s="736" customFormat="1" x14ac:dyDescent="0.2">
      <c r="A300" s="5"/>
      <c r="B300" s="249"/>
      <c r="C300" s="13" t="s">
        <v>546</v>
      </c>
      <c r="D300" s="311">
        <f>'I-4 History'!D294</f>
        <v>0</v>
      </c>
      <c r="E300" s="311">
        <f>'I-4 History'!E294</f>
        <v>0</v>
      </c>
      <c r="F300" s="311">
        <f>'I-4 History'!F294</f>
        <v>0</v>
      </c>
      <c r="G300" s="311">
        <f>'I-4 History'!G294</f>
        <v>0</v>
      </c>
      <c r="H300" s="311">
        <f>'I-4 History'!H294</f>
        <v>0</v>
      </c>
      <c r="I300" s="311">
        <f>'I-4 History'!I294</f>
        <v>0</v>
      </c>
      <c r="J300" s="311">
        <f>'I-4 History'!J294</f>
        <v>0</v>
      </c>
      <c r="K300" s="311">
        <f>'I-4 History'!K294</f>
        <v>0</v>
      </c>
      <c r="L300" s="309">
        <f ca="1">'A-8'!B$66</f>
        <v>0</v>
      </c>
      <c r="M300" s="805">
        <f ca="1">'A-8'!C$66</f>
        <v>0</v>
      </c>
      <c r="N300" s="311">
        <f ca="1">'A-8'!D$66</f>
        <v>0</v>
      </c>
      <c r="O300" s="309">
        <f ca="1">'A-8'!E$66</f>
        <v>0</v>
      </c>
      <c r="P300" s="309">
        <f ca="1">'A-8'!F$66</f>
        <v>0</v>
      </c>
      <c r="Q300" s="309">
        <f ca="1">'A-8'!G$66</f>
        <v>0</v>
      </c>
      <c r="R300" s="309">
        <f ca="1">'A-8'!H$66</f>
        <v>0</v>
      </c>
      <c r="S300" s="309">
        <f ca="1">'A-8'!I$66</f>
        <v>0</v>
      </c>
    </row>
    <row r="301" spans="1:19" x14ac:dyDescent="0.2">
      <c r="A301" s="5"/>
      <c r="B301" s="249"/>
      <c r="C301" s="13" t="s">
        <v>547</v>
      </c>
      <c r="D301" s="311">
        <f>'I-4 History'!D295</f>
        <v>0</v>
      </c>
      <c r="E301" s="311">
        <f>'I-4 History'!E295</f>
        <v>0</v>
      </c>
      <c r="F301" s="311">
        <f>'I-4 History'!F295</f>
        <v>0</v>
      </c>
      <c r="G301" s="311">
        <f>'I-4 History'!G295</f>
        <v>0</v>
      </c>
      <c r="H301" s="311">
        <f>'I-4 History'!H295</f>
        <v>0</v>
      </c>
      <c r="I301" s="311">
        <f>'I-4 History'!I295</f>
        <v>0</v>
      </c>
      <c r="J301" s="311">
        <f>'I-4 History'!J295</f>
        <v>0</v>
      </c>
      <c r="K301" s="311">
        <f>'I-4 History'!K295</f>
        <v>0</v>
      </c>
      <c r="L301" s="309">
        <f ca="1">'A-8'!B$67</f>
        <v>0</v>
      </c>
      <c r="M301" s="805">
        <f ca="1">'A-8'!C$67</f>
        <v>0</v>
      </c>
      <c r="N301" s="311">
        <f ca="1">'A-8'!D$67</f>
        <v>0</v>
      </c>
      <c r="O301" s="309">
        <f ca="1">'A-8'!E$67</f>
        <v>0</v>
      </c>
      <c r="P301" s="309">
        <f ca="1">'A-8'!F$67</f>
        <v>0</v>
      </c>
      <c r="Q301" s="309">
        <f ca="1">'A-8'!G$67</f>
        <v>0</v>
      </c>
      <c r="R301" s="309">
        <f ca="1">'A-8'!H$67</f>
        <v>0</v>
      </c>
      <c r="S301" s="309">
        <f ca="1">'A-8'!I$67</f>
        <v>0</v>
      </c>
    </row>
    <row r="302" spans="1:19" s="736" customFormat="1" x14ac:dyDescent="0.2">
      <c r="A302" s="5"/>
      <c r="B302" s="249"/>
      <c r="C302" s="13" t="s">
        <v>498</v>
      </c>
      <c r="D302" s="311">
        <f>'I-4 History'!D296</f>
        <v>0</v>
      </c>
      <c r="E302" s="311">
        <f>'I-4 History'!E296</f>
        <v>0</v>
      </c>
      <c r="F302" s="311">
        <f>'I-4 History'!F296</f>
        <v>0</v>
      </c>
      <c r="G302" s="311">
        <f>'I-4 History'!G296</f>
        <v>0</v>
      </c>
      <c r="H302" s="311">
        <f>'I-4 History'!H296</f>
        <v>0</v>
      </c>
      <c r="I302" s="311">
        <f>'I-4 History'!I296</f>
        <v>0</v>
      </c>
      <c r="J302" s="311">
        <f>'I-4 History'!J296</f>
        <v>0</v>
      </c>
      <c r="K302" s="311">
        <f>'I-4 History'!K296</f>
        <v>0</v>
      </c>
      <c r="L302" s="309">
        <f ca="1">'A-8'!B$68</f>
        <v>0</v>
      </c>
      <c r="M302" s="805">
        <f ca="1">'A-8'!C$68</f>
        <v>0</v>
      </c>
      <c r="N302" s="311">
        <f ca="1">'A-8'!D$68</f>
        <v>0</v>
      </c>
      <c r="O302" s="309">
        <f ca="1">'A-8'!E$68</f>
        <v>0</v>
      </c>
      <c r="P302" s="309">
        <f ca="1">'A-8'!F$68</f>
        <v>0</v>
      </c>
      <c r="Q302" s="309">
        <f ca="1">'A-8'!G$68</f>
        <v>0</v>
      </c>
      <c r="R302" s="309">
        <f ca="1">'A-8'!H$68</f>
        <v>0</v>
      </c>
      <c r="S302" s="309">
        <f ca="1">'A-8'!I$68</f>
        <v>0</v>
      </c>
    </row>
    <row r="303" spans="1:19" x14ac:dyDescent="0.2">
      <c r="A303" s="5"/>
      <c r="B303" s="249"/>
      <c r="C303" s="13" t="s">
        <v>70</v>
      </c>
      <c r="D303" s="311">
        <f>'I-4 History'!D297</f>
        <v>0</v>
      </c>
      <c r="E303" s="311">
        <f>'I-4 History'!E297</f>
        <v>0</v>
      </c>
      <c r="F303" s="311">
        <f>'I-4 History'!F297</f>
        <v>0</v>
      </c>
      <c r="G303" s="311">
        <f>'I-4 History'!G297</f>
        <v>0</v>
      </c>
      <c r="H303" s="311">
        <f>'I-4 History'!H297</f>
        <v>0</v>
      </c>
      <c r="I303" s="311">
        <f>'I-4 History'!I297</f>
        <v>0</v>
      </c>
      <c r="J303" s="311">
        <f>'I-4 History'!J297</f>
        <v>0</v>
      </c>
      <c r="K303" s="311">
        <f>'I-4 History'!K297</f>
        <v>0</v>
      </c>
      <c r="L303" s="309">
        <f ca="1">'A-8'!B$69</f>
        <v>0</v>
      </c>
      <c r="M303" s="805">
        <f ca="1">'A-8'!C$69</f>
        <v>1.324160111835786</v>
      </c>
      <c r="N303" s="311">
        <f ca="1">'A-8'!D$69</f>
        <v>1.324160111835786</v>
      </c>
      <c r="O303" s="309">
        <f ca="1">'A-8'!E$69</f>
        <v>1.3418805416304405</v>
      </c>
      <c r="P303" s="309">
        <f ca="1">'A-8'!F$69</f>
        <v>1.3603855877696167</v>
      </c>
      <c r="Q303" s="309">
        <f ca="1">'A-8'!G$69</f>
        <v>1.3784073904125707</v>
      </c>
      <c r="R303" s="309">
        <f ca="1">'A-8'!H$69</f>
        <v>1.3955864623513836</v>
      </c>
      <c r="S303" s="309">
        <f ca="1">'A-8'!I$69</f>
        <v>1.411809388211821</v>
      </c>
    </row>
    <row r="304" spans="1:19" x14ac:dyDescent="0.2">
      <c r="A304" s="5"/>
      <c r="B304" s="249"/>
      <c r="C304" s="12" t="s">
        <v>75</v>
      </c>
      <c r="D304" s="312">
        <f t="shared" ref="D304:K304" si="71">SUBTOTAL(9,D298:D303)</f>
        <v>0</v>
      </c>
      <c r="E304" s="310">
        <f t="shared" si="71"/>
        <v>0</v>
      </c>
      <c r="F304" s="310">
        <f t="shared" si="71"/>
        <v>0</v>
      </c>
      <c r="G304" s="310">
        <f t="shared" si="71"/>
        <v>0</v>
      </c>
      <c r="H304" s="310">
        <f t="shared" si="71"/>
        <v>0</v>
      </c>
      <c r="I304" s="310">
        <f t="shared" si="71"/>
        <v>0</v>
      </c>
      <c r="J304" s="310">
        <f t="shared" si="71"/>
        <v>0</v>
      </c>
      <c r="K304" s="310">
        <f t="shared" si="71"/>
        <v>0</v>
      </c>
      <c r="L304" s="310">
        <f t="shared" ref="L304:S304" ca="1" si="72">SUBTOTAL(9,L298:L303)</f>
        <v>0</v>
      </c>
      <c r="M304" s="510">
        <f t="shared" ca="1" si="72"/>
        <v>1.324160111835786</v>
      </c>
      <c r="N304" s="312">
        <f t="shared" ca="1" si="72"/>
        <v>1.324160111835786</v>
      </c>
      <c r="O304" s="310">
        <f t="shared" ca="1" si="72"/>
        <v>1.3418805416304405</v>
      </c>
      <c r="P304" s="310">
        <f t="shared" ca="1" si="72"/>
        <v>1.3603855877696167</v>
      </c>
      <c r="Q304" s="310">
        <f t="shared" ca="1" si="72"/>
        <v>1.3784073904125707</v>
      </c>
      <c r="R304" s="310">
        <f t="shared" ca="1" si="72"/>
        <v>1.3955864623513836</v>
      </c>
      <c r="S304" s="310">
        <f t="shared" ca="1" si="72"/>
        <v>1.411809388211821</v>
      </c>
    </row>
    <row r="305" spans="1:19" s="896" customFormat="1" x14ac:dyDescent="0.2">
      <c r="A305" s="5"/>
      <c r="B305" s="249"/>
      <c r="C305" s="12"/>
      <c r="D305" s="312"/>
      <c r="E305" s="310"/>
      <c r="F305" s="310"/>
      <c r="G305" s="310"/>
      <c r="H305" s="310"/>
      <c r="I305" s="310"/>
      <c r="J305" s="310"/>
      <c r="K305" s="310"/>
      <c r="L305" s="310"/>
      <c r="M305" s="510"/>
      <c r="N305" s="312"/>
      <c r="O305" s="310"/>
      <c r="P305" s="310"/>
      <c r="Q305" s="310"/>
      <c r="R305" s="310"/>
      <c r="S305" s="310"/>
    </row>
    <row r="306" spans="1:19" s="896" customFormat="1" ht="17.25" customHeight="1" thickBot="1" x14ac:dyDescent="0.25">
      <c r="A306" s="5"/>
      <c r="B306" s="250"/>
      <c r="C306" s="899" t="str">
        <f>CONCATENATE("Total ", +C240)</f>
        <v>Total Company Secretary</v>
      </c>
      <c r="D306" s="313">
        <f t="shared" ref="D306:L306" si="73">SUBTOTAL(9,D240:D304)</f>
        <v>0</v>
      </c>
      <c r="E306" s="313">
        <f t="shared" si="73"/>
        <v>0</v>
      </c>
      <c r="F306" s="313">
        <f t="shared" si="73"/>
        <v>0</v>
      </c>
      <c r="G306" s="313">
        <f t="shared" si="73"/>
        <v>0</v>
      </c>
      <c r="H306" s="313">
        <f t="shared" si="73"/>
        <v>0</v>
      </c>
      <c r="I306" s="313">
        <f t="shared" si="73"/>
        <v>0</v>
      </c>
      <c r="J306" s="313">
        <f t="shared" si="73"/>
        <v>0</v>
      </c>
      <c r="K306" s="313">
        <f t="shared" si="73"/>
        <v>0</v>
      </c>
      <c r="L306" s="313">
        <f t="shared" ca="1" si="73"/>
        <v>0</v>
      </c>
      <c r="M306" s="313">
        <f ca="1">SUBTOTAL(9,M240:M304)</f>
        <v>11.616087282356014</v>
      </c>
      <c r="N306" s="313">
        <f t="shared" ref="N306:S306" ca="1" si="74">SUBTOTAL(9,N240:N304)</f>
        <v>11.616087282356014</v>
      </c>
      <c r="O306" s="313">
        <f t="shared" ca="1" si="74"/>
        <v>11.766562956797326</v>
      </c>
      <c r="P306" s="313">
        <f t="shared" ca="1" si="74"/>
        <v>11.921975729002019</v>
      </c>
      <c r="Q306" s="313">
        <f t="shared" ca="1" si="74"/>
        <v>12.072084004593265</v>
      </c>
      <c r="R306" s="313">
        <f t="shared" ca="1" si="74"/>
        <v>12.215447790190893</v>
      </c>
      <c r="S306" s="313">
        <f t="shared" ca="1" si="74"/>
        <v>12.351148241635755</v>
      </c>
    </row>
    <row r="307" spans="1:19" s="842" customFormat="1" ht="18" x14ac:dyDescent="0.2">
      <c r="B307" s="251"/>
      <c r="C307" s="254" t="str">
        <f>+'I-3 Allocated'!A13</f>
        <v>Finance</v>
      </c>
      <c r="D307" s="265"/>
      <c r="E307" s="265"/>
      <c r="F307" s="265"/>
      <c r="G307" s="265"/>
      <c r="H307" s="265"/>
      <c r="I307" s="265"/>
      <c r="J307" s="265"/>
      <c r="K307" s="265"/>
      <c r="L307" s="265"/>
      <c r="M307" s="812"/>
      <c r="N307" s="265"/>
      <c r="O307" s="265"/>
      <c r="P307" s="265"/>
      <c r="Q307" s="265"/>
      <c r="R307" s="265"/>
      <c r="S307" s="265"/>
    </row>
    <row r="308" spans="1:19" x14ac:dyDescent="0.2">
      <c r="A308" s="5"/>
      <c r="B308" s="249" t="str">
        <f ca="1">+'I-4 History'!B300</f>
        <v>A-9</v>
      </c>
      <c r="C308" s="14" t="str">
        <f ca="1">+'I-4 History'!C300</f>
        <v>CFO</v>
      </c>
      <c r="D308" s="11"/>
      <c r="E308" s="11"/>
      <c r="F308" s="11"/>
      <c r="G308" s="11"/>
      <c r="H308" s="11"/>
      <c r="I308" s="11"/>
      <c r="J308" s="11"/>
      <c r="K308" s="11"/>
      <c r="L308" s="11"/>
      <c r="M308" s="504"/>
      <c r="N308" s="11"/>
      <c r="O308" s="11"/>
      <c r="P308" s="11"/>
      <c r="Q308" s="11"/>
      <c r="R308" s="11"/>
      <c r="S308" s="11"/>
    </row>
    <row r="309" spans="1:19" x14ac:dyDescent="0.2">
      <c r="A309" s="5"/>
      <c r="B309" s="249"/>
      <c r="C309" s="13" t="s">
        <v>68</v>
      </c>
      <c r="D309" s="311">
        <f>'I-4 History'!D301</f>
        <v>0</v>
      </c>
      <c r="E309" s="311">
        <f>'I-4 History'!E301</f>
        <v>0</v>
      </c>
      <c r="F309" s="311">
        <f>'I-4 History'!F301</f>
        <v>0</v>
      </c>
      <c r="G309" s="311">
        <f>'I-4 History'!G301</f>
        <v>0</v>
      </c>
      <c r="H309" s="311">
        <f>'I-4 History'!H301</f>
        <v>0</v>
      </c>
      <c r="I309" s="311">
        <f>'I-4 History'!I301</f>
        <v>0</v>
      </c>
      <c r="J309" s="311">
        <f>'I-4 History'!J301</f>
        <v>0</v>
      </c>
      <c r="K309" s="311">
        <f>'I-4 History'!K301</f>
        <v>0</v>
      </c>
      <c r="L309" s="309">
        <f ca="1">'A-9'!B$64</f>
        <v>0</v>
      </c>
      <c r="M309" s="805">
        <f ca="1">'A-9'!C$64</f>
        <v>0</v>
      </c>
      <c r="N309" s="311">
        <f ca="1">'A-9'!D$64</f>
        <v>0</v>
      </c>
      <c r="O309" s="309">
        <f ca="1">'A-9'!E$64</f>
        <v>0</v>
      </c>
      <c r="P309" s="309">
        <f ca="1">'A-9'!F$64</f>
        <v>0</v>
      </c>
      <c r="Q309" s="309">
        <f ca="1">'A-9'!G$64</f>
        <v>0</v>
      </c>
      <c r="R309" s="309">
        <f ca="1">'A-9'!H$64</f>
        <v>0</v>
      </c>
      <c r="S309" s="309">
        <f ca="1">'A-9'!I$64</f>
        <v>0</v>
      </c>
    </row>
    <row r="310" spans="1:19" x14ac:dyDescent="0.2">
      <c r="A310" s="5"/>
      <c r="B310" s="249"/>
      <c r="C310" s="13" t="s">
        <v>69</v>
      </c>
      <c r="D310" s="311">
        <f>'I-4 History'!D302</f>
        <v>0</v>
      </c>
      <c r="E310" s="311">
        <f>'I-4 History'!E302</f>
        <v>0</v>
      </c>
      <c r="F310" s="311">
        <f>'I-4 History'!F302</f>
        <v>0</v>
      </c>
      <c r="G310" s="311">
        <f>'I-4 History'!G302</f>
        <v>0</v>
      </c>
      <c r="H310" s="311">
        <f>'I-4 History'!H302</f>
        <v>0</v>
      </c>
      <c r="I310" s="311">
        <f>'I-4 History'!I302</f>
        <v>0</v>
      </c>
      <c r="J310" s="311">
        <f>'I-4 History'!J302</f>
        <v>0</v>
      </c>
      <c r="K310" s="311">
        <f>'I-4 History'!K302</f>
        <v>0</v>
      </c>
      <c r="L310" s="309">
        <f ca="1">'A-9'!B$65</f>
        <v>0</v>
      </c>
      <c r="M310" s="805">
        <f ca="1">'A-9'!C$65</f>
        <v>0</v>
      </c>
      <c r="N310" s="311">
        <f ca="1">'A-9'!D$65</f>
        <v>0</v>
      </c>
      <c r="O310" s="309">
        <f ca="1">'A-9'!E$65</f>
        <v>0</v>
      </c>
      <c r="P310" s="309">
        <f ca="1">'A-9'!F$65</f>
        <v>0</v>
      </c>
      <c r="Q310" s="309">
        <f ca="1">'A-9'!G$65</f>
        <v>0</v>
      </c>
      <c r="R310" s="309">
        <f ca="1">'A-9'!H$65</f>
        <v>0</v>
      </c>
      <c r="S310" s="309">
        <f ca="1">'A-9'!I$65</f>
        <v>0</v>
      </c>
    </row>
    <row r="311" spans="1:19" s="736" customFormat="1" x14ac:dyDescent="0.2">
      <c r="A311" s="5"/>
      <c r="B311" s="249"/>
      <c r="C311" s="13" t="s">
        <v>546</v>
      </c>
      <c r="D311" s="311">
        <f>'I-4 History'!D303</f>
        <v>0</v>
      </c>
      <c r="E311" s="311">
        <f>'I-4 History'!E303</f>
        <v>0</v>
      </c>
      <c r="F311" s="311">
        <f>'I-4 History'!F303</f>
        <v>0</v>
      </c>
      <c r="G311" s="311">
        <f>'I-4 History'!G303</f>
        <v>0</v>
      </c>
      <c r="H311" s="311">
        <f>'I-4 History'!H303</f>
        <v>0</v>
      </c>
      <c r="I311" s="311">
        <f>'I-4 History'!I303</f>
        <v>0</v>
      </c>
      <c r="J311" s="311">
        <f>'I-4 History'!J303</f>
        <v>0</v>
      </c>
      <c r="K311" s="311">
        <f>'I-4 History'!K303</f>
        <v>0</v>
      </c>
      <c r="L311" s="309">
        <f ca="1">'A-9'!B$66</f>
        <v>0</v>
      </c>
      <c r="M311" s="805">
        <f ca="1">'A-9'!C$66</f>
        <v>0</v>
      </c>
      <c r="N311" s="311">
        <f ca="1">'A-9'!D$66</f>
        <v>0</v>
      </c>
      <c r="O311" s="309">
        <f ca="1">'A-9'!E$66</f>
        <v>0</v>
      </c>
      <c r="P311" s="309">
        <f ca="1">'A-9'!F$66</f>
        <v>0</v>
      </c>
      <c r="Q311" s="309">
        <f ca="1">'A-9'!G$66</f>
        <v>0</v>
      </c>
      <c r="R311" s="309">
        <f ca="1">'A-9'!H$66</f>
        <v>0</v>
      </c>
      <c r="S311" s="309">
        <f ca="1">'A-9'!I$66</f>
        <v>0</v>
      </c>
    </row>
    <row r="312" spans="1:19" x14ac:dyDescent="0.2">
      <c r="A312" s="5"/>
      <c r="B312" s="249"/>
      <c r="C312" s="13" t="s">
        <v>547</v>
      </c>
      <c r="D312" s="311">
        <f>'I-4 History'!D304</f>
        <v>0</v>
      </c>
      <c r="E312" s="311">
        <f>'I-4 History'!E304</f>
        <v>0</v>
      </c>
      <c r="F312" s="311">
        <f>'I-4 History'!F304</f>
        <v>0</v>
      </c>
      <c r="G312" s="311">
        <f>'I-4 History'!G304</f>
        <v>0</v>
      </c>
      <c r="H312" s="311">
        <f>'I-4 History'!H304</f>
        <v>0</v>
      </c>
      <c r="I312" s="311">
        <f>'I-4 History'!I304</f>
        <v>0</v>
      </c>
      <c r="J312" s="311">
        <f>'I-4 History'!J304</f>
        <v>0</v>
      </c>
      <c r="K312" s="311">
        <f>'I-4 History'!K304</f>
        <v>0</v>
      </c>
      <c r="L312" s="309">
        <f ca="1">'A-9'!B$67</f>
        <v>0</v>
      </c>
      <c r="M312" s="805">
        <f ca="1">'A-9'!C$67</f>
        <v>0</v>
      </c>
      <c r="N312" s="311">
        <f ca="1">'A-9'!D$67</f>
        <v>0</v>
      </c>
      <c r="O312" s="309">
        <f ca="1">'A-9'!E$67</f>
        <v>0</v>
      </c>
      <c r="P312" s="309">
        <f ca="1">'A-9'!F$67</f>
        <v>0</v>
      </c>
      <c r="Q312" s="309">
        <f ca="1">'A-9'!G$67</f>
        <v>0</v>
      </c>
      <c r="R312" s="309">
        <f ca="1">'A-9'!H$67</f>
        <v>0</v>
      </c>
      <c r="S312" s="309">
        <f ca="1">'A-9'!I$67</f>
        <v>0</v>
      </c>
    </row>
    <row r="313" spans="1:19" s="736" customFormat="1" x14ac:dyDescent="0.2">
      <c r="A313" s="5"/>
      <c r="B313" s="249"/>
      <c r="C313" s="13" t="s">
        <v>498</v>
      </c>
      <c r="D313" s="311">
        <f>'I-4 History'!D305</f>
        <v>0</v>
      </c>
      <c r="E313" s="311">
        <f>'I-4 History'!E305</f>
        <v>0</v>
      </c>
      <c r="F313" s="311">
        <f>'I-4 History'!F305</f>
        <v>0</v>
      </c>
      <c r="G313" s="311">
        <f>'I-4 History'!G305</f>
        <v>0</v>
      </c>
      <c r="H313" s="311">
        <f>'I-4 History'!H305</f>
        <v>0</v>
      </c>
      <c r="I313" s="311">
        <f>'I-4 History'!I305</f>
        <v>0</v>
      </c>
      <c r="J313" s="311">
        <f>'I-4 History'!J305</f>
        <v>0</v>
      </c>
      <c r="K313" s="311">
        <f>'I-4 History'!K305</f>
        <v>0</v>
      </c>
      <c r="L313" s="309">
        <f ca="1">'A-9'!B$68</f>
        <v>0</v>
      </c>
      <c r="M313" s="805">
        <f ca="1">'A-9'!C$68</f>
        <v>0</v>
      </c>
      <c r="N313" s="311">
        <f ca="1">'A-9'!D$68</f>
        <v>0</v>
      </c>
      <c r="O313" s="309">
        <f ca="1">'A-9'!E$68</f>
        <v>0</v>
      </c>
      <c r="P313" s="309">
        <f ca="1">'A-9'!F$68</f>
        <v>0</v>
      </c>
      <c r="Q313" s="309">
        <f ca="1">'A-9'!G$68</f>
        <v>0</v>
      </c>
      <c r="R313" s="309">
        <f ca="1">'A-9'!H$68</f>
        <v>0</v>
      </c>
      <c r="S313" s="309">
        <f ca="1">'A-9'!I$68</f>
        <v>0</v>
      </c>
    </row>
    <row r="314" spans="1:19" x14ac:dyDescent="0.2">
      <c r="A314" s="5"/>
      <c r="B314" s="249"/>
      <c r="C314" s="13" t="s">
        <v>70</v>
      </c>
      <c r="D314" s="311">
        <f>'I-4 History'!D306</f>
        <v>0</v>
      </c>
      <c r="E314" s="311">
        <f>'I-4 History'!E306</f>
        <v>0</v>
      </c>
      <c r="F314" s="311">
        <f>'I-4 History'!F306</f>
        <v>0</v>
      </c>
      <c r="G314" s="311">
        <f>'I-4 History'!G306</f>
        <v>0</v>
      </c>
      <c r="H314" s="311">
        <f>'I-4 History'!H306</f>
        <v>0</v>
      </c>
      <c r="I314" s="311">
        <f>'I-4 History'!I306</f>
        <v>0</v>
      </c>
      <c r="J314" s="311">
        <f>'I-4 History'!J306</f>
        <v>0</v>
      </c>
      <c r="K314" s="311">
        <f>'I-4 History'!K306</f>
        <v>0</v>
      </c>
      <c r="L314" s="309">
        <f ca="1">'A-9'!B$69</f>
        <v>0</v>
      </c>
      <c r="M314" s="805">
        <f ca="1">'A-9'!C$69</f>
        <v>2.4320812503193472</v>
      </c>
      <c r="N314" s="311">
        <f ca="1">'A-9'!D$69</f>
        <v>2.4320812503193472</v>
      </c>
      <c r="O314" s="309">
        <f ca="1">'A-9'!E$69</f>
        <v>2.464628315184056</v>
      </c>
      <c r="P314" s="309">
        <f ca="1">'A-9'!F$69</f>
        <v>2.4986164827395565</v>
      </c>
      <c r="Q314" s="309">
        <f ca="1">'A-9'!G$69</f>
        <v>2.5317170782892284</v>
      </c>
      <c r="R314" s="309">
        <f ca="1">'A-9'!H$69</f>
        <v>2.5632698326629795</v>
      </c>
      <c r="S314" s="309">
        <f ca="1">'A-9'!I$69</f>
        <v>2.5930664361536184</v>
      </c>
    </row>
    <row r="315" spans="1:19" x14ac:dyDescent="0.2">
      <c r="A315" s="5"/>
      <c r="B315" s="249"/>
      <c r="C315" s="12" t="s">
        <v>75</v>
      </c>
      <c r="D315" s="312">
        <f t="shared" ref="D315:K315" si="75">SUBTOTAL(9,D309:D314)</f>
        <v>0</v>
      </c>
      <c r="E315" s="310">
        <f t="shared" si="75"/>
        <v>0</v>
      </c>
      <c r="F315" s="310">
        <f t="shared" si="75"/>
        <v>0</v>
      </c>
      <c r="G315" s="310">
        <f t="shared" si="75"/>
        <v>0</v>
      </c>
      <c r="H315" s="310">
        <f t="shared" si="75"/>
        <v>0</v>
      </c>
      <c r="I315" s="310">
        <f t="shared" si="75"/>
        <v>0</v>
      </c>
      <c r="J315" s="310">
        <f t="shared" si="75"/>
        <v>0</v>
      </c>
      <c r="K315" s="310">
        <f t="shared" si="75"/>
        <v>0</v>
      </c>
      <c r="L315" s="310">
        <f t="shared" ref="L315:S315" ca="1" si="76">SUBTOTAL(9,L309:L314)</f>
        <v>0</v>
      </c>
      <c r="M315" s="510">
        <f t="shared" ca="1" si="76"/>
        <v>2.4320812503193472</v>
      </c>
      <c r="N315" s="312">
        <f t="shared" ca="1" si="76"/>
        <v>2.4320812503193472</v>
      </c>
      <c r="O315" s="310">
        <f t="shared" ca="1" si="76"/>
        <v>2.464628315184056</v>
      </c>
      <c r="P315" s="310">
        <f t="shared" ca="1" si="76"/>
        <v>2.4986164827395565</v>
      </c>
      <c r="Q315" s="310">
        <f t="shared" ca="1" si="76"/>
        <v>2.5317170782892284</v>
      </c>
      <c r="R315" s="310">
        <f t="shared" ca="1" si="76"/>
        <v>2.5632698326629795</v>
      </c>
      <c r="S315" s="310">
        <f t="shared" ca="1" si="76"/>
        <v>2.5930664361536184</v>
      </c>
    </row>
    <row r="316" spans="1:19" x14ac:dyDescent="0.2">
      <c r="A316" s="5"/>
      <c r="B316" s="249"/>
      <c r="C316" s="12"/>
      <c r="D316" s="262"/>
      <c r="E316" s="262"/>
      <c r="F316" s="262"/>
      <c r="G316" s="262"/>
      <c r="H316" s="262"/>
      <c r="I316" s="262"/>
      <c r="J316" s="262"/>
      <c r="K316" s="262"/>
      <c r="L316" s="262"/>
      <c r="M316" s="806"/>
      <c r="N316" s="262"/>
      <c r="O316" s="262"/>
      <c r="P316" s="262"/>
      <c r="Q316" s="262"/>
      <c r="R316" s="262"/>
      <c r="S316" s="262"/>
    </row>
    <row r="317" spans="1:19" x14ac:dyDescent="0.2">
      <c r="A317" s="5"/>
      <c r="B317" s="249" t="str">
        <f ca="1">+'I-4 History'!B309</f>
        <v>A-10</v>
      </c>
      <c r="C317" s="14" t="str">
        <f ca="1">+'I-4 History'!C309</f>
        <v>Accounts Receivable – Asset Damage</v>
      </c>
      <c r="D317" s="11"/>
      <c r="E317" s="11"/>
      <c r="F317" s="11"/>
      <c r="G317" s="11"/>
      <c r="H317" s="11"/>
      <c r="I317" s="11"/>
      <c r="J317" s="11"/>
      <c r="K317" s="11"/>
      <c r="L317" s="11"/>
      <c r="M317" s="504"/>
      <c r="N317" s="11"/>
      <c r="O317" s="11"/>
      <c r="P317" s="11"/>
      <c r="Q317" s="11"/>
      <c r="R317" s="11"/>
      <c r="S317" s="11"/>
    </row>
    <row r="318" spans="1:19" x14ac:dyDescent="0.2">
      <c r="B318" s="249"/>
      <c r="C318" s="13" t="s">
        <v>68</v>
      </c>
      <c r="D318" s="311">
        <f>'I-4 History'!D310</f>
        <v>0</v>
      </c>
      <c r="E318" s="311">
        <f>'I-4 History'!E310</f>
        <v>0</v>
      </c>
      <c r="F318" s="311">
        <f>'I-4 History'!F310</f>
        <v>0</v>
      </c>
      <c r="G318" s="311">
        <f>'I-4 History'!G310</f>
        <v>0</v>
      </c>
      <c r="H318" s="311">
        <f>'I-4 History'!H310</f>
        <v>0</v>
      </c>
      <c r="I318" s="311">
        <f>'I-4 History'!I310</f>
        <v>0</v>
      </c>
      <c r="J318" s="311">
        <f>'I-4 History'!J310</f>
        <v>0</v>
      </c>
      <c r="K318" s="311">
        <f>'I-4 History'!K310</f>
        <v>0</v>
      </c>
      <c r="L318" s="309">
        <f ca="1">'A-10'!B$64</f>
        <v>0</v>
      </c>
      <c r="M318" s="805">
        <f ca="1">'A-10'!C$64</f>
        <v>0</v>
      </c>
      <c r="N318" s="311">
        <f ca="1">'A-10'!D$64</f>
        <v>0</v>
      </c>
      <c r="O318" s="309">
        <f ca="1">'A-10'!E$64</f>
        <v>0</v>
      </c>
      <c r="P318" s="309">
        <f ca="1">'A-10'!F$64</f>
        <v>0</v>
      </c>
      <c r="Q318" s="309">
        <f ca="1">'A-10'!G$64</f>
        <v>0</v>
      </c>
      <c r="R318" s="309">
        <f ca="1">'A-10'!H$64</f>
        <v>0</v>
      </c>
      <c r="S318" s="309">
        <f ca="1">'A-10'!I$64</f>
        <v>0</v>
      </c>
    </row>
    <row r="319" spans="1:19" x14ac:dyDescent="0.2">
      <c r="B319" s="249"/>
      <c r="C319" s="13" t="s">
        <v>69</v>
      </c>
      <c r="D319" s="311">
        <f>'I-4 History'!D311</f>
        <v>0</v>
      </c>
      <c r="E319" s="311">
        <f>'I-4 History'!E311</f>
        <v>0</v>
      </c>
      <c r="F319" s="311">
        <f>'I-4 History'!F311</f>
        <v>0</v>
      </c>
      <c r="G319" s="311">
        <f>'I-4 History'!G311</f>
        <v>0</v>
      </c>
      <c r="H319" s="311">
        <f>'I-4 History'!H311</f>
        <v>0</v>
      </c>
      <c r="I319" s="311">
        <f>'I-4 History'!I311</f>
        <v>0</v>
      </c>
      <c r="J319" s="311">
        <f>'I-4 History'!J311</f>
        <v>0</v>
      </c>
      <c r="K319" s="311">
        <f>'I-4 History'!K311</f>
        <v>0</v>
      </c>
      <c r="L319" s="309">
        <f ca="1">'A-10'!B$65</f>
        <v>0</v>
      </c>
      <c r="M319" s="805">
        <f ca="1">'A-10'!C$65</f>
        <v>0</v>
      </c>
      <c r="N319" s="311">
        <f ca="1">'A-10'!D$65</f>
        <v>0</v>
      </c>
      <c r="O319" s="309">
        <f ca="1">'A-10'!E$65</f>
        <v>0</v>
      </c>
      <c r="P319" s="309">
        <f ca="1">'A-10'!F$65</f>
        <v>0</v>
      </c>
      <c r="Q319" s="309">
        <f ca="1">'A-10'!G$65</f>
        <v>0</v>
      </c>
      <c r="R319" s="309">
        <f ca="1">'A-10'!H$65</f>
        <v>0</v>
      </c>
      <c r="S319" s="309">
        <f ca="1">'A-10'!I$65</f>
        <v>0</v>
      </c>
    </row>
    <row r="320" spans="1:19" s="736" customFormat="1" x14ac:dyDescent="0.2">
      <c r="B320" s="249"/>
      <c r="C320" s="13" t="s">
        <v>546</v>
      </c>
      <c r="D320" s="311">
        <f>'I-4 History'!D312</f>
        <v>0</v>
      </c>
      <c r="E320" s="311">
        <f>'I-4 History'!E312</f>
        <v>0</v>
      </c>
      <c r="F320" s="311">
        <f>'I-4 History'!F312</f>
        <v>0</v>
      </c>
      <c r="G320" s="311">
        <f>'I-4 History'!G312</f>
        <v>0</v>
      </c>
      <c r="H320" s="311">
        <f>'I-4 History'!H312</f>
        <v>0</v>
      </c>
      <c r="I320" s="311">
        <f>'I-4 History'!I312</f>
        <v>0</v>
      </c>
      <c r="J320" s="311">
        <f>'I-4 History'!J312</f>
        <v>0</v>
      </c>
      <c r="K320" s="311">
        <f>'I-4 History'!K312</f>
        <v>0</v>
      </c>
      <c r="L320" s="309">
        <f ca="1">'A-10'!B$66</f>
        <v>0</v>
      </c>
      <c r="M320" s="805">
        <f ca="1">'A-10'!C$66</f>
        <v>0</v>
      </c>
      <c r="N320" s="311">
        <f ca="1">'A-10'!D$66</f>
        <v>0</v>
      </c>
      <c r="O320" s="309">
        <f ca="1">'A-10'!E$66</f>
        <v>0</v>
      </c>
      <c r="P320" s="309">
        <f ca="1">'A-10'!F$66</f>
        <v>0</v>
      </c>
      <c r="Q320" s="309">
        <f ca="1">'A-10'!G$66</f>
        <v>0</v>
      </c>
      <c r="R320" s="309">
        <f ca="1">'A-10'!H$66</f>
        <v>0</v>
      </c>
      <c r="S320" s="309">
        <f ca="1">'A-10'!I$66</f>
        <v>0</v>
      </c>
    </row>
    <row r="321" spans="1:19" x14ac:dyDescent="0.2">
      <c r="B321" s="249"/>
      <c r="C321" s="13" t="s">
        <v>547</v>
      </c>
      <c r="D321" s="311">
        <f>'I-4 History'!D313</f>
        <v>0</v>
      </c>
      <c r="E321" s="311">
        <f>'I-4 History'!E313</f>
        <v>0</v>
      </c>
      <c r="F321" s="311">
        <f>'I-4 History'!F313</f>
        <v>0</v>
      </c>
      <c r="G321" s="311">
        <f>'I-4 History'!G313</f>
        <v>0</v>
      </c>
      <c r="H321" s="311">
        <f>'I-4 History'!H313</f>
        <v>0</v>
      </c>
      <c r="I321" s="311">
        <f>'I-4 History'!I313</f>
        <v>0</v>
      </c>
      <c r="J321" s="311">
        <f>'I-4 History'!J313</f>
        <v>0</v>
      </c>
      <c r="K321" s="311">
        <f>'I-4 History'!K313</f>
        <v>0</v>
      </c>
      <c r="L321" s="309">
        <f ca="1">'A-10'!B$67</f>
        <v>0</v>
      </c>
      <c r="M321" s="805">
        <f ca="1">'A-10'!C$67</f>
        <v>0</v>
      </c>
      <c r="N321" s="311">
        <f ca="1">'A-10'!D$67</f>
        <v>0</v>
      </c>
      <c r="O321" s="309">
        <f ca="1">'A-10'!E$67</f>
        <v>0</v>
      </c>
      <c r="P321" s="309">
        <f ca="1">'A-10'!F$67</f>
        <v>0</v>
      </c>
      <c r="Q321" s="309">
        <f ca="1">'A-10'!G$67</f>
        <v>0</v>
      </c>
      <c r="R321" s="309">
        <f ca="1">'A-10'!H$67</f>
        <v>0</v>
      </c>
      <c r="S321" s="309">
        <f ca="1">'A-10'!I$67</f>
        <v>0</v>
      </c>
    </row>
    <row r="322" spans="1:19" s="736" customFormat="1" x14ac:dyDescent="0.2">
      <c r="B322" s="249"/>
      <c r="C322" s="13" t="s">
        <v>498</v>
      </c>
      <c r="D322" s="311">
        <f>'I-4 History'!D314</f>
        <v>0</v>
      </c>
      <c r="E322" s="311">
        <f>'I-4 History'!E314</f>
        <v>0</v>
      </c>
      <c r="F322" s="311">
        <f>'I-4 History'!F314</f>
        <v>0</v>
      </c>
      <c r="G322" s="311">
        <f>'I-4 History'!G314</f>
        <v>0</v>
      </c>
      <c r="H322" s="311">
        <f>'I-4 History'!H314</f>
        <v>0</v>
      </c>
      <c r="I322" s="311">
        <f>'I-4 History'!I314</f>
        <v>0</v>
      </c>
      <c r="J322" s="311">
        <f>'I-4 History'!J314</f>
        <v>0</v>
      </c>
      <c r="K322" s="311">
        <f>'I-4 History'!K314</f>
        <v>0</v>
      </c>
      <c r="L322" s="309">
        <f ca="1">'A-10'!B$68</f>
        <v>0</v>
      </c>
      <c r="M322" s="805">
        <f ca="1">'A-10'!C$68</f>
        <v>0</v>
      </c>
      <c r="N322" s="311">
        <f ca="1">'A-10'!D$68</f>
        <v>0</v>
      </c>
      <c r="O322" s="309">
        <f ca="1">'A-10'!E$68</f>
        <v>0</v>
      </c>
      <c r="P322" s="309">
        <f ca="1">'A-10'!F$68</f>
        <v>0</v>
      </c>
      <c r="Q322" s="309">
        <f ca="1">'A-10'!G$68</f>
        <v>0</v>
      </c>
      <c r="R322" s="309">
        <f ca="1">'A-10'!H$68</f>
        <v>0</v>
      </c>
      <c r="S322" s="309">
        <f ca="1">'A-10'!I$68</f>
        <v>0</v>
      </c>
    </row>
    <row r="323" spans="1:19" x14ac:dyDescent="0.2">
      <c r="B323" s="249"/>
      <c r="C323" s="13" t="s">
        <v>70</v>
      </c>
      <c r="D323" s="311">
        <f>'I-4 History'!D315</f>
        <v>0</v>
      </c>
      <c r="E323" s="311">
        <f>'I-4 History'!E315</f>
        <v>0</v>
      </c>
      <c r="F323" s="311">
        <f>'I-4 History'!F315</f>
        <v>0</v>
      </c>
      <c r="G323" s="311">
        <f>'I-4 History'!G315</f>
        <v>0</v>
      </c>
      <c r="H323" s="311">
        <f>'I-4 History'!H315</f>
        <v>0</v>
      </c>
      <c r="I323" s="311">
        <f>'I-4 History'!I315</f>
        <v>0</v>
      </c>
      <c r="J323" s="311">
        <f>'I-4 History'!J315</f>
        <v>0</v>
      </c>
      <c r="K323" s="311">
        <f>'I-4 History'!K315</f>
        <v>0</v>
      </c>
      <c r="L323" s="309">
        <f ca="1">'A-10'!B$69</f>
        <v>0</v>
      </c>
      <c r="M323" s="805">
        <f ca="1">'A-10'!C$69</f>
        <v>0.23493255257741283</v>
      </c>
      <c r="N323" s="311">
        <f ca="1">'A-10'!D$69</f>
        <v>0.23493255257741283</v>
      </c>
      <c r="O323" s="309">
        <f ca="1">'A-10'!E$69</f>
        <v>0.23807651210860231</v>
      </c>
      <c r="P323" s="309">
        <f ca="1">'A-10'!F$69</f>
        <v>0.24135967831046914</v>
      </c>
      <c r="Q323" s="309">
        <f ca="1">'A-10'!G$69</f>
        <v>0.24455710742731948</v>
      </c>
      <c r="R323" s="309">
        <f ca="1">'A-10'!H$69</f>
        <v>0.24760501922093253</v>
      </c>
      <c r="S323" s="309">
        <f ca="1">'A-10'!I$69</f>
        <v>0.25048329152999854</v>
      </c>
    </row>
    <row r="324" spans="1:19" x14ac:dyDescent="0.2">
      <c r="B324" s="249"/>
      <c r="C324" s="12" t="s">
        <v>75</v>
      </c>
      <c r="D324" s="312">
        <f t="shared" ref="D324:K324" si="77">SUBTOTAL(9,D318:D323)</f>
        <v>0</v>
      </c>
      <c r="E324" s="310">
        <f t="shared" si="77"/>
        <v>0</v>
      </c>
      <c r="F324" s="310">
        <f t="shared" si="77"/>
        <v>0</v>
      </c>
      <c r="G324" s="310">
        <f t="shared" si="77"/>
        <v>0</v>
      </c>
      <c r="H324" s="310">
        <f t="shared" si="77"/>
        <v>0</v>
      </c>
      <c r="I324" s="310">
        <f t="shared" si="77"/>
        <v>0</v>
      </c>
      <c r="J324" s="310">
        <f t="shared" si="77"/>
        <v>0</v>
      </c>
      <c r="K324" s="310">
        <f t="shared" si="77"/>
        <v>0</v>
      </c>
      <c r="L324" s="310">
        <f t="shared" ref="L324:S324" ca="1" si="78">SUBTOTAL(9,L318:L323)</f>
        <v>0</v>
      </c>
      <c r="M324" s="510">
        <f t="shared" ca="1" si="78"/>
        <v>0.23493255257741283</v>
      </c>
      <c r="N324" s="312">
        <f t="shared" ca="1" si="78"/>
        <v>0.23493255257741283</v>
      </c>
      <c r="O324" s="310">
        <f t="shared" ca="1" si="78"/>
        <v>0.23807651210860231</v>
      </c>
      <c r="P324" s="310">
        <f t="shared" ca="1" si="78"/>
        <v>0.24135967831046914</v>
      </c>
      <c r="Q324" s="310">
        <f t="shared" ca="1" si="78"/>
        <v>0.24455710742731948</v>
      </c>
      <c r="R324" s="310">
        <f t="shared" ca="1" si="78"/>
        <v>0.24760501922093253</v>
      </c>
      <c r="S324" s="310">
        <f t="shared" ca="1" si="78"/>
        <v>0.25048329152999854</v>
      </c>
    </row>
    <row r="325" spans="1:19" x14ac:dyDescent="0.2">
      <c r="B325" s="249"/>
      <c r="C325" s="15"/>
      <c r="D325" s="262"/>
      <c r="E325" s="262"/>
      <c r="F325" s="262"/>
      <c r="G325" s="262"/>
      <c r="H325" s="262"/>
      <c r="I325" s="262"/>
      <c r="J325" s="262"/>
      <c r="K325" s="262"/>
      <c r="L325" s="262"/>
      <c r="M325" s="806"/>
      <c r="N325" s="262"/>
      <c r="O325" s="262"/>
      <c r="P325" s="262"/>
      <c r="Q325" s="262"/>
      <c r="R325" s="262"/>
      <c r="S325" s="262"/>
    </row>
    <row r="326" spans="1:19" x14ac:dyDescent="0.2">
      <c r="A326" s="5"/>
      <c r="B326" s="249" t="str">
        <f ca="1">+'I-4 History'!B318</f>
        <v>A-11</v>
      </c>
      <c r="C326" s="14" t="str">
        <f ca="1">+'I-4 History'!C318</f>
        <v>Taxation – Specific Allocation</v>
      </c>
      <c r="D326" s="11"/>
      <c r="E326" s="11"/>
      <c r="F326" s="11"/>
      <c r="G326" s="11"/>
      <c r="H326" s="11"/>
      <c r="I326" s="11"/>
      <c r="J326" s="11"/>
      <c r="K326" s="11"/>
      <c r="L326" s="11"/>
      <c r="M326" s="504"/>
      <c r="N326" s="11"/>
      <c r="O326" s="11"/>
      <c r="P326" s="11"/>
      <c r="Q326" s="11"/>
      <c r="R326" s="11"/>
      <c r="S326" s="11"/>
    </row>
    <row r="327" spans="1:19" x14ac:dyDescent="0.2">
      <c r="A327" s="5"/>
      <c r="B327" s="249"/>
      <c r="C327" s="13" t="s">
        <v>68</v>
      </c>
      <c r="D327" s="311">
        <f>'I-4 History'!D319</f>
        <v>0</v>
      </c>
      <c r="E327" s="311">
        <f>'I-4 History'!E319</f>
        <v>0</v>
      </c>
      <c r="F327" s="311">
        <f>'I-4 History'!F319</f>
        <v>0</v>
      </c>
      <c r="G327" s="311">
        <f>'I-4 History'!G319</f>
        <v>0</v>
      </c>
      <c r="H327" s="311">
        <f>'I-4 History'!H319</f>
        <v>0</v>
      </c>
      <c r="I327" s="311">
        <f>'I-4 History'!I319</f>
        <v>0</v>
      </c>
      <c r="J327" s="311">
        <f>'I-4 History'!J319</f>
        <v>0</v>
      </c>
      <c r="K327" s="311">
        <f>'I-4 History'!K319</f>
        <v>0</v>
      </c>
      <c r="L327" s="309">
        <f ca="1">'A-11'!B$64</f>
        <v>0</v>
      </c>
      <c r="M327" s="805">
        <f ca="1">'A-11'!C$64</f>
        <v>0</v>
      </c>
      <c r="N327" s="311">
        <f ca="1">'A-11'!D$64</f>
        <v>0</v>
      </c>
      <c r="O327" s="309">
        <f ca="1">'A-11'!E$64</f>
        <v>0</v>
      </c>
      <c r="P327" s="309">
        <f ca="1">'A-11'!F$64</f>
        <v>0</v>
      </c>
      <c r="Q327" s="309">
        <f ca="1">'A-11'!G$64</f>
        <v>0</v>
      </c>
      <c r="R327" s="309">
        <f ca="1">'A-11'!H$64</f>
        <v>0</v>
      </c>
      <c r="S327" s="309">
        <f ca="1">'A-11'!I$64</f>
        <v>0</v>
      </c>
    </row>
    <row r="328" spans="1:19" x14ac:dyDescent="0.2">
      <c r="A328" s="5"/>
      <c r="B328" s="249"/>
      <c r="C328" s="13" t="s">
        <v>69</v>
      </c>
      <c r="D328" s="311">
        <f>'I-4 History'!D320</f>
        <v>0</v>
      </c>
      <c r="E328" s="311">
        <f>'I-4 History'!E320</f>
        <v>0</v>
      </c>
      <c r="F328" s="311">
        <f>'I-4 History'!F320</f>
        <v>0</v>
      </c>
      <c r="G328" s="311">
        <f>'I-4 History'!G320</f>
        <v>0</v>
      </c>
      <c r="H328" s="311">
        <f>'I-4 History'!H320</f>
        <v>0</v>
      </c>
      <c r="I328" s="311">
        <f>'I-4 History'!I320</f>
        <v>0</v>
      </c>
      <c r="J328" s="311">
        <f>'I-4 History'!J320</f>
        <v>0</v>
      </c>
      <c r="K328" s="311">
        <f>'I-4 History'!K320</f>
        <v>0</v>
      </c>
      <c r="L328" s="309">
        <f ca="1">'A-11'!B$65</f>
        <v>0</v>
      </c>
      <c r="M328" s="805">
        <f ca="1">'A-11'!C$65</f>
        <v>0</v>
      </c>
      <c r="N328" s="311">
        <f ca="1">'A-11'!D$65</f>
        <v>0</v>
      </c>
      <c r="O328" s="309">
        <f ca="1">'A-11'!E$65</f>
        <v>0</v>
      </c>
      <c r="P328" s="309">
        <f ca="1">'A-11'!F$65</f>
        <v>0</v>
      </c>
      <c r="Q328" s="309">
        <f ca="1">'A-11'!G$65</f>
        <v>0</v>
      </c>
      <c r="R328" s="309">
        <f ca="1">'A-11'!H$65</f>
        <v>0</v>
      </c>
      <c r="S328" s="309">
        <f ca="1">'A-11'!I$65</f>
        <v>0</v>
      </c>
    </row>
    <row r="329" spans="1:19" s="736" customFormat="1" x14ac:dyDescent="0.2">
      <c r="A329" s="5"/>
      <c r="B329" s="249"/>
      <c r="C329" s="13" t="s">
        <v>546</v>
      </c>
      <c r="D329" s="311">
        <f>'I-4 History'!D321</f>
        <v>0</v>
      </c>
      <c r="E329" s="311">
        <f>'I-4 History'!E321</f>
        <v>0</v>
      </c>
      <c r="F329" s="311">
        <f>'I-4 History'!F321</f>
        <v>0</v>
      </c>
      <c r="G329" s="311">
        <f>'I-4 History'!G321</f>
        <v>0</v>
      </c>
      <c r="H329" s="311">
        <f>'I-4 History'!H321</f>
        <v>0</v>
      </c>
      <c r="I329" s="311">
        <f>'I-4 History'!I321</f>
        <v>0</v>
      </c>
      <c r="J329" s="311">
        <f>'I-4 History'!J321</f>
        <v>0</v>
      </c>
      <c r="K329" s="311">
        <f>'I-4 History'!K321</f>
        <v>0</v>
      </c>
      <c r="L329" s="309">
        <f ca="1">'A-11'!B$66</f>
        <v>0</v>
      </c>
      <c r="M329" s="805">
        <f ca="1">'A-11'!C$66</f>
        <v>0</v>
      </c>
      <c r="N329" s="311">
        <f ca="1">'A-11'!D$66</f>
        <v>0</v>
      </c>
      <c r="O329" s="309">
        <f ca="1">'A-11'!E$66</f>
        <v>0</v>
      </c>
      <c r="P329" s="309">
        <f ca="1">'A-11'!F$66</f>
        <v>0</v>
      </c>
      <c r="Q329" s="309">
        <f ca="1">'A-11'!G$66</f>
        <v>0</v>
      </c>
      <c r="R329" s="309">
        <f ca="1">'A-11'!H$66</f>
        <v>0</v>
      </c>
      <c r="S329" s="309">
        <f ca="1">'A-11'!I$66</f>
        <v>0</v>
      </c>
    </row>
    <row r="330" spans="1:19" x14ac:dyDescent="0.2">
      <c r="A330" s="5"/>
      <c r="B330" s="249"/>
      <c r="C330" s="13" t="s">
        <v>547</v>
      </c>
      <c r="D330" s="311">
        <f>'I-4 History'!D322</f>
        <v>0</v>
      </c>
      <c r="E330" s="311">
        <f>'I-4 History'!E322</f>
        <v>0</v>
      </c>
      <c r="F330" s="311">
        <f>'I-4 History'!F322</f>
        <v>0</v>
      </c>
      <c r="G330" s="311">
        <f>'I-4 History'!G322</f>
        <v>0</v>
      </c>
      <c r="H330" s="311">
        <f>'I-4 History'!H322</f>
        <v>0</v>
      </c>
      <c r="I330" s="311">
        <f>'I-4 History'!I322</f>
        <v>0</v>
      </c>
      <c r="J330" s="311">
        <f>'I-4 History'!J322</f>
        <v>0</v>
      </c>
      <c r="K330" s="311">
        <f>'I-4 History'!K322</f>
        <v>0</v>
      </c>
      <c r="L330" s="309">
        <f ca="1">'A-11'!B$67</f>
        <v>0</v>
      </c>
      <c r="M330" s="805">
        <f ca="1">'A-11'!C$67</f>
        <v>0</v>
      </c>
      <c r="N330" s="311">
        <f ca="1">'A-11'!D$67</f>
        <v>0</v>
      </c>
      <c r="O330" s="309">
        <f ca="1">'A-11'!E$67</f>
        <v>0</v>
      </c>
      <c r="P330" s="309">
        <f ca="1">'A-11'!F$67</f>
        <v>0</v>
      </c>
      <c r="Q330" s="309">
        <f ca="1">'A-11'!G$67</f>
        <v>0</v>
      </c>
      <c r="R330" s="309">
        <f ca="1">'A-11'!H$67</f>
        <v>0</v>
      </c>
      <c r="S330" s="309">
        <f ca="1">'A-11'!I$67</f>
        <v>0</v>
      </c>
    </row>
    <row r="331" spans="1:19" s="736" customFormat="1" x14ac:dyDescent="0.2">
      <c r="A331" s="5"/>
      <c r="B331" s="249"/>
      <c r="C331" s="13" t="s">
        <v>498</v>
      </c>
      <c r="D331" s="311">
        <f>'I-4 History'!D323</f>
        <v>0</v>
      </c>
      <c r="E331" s="311">
        <f>'I-4 History'!E323</f>
        <v>0</v>
      </c>
      <c r="F331" s="311">
        <f>'I-4 History'!F323</f>
        <v>0</v>
      </c>
      <c r="G331" s="311">
        <f>'I-4 History'!G323</f>
        <v>0</v>
      </c>
      <c r="H331" s="311">
        <f>'I-4 History'!H323</f>
        <v>0</v>
      </c>
      <c r="I331" s="311">
        <f>'I-4 History'!I323</f>
        <v>0</v>
      </c>
      <c r="J331" s="311">
        <f>'I-4 History'!J323</f>
        <v>0</v>
      </c>
      <c r="K331" s="311">
        <f>'I-4 History'!K323</f>
        <v>0</v>
      </c>
      <c r="L331" s="309">
        <f ca="1">'A-11'!B$68</f>
        <v>0</v>
      </c>
      <c r="M331" s="805">
        <f ca="1">'A-11'!C$68</f>
        <v>0</v>
      </c>
      <c r="N331" s="311">
        <f ca="1">'A-11'!D$68</f>
        <v>0</v>
      </c>
      <c r="O331" s="309">
        <f ca="1">'A-11'!E$68</f>
        <v>0</v>
      </c>
      <c r="P331" s="309">
        <f ca="1">'A-11'!F$68</f>
        <v>0</v>
      </c>
      <c r="Q331" s="309">
        <f ca="1">'A-11'!G$68</f>
        <v>0</v>
      </c>
      <c r="R331" s="309">
        <f ca="1">'A-11'!H$68</f>
        <v>0</v>
      </c>
      <c r="S331" s="309">
        <f ca="1">'A-11'!I$68</f>
        <v>0</v>
      </c>
    </row>
    <row r="332" spans="1:19" x14ac:dyDescent="0.2">
      <c r="A332" s="5"/>
      <c r="B332" s="249"/>
      <c r="C332" s="13" t="s">
        <v>70</v>
      </c>
      <c r="D332" s="311">
        <f>'I-4 History'!D324</f>
        <v>0</v>
      </c>
      <c r="E332" s="311">
        <f>'I-4 History'!E324</f>
        <v>0</v>
      </c>
      <c r="F332" s="311">
        <f>'I-4 History'!F324</f>
        <v>0</v>
      </c>
      <c r="G332" s="311">
        <f>'I-4 History'!G324</f>
        <v>0</v>
      </c>
      <c r="H332" s="311">
        <f>'I-4 History'!H324</f>
        <v>0</v>
      </c>
      <c r="I332" s="311">
        <f>'I-4 History'!I324</f>
        <v>0</v>
      </c>
      <c r="J332" s="311">
        <f>'I-4 History'!J324</f>
        <v>0</v>
      </c>
      <c r="K332" s="311">
        <f>'I-4 History'!K324</f>
        <v>0</v>
      </c>
      <c r="L332" s="309">
        <f ca="1">'A-11'!B$69</f>
        <v>0</v>
      </c>
      <c r="M332" s="805">
        <f ca="1">'A-11'!C$69</f>
        <v>0.55083117353247846</v>
      </c>
      <c r="N332" s="311">
        <f ca="1">'A-11'!D$69</f>
        <v>0.55083117353247846</v>
      </c>
      <c r="O332" s="309">
        <f ca="1">'A-11'!E$69</f>
        <v>0.55820261226714707</v>
      </c>
      <c r="P332" s="309">
        <f ca="1">'A-11'!F$69</f>
        <v>0.56590043988633387</v>
      </c>
      <c r="Q332" s="309">
        <f ca="1">'A-11'!G$69</f>
        <v>0.57339724530303438</v>
      </c>
      <c r="R332" s="309">
        <f ca="1">'A-11'!H$69</f>
        <v>0.58054348711448434</v>
      </c>
      <c r="S332" s="309">
        <f ca="1">'A-11'!I$69</f>
        <v>0.58729198618945366</v>
      </c>
    </row>
    <row r="333" spans="1:19" x14ac:dyDescent="0.2">
      <c r="A333" s="5"/>
      <c r="B333" s="249"/>
      <c r="C333" s="12" t="s">
        <v>75</v>
      </c>
      <c r="D333" s="312">
        <f t="shared" ref="D333:K333" si="79">SUBTOTAL(9,D327:D332)</f>
        <v>0</v>
      </c>
      <c r="E333" s="310">
        <f t="shared" si="79"/>
        <v>0</v>
      </c>
      <c r="F333" s="310">
        <f t="shared" si="79"/>
        <v>0</v>
      </c>
      <c r="G333" s="310">
        <f t="shared" si="79"/>
        <v>0</v>
      </c>
      <c r="H333" s="310">
        <f t="shared" si="79"/>
        <v>0</v>
      </c>
      <c r="I333" s="310">
        <f t="shared" si="79"/>
        <v>0</v>
      </c>
      <c r="J333" s="310">
        <f t="shared" si="79"/>
        <v>0</v>
      </c>
      <c r="K333" s="310">
        <f t="shared" si="79"/>
        <v>0</v>
      </c>
      <c r="L333" s="310">
        <f t="shared" ref="L333:S333" ca="1" si="80">SUBTOTAL(9,L327:L332)</f>
        <v>0</v>
      </c>
      <c r="M333" s="510">
        <f t="shared" ca="1" si="80"/>
        <v>0.55083117353247846</v>
      </c>
      <c r="N333" s="312">
        <f t="shared" ca="1" si="80"/>
        <v>0.55083117353247846</v>
      </c>
      <c r="O333" s="310">
        <f t="shared" ca="1" si="80"/>
        <v>0.55820261226714707</v>
      </c>
      <c r="P333" s="310">
        <f t="shared" ca="1" si="80"/>
        <v>0.56590043988633387</v>
      </c>
      <c r="Q333" s="310">
        <f t="shared" ca="1" si="80"/>
        <v>0.57339724530303438</v>
      </c>
      <c r="R333" s="310">
        <f t="shared" ca="1" si="80"/>
        <v>0.58054348711448434</v>
      </c>
      <c r="S333" s="310">
        <f t="shared" ca="1" si="80"/>
        <v>0.58729198618945366</v>
      </c>
    </row>
    <row r="334" spans="1:19" x14ac:dyDescent="0.2">
      <c r="A334" s="5"/>
      <c r="B334" s="249"/>
      <c r="C334" s="12"/>
      <c r="D334" s="262"/>
      <c r="E334" s="262"/>
      <c r="F334" s="262"/>
      <c r="G334" s="262"/>
      <c r="H334" s="262"/>
      <c r="I334" s="262"/>
      <c r="J334" s="262"/>
      <c r="K334" s="262"/>
      <c r="L334" s="262"/>
      <c r="M334" s="806"/>
      <c r="N334" s="262"/>
      <c r="O334" s="262"/>
      <c r="P334" s="262"/>
      <c r="Q334" s="262"/>
      <c r="R334" s="262"/>
      <c r="S334" s="262"/>
    </row>
    <row r="335" spans="1:19" x14ac:dyDescent="0.2">
      <c r="A335" s="5"/>
      <c r="B335" s="249" t="str">
        <f ca="1">+'I-4 History'!B327</f>
        <v>A-12</v>
      </c>
      <c r="C335" s="14" t="str">
        <f ca="1">+'I-4 History'!C327</f>
        <v>Corporate Finance</v>
      </c>
      <c r="D335" s="11"/>
      <c r="E335" s="11"/>
      <c r="F335" s="11"/>
      <c r="G335" s="11"/>
      <c r="H335" s="11"/>
      <c r="I335" s="11"/>
      <c r="J335" s="11"/>
      <c r="K335" s="11"/>
      <c r="L335" s="11"/>
      <c r="M335" s="504"/>
      <c r="N335" s="11"/>
      <c r="O335" s="11"/>
      <c r="P335" s="11"/>
      <c r="Q335" s="11"/>
      <c r="R335" s="11"/>
      <c r="S335" s="11"/>
    </row>
    <row r="336" spans="1:19" x14ac:dyDescent="0.2">
      <c r="A336" s="5"/>
      <c r="B336" s="249"/>
      <c r="C336" s="13" t="s">
        <v>68</v>
      </c>
      <c r="D336" s="311">
        <f>'I-4 History'!D328</f>
        <v>0</v>
      </c>
      <c r="E336" s="311">
        <f>'I-4 History'!E328</f>
        <v>0</v>
      </c>
      <c r="F336" s="311">
        <f>'I-4 History'!F328</f>
        <v>0</v>
      </c>
      <c r="G336" s="311">
        <f>'I-4 History'!G328</f>
        <v>0</v>
      </c>
      <c r="H336" s="311">
        <f>'I-4 History'!H328</f>
        <v>0</v>
      </c>
      <c r="I336" s="311">
        <f>'I-4 History'!I328</f>
        <v>0</v>
      </c>
      <c r="J336" s="311">
        <f>'I-4 History'!J328</f>
        <v>0</v>
      </c>
      <c r="K336" s="311">
        <f>'I-4 History'!K328</f>
        <v>0</v>
      </c>
      <c r="L336" s="309">
        <f ca="1">'A-12'!B$64</f>
        <v>0</v>
      </c>
      <c r="M336" s="805">
        <f ca="1">'A-12'!C$64</f>
        <v>0</v>
      </c>
      <c r="N336" s="311">
        <f ca="1">'A-12'!D$64</f>
        <v>0</v>
      </c>
      <c r="O336" s="309">
        <f ca="1">'A-12'!E$64</f>
        <v>0</v>
      </c>
      <c r="P336" s="309">
        <f ca="1">'A-12'!F$64</f>
        <v>0</v>
      </c>
      <c r="Q336" s="309">
        <f ca="1">'A-12'!G$64</f>
        <v>0</v>
      </c>
      <c r="R336" s="309">
        <f ca="1">'A-12'!H$64</f>
        <v>0</v>
      </c>
      <c r="S336" s="309">
        <f ca="1">'A-12'!I$64</f>
        <v>0</v>
      </c>
    </row>
    <row r="337" spans="1:19" x14ac:dyDescent="0.2">
      <c r="A337" s="5"/>
      <c r="B337" s="249"/>
      <c r="C337" s="13" t="s">
        <v>69</v>
      </c>
      <c r="D337" s="311">
        <f>'I-4 History'!D329</f>
        <v>0</v>
      </c>
      <c r="E337" s="311">
        <f>'I-4 History'!E329</f>
        <v>0</v>
      </c>
      <c r="F337" s="311">
        <f>'I-4 History'!F329</f>
        <v>0</v>
      </c>
      <c r="G337" s="311">
        <f>'I-4 History'!G329</f>
        <v>0</v>
      </c>
      <c r="H337" s="311">
        <f>'I-4 History'!H329</f>
        <v>0</v>
      </c>
      <c r="I337" s="311">
        <f>'I-4 History'!I329</f>
        <v>0</v>
      </c>
      <c r="J337" s="311">
        <f>'I-4 History'!J329</f>
        <v>0</v>
      </c>
      <c r="K337" s="311">
        <f>'I-4 History'!K329</f>
        <v>0</v>
      </c>
      <c r="L337" s="309">
        <f ca="1">'A-12'!B$65</f>
        <v>0</v>
      </c>
      <c r="M337" s="805">
        <f ca="1">'A-12'!C$65</f>
        <v>0</v>
      </c>
      <c r="N337" s="311">
        <f ca="1">'A-12'!D$65</f>
        <v>0</v>
      </c>
      <c r="O337" s="309">
        <f ca="1">'A-12'!E$65</f>
        <v>0</v>
      </c>
      <c r="P337" s="309">
        <f ca="1">'A-12'!F$65</f>
        <v>0</v>
      </c>
      <c r="Q337" s="309">
        <f ca="1">'A-12'!G$65</f>
        <v>0</v>
      </c>
      <c r="R337" s="309">
        <f ca="1">'A-12'!H$65</f>
        <v>0</v>
      </c>
      <c r="S337" s="309">
        <f ca="1">'A-12'!I$65</f>
        <v>0</v>
      </c>
    </row>
    <row r="338" spans="1:19" s="736" customFormat="1" x14ac:dyDescent="0.2">
      <c r="A338" s="5"/>
      <c r="B338" s="249"/>
      <c r="C338" s="13" t="s">
        <v>546</v>
      </c>
      <c r="D338" s="311">
        <f>'I-4 History'!D330</f>
        <v>0</v>
      </c>
      <c r="E338" s="311">
        <f>'I-4 History'!E330</f>
        <v>0</v>
      </c>
      <c r="F338" s="311">
        <f>'I-4 History'!F330</f>
        <v>0</v>
      </c>
      <c r="G338" s="311">
        <f>'I-4 History'!G330</f>
        <v>0</v>
      </c>
      <c r="H338" s="311">
        <f>'I-4 History'!H330</f>
        <v>0</v>
      </c>
      <c r="I338" s="311">
        <f>'I-4 History'!I330</f>
        <v>0</v>
      </c>
      <c r="J338" s="311">
        <f>'I-4 History'!J330</f>
        <v>0</v>
      </c>
      <c r="K338" s="311">
        <f>'I-4 History'!K330</f>
        <v>0</v>
      </c>
      <c r="L338" s="309">
        <f ca="1">'A-12'!B$66</f>
        <v>0</v>
      </c>
      <c r="M338" s="805">
        <f ca="1">'A-12'!C$66</f>
        <v>0</v>
      </c>
      <c r="N338" s="311">
        <f ca="1">'A-12'!D$66</f>
        <v>0</v>
      </c>
      <c r="O338" s="309">
        <f ca="1">'A-12'!E$66</f>
        <v>0</v>
      </c>
      <c r="P338" s="309">
        <f ca="1">'A-12'!F$66</f>
        <v>0</v>
      </c>
      <c r="Q338" s="309">
        <f ca="1">'A-12'!G$66</f>
        <v>0</v>
      </c>
      <c r="R338" s="309">
        <f ca="1">'A-12'!H$66</f>
        <v>0</v>
      </c>
      <c r="S338" s="309">
        <f ca="1">'A-12'!I$66</f>
        <v>0</v>
      </c>
    </row>
    <row r="339" spans="1:19" x14ac:dyDescent="0.2">
      <c r="A339" s="5"/>
      <c r="B339" s="249"/>
      <c r="C339" s="13" t="s">
        <v>547</v>
      </c>
      <c r="D339" s="311">
        <f>'I-4 History'!D331</f>
        <v>0</v>
      </c>
      <c r="E339" s="311">
        <f>'I-4 History'!E331</f>
        <v>0</v>
      </c>
      <c r="F339" s="311">
        <f>'I-4 History'!F331</f>
        <v>0</v>
      </c>
      <c r="G339" s="311">
        <f>'I-4 History'!G331</f>
        <v>0</v>
      </c>
      <c r="H339" s="311">
        <f>'I-4 History'!H331</f>
        <v>0</v>
      </c>
      <c r="I339" s="311">
        <f>'I-4 History'!I331</f>
        <v>0</v>
      </c>
      <c r="J339" s="311">
        <f>'I-4 History'!J331</f>
        <v>0</v>
      </c>
      <c r="K339" s="311">
        <f>'I-4 History'!K331</f>
        <v>0</v>
      </c>
      <c r="L339" s="309">
        <f ca="1">'A-12'!B$67</f>
        <v>0</v>
      </c>
      <c r="M339" s="805">
        <f ca="1">'A-12'!C$67</f>
        <v>0</v>
      </c>
      <c r="N339" s="311">
        <f ca="1">'A-12'!D$67</f>
        <v>0</v>
      </c>
      <c r="O339" s="309">
        <f ca="1">'A-12'!E$67</f>
        <v>0</v>
      </c>
      <c r="P339" s="309">
        <f ca="1">'A-12'!F$67</f>
        <v>0</v>
      </c>
      <c r="Q339" s="309">
        <f ca="1">'A-12'!G$67</f>
        <v>0</v>
      </c>
      <c r="R339" s="309">
        <f ca="1">'A-12'!H$67</f>
        <v>0</v>
      </c>
      <c r="S339" s="309">
        <f ca="1">'A-12'!I$67</f>
        <v>0</v>
      </c>
    </row>
    <row r="340" spans="1:19" s="736" customFormat="1" x14ac:dyDescent="0.2">
      <c r="A340" s="5"/>
      <c r="B340" s="249"/>
      <c r="C340" s="13" t="s">
        <v>498</v>
      </c>
      <c r="D340" s="311">
        <f>'I-4 History'!D332</f>
        <v>0</v>
      </c>
      <c r="E340" s="311">
        <f>'I-4 History'!E332</f>
        <v>0</v>
      </c>
      <c r="F340" s="311">
        <f>'I-4 History'!F332</f>
        <v>0</v>
      </c>
      <c r="G340" s="311">
        <f>'I-4 History'!G332</f>
        <v>0</v>
      </c>
      <c r="H340" s="311">
        <f>'I-4 History'!H332</f>
        <v>0</v>
      </c>
      <c r="I340" s="311">
        <f>'I-4 History'!I332</f>
        <v>0</v>
      </c>
      <c r="J340" s="311">
        <f>'I-4 History'!J332</f>
        <v>0</v>
      </c>
      <c r="K340" s="311">
        <f>'I-4 History'!K332</f>
        <v>0</v>
      </c>
      <c r="L340" s="309">
        <f ca="1">'A-12'!B$68</f>
        <v>0</v>
      </c>
      <c r="M340" s="805">
        <f ca="1">'A-12'!C$68</f>
        <v>0</v>
      </c>
      <c r="N340" s="311">
        <f ca="1">'A-12'!D$68</f>
        <v>0</v>
      </c>
      <c r="O340" s="309">
        <f ca="1">'A-12'!E$68</f>
        <v>0</v>
      </c>
      <c r="P340" s="309">
        <f ca="1">'A-12'!F$68</f>
        <v>0</v>
      </c>
      <c r="Q340" s="309">
        <f ca="1">'A-12'!G$68</f>
        <v>0</v>
      </c>
      <c r="R340" s="309">
        <f ca="1">'A-12'!H$68</f>
        <v>0</v>
      </c>
      <c r="S340" s="309">
        <f ca="1">'A-12'!I$68</f>
        <v>0</v>
      </c>
    </row>
    <row r="341" spans="1:19" x14ac:dyDescent="0.2">
      <c r="A341" s="5"/>
      <c r="B341" s="249"/>
      <c r="C341" s="13" t="s">
        <v>70</v>
      </c>
      <c r="D341" s="311">
        <f>'I-4 History'!D333</f>
        <v>0</v>
      </c>
      <c r="E341" s="311">
        <f>'I-4 History'!E333</f>
        <v>0</v>
      </c>
      <c r="F341" s="311">
        <f>'I-4 History'!F333</f>
        <v>0</v>
      </c>
      <c r="G341" s="311">
        <f>'I-4 History'!G333</f>
        <v>0</v>
      </c>
      <c r="H341" s="311">
        <f>'I-4 History'!H333</f>
        <v>0</v>
      </c>
      <c r="I341" s="311">
        <f>'I-4 History'!I333</f>
        <v>0</v>
      </c>
      <c r="J341" s="311">
        <f>'I-4 History'!J333</f>
        <v>0</v>
      </c>
      <c r="K341" s="311">
        <f>'I-4 History'!K333</f>
        <v>0</v>
      </c>
      <c r="L341" s="309">
        <f ca="1">'A-12'!B$69</f>
        <v>0</v>
      </c>
      <c r="M341" s="805">
        <f ca="1">'A-12'!C$69</f>
        <v>2.6308233814022528</v>
      </c>
      <c r="N341" s="311">
        <f ca="1">'A-12'!D$69</f>
        <v>2.6308233814022528</v>
      </c>
      <c r="O341" s="309">
        <f ca="1">'A-12'!E$69</f>
        <v>2.6660300913881336</v>
      </c>
      <c r="P341" s="309">
        <f ca="1">'A-12'!F$69</f>
        <v>2.7027956665038033</v>
      </c>
      <c r="Q341" s="309">
        <f ca="1">'A-12'!G$69</f>
        <v>2.7386011399841741</v>
      </c>
      <c r="R341" s="309">
        <f ca="1">'A-12'!H$69</f>
        <v>2.7727322875119169</v>
      </c>
      <c r="S341" s="309">
        <f ca="1">'A-12'!I$69</f>
        <v>2.8049637769571203</v>
      </c>
    </row>
    <row r="342" spans="1:19" x14ac:dyDescent="0.2">
      <c r="A342" s="5"/>
      <c r="B342" s="249"/>
      <c r="C342" s="12" t="s">
        <v>75</v>
      </c>
      <c r="D342" s="312">
        <f t="shared" ref="D342:K342" si="81">SUBTOTAL(9,D336:D341)</f>
        <v>0</v>
      </c>
      <c r="E342" s="310">
        <f t="shared" si="81"/>
        <v>0</v>
      </c>
      <c r="F342" s="310">
        <f t="shared" si="81"/>
        <v>0</v>
      </c>
      <c r="G342" s="310">
        <f t="shared" si="81"/>
        <v>0</v>
      </c>
      <c r="H342" s="310">
        <f t="shared" si="81"/>
        <v>0</v>
      </c>
      <c r="I342" s="310">
        <f t="shared" si="81"/>
        <v>0</v>
      </c>
      <c r="J342" s="310">
        <f t="shared" si="81"/>
        <v>0</v>
      </c>
      <c r="K342" s="310">
        <f t="shared" si="81"/>
        <v>0</v>
      </c>
      <c r="L342" s="310">
        <f t="shared" ref="L342:S342" ca="1" si="82">SUBTOTAL(9,L336:L341)</f>
        <v>0</v>
      </c>
      <c r="M342" s="510">
        <f t="shared" ca="1" si="82"/>
        <v>2.6308233814022528</v>
      </c>
      <c r="N342" s="312">
        <f t="shared" ca="1" si="82"/>
        <v>2.6308233814022528</v>
      </c>
      <c r="O342" s="310">
        <f t="shared" ca="1" si="82"/>
        <v>2.6660300913881336</v>
      </c>
      <c r="P342" s="310">
        <f t="shared" ca="1" si="82"/>
        <v>2.7027956665038033</v>
      </c>
      <c r="Q342" s="310">
        <f t="shared" ca="1" si="82"/>
        <v>2.7386011399841741</v>
      </c>
      <c r="R342" s="310">
        <f t="shared" ca="1" si="82"/>
        <v>2.7727322875119169</v>
      </c>
      <c r="S342" s="310">
        <f t="shared" ca="1" si="82"/>
        <v>2.8049637769571203</v>
      </c>
    </row>
    <row r="343" spans="1:19" x14ac:dyDescent="0.2">
      <c r="A343" s="5"/>
      <c r="B343" s="249"/>
      <c r="C343" s="12"/>
      <c r="D343" s="262"/>
      <c r="E343" s="262"/>
      <c r="F343" s="262"/>
      <c r="G343" s="262"/>
      <c r="H343" s="262"/>
      <c r="I343" s="262"/>
      <c r="J343" s="262"/>
      <c r="K343" s="262"/>
      <c r="L343" s="262"/>
      <c r="M343" s="806"/>
      <c r="N343" s="262"/>
      <c r="O343" s="262"/>
      <c r="P343" s="262"/>
      <c r="Q343" s="262"/>
      <c r="R343" s="262"/>
      <c r="S343" s="262"/>
    </row>
    <row r="344" spans="1:19" x14ac:dyDescent="0.2">
      <c r="A344" s="5"/>
      <c r="B344" s="249" t="str">
        <f ca="1">+'I-4 History'!B336</f>
        <v>A-13</v>
      </c>
      <c r="C344" s="14" t="str">
        <f ca="1">+'I-4 History'!C336</f>
        <v>Operational Finance</v>
      </c>
      <c r="D344" s="11"/>
      <c r="E344" s="11"/>
      <c r="F344" s="11"/>
      <c r="G344" s="11"/>
      <c r="H344" s="11"/>
      <c r="I344" s="11"/>
      <c r="J344" s="11"/>
      <c r="K344" s="11"/>
      <c r="L344" s="11"/>
      <c r="M344" s="504"/>
      <c r="N344" s="11"/>
      <c r="O344" s="11"/>
      <c r="P344" s="11"/>
      <c r="Q344" s="11"/>
      <c r="R344" s="11"/>
      <c r="S344" s="11"/>
    </row>
    <row r="345" spans="1:19" x14ac:dyDescent="0.2">
      <c r="B345" s="249"/>
      <c r="C345" s="13" t="s">
        <v>68</v>
      </c>
      <c r="D345" s="311">
        <f>'I-4 History'!D337</f>
        <v>0</v>
      </c>
      <c r="E345" s="311">
        <f>'I-4 History'!E337</f>
        <v>0</v>
      </c>
      <c r="F345" s="311">
        <f>'I-4 History'!F337</f>
        <v>0</v>
      </c>
      <c r="G345" s="311">
        <f>'I-4 History'!G337</f>
        <v>0</v>
      </c>
      <c r="H345" s="311">
        <f>'I-4 History'!H337</f>
        <v>0</v>
      </c>
      <c r="I345" s="311">
        <f>'I-4 History'!I337</f>
        <v>0</v>
      </c>
      <c r="J345" s="311">
        <f>'I-4 History'!J337</f>
        <v>0</v>
      </c>
      <c r="K345" s="311">
        <f>'I-4 History'!K337</f>
        <v>0</v>
      </c>
      <c r="L345" s="309">
        <f ca="1">'A-13'!B$64</f>
        <v>0</v>
      </c>
      <c r="M345" s="805">
        <f ca="1">'A-13'!C$64</f>
        <v>0</v>
      </c>
      <c r="N345" s="311">
        <f ca="1">'A-13'!D$64</f>
        <v>0</v>
      </c>
      <c r="O345" s="309">
        <f ca="1">'A-13'!E$64</f>
        <v>0</v>
      </c>
      <c r="P345" s="309">
        <f ca="1">'A-13'!F$64</f>
        <v>0</v>
      </c>
      <c r="Q345" s="309">
        <f ca="1">'A-13'!G$64</f>
        <v>0</v>
      </c>
      <c r="R345" s="309">
        <f ca="1">'A-13'!H$64</f>
        <v>0</v>
      </c>
      <c r="S345" s="309">
        <f ca="1">'A-13'!I$64</f>
        <v>0</v>
      </c>
    </row>
    <row r="346" spans="1:19" x14ac:dyDescent="0.2">
      <c r="B346" s="249"/>
      <c r="C346" s="13" t="s">
        <v>69</v>
      </c>
      <c r="D346" s="311">
        <f>'I-4 History'!D338</f>
        <v>0</v>
      </c>
      <c r="E346" s="311">
        <f>'I-4 History'!E338</f>
        <v>0</v>
      </c>
      <c r="F346" s="311">
        <f>'I-4 History'!F338</f>
        <v>0</v>
      </c>
      <c r="G346" s="311">
        <f>'I-4 History'!G338</f>
        <v>0</v>
      </c>
      <c r="H346" s="311">
        <f>'I-4 History'!H338</f>
        <v>0</v>
      </c>
      <c r="I346" s="311">
        <f>'I-4 History'!I338</f>
        <v>0</v>
      </c>
      <c r="J346" s="311">
        <f>'I-4 History'!J338</f>
        <v>0</v>
      </c>
      <c r="K346" s="311">
        <f>'I-4 History'!K338</f>
        <v>0</v>
      </c>
      <c r="L346" s="309">
        <f ca="1">'A-13'!B$65</f>
        <v>0</v>
      </c>
      <c r="M346" s="805">
        <f ca="1">'A-13'!C$65</f>
        <v>0</v>
      </c>
      <c r="N346" s="311">
        <f ca="1">'A-13'!D$65</f>
        <v>0</v>
      </c>
      <c r="O346" s="309">
        <f ca="1">'A-13'!E$65</f>
        <v>0</v>
      </c>
      <c r="P346" s="309">
        <f ca="1">'A-13'!F$65</f>
        <v>0</v>
      </c>
      <c r="Q346" s="309">
        <f ca="1">'A-13'!G$65</f>
        <v>0</v>
      </c>
      <c r="R346" s="309">
        <f ca="1">'A-13'!H$65</f>
        <v>0</v>
      </c>
      <c r="S346" s="309">
        <f ca="1">'A-13'!I$65</f>
        <v>0</v>
      </c>
    </row>
    <row r="347" spans="1:19" s="736" customFormat="1" x14ac:dyDescent="0.2">
      <c r="B347" s="249"/>
      <c r="C347" s="13" t="s">
        <v>546</v>
      </c>
      <c r="D347" s="311">
        <f>'I-4 History'!D339</f>
        <v>0</v>
      </c>
      <c r="E347" s="311">
        <f>'I-4 History'!E339</f>
        <v>0</v>
      </c>
      <c r="F347" s="311">
        <f>'I-4 History'!F339</f>
        <v>0</v>
      </c>
      <c r="G347" s="311">
        <f>'I-4 History'!G339</f>
        <v>0</v>
      </c>
      <c r="H347" s="311">
        <f>'I-4 History'!H339</f>
        <v>0</v>
      </c>
      <c r="I347" s="311">
        <f>'I-4 History'!I339</f>
        <v>0</v>
      </c>
      <c r="J347" s="311">
        <f>'I-4 History'!J339</f>
        <v>0</v>
      </c>
      <c r="K347" s="311">
        <f>'I-4 History'!K339</f>
        <v>0</v>
      </c>
      <c r="L347" s="309">
        <f ca="1">'A-13'!B$66</f>
        <v>0</v>
      </c>
      <c r="M347" s="805">
        <f ca="1">'A-13'!C$66</f>
        <v>0</v>
      </c>
      <c r="N347" s="311">
        <f ca="1">'A-13'!D$66</f>
        <v>0</v>
      </c>
      <c r="O347" s="309">
        <f ca="1">'A-13'!E$66</f>
        <v>0</v>
      </c>
      <c r="P347" s="309">
        <f ca="1">'A-13'!F$66</f>
        <v>0</v>
      </c>
      <c r="Q347" s="309">
        <f ca="1">'A-13'!G$66</f>
        <v>0</v>
      </c>
      <c r="R347" s="309">
        <f ca="1">'A-13'!H$66</f>
        <v>0</v>
      </c>
      <c r="S347" s="309">
        <f ca="1">'A-13'!I$66</f>
        <v>0</v>
      </c>
    </row>
    <row r="348" spans="1:19" x14ac:dyDescent="0.2">
      <c r="B348" s="249"/>
      <c r="C348" s="13" t="s">
        <v>547</v>
      </c>
      <c r="D348" s="311">
        <f>'I-4 History'!D340</f>
        <v>0</v>
      </c>
      <c r="E348" s="311">
        <f>'I-4 History'!E340</f>
        <v>0</v>
      </c>
      <c r="F348" s="311">
        <f>'I-4 History'!F340</f>
        <v>0</v>
      </c>
      <c r="G348" s="311">
        <f>'I-4 History'!G340</f>
        <v>0</v>
      </c>
      <c r="H348" s="311">
        <f>'I-4 History'!H340</f>
        <v>0</v>
      </c>
      <c r="I348" s="311">
        <f>'I-4 History'!I340</f>
        <v>0</v>
      </c>
      <c r="J348" s="311">
        <f>'I-4 History'!J340</f>
        <v>0</v>
      </c>
      <c r="K348" s="311">
        <f>'I-4 History'!K340</f>
        <v>0</v>
      </c>
      <c r="L348" s="309">
        <f ca="1">'A-13'!B$67</f>
        <v>0</v>
      </c>
      <c r="M348" s="805">
        <f ca="1">'A-13'!C$67</f>
        <v>0</v>
      </c>
      <c r="N348" s="311">
        <f ca="1">'A-13'!D$67</f>
        <v>0</v>
      </c>
      <c r="O348" s="309">
        <f ca="1">'A-13'!E$67</f>
        <v>0</v>
      </c>
      <c r="P348" s="309">
        <f ca="1">'A-13'!F$67</f>
        <v>0</v>
      </c>
      <c r="Q348" s="309">
        <f ca="1">'A-13'!G$67</f>
        <v>0</v>
      </c>
      <c r="R348" s="309">
        <f ca="1">'A-13'!H$67</f>
        <v>0</v>
      </c>
      <c r="S348" s="309">
        <f ca="1">'A-13'!I$67</f>
        <v>0</v>
      </c>
    </row>
    <row r="349" spans="1:19" s="736" customFormat="1" x14ac:dyDescent="0.2">
      <c r="B349" s="249"/>
      <c r="C349" s="13" t="s">
        <v>498</v>
      </c>
      <c r="D349" s="311">
        <f>'I-4 History'!D341</f>
        <v>0</v>
      </c>
      <c r="E349" s="311">
        <f>'I-4 History'!E341</f>
        <v>0</v>
      </c>
      <c r="F349" s="311">
        <f>'I-4 History'!F341</f>
        <v>0</v>
      </c>
      <c r="G349" s="311">
        <f>'I-4 History'!G341</f>
        <v>0</v>
      </c>
      <c r="H349" s="311">
        <f>'I-4 History'!H341</f>
        <v>0</v>
      </c>
      <c r="I349" s="311">
        <f>'I-4 History'!I341</f>
        <v>0</v>
      </c>
      <c r="J349" s="311">
        <f>'I-4 History'!J341</f>
        <v>0</v>
      </c>
      <c r="K349" s="311">
        <f>'I-4 History'!K341</f>
        <v>0</v>
      </c>
      <c r="L349" s="309">
        <f ca="1">'A-13'!B$68</f>
        <v>0</v>
      </c>
      <c r="M349" s="805">
        <f ca="1">'A-13'!C$68</f>
        <v>0</v>
      </c>
      <c r="N349" s="311">
        <f ca="1">'A-13'!D$68</f>
        <v>0</v>
      </c>
      <c r="O349" s="309">
        <f ca="1">'A-13'!E$68</f>
        <v>0</v>
      </c>
      <c r="P349" s="309">
        <f ca="1">'A-13'!F$68</f>
        <v>0</v>
      </c>
      <c r="Q349" s="309">
        <f ca="1">'A-13'!G$68</f>
        <v>0</v>
      </c>
      <c r="R349" s="309">
        <f ca="1">'A-13'!H$68</f>
        <v>0</v>
      </c>
      <c r="S349" s="309">
        <f ca="1">'A-13'!I$68</f>
        <v>0</v>
      </c>
    </row>
    <row r="350" spans="1:19" x14ac:dyDescent="0.2">
      <c r="B350" s="249"/>
      <c r="C350" s="13" t="s">
        <v>70</v>
      </c>
      <c r="D350" s="311">
        <f>'I-4 History'!D342</f>
        <v>0</v>
      </c>
      <c r="E350" s="311">
        <f>'I-4 History'!E342</f>
        <v>0</v>
      </c>
      <c r="F350" s="311">
        <f>'I-4 History'!F342</f>
        <v>0</v>
      </c>
      <c r="G350" s="311">
        <f>'I-4 History'!G342</f>
        <v>0</v>
      </c>
      <c r="H350" s="311">
        <f>'I-4 History'!H342</f>
        <v>0</v>
      </c>
      <c r="I350" s="311">
        <f>'I-4 History'!I342</f>
        <v>0</v>
      </c>
      <c r="J350" s="311">
        <f>'I-4 History'!J342</f>
        <v>0</v>
      </c>
      <c r="K350" s="311">
        <f>'I-4 History'!K342</f>
        <v>0</v>
      </c>
      <c r="L350" s="309">
        <f ca="1">'A-13'!B$69</f>
        <v>0</v>
      </c>
      <c r="M350" s="805">
        <f ca="1">'A-13'!C$69</f>
        <v>1.5223418481583064</v>
      </c>
      <c r="N350" s="311">
        <f ca="1">'A-13'!D$69</f>
        <v>1.5223418481583064</v>
      </c>
      <c r="O350" s="309">
        <f ca="1">'A-13'!E$69</f>
        <v>1.5427144236517292</v>
      </c>
      <c r="P350" s="309">
        <f ca="1">'A-13'!F$69</f>
        <v>1.5639890458729897</v>
      </c>
      <c r="Q350" s="309">
        <f ca="1">'A-13'!G$69</f>
        <v>1.5847080994809277</v>
      </c>
      <c r="R350" s="309">
        <f ca="1">'A-13'!H$69</f>
        <v>1.6044582942581436</v>
      </c>
      <c r="S350" s="309">
        <f ca="1">'A-13'!I$69</f>
        <v>1.6231092404059433</v>
      </c>
    </row>
    <row r="351" spans="1:19" x14ac:dyDescent="0.2">
      <c r="B351" s="249"/>
      <c r="C351" s="12" t="s">
        <v>75</v>
      </c>
      <c r="D351" s="312">
        <f t="shared" ref="D351:K351" si="83">SUBTOTAL(9,D345:D350)</f>
        <v>0</v>
      </c>
      <c r="E351" s="310">
        <f t="shared" si="83"/>
        <v>0</v>
      </c>
      <c r="F351" s="310">
        <f t="shared" si="83"/>
        <v>0</v>
      </c>
      <c r="G351" s="310">
        <f t="shared" si="83"/>
        <v>0</v>
      </c>
      <c r="H351" s="310">
        <f t="shared" si="83"/>
        <v>0</v>
      </c>
      <c r="I351" s="310">
        <f t="shared" si="83"/>
        <v>0</v>
      </c>
      <c r="J351" s="310">
        <f t="shared" si="83"/>
        <v>0</v>
      </c>
      <c r="K351" s="310">
        <f t="shared" si="83"/>
        <v>0</v>
      </c>
      <c r="L351" s="310">
        <f t="shared" ref="L351:S351" ca="1" si="84">SUBTOTAL(9,L345:L350)</f>
        <v>0</v>
      </c>
      <c r="M351" s="510">
        <f t="shared" ca="1" si="84"/>
        <v>1.5223418481583064</v>
      </c>
      <c r="N351" s="312">
        <f t="shared" ca="1" si="84"/>
        <v>1.5223418481583064</v>
      </c>
      <c r="O351" s="310">
        <f t="shared" ca="1" si="84"/>
        <v>1.5427144236517292</v>
      </c>
      <c r="P351" s="310">
        <f t="shared" ca="1" si="84"/>
        <v>1.5639890458729897</v>
      </c>
      <c r="Q351" s="310">
        <f t="shared" ca="1" si="84"/>
        <v>1.5847080994809277</v>
      </c>
      <c r="R351" s="310">
        <f t="shared" ca="1" si="84"/>
        <v>1.6044582942581436</v>
      </c>
      <c r="S351" s="310">
        <f t="shared" ca="1" si="84"/>
        <v>1.6231092404059433</v>
      </c>
    </row>
    <row r="352" spans="1:19" x14ac:dyDescent="0.2">
      <c r="B352" s="249"/>
      <c r="C352" s="12"/>
      <c r="D352" s="262"/>
      <c r="E352" s="262"/>
      <c r="F352" s="262"/>
      <c r="G352" s="262"/>
      <c r="H352" s="262"/>
      <c r="I352" s="262"/>
      <c r="J352" s="262"/>
      <c r="K352" s="262"/>
      <c r="L352" s="262"/>
      <c r="M352" s="806"/>
      <c r="N352" s="262"/>
      <c r="O352" s="262"/>
      <c r="P352" s="262"/>
      <c r="Q352" s="262"/>
      <c r="R352" s="262"/>
      <c r="S352" s="262"/>
    </row>
    <row r="353" spans="1:19" x14ac:dyDescent="0.2">
      <c r="A353" s="5"/>
      <c r="B353" s="249" t="str">
        <f ca="1">+'I-4 History'!B345</f>
        <v>A-14</v>
      </c>
      <c r="C353" s="14" t="str">
        <f ca="1">+'I-4 History'!C345</f>
        <v>Regulatory Finance</v>
      </c>
      <c r="D353" s="11"/>
      <c r="E353" s="11"/>
      <c r="F353" s="11"/>
      <c r="G353" s="11"/>
      <c r="H353" s="11"/>
      <c r="I353" s="11"/>
      <c r="J353" s="11"/>
      <c r="K353" s="11"/>
      <c r="L353" s="11"/>
      <c r="M353" s="504"/>
      <c r="N353" s="11"/>
      <c r="O353" s="11"/>
      <c r="P353" s="11"/>
      <c r="Q353" s="11"/>
      <c r="R353" s="11"/>
      <c r="S353" s="11"/>
    </row>
    <row r="354" spans="1:19" x14ac:dyDescent="0.2">
      <c r="A354" s="5"/>
      <c r="B354" s="249"/>
      <c r="C354" s="13" t="s">
        <v>68</v>
      </c>
      <c r="D354" s="311">
        <f>'I-4 History'!D346</f>
        <v>0</v>
      </c>
      <c r="E354" s="311">
        <f>'I-4 History'!E346</f>
        <v>0</v>
      </c>
      <c r="F354" s="311">
        <f>'I-4 History'!F346</f>
        <v>0</v>
      </c>
      <c r="G354" s="311">
        <f>'I-4 History'!G346</f>
        <v>0</v>
      </c>
      <c r="H354" s="311">
        <f>'I-4 History'!H346</f>
        <v>0</v>
      </c>
      <c r="I354" s="311">
        <f>'I-4 History'!I346</f>
        <v>0</v>
      </c>
      <c r="J354" s="311">
        <f>'I-4 History'!J346</f>
        <v>0</v>
      </c>
      <c r="K354" s="311">
        <f>'I-4 History'!K346</f>
        <v>0</v>
      </c>
      <c r="L354" s="309">
        <f ca="1">'A-14'!B$64</f>
        <v>0</v>
      </c>
      <c r="M354" s="805">
        <f ca="1">'A-14'!C$64</f>
        <v>0</v>
      </c>
      <c r="N354" s="311">
        <f ca="1">'A-14'!D$64</f>
        <v>0</v>
      </c>
      <c r="O354" s="309">
        <f ca="1">'A-14'!E$64</f>
        <v>0</v>
      </c>
      <c r="P354" s="309">
        <f ca="1">'A-14'!F$64</f>
        <v>0</v>
      </c>
      <c r="Q354" s="309">
        <f ca="1">'A-14'!G$64</f>
        <v>0</v>
      </c>
      <c r="R354" s="309">
        <f ca="1">'A-14'!H$64</f>
        <v>0</v>
      </c>
      <c r="S354" s="309">
        <f ca="1">'A-14'!I$64</f>
        <v>0</v>
      </c>
    </row>
    <row r="355" spans="1:19" x14ac:dyDescent="0.2">
      <c r="A355" s="5"/>
      <c r="B355" s="249"/>
      <c r="C355" s="13" t="s">
        <v>69</v>
      </c>
      <c r="D355" s="311">
        <f>'I-4 History'!D347</f>
        <v>0</v>
      </c>
      <c r="E355" s="311">
        <f>'I-4 History'!E347</f>
        <v>0</v>
      </c>
      <c r="F355" s="311">
        <f>'I-4 History'!F347</f>
        <v>0</v>
      </c>
      <c r="G355" s="311">
        <f>'I-4 History'!G347</f>
        <v>0</v>
      </c>
      <c r="H355" s="311">
        <f>'I-4 History'!H347</f>
        <v>0</v>
      </c>
      <c r="I355" s="311">
        <f>'I-4 History'!I347</f>
        <v>0</v>
      </c>
      <c r="J355" s="311">
        <f>'I-4 History'!J347</f>
        <v>0</v>
      </c>
      <c r="K355" s="311">
        <f>'I-4 History'!K347</f>
        <v>0</v>
      </c>
      <c r="L355" s="309">
        <f ca="1">'A-14'!B$65</f>
        <v>0</v>
      </c>
      <c r="M355" s="805">
        <f ca="1">'A-14'!C$65</f>
        <v>0</v>
      </c>
      <c r="N355" s="311">
        <f ca="1">'A-14'!D$65</f>
        <v>0</v>
      </c>
      <c r="O355" s="309">
        <f ca="1">'A-14'!E$65</f>
        <v>0</v>
      </c>
      <c r="P355" s="309">
        <f ca="1">'A-14'!F$65</f>
        <v>0</v>
      </c>
      <c r="Q355" s="309">
        <f ca="1">'A-14'!G$65</f>
        <v>0</v>
      </c>
      <c r="R355" s="309">
        <f ca="1">'A-14'!H$65</f>
        <v>0</v>
      </c>
      <c r="S355" s="309">
        <f ca="1">'A-14'!I$65</f>
        <v>0</v>
      </c>
    </row>
    <row r="356" spans="1:19" s="736" customFormat="1" x14ac:dyDescent="0.2">
      <c r="A356" s="5"/>
      <c r="B356" s="249"/>
      <c r="C356" s="13" t="s">
        <v>546</v>
      </c>
      <c r="D356" s="311">
        <f>'I-4 History'!D348</f>
        <v>0</v>
      </c>
      <c r="E356" s="311">
        <f>'I-4 History'!E348</f>
        <v>0</v>
      </c>
      <c r="F356" s="311">
        <f>'I-4 History'!F348</f>
        <v>0</v>
      </c>
      <c r="G356" s="311">
        <f>'I-4 History'!G348</f>
        <v>0</v>
      </c>
      <c r="H356" s="311">
        <f>'I-4 History'!H348</f>
        <v>0</v>
      </c>
      <c r="I356" s="311">
        <f>'I-4 History'!I348</f>
        <v>0</v>
      </c>
      <c r="J356" s="311">
        <f>'I-4 History'!J348</f>
        <v>0</v>
      </c>
      <c r="K356" s="311">
        <f>'I-4 History'!K348</f>
        <v>0</v>
      </c>
      <c r="L356" s="309">
        <f ca="1">'A-14'!B$66</f>
        <v>0</v>
      </c>
      <c r="M356" s="805">
        <f ca="1">'A-14'!C$66</f>
        <v>0</v>
      </c>
      <c r="N356" s="311">
        <f ca="1">'A-14'!D$66</f>
        <v>0</v>
      </c>
      <c r="O356" s="309">
        <f ca="1">'A-14'!E$66</f>
        <v>0</v>
      </c>
      <c r="P356" s="309">
        <f ca="1">'A-14'!F$66</f>
        <v>0</v>
      </c>
      <c r="Q356" s="309">
        <f ca="1">'A-14'!G$66</f>
        <v>0</v>
      </c>
      <c r="R356" s="309">
        <f ca="1">'A-14'!H$66</f>
        <v>0</v>
      </c>
      <c r="S356" s="309">
        <f ca="1">'A-14'!I$66</f>
        <v>0</v>
      </c>
    </row>
    <row r="357" spans="1:19" x14ac:dyDescent="0.2">
      <c r="A357" s="5"/>
      <c r="B357" s="249"/>
      <c r="C357" s="13" t="s">
        <v>547</v>
      </c>
      <c r="D357" s="311">
        <f>'I-4 History'!D349</f>
        <v>0</v>
      </c>
      <c r="E357" s="311">
        <f>'I-4 History'!E349</f>
        <v>0</v>
      </c>
      <c r="F357" s="311">
        <f>'I-4 History'!F349</f>
        <v>0</v>
      </c>
      <c r="G357" s="311">
        <f>'I-4 History'!G349</f>
        <v>0</v>
      </c>
      <c r="H357" s="311">
        <f>'I-4 History'!H349</f>
        <v>0</v>
      </c>
      <c r="I357" s="311">
        <f>'I-4 History'!I349</f>
        <v>0</v>
      </c>
      <c r="J357" s="311">
        <f>'I-4 History'!J349</f>
        <v>0</v>
      </c>
      <c r="K357" s="311">
        <f>'I-4 History'!K349</f>
        <v>0</v>
      </c>
      <c r="L357" s="309">
        <f ca="1">'A-14'!B$67</f>
        <v>0</v>
      </c>
      <c r="M357" s="805">
        <f ca="1">'A-14'!C$67</f>
        <v>0</v>
      </c>
      <c r="N357" s="311">
        <f ca="1">'A-14'!D$67</f>
        <v>0</v>
      </c>
      <c r="O357" s="309">
        <f ca="1">'A-14'!E$67</f>
        <v>0</v>
      </c>
      <c r="P357" s="309">
        <f ca="1">'A-14'!F$67</f>
        <v>0</v>
      </c>
      <c r="Q357" s="309">
        <f ca="1">'A-14'!G$67</f>
        <v>0</v>
      </c>
      <c r="R357" s="309">
        <f ca="1">'A-14'!H$67</f>
        <v>0</v>
      </c>
      <c r="S357" s="309">
        <f ca="1">'A-14'!I$67</f>
        <v>0</v>
      </c>
    </row>
    <row r="358" spans="1:19" s="736" customFormat="1" x14ac:dyDescent="0.2">
      <c r="A358" s="5"/>
      <c r="B358" s="249"/>
      <c r="C358" s="13" t="s">
        <v>498</v>
      </c>
      <c r="D358" s="311">
        <f>'I-4 History'!D350</f>
        <v>0</v>
      </c>
      <c r="E358" s="311">
        <f>'I-4 History'!E350</f>
        <v>0</v>
      </c>
      <c r="F358" s="311">
        <f>'I-4 History'!F350</f>
        <v>0</v>
      </c>
      <c r="G358" s="311">
        <f>'I-4 History'!G350</f>
        <v>0</v>
      </c>
      <c r="H358" s="311">
        <f>'I-4 History'!H350</f>
        <v>0</v>
      </c>
      <c r="I358" s="311">
        <f>'I-4 History'!I350</f>
        <v>0</v>
      </c>
      <c r="J358" s="311">
        <f>'I-4 History'!J350</f>
        <v>0</v>
      </c>
      <c r="K358" s="311">
        <f>'I-4 History'!K350</f>
        <v>0</v>
      </c>
      <c r="L358" s="309">
        <f ca="1">'A-14'!B$68</f>
        <v>0</v>
      </c>
      <c r="M358" s="805">
        <f ca="1">'A-14'!C$68</f>
        <v>0</v>
      </c>
      <c r="N358" s="311">
        <f ca="1">'A-14'!D$68</f>
        <v>0</v>
      </c>
      <c r="O358" s="309">
        <f ca="1">'A-14'!E$68</f>
        <v>0</v>
      </c>
      <c r="P358" s="309">
        <f ca="1">'A-14'!F$68</f>
        <v>0</v>
      </c>
      <c r="Q358" s="309">
        <f ca="1">'A-14'!G$68</f>
        <v>0</v>
      </c>
      <c r="R358" s="309">
        <f ca="1">'A-14'!H$68</f>
        <v>0</v>
      </c>
      <c r="S358" s="309">
        <f ca="1">'A-14'!I$68</f>
        <v>0</v>
      </c>
    </row>
    <row r="359" spans="1:19" x14ac:dyDescent="0.2">
      <c r="A359" s="5"/>
      <c r="B359" s="249"/>
      <c r="C359" s="13" t="s">
        <v>70</v>
      </c>
      <c r="D359" s="311">
        <f>'I-4 History'!D351</f>
        <v>0</v>
      </c>
      <c r="E359" s="311">
        <f>'I-4 History'!E351</f>
        <v>0</v>
      </c>
      <c r="F359" s="311">
        <f>'I-4 History'!F351</f>
        <v>0</v>
      </c>
      <c r="G359" s="311">
        <f>'I-4 History'!G351</f>
        <v>0</v>
      </c>
      <c r="H359" s="311">
        <f>'I-4 History'!H351</f>
        <v>0</v>
      </c>
      <c r="I359" s="311">
        <f>'I-4 History'!I351</f>
        <v>0</v>
      </c>
      <c r="J359" s="311">
        <f>'I-4 History'!J351</f>
        <v>0</v>
      </c>
      <c r="K359" s="311">
        <f>'I-4 History'!K351</f>
        <v>0</v>
      </c>
      <c r="L359" s="309">
        <f ca="1">'A-14'!B$69</f>
        <v>0</v>
      </c>
      <c r="M359" s="805">
        <f ca="1">'A-14'!C$69</f>
        <v>0.141757811564233</v>
      </c>
      <c r="N359" s="311">
        <f ca="1">'A-14'!D$69</f>
        <v>0.141757811564233</v>
      </c>
      <c r="O359" s="309">
        <f ca="1">'A-14'!E$69</f>
        <v>0.14365487017913517</v>
      </c>
      <c r="P359" s="309">
        <f ca="1">'A-14'!F$69</f>
        <v>0.1456359258083883</v>
      </c>
      <c r="Q359" s="309">
        <f ca="1">'A-14'!G$69</f>
        <v>0.14756524785960601</v>
      </c>
      <c r="R359" s="309">
        <f ca="1">'A-14'!H$69</f>
        <v>0.14940435147025199</v>
      </c>
      <c r="S359" s="309">
        <f ca="1">'A-14'!I$69</f>
        <v>0.15114109497021755</v>
      </c>
    </row>
    <row r="360" spans="1:19" x14ac:dyDescent="0.2">
      <c r="A360" s="5"/>
      <c r="B360" s="249"/>
      <c r="C360" s="12" t="s">
        <v>75</v>
      </c>
      <c r="D360" s="312">
        <f t="shared" ref="D360:K360" si="85">SUBTOTAL(9,D354:D359)</f>
        <v>0</v>
      </c>
      <c r="E360" s="310">
        <f t="shared" si="85"/>
        <v>0</v>
      </c>
      <c r="F360" s="310">
        <f t="shared" si="85"/>
        <v>0</v>
      </c>
      <c r="G360" s="310">
        <f t="shared" si="85"/>
        <v>0</v>
      </c>
      <c r="H360" s="310">
        <f t="shared" si="85"/>
        <v>0</v>
      </c>
      <c r="I360" s="310">
        <f t="shared" si="85"/>
        <v>0</v>
      </c>
      <c r="J360" s="310">
        <f t="shared" si="85"/>
        <v>0</v>
      </c>
      <c r="K360" s="310">
        <f t="shared" si="85"/>
        <v>0</v>
      </c>
      <c r="L360" s="310">
        <f t="shared" ref="L360:S360" ca="1" si="86">SUBTOTAL(9,L354:L359)</f>
        <v>0</v>
      </c>
      <c r="M360" s="510">
        <f t="shared" ca="1" si="86"/>
        <v>0.141757811564233</v>
      </c>
      <c r="N360" s="312">
        <f t="shared" ca="1" si="86"/>
        <v>0.141757811564233</v>
      </c>
      <c r="O360" s="310">
        <f t="shared" ca="1" si="86"/>
        <v>0.14365487017913517</v>
      </c>
      <c r="P360" s="310">
        <f t="shared" ca="1" si="86"/>
        <v>0.1456359258083883</v>
      </c>
      <c r="Q360" s="310">
        <f t="shared" ca="1" si="86"/>
        <v>0.14756524785960601</v>
      </c>
      <c r="R360" s="310">
        <f t="shared" ca="1" si="86"/>
        <v>0.14940435147025199</v>
      </c>
      <c r="S360" s="310">
        <f t="shared" ca="1" si="86"/>
        <v>0.15114109497021755</v>
      </c>
    </row>
    <row r="361" spans="1:19" x14ac:dyDescent="0.2">
      <c r="A361" s="5"/>
      <c r="B361" s="249"/>
      <c r="C361" s="12"/>
      <c r="D361" s="262"/>
      <c r="E361" s="262"/>
      <c r="F361" s="262"/>
      <c r="G361" s="262"/>
      <c r="H361" s="262"/>
      <c r="I361" s="262"/>
      <c r="J361" s="262"/>
      <c r="K361" s="262"/>
      <c r="L361" s="262"/>
      <c r="M361" s="806"/>
      <c r="N361" s="262"/>
      <c r="O361" s="262"/>
      <c r="P361" s="262"/>
      <c r="Q361" s="262"/>
      <c r="R361" s="262"/>
      <c r="S361" s="262"/>
    </row>
    <row r="362" spans="1:19" x14ac:dyDescent="0.2">
      <c r="A362" s="5"/>
      <c r="B362" s="249" t="str">
        <f ca="1">+'I-4 History'!B354</f>
        <v>A-15</v>
      </c>
      <c r="C362" s="14" t="str">
        <f ca="1">+'I-4 History'!C354</f>
        <v>Purchasing and Contracts</v>
      </c>
      <c r="D362" s="11"/>
      <c r="E362" s="11"/>
      <c r="F362" s="11"/>
      <c r="G362" s="11"/>
      <c r="H362" s="11"/>
      <c r="I362" s="11"/>
      <c r="J362" s="11"/>
      <c r="K362" s="11"/>
      <c r="L362" s="11"/>
      <c r="M362" s="504"/>
      <c r="N362" s="11"/>
      <c r="O362" s="11"/>
      <c r="P362" s="11"/>
      <c r="Q362" s="11"/>
      <c r="R362" s="11"/>
      <c r="S362" s="11"/>
    </row>
    <row r="363" spans="1:19" x14ac:dyDescent="0.2">
      <c r="A363" s="5"/>
      <c r="B363" s="249"/>
      <c r="C363" s="13" t="s">
        <v>68</v>
      </c>
      <c r="D363" s="311">
        <f>'I-4 History'!D355</f>
        <v>0</v>
      </c>
      <c r="E363" s="311">
        <f>'I-4 History'!E355</f>
        <v>0</v>
      </c>
      <c r="F363" s="311">
        <f>'I-4 History'!F355</f>
        <v>0</v>
      </c>
      <c r="G363" s="311">
        <f>'I-4 History'!G355</f>
        <v>0</v>
      </c>
      <c r="H363" s="311">
        <f>'I-4 History'!H355</f>
        <v>0</v>
      </c>
      <c r="I363" s="311">
        <f>'I-4 History'!I355</f>
        <v>0</v>
      </c>
      <c r="J363" s="311">
        <f>'I-4 History'!J355</f>
        <v>0</v>
      </c>
      <c r="K363" s="311">
        <f>'I-4 History'!K355</f>
        <v>0</v>
      </c>
      <c r="L363" s="309">
        <f ca="1">'A-15'!B$64</f>
        <v>0</v>
      </c>
      <c r="M363" s="805">
        <f ca="1">'A-15'!C$64</f>
        <v>0</v>
      </c>
      <c r="N363" s="311">
        <f ca="1">'A-15'!D$64</f>
        <v>0</v>
      </c>
      <c r="O363" s="309">
        <f ca="1">'A-15'!E$64</f>
        <v>0</v>
      </c>
      <c r="P363" s="309">
        <f ca="1">'A-15'!F$64</f>
        <v>0</v>
      </c>
      <c r="Q363" s="309">
        <f ca="1">'A-15'!G$64</f>
        <v>0</v>
      </c>
      <c r="R363" s="309">
        <f ca="1">'A-15'!H$64</f>
        <v>0</v>
      </c>
      <c r="S363" s="309">
        <f ca="1">'A-15'!I$64</f>
        <v>0</v>
      </c>
    </row>
    <row r="364" spans="1:19" x14ac:dyDescent="0.2">
      <c r="A364" s="5"/>
      <c r="B364" s="249"/>
      <c r="C364" s="13" t="s">
        <v>69</v>
      </c>
      <c r="D364" s="311">
        <f>'I-4 History'!D356</f>
        <v>0</v>
      </c>
      <c r="E364" s="311">
        <f>'I-4 History'!E356</f>
        <v>0</v>
      </c>
      <c r="F364" s="311">
        <f>'I-4 History'!F356</f>
        <v>0</v>
      </c>
      <c r="G364" s="311">
        <f>'I-4 History'!G356</f>
        <v>0</v>
      </c>
      <c r="H364" s="311">
        <f>'I-4 History'!H356</f>
        <v>0</v>
      </c>
      <c r="I364" s="311">
        <f>'I-4 History'!I356</f>
        <v>0</v>
      </c>
      <c r="J364" s="311">
        <f>'I-4 History'!J356</f>
        <v>0</v>
      </c>
      <c r="K364" s="311">
        <f>'I-4 History'!K356</f>
        <v>0</v>
      </c>
      <c r="L364" s="309">
        <f ca="1">'A-15'!B$65</f>
        <v>0</v>
      </c>
      <c r="M364" s="805">
        <f ca="1">'A-15'!C$65</f>
        <v>0</v>
      </c>
      <c r="N364" s="311">
        <f ca="1">'A-15'!D$65</f>
        <v>0</v>
      </c>
      <c r="O364" s="309">
        <f ca="1">'A-15'!E$65</f>
        <v>0</v>
      </c>
      <c r="P364" s="309">
        <f ca="1">'A-15'!F$65</f>
        <v>0</v>
      </c>
      <c r="Q364" s="309">
        <f ca="1">'A-15'!G$65</f>
        <v>0</v>
      </c>
      <c r="R364" s="309">
        <f ca="1">'A-15'!H$65</f>
        <v>0</v>
      </c>
      <c r="S364" s="309">
        <f ca="1">'A-15'!I$65</f>
        <v>0</v>
      </c>
    </row>
    <row r="365" spans="1:19" s="736" customFormat="1" x14ac:dyDescent="0.2">
      <c r="A365" s="5"/>
      <c r="B365" s="249"/>
      <c r="C365" s="13" t="s">
        <v>546</v>
      </c>
      <c r="D365" s="311">
        <f>'I-4 History'!D357</f>
        <v>0</v>
      </c>
      <c r="E365" s="311">
        <f>'I-4 History'!E357</f>
        <v>0</v>
      </c>
      <c r="F365" s="311">
        <f>'I-4 History'!F357</f>
        <v>0</v>
      </c>
      <c r="G365" s="311">
        <f>'I-4 History'!G357</f>
        <v>0</v>
      </c>
      <c r="H365" s="311">
        <f>'I-4 History'!H357</f>
        <v>0</v>
      </c>
      <c r="I365" s="311">
        <f>'I-4 History'!I357</f>
        <v>0</v>
      </c>
      <c r="J365" s="311">
        <f>'I-4 History'!J357</f>
        <v>0</v>
      </c>
      <c r="K365" s="311">
        <f>'I-4 History'!K357</f>
        <v>0</v>
      </c>
      <c r="L365" s="309">
        <f ca="1">'A-15'!B$66</f>
        <v>0</v>
      </c>
      <c r="M365" s="805">
        <f ca="1">'A-15'!C$66</f>
        <v>0</v>
      </c>
      <c r="N365" s="311">
        <f ca="1">'A-15'!D$66</f>
        <v>0</v>
      </c>
      <c r="O365" s="309">
        <f ca="1">'A-15'!E$66</f>
        <v>0</v>
      </c>
      <c r="P365" s="309">
        <f ca="1">'A-15'!F$66</f>
        <v>0</v>
      </c>
      <c r="Q365" s="309">
        <f ca="1">'A-15'!G$66</f>
        <v>0</v>
      </c>
      <c r="R365" s="309">
        <f ca="1">'A-15'!H$66</f>
        <v>0</v>
      </c>
      <c r="S365" s="309">
        <f ca="1">'A-15'!I$66</f>
        <v>0</v>
      </c>
    </row>
    <row r="366" spans="1:19" x14ac:dyDescent="0.2">
      <c r="A366" s="5"/>
      <c r="B366" s="249"/>
      <c r="C366" s="13" t="s">
        <v>547</v>
      </c>
      <c r="D366" s="311">
        <f>'I-4 History'!D358</f>
        <v>0</v>
      </c>
      <c r="E366" s="311">
        <f>'I-4 History'!E358</f>
        <v>0</v>
      </c>
      <c r="F366" s="311">
        <f>'I-4 History'!F358</f>
        <v>0</v>
      </c>
      <c r="G366" s="311">
        <f>'I-4 History'!G358</f>
        <v>0</v>
      </c>
      <c r="H366" s="311">
        <f>'I-4 History'!H358</f>
        <v>0</v>
      </c>
      <c r="I366" s="311">
        <f>'I-4 History'!I358</f>
        <v>0</v>
      </c>
      <c r="J366" s="311">
        <f>'I-4 History'!J358</f>
        <v>0</v>
      </c>
      <c r="K366" s="311">
        <f>'I-4 History'!K358</f>
        <v>0</v>
      </c>
      <c r="L366" s="309">
        <f ca="1">'A-15'!B$67</f>
        <v>0</v>
      </c>
      <c r="M366" s="805">
        <f ca="1">'A-15'!C$67</f>
        <v>0</v>
      </c>
      <c r="N366" s="311">
        <f ca="1">'A-15'!D$67</f>
        <v>0</v>
      </c>
      <c r="O366" s="309">
        <f ca="1">'A-15'!E$67</f>
        <v>0</v>
      </c>
      <c r="P366" s="309">
        <f ca="1">'A-15'!F$67</f>
        <v>0</v>
      </c>
      <c r="Q366" s="309">
        <f ca="1">'A-15'!G$67</f>
        <v>0</v>
      </c>
      <c r="R366" s="309">
        <f ca="1">'A-15'!H$67</f>
        <v>0</v>
      </c>
      <c r="S366" s="309">
        <f ca="1">'A-15'!I$67</f>
        <v>0</v>
      </c>
    </row>
    <row r="367" spans="1:19" s="736" customFormat="1" x14ac:dyDescent="0.2">
      <c r="A367" s="5"/>
      <c r="B367" s="249"/>
      <c r="C367" s="13" t="s">
        <v>498</v>
      </c>
      <c r="D367" s="311">
        <f>'I-4 History'!D359</f>
        <v>0</v>
      </c>
      <c r="E367" s="311">
        <f>'I-4 History'!E359</f>
        <v>0</v>
      </c>
      <c r="F367" s="311">
        <f>'I-4 History'!F359</f>
        <v>0</v>
      </c>
      <c r="G367" s="311">
        <f>'I-4 History'!G359</f>
        <v>0</v>
      </c>
      <c r="H367" s="311">
        <f>'I-4 History'!H359</f>
        <v>0</v>
      </c>
      <c r="I367" s="311">
        <f>'I-4 History'!I359</f>
        <v>0</v>
      </c>
      <c r="J367" s="311">
        <f>'I-4 History'!J359</f>
        <v>0</v>
      </c>
      <c r="K367" s="311">
        <f>'I-4 History'!K359</f>
        <v>0</v>
      </c>
      <c r="L367" s="309">
        <f ca="1">'A-15'!B$68</f>
        <v>0</v>
      </c>
      <c r="M367" s="805">
        <f ca="1">'A-15'!C$68</f>
        <v>0</v>
      </c>
      <c r="N367" s="311">
        <f ca="1">'A-15'!D$68</f>
        <v>0</v>
      </c>
      <c r="O367" s="309">
        <f ca="1">'A-15'!E$68</f>
        <v>0</v>
      </c>
      <c r="P367" s="309">
        <f ca="1">'A-15'!F$68</f>
        <v>0</v>
      </c>
      <c r="Q367" s="309">
        <f ca="1">'A-15'!G$68</f>
        <v>0</v>
      </c>
      <c r="R367" s="309">
        <f ca="1">'A-15'!H$68</f>
        <v>0</v>
      </c>
      <c r="S367" s="309">
        <f ca="1">'A-15'!I$68</f>
        <v>0</v>
      </c>
    </row>
    <row r="368" spans="1:19" x14ac:dyDescent="0.2">
      <c r="A368" s="5"/>
      <c r="B368" s="249"/>
      <c r="C368" s="13" t="s">
        <v>70</v>
      </c>
      <c r="D368" s="311">
        <f>'I-4 History'!D360</f>
        <v>0</v>
      </c>
      <c r="E368" s="311">
        <f>'I-4 History'!E360</f>
        <v>0</v>
      </c>
      <c r="F368" s="311">
        <f>'I-4 History'!F360</f>
        <v>0</v>
      </c>
      <c r="G368" s="311">
        <f>'I-4 History'!G360</f>
        <v>0</v>
      </c>
      <c r="H368" s="311">
        <f>'I-4 History'!H360</f>
        <v>0</v>
      </c>
      <c r="I368" s="311">
        <f>'I-4 History'!I360</f>
        <v>0</v>
      </c>
      <c r="J368" s="311">
        <f>'I-4 History'!J360</f>
        <v>0</v>
      </c>
      <c r="K368" s="311">
        <f>'I-4 History'!K360</f>
        <v>0</v>
      </c>
      <c r="L368" s="309">
        <f ca="1">'A-15'!B$69</f>
        <v>0</v>
      </c>
      <c r="M368" s="805">
        <f ca="1">'A-15'!C$69</f>
        <v>2.9105407007064521</v>
      </c>
      <c r="N368" s="311">
        <f ca="1">'A-15'!D$69</f>
        <v>2.9105407007064521</v>
      </c>
      <c r="O368" s="309">
        <f ca="1">'A-15'!E$69</f>
        <v>2.9494906975311181</v>
      </c>
      <c r="P368" s="309">
        <f ca="1">'A-15'!F$69</f>
        <v>2.9901653028715955</v>
      </c>
      <c r="Q368" s="309">
        <f ca="1">'A-15'!G$69</f>
        <v>3.0297777255866229</v>
      </c>
      <c r="R368" s="309">
        <f ca="1">'A-15'!H$69</f>
        <v>3.0675378028094284</v>
      </c>
      <c r="S368" s="309">
        <f ca="1">'A-15'!I$69</f>
        <v>3.103196244397648</v>
      </c>
    </row>
    <row r="369" spans="1:19" x14ac:dyDescent="0.2">
      <c r="A369" s="5"/>
      <c r="B369" s="249"/>
      <c r="C369" s="12" t="s">
        <v>75</v>
      </c>
      <c r="D369" s="312">
        <f t="shared" ref="D369:K369" si="87">SUBTOTAL(9,D363:D368)</f>
        <v>0</v>
      </c>
      <c r="E369" s="310">
        <f t="shared" si="87"/>
        <v>0</v>
      </c>
      <c r="F369" s="310">
        <f t="shared" si="87"/>
        <v>0</v>
      </c>
      <c r="G369" s="310">
        <f t="shared" si="87"/>
        <v>0</v>
      </c>
      <c r="H369" s="310">
        <f t="shared" si="87"/>
        <v>0</v>
      </c>
      <c r="I369" s="310">
        <f t="shared" si="87"/>
        <v>0</v>
      </c>
      <c r="J369" s="310">
        <f t="shared" si="87"/>
        <v>0</v>
      </c>
      <c r="K369" s="310">
        <f t="shared" si="87"/>
        <v>0</v>
      </c>
      <c r="L369" s="310">
        <f t="shared" ref="L369:S369" ca="1" si="88">SUBTOTAL(9,L363:L368)</f>
        <v>0</v>
      </c>
      <c r="M369" s="510">
        <f t="shared" ca="1" si="88"/>
        <v>2.9105407007064521</v>
      </c>
      <c r="N369" s="312">
        <f t="shared" ca="1" si="88"/>
        <v>2.9105407007064521</v>
      </c>
      <c r="O369" s="310">
        <f t="shared" ca="1" si="88"/>
        <v>2.9494906975311181</v>
      </c>
      <c r="P369" s="310">
        <f t="shared" ca="1" si="88"/>
        <v>2.9901653028715955</v>
      </c>
      <c r="Q369" s="310">
        <f t="shared" ca="1" si="88"/>
        <v>3.0297777255866229</v>
      </c>
      <c r="R369" s="310">
        <f t="shared" ca="1" si="88"/>
        <v>3.0675378028094284</v>
      </c>
      <c r="S369" s="310">
        <f t="shared" ca="1" si="88"/>
        <v>3.103196244397648</v>
      </c>
    </row>
    <row r="370" spans="1:19" x14ac:dyDescent="0.2">
      <c r="A370" s="5"/>
      <c r="B370" s="249"/>
      <c r="C370" s="12"/>
      <c r="D370" s="312"/>
      <c r="E370" s="310"/>
      <c r="F370" s="310"/>
      <c r="G370" s="310"/>
      <c r="H370" s="310"/>
      <c r="I370" s="310"/>
      <c r="J370" s="310"/>
      <c r="K370" s="310"/>
      <c r="L370" s="310"/>
      <c r="M370" s="510"/>
      <c r="N370" s="312"/>
      <c r="O370" s="310"/>
      <c r="P370" s="310"/>
      <c r="Q370" s="310"/>
      <c r="R370" s="310"/>
      <c r="S370" s="310"/>
    </row>
    <row r="371" spans="1:19" x14ac:dyDescent="0.2">
      <c r="A371" s="5"/>
      <c r="B371" s="249" t="str">
        <f ca="1">+'I-4 History'!B363</f>
        <v>A-16</v>
      </c>
      <c r="C371" s="14" t="str">
        <f ca="1">+'I-4 History'!C363</f>
        <v>Finance - Adjustments</v>
      </c>
      <c r="D371" s="11"/>
      <c r="E371" s="11"/>
      <c r="F371" s="11"/>
      <c r="G371" s="11"/>
      <c r="H371" s="11"/>
      <c r="I371" s="11"/>
      <c r="J371" s="11"/>
      <c r="K371" s="11"/>
      <c r="L371" s="11"/>
      <c r="M371" s="504"/>
      <c r="N371" s="11"/>
      <c r="O371" s="11"/>
      <c r="P371" s="11"/>
      <c r="Q371" s="11"/>
      <c r="R371" s="11"/>
      <c r="S371" s="11"/>
    </row>
    <row r="372" spans="1:19" x14ac:dyDescent="0.2">
      <c r="B372" s="249"/>
      <c r="C372" s="13" t="s">
        <v>68</v>
      </c>
      <c r="D372" s="311">
        <f>'I-4 History'!D364</f>
        <v>0</v>
      </c>
      <c r="E372" s="311">
        <f>'I-4 History'!E364</f>
        <v>0</v>
      </c>
      <c r="F372" s="311">
        <f>'I-4 History'!F364</f>
        <v>0</v>
      </c>
      <c r="G372" s="311">
        <f>'I-4 History'!G364</f>
        <v>0</v>
      </c>
      <c r="H372" s="311">
        <f>'I-4 History'!H364</f>
        <v>0</v>
      </c>
      <c r="I372" s="311">
        <f>'I-4 History'!I364</f>
        <v>0</v>
      </c>
      <c r="J372" s="311">
        <f>'I-4 History'!J364</f>
        <v>0</v>
      </c>
      <c r="K372" s="311">
        <f>'I-4 History'!K364</f>
        <v>0</v>
      </c>
      <c r="L372" s="309">
        <f ca="1">'A-16'!B$64</f>
        <v>0</v>
      </c>
      <c r="M372" s="805">
        <f ca="1">'A-16'!C$64</f>
        <v>0</v>
      </c>
      <c r="N372" s="311">
        <f ca="1">'A-16'!D$64</f>
        <v>0</v>
      </c>
      <c r="O372" s="309">
        <f ca="1">'A-16'!E$64</f>
        <v>0</v>
      </c>
      <c r="P372" s="309">
        <f ca="1">'A-16'!F$64</f>
        <v>0</v>
      </c>
      <c r="Q372" s="309">
        <f ca="1">'A-16'!G$64</f>
        <v>0</v>
      </c>
      <c r="R372" s="309">
        <f ca="1">'A-16'!H$64</f>
        <v>0</v>
      </c>
      <c r="S372" s="309">
        <f ca="1">'A-16'!I$64</f>
        <v>0</v>
      </c>
    </row>
    <row r="373" spans="1:19" x14ac:dyDescent="0.2">
      <c r="B373" s="249"/>
      <c r="C373" s="13" t="s">
        <v>69</v>
      </c>
      <c r="D373" s="311">
        <f>'I-4 History'!D365</f>
        <v>0</v>
      </c>
      <c r="E373" s="311">
        <f>'I-4 History'!E365</f>
        <v>0</v>
      </c>
      <c r="F373" s="311">
        <f>'I-4 History'!F365</f>
        <v>0</v>
      </c>
      <c r="G373" s="311">
        <f>'I-4 History'!G365</f>
        <v>0</v>
      </c>
      <c r="H373" s="311">
        <f>'I-4 History'!H365</f>
        <v>0</v>
      </c>
      <c r="I373" s="311">
        <f>'I-4 History'!I365</f>
        <v>0</v>
      </c>
      <c r="J373" s="311">
        <f>'I-4 History'!J365</f>
        <v>0</v>
      </c>
      <c r="K373" s="311">
        <f>'I-4 History'!K365</f>
        <v>0</v>
      </c>
      <c r="L373" s="309">
        <f ca="1">'A-16'!B$65</f>
        <v>0</v>
      </c>
      <c r="M373" s="805">
        <f ca="1">'A-16'!C$65</f>
        <v>0</v>
      </c>
      <c r="N373" s="311">
        <f ca="1">'A-16'!D$65</f>
        <v>0</v>
      </c>
      <c r="O373" s="309">
        <f ca="1">'A-16'!E$65</f>
        <v>0</v>
      </c>
      <c r="P373" s="309">
        <f ca="1">'A-16'!F$65</f>
        <v>0</v>
      </c>
      <c r="Q373" s="309">
        <f ca="1">'A-16'!G$65</f>
        <v>0</v>
      </c>
      <c r="R373" s="309">
        <f ca="1">'A-16'!H$65</f>
        <v>0</v>
      </c>
      <c r="S373" s="309">
        <f ca="1">'A-16'!I$65</f>
        <v>0</v>
      </c>
    </row>
    <row r="374" spans="1:19" s="736" customFormat="1" x14ac:dyDescent="0.2">
      <c r="B374" s="249"/>
      <c r="C374" s="13" t="s">
        <v>546</v>
      </c>
      <c r="D374" s="311">
        <f>'I-4 History'!D366</f>
        <v>0</v>
      </c>
      <c r="E374" s="311">
        <f>'I-4 History'!E366</f>
        <v>0</v>
      </c>
      <c r="F374" s="311">
        <f>'I-4 History'!F366</f>
        <v>0</v>
      </c>
      <c r="G374" s="311">
        <f>'I-4 History'!G366</f>
        <v>0</v>
      </c>
      <c r="H374" s="311">
        <f>'I-4 History'!H366</f>
        <v>0</v>
      </c>
      <c r="I374" s="311">
        <f>'I-4 History'!I366</f>
        <v>0</v>
      </c>
      <c r="J374" s="311">
        <f>'I-4 History'!J366</f>
        <v>0</v>
      </c>
      <c r="K374" s="311">
        <f>'I-4 History'!K366</f>
        <v>0</v>
      </c>
      <c r="L374" s="309">
        <f ca="1">'A-16'!B$66</f>
        <v>0</v>
      </c>
      <c r="M374" s="805">
        <f ca="1">'A-16'!C$66</f>
        <v>0</v>
      </c>
      <c r="N374" s="311">
        <f ca="1">'A-16'!D$66</f>
        <v>0</v>
      </c>
      <c r="O374" s="309">
        <f ca="1">'A-16'!E$66</f>
        <v>0</v>
      </c>
      <c r="P374" s="309">
        <f ca="1">'A-16'!F$66</f>
        <v>0</v>
      </c>
      <c r="Q374" s="309">
        <f ca="1">'A-16'!G$66</f>
        <v>0</v>
      </c>
      <c r="R374" s="309">
        <f ca="1">'A-16'!H$66</f>
        <v>0</v>
      </c>
      <c r="S374" s="309">
        <f ca="1">'A-16'!I$66</f>
        <v>0</v>
      </c>
    </row>
    <row r="375" spans="1:19" x14ac:dyDescent="0.2">
      <c r="B375" s="249"/>
      <c r="C375" s="13" t="s">
        <v>547</v>
      </c>
      <c r="D375" s="311">
        <f>'I-4 History'!D367</f>
        <v>0</v>
      </c>
      <c r="E375" s="311">
        <f>'I-4 History'!E367</f>
        <v>0</v>
      </c>
      <c r="F375" s="311">
        <f>'I-4 History'!F367</f>
        <v>0</v>
      </c>
      <c r="G375" s="311">
        <f>'I-4 History'!G367</f>
        <v>0</v>
      </c>
      <c r="H375" s="311">
        <f>'I-4 History'!H367</f>
        <v>0</v>
      </c>
      <c r="I375" s="311">
        <f>'I-4 History'!I367</f>
        <v>0</v>
      </c>
      <c r="J375" s="311">
        <f>'I-4 History'!J367</f>
        <v>0</v>
      </c>
      <c r="K375" s="311">
        <f>'I-4 History'!K367</f>
        <v>0</v>
      </c>
      <c r="L375" s="309">
        <f ca="1">'A-16'!B$67</f>
        <v>0</v>
      </c>
      <c r="M375" s="805">
        <f ca="1">'A-16'!C$67</f>
        <v>0</v>
      </c>
      <c r="N375" s="311">
        <f ca="1">'A-16'!D$67</f>
        <v>0</v>
      </c>
      <c r="O375" s="309">
        <f ca="1">'A-16'!E$67</f>
        <v>0</v>
      </c>
      <c r="P375" s="309">
        <f ca="1">'A-16'!F$67</f>
        <v>0</v>
      </c>
      <c r="Q375" s="309">
        <f ca="1">'A-16'!G$67</f>
        <v>0</v>
      </c>
      <c r="R375" s="309">
        <f ca="1">'A-16'!H$67</f>
        <v>0</v>
      </c>
      <c r="S375" s="309">
        <f ca="1">'A-16'!I$67</f>
        <v>0</v>
      </c>
    </row>
    <row r="376" spans="1:19" s="736" customFormat="1" x14ac:dyDescent="0.2">
      <c r="B376" s="249"/>
      <c r="C376" s="13" t="s">
        <v>498</v>
      </c>
      <c r="D376" s="311">
        <f>'I-4 History'!D368</f>
        <v>0</v>
      </c>
      <c r="E376" s="311">
        <f>'I-4 History'!E368</f>
        <v>0</v>
      </c>
      <c r="F376" s="311">
        <f>'I-4 History'!F368</f>
        <v>0</v>
      </c>
      <c r="G376" s="311">
        <f>'I-4 History'!G368</f>
        <v>0</v>
      </c>
      <c r="H376" s="311">
        <f>'I-4 History'!H368</f>
        <v>0</v>
      </c>
      <c r="I376" s="311">
        <f>'I-4 History'!I368</f>
        <v>0</v>
      </c>
      <c r="J376" s="311">
        <f>'I-4 History'!J368</f>
        <v>0</v>
      </c>
      <c r="K376" s="311">
        <f>'I-4 History'!K368</f>
        <v>0</v>
      </c>
      <c r="L376" s="309">
        <f ca="1">'A-16'!B$68</f>
        <v>0</v>
      </c>
      <c r="M376" s="805">
        <f ca="1">'A-16'!C$68</f>
        <v>0</v>
      </c>
      <c r="N376" s="311">
        <f ca="1">'A-16'!D$68</f>
        <v>0</v>
      </c>
      <c r="O376" s="309">
        <f ca="1">'A-16'!E$68</f>
        <v>0</v>
      </c>
      <c r="P376" s="309">
        <f ca="1">'A-16'!F$68</f>
        <v>0</v>
      </c>
      <c r="Q376" s="309">
        <f ca="1">'A-16'!G$68</f>
        <v>0</v>
      </c>
      <c r="R376" s="309">
        <f ca="1">'A-16'!H$68</f>
        <v>0</v>
      </c>
      <c r="S376" s="309">
        <f ca="1">'A-16'!I$68</f>
        <v>0</v>
      </c>
    </row>
    <row r="377" spans="1:19" x14ac:dyDescent="0.2">
      <c r="B377" s="249"/>
      <c r="C377" s="13" t="s">
        <v>70</v>
      </c>
      <c r="D377" s="311">
        <f>'I-4 History'!D369</f>
        <v>0</v>
      </c>
      <c r="E377" s="311">
        <f>'I-4 History'!E369</f>
        <v>0</v>
      </c>
      <c r="F377" s="311">
        <f>'I-4 History'!F369</f>
        <v>0</v>
      </c>
      <c r="G377" s="311">
        <f>'I-4 History'!G369</f>
        <v>0</v>
      </c>
      <c r="H377" s="311">
        <f>'I-4 History'!H369</f>
        <v>0</v>
      </c>
      <c r="I377" s="311">
        <f>'I-4 History'!I369</f>
        <v>0</v>
      </c>
      <c r="J377" s="311">
        <f>'I-4 History'!J369</f>
        <v>0</v>
      </c>
      <c r="K377" s="311">
        <f>'I-4 History'!K369</f>
        <v>0</v>
      </c>
      <c r="L377" s="309">
        <f ca="1">'A-16'!B$69</f>
        <v>0</v>
      </c>
      <c r="M377" s="805">
        <f ca="1">'A-16'!C$69</f>
        <v>0.51665996228149091</v>
      </c>
      <c r="N377" s="311">
        <f ca="1">'A-16'!D$69</f>
        <v>0.51665996228149091</v>
      </c>
      <c r="O377" s="309">
        <f ca="1">'A-16'!E$69</f>
        <v>0.52357410846931485</v>
      </c>
      <c r="P377" s="309">
        <f ca="1">'A-16'!F$69</f>
        <v>0.53079439577054555</v>
      </c>
      <c r="Q377" s="309">
        <f ca="1">'A-16'!G$69</f>
        <v>0.53782613142737956</v>
      </c>
      <c r="R377" s="309">
        <f ca="1">'A-16'!H$69</f>
        <v>0.54452905094640436</v>
      </c>
      <c r="S377" s="309">
        <f ca="1">'A-16'!I$69</f>
        <v>0.55085890198800436</v>
      </c>
    </row>
    <row r="378" spans="1:19" x14ac:dyDescent="0.2">
      <c r="B378" s="249"/>
      <c r="C378" s="12" t="s">
        <v>75</v>
      </c>
      <c r="D378" s="312">
        <f t="shared" ref="D378:K378" si="89">SUBTOTAL(9,D372:D377)</f>
        <v>0</v>
      </c>
      <c r="E378" s="310">
        <f t="shared" si="89"/>
        <v>0</v>
      </c>
      <c r="F378" s="310">
        <f t="shared" si="89"/>
        <v>0</v>
      </c>
      <c r="G378" s="310">
        <f t="shared" si="89"/>
        <v>0</v>
      </c>
      <c r="H378" s="310">
        <f t="shared" si="89"/>
        <v>0</v>
      </c>
      <c r="I378" s="310">
        <f t="shared" si="89"/>
        <v>0</v>
      </c>
      <c r="J378" s="310">
        <f t="shared" si="89"/>
        <v>0</v>
      </c>
      <c r="K378" s="310">
        <f t="shared" si="89"/>
        <v>0</v>
      </c>
      <c r="L378" s="310">
        <f t="shared" ref="L378:S378" ca="1" si="90">SUBTOTAL(9,L372:L377)</f>
        <v>0</v>
      </c>
      <c r="M378" s="510">
        <f t="shared" ca="1" si="90"/>
        <v>0.51665996228149091</v>
      </c>
      <c r="N378" s="312">
        <f t="shared" ca="1" si="90"/>
        <v>0.51665996228149091</v>
      </c>
      <c r="O378" s="310">
        <f t="shared" ca="1" si="90"/>
        <v>0.52357410846931485</v>
      </c>
      <c r="P378" s="310">
        <f t="shared" ca="1" si="90"/>
        <v>0.53079439577054555</v>
      </c>
      <c r="Q378" s="310">
        <f t="shared" ca="1" si="90"/>
        <v>0.53782613142737956</v>
      </c>
      <c r="R378" s="310">
        <f t="shared" ca="1" si="90"/>
        <v>0.54452905094640436</v>
      </c>
      <c r="S378" s="310">
        <f t="shared" ca="1" si="90"/>
        <v>0.55085890198800436</v>
      </c>
    </row>
    <row r="379" spans="1:19" x14ac:dyDescent="0.2">
      <c r="B379" s="249"/>
      <c r="C379" s="12"/>
      <c r="D379" s="262"/>
      <c r="E379" s="262"/>
      <c r="F379" s="262"/>
      <c r="G379" s="262"/>
      <c r="H379" s="262"/>
      <c r="I379" s="262"/>
      <c r="J379" s="262"/>
      <c r="K379" s="262"/>
      <c r="L379" s="262"/>
      <c r="M379" s="806"/>
      <c r="N379" s="262"/>
      <c r="O379" s="262"/>
      <c r="P379" s="262"/>
      <c r="Q379" s="262"/>
      <c r="R379" s="262"/>
      <c r="S379" s="262"/>
    </row>
    <row r="380" spans="1:19" ht="17.25" customHeight="1" thickBot="1" x14ac:dyDescent="0.25">
      <c r="A380" s="5"/>
      <c r="B380" s="250"/>
      <c r="C380" s="268" t="str">
        <f>CONCATENATE("Total ",+C307)</f>
        <v>Total Finance</v>
      </c>
      <c r="D380" s="313">
        <f t="shared" ref="D380:L380" si="91">SUBTOTAL(9,D307:D379)</f>
        <v>0</v>
      </c>
      <c r="E380" s="313">
        <f t="shared" si="91"/>
        <v>0</v>
      </c>
      <c r="F380" s="313">
        <f t="shared" si="91"/>
        <v>0</v>
      </c>
      <c r="G380" s="313">
        <f t="shared" si="91"/>
        <v>0</v>
      </c>
      <c r="H380" s="313">
        <f t="shared" si="91"/>
        <v>0</v>
      </c>
      <c r="I380" s="313">
        <f t="shared" si="91"/>
        <v>0</v>
      </c>
      <c r="J380" s="313">
        <f t="shared" si="91"/>
        <v>0</v>
      </c>
      <c r="K380" s="313">
        <f t="shared" si="91"/>
        <v>0</v>
      </c>
      <c r="L380" s="313">
        <f t="shared" ca="1" si="91"/>
        <v>0</v>
      </c>
      <c r="M380" s="313">
        <f ca="1">SUBTOTAL(9,M307:M379)</f>
        <v>10.939968680541973</v>
      </c>
      <c r="N380" s="313">
        <f t="shared" ref="N380:S380" ca="1" si="92">SUBTOTAL(9,N307:N379)</f>
        <v>10.939968680541973</v>
      </c>
      <c r="O380" s="313">
        <f t="shared" ca="1" si="92"/>
        <v>11.086371630779237</v>
      </c>
      <c r="P380" s="313">
        <f t="shared" ca="1" si="92"/>
        <v>11.239256937763683</v>
      </c>
      <c r="Q380" s="313">
        <f t="shared" ca="1" si="92"/>
        <v>11.388149775358293</v>
      </c>
      <c r="R380" s="313">
        <f t="shared" ca="1" si="92"/>
        <v>11.530080125994541</v>
      </c>
      <c r="S380" s="313">
        <f t="shared" ca="1" si="92"/>
        <v>11.664110972592004</v>
      </c>
    </row>
    <row r="381" spans="1:19" s="896" customFormat="1" ht="18" x14ac:dyDescent="0.2">
      <c r="B381" s="251"/>
      <c r="C381" s="254" t="str">
        <f>'I-3 Allocated'!A21</f>
        <v>Information Technology</v>
      </c>
      <c r="D381" s="265"/>
      <c r="E381" s="265"/>
      <c r="F381" s="265"/>
      <c r="G381" s="265"/>
      <c r="H381" s="265"/>
      <c r="I381" s="265"/>
      <c r="J381" s="265"/>
      <c r="K381" s="265"/>
      <c r="L381" s="265"/>
      <c r="M381" s="812"/>
      <c r="N381" s="265"/>
      <c r="O381" s="265"/>
      <c r="P381" s="265"/>
      <c r="Q381" s="265"/>
      <c r="R381" s="265"/>
      <c r="S381" s="265"/>
    </row>
    <row r="382" spans="1:19" x14ac:dyDescent="0.2">
      <c r="A382" s="5"/>
      <c r="B382" s="249" t="str">
        <f ca="1">+'I-4 History'!B372</f>
        <v>A-17</v>
      </c>
      <c r="C382" s="14" t="str">
        <f ca="1">+'I-4 History'!C372</f>
        <v>Information Technology</v>
      </c>
      <c r="D382" s="11"/>
      <c r="E382" s="11"/>
      <c r="F382" s="11"/>
      <c r="G382" s="11"/>
      <c r="H382" s="11"/>
      <c r="I382" s="11"/>
      <c r="J382" s="11"/>
      <c r="K382" s="11"/>
      <c r="L382" s="11"/>
      <c r="M382" s="504"/>
      <c r="N382" s="11"/>
      <c r="O382" s="11"/>
      <c r="P382" s="11"/>
      <c r="Q382" s="11"/>
      <c r="R382" s="11"/>
      <c r="S382" s="11"/>
    </row>
    <row r="383" spans="1:19" x14ac:dyDescent="0.2">
      <c r="A383" s="5"/>
      <c r="B383" s="249"/>
      <c r="C383" s="13" t="s">
        <v>68</v>
      </c>
      <c r="D383" s="311">
        <f>'I-4 History'!D373</f>
        <v>0</v>
      </c>
      <c r="E383" s="311">
        <f>'I-4 History'!E373</f>
        <v>0</v>
      </c>
      <c r="F383" s="311">
        <f>'I-4 History'!F373</f>
        <v>0</v>
      </c>
      <c r="G383" s="311">
        <f>'I-4 History'!G373</f>
        <v>0</v>
      </c>
      <c r="H383" s="311">
        <f>'I-4 History'!H373</f>
        <v>0</v>
      </c>
      <c r="I383" s="311">
        <f>'I-4 History'!I373</f>
        <v>0</v>
      </c>
      <c r="J383" s="311">
        <f>'I-4 History'!J373</f>
        <v>0</v>
      </c>
      <c r="K383" s="311">
        <f>'I-4 History'!K373</f>
        <v>0</v>
      </c>
      <c r="L383" s="309">
        <f ca="1">'A-17'!B$64</f>
        <v>0</v>
      </c>
      <c r="M383" s="805">
        <f ca="1">'A-17'!C$64</f>
        <v>0</v>
      </c>
      <c r="N383" s="311">
        <f ca="1">'A-17'!D$64</f>
        <v>0</v>
      </c>
      <c r="O383" s="309">
        <f ca="1">'A-17'!E$64</f>
        <v>0</v>
      </c>
      <c r="P383" s="309">
        <f ca="1">'A-17'!F$64</f>
        <v>0</v>
      </c>
      <c r="Q383" s="309">
        <f ca="1">'A-17'!G$64</f>
        <v>0</v>
      </c>
      <c r="R383" s="309">
        <f ca="1">'A-17'!H$64</f>
        <v>0</v>
      </c>
      <c r="S383" s="309">
        <f ca="1">'A-17'!I$64</f>
        <v>0</v>
      </c>
    </row>
    <row r="384" spans="1:19" x14ac:dyDescent="0.2">
      <c r="A384" s="5"/>
      <c r="B384" s="249"/>
      <c r="C384" s="13" t="s">
        <v>69</v>
      </c>
      <c r="D384" s="311">
        <f>'I-4 History'!D374</f>
        <v>0</v>
      </c>
      <c r="E384" s="311">
        <f>'I-4 History'!E374</f>
        <v>0</v>
      </c>
      <c r="F384" s="311">
        <f>'I-4 History'!F374</f>
        <v>0</v>
      </c>
      <c r="G384" s="311">
        <f>'I-4 History'!G374</f>
        <v>0</v>
      </c>
      <c r="H384" s="311">
        <f>'I-4 History'!H374</f>
        <v>0</v>
      </c>
      <c r="I384" s="311">
        <f>'I-4 History'!I374</f>
        <v>0</v>
      </c>
      <c r="J384" s="311">
        <f>'I-4 History'!J374</f>
        <v>0</v>
      </c>
      <c r="K384" s="311">
        <f>'I-4 History'!K374</f>
        <v>0</v>
      </c>
      <c r="L384" s="309">
        <f ca="1">'A-17'!B$65</f>
        <v>0</v>
      </c>
      <c r="M384" s="805">
        <f ca="1">'A-17'!C$65</f>
        <v>0</v>
      </c>
      <c r="N384" s="311">
        <f ca="1">'A-17'!D$65</f>
        <v>0</v>
      </c>
      <c r="O384" s="309">
        <f ca="1">'A-17'!E$65</f>
        <v>0</v>
      </c>
      <c r="P384" s="309">
        <f ca="1">'A-17'!F$65</f>
        <v>0</v>
      </c>
      <c r="Q384" s="309">
        <f ca="1">'A-17'!G$65</f>
        <v>0</v>
      </c>
      <c r="R384" s="309">
        <f ca="1">'A-17'!H$65</f>
        <v>0</v>
      </c>
      <c r="S384" s="309">
        <f ca="1">'A-17'!I$65</f>
        <v>0</v>
      </c>
    </row>
    <row r="385" spans="1:19" s="736" customFormat="1" x14ac:dyDescent="0.2">
      <c r="A385" s="5"/>
      <c r="B385" s="249"/>
      <c r="C385" s="13" t="s">
        <v>546</v>
      </c>
      <c r="D385" s="311">
        <f>'I-4 History'!D375</f>
        <v>0</v>
      </c>
      <c r="E385" s="311">
        <f>'I-4 History'!E375</f>
        <v>0</v>
      </c>
      <c r="F385" s="311">
        <f>'I-4 History'!F375</f>
        <v>0</v>
      </c>
      <c r="G385" s="311">
        <f>'I-4 History'!G375</f>
        <v>0</v>
      </c>
      <c r="H385" s="311">
        <f>'I-4 History'!H375</f>
        <v>0</v>
      </c>
      <c r="I385" s="311">
        <f>'I-4 History'!I375</f>
        <v>0</v>
      </c>
      <c r="J385" s="311">
        <f>'I-4 History'!J375</f>
        <v>0</v>
      </c>
      <c r="K385" s="311">
        <f>'I-4 History'!K375</f>
        <v>0</v>
      </c>
      <c r="L385" s="309">
        <f ca="1">'A-17'!B$66</f>
        <v>0</v>
      </c>
      <c r="M385" s="805">
        <f ca="1">'A-17'!C$66</f>
        <v>0</v>
      </c>
      <c r="N385" s="311">
        <f ca="1">'A-17'!D$66</f>
        <v>0</v>
      </c>
      <c r="O385" s="309">
        <f ca="1">'A-17'!E$66</f>
        <v>0</v>
      </c>
      <c r="P385" s="309">
        <f ca="1">'A-17'!F$66</f>
        <v>0</v>
      </c>
      <c r="Q385" s="309">
        <f ca="1">'A-17'!G$66</f>
        <v>0</v>
      </c>
      <c r="R385" s="309">
        <f ca="1">'A-17'!H$66</f>
        <v>0</v>
      </c>
      <c r="S385" s="309">
        <f ca="1">'A-17'!I$66</f>
        <v>0</v>
      </c>
    </row>
    <row r="386" spans="1:19" x14ac:dyDescent="0.2">
      <c r="A386" s="5"/>
      <c r="B386" s="249"/>
      <c r="C386" s="13" t="s">
        <v>547</v>
      </c>
      <c r="D386" s="311">
        <f>'I-4 History'!D376</f>
        <v>0</v>
      </c>
      <c r="E386" s="311">
        <f>'I-4 History'!E376</f>
        <v>0</v>
      </c>
      <c r="F386" s="311">
        <f>'I-4 History'!F376</f>
        <v>0</v>
      </c>
      <c r="G386" s="311">
        <f>'I-4 History'!G376</f>
        <v>0</v>
      </c>
      <c r="H386" s="311">
        <f>'I-4 History'!H376</f>
        <v>0</v>
      </c>
      <c r="I386" s="311">
        <f>'I-4 History'!I376</f>
        <v>0</v>
      </c>
      <c r="J386" s="311">
        <f>'I-4 History'!J376</f>
        <v>0</v>
      </c>
      <c r="K386" s="311">
        <f>'I-4 History'!K376</f>
        <v>0</v>
      </c>
      <c r="L386" s="309">
        <f ca="1">'A-17'!B$67</f>
        <v>0</v>
      </c>
      <c r="M386" s="805">
        <f ca="1">'A-17'!C$67</f>
        <v>0</v>
      </c>
      <c r="N386" s="311">
        <f ca="1">'A-17'!D$67</f>
        <v>0</v>
      </c>
      <c r="O386" s="309">
        <f ca="1">'A-17'!E$67</f>
        <v>0</v>
      </c>
      <c r="P386" s="309">
        <f ca="1">'A-17'!F$67</f>
        <v>0</v>
      </c>
      <c r="Q386" s="309">
        <f ca="1">'A-17'!G$67</f>
        <v>0</v>
      </c>
      <c r="R386" s="309">
        <f ca="1">'A-17'!H$67</f>
        <v>0</v>
      </c>
      <c r="S386" s="309">
        <f ca="1">'A-17'!I$67</f>
        <v>0</v>
      </c>
    </row>
    <row r="387" spans="1:19" s="736" customFormat="1" x14ac:dyDescent="0.2">
      <c r="A387" s="5"/>
      <c r="B387" s="249"/>
      <c r="C387" s="13" t="s">
        <v>498</v>
      </c>
      <c r="D387" s="311">
        <f>'I-4 History'!D377</f>
        <v>0</v>
      </c>
      <c r="E387" s="311">
        <f>'I-4 History'!E377</f>
        <v>0</v>
      </c>
      <c r="F387" s="311">
        <f>'I-4 History'!F377</f>
        <v>0</v>
      </c>
      <c r="G387" s="311">
        <f>'I-4 History'!G377</f>
        <v>0</v>
      </c>
      <c r="H387" s="311">
        <f>'I-4 History'!H377</f>
        <v>0</v>
      </c>
      <c r="I387" s="311">
        <f>'I-4 History'!I377</f>
        <v>0</v>
      </c>
      <c r="J387" s="311">
        <f>'I-4 History'!J377</f>
        <v>0</v>
      </c>
      <c r="K387" s="311">
        <f>'I-4 History'!K377</f>
        <v>0</v>
      </c>
      <c r="L387" s="309">
        <f ca="1">'A-17'!B$68</f>
        <v>0</v>
      </c>
      <c r="M387" s="805">
        <f ca="1">'A-17'!C$68</f>
        <v>0</v>
      </c>
      <c r="N387" s="311">
        <f ca="1">'A-17'!D$68</f>
        <v>0</v>
      </c>
      <c r="O387" s="309">
        <f ca="1">'A-17'!E$68</f>
        <v>0</v>
      </c>
      <c r="P387" s="309">
        <f ca="1">'A-17'!F$68</f>
        <v>0</v>
      </c>
      <c r="Q387" s="309">
        <f ca="1">'A-17'!G$68</f>
        <v>0</v>
      </c>
      <c r="R387" s="309">
        <f ca="1">'A-17'!H$68</f>
        <v>0</v>
      </c>
      <c r="S387" s="309">
        <f ca="1">'A-17'!I$68</f>
        <v>0</v>
      </c>
    </row>
    <row r="388" spans="1:19" x14ac:dyDescent="0.2">
      <c r="A388" s="5"/>
      <c r="B388" s="249"/>
      <c r="C388" s="13" t="s">
        <v>70</v>
      </c>
      <c r="D388" s="311">
        <f>'I-4 History'!D378</f>
        <v>0</v>
      </c>
      <c r="E388" s="311">
        <f>'I-4 History'!E378</f>
        <v>0</v>
      </c>
      <c r="F388" s="311">
        <f>'I-4 History'!F378</f>
        <v>0</v>
      </c>
      <c r="G388" s="311">
        <f>'I-4 History'!G378</f>
        <v>0</v>
      </c>
      <c r="H388" s="311">
        <f>'I-4 History'!H378</f>
        <v>0</v>
      </c>
      <c r="I388" s="311">
        <f>'I-4 History'!I378</f>
        <v>0</v>
      </c>
      <c r="J388" s="311">
        <f>'I-4 History'!J378</f>
        <v>0</v>
      </c>
      <c r="K388" s="311">
        <f>'I-4 History'!K378</f>
        <v>0</v>
      </c>
      <c r="L388" s="309">
        <f ca="1">'A-17'!B$69</f>
        <v>0</v>
      </c>
      <c r="M388" s="805">
        <f ca="1">'A-17'!C$69</f>
        <v>21.86664769013716</v>
      </c>
      <c r="N388" s="311">
        <f ca="1">'A-17'!D$69</f>
        <v>21.86664769013716</v>
      </c>
      <c r="O388" s="309">
        <f ca="1">'A-17'!E$69</f>
        <v>26.064303618843105</v>
      </c>
      <c r="P388" s="309">
        <f ca="1">'A-17'!F$69</f>
        <v>26.590531551272889</v>
      </c>
      <c r="Q388" s="309">
        <f ca="1">'A-17'!G$69</f>
        <v>27.323653721894299</v>
      </c>
      <c r="R388" s="309">
        <f ca="1">'A-17'!H$69</f>
        <v>27.654874435490214</v>
      </c>
      <c r="S388" s="309">
        <f ca="1">'A-17'!I$69</f>
        <v>27.977961097857072</v>
      </c>
    </row>
    <row r="389" spans="1:19" x14ac:dyDescent="0.2">
      <c r="A389" s="5"/>
      <c r="B389" s="249"/>
      <c r="C389" s="12" t="s">
        <v>75</v>
      </c>
      <c r="D389" s="312">
        <f t="shared" ref="D389:K389" si="93">SUBTOTAL(9,D383:D388)</f>
        <v>0</v>
      </c>
      <c r="E389" s="310">
        <f t="shared" si="93"/>
        <v>0</v>
      </c>
      <c r="F389" s="310">
        <f t="shared" si="93"/>
        <v>0</v>
      </c>
      <c r="G389" s="310">
        <f t="shared" si="93"/>
        <v>0</v>
      </c>
      <c r="H389" s="310">
        <f t="shared" si="93"/>
        <v>0</v>
      </c>
      <c r="I389" s="310">
        <f t="shared" si="93"/>
        <v>0</v>
      </c>
      <c r="J389" s="310">
        <f t="shared" si="93"/>
        <v>0</v>
      </c>
      <c r="K389" s="310">
        <f t="shared" si="93"/>
        <v>0</v>
      </c>
      <c r="L389" s="310">
        <f t="shared" ref="L389:S389" ca="1" si="94">SUBTOTAL(9,L383:L388)</f>
        <v>0</v>
      </c>
      <c r="M389" s="510">
        <f t="shared" ca="1" si="94"/>
        <v>21.86664769013716</v>
      </c>
      <c r="N389" s="312">
        <f t="shared" ca="1" si="94"/>
        <v>21.86664769013716</v>
      </c>
      <c r="O389" s="310">
        <f t="shared" ca="1" si="94"/>
        <v>26.064303618843105</v>
      </c>
      <c r="P389" s="310">
        <f t="shared" ca="1" si="94"/>
        <v>26.590531551272889</v>
      </c>
      <c r="Q389" s="310">
        <f t="shared" ca="1" si="94"/>
        <v>27.323653721894299</v>
      </c>
      <c r="R389" s="310">
        <f t="shared" ca="1" si="94"/>
        <v>27.654874435490214</v>
      </c>
      <c r="S389" s="310">
        <f t="shared" ca="1" si="94"/>
        <v>27.977961097857072</v>
      </c>
    </row>
    <row r="390" spans="1:19" x14ac:dyDescent="0.2">
      <c r="A390" s="5"/>
      <c r="B390" s="249"/>
      <c r="C390" s="12"/>
      <c r="D390" s="262"/>
      <c r="E390" s="262"/>
      <c r="F390" s="262"/>
      <c r="G390" s="262"/>
      <c r="H390" s="262"/>
      <c r="I390" s="262"/>
      <c r="J390" s="262"/>
      <c r="K390" s="262"/>
      <c r="L390" s="262"/>
      <c r="M390" s="806"/>
      <c r="N390" s="262"/>
      <c r="O390" s="262"/>
      <c r="P390" s="262"/>
      <c r="Q390" s="262"/>
      <c r="R390" s="262"/>
      <c r="S390" s="262"/>
    </row>
    <row r="391" spans="1:19" s="896" customFormat="1" ht="17.25" customHeight="1" thickBot="1" x14ac:dyDescent="0.25">
      <c r="A391" s="5"/>
      <c r="B391" s="250"/>
      <c r="C391" s="268" t="str">
        <f>CONCATENATE("Total ",+C381)</f>
        <v>Total Information Technology</v>
      </c>
      <c r="D391" s="313">
        <f t="shared" ref="D391:L391" si="95">SUBTOTAL(9,D381:D390)</f>
        <v>0</v>
      </c>
      <c r="E391" s="313">
        <f t="shared" si="95"/>
        <v>0</v>
      </c>
      <c r="F391" s="313">
        <f t="shared" si="95"/>
        <v>0</v>
      </c>
      <c r="G391" s="313">
        <f t="shared" si="95"/>
        <v>0</v>
      </c>
      <c r="H391" s="313">
        <f t="shared" si="95"/>
        <v>0</v>
      </c>
      <c r="I391" s="313">
        <f t="shared" si="95"/>
        <v>0</v>
      </c>
      <c r="J391" s="313">
        <f t="shared" si="95"/>
        <v>0</v>
      </c>
      <c r="K391" s="313">
        <f t="shared" si="95"/>
        <v>0</v>
      </c>
      <c r="L391" s="313">
        <f t="shared" ca="1" si="95"/>
        <v>0</v>
      </c>
      <c r="M391" s="313">
        <f ca="1">SUBTOTAL(9,M381:M390)</f>
        <v>21.86664769013716</v>
      </c>
      <c r="N391" s="313">
        <f t="shared" ref="N391:S391" ca="1" si="96">SUBTOTAL(9,N381:N390)</f>
        <v>21.86664769013716</v>
      </c>
      <c r="O391" s="313">
        <f t="shared" ca="1" si="96"/>
        <v>26.064303618843105</v>
      </c>
      <c r="P391" s="313">
        <f t="shared" ca="1" si="96"/>
        <v>26.590531551272889</v>
      </c>
      <c r="Q391" s="313">
        <f t="shared" ca="1" si="96"/>
        <v>27.323653721894299</v>
      </c>
      <c r="R391" s="313">
        <f t="shared" ca="1" si="96"/>
        <v>27.654874435490214</v>
      </c>
      <c r="S391" s="313">
        <f t="shared" ca="1" si="96"/>
        <v>27.977961097857072</v>
      </c>
    </row>
    <row r="392" spans="1:19" ht="18" x14ac:dyDescent="0.2">
      <c r="B392" s="251"/>
      <c r="C392" s="254" t="str">
        <f>+'I-3 Allocated'!A22</f>
        <v>Corporate Strategy</v>
      </c>
      <c r="D392" s="265"/>
      <c r="E392" s="265"/>
      <c r="F392" s="265"/>
      <c r="G392" s="265"/>
      <c r="H392" s="265"/>
      <c r="I392" s="265"/>
      <c r="J392" s="265"/>
      <c r="K392" s="265"/>
      <c r="L392" s="265"/>
      <c r="M392" s="812"/>
      <c r="N392" s="265"/>
      <c r="O392" s="265"/>
      <c r="P392" s="265"/>
      <c r="Q392" s="265"/>
      <c r="R392" s="265"/>
      <c r="S392" s="265"/>
    </row>
    <row r="393" spans="1:19" x14ac:dyDescent="0.2">
      <c r="A393" s="5"/>
      <c r="B393" s="249" t="str">
        <f ca="1">+'I-4 History'!B381</f>
        <v>A-18</v>
      </c>
      <c r="C393" s="14" t="str">
        <f ca="1">+'I-4 History'!C381</f>
        <v>General Manager - Corporate Strategy</v>
      </c>
      <c r="D393" s="11"/>
      <c r="E393" s="11"/>
      <c r="F393" s="11"/>
      <c r="G393" s="11"/>
      <c r="H393" s="11"/>
      <c r="I393" s="11"/>
      <c r="J393" s="11"/>
      <c r="K393" s="11"/>
      <c r="L393" s="11"/>
      <c r="M393" s="504"/>
      <c r="N393" s="11"/>
      <c r="O393" s="11"/>
      <c r="P393" s="11"/>
      <c r="Q393" s="11"/>
      <c r="R393" s="11"/>
      <c r="S393" s="11"/>
    </row>
    <row r="394" spans="1:19" x14ac:dyDescent="0.2">
      <c r="A394" s="5"/>
      <c r="B394" s="249"/>
      <c r="C394" s="13" t="s">
        <v>68</v>
      </c>
      <c r="D394" s="311">
        <f>'I-4 History'!D382</f>
        <v>0</v>
      </c>
      <c r="E394" s="311">
        <f>'I-4 History'!E382</f>
        <v>0</v>
      </c>
      <c r="F394" s="311">
        <f>'I-4 History'!F382</f>
        <v>0</v>
      </c>
      <c r="G394" s="311">
        <f>'I-4 History'!G382</f>
        <v>0</v>
      </c>
      <c r="H394" s="311">
        <f>'I-4 History'!H382</f>
        <v>0</v>
      </c>
      <c r="I394" s="311">
        <f>'I-4 History'!I382</f>
        <v>0</v>
      </c>
      <c r="J394" s="311">
        <f>'I-4 History'!J382</f>
        <v>0</v>
      </c>
      <c r="K394" s="311">
        <f>'I-4 History'!K382</f>
        <v>0</v>
      </c>
      <c r="L394" s="309">
        <f ca="1">'A-18'!B$64</f>
        <v>0</v>
      </c>
      <c r="M394" s="805">
        <f ca="1">'A-18'!C$64</f>
        <v>0</v>
      </c>
      <c r="N394" s="311">
        <f ca="1">'A-18'!D$64</f>
        <v>0</v>
      </c>
      <c r="O394" s="309">
        <f ca="1">'A-18'!E$64</f>
        <v>0</v>
      </c>
      <c r="P394" s="309">
        <f ca="1">'A-18'!F$64</f>
        <v>0</v>
      </c>
      <c r="Q394" s="309">
        <f ca="1">'A-18'!G$64</f>
        <v>0</v>
      </c>
      <c r="R394" s="309">
        <f ca="1">'A-18'!H$64</f>
        <v>0</v>
      </c>
      <c r="S394" s="309">
        <f ca="1">'A-18'!I$64</f>
        <v>0</v>
      </c>
    </row>
    <row r="395" spans="1:19" x14ac:dyDescent="0.2">
      <c r="A395" s="5"/>
      <c r="B395" s="249"/>
      <c r="C395" s="13" t="s">
        <v>69</v>
      </c>
      <c r="D395" s="311">
        <f>'I-4 History'!D383</f>
        <v>0</v>
      </c>
      <c r="E395" s="311">
        <f>'I-4 History'!E383</f>
        <v>0</v>
      </c>
      <c r="F395" s="311">
        <f>'I-4 History'!F383</f>
        <v>0</v>
      </c>
      <c r="G395" s="311">
        <f>'I-4 History'!G383</f>
        <v>0</v>
      </c>
      <c r="H395" s="311">
        <f>'I-4 History'!H383</f>
        <v>0</v>
      </c>
      <c r="I395" s="311">
        <f>'I-4 History'!I383</f>
        <v>0</v>
      </c>
      <c r="J395" s="311">
        <f>'I-4 History'!J383</f>
        <v>0</v>
      </c>
      <c r="K395" s="311">
        <f>'I-4 History'!K383</f>
        <v>0</v>
      </c>
      <c r="L395" s="309">
        <f ca="1">'A-18'!B$65</f>
        <v>0</v>
      </c>
      <c r="M395" s="805">
        <f ca="1">'A-18'!C$65</f>
        <v>0</v>
      </c>
      <c r="N395" s="311">
        <f ca="1">'A-18'!D$65</f>
        <v>0</v>
      </c>
      <c r="O395" s="309">
        <f ca="1">'A-18'!E$65</f>
        <v>0</v>
      </c>
      <c r="P395" s="309">
        <f ca="1">'A-18'!F$65</f>
        <v>0</v>
      </c>
      <c r="Q395" s="309">
        <f ca="1">'A-18'!G$65</f>
        <v>0</v>
      </c>
      <c r="R395" s="309">
        <f ca="1">'A-18'!H$65</f>
        <v>0</v>
      </c>
      <c r="S395" s="309">
        <f ca="1">'A-18'!I$65</f>
        <v>0</v>
      </c>
    </row>
    <row r="396" spans="1:19" s="736" customFormat="1" x14ac:dyDescent="0.2">
      <c r="A396" s="5"/>
      <c r="B396" s="249"/>
      <c r="C396" s="13" t="s">
        <v>546</v>
      </c>
      <c r="D396" s="311">
        <f>'I-4 History'!D384</f>
        <v>0</v>
      </c>
      <c r="E396" s="311">
        <f>'I-4 History'!E384</f>
        <v>0</v>
      </c>
      <c r="F396" s="311">
        <f>'I-4 History'!F384</f>
        <v>0</v>
      </c>
      <c r="G396" s="311">
        <f>'I-4 History'!G384</f>
        <v>0</v>
      </c>
      <c r="H396" s="311">
        <f>'I-4 History'!H384</f>
        <v>0</v>
      </c>
      <c r="I396" s="311">
        <f>'I-4 History'!I384</f>
        <v>0</v>
      </c>
      <c r="J396" s="311">
        <f>'I-4 History'!J384</f>
        <v>0</v>
      </c>
      <c r="K396" s="311">
        <f>'I-4 History'!K384</f>
        <v>0</v>
      </c>
      <c r="L396" s="309">
        <f ca="1">'A-18'!B$66</f>
        <v>0</v>
      </c>
      <c r="M396" s="805">
        <f ca="1">'A-18'!C$66</f>
        <v>0</v>
      </c>
      <c r="N396" s="311">
        <f ca="1">'A-18'!D$66</f>
        <v>0</v>
      </c>
      <c r="O396" s="309">
        <f ca="1">'A-18'!E$66</f>
        <v>0</v>
      </c>
      <c r="P396" s="309">
        <f ca="1">'A-18'!F$66</f>
        <v>0</v>
      </c>
      <c r="Q396" s="309">
        <f ca="1">'A-18'!G$66</f>
        <v>0</v>
      </c>
      <c r="R396" s="309">
        <f ca="1">'A-18'!H$66</f>
        <v>0</v>
      </c>
      <c r="S396" s="309">
        <f ca="1">'A-18'!I$66</f>
        <v>0</v>
      </c>
    </row>
    <row r="397" spans="1:19" x14ac:dyDescent="0.2">
      <c r="A397" s="5"/>
      <c r="B397" s="249"/>
      <c r="C397" s="13" t="s">
        <v>547</v>
      </c>
      <c r="D397" s="311">
        <f>'I-4 History'!D385</f>
        <v>0</v>
      </c>
      <c r="E397" s="311">
        <f>'I-4 History'!E385</f>
        <v>0</v>
      </c>
      <c r="F397" s="311">
        <f>'I-4 History'!F385</f>
        <v>0</v>
      </c>
      <c r="G397" s="311">
        <f>'I-4 History'!G385</f>
        <v>0</v>
      </c>
      <c r="H397" s="311">
        <f>'I-4 History'!H385</f>
        <v>0</v>
      </c>
      <c r="I397" s="311">
        <f>'I-4 History'!I385</f>
        <v>0</v>
      </c>
      <c r="J397" s="311">
        <f>'I-4 History'!J385</f>
        <v>0</v>
      </c>
      <c r="K397" s="311">
        <f>'I-4 History'!K385</f>
        <v>0</v>
      </c>
      <c r="L397" s="309">
        <f ca="1">'A-18'!B$67</f>
        <v>0</v>
      </c>
      <c r="M397" s="805">
        <f ca="1">'A-18'!C$67</f>
        <v>0</v>
      </c>
      <c r="N397" s="311">
        <f ca="1">'A-18'!D$67</f>
        <v>0</v>
      </c>
      <c r="O397" s="309">
        <f ca="1">'A-18'!E$67</f>
        <v>0</v>
      </c>
      <c r="P397" s="309">
        <f ca="1">'A-18'!F$67</f>
        <v>0</v>
      </c>
      <c r="Q397" s="309">
        <f ca="1">'A-18'!G$67</f>
        <v>0</v>
      </c>
      <c r="R397" s="309">
        <f ca="1">'A-18'!H$67</f>
        <v>0</v>
      </c>
      <c r="S397" s="309">
        <f ca="1">'A-18'!I$67</f>
        <v>0</v>
      </c>
    </row>
    <row r="398" spans="1:19" s="736" customFormat="1" x14ac:dyDescent="0.2">
      <c r="A398" s="5"/>
      <c r="B398" s="249"/>
      <c r="C398" s="13" t="s">
        <v>498</v>
      </c>
      <c r="D398" s="311">
        <f>'I-4 History'!D386</f>
        <v>0</v>
      </c>
      <c r="E398" s="311">
        <f>'I-4 History'!E386</f>
        <v>0</v>
      </c>
      <c r="F398" s="311">
        <f>'I-4 History'!F386</f>
        <v>0</v>
      </c>
      <c r="G398" s="311">
        <f>'I-4 History'!G386</f>
        <v>0</v>
      </c>
      <c r="H398" s="311">
        <f>'I-4 History'!H386</f>
        <v>0</v>
      </c>
      <c r="I398" s="311">
        <f>'I-4 History'!I386</f>
        <v>0</v>
      </c>
      <c r="J398" s="311">
        <f>'I-4 History'!J386</f>
        <v>0</v>
      </c>
      <c r="K398" s="311">
        <f>'I-4 History'!K386</f>
        <v>0</v>
      </c>
      <c r="L398" s="309">
        <f ca="1">'A-18'!B$68</f>
        <v>0</v>
      </c>
      <c r="M398" s="805">
        <f ca="1">'A-18'!C$68</f>
        <v>0</v>
      </c>
      <c r="N398" s="311">
        <f ca="1">'A-18'!D$68</f>
        <v>0</v>
      </c>
      <c r="O398" s="309">
        <f ca="1">'A-18'!E$68</f>
        <v>0</v>
      </c>
      <c r="P398" s="309">
        <f ca="1">'A-18'!F$68</f>
        <v>0</v>
      </c>
      <c r="Q398" s="309">
        <f ca="1">'A-18'!G$68</f>
        <v>0</v>
      </c>
      <c r="R398" s="309">
        <f ca="1">'A-18'!H$68</f>
        <v>0</v>
      </c>
      <c r="S398" s="309">
        <f ca="1">'A-18'!I$68</f>
        <v>0</v>
      </c>
    </row>
    <row r="399" spans="1:19" x14ac:dyDescent="0.2">
      <c r="A399" s="5"/>
      <c r="B399" s="249"/>
      <c r="C399" s="13" t="s">
        <v>70</v>
      </c>
      <c r="D399" s="311">
        <f>'I-4 History'!D387</f>
        <v>0</v>
      </c>
      <c r="E399" s="311">
        <f>'I-4 History'!E387</f>
        <v>0</v>
      </c>
      <c r="F399" s="311">
        <f>'I-4 History'!F387</f>
        <v>0</v>
      </c>
      <c r="G399" s="311">
        <f>'I-4 History'!G387</f>
        <v>0</v>
      </c>
      <c r="H399" s="311">
        <f>'I-4 History'!H387</f>
        <v>0</v>
      </c>
      <c r="I399" s="311">
        <f>'I-4 History'!I387</f>
        <v>0</v>
      </c>
      <c r="J399" s="311">
        <f>'I-4 History'!J387</f>
        <v>0</v>
      </c>
      <c r="K399" s="311">
        <f>'I-4 History'!K387</f>
        <v>0</v>
      </c>
      <c r="L399" s="309">
        <f ca="1">'A-18'!B$69</f>
        <v>0</v>
      </c>
      <c r="M399" s="805">
        <f ca="1">'A-18'!C$69</f>
        <v>0.67584638512086181</v>
      </c>
      <c r="N399" s="311">
        <f ca="1">'A-18'!D$69</f>
        <v>0.67584638512086181</v>
      </c>
      <c r="O399" s="309">
        <f ca="1">'A-18'!E$69</f>
        <v>0.68489082643309984</v>
      </c>
      <c r="P399" s="309">
        <f ca="1">'A-18'!F$69</f>
        <v>0.69433573300283347</v>
      </c>
      <c r="Q399" s="309">
        <f ca="1">'A-18'!G$69</f>
        <v>0.7035339938934414</v>
      </c>
      <c r="R399" s="309">
        <f ca="1">'A-18'!H$69</f>
        <v>0.71230212817403182</v>
      </c>
      <c r="S399" s="309">
        <f ca="1">'A-18'!I$69</f>
        <v>0.72058224906036472</v>
      </c>
    </row>
    <row r="400" spans="1:19" x14ac:dyDescent="0.2">
      <c r="A400" s="5"/>
      <c r="B400" s="249"/>
      <c r="C400" s="12" t="s">
        <v>75</v>
      </c>
      <c r="D400" s="312">
        <f t="shared" ref="D400:K400" si="97">SUBTOTAL(9,D394:D399)</f>
        <v>0</v>
      </c>
      <c r="E400" s="310">
        <f t="shared" si="97"/>
        <v>0</v>
      </c>
      <c r="F400" s="310">
        <f t="shared" si="97"/>
        <v>0</v>
      </c>
      <c r="G400" s="310">
        <f t="shared" si="97"/>
        <v>0</v>
      </c>
      <c r="H400" s="310">
        <f t="shared" si="97"/>
        <v>0</v>
      </c>
      <c r="I400" s="310">
        <f t="shared" si="97"/>
        <v>0</v>
      </c>
      <c r="J400" s="310">
        <f t="shared" si="97"/>
        <v>0</v>
      </c>
      <c r="K400" s="310">
        <f t="shared" si="97"/>
        <v>0</v>
      </c>
      <c r="L400" s="310">
        <f t="shared" ref="L400:S400" ca="1" si="98">SUBTOTAL(9,L394:L399)</f>
        <v>0</v>
      </c>
      <c r="M400" s="510">
        <f t="shared" ca="1" si="98"/>
        <v>0.67584638512086181</v>
      </c>
      <c r="N400" s="312">
        <f t="shared" ca="1" si="98"/>
        <v>0.67584638512086181</v>
      </c>
      <c r="O400" s="310">
        <f t="shared" ca="1" si="98"/>
        <v>0.68489082643309984</v>
      </c>
      <c r="P400" s="310">
        <f t="shared" ca="1" si="98"/>
        <v>0.69433573300283347</v>
      </c>
      <c r="Q400" s="310">
        <f t="shared" ca="1" si="98"/>
        <v>0.7035339938934414</v>
      </c>
      <c r="R400" s="310">
        <f t="shared" ca="1" si="98"/>
        <v>0.71230212817403182</v>
      </c>
      <c r="S400" s="310">
        <f t="shared" ca="1" si="98"/>
        <v>0.72058224906036472</v>
      </c>
    </row>
    <row r="401" spans="1:19" x14ac:dyDescent="0.2">
      <c r="A401" s="5"/>
      <c r="B401" s="249"/>
      <c r="C401" s="12"/>
      <c r="D401" s="262"/>
      <c r="E401" s="262"/>
      <c r="F401" s="262"/>
      <c r="G401" s="262"/>
      <c r="H401" s="262"/>
      <c r="I401" s="262"/>
      <c r="J401" s="262"/>
      <c r="K401" s="262"/>
      <c r="L401" s="262"/>
      <c r="M401" s="806"/>
      <c r="N401" s="262"/>
      <c r="O401" s="262"/>
      <c r="P401" s="262"/>
      <c r="Q401" s="262"/>
      <c r="R401" s="262"/>
      <c r="S401" s="262"/>
    </row>
    <row r="402" spans="1:19" x14ac:dyDescent="0.2">
      <c r="A402" s="5"/>
      <c r="B402" s="249" t="str">
        <f ca="1">+'I-4 History'!B390</f>
        <v>A-19</v>
      </c>
      <c r="C402" s="14" t="str">
        <f ca="1">+'I-4 History'!C390</f>
        <v>Regulation</v>
      </c>
      <c r="D402" s="11"/>
      <c r="E402" s="11"/>
      <c r="F402" s="11"/>
      <c r="G402" s="11"/>
      <c r="H402" s="11"/>
      <c r="I402" s="11"/>
      <c r="J402" s="11"/>
      <c r="K402" s="11"/>
      <c r="L402" s="11"/>
      <c r="M402" s="504"/>
      <c r="N402" s="11"/>
      <c r="O402" s="11"/>
      <c r="P402" s="11"/>
      <c r="Q402" s="11"/>
      <c r="R402" s="11"/>
      <c r="S402" s="11"/>
    </row>
    <row r="403" spans="1:19" x14ac:dyDescent="0.2">
      <c r="B403" s="249"/>
      <c r="C403" s="13" t="s">
        <v>68</v>
      </c>
      <c r="D403" s="311">
        <f>'I-4 History'!D391</f>
        <v>0</v>
      </c>
      <c r="E403" s="311">
        <f>'I-4 History'!E391</f>
        <v>0</v>
      </c>
      <c r="F403" s="311">
        <f>'I-4 History'!F391</f>
        <v>0</v>
      </c>
      <c r="G403" s="311">
        <f>'I-4 History'!G391</f>
        <v>0</v>
      </c>
      <c r="H403" s="311">
        <f>'I-4 History'!H391</f>
        <v>0</v>
      </c>
      <c r="I403" s="311">
        <f>'I-4 History'!I391</f>
        <v>0</v>
      </c>
      <c r="J403" s="311">
        <f>'I-4 History'!J391</f>
        <v>0</v>
      </c>
      <c r="K403" s="311">
        <f>'I-4 History'!K391</f>
        <v>0</v>
      </c>
      <c r="L403" s="309">
        <f ca="1">'A-19'!B$64</f>
        <v>0</v>
      </c>
      <c r="M403" s="805">
        <f ca="1">'A-19'!C$64</f>
        <v>0</v>
      </c>
      <c r="N403" s="311">
        <f ca="1">'A-19'!D$64</f>
        <v>0</v>
      </c>
      <c r="O403" s="309">
        <f ca="1">'A-19'!E$64</f>
        <v>0</v>
      </c>
      <c r="P403" s="309">
        <f ca="1">'A-19'!F$64</f>
        <v>0</v>
      </c>
      <c r="Q403" s="309">
        <f ca="1">'A-19'!G$64</f>
        <v>0</v>
      </c>
      <c r="R403" s="309">
        <f ca="1">'A-19'!H$64</f>
        <v>0</v>
      </c>
      <c r="S403" s="309">
        <f ca="1">'A-19'!I$64</f>
        <v>0</v>
      </c>
    </row>
    <row r="404" spans="1:19" x14ac:dyDescent="0.2">
      <c r="B404" s="249"/>
      <c r="C404" s="13" t="s">
        <v>69</v>
      </c>
      <c r="D404" s="311">
        <f>'I-4 History'!D392</f>
        <v>0</v>
      </c>
      <c r="E404" s="311">
        <f>'I-4 History'!E392</f>
        <v>0</v>
      </c>
      <c r="F404" s="311">
        <f>'I-4 History'!F392</f>
        <v>0</v>
      </c>
      <c r="G404" s="311">
        <f>'I-4 History'!G392</f>
        <v>0</v>
      </c>
      <c r="H404" s="311">
        <f>'I-4 History'!H392</f>
        <v>0</v>
      </c>
      <c r="I404" s="311">
        <f>'I-4 History'!I392</f>
        <v>0</v>
      </c>
      <c r="J404" s="311">
        <f>'I-4 History'!J392</f>
        <v>0</v>
      </c>
      <c r="K404" s="311">
        <f>'I-4 History'!K392</f>
        <v>0</v>
      </c>
      <c r="L404" s="309">
        <f ca="1">'A-19'!B$65</f>
        <v>0</v>
      </c>
      <c r="M404" s="805">
        <f ca="1">'A-19'!C$65</f>
        <v>0</v>
      </c>
      <c r="N404" s="311">
        <f ca="1">'A-19'!D$65</f>
        <v>0</v>
      </c>
      <c r="O404" s="309">
        <f ca="1">'A-19'!E$65</f>
        <v>0</v>
      </c>
      <c r="P404" s="309">
        <f ca="1">'A-19'!F$65</f>
        <v>0</v>
      </c>
      <c r="Q404" s="309">
        <f ca="1">'A-19'!G$65</f>
        <v>0</v>
      </c>
      <c r="R404" s="309">
        <f ca="1">'A-19'!H$65</f>
        <v>0</v>
      </c>
      <c r="S404" s="309">
        <f ca="1">'A-19'!I$65</f>
        <v>0</v>
      </c>
    </row>
    <row r="405" spans="1:19" s="736" customFormat="1" x14ac:dyDescent="0.2">
      <c r="B405" s="249"/>
      <c r="C405" s="13" t="s">
        <v>546</v>
      </c>
      <c r="D405" s="311">
        <f>'I-4 History'!D393</f>
        <v>0</v>
      </c>
      <c r="E405" s="311">
        <f>'I-4 History'!E393</f>
        <v>0</v>
      </c>
      <c r="F405" s="311">
        <f>'I-4 History'!F393</f>
        <v>0</v>
      </c>
      <c r="G405" s="311">
        <f>'I-4 History'!G393</f>
        <v>0</v>
      </c>
      <c r="H405" s="311">
        <f>'I-4 History'!H393</f>
        <v>0</v>
      </c>
      <c r="I405" s="311">
        <f>'I-4 History'!I393</f>
        <v>0</v>
      </c>
      <c r="J405" s="311">
        <f>'I-4 History'!J393</f>
        <v>0</v>
      </c>
      <c r="K405" s="311">
        <f>'I-4 History'!K393</f>
        <v>0</v>
      </c>
      <c r="L405" s="309">
        <f ca="1">'A-19'!B$66</f>
        <v>0</v>
      </c>
      <c r="M405" s="805">
        <f ca="1">'A-19'!C$66</f>
        <v>0</v>
      </c>
      <c r="N405" s="311">
        <f ca="1">'A-19'!D$66</f>
        <v>0</v>
      </c>
      <c r="O405" s="309">
        <f ca="1">'A-19'!E$66</f>
        <v>0</v>
      </c>
      <c r="P405" s="309">
        <f ca="1">'A-19'!F$66</f>
        <v>0</v>
      </c>
      <c r="Q405" s="309">
        <f ca="1">'A-19'!G$66</f>
        <v>0</v>
      </c>
      <c r="R405" s="309">
        <f ca="1">'A-19'!H$66</f>
        <v>0</v>
      </c>
      <c r="S405" s="309">
        <f ca="1">'A-19'!I$66</f>
        <v>0</v>
      </c>
    </row>
    <row r="406" spans="1:19" x14ac:dyDescent="0.2">
      <c r="B406" s="249"/>
      <c r="C406" s="13" t="s">
        <v>547</v>
      </c>
      <c r="D406" s="311">
        <f>'I-4 History'!D394</f>
        <v>0</v>
      </c>
      <c r="E406" s="311">
        <f>'I-4 History'!E394</f>
        <v>0</v>
      </c>
      <c r="F406" s="311">
        <f>'I-4 History'!F394</f>
        <v>0</v>
      </c>
      <c r="G406" s="311">
        <f>'I-4 History'!G394</f>
        <v>0</v>
      </c>
      <c r="H406" s="311">
        <f>'I-4 History'!H394</f>
        <v>0</v>
      </c>
      <c r="I406" s="311">
        <f>'I-4 History'!I394</f>
        <v>0</v>
      </c>
      <c r="J406" s="311">
        <f>'I-4 History'!J394</f>
        <v>0</v>
      </c>
      <c r="K406" s="311">
        <f>'I-4 History'!K394</f>
        <v>0</v>
      </c>
      <c r="L406" s="309">
        <f ca="1">'A-19'!B$67</f>
        <v>0</v>
      </c>
      <c r="M406" s="805">
        <f ca="1">'A-19'!C$67</f>
        <v>0</v>
      </c>
      <c r="N406" s="311">
        <f ca="1">'A-19'!D$67</f>
        <v>0</v>
      </c>
      <c r="O406" s="309">
        <f ca="1">'A-19'!E$67</f>
        <v>0</v>
      </c>
      <c r="P406" s="309">
        <f ca="1">'A-19'!F$67</f>
        <v>0</v>
      </c>
      <c r="Q406" s="309">
        <f ca="1">'A-19'!G$67</f>
        <v>0</v>
      </c>
      <c r="R406" s="309">
        <f ca="1">'A-19'!H$67</f>
        <v>0</v>
      </c>
      <c r="S406" s="309">
        <f ca="1">'A-19'!I$67</f>
        <v>0</v>
      </c>
    </row>
    <row r="407" spans="1:19" s="736" customFormat="1" x14ac:dyDescent="0.2">
      <c r="B407" s="249"/>
      <c r="C407" s="13" t="s">
        <v>498</v>
      </c>
      <c r="D407" s="311">
        <f>'I-4 History'!D395</f>
        <v>0</v>
      </c>
      <c r="E407" s="311">
        <f>'I-4 History'!E395</f>
        <v>0</v>
      </c>
      <c r="F407" s="311">
        <f>'I-4 History'!F395</f>
        <v>0</v>
      </c>
      <c r="G407" s="311">
        <f>'I-4 History'!G395</f>
        <v>0</v>
      </c>
      <c r="H407" s="311">
        <f>'I-4 History'!H395</f>
        <v>0</v>
      </c>
      <c r="I407" s="311">
        <f>'I-4 History'!I395</f>
        <v>0</v>
      </c>
      <c r="J407" s="311">
        <f>'I-4 History'!J395</f>
        <v>0</v>
      </c>
      <c r="K407" s="311">
        <f>'I-4 History'!K395</f>
        <v>0</v>
      </c>
      <c r="L407" s="309">
        <f ca="1">'A-19'!B$68</f>
        <v>0</v>
      </c>
      <c r="M407" s="805">
        <f ca="1">'A-19'!C$68</f>
        <v>0</v>
      </c>
      <c r="N407" s="311">
        <f ca="1">'A-19'!D$68</f>
        <v>0</v>
      </c>
      <c r="O407" s="309">
        <f ca="1">'A-19'!E$68</f>
        <v>0</v>
      </c>
      <c r="P407" s="309">
        <f ca="1">'A-19'!F$68</f>
        <v>0</v>
      </c>
      <c r="Q407" s="309">
        <f ca="1">'A-19'!G$68</f>
        <v>0</v>
      </c>
      <c r="R407" s="309">
        <f ca="1">'A-19'!H$68</f>
        <v>0</v>
      </c>
      <c r="S407" s="309">
        <f ca="1">'A-19'!I$68</f>
        <v>0</v>
      </c>
    </row>
    <row r="408" spans="1:19" x14ac:dyDescent="0.2">
      <c r="B408" s="249"/>
      <c r="C408" s="13" t="s">
        <v>70</v>
      </c>
      <c r="D408" s="311">
        <f>'I-4 History'!D396</f>
        <v>0</v>
      </c>
      <c r="E408" s="311">
        <f>'I-4 History'!E396</f>
        <v>0</v>
      </c>
      <c r="F408" s="311">
        <f>'I-4 History'!F396</f>
        <v>0</v>
      </c>
      <c r="G408" s="311">
        <f>'I-4 History'!G396</f>
        <v>0</v>
      </c>
      <c r="H408" s="311">
        <f>'I-4 History'!H396</f>
        <v>0</v>
      </c>
      <c r="I408" s="311">
        <f>'I-4 History'!I396</f>
        <v>0</v>
      </c>
      <c r="J408" s="311">
        <f>'I-4 History'!J396</f>
        <v>0</v>
      </c>
      <c r="K408" s="311">
        <f>'I-4 History'!K396</f>
        <v>0</v>
      </c>
      <c r="L408" s="309">
        <f ca="1">'A-19'!B$69</f>
        <v>0</v>
      </c>
      <c r="M408" s="805">
        <f ca="1">'A-19'!C$69</f>
        <v>3.7758295437772604</v>
      </c>
      <c r="N408" s="311">
        <f ca="1">'A-19'!D$69</f>
        <v>3.7758295437772604</v>
      </c>
      <c r="O408" s="309">
        <f ca="1">'A-19'!E$69</f>
        <v>3.8263591751632458</v>
      </c>
      <c r="P408" s="309">
        <f ca="1">'A-19'!F$69</f>
        <v>3.8791261323436683</v>
      </c>
      <c r="Q408" s="309">
        <f ca="1">'A-19'!G$69</f>
        <v>3.9305151254443973</v>
      </c>
      <c r="R408" s="309">
        <f ca="1">'A-19'!H$69</f>
        <v>3.9795010802254365</v>
      </c>
      <c r="S408" s="309">
        <f ca="1">'A-19'!I$69</f>
        <v>4.0257605938619152</v>
      </c>
    </row>
    <row r="409" spans="1:19" x14ac:dyDescent="0.2">
      <c r="B409" s="249"/>
      <c r="C409" s="12" t="s">
        <v>75</v>
      </c>
      <c r="D409" s="312">
        <f t="shared" ref="D409:K409" si="99">SUBTOTAL(9,D403:D408)</f>
        <v>0</v>
      </c>
      <c r="E409" s="310">
        <f t="shared" si="99"/>
        <v>0</v>
      </c>
      <c r="F409" s="310">
        <f t="shared" si="99"/>
        <v>0</v>
      </c>
      <c r="G409" s="310">
        <f t="shared" si="99"/>
        <v>0</v>
      </c>
      <c r="H409" s="310">
        <f t="shared" si="99"/>
        <v>0</v>
      </c>
      <c r="I409" s="310">
        <f t="shared" si="99"/>
        <v>0</v>
      </c>
      <c r="J409" s="310">
        <f t="shared" si="99"/>
        <v>0</v>
      </c>
      <c r="K409" s="310">
        <f t="shared" si="99"/>
        <v>0</v>
      </c>
      <c r="L409" s="310">
        <f t="shared" ref="L409:S409" ca="1" si="100">SUBTOTAL(9,L403:L408)</f>
        <v>0</v>
      </c>
      <c r="M409" s="510">
        <f t="shared" ca="1" si="100"/>
        <v>3.7758295437772604</v>
      </c>
      <c r="N409" s="312">
        <f t="shared" ca="1" si="100"/>
        <v>3.7758295437772604</v>
      </c>
      <c r="O409" s="310">
        <f t="shared" ca="1" si="100"/>
        <v>3.8263591751632458</v>
      </c>
      <c r="P409" s="310">
        <f t="shared" ca="1" si="100"/>
        <v>3.8791261323436683</v>
      </c>
      <c r="Q409" s="310">
        <f t="shared" ca="1" si="100"/>
        <v>3.9305151254443973</v>
      </c>
      <c r="R409" s="310">
        <f t="shared" ca="1" si="100"/>
        <v>3.9795010802254365</v>
      </c>
      <c r="S409" s="310">
        <f t="shared" ca="1" si="100"/>
        <v>4.0257605938619152</v>
      </c>
    </row>
    <row r="410" spans="1:19" x14ac:dyDescent="0.2">
      <c r="B410" s="249"/>
      <c r="C410" s="12"/>
      <c r="D410" s="262"/>
      <c r="E410" s="262"/>
      <c r="F410" s="262"/>
      <c r="G410" s="262"/>
      <c r="H410" s="262"/>
      <c r="I410" s="262"/>
      <c r="J410" s="262"/>
      <c r="K410" s="262"/>
      <c r="L410" s="262"/>
      <c r="M410" s="806"/>
      <c r="N410" s="262"/>
      <c r="O410" s="262"/>
      <c r="P410" s="262"/>
      <c r="Q410" s="262"/>
      <c r="R410" s="262"/>
      <c r="S410" s="262"/>
    </row>
    <row r="411" spans="1:19" x14ac:dyDescent="0.2">
      <c r="A411" s="5"/>
      <c r="B411" s="249" t="str">
        <f ca="1">+'I-4 History'!B399</f>
        <v>A-20</v>
      </c>
      <c r="C411" s="14" t="str">
        <f ca="1">+'I-4 History'!C399</f>
        <v>Strategic Planning</v>
      </c>
      <c r="D411" s="11"/>
      <c r="E411" s="11"/>
      <c r="F411" s="11"/>
      <c r="G411" s="11"/>
      <c r="H411" s="11"/>
      <c r="I411" s="11"/>
      <c r="J411" s="11"/>
      <c r="K411" s="11"/>
      <c r="L411" s="11"/>
      <c r="M411" s="504"/>
      <c r="N411" s="11"/>
      <c r="O411" s="11"/>
      <c r="P411" s="11"/>
      <c r="Q411" s="11"/>
      <c r="R411" s="11"/>
      <c r="S411" s="11"/>
    </row>
    <row r="412" spans="1:19" x14ac:dyDescent="0.2">
      <c r="A412" s="5"/>
      <c r="B412" s="249"/>
      <c r="C412" s="13" t="s">
        <v>68</v>
      </c>
      <c r="D412" s="311">
        <f>'I-4 History'!D400</f>
        <v>0</v>
      </c>
      <c r="E412" s="311">
        <f>'I-4 History'!E400</f>
        <v>0</v>
      </c>
      <c r="F412" s="311">
        <f>'I-4 History'!F400</f>
        <v>0</v>
      </c>
      <c r="G412" s="311">
        <f>'I-4 History'!G400</f>
        <v>0</v>
      </c>
      <c r="H412" s="311">
        <f>'I-4 History'!H400</f>
        <v>0</v>
      </c>
      <c r="I412" s="311">
        <f>'I-4 History'!I400</f>
        <v>0</v>
      </c>
      <c r="J412" s="311">
        <f>'I-4 History'!J400</f>
        <v>0</v>
      </c>
      <c r="K412" s="311">
        <f>'I-4 History'!K400</f>
        <v>0</v>
      </c>
      <c r="L412" s="309">
        <f ca="1">'A-20'!B$64</f>
        <v>0</v>
      </c>
      <c r="M412" s="805">
        <f ca="1">'A-20'!C$64</f>
        <v>0</v>
      </c>
      <c r="N412" s="311">
        <f ca="1">'A-20'!D$64</f>
        <v>0</v>
      </c>
      <c r="O412" s="309">
        <f ca="1">'A-20'!E$64</f>
        <v>0</v>
      </c>
      <c r="P412" s="309">
        <f ca="1">'A-20'!F$64</f>
        <v>0</v>
      </c>
      <c r="Q412" s="309">
        <f ca="1">'A-20'!G$64</f>
        <v>0</v>
      </c>
      <c r="R412" s="309">
        <f ca="1">'A-20'!H$64</f>
        <v>0</v>
      </c>
      <c r="S412" s="309">
        <f ca="1">'A-20'!I$64</f>
        <v>0</v>
      </c>
    </row>
    <row r="413" spans="1:19" x14ac:dyDescent="0.2">
      <c r="A413" s="5"/>
      <c r="B413" s="249"/>
      <c r="C413" s="13" t="s">
        <v>69</v>
      </c>
      <c r="D413" s="311">
        <f>'I-4 History'!D401</f>
        <v>0</v>
      </c>
      <c r="E413" s="311">
        <f>'I-4 History'!E401</f>
        <v>0</v>
      </c>
      <c r="F413" s="311">
        <f>'I-4 History'!F401</f>
        <v>0</v>
      </c>
      <c r="G413" s="311">
        <f>'I-4 History'!G401</f>
        <v>0</v>
      </c>
      <c r="H413" s="311">
        <f>'I-4 History'!H401</f>
        <v>0</v>
      </c>
      <c r="I413" s="311">
        <f>'I-4 History'!I401</f>
        <v>0</v>
      </c>
      <c r="J413" s="311">
        <f>'I-4 History'!J401</f>
        <v>0</v>
      </c>
      <c r="K413" s="311">
        <f>'I-4 History'!K401</f>
        <v>0</v>
      </c>
      <c r="L413" s="309">
        <f ca="1">'A-20'!B$65</f>
        <v>0</v>
      </c>
      <c r="M413" s="805">
        <f ca="1">'A-20'!C$65</f>
        <v>0</v>
      </c>
      <c r="N413" s="311">
        <f ca="1">'A-20'!D$65</f>
        <v>0</v>
      </c>
      <c r="O413" s="309">
        <f ca="1">'A-20'!E$65</f>
        <v>0</v>
      </c>
      <c r="P413" s="309">
        <f ca="1">'A-20'!F$65</f>
        <v>0</v>
      </c>
      <c r="Q413" s="309">
        <f ca="1">'A-20'!G$65</f>
        <v>0</v>
      </c>
      <c r="R413" s="309">
        <f ca="1">'A-20'!H$65</f>
        <v>0</v>
      </c>
      <c r="S413" s="309">
        <f ca="1">'A-20'!I$65</f>
        <v>0</v>
      </c>
    </row>
    <row r="414" spans="1:19" s="736" customFormat="1" x14ac:dyDescent="0.2">
      <c r="A414" s="5"/>
      <c r="B414" s="249"/>
      <c r="C414" s="13" t="s">
        <v>546</v>
      </c>
      <c r="D414" s="311">
        <f>'I-4 History'!D402</f>
        <v>0</v>
      </c>
      <c r="E414" s="311">
        <f>'I-4 History'!E402</f>
        <v>0</v>
      </c>
      <c r="F414" s="311">
        <f>'I-4 History'!F402</f>
        <v>0</v>
      </c>
      <c r="G414" s="311">
        <f>'I-4 History'!G402</f>
        <v>0</v>
      </c>
      <c r="H414" s="311">
        <f>'I-4 History'!H402</f>
        <v>0</v>
      </c>
      <c r="I414" s="311">
        <f>'I-4 History'!I402</f>
        <v>0</v>
      </c>
      <c r="J414" s="311">
        <f>'I-4 History'!J402</f>
        <v>0</v>
      </c>
      <c r="K414" s="311">
        <f>'I-4 History'!K402</f>
        <v>0</v>
      </c>
      <c r="L414" s="309">
        <f ca="1">'A-20'!B$66</f>
        <v>0</v>
      </c>
      <c r="M414" s="805">
        <f ca="1">'A-20'!C$66</f>
        <v>0</v>
      </c>
      <c r="N414" s="311">
        <f ca="1">'A-20'!D$66</f>
        <v>0</v>
      </c>
      <c r="O414" s="309">
        <f ca="1">'A-20'!E$66</f>
        <v>0</v>
      </c>
      <c r="P414" s="309">
        <f ca="1">'A-20'!F$66</f>
        <v>0</v>
      </c>
      <c r="Q414" s="309">
        <f ca="1">'A-20'!G$66</f>
        <v>0</v>
      </c>
      <c r="R414" s="309">
        <f ca="1">'A-20'!H$66</f>
        <v>0</v>
      </c>
      <c r="S414" s="309">
        <f ca="1">'A-20'!I$66</f>
        <v>0</v>
      </c>
    </row>
    <row r="415" spans="1:19" x14ac:dyDescent="0.2">
      <c r="A415" s="5"/>
      <c r="B415" s="249"/>
      <c r="C415" s="13" t="s">
        <v>547</v>
      </c>
      <c r="D415" s="311">
        <f>'I-4 History'!D403</f>
        <v>0</v>
      </c>
      <c r="E415" s="311">
        <f>'I-4 History'!E403</f>
        <v>0</v>
      </c>
      <c r="F415" s="311">
        <f>'I-4 History'!F403</f>
        <v>0</v>
      </c>
      <c r="G415" s="311">
        <f>'I-4 History'!G403</f>
        <v>0</v>
      </c>
      <c r="H415" s="311">
        <f>'I-4 History'!H403</f>
        <v>0</v>
      </c>
      <c r="I415" s="311">
        <f>'I-4 History'!I403</f>
        <v>0</v>
      </c>
      <c r="J415" s="311">
        <f>'I-4 History'!J403</f>
        <v>0</v>
      </c>
      <c r="K415" s="311">
        <f>'I-4 History'!K403</f>
        <v>0</v>
      </c>
      <c r="L415" s="309">
        <f ca="1">'A-20'!B$67</f>
        <v>0</v>
      </c>
      <c r="M415" s="805">
        <f ca="1">'A-20'!C$67</f>
        <v>0</v>
      </c>
      <c r="N415" s="311">
        <f ca="1">'A-20'!D$67</f>
        <v>0</v>
      </c>
      <c r="O415" s="309">
        <f ca="1">'A-20'!E$67</f>
        <v>0</v>
      </c>
      <c r="P415" s="309">
        <f ca="1">'A-20'!F$67</f>
        <v>0</v>
      </c>
      <c r="Q415" s="309">
        <f ca="1">'A-20'!G$67</f>
        <v>0</v>
      </c>
      <c r="R415" s="309">
        <f ca="1">'A-20'!H$67</f>
        <v>0</v>
      </c>
      <c r="S415" s="309">
        <f ca="1">'A-20'!I$67</f>
        <v>0</v>
      </c>
    </row>
    <row r="416" spans="1:19" s="736" customFormat="1" x14ac:dyDescent="0.2">
      <c r="A416" s="5"/>
      <c r="B416" s="249"/>
      <c r="C416" s="13" t="s">
        <v>498</v>
      </c>
      <c r="D416" s="311">
        <f>'I-4 History'!D404</f>
        <v>0</v>
      </c>
      <c r="E416" s="311">
        <f>'I-4 History'!E404</f>
        <v>0</v>
      </c>
      <c r="F416" s="311">
        <f>'I-4 History'!F404</f>
        <v>0</v>
      </c>
      <c r="G416" s="311">
        <f>'I-4 History'!G404</f>
        <v>0</v>
      </c>
      <c r="H416" s="311">
        <f>'I-4 History'!H404</f>
        <v>0</v>
      </c>
      <c r="I416" s="311">
        <f>'I-4 History'!I404</f>
        <v>0</v>
      </c>
      <c r="J416" s="311">
        <f>'I-4 History'!J404</f>
        <v>0</v>
      </c>
      <c r="K416" s="311">
        <f>'I-4 History'!K404</f>
        <v>0</v>
      </c>
      <c r="L416" s="309">
        <f ca="1">'A-20'!B$68</f>
        <v>0</v>
      </c>
      <c r="M416" s="805">
        <f ca="1">'A-20'!C$68</f>
        <v>0</v>
      </c>
      <c r="N416" s="311">
        <f ca="1">'A-20'!D$68</f>
        <v>0</v>
      </c>
      <c r="O416" s="309">
        <f ca="1">'A-20'!E$68</f>
        <v>0</v>
      </c>
      <c r="P416" s="309">
        <f ca="1">'A-20'!F$68</f>
        <v>0</v>
      </c>
      <c r="Q416" s="309">
        <f ca="1">'A-20'!G$68</f>
        <v>0</v>
      </c>
      <c r="R416" s="309">
        <f ca="1">'A-20'!H$68</f>
        <v>0</v>
      </c>
      <c r="S416" s="309">
        <f ca="1">'A-20'!I$68</f>
        <v>0</v>
      </c>
    </row>
    <row r="417" spans="1:19" x14ac:dyDescent="0.2">
      <c r="A417" s="5"/>
      <c r="B417" s="249"/>
      <c r="C417" s="13" t="s">
        <v>70</v>
      </c>
      <c r="D417" s="311">
        <f>'I-4 History'!D405</f>
        <v>0</v>
      </c>
      <c r="E417" s="311">
        <f>'I-4 History'!E405</f>
        <v>0</v>
      </c>
      <c r="F417" s="311">
        <f>'I-4 History'!F405</f>
        <v>0</v>
      </c>
      <c r="G417" s="311">
        <f>'I-4 History'!G405</f>
        <v>0</v>
      </c>
      <c r="H417" s="311">
        <f>'I-4 History'!H405</f>
        <v>0</v>
      </c>
      <c r="I417" s="311">
        <f>'I-4 History'!I405</f>
        <v>0</v>
      </c>
      <c r="J417" s="311">
        <f>'I-4 History'!J405</f>
        <v>0</v>
      </c>
      <c r="K417" s="311">
        <f>'I-4 History'!K405</f>
        <v>0</v>
      </c>
      <c r="L417" s="309">
        <f ca="1">'A-20'!B$69</f>
        <v>0</v>
      </c>
      <c r="M417" s="805">
        <f ca="1">'A-20'!C$69</f>
        <v>0.36076033462270762</v>
      </c>
      <c r="N417" s="311">
        <f ca="1">'A-20'!D$69</f>
        <v>0.36076033462270762</v>
      </c>
      <c r="O417" s="309">
        <f ca="1">'A-20'!E$69</f>
        <v>0.36558817086791429</v>
      </c>
      <c r="P417" s="309">
        <f ca="1">'A-20'!F$69</f>
        <v>0.37062977163636113</v>
      </c>
      <c r="Q417" s="309">
        <f ca="1">'A-20'!G$69</f>
        <v>0.37553971530092511</v>
      </c>
      <c r="R417" s="309">
        <f ca="1">'A-20'!H$69</f>
        <v>0.3802200614960401</v>
      </c>
      <c r="S417" s="309">
        <f ca="1">'A-20'!I$69</f>
        <v>0.38463991081007576</v>
      </c>
    </row>
    <row r="418" spans="1:19" x14ac:dyDescent="0.2">
      <c r="A418" s="5"/>
      <c r="B418" s="249"/>
      <c r="C418" s="12" t="s">
        <v>75</v>
      </c>
      <c r="D418" s="312">
        <f t="shared" ref="D418:K418" si="101">SUBTOTAL(9,D412:D417)</f>
        <v>0</v>
      </c>
      <c r="E418" s="310">
        <f t="shared" si="101"/>
        <v>0</v>
      </c>
      <c r="F418" s="310">
        <f t="shared" si="101"/>
        <v>0</v>
      </c>
      <c r="G418" s="310">
        <f t="shared" si="101"/>
        <v>0</v>
      </c>
      <c r="H418" s="310">
        <f t="shared" si="101"/>
        <v>0</v>
      </c>
      <c r="I418" s="310">
        <f t="shared" si="101"/>
        <v>0</v>
      </c>
      <c r="J418" s="310">
        <f t="shared" si="101"/>
        <v>0</v>
      </c>
      <c r="K418" s="310">
        <f t="shared" si="101"/>
        <v>0</v>
      </c>
      <c r="L418" s="310">
        <f t="shared" ref="L418:S418" ca="1" si="102">SUBTOTAL(9,L412:L417)</f>
        <v>0</v>
      </c>
      <c r="M418" s="510">
        <f t="shared" ca="1" si="102"/>
        <v>0.36076033462270762</v>
      </c>
      <c r="N418" s="312">
        <f t="shared" ca="1" si="102"/>
        <v>0.36076033462270762</v>
      </c>
      <c r="O418" s="310">
        <f t="shared" ca="1" si="102"/>
        <v>0.36558817086791429</v>
      </c>
      <c r="P418" s="310">
        <f t="shared" ca="1" si="102"/>
        <v>0.37062977163636113</v>
      </c>
      <c r="Q418" s="310">
        <f t="shared" ca="1" si="102"/>
        <v>0.37553971530092511</v>
      </c>
      <c r="R418" s="310">
        <f t="shared" ca="1" si="102"/>
        <v>0.3802200614960401</v>
      </c>
      <c r="S418" s="310">
        <f t="shared" ca="1" si="102"/>
        <v>0.38463991081007576</v>
      </c>
    </row>
    <row r="419" spans="1:19" x14ac:dyDescent="0.2">
      <c r="A419" s="5"/>
      <c r="B419" s="249"/>
      <c r="C419" s="12"/>
      <c r="D419" s="262"/>
      <c r="E419" s="262"/>
      <c r="F419" s="262"/>
      <c r="G419" s="262"/>
      <c r="H419" s="262"/>
      <c r="I419" s="262"/>
      <c r="J419" s="262"/>
      <c r="K419" s="262"/>
      <c r="L419" s="262"/>
      <c r="M419" s="806"/>
      <c r="N419" s="262"/>
      <c r="O419" s="262"/>
      <c r="P419" s="262"/>
      <c r="Q419" s="262"/>
      <c r="R419" s="262"/>
      <c r="S419" s="262"/>
    </row>
    <row r="420" spans="1:19" x14ac:dyDescent="0.2">
      <c r="A420" s="5"/>
      <c r="B420" s="249" t="str">
        <f ca="1">+'I-4 History'!B408</f>
        <v>A-21</v>
      </c>
      <c r="C420" s="14" t="str">
        <f ca="1">+'I-4 History'!C408</f>
        <v>Communications</v>
      </c>
      <c r="D420" s="11"/>
      <c r="E420" s="11"/>
      <c r="F420" s="11"/>
      <c r="G420" s="11"/>
      <c r="H420" s="11"/>
      <c r="I420" s="11"/>
      <c r="J420" s="11"/>
      <c r="K420" s="11"/>
      <c r="L420" s="11"/>
      <c r="M420" s="504"/>
      <c r="N420" s="11"/>
      <c r="O420" s="11"/>
      <c r="P420" s="11"/>
      <c r="Q420" s="11"/>
      <c r="R420" s="11"/>
      <c r="S420" s="11"/>
    </row>
    <row r="421" spans="1:19" x14ac:dyDescent="0.2">
      <c r="B421" s="249"/>
      <c r="C421" s="13" t="s">
        <v>68</v>
      </c>
      <c r="D421" s="311">
        <f>'I-4 History'!D409</f>
        <v>0</v>
      </c>
      <c r="E421" s="311">
        <f>'I-4 History'!E409</f>
        <v>0</v>
      </c>
      <c r="F421" s="311">
        <f>'I-4 History'!F409</f>
        <v>0</v>
      </c>
      <c r="G421" s="311">
        <f>'I-4 History'!G409</f>
        <v>0</v>
      </c>
      <c r="H421" s="311">
        <f>'I-4 History'!H409</f>
        <v>0</v>
      </c>
      <c r="I421" s="311">
        <f>'I-4 History'!I409</f>
        <v>0</v>
      </c>
      <c r="J421" s="311">
        <f>'I-4 History'!J409</f>
        <v>0</v>
      </c>
      <c r="K421" s="311">
        <f>'I-4 History'!K409</f>
        <v>0</v>
      </c>
      <c r="L421" s="309">
        <f ca="1">'A-21'!B$64</f>
        <v>0</v>
      </c>
      <c r="M421" s="805">
        <f ca="1">'A-21'!C$64</f>
        <v>0</v>
      </c>
      <c r="N421" s="311">
        <f ca="1">'A-21'!D$64</f>
        <v>0</v>
      </c>
      <c r="O421" s="309">
        <f ca="1">'A-21'!E$64</f>
        <v>0</v>
      </c>
      <c r="P421" s="309">
        <f ca="1">'A-21'!F$64</f>
        <v>0</v>
      </c>
      <c r="Q421" s="309">
        <f ca="1">'A-21'!G$64</f>
        <v>0</v>
      </c>
      <c r="R421" s="309">
        <f ca="1">'A-21'!H$64</f>
        <v>0</v>
      </c>
      <c r="S421" s="309">
        <f ca="1">'A-21'!I$64</f>
        <v>0</v>
      </c>
    </row>
    <row r="422" spans="1:19" x14ac:dyDescent="0.2">
      <c r="B422" s="249"/>
      <c r="C422" s="13" t="s">
        <v>69</v>
      </c>
      <c r="D422" s="311">
        <f>'I-4 History'!D410</f>
        <v>0</v>
      </c>
      <c r="E422" s="311">
        <f>'I-4 History'!E410</f>
        <v>0</v>
      </c>
      <c r="F422" s="311">
        <f>'I-4 History'!F410</f>
        <v>0</v>
      </c>
      <c r="G422" s="311">
        <f>'I-4 History'!G410</f>
        <v>0</v>
      </c>
      <c r="H422" s="311">
        <f>'I-4 History'!H410</f>
        <v>0</v>
      </c>
      <c r="I422" s="311">
        <f>'I-4 History'!I410</f>
        <v>0</v>
      </c>
      <c r="J422" s="311">
        <f>'I-4 History'!J410</f>
        <v>0</v>
      </c>
      <c r="K422" s="311">
        <f>'I-4 History'!K410</f>
        <v>0</v>
      </c>
      <c r="L422" s="309">
        <f ca="1">'A-21'!B$65</f>
        <v>0</v>
      </c>
      <c r="M422" s="805">
        <f ca="1">'A-21'!C$65</f>
        <v>0</v>
      </c>
      <c r="N422" s="311">
        <f ca="1">'A-21'!D$65</f>
        <v>0</v>
      </c>
      <c r="O422" s="309">
        <f ca="1">'A-21'!E$65</f>
        <v>0</v>
      </c>
      <c r="P422" s="309">
        <f ca="1">'A-21'!F$65</f>
        <v>0</v>
      </c>
      <c r="Q422" s="309">
        <f ca="1">'A-21'!G$65</f>
        <v>0</v>
      </c>
      <c r="R422" s="309">
        <f ca="1">'A-21'!H$65</f>
        <v>0</v>
      </c>
      <c r="S422" s="309">
        <f ca="1">'A-21'!I$65</f>
        <v>0</v>
      </c>
    </row>
    <row r="423" spans="1:19" s="736" customFormat="1" x14ac:dyDescent="0.2">
      <c r="B423" s="249"/>
      <c r="C423" s="13" t="s">
        <v>546</v>
      </c>
      <c r="D423" s="311">
        <f>'I-4 History'!D411</f>
        <v>0</v>
      </c>
      <c r="E423" s="311">
        <f>'I-4 History'!E411</f>
        <v>0</v>
      </c>
      <c r="F423" s="311">
        <f>'I-4 History'!F411</f>
        <v>0</v>
      </c>
      <c r="G423" s="311">
        <f>'I-4 History'!G411</f>
        <v>0</v>
      </c>
      <c r="H423" s="311">
        <f>'I-4 History'!H411</f>
        <v>0</v>
      </c>
      <c r="I423" s="311">
        <f>'I-4 History'!I411</f>
        <v>0</v>
      </c>
      <c r="J423" s="311">
        <f>'I-4 History'!J411</f>
        <v>0</v>
      </c>
      <c r="K423" s="311">
        <f>'I-4 History'!K411</f>
        <v>0</v>
      </c>
      <c r="L423" s="309">
        <f ca="1">'A-21'!B$66</f>
        <v>0</v>
      </c>
      <c r="M423" s="805">
        <f ca="1">'A-21'!C$66</f>
        <v>0</v>
      </c>
      <c r="N423" s="311">
        <f ca="1">'A-21'!D$66</f>
        <v>0</v>
      </c>
      <c r="O423" s="309">
        <f ca="1">'A-21'!E$66</f>
        <v>0</v>
      </c>
      <c r="P423" s="309">
        <f ca="1">'A-21'!F$66</f>
        <v>0</v>
      </c>
      <c r="Q423" s="309">
        <f ca="1">'A-21'!G$66</f>
        <v>0</v>
      </c>
      <c r="R423" s="309">
        <f ca="1">'A-21'!H$66</f>
        <v>0</v>
      </c>
      <c r="S423" s="309">
        <f ca="1">'A-21'!I$66</f>
        <v>0</v>
      </c>
    </row>
    <row r="424" spans="1:19" x14ac:dyDescent="0.2">
      <c r="B424" s="249"/>
      <c r="C424" s="13" t="s">
        <v>547</v>
      </c>
      <c r="D424" s="311">
        <f>'I-4 History'!D412</f>
        <v>0</v>
      </c>
      <c r="E424" s="311">
        <f>'I-4 History'!E412</f>
        <v>0</v>
      </c>
      <c r="F424" s="311">
        <f>'I-4 History'!F412</f>
        <v>0</v>
      </c>
      <c r="G424" s="311">
        <f>'I-4 History'!G412</f>
        <v>0</v>
      </c>
      <c r="H424" s="311">
        <f>'I-4 History'!H412</f>
        <v>0</v>
      </c>
      <c r="I424" s="311">
        <f>'I-4 History'!I412</f>
        <v>0</v>
      </c>
      <c r="J424" s="311">
        <f>'I-4 History'!J412</f>
        <v>0</v>
      </c>
      <c r="K424" s="311">
        <f>'I-4 History'!K412</f>
        <v>0</v>
      </c>
      <c r="L424" s="309">
        <f ca="1">'A-21'!B$67</f>
        <v>0</v>
      </c>
      <c r="M424" s="805">
        <f ca="1">'A-21'!C$67</f>
        <v>0</v>
      </c>
      <c r="N424" s="311">
        <f ca="1">'A-21'!D$67</f>
        <v>0</v>
      </c>
      <c r="O424" s="309">
        <f ca="1">'A-21'!E$67</f>
        <v>0</v>
      </c>
      <c r="P424" s="309">
        <f ca="1">'A-21'!F$67</f>
        <v>0</v>
      </c>
      <c r="Q424" s="309">
        <f ca="1">'A-21'!G$67</f>
        <v>0</v>
      </c>
      <c r="R424" s="309">
        <f ca="1">'A-21'!H$67</f>
        <v>0</v>
      </c>
      <c r="S424" s="309">
        <f ca="1">'A-21'!I$67</f>
        <v>0</v>
      </c>
    </row>
    <row r="425" spans="1:19" s="736" customFormat="1" x14ac:dyDescent="0.2">
      <c r="B425" s="249"/>
      <c r="C425" s="13" t="s">
        <v>498</v>
      </c>
      <c r="D425" s="311">
        <f>'I-4 History'!D413</f>
        <v>0</v>
      </c>
      <c r="E425" s="311">
        <f>'I-4 History'!E413</f>
        <v>0</v>
      </c>
      <c r="F425" s="311">
        <f>'I-4 History'!F413</f>
        <v>0</v>
      </c>
      <c r="G425" s="311">
        <f>'I-4 History'!G413</f>
        <v>0</v>
      </c>
      <c r="H425" s="311">
        <f>'I-4 History'!H413</f>
        <v>0</v>
      </c>
      <c r="I425" s="311">
        <f>'I-4 History'!I413</f>
        <v>0</v>
      </c>
      <c r="J425" s="311">
        <f>'I-4 History'!J413</f>
        <v>0</v>
      </c>
      <c r="K425" s="311">
        <f>'I-4 History'!K413</f>
        <v>0</v>
      </c>
      <c r="L425" s="309">
        <f ca="1">'A-21'!B$68</f>
        <v>0</v>
      </c>
      <c r="M425" s="805">
        <f ca="1">'A-21'!C$68</f>
        <v>0</v>
      </c>
      <c r="N425" s="311">
        <f ca="1">'A-21'!D$68</f>
        <v>0</v>
      </c>
      <c r="O425" s="309">
        <f ca="1">'A-21'!E$68</f>
        <v>0</v>
      </c>
      <c r="P425" s="309">
        <f ca="1">'A-21'!F$68</f>
        <v>0</v>
      </c>
      <c r="Q425" s="309">
        <f ca="1">'A-21'!G$68</f>
        <v>0</v>
      </c>
      <c r="R425" s="309">
        <f ca="1">'A-21'!H$68</f>
        <v>0</v>
      </c>
      <c r="S425" s="309">
        <f ca="1">'A-21'!I$68</f>
        <v>0</v>
      </c>
    </row>
    <row r="426" spans="1:19" x14ac:dyDescent="0.2">
      <c r="B426" s="249"/>
      <c r="C426" s="13" t="s">
        <v>70</v>
      </c>
      <c r="D426" s="311">
        <f>'I-4 History'!D414</f>
        <v>0</v>
      </c>
      <c r="E426" s="311">
        <f>'I-4 History'!E414</f>
        <v>0</v>
      </c>
      <c r="F426" s="311">
        <f>'I-4 History'!F414</f>
        <v>0</v>
      </c>
      <c r="G426" s="311">
        <f>'I-4 History'!G414</f>
        <v>0</v>
      </c>
      <c r="H426" s="311">
        <f>'I-4 History'!H414</f>
        <v>0</v>
      </c>
      <c r="I426" s="311">
        <f>'I-4 History'!I414</f>
        <v>0</v>
      </c>
      <c r="J426" s="311">
        <f>'I-4 History'!J414</f>
        <v>0</v>
      </c>
      <c r="K426" s="311">
        <f>'I-4 History'!K414</f>
        <v>0</v>
      </c>
      <c r="L426" s="309">
        <f ca="1">'A-21'!B$69</f>
        <v>0</v>
      </c>
      <c r="M426" s="805">
        <f ca="1">'A-21'!C$69</f>
        <v>2.1207450043628411</v>
      </c>
      <c r="N426" s="311">
        <f ca="1">'A-21'!D$69</f>
        <v>2.1207450043628411</v>
      </c>
      <c r="O426" s="309">
        <f ca="1">'A-21'!E$69</f>
        <v>2.1491256455151224</v>
      </c>
      <c r="P426" s="309">
        <f ca="1">'A-21'!F$69</f>
        <v>2.1787629105289086</v>
      </c>
      <c r="Q426" s="309">
        <f ca="1">'A-21'!G$69</f>
        <v>2.2076262236456818</v>
      </c>
      <c r="R426" s="309">
        <f ca="1">'A-21'!H$69</f>
        <v>2.2351398382517873</v>
      </c>
      <c r="S426" s="309">
        <f ca="1">'A-21'!I$69</f>
        <v>2.2611221108388788</v>
      </c>
    </row>
    <row r="427" spans="1:19" x14ac:dyDescent="0.2">
      <c r="B427" s="249"/>
      <c r="C427" s="12" t="s">
        <v>75</v>
      </c>
      <c r="D427" s="312">
        <f t="shared" ref="D427:K427" si="103">SUBTOTAL(9,D421:D426)</f>
        <v>0</v>
      </c>
      <c r="E427" s="310">
        <f t="shared" si="103"/>
        <v>0</v>
      </c>
      <c r="F427" s="310">
        <f t="shared" si="103"/>
        <v>0</v>
      </c>
      <c r="G427" s="310">
        <f t="shared" si="103"/>
        <v>0</v>
      </c>
      <c r="H427" s="310">
        <f t="shared" si="103"/>
        <v>0</v>
      </c>
      <c r="I427" s="310">
        <f t="shared" si="103"/>
        <v>0</v>
      </c>
      <c r="J427" s="310">
        <f t="shared" si="103"/>
        <v>0</v>
      </c>
      <c r="K427" s="310">
        <f t="shared" si="103"/>
        <v>0</v>
      </c>
      <c r="L427" s="310">
        <f t="shared" ref="L427:S427" ca="1" si="104">SUBTOTAL(9,L421:L426)</f>
        <v>0</v>
      </c>
      <c r="M427" s="510">
        <f t="shared" ca="1" si="104"/>
        <v>2.1207450043628411</v>
      </c>
      <c r="N427" s="312">
        <f t="shared" ca="1" si="104"/>
        <v>2.1207450043628411</v>
      </c>
      <c r="O427" s="310">
        <f t="shared" ca="1" si="104"/>
        <v>2.1491256455151224</v>
      </c>
      <c r="P427" s="310">
        <f t="shared" ca="1" si="104"/>
        <v>2.1787629105289086</v>
      </c>
      <c r="Q427" s="310">
        <f t="shared" ca="1" si="104"/>
        <v>2.2076262236456818</v>
      </c>
      <c r="R427" s="310">
        <f t="shared" ca="1" si="104"/>
        <v>2.2351398382517873</v>
      </c>
      <c r="S427" s="310">
        <f t="shared" ca="1" si="104"/>
        <v>2.2611221108388788</v>
      </c>
    </row>
    <row r="428" spans="1:19" x14ac:dyDescent="0.2">
      <c r="B428" s="249"/>
      <c r="C428" s="15"/>
      <c r="D428" s="262"/>
      <c r="E428" s="262"/>
      <c r="F428" s="262"/>
      <c r="G428" s="262"/>
      <c r="H428" s="262"/>
      <c r="I428" s="262"/>
      <c r="J428" s="262"/>
      <c r="K428" s="262"/>
      <c r="L428" s="262"/>
      <c r="M428" s="806"/>
      <c r="N428" s="262"/>
      <c r="O428" s="262"/>
      <c r="P428" s="262"/>
      <c r="Q428" s="262"/>
      <c r="R428" s="262"/>
      <c r="S428" s="262"/>
    </row>
    <row r="429" spans="1:19" ht="17.25" customHeight="1" thickBot="1" x14ac:dyDescent="0.25">
      <c r="B429" s="250"/>
      <c r="C429" s="268" t="str">
        <f>CONCATENATE("Total ",+C392)</f>
        <v>Total Corporate Strategy</v>
      </c>
      <c r="D429" s="313">
        <f t="shared" ref="D429:L429" si="105">SUBTOTAL(9,D392:D428)</f>
        <v>0</v>
      </c>
      <c r="E429" s="313">
        <f t="shared" si="105"/>
        <v>0</v>
      </c>
      <c r="F429" s="313">
        <f t="shared" si="105"/>
        <v>0</v>
      </c>
      <c r="G429" s="313">
        <f t="shared" si="105"/>
        <v>0</v>
      </c>
      <c r="H429" s="313">
        <f t="shared" si="105"/>
        <v>0</v>
      </c>
      <c r="I429" s="313">
        <f t="shared" si="105"/>
        <v>0</v>
      </c>
      <c r="J429" s="313">
        <f t="shared" si="105"/>
        <v>0</v>
      </c>
      <c r="K429" s="313">
        <f t="shared" si="105"/>
        <v>0</v>
      </c>
      <c r="L429" s="313">
        <f t="shared" ca="1" si="105"/>
        <v>0</v>
      </c>
      <c r="M429" s="313">
        <f ca="1">SUBTOTAL(9,M392:M428)</f>
        <v>6.9331812678836711</v>
      </c>
      <c r="N429" s="313">
        <f t="shared" ref="N429:S429" ca="1" si="106">SUBTOTAL(9,N392:N428)</f>
        <v>6.9331812678836711</v>
      </c>
      <c r="O429" s="313">
        <f t="shared" ca="1" si="106"/>
        <v>7.0259638179793829</v>
      </c>
      <c r="P429" s="313">
        <f t="shared" ca="1" si="106"/>
        <v>7.1228545475117713</v>
      </c>
      <c r="Q429" s="313">
        <f t="shared" ca="1" si="106"/>
        <v>7.2172150582844452</v>
      </c>
      <c r="R429" s="313">
        <f t="shared" ca="1" si="106"/>
        <v>7.3071631081472956</v>
      </c>
      <c r="S429" s="313">
        <f t="shared" ca="1" si="106"/>
        <v>7.3921048645712348</v>
      </c>
    </row>
    <row r="430" spans="1:19" ht="18" x14ac:dyDescent="0.2">
      <c r="B430" s="251"/>
      <c r="C430" s="254" t="str">
        <f>+'I-3 Allocated'!A36</f>
        <v>Customer Relations</v>
      </c>
      <c r="D430" s="265"/>
      <c r="E430" s="265"/>
      <c r="F430" s="265"/>
      <c r="G430" s="265"/>
      <c r="H430" s="265"/>
      <c r="I430" s="265"/>
      <c r="J430" s="265"/>
      <c r="K430" s="265"/>
      <c r="L430" s="265"/>
      <c r="M430" s="812"/>
      <c r="N430" s="265"/>
      <c r="O430" s="265"/>
      <c r="P430" s="265"/>
      <c r="Q430" s="265"/>
      <c r="R430" s="265"/>
      <c r="S430" s="265"/>
    </row>
    <row r="431" spans="1:19" x14ac:dyDescent="0.2">
      <c r="A431" s="5"/>
      <c r="B431" s="249" t="str">
        <f ca="1">+'I-4 History'!B417</f>
        <v>A-22</v>
      </c>
      <c r="C431" s="14" t="str">
        <f ca="1">+'I-4 History'!C417</f>
        <v>General Manager - People and Culture</v>
      </c>
      <c r="D431" s="311"/>
      <c r="E431" s="309"/>
      <c r="F431" s="309"/>
      <c r="G431" s="309"/>
      <c r="H431" s="309"/>
      <c r="I431" s="309"/>
      <c r="J431" s="309"/>
      <c r="K431" s="309"/>
      <c r="L431" s="11"/>
      <c r="M431" s="504"/>
      <c r="N431" s="11"/>
      <c r="O431" s="11"/>
      <c r="P431" s="11"/>
      <c r="Q431" s="11"/>
      <c r="R431" s="11"/>
      <c r="S431" s="11"/>
    </row>
    <row r="432" spans="1:19" x14ac:dyDescent="0.2">
      <c r="A432" s="5"/>
      <c r="B432" s="249"/>
      <c r="C432" s="13" t="s">
        <v>68</v>
      </c>
      <c r="D432" s="311">
        <f>'I-4 History'!D418</f>
        <v>0</v>
      </c>
      <c r="E432" s="311">
        <f>'I-4 History'!E418</f>
        <v>0</v>
      </c>
      <c r="F432" s="311">
        <f>'I-4 History'!F418</f>
        <v>0</v>
      </c>
      <c r="G432" s="311">
        <f>'I-4 History'!G418</f>
        <v>0</v>
      </c>
      <c r="H432" s="311">
        <f>'I-4 History'!H418</f>
        <v>0</v>
      </c>
      <c r="I432" s="311">
        <f>'I-4 History'!I418</f>
        <v>0</v>
      </c>
      <c r="J432" s="311">
        <f>'I-4 History'!J418</f>
        <v>0</v>
      </c>
      <c r="K432" s="311">
        <f>'I-4 History'!K418</f>
        <v>0</v>
      </c>
      <c r="L432" s="309">
        <f ca="1">'A-22'!B$64</f>
        <v>0</v>
      </c>
      <c r="M432" s="805">
        <f ca="1">'A-22'!C$64</f>
        <v>0</v>
      </c>
      <c r="N432" s="311">
        <f ca="1">'A-22'!D$64</f>
        <v>0</v>
      </c>
      <c r="O432" s="309">
        <f ca="1">'A-22'!E$64</f>
        <v>0</v>
      </c>
      <c r="P432" s="309">
        <f ca="1">'A-22'!F$64</f>
        <v>0</v>
      </c>
      <c r="Q432" s="309">
        <f ca="1">'A-22'!G$64</f>
        <v>0</v>
      </c>
      <c r="R432" s="309">
        <f ca="1">'A-22'!H$64</f>
        <v>0</v>
      </c>
      <c r="S432" s="309">
        <f ca="1">'A-22'!I$64</f>
        <v>0</v>
      </c>
    </row>
    <row r="433" spans="1:19" x14ac:dyDescent="0.2">
      <c r="A433" s="5"/>
      <c r="B433" s="249"/>
      <c r="C433" s="13" t="s">
        <v>69</v>
      </c>
      <c r="D433" s="311">
        <f>'I-4 History'!D419</f>
        <v>0</v>
      </c>
      <c r="E433" s="311">
        <f>'I-4 History'!E419</f>
        <v>0</v>
      </c>
      <c r="F433" s="311">
        <f>'I-4 History'!F419</f>
        <v>0</v>
      </c>
      <c r="G433" s="311">
        <f>'I-4 History'!G419</f>
        <v>0</v>
      </c>
      <c r="H433" s="311">
        <f>'I-4 History'!H419</f>
        <v>0</v>
      </c>
      <c r="I433" s="311">
        <f>'I-4 History'!I419</f>
        <v>0</v>
      </c>
      <c r="J433" s="311">
        <f>'I-4 History'!J419</f>
        <v>0</v>
      </c>
      <c r="K433" s="311">
        <f>'I-4 History'!K419</f>
        <v>0</v>
      </c>
      <c r="L433" s="309">
        <f ca="1">'A-22'!B$65</f>
        <v>0</v>
      </c>
      <c r="M433" s="805">
        <f ca="1">'A-22'!C$65</f>
        <v>0</v>
      </c>
      <c r="N433" s="311">
        <f ca="1">'A-22'!D$65</f>
        <v>0</v>
      </c>
      <c r="O433" s="309">
        <f ca="1">'A-22'!E$65</f>
        <v>0</v>
      </c>
      <c r="P433" s="309">
        <f ca="1">'A-22'!F$65</f>
        <v>0</v>
      </c>
      <c r="Q433" s="309">
        <f ca="1">'A-22'!G$65</f>
        <v>0</v>
      </c>
      <c r="R433" s="309">
        <f ca="1">'A-22'!H$65</f>
        <v>0</v>
      </c>
      <c r="S433" s="309">
        <f ca="1">'A-22'!I$65</f>
        <v>0</v>
      </c>
    </row>
    <row r="434" spans="1:19" s="736" customFormat="1" x14ac:dyDescent="0.2">
      <c r="A434" s="5"/>
      <c r="B434" s="249"/>
      <c r="C434" s="13" t="s">
        <v>546</v>
      </c>
      <c r="D434" s="311">
        <f>'I-4 History'!D420</f>
        <v>0</v>
      </c>
      <c r="E434" s="311">
        <f>'I-4 History'!E420</f>
        <v>0</v>
      </c>
      <c r="F434" s="311">
        <f>'I-4 History'!F420</f>
        <v>0</v>
      </c>
      <c r="G434" s="311">
        <f>'I-4 History'!G420</f>
        <v>0</v>
      </c>
      <c r="H434" s="311">
        <f>'I-4 History'!H420</f>
        <v>0</v>
      </c>
      <c r="I434" s="311">
        <f>'I-4 History'!I420</f>
        <v>0</v>
      </c>
      <c r="J434" s="311">
        <f>'I-4 History'!J420</f>
        <v>0</v>
      </c>
      <c r="K434" s="311">
        <f>'I-4 History'!K420</f>
        <v>0</v>
      </c>
      <c r="L434" s="309">
        <f ca="1">'A-22'!B$66</f>
        <v>0</v>
      </c>
      <c r="M434" s="805">
        <f ca="1">'A-22'!C$66</f>
        <v>0</v>
      </c>
      <c r="N434" s="311">
        <f ca="1">'A-22'!D$66</f>
        <v>0</v>
      </c>
      <c r="O434" s="309">
        <f ca="1">'A-22'!E$66</f>
        <v>0</v>
      </c>
      <c r="P434" s="309">
        <f ca="1">'A-22'!F$66</f>
        <v>0</v>
      </c>
      <c r="Q434" s="309">
        <f ca="1">'A-22'!G$66</f>
        <v>0</v>
      </c>
      <c r="R434" s="309">
        <f ca="1">'A-22'!H$66</f>
        <v>0</v>
      </c>
      <c r="S434" s="309">
        <f ca="1">'A-22'!I$66</f>
        <v>0</v>
      </c>
    </row>
    <row r="435" spans="1:19" x14ac:dyDescent="0.2">
      <c r="A435" s="5"/>
      <c r="B435" s="249"/>
      <c r="C435" s="13" t="s">
        <v>547</v>
      </c>
      <c r="D435" s="311">
        <f>'I-4 History'!D421</f>
        <v>0</v>
      </c>
      <c r="E435" s="311">
        <f>'I-4 History'!E421</f>
        <v>0</v>
      </c>
      <c r="F435" s="311">
        <f>'I-4 History'!F421</f>
        <v>0</v>
      </c>
      <c r="G435" s="311">
        <f>'I-4 History'!G421</f>
        <v>0</v>
      </c>
      <c r="H435" s="311">
        <f>'I-4 History'!H421</f>
        <v>0</v>
      </c>
      <c r="I435" s="311">
        <f>'I-4 History'!I421</f>
        <v>0</v>
      </c>
      <c r="J435" s="311">
        <f>'I-4 History'!J421</f>
        <v>0</v>
      </c>
      <c r="K435" s="311">
        <f>'I-4 History'!K421</f>
        <v>0</v>
      </c>
      <c r="L435" s="309">
        <f ca="1">'A-22'!B$67</f>
        <v>0</v>
      </c>
      <c r="M435" s="805">
        <f ca="1">'A-22'!C$67</f>
        <v>0</v>
      </c>
      <c r="N435" s="311">
        <f ca="1">'A-22'!D$67</f>
        <v>0</v>
      </c>
      <c r="O435" s="309">
        <f ca="1">'A-22'!E$67</f>
        <v>0</v>
      </c>
      <c r="P435" s="309">
        <f ca="1">'A-22'!F$67</f>
        <v>0</v>
      </c>
      <c r="Q435" s="309">
        <f ca="1">'A-22'!G$67</f>
        <v>0</v>
      </c>
      <c r="R435" s="309">
        <f ca="1">'A-22'!H$67</f>
        <v>0</v>
      </c>
      <c r="S435" s="309">
        <f ca="1">'A-22'!I$67</f>
        <v>0</v>
      </c>
    </row>
    <row r="436" spans="1:19" s="736" customFormat="1" x14ac:dyDescent="0.2">
      <c r="A436" s="5"/>
      <c r="B436" s="249"/>
      <c r="C436" s="13" t="s">
        <v>498</v>
      </c>
      <c r="D436" s="311">
        <f>'I-4 History'!D422</f>
        <v>0</v>
      </c>
      <c r="E436" s="311">
        <f>'I-4 History'!E422</f>
        <v>0</v>
      </c>
      <c r="F436" s="311">
        <f>'I-4 History'!F422</f>
        <v>0</v>
      </c>
      <c r="G436" s="311">
        <f>'I-4 History'!G422</f>
        <v>0</v>
      </c>
      <c r="H436" s="311">
        <f>'I-4 History'!H422</f>
        <v>0</v>
      </c>
      <c r="I436" s="311">
        <f>'I-4 History'!I422</f>
        <v>0</v>
      </c>
      <c r="J436" s="311">
        <f>'I-4 History'!J422</f>
        <v>0</v>
      </c>
      <c r="K436" s="311">
        <f>'I-4 History'!K422</f>
        <v>0</v>
      </c>
      <c r="L436" s="309">
        <f ca="1">'A-22'!B$68</f>
        <v>0</v>
      </c>
      <c r="M436" s="805">
        <f ca="1">'A-22'!C$68</f>
        <v>0</v>
      </c>
      <c r="N436" s="311">
        <f ca="1">'A-22'!D$68</f>
        <v>0</v>
      </c>
      <c r="O436" s="309">
        <f ca="1">'A-22'!E$68</f>
        <v>0</v>
      </c>
      <c r="P436" s="309">
        <f ca="1">'A-22'!F$68</f>
        <v>0</v>
      </c>
      <c r="Q436" s="309">
        <f ca="1">'A-22'!G$68</f>
        <v>0</v>
      </c>
      <c r="R436" s="309">
        <f ca="1">'A-22'!H$68</f>
        <v>0</v>
      </c>
      <c r="S436" s="309">
        <f ca="1">'A-22'!I$68</f>
        <v>0</v>
      </c>
    </row>
    <row r="437" spans="1:19" x14ac:dyDescent="0.2">
      <c r="A437" s="5"/>
      <c r="B437" s="249"/>
      <c r="C437" s="13" t="s">
        <v>70</v>
      </c>
      <c r="D437" s="311">
        <f>'I-4 History'!D423</f>
        <v>0</v>
      </c>
      <c r="E437" s="311">
        <f>'I-4 History'!E423</f>
        <v>0</v>
      </c>
      <c r="F437" s="311">
        <f>'I-4 History'!F423</f>
        <v>0</v>
      </c>
      <c r="G437" s="311">
        <f>'I-4 History'!G423</f>
        <v>0</v>
      </c>
      <c r="H437" s="311">
        <f>'I-4 History'!H423</f>
        <v>0</v>
      </c>
      <c r="I437" s="311">
        <f>'I-4 History'!I423</f>
        <v>0</v>
      </c>
      <c r="J437" s="311">
        <f>'I-4 History'!J423</f>
        <v>0</v>
      </c>
      <c r="K437" s="311">
        <f>'I-4 History'!K423</f>
        <v>0</v>
      </c>
      <c r="L437" s="309">
        <f ca="1">'A-22'!B$69</f>
        <v>0</v>
      </c>
      <c r="M437" s="805">
        <f ca="1">'A-22'!C$69</f>
        <v>0.56143050343411227</v>
      </c>
      <c r="N437" s="311">
        <f ca="1">'A-22'!D$69</f>
        <v>0.56143050343411227</v>
      </c>
      <c r="O437" s="309">
        <f ca="1">'A-22'!E$69</f>
        <v>0.56894378655732081</v>
      </c>
      <c r="P437" s="309">
        <f ca="1">'A-22'!F$69</f>
        <v>0.57678973908007547</v>
      </c>
      <c r="Q437" s="309">
        <f ca="1">'A-22'!G$69</f>
        <v>0.58443080124482882</v>
      </c>
      <c r="R437" s="309">
        <f ca="1">'A-22'!H$69</f>
        <v>0.59171455410894969</v>
      </c>
      <c r="S437" s="309">
        <f ca="1">'A-22'!I$69</f>
        <v>0.59859291070011189</v>
      </c>
    </row>
    <row r="438" spans="1:19" x14ac:dyDescent="0.2">
      <c r="A438" s="5"/>
      <c r="B438" s="249"/>
      <c r="C438" s="12" t="s">
        <v>75</v>
      </c>
      <c r="D438" s="312">
        <f t="shared" ref="D438:K438" si="107">SUBTOTAL(9,D432:D437)</f>
        <v>0</v>
      </c>
      <c r="E438" s="310">
        <f t="shared" si="107"/>
        <v>0</v>
      </c>
      <c r="F438" s="310">
        <f t="shared" si="107"/>
        <v>0</v>
      </c>
      <c r="G438" s="310">
        <f t="shared" si="107"/>
        <v>0</v>
      </c>
      <c r="H438" s="310">
        <f t="shared" si="107"/>
        <v>0</v>
      </c>
      <c r="I438" s="310">
        <f t="shared" si="107"/>
        <v>0</v>
      </c>
      <c r="J438" s="310">
        <f t="shared" si="107"/>
        <v>0</v>
      </c>
      <c r="K438" s="310">
        <f t="shared" si="107"/>
        <v>0</v>
      </c>
      <c r="L438" s="310">
        <f t="shared" ref="L438:S438" ca="1" si="108">SUBTOTAL(9,L432:L437)</f>
        <v>0</v>
      </c>
      <c r="M438" s="510">
        <f t="shared" ca="1" si="108"/>
        <v>0.56143050343411227</v>
      </c>
      <c r="N438" s="312">
        <f t="shared" ca="1" si="108"/>
        <v>0.56143050343411227</v>
      </c>
      <c r="O438" s="310">
        <f t="shared" ca="1" si="108"/>
        <v>0.56894378655732081</v>
      </c>
      <c r="P438" s="310">
        <f t="shared" ca="1" si="108"/>
        <v>0.57678973908007547</v>
      </c>
      <c r="Q438" s="310">
        <f t="shared" ca="1" si="108"/>
        <v>0.58443080124482882</v>
      </c>
      <c r="R438" s="310">
        <f t="shared" ca="1" si="108"/>
        <v>0.59171455410894969</v>
      </c>
      <c r="S438" s="310">
        <f t="shared" ca="1" si="108"/>
        <v>0.59859291070011189</v>
      </c>
    </row>
    <row r="439" spans="1:19" x14ac:dyDescent="0.2">
      <c r="A439" s="5"/>
      <c r="B439" s="249"/>
      <c r="C439" s="12"/>
      <c r="D439" s="262"/>
      <c r="E439" s="262"/>
      <c r="F439" s="262"/>
      <c r="G439" s="262"/>
      <c r="H439" s="262"/>
      <c r="I439" s="262"/>
      <c r="J439" s="262"/>
      <c r="K439" s="262"/>
      <c r="L439" s="262"/>
      <c r="M439" s="806"/>
      <c r="N439" s="262"/>
      <c r="O439" s="262"/>
      <c r="P439" s="262"/>
      <c r="Q439" s="262"/>
      <c r="R439" s="262"/>
      <c r="S439" s="262"/>
    </row>
    <row r="440" spans="1:19" x14ac:dyDescent="0.2">
      <c r="A440" s="5"/>
      <c r="B440" s="249" t="str">
        <f ca="1">+'I-4 History'!B426</f>
        <v>A-23</v>
      </c>
      <c r="C440" s="14" t="str">
        <f ca="1">+'I-4 History'!C426</f>
        <v>HR - Employee Relations</v>
      </c>
      <c r="D440" s="11"/>
      <c r="E440" s="11"/>
      <c r="F440" s="11"/>
      <c r="G440" s="11"/>
      <c r="H440" s="11"/>
      <c r="I440" s="11"/>
      <c r="J440" s="11"/>
      <c r="K440" s="11"/>
      <c r="L440" s="11"/>
      <c r="M440" s="504"/>
      <c r="N440" s="11"/>
      <c r="O440" s="11"/>
      <c r="P440" s="11"/>
      <c r="Q440" s="11"/>
      <c r="R440" s="11"/>
      <c r="S440" s="11"/>
    </row>
    <row r="441" spans="1:19" x14ac:dyDescent="0.2">
      <c r="A441" s="5"/>
      <c r="B441" s="249"/>
      <c r="C441" s="13" t="s">
        <v>68</v>
      </c>
      <c r="D441" s="311">
        <f>'I-4 History'!D427</f>
        <v>0</v>
      </c>
      <c r="E441" s="311">
        <f>'I-4 History'!E427</f>
        <v>0</v>
      </c>
      <c r="F441" s="311">
        <f>'I-4 History'!F427</f>
        <v>0</v>
      </c>
      <c r="G441" s="311">
        <f>'I-4 History'!G427</f>
        <v>0</v>
      </c>
      <c r="H441" s="311">
        <f>'I-4 History'!H427</f>
        <v>0</v>
      </c>
      <c r="I441" s="311">
        <f>'I-4 History'!I427</f>
        <v>0</v>
      </c>
      <c r="J441" s="311">
        <f>'I-4 History'!J427</f>
        <v>0</v>
      </c>
      <c r="K441" s="311">
        <f>'I-4 History'!K427</f>
        <v>0</v>
      </c>
      <c r="L441" s="309">
        <f ca="1">'A-23'!B$64</f>
        <v>0</v>
      </c>
      <c r="M441" s="805">
        <f ca="1">'A-23'!C$64</f>
        <v>0</v>
      </c>
      <c r="N441" s="311">
        <f ca="1">'A-23'!D$64</f>
        <v>0</v>
      </c>
      <c r="O441" s="309">
        <f ca="1">'A-23'!E$64</f>
        <v>0</v>
      </c>
      <c r="P441" s="309">
        <f ca="1">'A-23'!F$64</f>
        <v>0</v>
      </c>
      <c r="Q441" s="309">
        <f ca="1">'A-23'!G$64</f>
        <v>0</v>
      </c>
      <c r="R441" s="309">
        <f ca="1">'A-23'!H$64</f>
        <v>0</v>
      </c>
      <c r="S441" s="309">
        <f ca="1">'A-23'!I$64</f>
        <v>0</v>
      </c>
    </row>
    <row r="442" spans="1:19" x14ac:dyDescent="0.2">
      <c r="A442" s="5"/>
      <c r="B442" s="249"/>
      <c r="C442" s="13" t="s">
        <v>69</v>
      </c>
      <c r="D442" s="311">
        <f>'I-4 History'!D428</f>
        <v>0</v>
      </c>
      <c r="E442" s="311">
        <f>'I-4 History'!E428</f>
        <v>0</v>
      </c>
      <c r="F442" s="311">
        <f>'I-4 History'!F428</f>
        <v>0</v>
      </c>
      <c r="G442" s="311">
        <f>'I-4 History'!G428</f>
        <v>0</v>
      </c>
      <c r="H442" s="311">
        <f>'I-4 History'!H428</f>
        <v>0</v>
      </c>
      <c r="I442" s="311">
        <f>'I-4 History'!I428</f>
        <v>0</v>
      </c>
      <c r="J442" s="311">
        <f>'I-4 History'!J428</f>
        <v>0</v>
      </c>
      <c r="K442" s="311">
        <f>'I-4 History'!K428</f>
        <v>0</v>
      </c>
      <c r="L442" s="309">
        <f ca="1">'A-23'!B$65</f>
        <v>0</v>
      </c>
      <c r="M442" s="805">
        <f ca="1">'A-23'!C$65</f>
        <v>0</v>
      </c>
      <c r="N442" s="311">
        <f ca="1">'A-23'!D$65</f>
        <v>0</v>
      </c>
      <c r="O442" s="309">
        <f ca="1">'A-23'!E$65</f>
        <v>0</v>
      </c>
      <c r="P442" s="309">
        <f ca="1">'A-23'!F$65</f>
        <v>0</v>
      </c>
      <c r="Q442" s="309">
        <f ca="1">'A-23'!G$65</f>
        <v>0</v>
      </c>
      <c r="R442" s="309">
        <f ca="1">'A-23'!H$65</f>
        <v>0</v>
      </c>
      <c r="S442" s="309">
        <f ca="1">'A-23'!I$65</f>
        <v>0</v>
      </c>
    </row>
    <row r="443" spans="1:19" s="736" customFormat="1" x14ac:dyDescent="0.2">
      <c r="A443" s="5"/>
      <c r="B443" s="249"/>
      <c r="C443" s="13" t="s">
        <v>546</v>
      </c>
      <c r="D443" s="311">
        <f>'I-4 History'!D429</f>
        <v>0</v>
      </c>
      <c r="E443" s="311">
        <f>'I-4 History'!E429</f>
        <v>0</v>
      </c>
      <c r="F443" s="311">
        <f>'I-4 History'!F429</f>
        <v>0</v>
      </c>
      <c r="G443" s="311">
        <f>'I-4 History'!G429</f>
        <v>0</v>
      </c>
      <c r="H443" s="311">
        <f>'I-4 History'!H429</f>
        <v>0</v>
      </c>
      <c r="I443" s="311">
        <f>'I-4 History'!I429</f>
        <v>0</v>
      </c>
      <c r="J443" s="311">
        <f>'I-4 History'!J429</f>
        <v>0</v>
      </c>
      <c r="K443" s="311">
        <f>'I-4 History'!K429</f>
        <v>0</v>
      </c>
      <c r="L443" s="309">
        <f ca="1">'A-23'!B$66</f>
        <v>0</v>
      </c>
      <c r="M443" s="805">
        <f ca="1">'A-23'!C$66</f>
        <v>0</v>
      </c>
      <c r="N443" s="311">
        <f ca="1">'A-23'!D$66</f>
        <v>0</v>
      </c>
      <c r="O443" s="309">
        <f ca="1">'A-23'!E$66</f>
        <v>0</v>
      </c>
      <c r="P443" s="309">
        <f ca="1">'A-23'!F$66</f>
        <v>0</v>
      </c>
      <c r="Q443" s="309">
        <f ca="1">'A-23'!G$66</f>
        <v>0</v>
      </c>
      <c r="R443" s="309">
        <f ca="1">'A-23'!H$66</f>
        <v>0</v>
      </c>
      <c r="S443" s="309">
        <f ca="1">'A-23'!I$66</f>
        <v>0</v>
      </c>
    </row>
    <row r="444" spans="1:19" x14ac:dyDescent="0.2">
      <c r="A444" s="5"/>
      <c r="B444" s="249"/>
      <c r="C444" s="13" t="s">
        <v>547</v>
      </c>
      <c r="D444" s="311">
        <f>'I-4 History'!D430</f>
        <v>0</v>
      </c>
      <c r="E444" s="311">
        <f>'I-4 History'!E430</f>
        <v>0</v>
      </c>
      <c r="F444" s="311">
        <f>'I-4 History'!F430</f>
        <v>0</v>
      </c>
      <c r="G444" s="311">
        <f>'I-4 History'!G430</f>
        <v>0</v>
      </c>
      <c r="H444" s="311">
        <f>'I-4 History'!H430</f>
        <v>0</v>
      </c>
      <c r="I444" s="311">
        <f>'I-4 History'!I430</f>
        <v>0</v>
      </c>
      <c r="J444" s="311">
        <f>'I-4 History'!J430</f>
        <v>0</v>
      </c>
      <c r="K444" s="311">
        <f>'I-4 History'!K430</f>
        <v>0</v>
      </c>
      <c r="L444" s="309">
        <f ca="1">'A-23'!B$67</f>
        <v>0</v>
      </c>
      <c r="M444" s="805">
        <f ca="1">'A-23'!C$67</f>
        <v>0</v>
      </c>
      <c r="N444" s="311">
        <f ca="1">'A-23'!D$67</f>
        <v>0</v>
      </c>
      <c r="O444" s="309">
        <f ca="1">'A-23'!E$67</f>
        <v>0</v>
      </c>
      <c r="P444" s="309">
        <f ca="1">'A-23'!F$67</f>
        <v>0</v>
      </c>
      <c r="Q444" s="309">
        <f ca="1">'A-23'!G$67</f>
        <v>0</v>
      </c>
      <c r="R444" s="309">
        <f ca="1">'A-23'!H$67</f>
        <v>0</v>
      </c>
      <c r="S444" s="309">
        <f ca="1">'A-23'!I$67</f>
        <v>0</v>
      </c>
    </row>
    <row r="445" spans="1:19" s="736" customFormat="1" x14ac:dyDescent="0.2">
      <c r="A445" s="5"/>
      <c r="B445" s="249"/>
      <c r="C445" s="13" t="s">
        <v>498</v>
      </c>
      <c r="D445" s="311">
        <f>'I-4 History'!D431</f>
        <v>0</v>
      </c>
      <c r="E445" s="311">
        <f>'I-4 History'!E431</f>
        <v>0</v>
      </c>
      <c r="F445" s="311">
        <f>'I-4 History'!F431</f>
        <v>0</v>
      </c>
      <c r="G445" s="311">
        <f>'I-4 History'!G431</f>
        <v>0</v>
      </c>
      <c r="H445" s="311">
        <f>'I-4 History'!H431</f>
        <v>0</v>
      </c>
      <c r="I445" s="311">
        <f>'I-4 History'!I431</f>
        <v>0</v>
      </c>
      <c r="J445" s="311">
        <f>'I-4 History'!J431</f>
        <v>0</v>
      </c>
      <c r="K445" s="311">
        <f>'I-4 History'!K431</f>
        <v>0</v>
      </c>
      <c r="L445" s="309">
        <f ca="1">'A-23'!B$68</f>
        <v>0</v>
      </c>
      <c r="M445" s="805">
        <f ca="1">'A-23'!C$68</f>
        <v>0</v>
      </c>
      <c r="N445" s="311">
        <f ca="1">'A-23'!D$68</f>
        <v>0</v>
      </c>
      <c r="O445" s="309">
        <f ca="1">'A-23'!E$68</f>
        <v>0</v>
      </c>
      <c r="P445" s="309">
        <f ca="1">'A-23'!F$68</f>
        <v>0</v>
      </c>
      <c r="Q445" s="309">
        <f ca="1">'A-23'!G$68</f>
        <v>0</v>
      </c>
      <c r="R445" s="309">
        <f ca="1">'A-23'!H$68</f>
        <v>0</v>
      </c>
      <c r="S445" s="309">
        <f ca="1">'A-23'!I$68</f>
        <v>0</v>
      </c>
    </row>
    <row r="446" spans="1:19" x14ac:dyDescent="0.2">
      <c r="A446" s="5"/>
      <c r="B446" s="249"/>
      <c r="C446" s="13" t="s">
        <v>70</v>
      </c>
      <c r="D446" s="311">
        <f>'I-4 History'!D432</f>
        <v>0</v>
      </c>
      <c r="E446" s="311">
        <f>'I-4 History'!E432</f>
        <v>0</v>
      </c>
      <c r="F446" s="311">
        <f>'I-4 History'!F432</f>
        <v>0</v>
      </c>
      <c r="G446" s="311">
        <f>'I-4 History'!G432</f>
        <v>0</v>
      </c>
      <c r="H446" s="311">
        <f>'I-4 History'!H432</f>
        <v>0</v>
      </c>
      <c r="I446" s="311">
        <f>'I-4 History'!I432</f>
        <v>0</v>
      </c>
      <c r="J446" s="311">
        <f>'I-4 History'!J432</f>
        <v>0</v>
      </c>
      <c r="K446" s="311">
        <f>'I-4 History'!K432</f>
        <v>0</v>
      </c>
      <c r="L446" s="309">
        <f ca="1">'A-23'!B$69</f>
        <v>0</v>
      </c>
      <c r="M446" s="805">
        <f ca="1">'A-23'!C$69</f>
        <v>3.8333165232893043</v>
      </c>
      <c r="N446" s="311">
        <f ca="1">'A-23'!D$69</f>
        <v>3.8333165232893043</v>
      </c>
      <c r="O446" s="309">
        <f ca="1">'A-23'!E$69</f>
        <v>3.8846154679746743</v>
      </c>
      <c r="P446" s="309">
        <f ca="1">'A-23'!F$69</f>
        <v>3.9381858017247158</v>
      </c>
      <c r="Q446" s="309">
        <f ca="1">'A-23'!G$69</f>
        <v>3.9903571919011793</v>
      </c>
      <c r="R446" s="309">
        <f ca="1">'A-23'!H$69</f>
        <v>4.0400889575156329</v>
      </c>
      <c r="S446" s="309">
        <f ca="1">'A-23'!I$69</f>
        <v>4.0870527719373628</v>
      </c>
    </row>
    <row r="447" spans="1:19" x14ac:dyDescent="0.2">
      <c r="A447" s="5"/>
      <c r="B447" s="249"/>
      <c r="C447" s="12" t="s">
        <v>75</v>
      </c>
      <c r="D447" s="312">
        <f t="shared" ref="D447:K447" si="109">SUBTOTAL(9,D441:D446)</f>
        <v>0</v>
      </c>
      <c r="E447" s="310">
        <f t="shared" si="109"/>
        <v>0</v>
      </c>
      <c r="F447" s="310">
        <f t="shared" si="109"/>
        <v>0</v>
      </c>
      <c r="G447" s="310">
        <f t="shared" si="109"/>
        <v>0</v>
      </c>
      <c r="H447" s="310">
        <f t="shared" si="109"/>
        <v>0</v>
      </c>
      <c r="I447" s="310">
        <f t="shared" si="109"/>
        <v>0</v>
      </c>
      <c r="J447" s="310">
        <f t="shared" si="109"/>
        <v>0</v>
      </c>
      <c r="K447" s="310">
        <f t="shared" si="109"/>
        <v>0</v>
      </c>
      <c r="L447" s="310">
        <f t="shared" ref="L447:S447" ca="1" si="110">SUBTOTAL(9,L441:L446)</f>
        <v>0</v>
      </c>
      <c r="M447" s="510">
        <f t="shared" ca="1" si="110"/>
        <v>3.8333165232893043</v>
      </c>
      <c r="N447" s="312">
        <f t="shared" ca="1" si="110"/>
        <v>3.8333165232893043</v>
      </c>
      <c r="O447" s="310">
        <f t="shared" ca="1" si="110"/>
        <v>3.8846154679746743</v>
      </c>
      <c r="P447" s="310">
        <f t="shared" ca="1" si="110"/>
        <v>3.9381858017247158</v>
      </c>
      <c r="Q447" s="310">
        <f t="shared" ca="1" si="110"/>
        <v>3.9903571919011793</v>
      </c>
      <c r="R447" s="310">
        <f t="shared" ca="1" si="110"/>
        <v>4.0400889575156329</v>
      </c>
      <c r="S447" s="310">
        <f t="shared" ca="1" si="110"/>
        <v>4.0870527719373628</v>
      </c>
    </row>
    <row r="448" spans="1:19" x14ac:dyDescent="0.2">
      <c r="A448" s="5"/>
      <c r="B448" s="249"/>
      <c r="C448" s="12"/>
      <c r="D448" s="262"/>
      <c r="E448" s="262"/>
      <c r="F448" s="262"/>
      <c r="G448" s="262"/>
      <c r="H448" s="262"/>
      <c r="I448" s="262"/>
      <c r="J448" s="262"/>
      <c r="K448" s="262"/>
      <c r="L448" s="262"/>
      <c r="M448" s="806"/>
      <c r="N448" s="262"/>
      <c r="O448" s="262"/>
      <c r="P448" s="262"/>
      <c r="Q448" s="262"/>
      <c r="R448" s="262"/>
      <c r="S448" s="262"/>
    </row>
    <row r="449" spans="1:19" x14ac:dyDescent="0.2">
      <c r="A449" s="5"/>
      <c r="B449" s="249" t="str">
        <f ca="1">+'I-4 History'!B435</f>
        <v>A-24</v>
      </c>
      <c r="C449" s="14" t="str">
        <f ca="1">+'I-4 History'!C435</f>
        <v>N/A</v>
      </c>
      <c r="D449" s="11"/>
      <c r="E449" s="11"/>
      <c r="F449" s="11"/>
      <c r="G449" s="11"/>
      <c r="H449" s="11"/>
      <c r="I449" s="11"/>
      <c r="J449" s="11"/>
      <c r="K449" s="11"/>
      <c r="L449" s="11"/>
      <c r="M449" s="504"/>
      <c r="N449" s="11"/>
      <c r="O449" s="11"/>
      <c r="P449" s="11"/>
      <c r="Q449" s="11"/>
      <c r="R449" s="11"/>
      <c r="S449" s="11"/>
    </row>
    <row r="450" spans="1:19" x14ac:dyDescent="0.2">
      <c r="B450" s="249"/>
      <c r="C450" s="13" t="s">
        <v>68</v>
      </c>
      <c r="D450" s="311">
        <f>'I-4 History'!D436</f>
        <v>0</v>
      </c>
      <c r="E450" s="311">
        <f>'I-4 History'!E436</f>
        <v>0</v>
      </c>
      <c r="F450" s="311">
        <f>'I-4 History'!F436</f>
        <v>0</v>
      </c>
      <c r="G450" s="311">
        <f>'I-4 History'!G436</f>
        <v>0</v>
      </c>
      <c r="H450" s="311">
        <f>'I-4 History'!H436</f>
        <v>0</v>
      </c>
      <c r="I450" s="311">
        <f>'I-4 History'!I436</f>
        <v>0</v>
      </c>
      <c r="J450" s="311">
        <f>'I-4 History'!J436</f>
        <v>0</v>
      </c>
      <c r="K450" s="311">
        <f>'I-4 History'!K436</f>
        <v>0</v>
      </c>
      <c r="L450" s="309">
        <f ca="1">'A-24'!B$64</f>
        <v>0</v>
      </c>
      <c r="M450" s="805">
        <f ca="1">'A-24'!C$64</f>
        <v>0</v>
      </c>
      <c r="N450" s="311">
        <f ca="1">'A-24'!D$64</f>
        <v>0</v>
      </c>
      <c r="O450" s="309">
        <f ca="1">'A-24'!E$64</f>
        <v>0</v>
      </c>
      <c r="P450" s="309">
        <f ca="1">'A-24'!F$64</f>
        <v>0</v>
      </c>
      <c r="Q450" s="309">
        <f ca="1">'A-24'!G$64</f>
        <v>0</v>
      </c>
      <c r="R450" s="309">
        <f ca="1">'A-24'!H$64</f>
        <v>0</v>
      </c>
      <c r="S450" s="309">
        <f ca="1">'A-24'!I$64</f>
        <v>0</v>
      </c>
    </row>
    <row r="451" spans="1:19" x14ac:dyDescent="0.2">
      <c r="B451" s="249"/>
      <c r="C451" s="13" t="s">
        <v>69</v>
      </c>
      <c r="D451" s="311">
        <f>'I-4 History'!D437</f>
        <v>0</v>
      </c>
      <c r="E451" s="311">
        <f>'I-4 History'!E437</f>
        <v>0</v>
      </c>
      <c r="F451" s="311">
        <f>'I-4 History'!F437</f>
        <v>0</v>
      </c>
      <c r="G451" s="311">
        <f>'I-4 History'!G437</f>
        <v>0</v>
      </c>
      <c r="H451" s="311">
        <f>'I-4 History'!H437</f>
        <v>0</v>
      </c>
      <c r="I451" s="311">
        <f>'I-4 History'!I437</f>
        <v>0</v>
      </c>
      <c r="J451" s="311">
        <f>'I-4 History'!J437</f>
        <v>0</v>
      </c>
      <c r="K451" s="311">
        <f>'I-4 History'!K437</f>
        <v>0</v>
      </c>
      <c r="L451" s="309">
        <f ca="1">'A-24'!B$65</f>
        <v>0</v>
      </c>
      <c r="M451" s="805">
        <f ca="1">'A-24'!C$65</f>
        <v>0</v>
      </c>
      <c r="N451" s="311">
        <f ca="1">'A-24'!D$65</f>
        <v>0</v>
      </c>
      <c r="O451" s="309">
        <f ca="1">'A-24'!E$65</f>
        <v>0</v>
      </c>
      <c r="P451" s="309">
        <f ca="1">'A-24'!F$65</f>
        <v>0</v>
      </c>
      <c r="Q451" s="309">
        <f ca="1">'A-24'!G$65</f>
        <v>0</v>
      </c>
      <c r="R451" s="309">
        <f ca="1">'A-24'!H$65</f>
        <v>0</v>
      </c>
      <c r="S451" s="309">
        <f ca="1">'A-24'!I$65</f>
        <v>0</v>
      </c>
    </row>
    <row r="452" spans="1:19" s="736" customFormat="1" x14ac:dyDescent="0.2">
      <c r="B452" s="249"/>
      <c r="C452" s="13" t="s">
        <v>546</v>
      </c>
      <c r="D452" s="311">
        <f>'I-4 History'!D438</f>
        <v>0</v>
      </c>
      <c r="E452" s="311">
        <f>'I-4 History'!E438</f>
        <v>0</v>
      </c>
      <c r="F452" s="311">
        <f>'I-4 History'!F438</f>
        <v>0</v>
      </c>
      <c r="G452" s="311">
        <f>'I-4 History'!G438</f>
        <v>0</v>
      </c>
      <c r="H452" s="311">
        <f>'I-4 History'!H438</f>
        <v>0</v>
      </c>
      <c r="I452" s="311">
        <f>'I-4 History'!I438</f>
        <v>0</v>
      </c>
      <c r="J452" s="311">
        <f>'I-4 History'!J438</f>
        <v>0</v>
      </c>
      <c r="K452" s="311">
        <f>'I-4 History'!K438</f>
        <v>0</v>
      </c>
      <c r="L452" s="309">
        <f ca="1">'A-24'!B$66</f>
        <v>0</v>
      </c>
      <c r="M452" s="805">
        <f ca="1">'A-24'!C$66</f>
        <v>0</v>
      </c>
      <c r="N452" s="311">
        <f ca="1">'A-24'!D$66</f>
        <v>0</v>
      </c>
      <c r="O452" s="309">
        <f ca="1">'A-24'!E$66</f>
        <v>0</v>
      </c>
      <c r="P452" s="309">
        <f ca="1">'A-24'!F$66</f>
        <v>0</v>
      </c>
      <c r="Q452" s="309">
        <f ca="1">'A-24'!G$66</f>
        <v>0</v>
      </c>
      <c r="R452" s="309">
        <f ca="1">'A-24'!H$66</f>
        <v>0</v>
      </c>
      <c r="S452" s="309">
        <f ca="1">'A-24'!I$66</f>
        <v>0</v>
      </c>
    </row>
    <row r="453" spans="1:19" x14ac:dyDescent="0.2">
      <c r="B453" s="249"/>
      <c r="C453" s="13" t="s">
        <v>547</v>
      </c>
      <c r="D453" s="311">
        <f>'I-4 History'!D439</f>
        <v>0</v>
      </c>
      <c r="E453" s="311">
        <f>'I-4 History'!E439</f>
        <v>0</v>
      </c>
      <c r="F453" s="311">
        <f>'I-4 History'!F439</f>
        <v>0</v>
      </c>
      <c r="G453" s="311">
        <f>'I-4 History'!G439</f>
        <v>0</v>
      </c>
      <c r="H453" s="311">
        <f>'I-4 History'!H439</f>
        <v>0</v>
      </c>
      <c r="I453" s="311">
        <f>'I-4 History'!I439</f>
        <v>0</v>
      </c>
      <c r="J453" s="311">
        <f>'I-4 History'!J439</f>
        <v>0</v>
      </c>
      <c r="K453" s="311">
        <f>'I-4 History'!K439</f>
        <v>0</v>
      </c>
      <c r="L453" s="309">
        <f ca="1">'A-24'!B$67</f>
        <v>0</v>
      </c>
      <c r="M453" s="805">
        <f ca="1">'A-24'!C$67</f>
        <v>0</v>
      </c>
      <c r="N453" s="311">
        <f ca="1">'A-24'!D$67</f>
        <v>0</v>
      </c>
      <c r="O453" s="309">
        <f ca="1">'A-24'!E$67</f>
        <v>0</v>
      </c>
      <c r="P453" s="309">
        <f ca="1">'A-24'!F$67</f>
        <v>0</v>
      </c>
      <c r="Q453" s="309">
        <f ca="1">'A-24'!G$67</f>
        <v>0</v>
      </c>
      <c r="R453" s="309">
        <f ca="1">'A-24'!H$67</f>
        <v>0</v>
      </c>
      <c r="S453" s="309">
        <f ca="1">'A-24'!I$67</f>
        <v>0</v>
      </c>
    </row>
    <row r="454" spans="1:19" s="736" customFormat="1" x14ac:dyDescent="0.2">
      <c r="B454" s="249"/>
      <c r="C454" s="13" t="s">
        <v>498</v>
      </c>
      <c r="D454" s="311">
        <f>'I-4 History'!D440</f>
        <v>0</v>
      </c>
      <c r="E454" s="311">
        <f>'I-4 History'!E440</f>
        <v>0</v>
      </c>
      <c r="F454" s="311">
        <f>'I-4 History'!F440</f>
        <v>0</v>
      </c>
      <c r="G454" s="311">
        <f>'I-4 History'!G440</f>
        <v>0</v>
      </c>
      <c r="H454" s="311">
        <f>'I-4 History'!H440</f>
        <v>0</v>
      </c>
      <c r="I454" s="311">
        <f>'I-4 History'!I440</f>
        <v>0</v>
      </c>
      <c r="J454" s="311">
        <f>'I-4 History'!J440</f>
        <v>0</v>
      </c>
      <c r="K454" s="311">
        <f>'I-4 History'!K440</f>
        <v>0</v>
      </c>
      <c r="L454" s="309">
        <f ca="1">'A-24'!B$68</f>
        <v>0</v>
      </c>
      <c r="M454" s="805">
        <f ca="1">'A-24'!C$68</f>
        <v>0</v>
      </c>
      <c r="N454" s="311">
        <f ca="1">'A-24'!D$68</f>
        <v>0</v>
      </c>
      <c r="O454" s="309">
        <f ca="1">'A-24'!E$68</f>
        <v>0</v>
      </c>
      <c r="P454" s="309">
        <f ca="1">'A-24'!F$68</f>
        <v>0</v>
      </c>
      <c r="Q454" s="309">
        <f ca="1">'A-24'!G$68</f>
        <v>0</v>
      </c>
      <c r="R454" s="309">
        <f ca="1">'A-24'!H$68</f>
        <v>0</v>
      </c>
      <c r="S454" s="309">
        <f ca="1">'A-24'!I$68</f>
        <v>0</v>
      </c>
    </row>
    <row r="455" spans="1:19" x14ac:dyDescent="0.2">
      <c r="B455" s="249"/>
      <c r="C455" s="13" t="s">
        <v>70</v>
      </c>
      <c r="D455" s="311">
        <f>'I-4 History'!D441</f>
        <v>0</v>
      </c>
      <c r="E455" s="311">
        <f>'I-4 History'!E441</f>
        <v>0</v>
      </c>
      <c r="F455" s="311">
        <f>'I-4 History'!F441</f>
        <v>0</v>
      </c>
      <c r="G455" s="311">
        <f>'I-4 History'!G441</f>
        <v>0</v>
      </c>
      <c r="H455" s="311">
        <f>'I-4 History'!H441</f>
        <v>0</v>
      </c>
      <c r="I455" s="311">
        <f>'I-4 History'!I441</f>
        <v>0</v>
      </c>
      <c r="J455" s="311">
        <f>'I-4 History'!J441</f>
        <v>0</v>
      </c>
      <c r="K455" s="311">
        <f>'I-4 History'!K441</f>
        <v>0</v>
      </c>
      <c r="L455" s="309">
        <f ca="1">'A-24'!B$69</f>
        <v>0</v>
      </c>
      <c r="M455" s="805">
        <f ca="1">'A-24'!C$69</f>
        <v>0</v>
      </c>
      <c r="N455" s="311">
        <f ca="1">'A-24'!D$69</f>
        <v>0</v>
      </c>
      <c r="O455" s="309">
        <f ca="1">'A-24'!E$69</f>
        <v>0</v>
      </c>
      <c r="P455" s="309">
        <f ca="1">'A-24'!F$69</f>
        <v>0</v>
      </c>
      <c r="Q455" s="309">
        <f ca="1">'A-24'!G$69</f>
        <v>0</v>
      </c>
      <c r="R455" s="309">
        <f ca="1">'A-24'!H$69</f>
        <v>0</v>
      </c>
      <c r="S455" s="309">
        <f ca="1">'A-24'!I$69</f>
        <v>0</v>
      </c>
    </row>
    <row r="456" spans="1:19" x14ac:dyDescent="0.2">
      <c r="B456" s="249"/>
      <c r="C456" s="12" t="s">
        <v>75</v>
      </c>
      <c r="D456" s="312">
        <f t="shared" ref="D456:K456" si="111">SUBTOTAL(9,D450:D455)</f>
        <v>0</v>
      </c>
      <c r="E456" s="310">
        <f t="shared" si="111"/>
        <v>0</v>
      </c>
      <c r="F456" s="310">
        <f t="shared" si="111"/>
        <v>0</v>
      </c>
      <c r="G456" s="310">
        <f t="shared" si="111"/>
        <v>0</v>
      </c>
      <c r="H456" s="310">
        <f t="shared" si="111"/>
        <v>0</v>
      </c>
      <c r="I456" s="310">
        <f t="shared" si="111"/>
        <v>0</v>
      </c>
      <c r="J456" s="310">
        <f t="shared" si="111"/>
        <v>0</v>
      </c>
      <c r="K456" s="310">
        <f t="shared" si="111"/>
        <v>0</v>
      </c>
      <c r="L456" s="310">
        <f t="shared" ref="L456:S456" ca="1" si="112">SUBTOTAL(9,L450:L455)</f>
        <v>0</v>
      </c>
      <c r="M456" s="510">
        <f t="shared" ca="1" si="112"/>
        <v>0</v>
      </c>
      <c r="N456" s="312">
        <f t="shared" ca="1" si="112"/>
        <v>0</v>
      </c>
      <c r="O456" s="310">
        <f t="shared" ca="1" si="112"/>
        <v>0</v>
      </c>
      <c r="P456" s="310">
        <f t="shared" ca="1" si="112"/>
        <v>0</v>
      </c>
      <c r="Q456" s="310">
        <f t="shared" ca="1" si="112"/>
        <v>0</v>
      </c>
      <c r="R456" s="310">
        <f t="shared" ca="1" si="112"/>
        <v>0</v>
      </c>
      <c r="S456" s="310">
        <f t="shared" ca="1" si="112"/>
        <v>0</v>
      </c>
    </row>
    <row r="457" spans="1:19" x14ac:dyDescent="0.2">
      <c r="B457" s="249"/>
      <c r="C457" s="12"/>
      <c r="D457" s="262"/>
      <c r="E457" s="262"/>
      <c r="F457" s="262"/>
      <c r="G457" s="262"/>
      <c r="H457" s="262"/>
      <c r="I457" s="262"/>
      <c r="J457" s="262"/>
      <c r="K457" s="262"/>
      <c r="L457" s="262"/>
      <c r="M457" s="806"/>
      <c r="N457" s="262"/>
      <c r="O457" s="262"/>
      <c r="P457" s="262"/>
      <c r="Q457" s="262"/>
      <c r="R457" s="262"/>
      <c r="S457" s="262"/>
    </row>
    <row r="458" spans="1:19" x14ac:dyDescent="0.2">
      <c r="A458" s="5"/>
      <c r="B458" s="249" t="str">
        <f ca="1">+'I-4 History'!B444</f>
        <v>A-25</v>
      </c>
      <c r="C458" s="14" t="str">
        <f ca="1">+'I-4 History'!C444</f>
        <v>N/A</v>
      </c>
      <c r="D458" s="11"/>
      <c r="E458" s="11"/>
      <c r="F458" s="11"/>
      <c r="G458" s="11"/>
      <c r="H458" s="11"/>
      <c r="I458" s="11"/>
      <c r="J458" s="11"/>
      <c r="K458" s="11"/>
      <c r="L458" s="11"/>
      <c r="M458" s="504"/>
      <c r="N458" s="11"/>
      <c r="O458" s="11"/>
      <c r="P458" s="11"/>
      <c r="Q458" s="11"/>
      <c r="R458" s="11"/>
      <c r="S458" s="11"/>
    </row>
    <row r="459" spans="1:19" x14ac:dyDescent="0.2">
      <c r="A459" s="5"/>
      <c r="B459" s="249"/>
      <c r="C459" s="13" t="s">
        <v>68</v>
      </c>
      <c r="D459" s="311">
        <f>'I-4 History'!D445</f>
        <v>0</v>
      </c>
      <c r="E459" s="311">
        <f>'I-4 History'!E445</f>
        <v>0</v>
      </c>
      <c r="F459" s="311">
        <f>'I-4 History'!F445</f>
        <v>0</v>
      </c>
      <c r="G459" s="311">
        <f>'I-4 History'!G445</f>
        <v>0</v>
      </c>
      <c r="H459" s="311">
        <f>'I-4 History'!H445</f>
        <v>0</v>
      </c>
      <c r="I459" s="311">
        <f>'I-4 History'!I445</f>
        <v>0</v>
      </c>
      <c r="J459" s="311">
        <f>'I-4 History'!J445</f>
        <v>0</v>
      </c>
      <c r="K459" s="311">
        <f>'I-4 History'!K445</f>
        <v>0</v>
      </c>
      <c r="L459" s="309">
        <f ca="1">'A-25'!B$64</f>
        <v>0</v>
      </c>
      <c r="M459" s="805">
        <f ca="1">'A-25'!C$64</f>
        <v>0</v>
      </c>
      <c r="N459" s="311">
        <f ca="1">'A-25'!D$64</f>
        <v>0</v>
      </c>
      <c r="O459" s="309">
        <f ca="1">'A-25'!E$64</f>
        <v>0</v>
      </c>
      <c r="P459" s="309">
        <f ca="1">'A-25'!F$64</f>
        <v>0</v>
      </c>
      <c r="Q459" s="309">
        <f ca="1">'A-25'!G$64</f>
        <v>0</v>
      </c>
      <c r="R459" s="309">
        <f ca="1">'A-25'!H$64</f>
        <v>0</v>
      </c>
      <c r="S459" s="309">
        <f ca="1">'A-25'!I$64</f>
        <v>0</v>
      </c>
    </row>
    <row r="460" spans="1:19" x14ac:dyDescent="0.2">
      <c r="A460" s="5"/>
      <c r="B460" s="249"/>
      <c r="C460" s="13" t="s">
        <v>69</v>
      </c>
      <c r="D460" s="311">
        <f>'I-4 History'!D446</f>
        <v>0</v>
      </c>
      <c r="E460" s="311">
        <f>'I-4 History'!E446</f>
        <v>0</v>
      </c>
      <c r="F460" s="311">
        <f>'I-4 History'!F446</f>
        <v>0</v>
      </c>
      <c r="G460" s="311">
        <f>'I-4 History'!G446</f>
        <v>0</v>
      </c>
      <c r="H460" s="311">
        <f>'I-4 History'!H446</f>
        <v>0</v>
      </c>
      <c r="I460" s="311">
        <f>'I-4 History'!I446</f>
        <v>0</v>
      </c>
      <c r="J460" s="311">
        <f>'I-4 History'!J446</f>
        <v>0</v>
      </c>
      <c r="K460" s="311">
        <f>'I-4 History'!K446</f>
        <v>0</v>
      </c>
      <c r="L460" s="309">
        <f ca="1">'A-25'!B$65</f>
        <v>0</v>
      </c>
      <c r="M460" s="805">
        <f ca="1">'A-25'!C$65</f>
        <v>0</v>
      </c>
      <c r="N460" s="311">
        <f ca="1">'A-25'!D$65</f>
        <v>0</v>
      </c>
      <c r="O460" s="309">
        <f ca="1">'A-25'!E$65</f>
        <v>0</v>
      </c>
      <c r="P460" s="309">
        <f ca="1">'A-25'!F$65</f>
        <v>0</v>
      </c>
      <c r="Q460" s="309">
        <f ca="1">'A-25'!G$65</f>
        <v>0</v>
      </c>
      <c r="R460" s="309">
        <f ca="1">'A-25'!H$65</f>
        <v>0</v>
      </c>
      <c r="S460" s="309">
        <f ca="1">'A-25'!I$65</f>
        <v>0</v>
      </c>
    </row>
    <row r="461" spans="1:19" s="736" customFormat="1" x14ac:dyDescent="0.2">
      <c r="A461" s="5"/>
      <c r="B461" s="249"/>
      <c r="C461" s="13" t="s">
        <v>546</v>
      </c>
      <c r="D461" s="311">
        <f>'I-4 History'!D447</f>
        <v>0</v>
      </c>
      <c r="E461" s="311">
        <f>'I-4 History'!E447</f>
        <v>0</v>
      </c>
      <c r="F461" s="311">
        <f>'I-4 History'!F447</f>
        <v>0</v>
      </c>
      <c r="G461" s="311">
        <f>'I-4 History'!G447</f>
        <v>0</v>
      </c>
      <c r="H461" s="311">
        <f>'I-4 History'!H447</f>
        <v>0</v>
      </c>
      <c r="I461" s="311">
        <f>'I-4 History'!I447</f>
        <v>0</v>
      </c>
      <c r="J461" s="311">
        <f>'I-4 History'!J447</f>
        <v>0</v>
      </c>
      <c r="K461" s="311">
        <f>'I-4 History'!K447</f>
        <v>0</v>
      </c>
      <c r="L461" s="309">
        <f ca="1">'A-25'!B$66</f>
        <v>0</v>
      </c>
      <c r="M461" s="805">
        <f ca="1">'A-25'!C$66</f>
        <v>0</v>
      </c>
      <c r="N461" s="311">
        <f ca="1">'A-25'!D$66</f>
        <v>0</v>
      </c>
      <c r="O461" s="309">
        <f ca="1">'A-25'!E$66</f>
        <v>0</v>
      </c>
      <c r="P461" s="309">
        <f ca="1">'A-25'!F$66</f>
        <v>0</v>
      </c>
      <c r="Q461" s="309">
        <f ca="1">'A-25'!G$66</f>
        <v>0</v>
      </c>
      <c r="R461" s="309">
        <f ca="1">'A-25'!H$66</f>
        <v>0</v>
      </c>
      <c r="S461" s="309">
        <f ca="1">'A-25'!I$66</f>
        <v>0</v>
      </c>
    </row>
    <row r="462" spans="1:19" x14ac:dyDescent="0.2">
      <c r="A462" s="5"/>
      <c r="B462" s="249"/>
      <c r="C462" s="13" t="s">
        <v>547</v>
      </c>
      <c r="D462" s="311">
        <f>'I-4 History'!D448</f>
        <v>0</v>
      </c>
      <c r="E462" s="311">
        <f>'I-4 History'!E448</f>
        <v>0</v>
      </c>
      <c r="F462" s="311">
        <f>'I-4 History'!F448</f>
        <v>0</v>
      </c>
      <c r="G462" s="311">
        <f>'I-4 History'!G448</f>
        <v>0</v>
      </c>
      <c r="H462" s="311">
        <f>'I-4 History'!H448</f>
        <v>0</v>
      </c>
      <c r="I462" s="311">
        <f>'I-4 History'!I448</f>
        <v>0</v>
      </c>
      <c r="J462" s="311">
        <f>'I-4 History'!J448</f>
        <v>0</v>
      </c>
      <c r="K462" s="311">
        <f>'I-4 History'!K448</f>
        <v>0</v>
      </c>
      <c r="L462" s="309">
        <f ca="1">'A-25'!B$67</f>
        <v>0</v>
      </c>
      <c r="M462" s="805">
        <f ca="1">'A-25'!C$67</f>
        <v>0</v>
      </c>
      <c r="N462" s="311">
        <f ca="1">'A-25'!D$67</f>
        <v>0</v>
      </c>
      <c r="O462" s="309">
        <f ca="1">'A-25'!E$67</f>
        <v>0</v>
      </c>
      <c r="P462" s="309">
        <f ca="1">'A-25'!F$67</f>
        <v>0</v>
      </c>
      <c r="Q462" s="309">
        <f ca="1">'A-25'!G$67</f>
        <v>0</v>
      </c>
      <c r="R462" s="309">
        <f ca="1">'A-25'!H$67</f>
        <v>0</v>
      </c>
      <c r="S462" s="309">
        <f ca="1">'A-25'!I$67</f>
        <v>0</v>
      </c>
    </row>
    <row r="463" spans="1:19" s="736" customFormat="1" x14ac:dyDescent="0.2">
      <c r="A463" s="5"/>
      <c r="B463" s="249"/>
      <c r="C463" s="13" t="s">
        <v>498</v>
      </c>
      <c r="D463" s="311">
        <f>'I-4 History'!D449</f>
        <v>0</v>
      </c>
      <c r="E463" s="311">
        <f>'I-4 History'!E449</f>
        <v>0</v>
      </c>
      <c r="F463" s="311">
        <f>'I-4 History'!F449</f>
        <v>0</v>
      </c>
      <c r="G463" s="311">
        <f>'I-4 History'!G449</f>
        <v>0</v>
      </c>
      <c r="H463" s="311">
        <f>'I-4 History'!H449</f>
        <v>0</v>
      </c>
      <c r="I463" s="311">
        <f>'I-4 History'!I449</f>
        <v>0</v>
      </c>
      <c r="J463" s="311">
        <f>'I-4 History'!J449</f>
        <v>0</v>
      </c>
      <c r="K463" s="311">
        <f>'I-4 History'!K449</f>
        <v>0</v>
      </c>
      <c r="L463" s="309">
        <f ca="1">'A-25'!B$68</f>
        <v>0</v>
      </c>
      <c r="M463" s="805">
        <f ca="1">'A-25'!C$68</f>
        <v>0</v>
      </c>
      <c r="N463" s="311">
        <f ca="1">'A-25'!D$68</f>
        <v>0</v>
      </c>
      <c r="O463" s="309">
        <f ca="1">'A-25'!E$68</f>
        <v>0</v>
      </c>
      <c r="P463" s="309">
        <f ca="1">'A-25'!F$68</f>
        <v>0</v>
      </c>
      <c r="Q463" s="309">
        <f ca="1">'A-25'!G$68</f>
        <v>0</v>
      </c>
      <c r="R463" s="309">
        <f ca="1">'A-25'!H$68</f>
        <v>0</v>
      </c>
      <c r="S463" s="309">
        <f ca="1">'A-25'!I$68</f>
        <v>0</v>
      </c>
    </row>
    <row r="464" spans="1:19" x14ac:dyDescent="0.2">
      <c r="A464" s="5"/>
      <c r="B464" s="249"/>
      <c r="C464" s="13" t="s">
        <v>70</v>
      </c>
      <c r="D464" s="311">
        <f>'I-4 History'!D450</f>
        <v>0</v>
      </c>
      <c r="E464" s="311">
        <f>'I-4 History'!E450</f>
        <v>0</v>
      </c>
      <c r="F464" s="311">
        <f>'I-4 History'!F450</f>
        <v>0</v>
      </c>
      <c r="G464" s="311">
        <f>'I-4 History'!G450</f>
        <v>0</v>
      </c>
      <c r="H464" s="311">
        <f>'I-4 History'!H450</f>
        <v>0</v>
      </c>
      <c r="I464" s="311">
        <f>'I-4 History'!I450</f>
        <v>0</v>
      </c>
      <c r="J464" s="311">
        <f>'I-4 History'!J450</f>
        <v>0</v>
      </c>
      <c r="K464" s="311">
        <f>'I-4 History'!K450</f>
        <v>0</v>
      </c>
      <c r="L464" s="309">
        <f ca="1">'A-25'!B$69</f>
        <v>0</v>
      </c>
      <c r="M464" s="805">
        <f ca="1">'A-25'!C$69</f>
        <v>0</v>
      </c>
      <c r="N464" s="311">
        <f ca="1">'A-25'!D$69</f>
        <v>0</v>
      </c>
      <c r="O464" s="309">
        <f ca="1">'A-25'!E$69</f>
        <v>0</v>
      </c>
      <c r="P464" s="309">
        <f ca="1">'A-25'!F$69</f>
        <v>0</v>
      </c>
      <c r="Q464" s="309">
        <f ca="1">'A-25'!G$69</f>
        <v>0</v>
      </c>
      <c r="R464" s="309">
        <f ca="1">'A-25'!H$69</f>
        <v>0</v>
      </c>
      <c r="S464" s="309">
        <f ca="1">'A-25'!I$69</f>
        <v>0</v>
      </c>
    </row>
    <row r="465" spans="1:19" x14ac:dyDescent="0.2">
      <c r="A465" s="5"/>
      <c r="B465" s="249"/>
      <c r="C465" s="12" t="s">
        <v>75</v>
      </c>
      <c r="D465" s="312">
        <f t="shared" ref="D465:K465" si="113">SUBTOTAL(9,D459:D464)</f>
        <v>0</v>
      </c>
      <c r="E465" s="310">
        <f t="shared" si="113"/>
        <v>0</v>
      </c>
      <c r="F465" s="310">
        <f t="shared" si="113"/>
        <v>0</v>
      </c>
      <c r="G465" s="310">
        <f t="shared" si="113"/>
        <v>0</v>
      </c>
      <c r="H465" s="310">
        <f t="shared" si="113"/>
        <v>0</v>
      </c>
      <c r="I465" s="310">
        <f t="shared" si="113"/>
        <v>0</v>
      </c>
      <c r="J465" s="310">
        <f t="shared" si="113"/>
        <v>0</v>
      </c>
      <c r="K465" s="310">
        <f t="shared" si="113"/>
        <v>0</v>
      </c>
      <c r="L465" s="310">
        <f t="shared" ref="L465:S465" ca="1" si="114">SUBTOTAL(9,L459:L464)</f>
        <v>0</v>
      </c>
      <c r="M465" s="510">
        <f t="shared" ca="1" si="114"/>
        <v>0</v>
      </c>
      <c r="N465" s="312">
        <f t="shared" ca="1" si="114"/>
        <v>0</v>
      </c>
      <c r="O465" s="310">
        <f t="shared" ca="1" si="114"/>
        <v>0</v>
      </c>
      <c r="P465" s="310">
        <f t="shared" ca="1" si="114"/>
        <v>0</v>
      </c>
      <c r="Q465" s="310">
        <f t="shared" ca="1" si="114"/>
        <v>0</v>
      </c>
      <c r="R465" s="310">
        <f t="shared" ca="1" si="114"/>
        <v>0</v>
      </c>
      <c r="S465" s="310">
        <f t="shared" ca="1" si="114"/>
        <v>0</v>
      </c>
    </row>
    <row r="466" spans="1:19" x14ac:dyDescent="0.2">
      <c r="A466" s="5"/>
      <c r="B466" s="249"/>
      <c r="C466" s="12"/>
      <c r="D466" s="262"/>
      <c r="E466" s="262"/>
      <c r="F466" s="262"/>
      <c r="G466" s="262"/>
      <c r="H466" s="262"/>
      <c r="I466" s="262"/>
      <c r="J466" s="262"/>
      <c r="K466" s="262"/>
      <c r="L466" s="262"/>
      <c r="M466" s="806"/>
      <c r="N466" s="262"/>
      <c r="O466" s="262"/>
      <c r="P466" s="262"/>
      <c r="Q466" s="262"/>
      <c r="R466" s="262"/>
      <c r="S466" s="262"/>
    </row>
    <row r="467" spans="1:19" x14ac:dyDescent="0.2">
      <c r="A467" s="5"/>
      <c r="B467" s="249" t="str">
        <f ca="1">+'I-4 History'!B453</f>
        <v>A-26</v>
      </c>
      <c r="C467" s="14" t="str">
        <f ca="1">+'I-4 History'!C453</f>
        <v>Training Centre - Apprentice</v>
      </c>
      <c r="D467" s="11"/>
      <c r="E467" s="11"/>
      <c r="F467" s="11"/>
      <c r="G467" s="11"/>
      <c r="H467" s="11"/>
      <c r="I467" s="11"/>
      <c r="J467" s="11"/>
      <c r="K467" s="11"/>
      <c r="L467" s="11"/>
      <c r="M467" s="504"/>
      <c r="N467" s="11"/>
      <c r="O467" s="11"/>
      <c r="P467" s="11"/>
      <c r="Q467" s="11"/>
      <c r="R467" s="11"/>
      <c r="S467" s="11"/>
    </row>
    <row r="468" spans="1:19" x14ac:dyDescent="0.2">
      <c r="B468" s="249"/>
      <c r="C468" s="13" t="s">
        <v>68</v>
      </c>
      <c r="D468" s="311">
        <f>'I-4 History'!D454</f>
        <v>0</v>
      </c>
      <c r="E468" s="311">
        <f>'I-4 History'!E454</f>
        <v>0</v>
      </c>
      <c r="F468" s="311">
        <f>'I-4 History'!F454</f>
        <v>0</v>
      </c>
      <c r="G468" s="311">
        <f>'I-4 History'!G454</f>
        <v>0</v>
      </c>
      <c r="H468" s="311">
        <f>'I-4 History'!H454</f>
        <v>0</v>
      </c>
      <c r="I468" s="311">
        <f>'I-4 History'!I454</f>
        <v>0</v>
      </c>
      <c r="J468" s="311">
        <f>'I-4 History'!J454</f>
        <v>0</v>
      </c>
      <c r="K468" s="311">
        <f>'I-4 History'!K454</f>
        <v>0</v>
      </c>
      <c r="L468" s="309">
        <f ca="1">'A-26'!B$64</f>
        <v>0</v>
      </c>
      <c r="M468" s="805">
        <f ca="1">'A-26'!C$64</f>
        <v>0</v>
      </c>
      <c r="N468" s="311">
        <f ca="1">'A-26'!D$64</f>
        <v>0</v>
      </c>
      <c r="O468" s="309">
        <f ca="1">'A-26'!E$64</f>
        <v>0</v>
      </c>
      <c r="P468" s="309">
        <f ca="1">'A-26'!F$64</f>
        <v>0</v>
      </c>
      <c r="Q468" s="309">
        <f ca="1">'A-26'!G$64</f>
        <v>0</v>
      </c>
      <c r="R468" s="309">
        <f ca="1">'A-26'!H$64</f>
        <v>0</v>
      </c>
      <c r="S468" s="309">
        <f ca="1">'A-26'!I$64</f>
        <v>0</v>
      </c>
    </row>
    <row r="469" spans="1:19" x14ac:dyDescent="0.2">
      <c r="B469" s="249"/>
      <c r="C469" s="13" t="s">
        <v>69</v>
      </c>
      <c r="D469" s="311">
        <f>'I-4 History'!D455</f>
        <v>0</v>
      </c>
      <c r="E469" s="311">
        <f>'I-4 History'!E455</f>
        <v>0</v>
      </c>
      <c r="F469" s="311">
        <f>'I-4 History'!F455</f>
        <v>0</v>
      </c>
      <c r="G469" s="311">
        <f>'I-4 History'!G455</f>
        <v>0</v>
      </c>
      <c r="H469" s="311">
        <f>'I-4 History'!H455</f>
        <v>0</v>
      </c>
      <c r="I469" s="311">
        <f>'I-4 History'!I455</f>
        <v>0</v>
      </c>
      <c r="J469" s="311">
        <f>'I-4 History'!J455</f>
        <v>0</v>
      </c>
      <c r="K469" s="311">
        <f>'I-4 History'!K455</f>
        <v>0</v>
      </c>
      <c r="L469" s="309">
        <f ca="1">'A-26'!B$65</f>
        <v>0</v>
      </c>
      <c r="M469" s="805">
        <f ca="1">'A-26'!C$65</f>
        <v>0</v>
      </c>
      <c r="N469" s="311">
        <f ca="1">'A-26'!D$65</f>
        <v>0</v>
      </c>
      <c r="O469" s="309">
        <f ca="1">'A-26'!E$65</f>
        <v>0</v>
      </c>
      <c r="P469" s="309">
        <f ca="1">'A-26'!F$65</f>
        <v>0</v>
      </c>
      <c r="Q469" s="309">
        <f ca="1">'A-26'!G$65</f>
        <v>0</v>
      </c>
      <c r="R469" s="309">
        <f ca="1">'A-26'!H$65</f>
        <v>0</v>
      </c>
      <c r="S469" s="309">
        <f ca="1">'A-26'!I$65</f>
        <v>0</v>
      </c>
    </row>
    <row r="470" spans="1:19" s="736" customFormat="1" x14ac:dyDescent="0.2">
      <c r="B470" s="249"/>
      <c r="C470" s="13" t="s">
        <v>546</v>
      </c>
      <c r="D470" s="311">
        <f>'I-4 History'!D456</f>
        <v>0</v>
      </c>
      <c r="E470" s="311">
        <f>'I-4 History'!E456</f>
        <v>0</v>
      </c>
      <c r="F470" s="311">
        <f>'I-4 History'!F456</f>
        <v>0</v>
      </c>
      <c r="G470" s="311">
        <f>'I-4 History'!G456</f>
        <v>0</v>
      </c>
      <c r="H470" s="311">
        <f>'I-4 History'!H456</f>
        <v>0</v>
      </c>
      <c r="I470" s="311">
        <f>'I-4 History'!I456</f>
        <v>0</v>
      </c>
      <c r="J470" s="311">
        <f>'I-4 History'!J456</f>
        <v>0</v>
      </c>
      <c r="K470" s="311">
        <f>'I-4 History'!K456</f>
        <v>0</v>
      </c>
      <c r="L470" s="309">
        <f ca="1">'A-26'!B$66</f>
        <v>0</v>
      </c>
      <c r="M470" s="805">
        <f ca="1">'A-26'!C$66</f>
        <v>0</v>
      </c>
      <c r="N470" s="311">
        <f ca="1">'A-26'!D$66</f>
        <v>0</v>
      </c>
      <c r="O470" s="309">
        <f ca="1">'A-26'!E$66</f>
        <v>0</v>
      </c>
      <c r="P470" s="309">
        <f ca="1">'A-26'!F$66</f>
        <v>0</v>
      </c>
      <c r="Q470" s="309">
        <f ca="1">'A-26'!G$66</f>
        <v>0</v>
      </c>
      <c r="R470" s="309">
        <f ca="1">'A-26'!H$66</f>
        <v>0</v>
      </c>
      <c r="S470" s="309">
        <f ca="1">'A-26'!I$66</f>
        <v>0</v>
      </c>
    </row>
    <row r="471" spans="1:19" x14ac:dyDescent="0.2">
      <c r="B471" s="249"/>
      <c r="C471" s="13" t="s">
        <v>547</v>
      </c>
      <c r="D471" s="311">
        <f>'I-4 History'!D457</f>
        <v>0</v>
      </c>
      <c r="E471" s="311">
        <f>'I-4 History'!E457</f>
        <v>0</v>
      </c>
      <c r="F471" s="311">
        <f>'I-4 History'!F457</f>
        <v>0</v>
      </c>
      <c r="G471" s="311">
        <f>'I-4 History'!G457</f>
        <v>0</v>
      </c>
      <c r="H471" s="311">
        <f>'I-4 History'!H457</f>
        <v>0</v>
      </c>
      <c r="I471" s="311">
        <f>'I-4 History'!I457</f>
        <v>0</v>
      </c>
      <c r="J471" s="311">
        <f>'I-4 History'!J457</f>
        <v>0</v>
      </c>
      <c r="K471" s="311">
        <f>'I-4 History'!K457</f>
        <v>0</v>
      </c>
      <c r="L471" s="309">
        <f ca="1">'A-26'!B$67</f>
        <v>0</v>
      </c>
      <c r="M471" s="805">
        <f ca="1">'A-26'!C$67</f>
        <v>0</v>
      </c>
      <c r="N471" s="311">
        <f ca="1">'A-26'!D$67</f>
        <v>0</v>
      </c>
      <c r="O471" s="309">
        <f ca="1">'A-26'!E$67</f>
        <v>0</v>
      </c>
      <c r="P471" s="309">
        <f ca="1">'A-26'!F$67</f>
        <v>0</v>
      </c>
      <c r="Q471" s="309">
        <f ca="1">'A-26'!G$67</f>
        <v>0</v>
      </c>
      <c r="R471" s="309">
        <f ca="1">'A-26'!H$67</f>
        <v>0</v>
      </c>
      <c r="S471" s="309">
        <f ca="1">'A-26'!I$67</f>
        <v>0</v>
      </c>
    </row>
    <row r="472" spans="1:19" s="736" customFormat="1" x14ac:dyDescent="0.2">
      <c r="B472" s="249"/>
      <c r="C472" s="13" t="s">
        <v>498</v>
      </c>
      <c r="D472" s="311">
        <f>'I-4 History'!D458</f>
        <v>0</v>
      </c>
      <c r="E472" s="311">
        <f>'I-4 History'!E458</f>
        <v>0</v>
      </c>
      <c r="F472" s="311">
        <f>'I-4 History'!F458</f>
        <v>0</v>
      </c>
      <c r="G472" s="311">
        <f>'I-4 History'!G458</f>
        <v>0</v>
      </c>
      <c r="H472" s="311">
        <f>'I-4 History'!H458</f>
        <v>0</v>
      </c>
      <c r="I472" s="311">
        <f>'I-4 History'!I458</f>
        <v>0</v>
      </c>
      <c r="J472" s="311">
        <f>'I-4 History'!J458</f>
        <v>0</v>
      </c>
      <c r="K472" s="311">
        <f>'I-4 History'!K458</f>
        <v>0</v>
      </c>
      <c r="L472" s="309">
        <f ca="1">'A-26'!B$68</f>
        <v>0</v>
      </c>
      <c r="M472" s="805">
        <f ca="1">'A-26'!C$68</f>
        <v>0</v>
      </c>
      <c r="N472" s="311">
        <f ca="1">'A-26'!D$68</f>
        <v>0</v>
      </c>
      <c r="O472" s="309">
        <f ca="1">'A-26'!E$68</f>
        <v>0</v>
      </c>
      <c r="P472" s="309">
        <f ca="1">'A-26'!F$68</f>
        <v>0</v>
      </c>
      <c r="Q472" s="309">
        <f ca="1">'A-26'!G$68</f>
        <v>0</v>
      </c>
      <c r="R472" s="309">
        <f ca="1">'A-26'!H$68</f>
        <v>0</v>
      </c>
      <c r="S472" s="309">
        <f ca="1">'A-26'!I$68</f>
        <v>0</v>
      </c>
    </row>
    <row r="473" spans="1:19" x14ac:dyDescent="0.2">
      <c r="B473" s="249"/>
      <c r="C473" s="13" t="s">
        <v>70</v>
      </c>
      <c r="D473" s="311">
        <f>'I-4 History'!D459</f>
        <v>0</v>
      </c>
      <c r="E473" s="311">
        <f>'I-4 History'!E459</f>
        <v>0</v>
      </c>
      <c r="F473" s="311">
        <f>'I-4 History'!F459</f>
        <v>0</v>
      </c>
      <c r="G473" s="311">
        <f>'I-4 History'!G459</f>
        <v>0</v>
      </c>
      <c r="H473" s="311">
        <f>'I-4 History'!H459</f>
        <v>0</v>
      </c>
      <c r="I473" s="311">
        <f>'I-4 History'!I459</f>
        <v>0</v>
      </c>
      <c r="J473" s="311">
        <f>'I-4 History'!J459</f>
        <v>0</v>
      </c>
      <c r="K473" s="311">
        <f>'I-4 History'!K459</f>
        <v>0</v>
      </c>
      <c r="L473" s="309">
        <f ca="1">'A-26'!B$69</f>
        <v>0</v>
      </c>
      <c r="M473" s="805">
        <f ca="1">'A-26'!C$69</f>
        <v>0.36035140233377366</v>
      </c>
      <c r="N473" s="311">
        <f ca="1">'A-26'!D$69</f>
        <v>0.36035140233377366</v>
      </c>
      <c r="O473" s="309">
        <f ca="1">'A-26'!E$69</f>
        <v>0.36517376608675522</v>
      </c>
      <c r="P473" s="309">
        <f ca="1">'A-26'!F$69</f>
        <v>0.37020965205469802</v>
      </c>
      <c r="Q473" s="309">
        <f ca="1">'A-26'!G$69</f>
        <v>0.37511403015589878</v>
      </c>
      <c r="R473" s="309">
        <f ca="1">'A-26'!H$69</f>
        <v>0.37978907104303256</v>
      </c>
      <c r="S473" s="309">
        <f ca="1">'A-26'!I$69</f>
        <v>0.38420391032984719</v>
      </c>
    </row>
    <row r="474" spans="1:19" x14ac:dyDescent="0.2">
      <c r="B474" s="249"/>
      <c r="C474" s="12" t="s">
        <v>75</v>
      </c>
      <c r="D474" s="312">
        <f t="shared" ref="D474:K474" si="115">SUBTOTAL(9,D468:D473)</f>
        <v>0</v>
      </c>
      <c r="E474" s="310">
        <f t="shared" si="115"/>
        <v>0</v>
      </c>
      <c r="F474" s="310">
        <f t="shared" si="115"/>
        <v>0</v>
      </c>
      <c r="G474" s="310">
        <f t="shared" si="115"/>
        <v>0</v>
      </c>
      <c r="H474" s="310">
        <f t="shared" si="115"/>
        <v>0</v>
      </c>
      <c r="I474" s="310">
        <f t="shared" si="115"/>
        <v>0</v>
      </c>
      <c r="J474" s="310">
        <f t="shared" si="115"/>
        <v>0</v>
      </c>
      <c r="K474" s="310">
        <f t="shared" si="115"/>
        <v>0</v>
      </c>
      <c r="L474" s="310">
        <f t="shared" ref="L474:S474" ca="1" si="116">SUBTOTAL(9,L468:L473)</f>
        <v>0</v>
      </c>
      <c r="M474" s="510">
        <f t="shared" ca="1" si="116"/>
        <v>0.36035140233377366</v>
      </c>
      <c r="N474" s="312">
        <f t="shared" ca="1" si="116"/>
        <v>0.36035140233377366</v>
      </c>
      <c r="O474" s="310">
        <f t="shared" ca="1" si="116"/>
        <v>0.36517376608675522</v>
      </c>
      <c r="P474" s="310">
        <f t="shared" ca="1" si="116"/>
        <v>0.37020965205469802</v>
      </c>
      <c r="Q474" s="310">
        <f t="shared" ca="1" si="116"/>
        <v>0.37511403015589878</v>
      </c>
      <c r="R474" s="310">
        <f t="shared" ca="1" si="116"/>
        <v>0.37978907104303256</v>
      </c>
      <c r="S474" s="310">
        <f t="shared" ca="1" si="116"/>
        <v>0.38420391032984719</v>
      </c>
    </row>
    <row r="475" spans="1:19" x14ac:dyDescent="0.2">
      <c r="B475" s="249"/>
      <c r="C475" s="13"/>
      <c r="D475" s="262"/>
      <c r="E475" s="262"/>
      <c r="F475" s="262"/>
      <c r="G475" s="262"/>
      <c r="H475" s="262"/>
      <c r="I475" s="262"/>
      <c r="J475" s="262"/>
      <c r="K475" s="262"/>
      <c r="L475" s="262"/>
      <c r="M475" s="806"/>
      <c r="N475" s="262"/>
      <c r="O475" s="262"/>
      <c r="P475" s="262"/>
      <c r="Q475" s="262"/>
      <c r="R475" s="262"/>
      <c r="S475" s="262"/>
    </row>
    <row r="476" spans="1:19" x14ac:dyDescent="0.2">
      <c r="A476" s="5"/>
      <c r="B476" s="249" t="str">
        <f ca="1">+'I-4 History'!B462</f>
        <v>A-27</v>
      </c>
      <c r="C476" s="14" t="str">
        <f ca="1">+'I-4 History'!C462</f>
        <v>Training Centre - Management/Admin</v>
      </c>
      <c r="D476" s="11"/>
      <c r="E476" s="11"/>
      <c r="F476" s="11"/>
      <c r="G476" s="11"/>
      <c r="H476" s="11"/>
      <c r="I476" s="11"/>
      <c r="J476" s="11"/>
      <c r="K476" s="11"/>
      <c r="L476" s="11"/>
      <c r="M476" s="504"/>
      <c r="N476" s="11"/>
      <c r="O476" s="11"/>
      <c r="P476" s="11"/>
      <c r="Q476" s="11"/>
      <c r="R476" s="11"/>
      <c r="S476" s="11"/>
    </row>
    <row r="477" spans="1:19" x14ac:dyDescent="0.2">
      <c r="A477" s="5"/>
      <c r="B477" s="249"/>
      <c r="C477" s="13" t="s">
        <v>68</v>
      </c>
      <c r="D477" s="311">
        <f>'I-4 History'!D463</f>
        <v>0</v>
      </c>
      <c r="E477" s="311">
        <f>'I-4 History'!E463</f>
        <v>0</v>
      </c>
      <c r="F477" s="311">
        <f>'I-4 History'!F463</f>
        <v>0</v>
      </c>
      <c r="G477" s="311">
        <f>'I-4 History'!G463</f>
        <v>0</v>
      </c>
      <c r="H477" s="311">
        <f>'I-4 History'!H463</f>
        <v>0</v>
      </c>
      <c r="I477" s="311">
        <f>'I-4 History'!I463</f>
        <v>0</v>
      </c>
      <c r="J477" s="311">
        <f>'I-4 History'!J463</f>
        <v>0</v>
      </c>
      <c r="K477" s="311">
        <f>'I-4 History'!K463</f>
        <v>0</v>
      </c>
      <c r="L477" s="309">
        <f ca="1">'A-27'!B$64</f>
        <v>0</v>
      </c>
      <c r="M477" s="805">
        <f ca="1">'A-27'!C$64</f>
        <v>0</v>
      </c>
      <c r="N477" s="311">
        <f ca="1">'A-27'!D$64</f>
        <v>0</v>
      </c>
      <c r="O477" s="309">
        <f ca="1">'A-27'!E$64</f>
        <v>0</v>
      </c>
      <c r="P477" s="309">
        <f ca="1">'A-27'!F$64</f>
        <v>0</v>
      </c>
      <c r="Q477" s="309">
        <f ca="1">'A-27'!G$64</f>
        <v>0</v>
      </c>
      <c r="R477" s="309">
        <f ca="1">'A-27'!H$64</f>
        <v>0</v>
      </c>
      <c r="S477" s="309">
        <f ca="1">'A-27'!I$64</f>
        <v>0</v>
      </c>
    </row>
    <row r="478" spans="1:19" x14ac:dyDescent="0.2">
      <c r="A478" s="5"/>
      <c r="B478" s="249"/>
      <c r="C478" s="13" t="s">
        <v>69</v>
      </c>
      <c r="D478" s="311">
        <f>'I-4 History'!D464</f>
        <v>0</v>
      </c>
      <c r="E478" s="311">
        <f>'I-4 History'!E464</f>
        <v>0</v>
      </c>
      <c r="F478" s="311">
        <f>'I-4 History'!F464</f>
        <v>0</v>
      </c>
      <c r="G478" s="311">
        <f>'I-4 History'!G464</f>
        <v>0</v>
      </c>
      <c r="H478" s="311">
        <f>'I-4 History'!H464</f>
        <v>0</v>
      </c>
      <c r="I478" s="311">
        <f>'I-4 History'!I464</f>
        <v>0</v>
      </c>
      <c r="J478" s="311">
        <f>'I-4 History'!J464</f>
        <v>0</v>
      </c>
      <c r="K478" s="311">
        <f>'I-4 History'!K464</f>
        <v>0</v>
      </c>
      <c r="L478" s="309">
        <f ca="1">'A-27'!B$65</f>
        <v>0</v>
      </c>
      <c r="M478" s="805">
        <f ca="1">'A-27'!C$65</f>
        <v>0</v>
      </c>
      <c r="N478" s="311">
        <f ca="1">'A-27'!D$65</f>
        <v>0</v>
      </c>
      <c r="O478" s="309">
        <f ca="1">'A-27'!E$65</f>
        <v>0</v>
      </c>
      <c r="P478" s="309">
        <f ca="1">'A-27'!F$65</f>
        <v>0</v>
      </c>
      <c r="Q478" s="309">
        <f ca="1">'A-27'!G$65</f>
        <v>0</v>
      </c>
      <c r="R478" s="309">
        <f ca="1">'A-27'!H$65</f>
        <v>0</v>
      </c>
      <c r="S478" s="309">
        <f ca="1">'A-27'!I$65</f>
        <v>0</v>
      </c>
    </row>
    <row r="479" spans="1:19" s="736" customFormat="1" x14ac:dyDescent="0.2">
      <c r="A479" s="5"/>
      <c r="B479" s="249"/>
      <c r="C479" s="13" t="s">
        <v>546</v>
      </c>
      <c r="D479" s="311">
        <f>'I-4 History'!D465</f>
        <v>0</v>
      </c>
      <c r="E479" s="311">
        <f>'I-4 History'!E465</f>
        <v>0</v>
      </c>
      <c r="F479" s="311">
        <f>'I-4 History'!F465</f>
        <v>0</v>
      </c>
      <c r="G479" s="311">
        <f>'I-4 History'!G465</f>
        <v>0</v>
      </c>
      <c r="H479" s="311">
        <f>'I-4 History'!H465</f>
        <v>0</v>
      </c>
      <c r="I479" s="311">
        <f>'I-4 History'!I465</f>
        <v>0</v>
      </c>
      <c r="J479" s="311">
        <f>'I-4 History'!J465</f>
        <v>0</v>
      </c>
      <c r="K479" s="311">
        <f>'I-4 History'!K465</f>
        <v>0</v>
      </c>
      <c r="L479" s="309">
        <f ca="1">'A-27'!B$66</f>
        <v>0</v>
      </c>
      <c r="M479" s="805">
        <f ca="1">'A-27'!C$66</f>
        <v>0</v>
      </c>
      <c r="N479" s="311">
        <f ca="1">'A-27'!D$66</f>
        <v>0</v>
      </c>
      <c r="O479" s="309">
        <f ca="1">'A-27'!E$66</f>
        <v>0</v>
      </c>
      <c r="P479" s="309">
        <f ca="1">'A-27'!F$66</f>
        <v>0</v>
      </c>
      <c r="Q479" s="309">
        <f ca="1">'A-27'!G$66</f>
        <v>0</v>
      </c>
      <c r="R479" s="309">
        <f ca="1">'A-27'!H$66</f>
        <v>0</v>
      </c>
      <c r="S479" s="309">
        <f ca="1">'A-27'!I$66</f>
        <v>0</v>
      </c>
    </row>
    <row r="480" spans="1:19" x14ac:dyDescent="0.2">
      <c r="A480" s="5"/>
      <c r="B480" s="249"/>
      <c r="C480" s="13" t="s">
        <v>547</v>
      </c>
      <c r="D480" s="311">
        <f>'I-4 History'!D466</f>
        <v>0</v>
      </c>
      <c r="E480" s="311">
        <f>'I-4 History'!E466</f>
        <v>0</v>
      </c>
      <c r="F480" s="311">
        <f>'I-4 History'!F466</f>
        <v>0</v>
      </c>
      <c r="G480" s="311">
        <f>'I-4 History'!G466</f>
        <v>0</v>
      </c>
      <c r="H480" s="311">
        <f>'I-4 History'!H466</f>
        <v>0</v>
      </c>
      <c r="I480" s="311">
        <f>'I-4 History'!I466</f>
        <v>0</v>
      </c>
      <c r="J480" s="311">
        <f>'I-4 History'!J466</f>
        <v>0</v>
      </c>
      <c r="K480" s="311">
        <f>'I-4 History'!K466</f>
        <v>0</v>
      </c>
      <c r="L480" s="309">
        <f ca="1">'A-27'!B$67</f>
        <v>0</v>
      </c>
      <c r="M480" s="805">
        <f ca="1">'A-27'!C$67</f>
        <v>0</v>
      </c>
      <c r="N480" s="311">
        <f ca="1">'A-27'!D$67</f>
        <v>0</v>
      </c>
      <c r="O480" s="309">
        <f ca="1">'A-27'!E$67</f>
        <v>0</v>
      </c>
      <c r="P480" s="309">
        <f ca="1">'A-27'!F$67</f>
        <v>0</v>
      </c>
      <c r="Q480" s="309">
        <f ca="1">'A-27'!G$67</f>
        <v>0</v>
      </c>
      <c r="R480" s="309">
        <f ca="1">'A-27'!H$67</f>
        <v>0</v>
      </c>
      <c r="S480" s="309">
        <f ca="1">'A-27'!I$67</f>
        <v>0</v>
      </c>
    </row>
    <row r="481" spans="1:19" s="736" customFormat="1" x14ac:dyDescent="0.2">
      <c r="A481" s="5"/>
      <c r="B481" s="249"/>
      <c r="C481" s="13" t="s">
        <v>498</v>
      </c>
      <c r="D481" s="311">
        <f>'I-4 History'!D467</f>
        <v>0</v>
      </c>
      <c r="E481" s="311">
        <f>'I-4 History'!E467</f>
        <v>0</v>
      </c>
      <c r="F481" s="311">
        <f>'I-4 History'!F467</f>
        <v>0</v>
      </c>
      <c r="G481" s="311">
        <f>'I-4 History'!G467</f>
        <v>0</v>
      </c>
      <c r="H481" s="311">
        <f>'I-4 History'!H467</f>
        <v>0</v>
      </c>
      <c r="I481" s="311">
        <f>'I-4 History'!I467</f>
        <v>0</v>
      </c>
      <c r="J481" s="311">
        <f>'I-4 History'!J467</f>
        <v>0</v>
      </c>
      <c r="K481" s="311">
        <f>'I-4 History'!K467</f>
        <v>0</v>
      </c>
      <c r="L481" s="309">
        <f ca="1">'A-27'!B$68</f>
        <v>0</v>
      </c>
      <c r="M481" s="805">
        <f ca="1">'A-27'!C$68</f>
        <v>0</v>
      </c>
      <c r="N481" s="311">
        <f ca="1">'A-27'!D$68</f>
        <v>0</v>
      </c>
      <c r="O481" s="309">
        <f ca="1">'A-27'!E$68</f>
        <v>0</v>
      </c>
      <c r="P481" s="309">
        <f ca="1">'A-27'!F$68</f>
        <v>0</v>
      </c>
      <c r="Q481" s="309">
        <f ca="1">'A-27'!G$68</f>
        <v>0</v>
      </c>
      <c r="R481" s="309">
        <f ca="1">'A-27'!H$68</f>
        <v>0</v>
      </c>
      <c r="S481" s="309">
        <f ca="1">'A-27'!I$68</f>
        <v>0</v>
      </c>
    </row>
    <row r="482" spans="1:19" x14ac:dyDescent="0.2">
      <c r="A482" s="5"/>
      <c r="B482" s="249"/>
      <c r="C482" s="13" t="s">
        <v>70</v>
      </c>
      <c r="D482" s="311">
        <f>'I-4 History'!D468</f>
        <v>0</v>
      </c>
      <c r="E482" s="311">
        <f>'I-4 History'!E468</f>
        <v>0</v>
      </c>
      <c r="F482" s="311">
        <f>'I-4 History'!F468</f>
        <v>0</v>
      </c>
      <c r="G482" s="311">
        <f>'I-4 History'!G468</f>
        <v>0</v>
      </c>
      <c r="H482" s="311">
        <f>'I-4 History'!H468</f>
        <v>0</v>
      </c>
      <c r="I482" s="311">
        <f>'I-4 History'!I468</f>
        <v>0</v>
      </c>
      <c r="J482" s="311">
        <f>'I-4 History'!J468</f>
        <v>0</v>
      </c>
      <c r="K482" s="311">
        <f>'I-4 History'!K468</f>
        <v>0</v>
      </c>
      <c r="L482" s="309">
        <f ca="1">'A-27'!B$69</f>
        <v>0</v>
      </c>
      <c r="M482" s="805">
        <f ca="1">'A-27'!C$69</f>
        <v>1.1929786082250369</v>
      </c>
      <c r="N482" s="311">
        <f ca="1">'A-27'!D$69</f>
        <v>1.1929786082250369</v>
      </c>
      <c r="O482" s="309">
        <f ca="1">'A-27'!E$69</f>
        <v>1.2089435157045925</v>
      </c>
      <c r="P482" s="309">
        <f ca="1">'A-27'!F$69</f>
        <v>1.2256153093879476</v>
      </c>
      <c r="Q482" s="309">
        <f ca="1">'A-27'!G$69</f>
        <v>1.2418517333993091</v>
      </c>
      <c r="R482" s="309">
        <f ca="1">'A-27'!H$69</f>
        <v>1.2573289141034987</v>
      </c>
      <c r="S482" s="309">
        <f ca="1">'A-27'!I$69</f>
        <v>1.2719446719271439</v>
      </c>
    </row>
    <row r="483" spans="1:19" x14ac:dyDescent="0.2">
      <c r="A483" s="5"/>
      <c r="B483" s="249"/>
      <c r="C483" s="12" t="s">
        <v>75</v>
      </c>
      <c r="D483" s="312">
        <f t="shared" ref="D483:K483" si="117">SUBTOTAL(9,D477:D482)</f>
        <v>0</v>
      </c>
      <c r="E483" s="310">
        <f t="shared" si="117"/>
        <v>0</v>
      </c>
      <c r="F483" s="310">
        <f t="shared" si="117"/>
        <v>0</v>
      </c>
      <c r="G483" s="310">
        <f t="shared" si="117"/>
        <v>0</v>
      </c>
      <c r="H483" s="310">
        <f t="shared" si="117"/>
        <v>0</v>
      </c>
      <c r="I483" s="310">
        <f t="shared" si="117"/>
        <v>0</v>
      </c>
      <c r="J483" s="310">
        <f t="shared" si="117"/>
        <v>0</v>
      </c>
      <c r="K483" s="310">
        <f t="shared" si="117"/>
        <v>0</v>
      </c>
      <c r="L483" s="310">
        <f t="shared" ref="L483:S483" ca="1" si="118">SUBTOTAL(9,L477:L482)</f>
        <v>0</v>
      </c>
      <c r="M483" s="510">
        <f t="shared" ca="1" si="118"/>
        <v>1.1929786082250369</v>
      </c>
      <c r="N483" s="312">
        <f t="shared" ca="1" si="118"/>
        <v>1.1929786082250369</v>
      </c>
      <c r="O483" s="310">
        <f t="shared" ca="1" si="118"/>
        <v>1.2089435157045925</v>
      </c>
      <c r="P483" s="310">
        <f t="shared" ca="1" si="118"/>
        <v>1.2256153093879476</v>
      </c>
      <c r="Q483" s="310">
        <f t="shared" ca="1" si="118"/>
        <v>1.2418517333993091</v>
      </c>
      <c r="R483" s="310">
        <f t="shared" ca="1" si="118"/>
        <v>1.2573289141034987</v>
      </c>
      <c r="S483" s="310">
        <f t="shared" ca="1" si="118"/>
        <v>1.2719446719271439</v>
      </c>
    </row>
    <row r="484" spans="1:19" x14ac:dyDescent="0.2">
      <c r="A484" s="5"/>
      <c r="B484" s="249"/>
      <c r="C484" s="12"/>
      <c r="D484" s="262"/>
      <c r="E484" s="262"/>
      <c r="F484" s="262"/>
      <c r="G484" s="262"/>
      <c r="H484" s="262"/>
      <c r="I484" s="262"/>
      <c r="J484" s="262"/>
      <c r="K484" s="262"/>
      <c r="L484" s="262"/>
      <c r="M484" s="806"/>
      <c r="N484" s="262"/>
      <c r="O484" s="262"/>
      <c r="P484" s="262"/>
      <c r="Q484" s="262"/>
      <c r="R484" s="262"/>
      <c r="S484" s="262"/>
    </row>
    <row r="485" spans="1:19" x14ac:dyDescent="0.2">
      <c r="A485" s="5"/>
      <c r="B485" s="249" t="str">
        <f ca="1">+'I-4 History'!B471</f>
        <v>A-28</v>
      </c>
      <c r="C485" s="261" t="str">
        <f ca="1">+'I-4 History'!C471</f>
        <v>Training Centre - Electrical/Poleline</v>
      </c>
      <c r="D485" s="11"/>
      <c r="E485" s="11"/>
      <c r="F485" s="11"/>
      <c r="G485" s="11"/>
      <c r="H485" s="11"/>
      <c r="I485" s="11"/>
      <c r="J485" s="11"/>
      <c r="K485" s="11"/>
      <c r="L485" s="11"/>
      <c r="M485" s="504"/>
      <c r="N485" s="11"/>
      <c r="O485" s="11"/>
      <c r="P485" s="11"/>
      <c r="Q485" s="11"/>
      <c r="R485" s="11"/>
      <c r="S485" s="11"/>
    </row>
    <row r="486" spans="1:19" x14ac:dyDescent="0.2">
      <c r="A486" s="5"/>
      <c r="B486" s="249"/>
      <c r="C486" s="13" t="s">
        <v>68</v>
      </c>
      <c r="D486" s="311">
        <f>'I-4 History'!D472</f>
        <v>0</v>
      </c>
      <c r="E486" s="311">
        <f>'I-4 History'!E472</f>
        <v>0</v>
      </c>
      <c r="F486" s="311">
        <f>'I-4 History'!F472</f>
        <v>0</v>
      </c>
      <c r="G486" s="311">
        <f>'I-4 History'!G472</f>
        <v>0</v>
      </c>
      <c r="H486" s="311">
        <f>'I-4 History'!H472</f>
        <v>0</v>
      </c>
      <c r="I486" s="311">
        <f>'I-4 History'!I472</f>
        <v>0</v>
      </c>
      <c r="J486" s="311">
        <f>'I-4 History'!J472</f>
        <v>0</v>
      </c>
      <c r="K486" s="311">
        <f>'I-4 History'!K472</f>
        <v>0</v>
      </c>
      <c r="L486" s="309">
        <f ca="1">'A-28'!B$64</f>
        <v>0</v>
      </c>
      <c r="M486" s="805">
        <f ca="1">'A-28'!C$64</f>
        <v>0</v>
      </c>
      <c r="N486" s="311">
        <f ca="1">'A-28'!D$64</f>
        <v>0</v>
      </c>
      <c r="O486" s="309">
        <f ca="1">'A-28'!E$64</f>
        <v>0</v>
      </c>
      <c r="P486" s="309">
        <f ca="1">'A-28'!F$64</f>
        <v>0</v>
      </c>
      <c r="Q486" s="309">
        <f ca="1">'A-28'!G$64</f>
        <v>0</v>
      </c>
      <c r="R486" s="309">
        <f ca="1">'A-28'!H$64</f>
        <v>0</v>
      </c>
      <c r="S486" s="309">
        <f ca="1">'A-28'!I$64</f>
        <v>0</v>
      </c>
    </row>
    <row r="487" spans="1:19" x14ac:dyDescent="0.2">
      <c r="A487" s="5"/>
      <c r="B487" s="249"/>
      <c r="C487" s="13" t="s">
        <v>69</v>
      </c>
      <c r="D487" s="311">
        <f>'I-4 History'!D473</f>
        <v>0</v>
      </c>
      <c r="E487" s="311">
        <f>'I-4 History'!E473</f>
        <v>0</v>
      </c>
      <c r="F487" s="311">
        <f>'I-4 History'!F473</f>
        <v>0</v>
      </c>
      <c r="G487" s="311">
        <f>'I-4 History'!G473</f>
        <v>0</v>
      </c>
      <c r="H487" s="311">
        <f>'I-4 History'!H473</f>
        <v>0</v>
      </c>
      <c r="I487" s="311">
        <f>'I-4 History'!I473</f>
        <v>0</v>
      </c>
      <c r="J487" s="311">
        <f>'I-4 History'!J473</f>
        <v>0</v>
      </c>
      <c r="K487" s="311">
        <f>'I-4 History'!K473</f>
        <v>0</v>
      </c>
      <c r="L487" s="309">
        <f ca="1">'A-28'!B$65</f>
        <v>0</v>
      </c>
      <c r="M487" s="805">
        <f ca="1">'A-28'!C$65</f>
        <v>0</v>
      </c>
      <c r="N487" s="311">
        <f ca="1">'A-28'!D$65</f>
        <v>0</v>
      </c>
      <c r="O487" s="309">
        <f ca="1">'A-28'!E$65</f>
        <v>0</v>
      </c>
      <c r="P487" s="309">
        <f ca="1">'A-28'!F$65</f>
        <v>0</v>
      </c>
      <c r="Q487" s="309">
        <f ca="1">'A-28'!G$65</f>
        <v>0</v>
      </c>
      <c r="R487" s="309">
        <f ca="1">'A-28'!H$65</f>
        <v>0</v>
      </c>
      <c r="S487" s="309">
        <f ca="1">'A-28'!I$65</f>
        <v>0</v>
      </c>
    </row>
    <row r="488" spans="1:19" s="736" customFormat="1" x14ac:dyDescent="0.2">
      <c r="A488" s="5"/>
      <c r="B488" s="249"/>
      <c r="C488" s="13" t="s">
        <v>546</v>
      </c>
      <c r="D488" s="311">
        <f>'I-4 History'!D474</f>
        <v>0</v>
      </c>
      <c r="E488" s="311">
        <f>'I-4 History'!E474</f>
        <v>0</v>
      </c>
      <c r="F488" s="311">
        <f>'I-4 History'!F474</f>
        <v>0</v>
      </c>
      <c r="G488" s="311">
        <f>'I-4 History'!G474</f>
        <v>0</v>
      </c>
      <c r="H488" s="311">
        <f>'I-4 History'!H474</f>
        <v>0</v>
      </c>
      <c r="I488" s="311">
        <f>'I-4 History'!I474</f>
        <v>0</v>
      </c>
      <c r="J488" s="311">
        <f>'I-4 History'!J474</f>
        <v>0</v>
      </c>
      <c r="K488" s="311">
        <f>'I-4 History'!K474</f>
        <v>0</v>
      </c>
      <c r="L488" s="309">
        <f ca="1">'A-28'!B$66</f>
        <v>0</v>
      </c>
      <c r="M488" s="805">
        <f ca="1">'A-28'!C$66</f>
        <v>0</v>
      </c>
      <c r="N488" s="311">
        <f ca="1">'A-28'!D$66</f>
        <v>0</v>
      </c>
      <c r="O488" s="309">
        <f ca="1">'A-28'!E$66</f>
        <v>0</v>
      </c>
      <c r="P488" s="309">
        <f ca="1">'A-28'!F$66</f>
        <v>0</v>
      </c>
      <c r="Q488" s="309">
        <f ca="1">'A-28'!G$66</f>
        <v>0</v>
      </c>
      <c r="R488" s="309">
        <f ca="1">'A-28'!H$66</f>
        <v>0</v>
      </c>
      <c r="S488" s="309">
        <f ca="1">'A-28'!I$66</f>
        <v>0</v>
      </c>
    </row>
    <row r="489" spans="1:19" x14ac:dyDescent="0.2">
      <c r="A489" s="5"/>
      <c r="B489" s="249"/>
      <c r="C489" s="13" t="s">
        <v>547</v>
      </c>
      <c r="D489" s="311">
        <f>'I-4 History'!D475</f>
        <v>0</v>
      </c>
      <c r="E489" s="311">
        <f>'I-4 History'!E475</f>
        <v>0</v>
      </c>
      <c r="F489" s="311">
        <f>'I-4 History'!F475</f>
        <v>0</v>
      </c>
      <c r="G489" s="311">
        <f>'I-4 History'!G475</f>
        <v>0</v>
      </c>
      <c r="H489" s="311">
        <f>'I-4 History'!H475</f>
        <v>0</v>
      </c>
      <c r="I489" s="311">
        <f>'I-4 History'!I475</f>
        <v>0</v>
      </c>
      <c r="J489" s="311">
        <f>'I-4 History'!J475</f>
        <v>0</v>
      </c>
      <c r="K489" s="311">
        <f>'I-4 History'!K475</f>
        <v>0</v>
      </c>
      <c r="L489" s="309">
        <f ca="1">'A-28'!B$67</f>
        <v>0</v>
      </c>
      <c r="M489" s="805">
        <f ca="1">'A-28'!C$67</f>
        <v>0</v>
      </c>
      <c r="N489" s="311">
        <f ca="1">'A-28'!D$67</f>
        <v>0</v>
      </c>
      <c r="O489" s="309">
        <f ca="1">'A-28'!E$67</f>
        <v>0</v>
      </c>
      <c r="P489" s="309">
        <f ca="1">'A-28'!F$67</f>
        <v>0</v>
      </c>
      <c r="Q489" s="309">
        <f ca="1">'A-28'!G$67</f>
        <v>0</v>
      </c>
      <c r="R489" s="309">
        <f ca="1">'A-28'!H$67</f>
        <v>0</v>
      </c>
      <c r="S489" s="309">
        <f ca="1">'A-28'!I$67</f>
        <v>0</v>
      </c>
    </row>
    <row r="490" spans="1:19" s="736" customFormat="1" x14ac:dyDescent="0.2">
      <c r="A490" s="5"/>
      <c r="B490" s="249"/>
      <c r="C490" s="13" t="s">
        <v>498</v>
      </c>
      <c r="D490" s="311">
        <f>'I-4 History'!D476</f>
        <v>0</v>
      </c>
      <c r="E490" s="311">
        <f>'I-4 History'!E476</f>
        <v>0</v>
      </c>
      <c r="F490" s="311">
        <f>'I-4 History'!F476</f>
        <v>0</v>
      </c>
      <c r="G490" s="311">
        <f>'I-4 History'!G476</f>
        <v>0</v>
      </c>
      <c r="H490" s="311">
        <f>'I-4 History'!H476</f>
        <v>0</v>
      </c>
      <c r="I490" s="311">
        <f>'I-4 History'!I476</f>
        <v>0</v>
      </c>
      <c r="J490" s="311">
        <f>'I-4 History'!J476</f>
        <v>0</v>
      </c>
      <c r="K490" s="311">
        <f>'I-4 History'!K476</f>
        <v>0</v>
      </c>
      <c r="L490" s="309">
        <f ca="1">'A-28'!B$68</f>
        <v>0</v>
      </c>
      <c r="M490" s="805">
        <f ca="1">'A-28'!C$68</f>
        <v>0</v>
      </c>
      <c r="N490" s="311">
        <f ca="1">'A-28'!D$68</f>
        <v>0</v>
      </c>
      <c r="O490" s="309">
        <f ca="1">'A-28'!E$68</f>
        <v>0</v>
      </c>
      <c r="P490" s="309">
        <f ca="1">'A-28'!F$68</f>
        <v>0</v>
      </c>
      <c r="Q490" s="309">
        <f ca="1">'A-28'!G$68</f>
        <v>0</v>
      </c>
      <c r="R490" s="309">
        <f ca="1">'A-28'!H$68</f>
        <v>0</v>
      </c>
      <c r="S490" s="309">
        <f ca="1">'A-28'!I$68</f>
        <v>0</v>
      </c>
    </row>
    <row r="491" spans="1:19" x14ac:dyDescent="0.2">
      <c r="A491" s="5"/>
      <c r="B491" s="249"/>
      <c r="C491" s="13" t="s">
        <v>70</v>
      </c>
      <c r="D491" s="311">
        <f>'I-4 History'!D477</f>
        <v>0</v>
      </c>
      <c r="E491" s="311">
        <f>'I-4 History'!E477</f>
        <v>0</v>
      </c>
      <c r="F491" s="311">
        <f>'I-4 History'!F477</f>
        <v>0</v>
      </c>
      <c r="G491" s="311">
        <f>'I-4 History'!G477</f>
        <v>0</v>
      </c>
      <c r="H491" s="311">
        <f>'I-4 History'!H477</f>
        <v>0</v>
      </c>
      <c r="I491" s="311">
        <f>'I-4 History'!I477</f>
        <v>0</v>
      </c>
      <c r="J491" s="311">
        <f>'I-4 History'!J477</f>
        <v>0</v>
      </c>
      <c r="K491" s="311">
        <f>'I-4 History'!K477</f>
        <v>0</v>
      </c>
      <c r="L491" s="309">
        <f ca="1">'A-28'!B$69</f>
        <v>0</v>
      </c>
      <c r="M491" s="805">
        <f ca="1">'A-28'!C$69</f>
        <v>3.0875476231642165</v>
      </c>
      <c r="N491" s="311">
        <f ca="1">'A-28'!D$69</f>
        <v>3.0875476231642165</v>
      </c>
      <c r="O491" s="309">
        <f ca="1">'A-28'!E$69</f>
        <v>3.1288663960262695</v>
      </c>
      <c r="P491" s="309">
        <f ca="1">'A-28'!F$69</f>
        <v>3.1720146608870401</v>
      </c>
      <c r="Q491" s="309">
        <f ca="1">'A-28'!G$69</f>
        <v>3.2140361456138717</v>
      </c>
      <c r="R491" s="309">
        <f ca="1">'A-28'!H$69</f>
        <v>3.2540926329364761</v>
      </c>
      <c r="S491" s="309">
        <f ca="1">'A-28'!I$69</f>
        <v>3.2919196719277966</v>
      </c>
    </row>
    <row r="492" spans="1:19" x14ac:dyDescent="0.2">
      <c r="A492" s="5"/>
      <c r="B492" s="249"/>
      <c r="C492" s="12" t="s">
        <v>75</v>
      </c>
      <c r="D492" s="312">
        <f t="shared" ref="D492:K492" si="119">SUBTOTAL(9,D486:D491)</f>
        <v>0</v>
      </c>
      <c r="E492" s="310">
        <f t="shared" si="119"/>
        <v>0</v>
      </c>
      <c r="F492" s="310">
        <f t="shared" si="119"/>
        <v>0</v>
      </c>
      <c r="G492" s="310">
        <f t="shared" si="119"/>
        <v>0</v>
      </c>
      <c r="H492" s="310">
        <f t="shared" si="119"/>
        <v>0</v>
      </c>
      <c r="I492" s="310">
        <f t="shared" si="119"/>
        <v>0</v>
      </c>
      <c r="J492" s="310">
        <f t="shared" si="119"/>
        <v>0</v>
      </c>
      <c r="K492" s="310">
        <f t="shared" si="119"/>
        <v>0</v>
      </c>
      <c r="L492" s="310">
        <f t="shared" ref="L492:S492" ca="1" si="120">SUBTOTAL(9,L486:L491)</f>
        <v>0</v>
      </c>
      <c r="M492" s="510">
        <f t="shared" ca="1" si="120"/>
        <v>3.0875476231642165</v>
      </c>
      <c r="N492" s="312">
        <f t="shared" ca="1" si="120"/>
        <v>3.0875476231642165</v>
      </c>
      <c r="O492" s="310">
        <f t="shared" ca="1" si="120"/>
        <v>3.1288663960262695</v>
      </c>
      <c r="P492" s="310">
        <f t="shared" ca="1" si="120"/>
        <v>3.1720146608870401</v>
      </c>
      <c r="Q492" s="310">
        <f t="shared" ca="1" si="120"/>
        <v>3.2140361456138717</v>
      </c>
      <c r="R492" s="310">
        <f t="shared" ca="1" si="120"/>
        <v>3.2540926329364761</v>
      </c>
      <c r="S492" s="310">
        <f t="shared" ca="1" si="120"/>
        <v>3.2919196719277966</v>
      </c>
    </row>
    <row r="493" spans="1:19" x14ac:dyDescent="0.2">
      <c r="A493" s="5"/>
      <c r="B493" s="249"/>
      <c r="C493" s="15"/>
      <c r="D493" s="262"/>
      <c r="E493" s="262"/>
      <c r="F493" s="262"/>
      <c r="G493" s="262"/>
      <c r="H493" s="262"/>
      <c r="I493" s="262"/>
      <c r="J493" s="262"/>
      <c r="K493" s="262"/>
      <c r="L493" s="262"/>
      <c r="M493" s="806"/>
      <c r="N493" s="262"/>
      <c r="O493" s="262"/>
      <c r="P493" s="262"/>
      <c r="Q493" s="262"/>
      <c r="R493" s="262"/>
      <c r="S493" s="262"/>
    </row>
    <row r="494" spans="1:19" x14ac:dyDescent="0.2">
      <c r="A494" s="5"/>
      <c r="B494" s="249" t="str">
        <f ca="1">+'I-4 History'!B480</f>
        <v>A-29</v>
      </c>
      <c r="C494" s="261" t="str">
        <f ca="1">+'I-4 History'!C480</f>
        <v>WHS</v>
      </c>
      <c r="D494" s="11"/>
      <c r="E494" s="11"/>
      <c r="F494" s="11"/>
      <c r="G494" s="11"/>
      <c r="H494" s="11"/>
      <c r="I494" s="11"/>
      <c r="J494" s="11"/>
      <c r="K494" s="11"/>
      <c r="L494" s="11"/>
      <c r="M494" s="504"/>
      <c r="N494" s="11"/>
      <c r="O494" s="11"/>
      <c r="P494" s="11"/>
      <c r="Q494" s="11"/>
      <c r="R494" s="11"/>
      <c r="S494" s="11"/>
    </row>
    <row r="495" spans="1:19" x14ac:dyDescent="0.2">
      <c r="B495" s="249"/>
      <c r="C495" s="13" t="s">
        <v>68</v>
      </c>
      <c r="D495" s="311">
        <f>'I-4 History'!D481</f>
        <v>0</v>
      </c>
      <c r="E495" s="311">
        <f>'I-4 History'!E481</f>
        <v>0</v>
      </c>
      <c r="F495" s="311">
        <f>'I-4 History'!F481</f>
        <v>0</v>
      </c>
      <c r="G495" s="311">
        <f>'I-4 History'!G481</f>
        <v>0</v>
      </c>
      <c r="H495" s="311">
        <f>'I-4 History'!H481</f>
        <v>0</v>
      </c>
      <c r="I495" s="311">
        <f>'I-4 History'!I481</f>
        <v>0</v>
      </c>
      <c r="J495" s="311">
        <f>'I-4 History'!J481</f>
        <v>0</v>
      </c>
      <c r="K495" s="311">
        <f>'I-4 History'!K481</f>
        <v>0</v>
      </c>
      <c r="L495" s="309">
        <f ca="1">'A-29'!B$64</f>
        <v>0</v>
      </c>
      <c r="M495" s="805">
        <f ca="1">'A-29'!C$64</f>
        <v>0</v>
      </c>
      <c r="N495" s="311">
        <f ca="1">'A-29'!D$64</f>
        <v>0</v>
      </c>
      <c r="O495" s="309">
        <f ca="1">'A-29'!E$64</f>
        <v>0</v>
      </c>
      <c r="P495" s="309">
        <f ca="1">'A-29'!F$64</f>
        <v>0</v>
      </c>
      <c r="Q495" s="309">
        <f ca="1">'A-29'!G$64</f>
        <v>0</v>
      </c>
      <c r="R495" s="309">
        <f ca="1">'A-29'!H$64</f>
        <v>0</v>
      </c>
      <c r="S495" s="309">
        <f ca="1">'A-29'!I$64</f>
        <v>0</v>
      </c>
    </row>
    <row r="496" spans="1:19" x14ac:dyDescent="0.2">
      <c r="B496" s="249"/>
      <c r="C496" s="13" t="s">
        <v>69</v>
      </c>
      <c r="D496" s="311">
        <f>'I-4 History'!D482</f>
        <v>0</v>
      </c>
      <c r="E496" s="311">
        <f>'I-4 History'!E482</f>
        <v>0</v>
      </c>
      <c r="F496" s="311">
        <f>'I-4 History'!F482</f>
        <v>0</v>
      </c>
      <c r="G496" s="311">
        <f>'I-4 History'!G482</f>
        <v>0</v>
      </c>
      <c r="H496" s="311">
        <f>'I-4 History'!H482</f>
        <v>0</v>
      </c>
      <c r="I496" s="311">
        <f>'I-4 History'!I482</f>
        <v>0</v>
      </c>
      <c r="J496" s="311">
        <f>'I-4 History'!J482</f>
        <v>0</v>
      </c>
      <c r="K496" s="311">
        <f>'I-4 History'!K482</f>
        <v>0</v>
      </c>
      <c r="L496" s="309">
        <f ca="1">'A-29'!B$65</f>
        <v>0</v>
      </c>
      <c r="M496" s="805">
        <f ca="1">'A-29'!C$65</f>
        <v>0</v>
      </c>
      <c r="N496" s="311">
        <f ca="1">'A-29'!D$65</f>
        <v>0</v>
      </c>
      <c r="O496" s="309">
        <f ca="1">'A-29'!E$65</f>
        <v>0</v>
      </c>
      <c r="P496" s="309">
        <f ca="1">'A-29'!F$65</f>
        <v>0</v>
      </c>
      <c r="Q496" s="309">
        <f ca="1">'A-29'!G$65</f>
        <v>0</v>
      </c>
      <c r="R496" s="309">
        <f ca="1">'A-29'!H$65</f>
        <v>0</v>
      </c>
      <c r="S496" s="309">
        <f ca="1">'A-29'!I$65</f>
        <v>0</v>
      </c>
    </row>
    <row r="497" spans="1:19" s="736" customFormat="1" x14ac:dyDescent="0.2">
      <c r="B497" s="249"/>
      <c r="C497" s="13" t="s">
        <v>546</v>
      </c>
      <c r="D497" s="311">
        <f>'I-4 History'!D483</f>
        <v>0</v>
      </c>
      <c r="E497" s="311">
        <f>'I-4 History'!E483</f>
        <v>0</v>
      </c>
      <c r="F497" s="311">
        <f>'I-4 History'!F483</f>
        <v>0</v>
      </c>
      <c r="G497" s="311">
        <f>'I-4 History'!G483</f>
        <v>0</v>
      </c>
      <c r="H497" s="311">
        <f>'I-4 History'!H483</f>
        <v>0</v>
      </c>
      <c r="I497" s="311">
        <f>'I-4 History'!I483</f>
        <v>0</v>
      </c>
      <c r="J497" s="311">
        <f>'I-4 History'!J483</f>
        <v>0</v>
      </c>
      <c r="K497" s="311">
        <f>'I-4 History'!K483</f>
        <v>0</v>
      </c>
      <c r="L497" s="309">
        <f ca="1">'A-29'!B$66</f>
        <v>0</v>
      </c>
      <c r="M497" s="805">
        <f ca="1">'A-29'!C$66</f>
        <v>0</v>
      </c>
      <c r="N497" s="311">
        <f ca="1">'A-29'!D$66</f>
        <v>0</v>
      </c>
      <c r="O497" s="309">
        <f ca="1">'A-29'!E$66</f>
        <v>0</v>
      </c>
      <c r="P497" s="309">
        <f ca="1">'A-29'!F$66</f>
        <v>0</v>
      </c>
      <c r="Q497" s="309">
        <f ca="1">'A-29'!G$66</f>
        <v>0</v>
      </c>
      <c r="R497" s="309">
        <f ca="1">'A-29'!H$66</f>
        <v>0</v>
      </c>
      <c r="S497" s="309">
        <f ca="1">'A-29'!I$66</f>
        <v>0</v>
      </c>
    </row>
    <row r="498" spans="1:19" x14ac:dyDescent="0.2">
      <c r="B498" s="249"/>
      <c r="C498" s="13" t="s">
        <v>547</v>
      </c>
      <c r="D498" s="311">
        <f>'I-4 History'!D484</f>
        <v>0</v>
      </c>
      <c r="E498" s="311">
        <f>'I-4 History'!E484</f>
        <v>0</v>
      </c>
      <c r="F498" s="311">
        <f>'I-4 History'!F484</f>
        <v>0</v>
      </c>
      <c r="G498" s="311">
        <f>'I-4 History'!G484</f>
        <v>0</v>
      </c>
      <c r="H498" s="311">
        <f>'I-4 History'!H484</f>
        <v>0</v>
      </c>
      <c r="I498" s="311">
        <f>'I-4 History'!I484</f>
        <v>0</v>
      </c>
      <c r="J498" s="311">
        <f>'I-4 History'!J484</f>
        <v>0</v>
      </c>
      <c r="K498" s="311">
        <f>'I-4 History'!K484</f>
        <v>0</v>
      </c>
      <c r="L498" s="309">
        <f ca="1">'A-29'!B$67</f>
        <v>0</v>
      </c>
      <c r="M498" s="805">
        <f ca="1">'A-29'!C$67</f>
        <v>0</v>
      </c>
      <c r="N498" s="311">
        <f ca="1">'A-29'!D$67</f>
        <v>0</v>
      </c>
      <c r="O498" s="309">
        <f ca="1">'A-29'!E$67</f>
        <v>0</v>
      </c>
      <c r="P498" s="309">
        <f ca="1">'A-29'!F$67</f>
        <v>0</v>
      </c>
      <c r="Q498" s="309">
        <f ca="1">'A-29'!G$67</f>
        <v>0</v>
      </c>
      <c r="R498" s="309">
        <f ca="1">'A-29'!H$67</f>
        <v>0</v>
      </c>
      <c r="S498" s="309">
        <f ca="1">'A-29'!I$67</f>
        <v>0</v>
      </c>
    </row>
    <row r="499" spans="1:19" s="736" customFormat="1" x14ac:dyDescent="0.2">
      <c r="B499" s="249"/>
      <c r="C499" s="13" t="s">
        <v>498</v>
      </c>
      <c r="D499" s="311">
        <f>'I-4 History'!D485</f>
        <v>0</v>
      </c>
      <c r="E499" s="311">
        <f>'I-4 History'!E485</f>
        <v>0</v>
      </c>
      <c r="F499" s="311">
        <f>'I-4 History'!F485</f>
        <v>0</v>
      </c>
      <c r="G499" s="311">
        <f>'I-4 History'!G485</f>
        <v>0</v>
      </c>
      <c r="H499" s="311">
        <f>'I-4 History'!H485</f>
        <v>0</v>
      </c>
      <c r="I499" s="311">
        <f>'I-4 History'!I485</f>
        <v>0</v>
      </c>
      <c r="J499" s="311">
        <f>'I-4 History'!J485</f>
        <v>0</v>
      </c>
      <c r="K499" s="311">
        <f>'I-4 History'!K485</f>
        <v>0</v>
      </c>
      <c r="L499" s="309">
        <f ca="1">'A-29'!B$68</f>
        <v>0</v>
      </c>
      <c r="M499" s="805">
        <f ca="1">'A-29'!C$68</f>
        <v>0</v>
      </c>
      <c r="N499" s="311">
        <f ca="1">'A-29'!D$68</f>
        <v>0</v>
      </c>
      <c r="O499" s="309">
        <f ca="1">'A-29'!E$68</f>
        <v>0</v>
      </c>
      <c r="P499" s="309">
        <f ca="1">'A-29'!F$68</f>
        <v>0</v>
      </c>
      <c r="Q499" s="309">
        <f ca="1">'A-29'!G$68</f>
        <v>0</v>
      </c>
      <c r="R499" s="309">
        <f ca="1">'A-29'!H$68</f>
        <v>0</v>
      </c>
      <c r="S499" s="309">
        <f ca="1">'A-29'!I$68</f>
        <v>0</v>
      </c>
    </row>
    <row r="500" spans="1:19" x14ac:dyDescent="0.2">
      <c r="B500" s="249"/>
      <c r="C500" s="13" t="s">
        <v>70</v>
      </c>
      <c r="D500" s="311">
        <f>'I-4 History'!D486</f>
        <v>0</v>
      </c>
      <c r="E500" s="311">
        <f>'I-4 History'!E486</f>
        <v>0</v>
      </c>
      <c r="F500" s="311">
        <f>'I-4 History'!F486</f>
        <v>0</v>
      </c>
      <c r="G500" s="311">
        <f>'I-4 History'!G486</f>
        <v>0</v>
      </c>
      <c r="H500" s="311">
        <f>'I-4 History'!H486</f>
        <v>0</v>
      </c>
      <c r="I500" s="311">
        <f>'I-4 History'!I486</f>
        <v>0</v>
      </c>
      <c r="J500" s="311">
        <f>'I-4 History'!J486</f>
        <v>0</v>
      </c>
      <c r="K500" s="311">
        <f>'I-4 History'!K486</f>
        <v>0</v>
      </c>
      <c r="L500" s="309">
        <f ca="1">'A-29'!B$69</f>
        <v>0</v>
      </c>
      <c r="M500" s="805">
        <f ca="1">'A-29'!C$69</f>
        <v>2.9073456617920934</v>
      </c>
      <c r="N500" s="311">
        <f ca="1">'A-29'!D$69</f>
        <v>2.9073456617920934</v>
      </c>
      <c r="O500" s="309">
        <f ca="1">'A-29'!E$69</f>
        <v>2.9462529013532932</v>
      </c>
      <c r="P500" s="309">
        <f ca="1">'A-29'!F$69</f>
        <v>2.9868828562455372</v>
      </c>
      <c r="Q500" s="309">
        <f ca="1">'A-29'!G$69</f>
        <v>3.0264517945207023</v>
      </c>
      <c r="R500" s="309">
        <f ca="1">'A-29'!H$69</f>
        <v>3.064170420711366</v>
      </c>
      <c r="S500" s="309">
        <f ca="1">'A-29'!I$69</f>
        <v>3.0997897183328056</v>
      </c>
    </row>
    <row r="501" spans="1:19" x14ac:dyDescent="0.2">
      <c r="B501" s="249"/>
      <c r="C501" s="12" t="s">
        <v>75</v>
      </c>
      <c r="D501" s="312">
        <f t="shared" ref="D501:K501" si="121">SUBTOTAL(9,D495:D500)</f>
        <v>0</v>
      </c>
      <c r="E501" s="310">
        <f t="shared" si="121"/>
        <v>0</v>
      </c>
      <c r="F501" s="310">
        <f t="shared" si="121"/>
        <v>0</v>
      </c>
      <c r="G501" s="310">
        <f t="shared" si="121"/>
        <v>0</v>
      </c>
      <c r="H501" s="310">
        <f t="shared" si="121"/>
        <v>0</v>
      </c>
      <c r="I501" s="310">
        <f t="shared" si="121"/>
        <v>0</v>
      </c>
      <c r="J501" s="310">
        <f t="shared" si="121"/>
        <v>0</v>
      </c>
      <c r="K501" s="310">
        <f t="shared" si="121"/>
        <v>0</v>
      </c>
      <c r="L501" s="310">
        <f t="shared" ref="L501:S501" ca="1" si="122">SUBTOTAL(9,L495:L500)</f>
        <v>0</v>
      </c>
      <c r="M501" s="510">
        <f t="shared" ca="1" si="122"/>
        <v>2.9073456617920934</v>
      </c>
      <c r="N501" s="312">
        <f t="shared" ca="1" si="122"/>
        <v>2.9073456617920934</v>
      </c>
      <c r="O501" s="310">
        <f t="shared" ca="1" si="122"/>
        <v>2.9462529013532932</v>
      </c>
      <c r="P501" s="310">
        <f t="shared" ca="1" si="122"/>
        <v>2.9868828562455372</v>
      </c>
      <c r="Q501" s="310">
        <f t="shared" ca="1" si="122"/>
        <v>3.0264517945207023</v>
      </c>
      <c r="R501" s="310">
        <f t="shared" ca="1" si="122"/>
        <v>3.064170420711366</v>
      </c>
      <c r="S501" s="310">
        <f t="shared" ca="1" si="122"/>
        <v>3.0997897183328056</v>
      </c>
    </row>
    <row r="502" spans="1:19" x14ac:dyDescent="0.2">
      <c r="B502" s="249"/>
      <c r="C502" s="12"/>
      <c r="D502" s="262"/>
      <c r="E502" s="262"/>
      <c r="F502" s="262"/>
      <c r="G502" s="262"/>
      <c r="H502" s="262"/>
      <c r="I502" s="262"/>
      <c r="J502" s="262"/>
      <c r="K502" s="262"/>
      <c r="L502" s="262"/>
      <c r="M502" s="806"/>
      <c r="N502" s="262"/>
      <c r="O502" s="262"/>
      <c r="P502" s="262"/>
      <c r="Q502" s="262"/>
      <c r="R502" s="262"/>
      <c r="S502" s="262"/>
    </row>
    <row r="503" spans="1:19" x14ac:dyDescent="0.2">
      <c r="A503" s="5"/>
      <c r="B503" s="249" t="str">
        <f ca="1">+'I-4 History'!B489</f>
        <v>A-30</v>
      </c>
      <c r="C503" s="14" t="str">
        <f ca="1">+'I-4 History'!C489</f>
        <v>Environment</v>
      </c>
      <c r="D503" s="11"/>
      <c r="E503" s="11"/>
      <c r="F503" s="11"/>
      <c r="G503" s="11"/>
      <c r="H503" s="11"/>
      <c r="I503" s="11"/>
      <c r="J503" s="11"/>
      <c r="K503" s="11"/>
      <c r="L503" s="11"/>
      <c r="M503" s="504"/>
      <c r="N503" s="11"/>
      <c r="O503" s="11"/>
      <c r="P503" s="11"/>
      <c r="Q503" s="11"/>
      <c r="R503" s="11"/>
      <c r="S503" s="11"/>
    </row>
    <row r="504" spans="1:19" x14ac:dyDescent="0.2">
      <c r="A504" s="5"/>
      <c r="B504" s="249"/>
      <c r="C504" s="13" t="s">
        <v>68</v>
      </c>
      <c r="D504" s="311">
        <f>'I-4 History'!D490</f>
        <v>0</v>
      </c>
      <c r="E504" s="311">
        <f>'I-4 History'!E490</f>
        <v>0</v>
      </c>
      <c r="F504" s="311">
        <f>'I-4 History'!F490</f>
        <v>0</v>
      </c>
      <c r="G504" s="311">
        <f>'I-4 History'!G490</f>
        <v>0</v>
      </c>
      <c r="H504" s="311">
        <f>'I-4 History'!H490</f>
        <v>0</v>
      </c>
      <c r="I504" s="311">
        <f>'I-4 History'!I490</f>
        <v>0</v>
      </c>
      <c r="J504" s="311">
        <f>'I-4 History'!J490</f>
        <v>0</v>
      </c>
      <c r="K504" s="311">
        <f>'I-4 History'!K490</f>
        <v>0</v>
      </c>
      <c r="L504" s="309">
        <f ca="1">'A-30'!B$64</f>
        <v>0</v>
      </c>
      <c r="M504" s="805">
        <f ca="1">'A-30'!C$64</f>
        <v>0</v>
      </c>
      <c r="N504" s="311">
        <f ca="1">'A-30'!D$64</f>
        <v>0</v>
      </c>
      <c r="O504" s="309">
        <f ca="1">'A-30'!E$64</f>
        <v>0</v>
      </c>
      <c r="P504" s="309">
        <f ca="1">'A-30'!F$64</f>
        <v>0</v>
      </c>
      <c r="Q504" s="309">
        <f ca="1">'A-30'!G$64</f>
        <v>0</v>
      </c>
      <c r="R504" s="309">
        <f ca="1">'A-30'!H$64</f>
        <v>0</v>
      </c>
      <c r="S504" s="309">
        <f ca="1">'A-30'!I$64</f>
        <v>0</v>
      </c>
    </row>
    <row r="505" spans="1:19" x14ac:dyDescent="0.2">
      <c r="A505" s="5"/>
      <c r="B505" s="249"/>
      <c r="C505" s="13" t="s">
        <v>69</v>
      </c>
      <c r="D505" s="311">
        <f>'I-4 History'!D491</f>
        <v>0</v>
      </c>
      <c r="E505" s="311">
        <f>'I-4 History'!E491</f>
        <v>0</v>
      </c>
      <c r="F505" s="311">
        <f>'I-4 History'!F491</f>
        <v>0</v>
      </c>
      <c r="G505" s="311">
        <f>'I-4 History'!G491</f>
        <v>0</v>
      </c>
      <c r="H505" s="311">
        <f>'I-4 History'!H491</f>
        <v>0</v>
      </c>
      <c r="I505" s="311">
        <f>'I-4 History'!I491</f>
        <v>0</v>
      </c>
      <c r="J505" s="311">
        <f>'I-4 History'!J491</f>
        <v>0</v>
      </c>
      <c r="K505" s="311">
        <f>'I-4 History'!K491</f>
        <v>0</v>
      </c>
      <c r="L505" s="309">
        <f ca="1">'A-30'!B$65</f>
        <v>0</v>
      </c>
      <c r="M505" s="805">
        <f ca="1">'A-30'!C$65</f>
        <v>0</v>
      </c>
      <c r="N505" s="311">
        <f ca="1">'A-30'!D$65</f>
        <v>0</v>
      </c>
      <c r="O505" s="309">
        <f ca="1">'A-30'!E$65</f>
        <v>0</v>
      </c>
      <c r="P505" s="309">
        <f ca="1">'A-30'!F$65</f>
        <v>0</v>
      </c>
      <c r="Q505" s="309">
        <f ca="1">'A-30'!G$65</f>
        <v>0</v>
      </c>
      <c r="R505" s="309">
        <f ca="1">'A-30'!H$65</f>
        <v>0</v>
      </c>
      <c r="S505" s="309">
        <f ca="1">'A-30'!I$65</f>
        <v>0</v>
      </c>
    </row>
    <row r="506" spans="1:19" s="736" customFormat="1" x14ac:dyDescent="0.2">
      <c r="A506" s="5"/>
      <c r="B506" s="249"/>
      <c r="C506" s="13" t="s">
        <v>546</v>
      </c>
      <c r="D506" s="311">
        <f>'I-4 History'!D492</f>
        <v>0</v>
      </c>
      <c r="E506" s="311">
        <f>'I-4 History'!E492</f>
        <v>0</v>
      </c>
      <c r="F506" s="311">
        <f>'I-4 History'!F492</f>
        <v>0</v>
      </c>
      <c r="G506" s="311">
        <f>'I-4 History'!G492</f>
        <v>0</v>
      </c>
      <c r="H506" s="311">
        <f>'I-4 History'!H492</f>
        <v>0</v>
      </c>
      <c r="I506" s="311">
        <f>'I-4 History'!I492</f>
        <v>0</v>
      </c>
      <c r="J506" s="311">
        <f>'I-4 History'!J492</f>
        <v>0</v>
      </c>
      <c r="K506" s="311">
        <f>'I-4 History'!K492</f>
        <v>0</v>
      </c>
      <c r="L506" s="309">
        <f ca="1">'A-30'!B$66</f>
        <v>0</v>
      </c>
      <c r="M506" s="805">
        <f ca="1">'A-30'!C$66</f>
        <v>0</v>
      </c>
      <c r="N506" s="311">
        <f ca="1">'A-30'!D$66</f>
        <v>0</v>
      </c>
      <c r="O506" s="309">
        <f ca="1">'A-30'!E$66</f>
        <v>0</v>
      </c>
      <c r="P506" s="309">
        <f ca="1">'A-30'!F$66</f>
        <v>0</v>
      </c>
      <c r="Q506" s="309">
        <f ca="1">'A-30'!G$66</f>
        <v>0</v>
      </c>
      <c r="R506" s="309">
        <f ca="1">'A-30'!H$66</f>
        <v>0</v>
      </c>
      <c r="S506" s="309">
        <f ca="1">'A-30'!I$66</f>
        <v>0</v>
      </c>
    </row>
    <row r="507" spans="1:19" x14ac:dyDescent="0.2">
      <c r="A507" s="5"/>
      <c r="B507" s="249"/>
      <c r="C507" s="13" t="s">
        <v>547</v>
      </c>
      <c r="D507" s="311">
        <f>'I-4 History'!D493</f>
        <v>0</v>
      </c>
      <c r="E507" s="311">
        <f>'I-4 History'!E493</f>
        <v>0</v>
      </c>
      <c r="F507" s="311">
        <f>'I-4 History'!F493</f>
        <v>0</v>
      </c>
      <c r="G507" s="311">
        <f>'I-4 History'!G493</f>
        <v>0</v>
      </c>
      <c r="H507" s="311">
        <f>'I-4 History'!H493</f>
        <v>0</v>
      </c>
      <c r="I507" s="311">
        <f>'I-4 History'!I493</f>
        <v>0</v>
      </c>
      <c r="J507" s="311">
        <f>'I-4 History'!J493</f>
        <v>0</v>
      </c>
      <c r="K507" s="311">
        <f>'I-4 History'!K493</f>
        <v>0</v>
      </c>
      <c r="L507" s="309">
        <f ca="1">'A-30'!B$67</f>
        <v>0</v>
      </c>
      <c r="M507" s="805">
        <f ca="1">'A-30'!C$67</f>
        <v>0</v>
      </c>
      <c r="N507" s="311">
        <f ca="1">'A-30'!D$67</f>
        <v>0</v>
      </c>
      <c r="O507" s="309">
        <f ca="1">'A-30'!E$67</f>
        <v>0</v>
      </c>
      <c r="P507" s="309">
        <f ca="1">'A-30'!F$67</f>
        <v>0</v>
      </c>
      <c r="Q507" s="309">
        <f ca="1">'A-30'!G$67</f>
        <v>0</v>
      </c>
      <c r="R507" s="309">
        <f ca="1">'A-30'!H$67</f>
        <v>0</v>
      </c>
      <c r="S507" s="309">
        <f ca="1">'A-30'!I$67</f>
        <v>0</v>
      </c>
    </row>
    <row r="508" spans="1:19" s="736" customFormat="1" x14ac:dyDescent="0.2">
      <c r="A508" s="5"/>
      <c r="B508" s="249"/>
      <c r="C508" s="13" t="s">
        <v>498</v>
      </c>
      <c r="D508" s="311">
        <f>'I-4 History'!D494</f>
        <v>0</v>
      </c>
      <c r="E508" s="311">
        <f>'I-4 History'!E494</f>
        <v>0</v>
      </c>
      <c r="F508" s="311">
        <f>'I-4 History'!F494</f>
        <v>0</v>
      </c>
      <c r="G508" s="311">
        <f>'I-4 History'!G494</f>
        <v>0</v>
      </c>
      <c r="H508" s="311">
        <f>'I-4 History'!H494</f>
        <v>0</v>
      </c>
      <c r="I508" s="311">
        <f>'I-4 History'!I494</f>
        <v>0</v>
      </c>
      <c r="J508" s="311">
        <f>'I-4 History'!J494</f>
        <v>0</v>
      </c>
      <c r="K508" s="311">
        <f>'I-4 History'!K494</f>
        <v>0</v>
      </c>
      <c r="L508" s="309">
        <f ca="1">'A-30'!B$68</f>
        <v>0</v>
      </c>
      <c r="M508" s="805">
        <f ca="1">'A-30'!C$68</f>
        <v>0</v>
      </c>
      <c r="N508" s="311">
        <f ca="1">'A-30'!D$68</f>
        <v>0</v>
      </c>
      <c r="O508" s="309">
        <f ca="1">'A-30'!E$68</f>
        <v>0</v>
      </c>
      <c r="P508" s="309">
        <f ca="1">'A-30'!F$68</f>
        <v>0</v>
      </c>
      <c r="Q508" s="309">
        <f ca="1">'A-30'!G$68</f>
        <v>0</v>
      </c>
      <c r="R508" s="309">
        <f ca="1">'A-30'!H$68</f>
        <v>0</v>
      </c>
      <c r="S508" s="309">
        <f ca="1">'A-30'!I$68</f>
        <v>0</v>
      </c>
    </row>
    <row r="509" spans="1:19" x14ac:dyDescent="0.2">
      <c r="A509" s="5"/>
      <c r="B509" s="249"/>
      <c r="C509" s="13" t="s">
        <v>70</v>
      </c>
      <c r="D509" s="311">
        <f>'I-4 History'!D495</f>
        <v>0</v>
      </c>
      <c r="E509" s="311">
        <f>'I-4 History'!E495</f>
        <v>0</v>
      </c>
      <c r="F509" s="311">
        <f>'I-4 History'!F495</f>
        <v>0</v>
      </c>
      <c r="G509" s="311">
        <f>'I-4 History'!G495</f>
        <v>0</v>
      </c>
      <c r="H509" s="311">
        <f>'I-4 History'!H495</f>
        <v>0</v>
      </c>
      <c r="I509" s="311">
        <f>'I-4 History'!I495</f>
        <v>0</v>
      </c>
      <c r="J509" s="311">
        <f>'I-4 History'!J495</f>
        <v>0</v>
      </c>
      <c r="K509" s="311">
        <f>'I-4 History'!K495</f>
        <v>0</v>
      </c>
      <c r="L509" s="309">
        <f ca="1">'A-30'!B$69</f>
        <v>0</v>
      </c>
      <c r="M509" s="805">
        <f ca="1">'A-30'!C$69</f>
        <v>0.38211604200950622</v>
      </c>
      <c r="N509" s="311">
        <f ca="1">'A-30'!D$69</f>
        <v>0.38211604200950622</v>
      </c>
      <c r="O509" s="309">
        <f ca="1">'A-30'!E$69</f>
        <v>0.38722966870413095</v>
      </c>
      <c r="P509" s="309">
        <f ca="1">'A-30'!F$69</f>
        <v>0.39256971400885027</v>
      </c>
      <c r="Q509" s="309">
        <f ca="1">'A-30'!G$69</f>
        <v>0.39777030858517748</v>
      </c>
      <c r="R509" s="309">
        <f ca="1">'A-30'!H$69</f>
        <v>0.40272771435203375</v>
      </c>
      <c r="S509" s="309">
        <f ca="1">'A-30'!I$69</f>
        <v>0.407409202764345</v>
      </c>
    </row>
    <row r="510" spans="1:19" x14ac:dyDescent="0.2">
      <c r="A510" s="5"/>
      <c r="B510" s="249"/>
      <c r="C510" s="12" t="s">
        <v>75</v>
      </c>
      <c r="D510" s="312">
        <f t="shared" ref="D510:K510" si="123">SUBTOTAL(9,D504:D509)</f>
        <v>0</v>
      </c>
      <c r="E510" s="310">
        <f t="shared" si="123"/>
        <v>0</v>
      </c>
      <c r="F510" s="310">
        <f t="shared" si="123"/>
        <v>0</v>
      </c>
      <c r="G510" s="310">
        <f t="shared" si="123"/>
        <v>0</v>
      </c>
      <c r="H510" s="310">
        <f t="shared" si="123"/>
        <v>0</v>
      </c>
      <c r="I510" s="310">
        <f t="shared" si="123"/>
        <v>0</v>
      </c>
      <c r="J510" s="310">
        <f t="shared" si="123"/>
        <v>0</v>
      </c>
      <c r="K510" s="310">
        <f t="shared" si="123"/>
        <v>0</v>
      </c>
      <c r="L510" s="310">
        <f t="shared" ref="L510:S510" ca="1" si="124">SUBTOTAL(9,L504:L509)</f>
        <v>0</v>
      </c>
      <c r="M510" s="510">
        <f t="shared" ca="1" si="124"/>
        <v>0.38211604200950622</v>
      </c>
      <c r="N510" s="312">
        <f t="shared" ca="1" si="124"/>
        <v>0.38211604200950622</v>
      </c>
      <c r="O510" s="310">
        <f t="shared" ca="1" si="124"/>
        <v>0.38722966870413095</v>
      </c>
      <c r="P510" s="310">
        <f t="shared" ca="1" si="124"/>
        <v>0.39256971400885027</v>
      </c>
      <c r="Q510" s="310">
        <f t="shared" ca="1" si="124"/>
        <v>0.39777030858517748</v>
      </c>
      <c r="R510" s="310">
        <f t="shared" ca="1" si="124"/>
        <v>0.40272771435203375</v>
      </c>
      <c r="S510" s="310">
        <f t="shared" ca="1" si="124"/>
        <v>0.407409202764345</v>
      </c>
    </row>
    <row r="511" spans="1:19" x14ac:dyDescent="0.2">
      <c r="A511" s="5"/>
      <c r="B511" s="249"/>
      <c r="C511" s="12"/>
      <c r="D511" s="262"/>
      <c r="E511" s="262"/>
      <c r="F511" s="262"/>
      <c r="G511" s="262"/>
      <c r="H511" s="262"/>
      <c r="I511" s="262"/>
      <c r="J511" s="262"/>
      <c r="K511" s="262"/>
      <c r="L511" s="262"/>
      <c r="M511" s="806"/>
      <c r="N511" s="262"/>
      <c r="O511" s="262"/>
      <c r="P511" s="262"/>
      <c r="Q511" s="262"/>
      <c r="R511" s="262"/>
      <c r="S511" s="262"/>
    </row>
    <row r="512" spans="1:19" x14ac:dyDescent="0.2">
      <c r="A512" s="5"/>
      <c r="B512" s="249" t="str">
        <f ca="1">+'I-4 History'!B498</f>
        <v>A-31</v>
      </c>
      <c r="C512" s="14" t="str">
        <f ca="1">+'I-4 History'!C498</f>
        <v>Property – Offices and Depots</v>
      </c>
      <c r="D512" s="11"/>
      <c r="E512" s="11"/>
      <c r="F512" s="11"/>
      <c r="G512" s="11"/>
      <c r="H512" s="11"/>
      <c r="I512" s="11"/>
      <c r="J512" s="11"/>
      <c r="K512" s="11"/>
      <c r="L512" s="11"/>
      <c r="M512" s="504"/>
      <c r="N512" s="11"/>
      <c r="O512" s="11"/>
      <c r="P512" s="11"/>
      <c r="Q512" s="11"/>
      <c r="R512" s="11"/>
      <c r="S512" s="11"/>
    </row>
    <row r="513" spans="1:19" x14ac:dyDescent="0.2">
      <c r="B513" s="249"/>
      <c r="C513" s="13" t="s">
        <v>68</v>
      </c>
      <c r="D513" s="311">
        <f>'I-4 History'!D499</f>
        <v>0</v>
      </c>
      <c r="E513" s="311">
        <f>'I-4 History'!E499</f>
        <v>0</v>
      </c>
      <c r="F513" s="311">
        <f>'I-4 History'!F499</f>
        <v>0</v>
      </c>
      <c r="G513" s="311">
        <f>'I-4 History'!G499</f>
        <v>0</v>
      </c>
      <c r="H513" s="311">
        <f>'I-4 History'!H499</f>
        <v>0</v>
      </c>
      <c r="I513" s="311">
        <f>'I-4 History'!I499</f>
        <v>0</v>
      </c>
      <c r="J513" s="311">
        <f>'I-4 History'!J499</f>
        <v>0</v>
      </c>
      <c r="K513" s="311">
        <f>'I-4 History'!K499</f>
        <v>0</v>
      </c>
      <c r="L513" s="309">
        <f ca="1">'A-31'!B$64</f>
        <v>0</v>
      </c>
      <c r="M513" s="805">
        <f ca="1">'A-31'!C$64</f>
        <v>0</v>
      </c>
      <c r="N513" s="311">
        <f ca="1">'A-31'!D$64</f>
        <v>0</v>
      </c>
      <c r="O513" s="309">
        <f ca="1">'A-31'!E$64</f>
        <v>0</v>
      </c>
      <c r="P513" s="309">
        <f ca="1">'A-31'!F$64</f>
        <v>0</v>
      </c>
      <c r="Q513" s="309">
        <f ca="1">'A-31'!G$64</f>
        <v>0</v>
      </c>
      <c r="R513" s="309">
        <f ca="1">'A-31'!H$64</f>
        <v>0</v>
      </c>
      <c r="S513" s="309">
        <f ca="1">'A-31'!I$64</f>
        <v>0</v>
      </c>
    </row>
    <row r="514" spans="1:19" x14ac:dyDescent="0.2">
      <c r="B514" s="249"/>
      <c r="C514" s="13" t="s">
        <v>69</v>
      </c>
      <c r="D514" s="311">
        <f>'I-4 History'!D500</f>
        <v>0</v>
      </c>
      <c r="E514" s="311">
        <f>'I-4 History'!E500</f>
        <v>0</v>
      </c>
      <c r="F514" s="311">
        <f>'I-4 History'!F500</f>
        <v>0</v>
      </c>
      <c r="G514" s="311">
        <f>'I-4 History'!G500</f>
        <v>0</v>
      </c>
      <c r="H514" s="311">
        <f>'I-4 History'!H500</f>
        <v>0</v>
      </c>
      <c r="I514" s="311">
        <f>'I-4 History'!I500</f>
        <v>0</v>
      </c>
      <c r="J514" s="311">
        <f>'I-4 History'!J500</f>
        <v>0</v>
      </c>
      <c r="K514" s="311">
        <f>'I-4 History'!K500</f>
        <v>0</v>
      </c>
      <c r="L514" s="309">
        <f ca="1">'A-31'!B$65</f>
        <v>0</v>
      </c>
      <c r="M514" s="805">
        <f ca="1">'A-31'!C$65</f>
        <v>0</v>
      </c>
      <c r="N514" s="311">
        <f ca="1">'A-31'!D$65</f>
        <v>0</v>
      </c>
      <c r="O514" s="309">
        <f ca="1">'A-31'!E$65</f>
        <v>0</v>
      </c>
      <c r="P514" s="309">
        <f ca="1">'A-31'!F$65</f>
        <v>0</v>
      </c>
      <c r="Q514" s="309">
        <f ca="1">'A-31'!G$65</f>
        <v>0</v>
      </c>
      <c r="R514" s="309">
        <f ca="1">'A-31'!H$65</f>
        <v>0</v>
      </c>
      <c r="S514" s="309">
        <f ca="1">'A-31'!I$65</f>
        <v>0</v>
      </c>
    </row>
    <row r="515" spans="1:19" s="736" customFormat="1" x14ac:dyDescent="0.2">
      <c r="B515" s="249"/>
      <c r="C515" s="13" t="s">
        <v>546</v>
      </c>
      <c r="D515" s="311">
        <f>'I-4 History'!D501</f>
        <v>0</v>
      </c>
      <c r="E515" s="311">
        <f>'I-4 History'!E501</f>
        <v>0</v>
      </c>
      <c r="F515" s="311">
        <f>'I-4 History'!F501</f>
        <v>0</v>
      </c>
      <c r="G515" s="311">
        <f>'I-4 History'!G501</f>
        <v>0</v>
      </c>
      <c r="H515" s="311">
        <f>'I-4 History'!H501</f>
        <v>0</v>
      </c>
      <c r="I515" s="311">
        <f>'I-4 History'!I501</f>
        <v>0</v>
      </c>
      <c r="J515" s="311">
        <f>'I-4 History'!J501</f>
        <v>0</v>
      </c>
      <c r="K515" s="311">
        <f>'I-4 History'!K501</f>
        <v>0</v>
      </c>
      <c r="L515" s="309">
        <f ca="1">'A-31'!B$66</f>
        <v>0</v>
      </c>
      <c r="M515" s="805">
        <f ca="1">'A-31'!C$66</f>
        <v>0</v>
      </c>
      <c r="N515" s="311">
        <f ca="1">'A-31'!D$66</f>
        <v>0</v>
      </c>
      <c r="O515" s="309">
        <f ca="1">'A-31'!E$66</f>
        <v>0</v>
      </c>
      <c r="P515" s="309">
        <f ca="1">'A-31'!F$66</f>
        <v>0</v>
      </c>
      <c r="Q515" s="309">
        <f ca="1">'A-31'!G$66</f>
        <v>0</v>
      </c>
      <c r="R515" s="309">
        <f ca="1">'A-31'!H$66</f>
        <v>0</v>
      </c>
      <c r="S515" s="309">
        <f ca="1">'A-31'!I$66</f>
        <v>0</v>
      </c>
    </row>
    <row r="516" spans="1:19" x14ac:dyDescent="0.2">
      <c r="B516" s="249"/>
      <c r="C516" s="13" t="s">
        <v>547</v>
      </c>
      <c r="D516" s="311">
        <f>'I-4 History'!D502</f>
        <v>0</v>
      </c>
      <c r="E516" s="311">
        <f>'I-4 History'!E502</f>
        <v>0</v>
      </c>
      <c r="F516" s="311">
        <f>'I-4 History'!F502</f>
        <v>0</v>
      </c>
      <c r="G516" s="311">
        <f>'I-4 History'!G502</f>
        <v>0</v>
      </c>
      <c r="H516" s="311">
        <f>'I-4 History'!H502</f>
        <v>0</v>
      </c>
      <c r="I516" s="311">
        <f>'I-4 History'!I502</f>
        <v>0</v>
      </c>
      <c r="J516" s="311">
        <f>'I-4 History'!J502</f>
        <v>0</v>
      </c>
      <c r="K516" s="311">
        <f>'I-4 History'!K502</f>
        <v>0</v>
      </c>
      <c r="L516" s="309">
        <f ca="1">'A-31'!B$67</f>
        <v>0</v>
      </c>
      <c r="M516" s="805">
        <f ca="1">'A-31'!C$67</f>
        <v>0</v>
      </c>
      <c r="N516" s="311">
        <f ca="1">'A-31'!D$67</f>
        <v>0</v>
      </c>
      <c r="O516" s="309">
        <f ca="1">'A-31'!E$67</f>
        <v>0</v>
      </c>
      <c r="P516" s="309">
        <f ca="1">'A-31'!F$67</f>
        <v>0</v>
      </c>
      <c r="Q516" s="309">
        <f ca="1">'A-31'!G$67</f>
        <v>0</v>
      </c>
      <c r="R516" s="309">
        <f ca="1">'A-31'!H$67</f>
        <v>0</v>
      </c>
      <c r="S516" s="309">
        <f ca="1">'A-31'!I$67</f>
        <v>0</v>
      </c>
    </row>
    <row r="517" spans="1:19" s="736" customFormat="1" x14ac:dyDescent="0.2">
      <c r="B517" s="249"/>
      <c r="C517" s="13" t="s">
        <v>498</v>
      </c>
      <c r="D517" s="311">
        <f>'I-4 History'!D503</f>
        <v>0</v>
      </c>
      <c r="E517" s="311">
        <f>'I-4 History'!E503</f>
        <v>0</v>
      </c>
      <c r="F517" s="311">
        <f>'I-4 History'!F503</f>
        <v>0</v>
      </c>
      <c r="G517" s="311">
        <f>'I-4 History'!G503</f>
        <v>0</v>
      </c>
      <c r="H517" s="311">
        <f>'I-4 History'!H503</f>
        <v>0</v>
      </c>
      <c r="I517" s="311">
        <f>'I-4 History'!I503</f>
        <v>0</v>
      </c>
      <c r="J517" s="311">
        <f>'I-4 History'!J503</f>
        <v>0</v>
      </c>
      <c r="K517" s="311">
        <f>'I-4 History'!K503</f>
        <v>0</v>
      </c>
      <c r="L517" s="309">
        <f ca="1">'A-31'!B$68</f>
        <v>0</v>
      </c>
      <c r="M517" s="805">
        <f ca="1">'A-31'!C$68</f>
        <v>0</v>
      </c>
      <c r="N517" s="311">
        <f ca="1">'A-31'!D$68</f>
        <v>0</v>
      </c>
      <c r="O517" s="309">
        <f ca="1">'A-31'!E$68</f>
        <v>0</v>
      </c>
      <c r="P517" s="309">
        <f ca="1">'A-31'!F$68</f>
        <v>0</v>
      </c>
      <c r="Q517" s="309">
        <f ca="1">'A-31'!G$68</f>
        <v>0</v>
      </c>
      <c r="R517" s="309">
        <f ca="1">'A-31'!H$68</f>
        <v>0</v>
      </c>
      <c r="S517" s="309">
        <f ca="1">'A-31'!I$68</f>
        <v>0</v>
      </c>
    </row>
    <row r="518" spans="1:19" x14ac:dyDescent="0.2">
      <c r="B518" s="249"/>
      <c r="C518" s="13" t="s">
        <v>70</v>
      </c>
      <c r="D518" s="311">
        <f>'I-4 History'!D504</f>
        <v>0</v>
      </c>
      <c r="E518" s="311">
        <f>'I-4 History'!E504</f>
        <v>0</v>
      </c>
      <c r="F518" s="311">
        <f>'I-4 History'!F504</f>
        <v>0</v>
      </c>
      <c r="G518" s="311">
        <f>'I-4 History'!G504</f>
        <v>0</v>
      </c>
      <c r="H518" s="311">
        <f>'I-4 History'!H504</f>
        <v>0</v>
      </c>
      <c r="I518" s="311">
        <f>'I-4 History'!I504</f>
        <v>0</v>
      </c>
      <c r="J518" s="311">
        <f>'I-4 History'!J504</f>
        <v>0</v>
      </c>
      <c r="K518" s="311">
        <f>'I-4 History'!K504</f>
        <v>0</v>
      </c>
      <c r="L518" s="309">
        <f ca="1">'A-31'!B$69</f>
        <v>0</v>
      </c>
      <c r="M518" s="805">
        <f ca="1">'A-31'!C$69</f>
        <v>1.7437526136906576</v>
      </c>
      <c r="N518" s="311">
        <f ca="1">'A-31'!D$69</f>
        <v>1.7437526136906576</v>
      </c>
      <c r="O518" s="309">
        <f ca="1">'A-31'!E$69</f>
        <v>1.7670881948593966</v>
      </c>
      <c r="P518" s="309">
        <f ca="1">'A-31'!F$69</f>
        <v>1.7914570172421513</v>
      </c>
      <c r="Q518" s="309">
        <f ca="1">'A-31'!G$69</f>
        <v>1.8151894686135346</v>
      </c>
      <c r="R518" s="309">
        <f ca="1">'A-31'!H$69</f>
        <v>1.8378121494557738</v>
      </c>
      <c r="S518" s="309">
        <f ca="1">'A-31'!I$69</f>
        <v>1.8591757059607561</v>
      </c>
    </row>
    <row r="519" spans="1:19" x14ac:dyDescent="0.2">
      <c r="B519" s="249"/>
      <c r="C519" s="12" t="s">
        <v>75</v>
      </c>
      <c r="D519" s="312">
        <f t="shared" ref="D519:K519" si="125">SUBTOTAL(9,D513:D518)</f>
        <v>0</v>
      </c>
      <c r="E519" s="310">
        <f t="shared" si="125"/>
        <v>0</v>
      </c>
      <c r="F519" s="310">
        <f t="shared" si="125"/>
        <v>0</v>
      </c>
      <c r="G519" s="310">
        <f t="shared" si="125"/>
        <v>0</v>
      </c>
      <c r="H519" s="310">
        <f t="shared" si="125"/>
        <v>0</v>
      </c>
      <c r="I519" s="310">
        <f t="shared" si="125"/>
        <v>0</v>
      </c>
      <c r="J519" s="310">
        <f t="shared" si="125"/>
        <v>0</v>
      </c>
      <c r="K519" s="310">
        <f t="shared" si="125"/>
        <v>0</v>
      </c>
      <c r="L519" s="310">
        <f t="shared" ref="L519:S519" ca="1" si="126">SUBTOTAL(9,L513:L518)</f>
        <v>0</v>
      </c>
      <c r="M519" s="510">
        <f t="shared" ca="1" si="126"/>
        <v>1.7437526136906576</v>
      </c>
      <c r="N519" s="312">
        <f t="shared" ca="1" si="126"/>
        <v>1.7437526136906576</v>
      </c>
      <c r="O519" s="310">
        <f t="shared" ca="1" si="126"/>
        <v>1.7670881948593966</v>
      </c>
      <c r="P519" s="310">
        <f t="shared" ca="1" si="126"/>
        <v>1.7914570172421513</v>
      </c>
      <c r="Q519" s="310">
        <f t="shared" ca="1" si="126"/>
        <v>1.8151894686135346</v>
      </c>
      <c r="R519" s="310">
        <f t="shared" ca="1" si="126"/>
        <v>1.8378121494557738</v>
      </c>
      <c r="S519" s="310">
        <f t="shared" ca="1" si="126"/>
        <v>1.8591757059607561</v>
      </c>
    </row>
    <row r="520" spans="1:19" x14ac:dyDescent="0.2">
      <c r="B520" s="249"/>
      <c r="C520" s="12"/>
      <c r="D520" s="262"/>
      <c r="E520" s="262"/>
      <c r="F520" s="262"/>
      <c r="G520" s="262"/>
      <c r="H520" s="262"/>
      <c r="I520" s="262"/>
      <c r="J520" s="262"/>
      <c r="K520" s="262"/>
      <c r="L520" s="262"/>
      <c r="M520" s="806"/>
      <c r="N520" s="262"/>
      <c r="O520" s="262"/>
      <c r="P520" s="262"/>
      <c r="Q520" s="262"/>
      <c r="R520" s="262"/>
      <c r="S520" s="262"/>
    </row>
    <row r="521" spans="1:19" s="896" customFormat="1" ht="17.25" customHeight="1" thickBot="1" x14ac:dyDescent="0.25">
      <c r="B521" s="250"/>
      <c r="C521" s="268" t="str">
        <f>CONCATENATE("Total ",+C430)</f>
        <v>Total Customer Relations</v>
      </c>
      <c r="D521" s="313">
        <f t="shared" ref="D521:L521" si="127">SUBTOTAL(9,D430:D520)</f>
        <v>0</v>
      </c>
      <c r="E521" s="313">
        <f t="shared" si="127"/>
        <v>0</v>
      </c>
      <c r="F521" s="313">
        <f t="shared" si="127"/>
        <v>0</v>
      </c>
      <c r="G521" s="313">
        <f t="shared" si="127"/>
        <v>0</v>
      </c>
      <c r="H521" s="313">
        <f t="shared" si="127"/>
        <v>0</v>
      </c>
      <c r="I521" s="313">
        <f t="shared" si="127"/>
        <v>0</v>
      </c>
      <c r="J521" s="313">
        <f t="shared" si="127"/>
        <v>0</v>
      </c>
      <c r="K521" s="313">
        <f t="shared" si="127"/>
        <v>0</v>
      </c>
      <c r="L521" s="313">
        <f t="shared" ca="1" si="127"/>
        <v>0</v>
      </c>
      <c r="M521" s="313">
        <f ca="1">SUBTOTAL(9,M430:M520)</f>
        <v>14.068838977938702</v>
      </c>
      <c r="N521" s="313">
        <f t="shared" ref="N521:S521" ca="1" si="128">SUBTOTAL(9,N430:N520)</f>
        <v>14.068838977938702</v>
      </c>
      <c r="O521" s="313">
        <f t="shared" ca="1" si="128"/>
        <v>14.257113697266435</v>
      </c>
      <c r="P521" s="313">
        <f t="shared" ca="1" si="128"/>
        <v>14.453724750631014</v>
      </c>
      <c r="Q521" s="313">
        <f t="shared" ca="1" si="128"/>
        <v>14.645201474034501</v>
      </c>
      <c r="R521" s="313">
        <f t="shared" ca="1" si="128"/>
        <v>14.827724414226765</v>
      </c>
      <c r="S521" s="313">
        <f t="shared" ca="1" si="128"/>
        <v>15.000088563880169</v>
      </c>
    </row>
    <row r="522" spans="1:19" s="896" customFormat="1" ht="18" x14ac:dyDescent="0.2">
      <c r="B522" s="251"/>
      <c r="C522" s="254" t="str">
        <f>'I-3 Allocated'!A36</f>
        <v>Customer Relations</v>
      </c>
      <c r="D522" s="265"/>
      <c r="E522" s="265"/>
      <c r="F522" s="265"/>
      <c r="G522" s="265"/>
      <c r="H522" s="265"/>
      <c r="I522" s="265"/>
      <c r="J522" s="265"/>
      <c r="K522" s="265"/>
      <c r="L522" s="265"/>
      <c r="M522" s="812"/>
      <c r="N522" s="265"/>
      <c r="O522" s="265"/>
      <c r="P522" s="265"/>
      <c r="Q522" s="265"/>
      <c r="R522" s="265"/>
      <c r="S522" s="265"/>
    </row>
    <row r="523" spans="1:19" x14ac:dyDescent="0.2">
      <c r="A523" s="5"/>
      <c r="B523" s="249" t="str">
        <f ca="1">+'I-4 History'!B507</f>
        <v>A-32</v>
      </c>
      <c r="C523" s="14" t="str">
        <f ca="1">+'I-4 History'!C507</f>
        <v>General Manager - Customer Relations</v>
      </c>
      <c r="D523" s="11"/>
      <c r="E523" s="11"/>
      <c r="F523" s="11"/>
      <c r="G523" s="11"/>
      <c r="H523" s="11"/>
      <c r="I523" s="11"/>
      <c r="J523" s="11"/>
      <c r="K523" s="11"/>
      <c r="L523" s="11"/>
      <c r="M523" s="504"/>
      <c r="N523" s="11"/>
      <c r="O523" s="11"/>
      <c r="P523" s="11"/>
      <c r="Q523" s="11"/>
      <c r="R523" s="11"/>
      <c r="S523" s="11"/>
    </row>
    <row r="524" spans="1:19" x14ac:dyDescent="0.2">
      <c r="A524" s="5"/>
      <c r="B524" s="249"/>
      <c r="C524" s="13" t="s">
        <v>68</v>
      </c>
      <c r="D524" s="311">
        <f>'I-4 History'!D508</f>
        <v>0</v>
      </c>
      <c r="E524" s="311">
        <f>'I-4 History'!E508</f>
        <v>0</v>
      </c>
      <c r="F524" s="311">
        <f>'I-4 History'!F508</f>
        <v>0</v>
      </c>
      <c r="G524" s="311">
        <f>'I-4 History'!G508</f>
        <v>0</v>
      </c>
      <c r="H524" s="311">
        <f>'I-4 History'!H508</f>
        <v>0</v>
      </c>
      <c r="I524" s="311">
        <f>'I-4 History'!I508</f>
        <v>0</v>
      </c>
      <c r="J524" s="311">
        <f>'I-4 History'!J508</f>
        <v>0</v>
      </c>
      <c r="K524" s="311">
        <f>'I-4 History'!K508</f>
        <v>0</v>
      </c>
      <c r="L524" s="309">
        <f ca="1">'A-32'!B$64</f>
        <v>0</v>
      </c>
      <c r="M524" s="805">
        <f ca="1">'A-32'!C$64</f>
        <v>0</v>
      </c>
      <c r="N524" s="311">
        <f ca="1">'A-32'!D$64</f>
        <v>0</v>
      </c>
      <c r="O524" s="309">
        <f ca="1">'A-32'!E$64</f>
        <v>0</v>
      </c>
      <c r="P524" s="309">
        <f ca="1">'A-32'!F$64</f>
        <v>0</v>
      </c>
      <c r="Q524" s="309">
        <f ca="1">'A-32'!G$64</f>
        <v>0</v>
      </c>
      <c r="R524" s="309">
        <f ca="1">'A-32'!H$64</f>
        <v>0</v>
      </c>
      <c r="S524" s="309">
        <f ca="1">'A-32'!I$64</f>
        <v>0</v>
      </c>
    </row>
    <row r="525" spans="1:19" x14ac:dyDescent="0.2">
      <c r="A525" s="5"/>
      <c r="B525" s="249"/>
      <c r="C525" s="13" t="s">
        <v>69</v>
      </c>
      <c r="D525" s="311">
        <f>'I-4 History'!D509</f>
        <v>0</v>
      </c>
      <c r="E525" s="311">
        <f>'I-4 History'!E509</f>
        <v>0</v>
      </c>
      <c r="F525" s="311">
        <f>'I-4 History'!F509</f>
        <v>0</v>
      </c>
      <c r="G525" s="311">
        <f>'I-4 History'!G509</f>
        <v>0</v>
      </c>
      <c r="H525" s="311">
        <f>'I-4 History'!H509</f>
        <v>0</v>
      </c>
      <c r="I525" s="311">
        <f>'I-4 History'!I509</f>
        <v>0</v>
      </c>
      <c r="J525" s="311">
        <f>'I-4 History'!J509</f>
        <v>0</v>
      </c>
      <c r="K525" s="311">
        <f>'I-4 History'!K509</f>
        <v>0</v>
      </c>
      <c r="L525" s="309">
        <f ca="1">'A-32'!B$65</f>
        <v>0</v>
      </c>
      <c r="M525" s="805">
        <f ca="1">'A-32'!C$65</f>
        <v>0</v>
      </c>
      <c r="N525" s="311">
        <f ca="1">'A-32'!D$65</f>
        <v>0</v>
      </c>
      <c r="O525" s="309">
        <f ca="1">'A-32'!E$65</f>
        <v>0</v>
      </c>
      <c r="P525" s="309">
        <f ca="1">'A-32'!F$65</f>
        <v>0</v>
      </c>
      <c r="Q525" s="309">
        <f ca="1">'A-32'!G$65</f>
        <v>0</v>
      </c>
      <c r="R525" s="309">
        <f ca="1">'A-32'!H$65</f>
        <v>0</v>
      </c>
      <c r="S525" s="309">
        <f ca="1">'A-32'!I$65</f>
        <v>0</v>
      </c>
    </row>
    <row r="526" spans="1:19" s="736" customFormat="1" x14ac:dyDescent="0.2">
      <c r="A526" s="5"/>
      <c r="B526" s="249"/>
      <c r="C526" s="13" t="s">
        <v>546</v>
      </c>
      <c r="D526" s="311">
        <f>'I-4 History'!D510</f>
        <v>0</v>
      </c>
      <c r="E526" s="311">
        <f>'I-4 History'!E510</f>
        <v>0</v>
      </c>
      <c r="F526" s="311">
        <f>'I-4 History'!F510</f>
        <v>0</v>
      </c>
      <c r="G526" s="311">
        <f>'I-4 History'!G510</f>
        <v>0</v>
      </c>
      <c r="H526" s="311">
        <f>'I-4 History'!H510</f>
        <v>0</v>
      </c>
      <c r="I526" s="311">
        <f>'I-4 History'!I510</f>
        <v>0</v>
      </c>
      <c r="J526" s="311">
        <f>'I-4 History'!J510</f>
        <v>0</v>
      </c>
      <c r="K526" s="311">
        <f>'I-4 History'!K510</f>
        <v>0</v>
      </c>
      <c r="L526" s="309">
        <f ca="1">'A-32'!B$66</f>
        <v>0</v>
      </c>
      <c r="M526" s="805">
        <f ca="1">'A-32'!C$66</f>
        <v>0</v>
      </c>
      <c r="N526" s="311">
        <f ca="1">'A-32'!D$66</f>
        <v>0</v>
      </c>
      <c r="O526" s="309">
        <f ca="1">'A-32'!E$66</f>
        <v>0</v>
      </c>
      <c r="P526" s="309">
        <f ca="1">'A-32'!F$66</f>
        <v>0</v>
      </c>
      <c r="Q526" s="309">
        <f ca="1">'A-32'!G$66</f>
        <v>0</v>
      </c>
      <c r="R526" s="309">
        <f ca="1">'A-32'!H$66</f>
        <v>0</v>
      </c>
      <c r="S526" s="309">
        <f ca="1">'A-32'!I$66</f>
        <v>0</v>
      </c>
    </row>
    <row r="527" spans="1:19" x14ac:dyDescent="0.2">
      <c r="A527" s="5"/>
      <c r="B527" s="249"/>
      <c r="C527" s="13" t="s">
        <v>547</v>
      </c>
      <c r="D527" s="311">
        <f>'I-4 History'!D511</f>
        <v>0</v>
      </c>
      <c r="E527" s="311">
        <f>'I-4 History'!E511</f>
        <v>0</v>
      </c>
      <c r="F527" s="311">
        <f>'I-4 History'!F511</f>
        <v>0</v>
      </c>
      <c r="G527" s="311">
        <f>'I-4 History'!G511</f>
        <v>0</v>
      </c>
      <c r="H527" s="311">
        <f>'I-4 History'!H511</f>
        <v>0</v>
      </c>
      <c r="I527" s="311">
        <f>'I-4 History'!I511</f>
        <v>0</v>
      </c>
      <c r="J527" s="311">
        <f>'I-4 History'!J511</f>
        <v>0</v>
      </c>
      <c r="K527" s="311">
        <f>'I-4 History'!K511</f>
        <v>0</v>
      </c>
      <c r="L527" s="309">
        <f ca="1">'A-32'!B$67</f>
        <v>0</v>
      </c>
      <c r="M527" s="805">
        <f ca="1">'A-32'!C$67</f>
        <v>0</v>
      </c>
      <c r="N527" s="311">
        <f ca="1">'A-32'!D$67</f>
        <v>0</v>
      </c>
      <c r="O527" s="309">
        <f ca="1">'A-32'!E$67</f>
        <v>0</v>
      </c>
      <c r="P527" s="309">
        <f ca="1">'A-32'!F$67</f>
        <v>0</v>
      </c>
      <c r="Q527" s="309">
        <f ca="1">'A-32'!G$67</f>
        <v>0</v>
      </c>
      <c r="R527" s="309">
        <f ca="1">'A-32'!H$67</f>
        <v>0</v>
      </c>
      <c r="S527" s="309">
        <f ca="1">'A-32'!I$67</f>
        <v>0</v>
      </c>
    </row>
    <row r="528" spans="1:19" s="736" customFormat="1" x14ac:dyDescent="0.2">
      <c r="A528" s="5"/>
      <c r="B528" s="249"/>
      <c r="C528" s="13" t="s">
        <v>498</v>
      </c>
      <c r="D528" s="311">
        <f>'I-4 History'!D512</f>
        <v>0</v>
      </c>
      <c r="E528" s="311">
        <f>'I-4 History'!E512</f>
        <v>0</v>
      </c>
      <c r="F528" s="311">
        <f>'I-4 History'!F512</f>
        <v>0</v>
      </c>
      <c r="G528" s="311">
        <f>'I-4 History'!G512</f>
        <v>0</v>
      </c>
      <c r="H528" s="311">
        <f>'I-4 History'!H512</f>
        <v>0</v>
      </c>
      <c r="I528" s="311">
        <f>'I-4 History'!I512</f>
        <v>0</v>
      </c>
      <c r="J528" s="311">
        <f>'I-4 History'!J512</f>
        <v>0</v>
      </c>
      <c r="K528" s="311">
        <f>'I-4 History'!K512</f>
        <v>0</v>
      </c>
      <c r="L528" s="309">
        <f ca="1">'A-32'!B$68</f>
        <v>0</v>
      </c>
      <c r="M528" s="805">
        <f ca="1">'A-32'!C$68</f>
        <v>0</v>
      </c>
      <c r="N528" s="311">
        <f ca="1">'A-32'!D$68</f>
        <v>0</v>
      </c>
      <c r="O528" s="309">
        <f ca="1">'A-32'!E$68</f>
        <v>0</v>
      </c>
      <c r="P528" s="309">
        <f ca="1">'A-32'!F$68</f>
        <v>0</v>
      </c>
      <c r="Q528" s="309">
        <f ca="1">'A-32'!G$68</f>
        <v>0</v>
      </c>
      <c r="R528" s="309">
        <f ca="1">'A-32'!H$68</f>
        <v>0</v>
      </c>
      <c r="S528" s="309">
        <f ca="1">'A-32'!I$68</f>
        <v>0</v>
      </c>
    </row>
    <row r="529" spans="1:19" x14ac:dyDescent="0.2">
      <c r="A529" s="5"/>
      <c r="B529" s="249"/>
      <c r="C529" s="13" t="s">
        <v>70</v>
      </c>
      <c r="D529" s="311">
        <f>'I-4 History'!D513</f>
        <v>0</v>
      </c>
      <c r="E529" s="311">
        <f>'I-4 History'!E513</f>
        <v>0</v>
      </c>
      <c r="F529" s="311">
        <f>'I-4 History'!F513</f>
        <v>0</v>
      </c>
      <c r="G529" s="311">
        <f>'I-4 History'!G513</f>
        <v>0</v>
      </c>
      <c r="H529" s="311">
        <f>'I-4 History'!H513</f>
        <v>0</v>
      </c>
      <c r="I529" s="311">
        <f>'I-4 History'!I513</f>
        <v>0</v>
      </c>
      <c r="J529" s="311">
        <f>'I-4 History'!J513</f>
        <v>0</v>
      </c>
      <c r="K529" s="311">
        <f>'I-4 History'!K513</f>
        <v>0</v>
      </c>
      <c r="L529" s="309">
        <f ca="1">'A-32'!B$69</f>
        <v>0</v>
      </c>
      <c r="M529" s="805">
        <f ca="1">'A-32'!C$69</f>
        <v>0.87443221372865021</v>
      </c>
      <c r="N529" s="311">
        <f ca="1">'A-32'!D$69</f>
        <v>0.87443221372865021</v>
      </c>
      <c r="O529" s="309">
        <f ca="1">'A-32'!E$69</f>
        <v>0.88613420846105495</v>
      </c>
      <c r="P529" s="309">
        <f ca="1">'A-32'!F$69</f>
        <v>0.89835433827465971</v>
      </c>
      <c r="Q529" s="309">
        <f ca="1">'A-32'!G$69</f>
        <v>0.91025534982122525</v>
      </c>
      <c r="R529" s="309">
        <f ca="1">'A-32'!H$69</f>
        <v>0.92159984945611728</v>
      </c>
      <c r="S529" s="309">
        <f ca="1">'A-32'!I$69</f>
        <v>0.93231294135980802</v>
      </c>
    </row>
    <row r="530" spans="1:19" x14ac:dyDescent="0.2">
      <c r="A530" s="5"/>
      <c r="B530" s="249"/>
      <c r="C530" s="12" t="s">
        <v>75</v>
      </c>
      <c r="D530" s="312">
        <f t="shared" ref="D530:S530" si="129">SUBTOTAL(9,D524:D529)</f>
        <v>0</v>
      </c>
      <c r="E530" s="310">
        <f t="shared" si="129"/>
        <v>0</v>
      </c>
      <c r="F530" s="310">
        <f t="shared" si="129"/>
        <v>0</v>
      </c>
      <c r="G530" s="310">
        <f t="shared" si="129"/>
        <v>0</v>
      </c>
      <c r="H530" s="310">
        <f t="shared" si="129"/>
        <v>0</v>
      </c>
      <c r="I530" s="310">
        <f t="shared" si="129"/>
        <v>0</v>
      </c>
      <c r="J530" s="310">
        <f t="shared" si="129"/>
        <v>0</v>
      </c>
      <c r="K530" s="310">
        <f t="shared" si="129"/>
        <v>0</v>
      </c>
      <c r="L530" s="310">
        <f t="shared" ca="1" si="129"/>
        <v>0</v>
      </c>
      <c r="M530" s="510">
        <f t="shared" ca="1" si="129"/>
        <v>0.87443221372865021</v>
      </c>
      <c r="N530" s="312">
        <f t="shared" ca="1" si="129"/>
        <v>0.87443221372865021</v>
      </c>
      <c r="O530" s="310">
        <f t="shared" ca="1" si="129"/>
        <v>0.88613420846105495</v>
      </c>
      <c r="P530" s="310">
        <f t="shared" ca="1" si="129"/>
        <v>0.89835433827465971</v>
      </c>
      <c r="Q530" s="310">
        <f t="shared" ca="1" si="129"/>
        <v>0.91025534982122525</v>
      </c>
      <c r="R530" s="310">
        <f t="shared" ca="1" si="129"/>
        <v>0.92159984945611728</v>
      </c>
      <c r="S530" s="310">
        <f t="shared" ca="1" si="129"/>
        <v>0.93231294135980802</v>
      </c>
    </row>
    <row r="531" spans="1:19" x14ac:dyDescent="0.2">
      <c r="A531" s="5"/>
      <c r="B531" s="249"/>
      <c r="C531" s="12"/>
      <c r="D531" s="262"/>
      <c r="E531" s="262"/>
      <c r="F531" s="262"/>
      <c r="G531" s="262"/>
      <c r="H531" s="262"/>
      <c r="I531" s="262"/>
      <c r="J531" s="262"/>
      <c r="K531" s="262"/>
      <c r="L531" s="262"/>
      <c r="M531" s="806"/>
      <c r="N531" s="262"/>
      <c r="O531" s="262"/>
      <c r="P531" s="262"/>
      <c r="Q531" s="262"/>
      <c r="R531" s="262"/>
      <c r="S531" s="262"/>
    </row>
    <row r="532" spans="1:19" x14ac:dyDescent="0.2">
      <c r="A532" s="5"/>
      <c r="B532" s="249" t="str">
        <f ca="1">+'I-4 History'!B516</f>
        <v>A-33</v>
      </c>
      <c r="C532" s="14" t="str">
        <f ca="1">+'I-4 History'!C516</f>
        <v>Customer Services (excl. Call Centre)</v>
      </c>
      <c r="D532" s="11"/>
      <c r="E532" s="11"/>
      <c r="F532" s="11"/>
      <c r="G532" s="11"/>
      <c r="H532" s="11"/>
      <c r="I532" s="11"/>
      <c r="J532" s="11"/>
      <c r="K532" s="11"/>
      <c r="L532" s="11"/>
      <c r="M532" s="504"/>
      <c r="N532" s="11"/>
      <c r="O532" s="11"/>
      <c r="P532" s="11"/>
      <c r="Q532" s="11"/>
      <c r="R532" s="11"/>
      <c r="S532" s="11"/>
    </row>
    <row r="533" spans="1:19" x14ac:dyDescent="0.2">
      <c r="B533" s="249"/>
      <c r="C533" s="13" t="s">
        <v>68</v>
      </c>
      <c r="D533" s="311">
        <f>'I-4 History'!D517</f>
        <v>0</v>
      </c>
      <c r="E533" s="311">
        <f>'I-4 History'!E517</f>
        <v>0</v>
      </c>
      <c r="F533" s="311">
        <f>'I-4 History'!F517</f>
        <v>0</v>
      </c>
      <c r="G533" s="311">
        <f>'I-4 History'!G517</f>
        <v>0</v>
      </c>
      <c r="H533" s="311">
        <f>'I-4 History'!H517</f>
        <v>0</v>
      </c>
      <c r="I533" s="311">
        <f>'I-4 History'!I517</f>
        <v>0</v>
      </c>
      <c r="J533" s="311">
        <f>'I-4 History'!J517</f>
        <v>0</v>
      </c>
      <c r="K533" s="311">
        <f>'I-4 History'!K517</f>
        <v>0</v>
      </c>
      <c r="L533" s="309">
        <f ca="1">'A-33'!B$64</f>
        <v>0</v>
      </c>
      <c r="M533" s="805">
        <f ca="1">'A-33'!C$64</f>
        <v>0</v>
      </c>
      <c r="N533" s="311">
        <f ca="1">'A-33'!D$64</f>
        <v>0</v>
      </c>
      <c r="O533" s="309">
        <f ca="1">'A-33'!E$64</f>
        <v>0</v>
      </c>
      <c r="P533" s="309">
        <f ca="1">'A-33'!F$64</f>
        <v>0</v>
      </c>
      <c r="Q533" s="309">
        <f ca="1">'A-33'!G$64</f>
        <v>0</v>
      </c>
      <c r="R533" s="309">
        <f ca="1">'A-33'!H$64</f>
        <v>0</v>
      </c>
      <c r="S533" s="309">
        <f ca="1">'A-33'!I$64</f>
        <v>0</v>
      </c>
    </row>
    <row r="534" spans="1:19" x14ac:dyDescent="0.2">
      <c r="B534" s="249"/>
      <c r="C534" s="13" t="s">
        <v>69</v>
      </c>
      <c r="D534" s="311">
        <f>'I-4 History'!D518</f>
        <v>0</v>
      </c>
      <c r="E534" s="311">
        <f>'I-4 History'!E518</f>
        <v>0</v>
      </c>
      <c r="F534" s="311">
        <f>'I-4 History'!F518</f>
        <v>0</v>
      </c>
      <c r="G534" s="311">
        <f>'I-4 History'!G518</f>
        <v>0</v>
      </c>
      <c r="H534" s="311">
        <f>'I-4 History'!H518</f>
        <v>0</v>
      </c>
      <c r="I534" s="311">
        <f>'I-4 History'!I518</f>
        <v>0</v>
      </c>
      <c r="J534" s="311">
        <f>'I-4 History'!J518</f>
        <v>0</v>
      </c>
      <c r="K534" s="311">
        <f>'I-4 History'!K518</f>
        <v>0</v>
      </c>
      <c r="L534" s="309">
        <f ca="1">'A-33'!B$65</f>
        <v>0</v>
      </c>
      <c r="M534" s="805">
        <f ca="1">'A-33'!C$65</f>
        <v>0</v>
      </c>
      <c r="N534" s="311">
        <f ca="1">'A-33'!D$65</f>
        <v>0</v>
      </c>
      <c r="O534" s="309">
        <f ca="1">'A-33'!E$65</f>
        <v>0</v>
      </c>
      <c r="P534" s="309">
        <f ca="1">'A-33'!F$65</f>
        <v>0</v>
      </c>
      <c r="Q534" s="309">
        <f ca="1">'A-33'!G$65</f>
        <v>0</v>
      </c>
      <c r="R534" s="309">
        <f ca="1">'A-33'!H$65</f>
        <v>0</v>
      </c>
      <c r="S534" s="309">
        <f ca="1">'A-33'!I$65</f>
        <v>0</v>
      </c>
    </row>
    <row r="535" spans="1:19" s="736" customFormat="1" x14ac:dyDescent="0.2">
      <c r="B535" s="249"/>
      <c r="C535" s="13" t="s">
        <v>546</v>
      </c>
      <c r="D535" s="311">
        <f>'I-4 History'!D519</f>
        <v>0</v>
      </c>
      <c r="E535" s="311">
        <f>'I-4 History'!E519</f>
        <v>0</v>
      </c>
      <c r="F535" s="311">
        <f>'I-4 History'!F519</f>
        <v>0</v>
      </c>
      <c r="G535" s="311">
        <f>'I-4 History'!G519</f>
        <v>0</v>
      </c>
      <c r="H535" s="311">
        <f>'I-4 History'!H519</f>
        <v>0</v>
      </c>
      <c r="I535" s="311">
        <f>'I-4 History'!I519</f>
        <v>0</v>
      </c>
      <c r="J535" s="311">
        <f>'I-4 History'!J519</f>
        <v>0</v>
      </c>
      <c r="K535" s="311">
        <f>'I-4 History'!K519</f>
        <v>0</v>
      </c>
      <c r="L535" s="309">
        <f ca="1">'A-33'!B$66</f>
        <v>0</v>
      </c>
      <c r="M535" s="805">
        <f ca="1">'A-33'!C$66</f>
        <v>0</v>
      </c>
      <c r="N535" s="311">
        <f ca="1">'A-33'!D$66</f>
        <v>0</v>
      </c>
      <c r="O535" s="309">
        <f ca="1">'A-33'!E$66</f>
        <v>0</v>
      </c>
      <c r="P535" s="309">
        <f ca="1">'A-33'!F$66</f>
        <v>0</v>
      </c>
      <c r="Q535" s="309">
        <f ca="1">'A-33'!G$66</f>
        <v>0</v>
      </c>
      <c r="R535" s="309">
        <f ca="1">'A-33'!H$66</f>
        <v>0</v>
      </c>
      <c r="S535" s="309">
        <f ca="1">'A-33'!I$66</f>
        <v>0</v>
      </c>
    </row>
    <row r="536" spans="1:19" x14ac:dyDescent="0.2">
      <c r="B536" s="249"/>
      <c r="C536" s="13" t="s">
        <v>547</v>
      </c>
      <c r="D536" s="311">
        <f>'I-4 History'!D520</f>
        <v>0</v>
      </c>
      <c r="E536" s="311">
        <f>'I-4 History'!E520</f>
        <v>0</v>
      </c>
      <c r="F536" s="311">
        <f>'I-4 History'!F520</f>
        <v>0</v>
      </c>
      <c r="G536" s="311">
        <f>'I-4 History'!G520</f>
        <v>0</v>
      </c>
      <c r="H536" s="311">
        <f>'I-4 History'!H520</f>
        <v>0</v>
      </c>
      <c r="I536" s="311">
        <f>'I-4 History'!I520</f>
        <v>0</v>
      </c>
      <c r="J536" s="311">
        <f>'I-4 History'!J520</f>
        <v>0</v>
      </c>
      <c r="K536" s="311">
        <f>'I-4 History'!K520</f>
        <v>0</v>
      </c>
      <c r="L536" s="309">
        <f ca="1">'A-33'!B$67</f>
        <v>0</v>
      </c>
      <c r="M536" s="805">
        <f ca="1">'A-33'!C$67</f>
        <v>0</v>
      </c>
      <c r="N536" s="311">
        <f ca="1">'A-33'!D$67</f>
        <v>0</v>
      </c>
      <c r="O536" s="309">
        <f ca="1">'A-33'!E$67</f>
        <v>0</v>
      </c>
      <c r="P536" s="309">
        <f ca="1">'A-33'!F$67</f>
        <v>0</v>
      </c>
      <c r="Q536" s="309">
        <f ca="1">'A-33'!G$67</f>
        <v>0</v>
      </c>
      <c r="R536" s="309">
        <f ca="1">'A-33'!H$67</f>
        <v>0</v>
      </c>
      <c r="S536" s="309">
        <f ca="1">'A-33'!I$67</f>
        <v>0</v>
      </c>
    </row>
    <row r="537" spans="1:19" s="736" customFormat="1" x14ac:dyDescent="0.2">
      <c r="B537" s="249"/>
      <c r="C537" s="13" t="s">
        <v>498</v>
      </c>
      <c r="D537" s="311">
        <f>'I-4 History'!D521</f>
        <v>0</v>
      </c>
      <c r="E537" s="311">
        <f>'I-4 History'!E521</f>
        <v>0</v>
      </c>
      <c r="F537" s="311">
        <f>'I-4 History'!F521</f>
        <v>0</v>
      </c>
      <c r="G537" s="311">
        <f>'I-4 History'!G521</f>
        <v>0</v>
      </c>
      <c r="H537" s="311">
        <f>'I-4 History'!H521</f>
        <v>0</v>
      </c>
      <c r="I537" s="311">
        <f>'I-4 History'!I521</f>
        <v>0</v>
      </c>
      <c r="J537" s="311">
        <f>'I-4 History'!J521</f>
        <v>0</v>
      </c>
      <c r="K537" s="311">
        <f>'I-4 History'!K521</f>
        <v>0</v>
      </c>
      <c r="L537" s="309">
        <f ca="1">'A-33'!B$68</f>
        <v>0</v>
      </c>
      <c r="M537" s="805">
        <f ca="1">'A-33'!C$68</f>
        <v>0</v>
      </c>
      <c r="N537" s="311">
        <f ca="1">'A-33'!D$68</f>
        <v>0</v>
      </c>
      <c r="O537" s="309">
        <f ca="1">'A-33'!E$68</f>
        <v>0</v>
      </c>
      <c r="P537" s="309">
        <f ca="1">'A-33'!F$68</f>
        <v>0</v>
      </c>
      <c r="Q537" s="309">
        <f ca="1">'A-33'!G$68</f>
        <v>0</v>
      </c>
      <c r="R537" s="309">
        <f ca="1">'A-33'!H$68</f>
        <v>0</v>
      </c>
      <c r="S537" s="309">
        <f ca="1">'A-33'!I$68</f>
        <v>0</v>
      </c>
    </row>
    <row r="538" spans="1:19" x14ac:dyDescent="0.2">
      <c r="B538" s="249"/>
      <c r="C538" s="13" t="s">
        <v>70</v>
      </c>
      <c r="D538" s="311">
        <f>'I-4 History'!D522</f>
        <v>0</v>
      </c>
      <c r="E538" s="311">
        <f>'I-4 History'!E522</f>
        <v>0</v>
      </c>
      <c r="F538" s="311">
        <f>'I-4 History'!F522</f>
        <v>0</v>
      </c>
      <c r="G538" s="311">
        <f>'I-4 History'!G522</f>
        <v>0</v>
      </c>
      <c r="H538" s="311">
        <f>'I-4 History'!H522</f>
        <v>0</v>
      </c>
      <c r="I538" s="311">
        <f>'I-4 History'!I522</f>
        <v>0</v>
      </c>
      <c r="J538" s="311">
        <f>'I-4 History'!J522</f>
        <v>0</v>
      </c>
      <c r="K538" s="311">
        <f>'I-4 History'!K522</f>
        <v>0</v>
      </c>
      <c r="L538" s="309">
        <f ca="1">'A-33'!B$69</f>
        <v>0</v>
      </c>
      <c r="M538" s="805">
        <f ca="1">'A-33'!C$69</f>
        <v>4.4440817242082424</v>
      </c>
      <c r="N538" s="311">
        <f ca="1">'A-33'!D$69</f>
        <v>4.4440817242082424</v>
      </c>
      <c r="O538" s="309">
        <f ca="1">'A-33'!E$69</f>
        <v>4.5035541682817621</v>
      </c>
      <c r="P538" s="309">
        <f ca="1">'A-33'!F$69</f>
        <v>4.5656599035457033</v>
      </c>
      <c r="Q538" s="309">
        <f ca="1">'A-33'!G$69</f>
        <v>4.6261438005057194</v>
      </c>
      <c r="R538" s="309">
        <f ca="1">'A-33'!H$69</f>
        <v>4.683799365689822</v>
      </c>
      <c r="S538" s="309">
        <f ca="1">'A-33'!I$69</f>
        <v>4.7382459599386122</v>
      </c>
    </row>
    <row r="539" spans="1:19" x14ac:dyDescent="0.2">
      <c r="B539" s="249"/>
      <c r="C539" s="12" t="s">
        <v>75</v>
      </c>
      <c r="D539" s="312">
        <f t="shared" ref="D539:S539" si="130">SUBTOTAL(9,D533:D538)</f>
        <v>0</v>
      </c>
      <c r="E539" s="310">
        <f t="shared" si="130"/>
        <v>0</v>
      </c>
      <c r="F539" s="310">
        <f t="shared" si="130"/>
        <v>0</v>
      </c>
      <c r="G539" s="310">
        <f t="shared" si="130"/>
        <v>0</v>
      </c>
      <c r="H539" s="310">
        <f t="shared" si="130"/>
        <v>0</v>
      </c>
      <c r="I539" s="310">
        <f t="shared" si="130"/>
        <v>0</v>
      </c>
      <c r="J539" s="310">
        <f t="shared" si="130"/>
        <v>0</v>
      </c>
      <c r="K539" s="310">
        <f t="shared" si="130"/>
        <v>0</v>
      </c>
      <c r="L539" s="310">
        <f t="shared" ca="1" si="130"/>
        <v>0</v>
      </c>
      <c r="M539" s="510">
        <f t="shared" ca="1" si="130"/>
        <v>4.4440817242082424</v>
      </c>
      <c r="N539" s="312">
        <f t="shared" ca="1" si="130"/>
        <v>4.4440817242082424</v>
      </c>
      <c r="O539" s="310">
        <f t="shared" ca="1" si="130"/>
        <v>4.5035541682817621</v>
      </c>
      <c r="P539" s="310">
        <f t="shared" ca="1" si="130"/>
        <v>4.5656599035457033</v>
      </c>
      <c r="Q539" s="310">
        <f t="shared" ca="1" si="130"/>
        <v>4.6261438005057194</v>
      </c>
      <c r="R539" s="310">
        <f t="shared" ca="1" si="130"/>
        <v>4.683799365689822</v>
      </c>
      <c r="S539" s="310">
        <f t="shared" ca="1" si="130"/>
        <v>4.7382459599386122</v>
      </c>
    </row>
    <row r="540" spans="1:19" s="842" customFormat="1" x14ac:dyDescent="0.2">
      <c r="B540" s="249"/>
      <c r="C540" s="12"/>
      <c r="D540" s="312"/>
      <c r="E540" s="310"/>
      <c r="F540" s="310"/>
      <c r="G540" s="310"/>
      <c r="H540" s="310"/>
      <c r="I540" s="310"/>
      <c r="J540" s="310"/>
      <c r="K540" s="310"/>
      <c r="L540" s="310"/>
      <c r="M540" s="510"/>
      <c r="N540" s="312"/>
      <c r="O540" s="310"/>
      <c r="P540" s="310"/>
      <c r="Q540" s="310"/>
      <c r="R540" s="310"/>
      <c r="S540" s="310"/>
    </row>
    <row r="541" spans="1:19" x14ac:dyDescent="0.2">
      <c r="A541" s="5"/>
      <c r="B541" s="249" t="str">
        <f ca="1">+'I-4 History'!B525</f>
        <v>A-34</v>
      </c>
      <c r="C541" s="14" t="str">
        <f ca="1">+'I-4 History'!C525</f>
        <v>Customer Programs</v>
      </c>
      <c r="D541" s="11"/>
      <c r="E541" s="11"/>
      <c r="F541" s="11"/>
      <c r="G541" s="11"/>
      <c r="H541" s="11"/>
      <c r="I541" s="11"/>
      <c r="J541" s="11"/>
      <c r="K541" s="11"/>
      <c r="L541" s="11"/>
      <c r="M541" s="504"/>
      <c r="N541" s="11"/>
      <c r="O541" s="11"/>
      <c r="P541" s="11"/>
      <c r="Q541" s="11"/>
      <c r="R541" s="11"/>
      <c r="S541" s="11"/>
    </row>
    <row r="542" spans="1:19" x14ac:dyDescent="0.2">
      <c r="A542" s="5"/>
      <c r="B542" s="249"/>
      <c r="C542" s="13" t="s">
        <v>68</v>
      </c>
      <c r="D542" s="311">
        <f>'I-4 History'!D526</f>
        <v>0</v>
      </c>
      <c r="E542" s="311">
        <f>'I-4 History'!E526</f>
        <v>0</v>
      </c>
      <c r="F542" s="311">
        <f>'I-4 History'!F526</f>
        <v>0</v>
      </c>
      <c r="G542" s="311">
        <f>'I-4 History'!G526</f>
        <v>0</v>
      </c>
      <c r="H542" s="311">
        <f>'I-4 History'!H526</f>
        <v>0</v>
      </c>
      <c r="I542" s="311">
        <f>'I-4 History'!I526</f>
        <v>0</v>
      </c>
      <c r="J542" s="311">
        <f>'I-4 History'!J526</f>
        <v>0</v>
      </c>
      <c r="K542" s="311">
        <f>'I-4 History'!K526</f>
        <v>0</v>
      </c>
      <c r="L542" s="309">
        <f ca="1">'A-34'!B$64</f>
        <v>0</v>
      </c>
      <c r="M542" s="805">
        <f ca="1">'A-34'!C$64</f>
        <v>0</v>
      </c>
      <c r="N542" s="311">
        <f ca="1">'A-34'!D$64</f>
        <v>0</v>
      </c>
      <c r="O542" s="309">
        <f ca="1">'A-34'!E$64</f>
        <v>0</v>
      </c>
      <c r="P542" s="309">
        <f ca="1">'A-34'!F$64</f>
        <v>0</v>
      </c>
      <c r="Q542" s="309">
        <f ca="1">'A-34'!G$64</f>
        <v>0</v>
      </c>
      <c r="R542" s="309">
        <f ca="1">'A-34'!H$64</f>
        <v>0</v>
      </c>
      <c r="S542" s="309">
        <f ca="1">'A-34'!I$64</f>
        <v>0</v>
      </c>
    </row>
    <row r="543" spans="1:19" x14ac:dyDescent="0.2">
      <c r="A543" s="5"/>
      <c r="B543" s="249"/>
      <c r="C543" s="13" t="s">
        <v>69</v>
      </c>
      <c r="D543" s="311">
        <f>'I-4 History'!D527</f>
        <v>0</v>
      </c>
      <c r="E543" s="311">
        <f>'I-4 History'!E527</f>
        <v>0</v>
      </c>
      <c r="F543" s="311">
        <f>'I-4 History'!F527</f>
        <v>0</v>
      </c>
      <c r="G543" s="311">
        <f>'I-4 History'!G527</f>
        <v>0</v>
      </c>
      <c r="H543" s="311">
        <f>'I-4 History'!H527</f>
        <v>0</v>
      </c>
      <c r="I543" s="311">
        <f>'I-4 History'!I527</f>
        <v>0</v>
      </c>
      <c r="J543" s="311">
        <f>'I-4 History'!J527</f>
        <v>0</v>
      </c>
      <c r="K543" s="311">
        <f>'I-4 History'!K527</f>
        <v>0</v>
      </c>
      <c r="L543" s="309">
        <f ca="1">'A-34'!B$65</f>
        <v>0</v>
      </c>
      <c r="M543" s="805">
        <f ca="1">'A-34'!C$65</f>
        <v>0</v>
      </c>
      <c r="N543" s="311">
        <f ca="1">'A-34'!D$65</f>
        <v>0</v>
      </c>
      <c r="O543" s="309">
        <f ca="1">'A-34'!E$65</f>
        <v>0</v>
      </c>
      <c r="P543" s="309">
        <f ca="1">'A-34'!F$65</f>
        <v>0</v>
      </c>
      <c r="Q543" s="309">
        <f ca="1">'A-34'!G$65</f>
        <v>0</v>
      </c>
      <c r="R543" s="309">
        <f ca="1">'A-34'!H$65</f>
        <v>0</v>
      </c>
      <c r="S543" s="309">
        <f ca="1">'A-34'!I$65</f>
        <v>0</v>
      </c>
    </row>
    <row r="544" spans="1:19" s="736" customFormat="1" x14ac:dyDescent="0.2">
      <c r="A544" s="5"/>
      <c r="B544" s="249"/>
      <c r="C544" s="13" t="s">
        <v>546</v>
      </c>
      <c r="D544" s="311">
        <f>'I-4 History'!D528</f>
        <v>0</v>
      </c>
      <c r="E544" s="311">
        <f>'I-4 History'!E528</f>
        <v>0</v>
      </c>
      <c r="F544" s="311">
        <f>'I-4 History'!F528</f>
        <v>0</v>
      </c>
      <c r="G544" s="311">
        <f>'I-4 History'!G528</f>
        <v>0</v>
      </c>
      <c r="H544" s="311">
        <f>'I-4 History'!H528</f>
        <v>0</v>
      </c>
      <c r="I544" s="311">
        <f>'I-4 History'!I528</f>
        <v>0</v>
      </c>
      <c r="J544" s="311">
        <f>'I-4 History'!J528</f>
        <v>0</v>
      </c>
      <c r="K544" s="311">
        <f>'I-4 History'!K528</f>
        <v>0</v>
      </c>
      <c r="L544" s="309">
        <f ca="1">'A-34'!B$66</f>
        <v>0</v>
      </c>
      <c r="M544" s="805">
        <f ca="1">'A-34'!C$66</f>
        <v>0</v>
      </c>
      <c r="N544" s="311">
        <f ca="1">'A-34'!D$66</f>
        <v>0</v>
      </c>
      <c r="O544" s="309">
        <f ca="1">'A-34'!E$66</f>
        <v>0</v>
      </c>
      <c r="P544" s="309">
        <f ca="1">'A-34'!F$66</f>
        <v>0</v>
      </c>
      <c r="Q544" s="309">
        <f ca="1">'A-34'!G$66</f>
        <v>0</v>
      </c>
      <c r="R544" s="309">
        <f ca="1">'A-34'!H$66</f>
        <v>0</v>
      </c>
      <c r="S544" s="309">
        <f ca="1">'A-34'!I$66</f>
        <v>0</v>
      </c>
    </row>
    <row r="545" spans="1:19" x14ac:dyDescent="0.2">
      <c r="A545" s="5"/>
      <c r="B545" s="249"/>
      <c r="C545" s="13" t="s">
        <v>547</v>
      </c>
      <c r="D545" s="311">
        <f>'I-4 History'!D529</f>
        <v>0</v>
      </c>
      <c r="E545" s="311">
        <f>'I-4 History'!E529</f>
        <v>0</v>
      </c>
      <c r="F545" s="311">
        <f>'I-4 History'!F529</f>
        <v>0</v>
      </c>
      <c r="G545" s="311">
        <f>'I-4 History'!G529</f>
        <v>0</v>
      </c>
      <c r="H545" s="311">
        <f>'I-4 History'!H529</f>
        <v>0</v>
      </c>
      <c r="I545" s="311">
        <f>'I-4 History'!I529</f>
        <v>0</v>
      </c>
      <c r="J545" s="311">
        <f>'I-4 History'!J529</f>
        <v>0</v>
      </c>
      <c r="K545" s="311">
        <f>'I-4 History'!K529</f>
        <v>0</v>
      </c>
      <c r="L545" s="309">
        <f ca="1">'A-34'!B$67</f>
        <v>0</v>
      </c>
      <c r="M545" s="805">
        <f ca="1">'A-34'!C$67</f>
        <v>0</v>
      </c>
      <c r="N545" s="311">
        <f ca="1">'A-34'!D$67</f>
        <v>0</v>
      </c>
      <c r="O545" s="309">
        <f ca="1">'A-34'!E$67</f>
        <v>0</v>
      </c>
      <c r="P545" s="309">
        <f ca="1">'A-34'!F$67</f>
        <v>0</v>
      </c>
      <c r="Q545" s="309">
        <f ca="1">'A-34'!G$67</f>
        <v>0</v>
      </c>
      <c r="R545" s="309">
        <f ca="1">'A-34'!H$67</f>
        <v>0</v>
      </c>
      <c r="S545" s="309">
        <f ca="1">'A-34'!I$67</f>
        <v>0</v>
      </c>
    </row>
    <row r="546" spans="1:19" s="736" customFormat="1" x14ac:dyDescent="0.2">
      <c r="A546" s="5"/>
      <c r="B546" s="249"/>
      <c r="C546" s="13" t="s">
        <v>498</v>
      </c>
      <c r="D546" s="311">
        <f>'I-4 History'!D530</f>
        <v>0</v>
      </c>
      <c r="E546" s="311">
        <f>'I-4 History'!E530</f>
        <v>0</v>
      </c>
      <c r="F546" s="311">
        <f>'I-4 History'!F530</f>
        <v>0</v>
      </c>
      <c r="G546" s="311">
        <f>'I-4 History'!G530</f>
        <v>0</v>
      </c>
      <c r="H546" s="311">
        <f>'I-4 History'!H530</f>
        <v>0</v>
      </c>
      <c r="I546" s="311">
        <f>'I-4 History'!I530</f>
        <v>0</v>
      </c>
      <c r="J546" s="311">
        <f>'I-4 History'!J530</f>
        <v>0</v>
      </c>
      <c r="K546" s="311">
        <f>'I-4 History'!K530</f>
        <v>0</v>
      </c>
      <c r="L546" s="309">
        <f ca="1">'A-34'!B$68</f>
        <v>0</v>
      </c>
      <c r="M546" s="805">
        <f ca="1">'A-34'!C$68</f>
        <v>0</v>
      </c>
      <c r="N546" s="311">
        <f ca="1">'A-34'!D$68</f>
        <v>0</v>
      </c>
      <c r="O546" s="309">
        <f ca="1">'A-34'!E$68</f>
        <v>0</v>
      </c>
      <c r="P546" s="309">
        <f ca="1">'A-34'!F$68</f>
        <v>0</v>
      </c>
      <c r="Q546" s="309">
        <f ca="1">'A-34'!G$68</f>
        <v>0</v>
      </c>
      <c r="R546" s="309">
        <f ca="1">'A-34'!H$68</f>
        <v>0</v>
      </c>
      <c r="S546" s="309">
        <f ca="1">'A-34'!I$68</f>
        <v>0</v>
      </c>
    </row>
    <row r="547" spans="1:19" x14ac:dyDescent="0.2">
      <c r="A547" s="5"/>
      <c r="B547" s="249"/>
      <c r="C547" s="13" t="s">
        <v>70</v>
      </c>
      <c r="D547" s="311">
        <f>'I-4 History'!D531</f>
        <v>0</v>
      </c>
      <c r="E547" s="311">
        <f>'I-4 History'!E531</f>
        <v>0</v>
      </c>
      <c r="F547" s="311">
        <f>'I-4 History'!F531</f>
        <v>0</v>
      </c>
      <c r="G547" s="311">
        <f>'I-4 History'!G531</f>
        <v>0</v>
      </c>
      <c r="H547" s="311">
        <f>'I-4 History'!H531</f>
        <v>0</v>
      </c>
      <c r="I547" s="311">
        <f>'I-4 History'!I531</f>
        <v>0</v>
      </c>
      <c r="J547" s="311">
        <f>'I-4 History'!J531</f>
        <v>0</v>
      </c>
      <c r="K547" s="311">
        <f>'I-4 History'!K531</f>
        <v>0</v>
      </c>
      <c r="L547" s="309">
        <f ca="1">'A-34'!B$69</f>
        <v>0</v>
      </c>
      <c r="M547" s="805">
        <f ca="1">'A-34'!C$69</f>
        <v>1.5563043072931368</v>
      </c>
      <c r="N547" s="311">
        <f ca="1">'A-34'!D$69</f>
        <v>1.5563043072931368</v>
      </c>
      <c r="O547" s="309">
        <f ca="1">'A-34'!E$69</f>
        <v>1.5771313817307382</v>
      </c>
      <c r="P547" s="309">
        <f ca="1">'A-34'!F$69</f>
        <v>1.5988806269735445</v>
      </c>
      <c r="Q547" s="309">
        <f ca="1">'A-34'!G$69</f>
        <v>1.6200619092276458</v>
      </c>
      <c r="R547" s="309">
        <f ca="1">'A-34'!H$69</f>
        <v>1.6402527180389814</v>
      </c>
      <c r="S547" s="309">
        <f ca="1">'A-34'!I$69</f>
        <v>1.659319754697028</v>
      </c>
    </row>
    <row r="548" spans="1:19" x14ac:dyDescent="0.2">
      <c r="A548" s="5"/>
      <c r="B548" s="249"/>
      <c r="C548" s="12" t="s">
        <v>75</v>
      </c>
      <c r="D548" s="312">
        <f t="shared" ref="D548:K548" si="131">SUBTOTAL(9,D542:D547)</f>
        <v>0</v>
      </c>
      <c r="E548" s="310">
        <f t="shared" si="131"/>
        <v>0</v>
      </c>
      <c r="F548" s="310">
        <f t="shared" si="131"/>
        <v>0</v>
      </c>
      <c r="G548" s="310">
        <f t="shared" si="131"/>
        <v>0</v>
      </c>
      <c r="H548" s="310">
        <f t="shared" si="131"/>
        <v>0</v>
      </c>
      <c r="I548" s="310">
        <f t="shared" si="131"/>
        <v>0</v>
      </c>
      <c r="J548" s="310">
        <f t="shared" si="131"/>
        <v>0</v>
      </c>
      <c r="K548" s="310">
        <f t="shared" si="131"/>
        <v>0</v>
      </c>
      <c r="L548" s="310">
        <f t="shared" ref="L548:S548" ca="1" si="132">SUBTOTAL(9,L542:L547)</f>
        <v>0</v>
      </c>
      <c r="M548" s="510">
        <f t="shared" ca="1" si="132"/>
        <v>1.5563043072931368</v>
      </c>
      <c r="N548" s="312">
        <f t="shared" ca="1" si="132"/>
        <v>1.5563043072931368</v>
      </c>
      <c r="O548" s="310">
        <f t="shared" ca="1" si="132"/>
        <v>1.5771313817307382</v>
      </c>
      <c r="P548" s="310">
        <f t="shared" ca="1" si="132"/>
        <v>1.5988806269735445</v>
      </c>
      <c r="Q548" s="310">
        <f t="shared" ca="1" si="132"/>
        <v>1.6200619092276458</v>
      </c>
      <c r="R548" s="310">
        <f t="shared" ca="1" si="132"/>
        <v>1.6402527180389814</v>
      </c>
      <c r="S548" s="310">
        <f t="shared" ca="1" si="132"/>
        <v>1.659319754697028</v>
      </c>
    </row>
    <row r="549" spans="1:19" x14ac:dyDescent="0.2">
      <c r="A549" s="5"/>
      <c r="B549" s="249"/>
      <c r="C549" s="12"/>
      <c r="D549" s="262"/>
      <c r="E549" s="262"/>
      <c r="F549" s="262"/>
      <c r="G549" s="262"/>
      <c r="H549" s="262"/>
      <c r="I549" s="262"/>
      <c r="J549" s="262"/>
      <c r="K549" s="262"/>
      <c r="L549" s="262"/>
      <c r="M549" s="806"/>
      <c r="N549" s="262"/>
      <c r="O549" s="262"/>
      <c r="P549" s="262"/>
      <c r="Q549" s="262"/>
      <c r="R549" s="262"/>
      <c r="S549" s="262"/>
    </row>
    <row r="550" spans="1:19" x14ac:dyDescent="0.2">
      <c r="A550" s="5"/>
      <c r="B550" s="249" t="str">
        <f ca="1">+'I-4 History'!B534</f>
        <v>A-35</v>
      </c>
      <c r="C550" s="261" t="str">
        <f ca="1">+'I-4 History'!C534</f>
        <v>Customer Operations</v>
      </c>
      <c r="D550" s="11"/>
      <c r="E550" s="11"/>
      <c r="F550" s="11"/>
      <c r="G550" s="11"/>
      <c r="H550" s="11"/>
      <c r="I550" s="11"/>
      <c r="J550" s="11"/>
      <c r="K550" s="11"/>
      <c r="L550" s="11"/>
      <c r="M550" s="504"/>
      <c r="N550" s="11"/>
      <c r="O550" s="11"/>
      <c r="P550" s="11"/>
      <c r="Q550" s="11"/>
      <c r="R550" s="11"/>
      <c r="S550" s="11"/>
    </row>
    <row r="551" spans="1:19" x14ac:dyDescent="0.2">
      <c r="A551" s="5"/>
      <c r="B551" s="249"/>
      <c r="C551" s="13" t="s">
        <v>68</v>
      </c>
      <c r="D551" s="311">
        <f>'I-4 History'!D535</f>
        <v>0</v>
      </c>
      <c r="E551" s="311">
        <f>'I-4 History'!E535</f>
        <v>0</v>
      </c>
      <c r="F551" s="311">
        <f>'I-4 History'!F535</f>
        <v>0</v>
      </c>
      <c r="G551" s="311">
        <f>'I-4 History'!G535</f>
        <v>0</v>
      </c>
      <c r="H551" s="311">
        <f>'I-4 History'!H535</f>
        <v>0</v>
      </c>
      <c r="I551" s="311">
        <f>'I-4 History'!I535</f>
        <v>0</v>
      </c>
      <c r="J551" s="311">
        <f>'I-4 History'!J535</f>
        <v>0</v>
      </c>
      <c r="K551" s="311">
        <f>'I-4 History'!K535</f>
        <v>0</v>
      </c>
      <c r="L551" s="309">
        <f ca="1">'A-35'!B$64</f>
        <v>0</v>
      </c>
      <c r="M551" s="805">
        <f ca="1">'A-35'!C$64</f>
        <v>0</v>
      </c>
      <c r="N551" s="311">
        <f ca="1">'A-35'!D$64</f>
        <v>0</v>
      </c>
      <c r="O551" s="309">
        <f ca="1">'A-35'!E$64</f>
        <v>0</v>
      </c>
      <c r="P551" s="309">
        <f ca="1">'A-35'!F$64</f>
        <v>0</v>
      </c>
      <c r="Q551" s="309">
        <f ca="1">'A-35'!G$64</f>
        <v>0</v>
      </c>
      <c r="R551" s="309">
        <f ca="1">'A-35'!H$64</f>
        <v>0</v>
      </c>
      <c r="S551" s="309">
        <f ca="1">'A-35'!I$64</f>
        <v>0</v>
      </c>
    </row>
    <row r="552" spans="1:19" x14ac:dyDescent="0.2">
      <c r="A552" s="5"/>
      <c r="B552" s="249"/>
      <c r="C552" s="13" t="s">
        <v>69</v>
      </c>
      <c r="D552" s="311">
        <f>'I-4 History'!D536</f>
        <v>0</v>
      </c>
      <c r="E552" s="311">
        <f>'I-4 History'!E536</f>
        <v>0</v>
      </c>
      <c r="F552" s="311">
        <f>'I-4 History'!F536</f>
        <v>0</v>
      </c>
      <c r="G552" s="311">
        <f>'I-4 History'!G536</f>
        <v>0</v>
      </c>
      <c r="H552" s="311">
        <f>'I-4 History'!H536</f>
        <v>0</v>
      </c>
      <c r="I552" s="311">
        <f>'I-4 History'!I536</f>
        <v>0</v>
      </c>
      <c r="J552" s="311">
        <f>'I-4 History'!J536</f>
        <v>0</v>
      </c>
      <c r="K552" s="311">
        <f>'I-4 History'!K536</f>
        <v>0</v>
      </c>
      <c r="L552" s="309">
        <f ca="1">'A-35'!B$65</f>
        <v>0</v>
      </c>
      <c r="M552" s="805">
        <f ca="1">'A-35'!C$65</f>
        <v>0</v>
      </c>
      <c r="N552" s="311">
        <f ca="1">'A-35'!D$65</f>
        <v>0</v>
      </c>
      <c r="O552" s="309">
        <f ca="1">'A-35'!E$65</f>
        <v>0</v>
      </c>
      <c r="P552" s="309">
        <f ca="1">'A-35'!F$65</f>
        <v>0</v>
      </c>
      <c r="Q552" s="309">
        <f ca="1">'A-35'!G$65</f>
        <v>0</v>
      </c>
      <c r="R552" s="309">
        <f ca="1">'A-35'!H$65</f>
        <v>0</v>
      </c>
      <c r="S552" s="309">
        <f ca="1">'A-35'!I$65</f>
        <v>0</v>
      </c>
    </row>
    <row r="553" spans="1:19" s="736" customFormat="1" x14ac:dyDescent="0.2">
      <c r="A553" s="5"/>
      <c r="B553" s="249"/>
      <c r="C553" s="13" t="s">
        <v>546</v>
      </c>
      <c r="D553" s="311">
        <f>'I-4 History'!D537</f>
        <v>0</v>
      </c>
      <c r="E553" s="311">
        <f>'I-4 History'!E537</f>
        <v>0</v>
      </c>
      <c r="F553" s="311">
        <f>'I-4 History'!F537</f>
        <v>0</v>
      </c>
      <c r="G553" s="311">
        <f>'I-4 History'!G537</f>
        <v>0</v>
      </c>
      <c r="H553" s="311">
        <f>'I-4 History'!H537</f>
        <v>0</v>
      </c>
      <c r="I553" s="311">
        <f>'I-4 History'!I537</f>
        <v>0</v>
      </c>
      <c r="J553" s="311">
        <f>'I-4 History'!J537</f>
        <v>0</v>
      </c>
      <c r="K553" s="311">
        <f>'I-4 History'!K537</f>
        <v>0</v>
      </c>
      <c r="L553" s="309">
        <f ca="1">'A-35'!B$66</f>
        <v>0</v>
      </c>
      <c r="M553" s="805">
        <f ca="1">'A-35'!C$66</f>
        <v>0</v>
      </c>
      <c r="N553" s="311">
        <f ca="1">'A-35'!D$66</f>
        <v>0</v>
      </c>
      <c r="O553" s="309">
        <f ca="1">'A-35'!E$66</f>
        <v>0</v>
      </c>
      <c r="P553" s="309">
        <f ca="1">'A-35'!F$66</f>
        <v>0</v>
      </c>
      <c r="Q553" s="309">
        <f ca="1">'A-35'!G$66</f>
        <v>0</v>
      </c>
      <c r="R553" s="309">
        <f ca="1">'A-35'!H$66</f>
        <v>0</v>
      </c>
      <c r="S553" s="309">
        <f ca="1">'A-35'!I$66</f>
        <v>0</v>
      </c>
    </row>
    <row r="554" spans="1:19" x14ac:dyDescent="0.2">
      <c r="A554" s="5"/>
      <c r="B554" s="249"/>
      <c r="C554" s="13" t="s">
        <v>547</v>
      </c>
      <c r="D554" s="311">
        <f>'I-4 History'!D538</f>
        <v>0</v>
      </c>
      <c r="E554" s="311">
        <f>'I-4 History'!E538</f>
        <v>0</v>
      </c>
      <c r="F554" s="311">
        <f>'I-4 History'!F538</f>
        <v>0</v>
      </c>
      <c r="G554" s="311">
        <f>'I-4 History'!G538</f>
        <v>0</v>
      </c>
      <c r="H554" s="311">
        <f>'I-4 History'!H538</f>
        <v>0</v>
      </c>
      <c r="I554" s="311">
        <f>'I-4 History'!I538</f>
        <v>0</v>
      </c>
      <c r="J554" s="311">
        <f>'I-4 History'!J538</f>
        <v>0</v>
      </c>
      <c r="K554" s="311">
        <f>'I-4 History'!K538</f>
        <v>0</v>
      </c>
      <c r="L554" s="309">
        <f ca="1">'A-35'!B$67</f>
        <v>0</v>
      </c>
      <c r="M554" s="805">
        <f ca="1">'A-35'!C$67</f>
        <v>0</v>
      </c>
      <c r="N554" s="311">
        <f ca="1">'A-35'!D$67</f>
        <v>0</v>
      </c>
      <c r="O554" s="309">
        <f ca="1">'A-35'!E$67</f>
        <v>0</v>
      </c>
      <c r="P554" s="309">
        <f ca="1">'A-35'!F$67</f>
        <v>0</v>
      </c>
      <c r="Q554" s="309">
        <f ca="1">'A-35'!G$67</f>
        <v>0</v>
      </c>
      <c r="R554" s="309">
        <f ca="1">'A-35'!H$67</f>
        <v>0</v>
      </c>
      <c r="S554" s="309">
        <f ca="1">'A-35'!I$67</f>
        <v>0</v>
      </c>
    </row>
    <row r="555" spans="1:19" s="736" customFormat="1" x14ac:dyDescent="0.2">
      <c r="A555" s="5"/>
      <c r="B555" s="249"/>
      <c r="C555" s="13" t="s">
        <v>498</v>
      </c>
      <c r="D555" s="311">
        <f>'I-4 History'!D539</f>
        <v>0</v>
      </c>
      <c r="E555" s="311">
        <f>'I-4 History'!E539</f>
        <v>0</v>
      </c>
      <c r="F555" s="311">
        <f>'I-4 History'!F539</f>
        <v>0</v>
      </c>
      <c r="G555" s="311">
        <f>'I-4 History'!G539</f>
        <v>0</v>
      </c>
      <c r="H555" s="311">
        <f>'I-4 History'!H539</f>
        <v>0</v>
      </c>
      <c r="I555" s="311">
        <f>'I-4 History'!I539</f>
        <v>0</v>
      </c>
      <c r="J555" s="311">
        <f>'I-4 History'!J539</f>
        <v>0</v>
      </c>
      <c r="K555" s="311">
        <f>'I-4 History'!K539</f>
        <v>0</v>
      </c>
      <c r="L555" s="309">
        <f ca="1">'A-35'!B$68</f>
        <v>0</v>
      </c>
      <c r="M555" s="805">
        <f ca="1">'A-35'!C$68</f>
        <v>0</v>
      </c>
      <c r="N555" s="311">
        <f ca="1">'A-35'!D$68</f>
        <v>0</v>
      </c>
      <c r="O555" s="309">
        <f ca="1">'A-35'!E$68</f>
        <v>0</v>
      </c>
      <c r="P555" s="309">
        <f ca="1">'A-35'!F$68</f>
        <v>0</v>
      </c>
      <c r="Q555" s="309">
        <f ca="1">'A-35'!G$68</f>
        <v>0</v>
      </c>
      <c r="R555" s="309">
        <f ca="1">'A-35'!H$68</f>
        <v>0</v>
      </c>
      <c r="S555" s="309">
        <f ca="1">'A-35'!I$68</f>
        <v>0</v>
      </c>
    </row>
    <row r="556" spans="1:19" x14ac:dyDescent="0.2">
      <c r="A556" s="5"/>
      <c r="B556" s="249"/>
      <c r="C556" s="13" t="s">
        <v>70</v>
      </c>
      <c r="D556" s="311">
        <f>'I-4 History'!D540</f>
        <v>0</v>
      </c>
      <c r="E556" s="311">
        <f>'I-4 History'!E540</f>
        <v>0</v>
      </c>
      <c r="F556" s="311">
        <f>'I-4 History'!F540</f>
        <v>0</v>
      </c>
      <c r="G556" s="311">
        <f>'I-4 History'!G540</f>
        <v>0</v>
      </c>
      <c r="H556" s="311">
        <f>'I-4 History'!H540</f>
        <v>0</v>
      </c>
      <c r="I556" s="311">
        <f>'I-4 History'!I540</f>
        <v>0</v>
      </c>
      <c r="J556" s="311">
        <f>'I-4 History'!J540</f>
        <v>0</v>
      </c>
      <c r="K556" s="311">
        <f>'I-4 History'!K540</f>
        <v>0</v>
      </c>
      <c r="L556" s="309">
        <f ca="1">'A-35'!B$69</f>
        <v>0</v>
      </c>
      <c r="M556" s="805">
        <f ca="1">'A-35'!C$69</f>
        <v>2.3278502898138598</v>
      </c>
      <c r="N556" s="311">
        <f ca="1">'A-35'!D$69</f>
        <v>2.3278502898138598</v>
      </c>
      <c r="O556" s="309">
        <f ca="1">'A-35'!E$69</f>
        <v>2.359002495098101</v>
      </c>
      <c r="P556" s="309">
        <f ca="1">'A-35'!F$69</f>
        <v>2.3915340421769353</v>
      </c>
      <c r="Q556" s="309">
        <f ca="1">'A-35'!G$69</f>
        <v>2.4232160556512783</v>
      </c>
      <c r="R556" s="309">
        <f ca="1">'A-35'!H$69</f>
        <v>2.4534165633044327</v>
      </c>
      <c r="S556" s="309">
        <f ca="1">'A-35'!I$69</f>
        <v>2.4819361828944628</v>
      </c>
    </row>
    <row r="557" spans="1:19" x14ac:dyDescent="0.2">
      <c r="A557" s="5"/>
      <c r="B557" s="249"/>
      <c r="C557" s="12" t="s">
        <v>75</v>
      </c>
      <c r="D557" s="312">
        <f t="shared" ref="D557:K557" si="133">SUBTOTAL(9,D551:D556)</f>
        <v>0</v>
      </c>
      <c r="E557" s="310">
        <f t="shared" si="133"/>
        <v>0</v>
      </c>
      <c r="F557" s="310">
        <f t="shared" si="133"/>
        <v>0</v>
      </c>
      <c r="G557" s="310">
        <f t="shared" si="133"/>
        <v>0</v>
      </c>
      <c r="H557" s="310">
        <f t="shared" si="133"/>
        <v>0</v>
      </c>
      <c r="I557" s="310">
        <f t="shared" si="133"/>
        <v>0</v>
      </c>
      <c r="J557" s="310">
        <f t="shared" si="133"/>
        <v>0</v>
      </c>
      <c r="K557" s="310">
        <f t="shared" si="133"/>
        <v>0</v>
      </c>
      <c r="L557" s="310">
        <f t="shared" ref="L557:S557" ca="1" si="134">SUBTOTAL(9,L551:L556)</f>
        <v>0</v>
      </c>
      <c r="M557" s="510">
        <f t="shared" ca="1" si="134"/>
        <v>2.3278502898138598</v>
      </c>
      <c r="N557" s="312">
        <f t="shared" ca="1" si="134"/>
        <v>2.3278502898138598</v>
      </c>
      <c r="O557" s="310">
        <f t="shared" ca="1" si="134"/>
        <v>2.359002495098101</v>
      </c>
      <c r="P557" s="310">
        <f t="shared" ca="1" si="134"/>
        <v>2.3915340421769353</v>
      </c>
      <c r="Q557" s="310">
        <f t="shared" ca="1" si="134"/>
        <v>2.4232160556512783</v>
      </c>
      <c r="R557" s="310">
        <f t="shared" ca="1" si="134"/>
        <v>2.4534165633044327</v>
      </c>
      <c r="S557" s="310">
        <f t="shared" ca="1" si="134"/>
        <v>2.4819361828944628</v>
      </c>
    </row>
    <row r="558" spans="1:19" x14ac:dyDescent="0.2">
      <c r="A558" s="5"/>
      <c r="B558" s="249"/>
      <c r="C558" s="12"/>
      <c r="D558" s="262"/>
      <c r="E558" s="262"/>
      <c r="F558" s="262"/>
      <c r="G558" s="262"/>
      <c r="H558" s="262"/>
      <c r="I558" s="262"/>
      <c r="J558" s="262"/>
      <c r="K558" s="262"/>
      <c r="L558" s="262"/>
      <c r="M558" s="806"/>
      <c r="N558" s="262"/>
      <c r="O558" s="262"/>
      <c r="P558" s="262"/>
      <c r="Q558" s="262"/>
      <c r="R558" s="262"/>
      <c r="S558" s="262"/>
    </row>
    <row r="559" spans="1:19" x14ac:dyDescent="0.2">
      <c r="A559" s="5"/>
      <c r="B559" s="249" t="str">
        <f ca="1">+'I-4 History'!B543</f>
        <v>A-36</v>
      </c>
      <c r="C559" s="14" t="str">
        <f ca="1">+'I-4 History'!C543</f>
        <v>Customer Engagement</v>
      </c>
      <c r="D559" s="11"/>
      <c r="E559" s="11"/>
      <c r="F559" s="11"/>
      <c r="G559" s="11"/>
      <c r="H559" s="11"/>
      <c r="I559" s="11"/>
      <c r="J559" s="11"/>
      <c r="K559" s="11"/>
      <c r="L559" s="11"/>
      <c r="M559" s="504"/>
      <c r="N559" s="11"/>
      <c r="O559" s="11"/>
      <c r="P559" s="11"/>
      <c r="Q559" s="11"/>
      <c r="R559" s="11"/>
      <c r="S559" s="11"/>
    </row>
    <row r="560" spans="1:19" x14ac:dyDescent="0.2">
      <c r="B560" s="249"/>
      <c r="C560" s="13" t="s">
        <v>68</v>
      </c>
      <c r="D560" s="311">
        <f>'I-4 History'!D544</f>
        <v>0</v>
      </c>
      <c r="E560" s="311">
        <f>'I-4 History'!E544</f>
        <v>0</v>
      </c>
      <c r="F560" s="311">
        <f>'I-4 History'!F544</f>
        <v>0</v>
      </c>
      <c r="G560" s="311">
        <f>'I-4 History'!G544</f>
        <v>0</v>
      </c>
      <c r="H560" s="311">
        <f>'I-4 History'!H544</f>
        <v>0</v>
      </c>
      <c r="I560" s="311">
        <f>'I-4 History'!I544</f>
        <v>0</v>
      </c>
      <c r="J560" s="311">
        <f>'I-4 History'!J544</f>
        <v>0</v>
      </c>
      <c r="K560" s="311">
        <f>'I-4 History'!K544</f>
        <v>0</v>
      </c>
      <c r="L560" s="309">
        <f ca="1">'A-36'!B$64</f>
        <v>0</v>
      </c>
      <c r="M560" s="805">
        <f ca="1">'A-36'!C$64</f>
        <v>0</v>
      </c>
      <c r="N560" s="311">
        <f ca="1">'A-36'!D$64</f>
        <v>0</v>
      </c>
      <c r="O560" s="309">
        <f ca="1">'A-36'!E$64</f>
        <v>0</v>
      </c>
      <c r="P560" s="309">
        <f ca="1">'A-36'!F$64</f>
        <v>0</v>
      </c>
      <c r="Q560" s="309">
        <f ca="1">'A-36'!G$64</f>
        <v>0</v>
      </c>
      <c r="R560" s="309">
        <f ca="1">'A-36'!H$64</f>
        <v>0</v>
      </c>
      <c r="S560" s="309">
        <f ca="1">'A-36'!I$64</f>
        <v>0</v>
      </c>
    </row>
    <row r="561" spans="1:19" x14ac:dyDescent="0.2">
      <c r="B561" s="249"/>
      <c r="C561" s="13" t="s">
        <v>69</v>
      </c>
      <c r="D561" s="311">
        <f>'I-4 History'!D545</f>
        <v>0</v>
      </c>
      <c r="E561" s="311">
        <f>'I-4 History'!E545</f>
        <v>0</v>
      </c>
      <c r="F561" s="311">
        <f>'I-4 History'!F545</f>
        <v>0</v>
      </c>
      <c r="G561" s="311">
        <f>'I-4 History'!G545</f>
        <v>0</v>
      </c>
      <c r="H561" s="311">
        <f>'I-4 History'!H545</f>
        <v>0</v>
      </c>
      <c r="I561" s="311">
        <f>'I-4 History'!I545</f>
        <v>0</v>
      </c>
      <c r="J561" s="311">
        <f>'I-4 History'!J545</f>
        <v>0</v>
      </c>
      <c r="K561" s="311">
        <f>'I-4 History'!K545</f>
        <v>0</v>
      </c>
      <c r="L561" s="309">
        <f ca="1">'A-36'!B$65</f>
        <v>0</v>
      </c>
      <c r="M561" s="805">
        <f ca="1">'A-36'!C$65</f>
        <v>0</v>
      </c>
      <c r="N561" s="311">
        <f ca="1">'A-36'!D$65</f>
        <v>0</v>
      </c>
      <c r="O561" s="309">
        <f ca="1">'A-36'!E$65</f>
        <v>0</v>
      </c>
      <c r="P561" s="309">
        <f ca="1">'A-36'!F$65</f>
        <v>0</v>
      </c>
      <c r="Q561" s="309">
        <f ca="1">'A-36'!G$65</f>
        <v>0</v>
      </c>
      <c r="R561" s="309">
        <f ca="1">'A-36'!H$65</f>
        <v>0</v>
      </c>
      <c r="S561" s="309">
        <f ca="1">'A-36'!I$65</f>
        <v>0</v>
      </c>
    </row>
    <row r="562" spans="1:19" s="736" customFormat="1" x14ac:dyDescent="0.2">
      <c r="B562" s="249"/>
      <c r="C562" s="13" t="s">
        <v>546</v>
      </c>
      <c r="D562" s="311">
        <f>'I-4 History'!D546</f>
        <v>0</v>
      </c>
      <c r="E562" s="311">
        <f>'I-4 History'!E546</f>
        <v>0</v>
      </c>
      <c r="F562" s="311">
        <f>'I-4 History'!F546</f>
        <v>0</v>
      </c>
      <c r="G562" s="311">
        <f>'I-4 History'!G546</f>
        <v>0</v>
      </c>
      <c r="H562" s="311">
        <f>'I-4 History'!H546</f>
        <v>0</v>
      </c>
      <c r="I562" s="311">
        <f>'I-4 History'!I546</f>
        <v>0</v>
      </c>
      <c r="J562" s="311">
        <f>'I-4 History'!J546</f>
        <v>0</v>
      </c>
      <c r="K562" s="311">
        <f>'I-4 History'!K546</f>
        <v>0</v>
      </c>
      <c r="L562" s="309">
        <f ca="1">'A-36'!B$66</f>
        <v>0</v>
      </c>
      <c r="M562" s="805">
        <f ca="1">'A-36'!C$66</f>
        <v>0</v>
      </c>
      <c r="N562" s="311">
        <f ca="1">'A-36'!D$66</f>
        <v>0</v>
      </c>
      <c r="O562" s="309">
        <f ca="1">'A-36'!E$66</f>
        <v>0</v>
      </c>
      <c r="P562" s="309">
        <f ca="1">'A-36'!F$66</f>
        <v>0</v>
      </c>
      <c r="Q562" s="309">
        <f ca="1">'A-36'!G$66</f>
        <v>0</v>
      </c>
      <c r="R562" s="309">
        <f ca="1">'A-36'!H$66</f>
        <v>0</v>
      </c>
      <c r="S562" s="309">
        <f ca="1">'A-36'!I$66</f>
        <v>0</v>
      </c>
    </row>
    <row r="563" spans="1:19" x14ac:dyDescent="0.2">
      <c r="B563" s="249"/>
      <c r="C563" s="13" t="s">
        <v>547</v>
      </c>
      <c r="D563" s="311">
        <f>'I-4 History'!D547</f>
        <v>0</v>
      </c>
      <c r="E563" s="311">
        <f>'I-4 History'!E547</f>
        <v>0</v>
      </c>
      <c r="F563" s="311">
        <f>'I-4 History'!F547</f>
        <v>0</v>
      </c>
      <c r="G563" s="311">
        <f>'I-4 History'!G547</f>
        <v>0</v>
      </c>
      <c r="H563" s="311">
        <f>'I-4 History'!H547</f>
        <v>0</v>
      </c>
      <c r="I563" s="311">
        <f>'I-4 History'!I547</f>
        <v>0</v>
      </c>
      <c r="J563" s="311">
        <f>'I-4 History'!J547</f>
        <v>0</v>
      </c>
      <c r="K563" s="311">
        <f>'I-4 History'!K547</f>
        <v>0</v>
      </c>
      <c r="L563" s="309">
        <f ca="1">'A-36'!B$67</f>
        <v>0</v>
      </c>
      <c r="M563" s="805">
        <f ca="1">'A-36'!C$67</f>
        <v>0</v>
      </c>
      <c r="N563" s="311">
        <f ca="1">'A-36'!D$67</f>
        <v>0</v>
      </c>
      <c r="O563" s="309">
        <f ca="1">'A-36'!E$67</f>
        <v>0</v>
      </c>
      <c r="P563" s="309">
        <f ca="1">'A-36'!F$67</f>
        <v>0</v>
      </c>
      <c r="Q563" s="309">
        <f ca="1">'A-36'!G$67</f>
        <v>0</v>
      </c>
      <c r="R563" s="309">
        <f ca="1">'A-36'!H$67</f>
        <v>0</v>
      </c>
      <c r="S563" s="309">
        <f ca="1">'A-36'!I$67</f>
        <v>0</v>
      </c>
    </row>
    <row r="564" spans="1:19" s="736" customFormat="1" x14ac:dyDescent="0.2">
      <c r="B564" s="249"/>
      <c r="C564" s="13" t="s">
        <v>498</v>
      </c>
      <c r="D564" s="311">
        <f>'I-4 History'!D548</f>
        <v>0</v>
      </c>
      <c r="E564" s="311">
        <f>'I-4 History'!E548</f>
        <v>0</v>
      </c>
      <c r="F564" s="311">
        <f>'I-4 History'!F548</f>
        <v>0</v>
      </c>
      <c r="G564" s="311">
        <f>'I-4 History'!G548</f>
        <v>0</v>
      </c>
      <c r="H564" s="311">
        <f>'I-4 History'!H548</f>
        <v>0</v>
      </c>
      <c r="I564" s="311">
        <f>'I-4 History'!I548</f>
        <v>0</v>
      </c>
      <c r="J564" s="311">
        <f>'I-4 History'!J548</f>
        <v>0</v>
      </c>
      <c r="K564" s="311">
        <f>'I-4 History'!K548</f>
        <v>0</v>
      </c>
      <c r="L564" s="309">
        <f ca="1">'A-36'!B$68</f>
        <v>0</v>
      </c>
      <c r="M564" s="805">
        <f ca="1">'A-36'!C$68</f>
        <v>0</v>
      </c>
      <c r="N564" s="311">
        <f ca="1">'A-36'!D$68</f>
        <v>0</v>
      </c>
      <c r="O564" s="309">
        <f ca="1">'A-36'!E$68</f>
        <v>0</v>
      </c>
      <c r="P564" s="309">
        <f ca="1">'A-36'!F$68</f>
        <v>0</v>
      </c>
      <c r="Q564" s="309">
        <f ca="1">'A-36'!G$68</f>
        <v>0</v>
      </c>
      <c r="R564" s="309">
        <f ca="1">'A-36'!H$68</f>
        <v>0</v>
      </c>
      <c r="S564" s="309">
        <f ca="1">'A-36'!I$68</f>
        <v>0</v>
      </c>
    </row>
    <row r="565" spans="1:19" x14ac:dyDescent="0.2">
      <c r="B565" s="249"/>
      <c r="C565" s="13" t="s">
        <v>70</v>
      </c>
      <c r="D565" s="311">
        <f>'I-4 History'!D549</f>
        <v>0</v>
      </c>
      <c r="E565" s="311">
        <f>'I-4 History'!E549</f>
        <v>0</v>
      </c>
      <c r="F565" s="311">
        <f>'I-4 History'!F549</f>
        <v>0</v>
      </c>
      <c r="G565" s="311">
        <f>'I-4 History'!G549</f>
        <v>0</v>
      </c>
      <c r="H565" s="311">
        <f>'I-4 History'!H549</f>
        <v>0</v>
      </c>
      <c r="I565" s="311">
        <f>'I-4 History'!I549</f>
        <v>0</v>
      </c>
      <c r="J565" s="311">
        <f>'I-4 History'!J549</f>
        <v>0</v>
      </c>
      <c r="K565" s="311">
        <f>'I-4 History'!K549</f>
        <v>0</v>
      </c>
      <c r="L565" s="309">
        <f ca="1">'A-36'!B$69</f>
        <v>0</v>
      </c>
      <c r="M565" s="805">
        <f ca="1">'A-36'!C$69</f>
        <v>0.43434309435329904</v>
      </c>
      <c r="N565" s="311">
        <f ca="1">'A-36'!D$69</f>
        <v>0.43434309435329904</v>
      </c>
      <c r="O565" s="309">
        <f ca="1">'A-36'!E$69</f>
        <v>0.44015564393962514</v>
      </c>
      <c r="P565" s="309">
        <f ca="1">'A-36'!F$69</f>
        <v>0.44622555869494679</v>
      </c>
      <c r="Q565" s="309">
        <f ca="1">'A-36'!G$69</f>
        <v>0.45213696280370902</v>
      </c>
      <c r="R565" s="309">
        <f ca="1">'A-36'!H$69</f>
        <v>0.457771939418189</v>
      </c>
      <c r="S565" s="309">
        <f ca="1">'A-36'!I$69</f>
        <v>0.46309328670444561</v>
      </c>
    </row>
    <row r="566" spans="1:19" x14ac:dyDescent="0.2">
      <c r="B566" s="249"/>
      <c r="C566" s="12" t="s">
        <v>75</v>
      </c>
      <c r="D566" s="312">
        <f t="shared" ref="D566:K566" si="135">SUBTOTAL(9,D560:D565)</f>
        <v>0</v>
      </c>
      <c r="E566" s="310">
        <f t="shared" si="135"/>
        <v>0</v>
      </c>
      <c r="F566" s="310">
        <f t="shared" si="135"/>
        <v>0</v>
      </c>
      <c r="G566" s="310">
        <f t="shared" si="135"/>
        <v>0</v>
      </c>
      <c r="H566" s="310">
        <f t="shared" si="135"/>
        <v>0</v>
      </c>
      <c r="I566" s="310">
        <f t="shared" si="135"/>
        <v>0</v>
      </c>
      <c r="J566" s="310">
        <f t="shared" si="135"/>
        <v>0</v>
      </c>
      <c r="K566" s="310">
        <f t="shared" si="135"/>
        <v>0</v>
      </c>
      <c r="L566" s="310">
        <f t="shared" ref="L566:S566" ca="1" si="136">SUBTOTAL(9,L560:L565)</f>
        <v>0</v>
      </c>
      <c r="M566" s="510">
        <f t="shared" ca="1" si="136"/>
        <v>0.43434309435329904</v>
      </c>
      <c r="N566" s="312">
        <f t="shared" ca="1" si="136"/>
        <v>0.43434309435329904</v>
      </c>
      <c r="O566" s="310">
        <f t="shared" ca="1" si="136"/>
        <v>0.44015564393962514</v>
      </c>
      <c r="P566" s="310">
        <f t="shared" ca="1" si="136"/>
        <v>0.44622555869494679</v>
      </c>
      <c r="Q566" s="310">
        <f t="shared" ca="1" si="136"/>
        <v>0.45213696280370902</v>
      </c>
      <c r="R566" s="310">
        <f t="shared" ca="1" si="136"/>
        <v>0.457771939418189</v>
      </c>
      <c r="S566" s="310">
        <f t="shared" ca="1" si="136"/>
        <v>0.46309328670444561</v>
      </c>
    </row>
    <row r="567" spans="1:19" x14ac:dyDescent="0.2">
      <c r="B567" s="249"/>
      <c r="C567" s="12"/>
      <c r="D567" s="262"/>
      <c r="E567" s="262"/>
      <c r="F567" s="262"/>
      <c r="G567" s="262"/>
      <c r="H567" s="262"/>
      <c r="I567" s="262"/>
      <c r="J567" s="262"/>
      <c r="K567" s="262"/>
      <c r="L567" s="262"/>
      <c r="M567" s="806"/>
      <c r="N567" s="262"/>
      <c r="O567" s="262"/>
      <c r="P567" s="262"/>
      <c r="Q567" s="262"/>
      <c r="R567" s="262"/>
      <c r="S567" s="262"/>
    </row>
    <row r="568" spans="1:19" ht="17.25" customHeight="1" thickBot="1" x14ac:dyDescent="0.25">
      <c r="A568" s="5"/>
      <c r="B568" s="250"/>
      <c r="C568" s="268" t="str">
        <f>CONCATENATE("Total ", +C430)</f>
        <v>Total Customer Relations</v>
      </c>
      <c r="D568" s="813">
        <f t="shared" ref="D568:L568" si="137">SUBTOTAL(9,D523:D567)</f>
        <v>0</v>
      </c>
      <c r="E568" s="813">
        <f t="shared" si="137"/>
        <v>0</v>
      </c>
      <c r="F568" s="813">
        <f t="shared" si="137"/>
        <v>0</v>
      </c>
      <c r="G568" s="813">
        <f t="shared" si="137"/>
        <v>0</v>
      </c>
      <c r="H568" s="813">
        <f t="shared" si="137"/>
        <v>0</v>
      </c>
      <c r="I568" s="813">
        <f t="shared" si="137"/>
        <v>0</v>
      </c>
      <c r="J568" s="813">
        <f t="shared" si="137"/>
        <v>0</v>
      </c>
      <c r="K568" s="813">
        <f t="shared" si="137"/>
        <v>0</v>
      </c>
      <c r="L568" s="813">
        <f t="shared" ca="1" si="137"/>
        <v>0</v>
      </c>
      <c r="M568" s="813">
        <f ca="1">SUBTOTAL(9,M523:M567)</f>
        <v>9.6370116293971879</v>
      </c>
      <c r="N568" s="813">
        <f t="shared" ref="N568:S568" ca="1" si="138">SUBTOTAL(9,N523:N567)</f>
        <v>9.6370116293971879</v>
      </c>
      <c r="O568" s="813">
        <f t="shared" ca="1" si="138"/>
        <v>9.7659778975112825</v>
      </c>
      <c r="P568" s="813">
        <f t="shared" ca="1" si="138"/>
        <v>9.9006544696657901</v>
      </c>
      <c r="Q568" s="813">
        <f t="shared" ca="1" si="138"/>
        <v>10.031814078009576</v>
      </c>
      <c r="R568" s="813">
        <f t="shared" ca="1" si="138"/>
        <v>10.156840435907542</v>
      </c>
      <c r="S568" s="813">
        <f t="shared" ca="1" si="138"/>
        <v>10.274908125594358</v>
      </c>
    </row>
    <row r="569" spans="1:19" ht="18" x14ac:dyDescent="0.2">
      <c r="B569" s="251"/>
      <c r="C569" s="254" t="str">
        <f>+'I-3 Allocated'!A41</f>
        <v xml:space="preserve">Other </v>
      </c>
      <c r="D569" s="265"/>
      <c r="E569" s="265"/>
      <c r="F569" s="265"/>
      <c r="G569" s="265"/>
      <c r="H569" s="265"/>
      <c r="I569" s="265"/>
      <c r="J569" s="265"/>
      <c r="K569" s="265"/>
      <c r="L569" s="265"/>
      <c r="M569" s="812"/>
      <c r="N569" s="265"/>
      <c r="O569" s="265"/>
      <c r="P569" s="265"/>
      <c r="Q569" s="265"/>
      <c r="R569" s="265"/>
      <c r="S569" s="265"/>
    </row>
    <row r="570" spans="1:19" x14ac:dyDescent="0.2">
      <c r="A570" s="5"/>
      <c r="B570" s="249" t="str">
        <f ca="1">+'I-4 History'!B552</f>
        <v>A-37</v>
      </c>
      <c r="C570" s="14" t="str">
        <f ca="1">+'I-4 History'!C552</f>
        <v>Employee Bonuses</v>
      </c>
      <c r="D570" s="11"/>
      <c r="E570" s="11"/>
      <c r="F570" s="11"/>
      <c r="G570" s="11"/>
      <c r="H570" s="11"/>
      <c r="I570" s="11"/>
      <c r="J570" s="11"/>
      <c r="K570" s="11"/>
      <c r="L570" s="11"/>
      <c r="M570" s="504"/>
      <c r="N570" s="11"/>
      <c r="O570" s="11"/>
      <c r="P570" s="11"/>
      <c r="Q570" s="11"/>
      <c r="R570" s="11"/>
      <c r="S570" s="11"/>
    </row>
    <row r="571" spans="1:19" x14ac:dyDescent="0.2">
      <c r="B571" s="249"/>
      <c r="C571" s="13" t="s">
        <v>68</v>
      </c>
      <c r="D571" s="311">
        <f>'I-4 History'!D553</f>
        <v>0</v>
      </c>
      <c r="E571" s="311">
        <f>'I-4 History'!E553</f>
        <v>0</v>
      </c>
      <c r="F571" s="311">
        <f>'I-4 History'!F553</f>
        <v>0</v>
      </c>
      <c r="G571" s="311">
        <f>'I-4 History'!G553</f>
        <v>0</v>
      </c>
      <c r="H571" s="311">
        <f>'I-4 History'!H553</f>
        <v>0</v>
      </c>
      <c r="I571" s="311">
        <f>'I-4 History'!I553</f>
        <v>0</v>
      </c>
      <c r="J571" s="311">
        <f>'I-4 History'!J553</f>
        <v>0</v>
      </c>
      <c r="K571" s="311">
        <f>'I-4 History'!K553</f>
        <v>0</v>
      </c>
      <c r="L571" s="309">
        <f ca="1">'A-37'!B$64</f>
        <v>0</v>
      </c>
      <c r="M571" s="805">
        <f ca="1">'A-37'!C$64</f>
        <v>0</v>
      </c>
      <c r="N571" s="311">
        <f ca="1">'A-37'!D$64</f>
        <v>0</v>
      </c>
      <c r="O571" s="309">
        <f ca="1">'A-37'!E$64</f>
        <v>0</v>
      </c>
      <c r="P571" s="309">
        <f ca="1">'A-37'!F$64</f>
        <v>0</v>
      </c>
      <c r="Q571" s="309">
        <f ca="1">'A-37'!G$64</f>
        <v>0</v>
      </c>
      <c r="R571" s="309">
        <f ca="1">'A-37'!H$64</f>
        <v>0</v>
      </c>
      <c r="S571" s="309">
        <f ca="1">'A-37'!I$64</f>
        <v>0</v>
      </c>
    </row>
    <row r="572" spans="1:19" x14ac:dyDescent="0.2">
      <c r="B572" s="249"/>
      <c r="C572" s="13" t="s">
        <v>69</v>
      </c>
      <c r="D572" s="311">
        <f>'I-4 History'!D554</f>
        <v>0</v>
      </c>
      <c r="E572" s="311">
        <f>'I-4 History'!E554</f>
        <v>0</v>
      </c>
      <c r="F572" s="311">
        <f>'I-4 History'!F554</f>
        <v>0</v>
      </c>
      <c r="G572" s="311">
        <f>'I-4 History'!G554</f>
        <v>0</v>
      </c>
      <c r="H572" s="311">
        <f>'I-4 History'!H554</f>
        <v>0</v>
      </c>
      <c r="I572" s="311">
        <f>'I-4 History'!I554</f>
        <v>0</v>
      </c>
      <c r="J572" s="311">
        <f>'I-4 History'!J554</f>
        <v>0</v>
      </c>
      <c r="K572" s="311">
        <f>'I-4 History'!K554</f>
        <v>0</v>
      </c>
      <c r="L572" s="309">
        <f ca="1">'A-37'!B$65</f>
        <v>0</v>
      </c>
      <c r="M572" s="805">
        <f ca="1">'A-37'!C$65</f>
        <v>0</v>
      </c>
      <c r="N572" s="311">
        <f ca="1">'A-37'!D$65</f>
        <v>0</v>
      </c>
      <c r="O572" s="309">
        <f ca="1">'A-37'!E$65</f>
        <v>0</v>
      </c>
      <c r="P572" s="309">
        <f ca="1">'A-37'!F$65</f>
        <v>0</v>
      </c>
      <c r="Q572" s="309">
        <f ca="1">'A-37'!G$65</f>
        <v>0</v>
      </c>
      <c r="R572" s="309">
        <f ca="1">'A-37'!H$65</f>
        <v>0</v>
      </c>
      <c r="S572" s="309">
        <f ca="1">'A-37'!I$65</f>
        <v>0</v>
      </c>
    </row>
    <row r="573" spans="1:19" s="736" customFormat="1" x14ac:dyDescent="0.2">
      <c r="B573" s="249"/>
      <c r="C573" s="13" t="s">
        <v>546</v>
      </c>
      <c r="D573" s="311">
        <f>'I-4 History'!D555</f>
        <v>0</v>
      </c>
      <c r="E573" s="311">
        <f>'I-4 History'!E555</f>
        <v>0</v>
      </c>
      <c r="F573" s="311">
        <f>'I-4 History'!F555</f>
        <v>0</v>
      </c>
      <c r="G573" s="311">
        <f>'I-4 History'!G555</f>
        <v>0</v>
      </c>
      <c r="H573" s="311">
        <f>'I-4 History'!H555</f>
        <v>0</v>
      </c>
      <c r="I573" s="311">
        <f>'I-4 History'!I555</f>
        <v>0</v>
      </c>
      <c r="J573" s="311">
        <f>'I-4 History'!J555</f>
        <v>0</v>
      </c>
      <c r="K573" s="311">
        <f>'I-4 History'!K555</f>
        <v>0</v>
      </c>
      <c r="L573" s="309">
        <f ca="1">'A-37'!B$66</f>
        <v>0</v>
      </c>
      <c r="M573" s="805">
        <f ca="1">'A-37'!C$66</f>
        <v>0</v>
      </c>
      <c r="N573" s="311">
        <f ca="1">'A-37'!D$66</f>
        <v>0</v>
      </c>
      <c r="O573" s="309">
        <f ca="1">'A-37'!E$66</f>
        <v>0</v>
      </c>
      <c r="P573" s="309">
        <f ca="1">'A-37'!F$66</f>
        <v>0</v>
      </c>
      <c r="Q573" s="309">
        <f ca="1">'A-37'!G$66</f>
        <v>0</v>
      </c>
      <c r="R573" s="309">
        <f ca="1">'A-37'!H$66</f>
        <v>0</v>
      </c>
      <c r="S573" s="309">
        <f ca="1">'A-37'!I$66</f>
        <v>0</v>
      </c>
    </row>
    <row r="574" spans="1:19" x14ac:dyDescent="0.2">
      <c r="B574" s="249"/>
      <c r="C574" s="13" t="s">
        <v>547</v>
      </c>
      <c r="D574" s="311">
        <f>'I-4 History'!D556</f>
        <v>0</v>
      </c>
      <c r="E574" s="311">
        <f>'I-4 History'!E556</f>
        <v>0</v>
      </c>
      <c r="F574" s="311">
        <f>'I-4 History'!F556</f>
        <v>0</v>
      </c>
      <c r="G574" s="311">
        <f>'I-4 History'!G556</f>
        <v>0</v>
      </c>
      <c r="H574" s="311">
        <f>'I-4 History'!H556</f>
        <v>0</v>
      </c>
      <c r="I574" s="311">
        <f>'I-4 History'!I556</f>
        <v>0</v>
      </c>
      <c r="J574" s="311">
        <f>'I-4 History'!J556</f>
        <v>0</v>
      </c>
      <c r="K574" s="311">
        <f>'I-4 History'!K556</f>
        <v>0</v>
      </c>
      <c r="L574" s="309">
        <f ca="1">'A-37'!B$67</f>
        <v>0</v>
      </c>
      <c r="M574" s="805">
        <f ca="1">'A-37'!C$67</f>
        <v>0</v>
      </c>
      <c r="N574" s="311">
        <f ca="1">'A-37'!D$67</f>
        <v>0</v>
      </c>
      <c r="O574" s="309">
        <f ca="1">'A-37'!E$67</f>
        <v>0</v>
      </c>
      <c r="P574" s="309">
        <f ca="1">'A-37'!F$67</f>
        <v>0</v>
      </c>
      <c r="Q574" s="309">
        <f ca="1">'A-37'!G$67</f>
        <v>0</v>
      </c>
      <c r="R574" s="309">
        <f ca="1">'A-37'!H$67</f>
        <v>0</v>
      </c>
      <c r="S574" s="309">
        <f ca="1">'A-37'!I$67</f>
        <v>0</v>
      </c>
    </row>
    <row r="575" spans="1:19" s="736" customFormat="1" x14ac:dyDescent="0.2">
      <c r="B575" s="249"/>
      <c r="C575" s="13" t="s">
        <v>498</v>
      </c>
      <c r="D575" s="311">
        <f>'I-4 History'!D557</f>
        <v>0</v>
      </c>
      <c r="E575" s="311">
        <f>'I-4 History'!E557</f>
        <v>0</v>
      </c>
      <c r="F575" s="311">
        <f>'I-4 History'!F557</f>
        <v>0</v>
      </c>
      <c r="G575" s="311">
        <f>'I-4 History'!G557</f>
        <v>0</v>
      </c>
      <c r="H575" s="311">
        <f>'I-4 History'!H557</f>
        <v>0</v>
      </c>
      <c r="I575" s="311">
        <f>'I-4 History'!I557</f>
        <v>0</v>
      </c>
      <c r="J575" s="311">
        <f>'I-4 History'!J557</f>
        <v>0</v>
      </c>
      <c r="K575" s="311">
        <f>'I-4 History'!K557</f>
        <v>0</v>
      </c>
      <c r="L575" s="309">
        <f ca="1">'A-37'!B$68</f>
        <v>0</v>
      </c>
      <c r="M575" s="805">
        <f ca="1">'A-37'!C$68</f>
        <v>0</v>
      </c>
      <c r="N575" s="311">
        <f ca="1">'A-37'!D$68</f>
        <v>0</v>
      </c>
      <c r="O575" s="309">
        <f ca="1">'A-37'!E$68</f>
        <v>0</v>
      </c>
      <c r="P575" s="309">
        <f ca="1">'A-37'!F$68</f>
        <v>0</v>
      </c>
      <c r="Q575" s="309">
        <f ca="1">'A-37'!G$68</f>
        <v>0</v>
      </c>
      <c r="R575" s="309">
        <f ca="1">'A-37'!H$68</f>
        <v>0</v>
      </c>
      <c r="S575" s="309">
        <f ca="1">'A-37'!I$68</f>
        <v>0</v>
      </c>
    </row>
    <row r="576" spans="1:19" x14ac:dyDescent="0.2">
      <c r="B576" s="249"/>
      <c r="C576" s="13" t="s">
        <v>70</v>
      </c>
      <c r="D576" s="311">
        <f>'I-4 History'!D558</f>
        <v>0</v>
      </c>
      <c r="E576" s="311">
        <f>'I-4 History'!E558</f>
        <v>0</v>
      </c>
      <c r="F576" s="311">
        <f>'I-4 History'!F558</f>
        <v>0</v>
      </c>
      <c r="G576" s="311">
        <f>'I-4 History'!G558</f>
        <v>0</v>
      </c>
      <c r="H576" s="311">
        <f>'I-4 History'!H558</f>
        <v>0</v>
      </c>
      <c r="I576" s="311">
        <f>'I-4 History'!I558</f>
        <v>0</v>
      </c>
      <c r="J576" s="311">
        <f>'I-4 History'!J558</f>
        <v>0</v>
      </c>
      <c r="K576" s="311">
        <f>'I-4 History'!K558</f>
        <v>0</v>
      </c>
      <c r="L576" s="309">
        <f ca="1">'A-37'!B$69</f>
        <v>0</v>
      </c>
      <c r="M576" s="805">
        <f ca="1">'A-37'!C$69</f>
        <v>7.5756872559912223</v>
      </c>
      <c r="N576" s="311">
        <f ca="1">'A-37'!D$69</f>
        <v>7.5756872559912223</v>
      </c>
      <c r="O576" s="309">
        <f ca="1">'A-37'!E$69</f>
        <v>7.677068073134202</v>
      </c>
      <c r="P576" s="309">
        <f ca="1">'A-37'!F$69</f>
        <v>7.7829377794899788</v>
      </c>
      <c r="Q576" s="309">
        <f ca="1">'A-37'!G$69</f>
        <v>7.8860427887648292</v>
      </c>
      <c r="R576" s="309">
        <f ca="1">'A-37'!H$69</f>
        <v>7.9843264292350078</v>
      </c>
      <c r="S576" s="309">
        <f ca="1">'A-37'!I$69</f>
        <v>8.0771398372188976</v>
      </c>
    </row>
    <row r="577" spans="1:19" x14ac:dyDescent="0.2">
      <c r="B577" s="249"/>
      <c r="C577" s="12" t="s">
        <v>75</v>
      </c>
      <c r="D577" s="312">
        <f t="shared" ref="D577:K577" si="139">SUBTOTAL(9,D571:D576)</f>
        <v>0</v>
      </c>
      <c r="E577" s="310">
        <f t="shared" si="139"/>
        <v>0</v>
      </c>
      <c r="F577" s="310">
        <f t="shared" si="139"/>
        <v>0</v>
      </c>
      <c r="G577" s="310">
        <f t="shared" si="139"/>
        <v>0</v>
      </c>
      <c r="H577" s="310">
        <f t="shared" si="139"/>
        <v>0</v>
      </c>
      <c r="I577" s="310">
        <f t="shared" si="139"/>
        <v>0</v>
      </c>
      <c r="J577" s="310">
        <f t="shared" si="139"/>
        <v>0</v>
      </c>
      <c r="K577" s="310">
        <f t="shared" si="139"/>
        <v>0</v>
      </c>
      <c r="L577" s="310">
        <f t="shared" ref="L577:S577" ca="1" si="140">SUBTOTAL(9,L571:L576)</f>
        <v>0</v>
      </c>
      <c r="M577" s="510">
        <f t="shared" ca="1" si="140"/>
        <v>7.5756872559912223</v>
      </c>
      <c r="N577" s="312">
        <f t="shared" ca="1" si="140"/>
        <v>7.5756872559912223</v>
      </c>
      <c r="O577" s="310">
        <f t="shared" ca="1" si="140"/>
        <v>7.677068073134202</v>
      </c>
      <c r="P577" s="310">
        <f t="shared" ca="1" si="140"/>
        <v>7.7829377794899788</v>
      </c>
      <c r="Q577" s="310">
        <f t="shared" ca="1" si="140"/>
        <v>7.8860427887648292</v>
      </c>
      <c r="R577" s="310">
        <f t="shared" ca="1" si="140"/>
        <v>7.9843264292350078</v>
      </c>
      <c r="S577" s="310">
        <f t="shared" ca="1" si="140"/>
        <v>8.0771398372188976</v>
      </c>
    </row>
    <row r="578" spans="1:19" x14ac:dyDescent="0.2">
      <c r="B578" s="249"/>
      <c r="C578" s="12"/>
      <c r="D578" s="262"/>
      <c r="E578" s="262"/>
      <c r="F578" s="262"/>
      <c r="G578" s="262"/>
      <c r="H578" s="262"/>
      <c r="I578" s="262"/>
      <c r="J578" s="262"/>
      <c r="K578" s="262"/>
      <c r="L578" s="262"/>
      <c r="M578" s="806"/>
      <c r="N578" s="262"/>
      <c r="O578" s="262"/>
      <c r="P578" s="262"/>
      <c r="Q578" s="262"/>
      <c r="R578" s="262"/>
      <c r="S578" s="262"/>
    </row>
    <row r="579" spans="1:19" x14ac:dyDescent="0.2">
      <c r="A579" s="5"/>
      <c r="B579" s="249" t="str">
        <f ca="1">+'I-4 History'!B561</f>
        <v>A-38</v>
      </c>
      <c r="C579" s="14" t="str">
        <f ca="1">+'I-4 History'!C561</f>
        <v>Voluntary Separation Packages (VSP’s)</v>
      </c>
      <c r="D579" s="11"/>
      <c r="E579" s="11"/>
      <c r="F579" s="11"/>
      <c r="G579" s="11"/>
      <c r="H579" s="11"/>
      <c r="I579" s="11"/>
      <c r="J579" s="11"/>
      <c r="K579" s="11"/>
      <c r="L579" s="11"/>
      <c r="M579" s="504"/>
      <c r="N579" s="11"/>
      <c r="O579" s="11"/>
      <c r="P579" s="11"/>
      <c r="Q579" s="11"/>
      <c r="R579" s="11"/>
      <c r="S579" s="11"/>
    </row>
    <row r="580" spans="1:19" x14ac:dyDescent="0.2">
      <c r="B580" s="249"/>
      <c r="C580" s="13" t="s">
        <v>68</v>
      </c>
      <c r="D580" s="311">
        <f>'I-4 History'!D562</f>
        <v>0</v>
      </c>
      <c r="E580" s="311">
        <f>'I-4 History'!E562</f>
        <v>0</v>
      </c>
      <c r="F580" s="311">
        <f>'I-4 History'!F562</f>
        <v>0</v>
      </c>
      <c r="G580" s="311">
        <f>'I-4 History'!G562</f>
        <v>0</v>
      </c>
      <c r="H580" s="311">
        <f>'I-4 History'!H562</f>
        <v>0</v>
      </c>
      <c r="I580" s="311">
        <f>'I-4 History'!I562</f>
        <v>0</v>
      </c>
      <c r="J580" s="311">
        <f>'I-4 History'!J562</f>
        <v>0</v>
      </c>
      <c r="K580" s="311">
        <f>'I-4 History'!K562</f>
        <v>0</v>
      </c>
      <c r="L580" s="309">
        <f ca="1">'A-38'!B$64</f>
        <v>0</v>
      </c>
      <c r="M580" s="805">
        <f ca="1">'A-38'!C$64</f>
        <v>0</v>
      </c>
      <c r="N580" s="311">
        <f ca="1">'A-38'!D$64</f>
        <v>0</v>
      </c>
      <c r="O580" s="309">
        <f ca="1">'A-38'!E$64</f>
        <v>0</v>
      </c>
      <c r="P580" s="309">
        <f ca="1">'A-38'!F$64</f>
        <v>0</v>
      </c>
      <c r="Q580" s="309">
        <f ca="1">'A-38'!G$64</f>
        <v>0</v>
      </c>
      <c r="R580" s="309">
        <f ca="1">'A-38'!H$64</f>
        <v>0</v>
      </c>
      <c r="S580" s="309">
        <f ca="1">'A-38'!I$64</f>
        <v>0</v>
      </c>
    </row>
    <row r="581" spans="1:19" x14ac:dyDescent="0.2">
      <c r="B581" s="249"/>
      <c r="C581" s="13" t="s">
        <v>69</v>
      </c>
      <c r="D581" s="311">
        <f>'I-4 History'!D563</f>
        <v>0</v>
      </c>
      <c r="E581" s="311">
        <f>'I-4 History'!E563</f>
        <v>0</v>
      </c>
      <c r="F581" s="311">
        <f>'I-4 History'!F563</f>
        <v>0</v>
      </c>
      <c r="G581" s="311">
        <f>'I-4 History'!G563</f>
        <v>0</v>
      </c>
      <c r="H581" s="311">
        <f>'I-4 History'!H563</f>
        <v>0</v>
      </c>
      <c r="I581" s="311">
        <f>'I-4 History'!I563</f>
        <v>0</v>
      </c>
      <c r="J581" s="311">
        <f>'I-4 History'!J563</f>
        <v>0</v>
      </c>
      <c r="K581" s="311">
        <f>'I-4 History'!K563</f>
        <v>0</v>
      </c>
      <c r="L581" s="309">
        <f ca="1">'A-38'!B$65</f>
        <v>0</v>
      </c>
      <c r="M581" s="805">
        <f ca="1">'A-38'!C$65</f>
        <v>0</v>
      </c>
      <c r="N581" s="311">
        <f ca="1">'A-38'!D$65</f>
        <v>0</v>
      </c>
      <c r="O581" s="309">
        <f ca="1">'A-38'!E$65</f>
        <v>0</v>
      </c>
      <c r="P581" s="309">
        <f ca="1">'A-38'!F$65</f>
        <v>0</v>
      </c>
      <c r="Q581" s="309">
        <f ca="1">'A-38'!G$65</f>
        <v>0</v>
      </c>
      <c r="R581" s="309">
        <f ca="1">'A-38'!H$65</f>
        <v>0</v>
      </c>
      <c r="S581" s="309">
        <f ca="1">'A-38'!I$65</f>
        <v>0</v>
      </c>
    </row>
    <row r="582" spans="1:19" s="736" customFormat="1" x14ac:dyDescent="0.2">
      <c r="B582" s="249"/>
      <c r="C582" s="13" t="s">
        <v>546</v>
      </c>
      <c r="D582" s="311">
        <f>'I-4 History'!D564</f>
        <v>0</v>
      </c>
      <c r="E582" s="311">
        <f>'I-4 History'!E564</f>
        <v>0</v>
      </c>
      <c r="F582" s="311">
        <f>'I-4 History'!F564</f>
        <v>0</v>
      </c>
      <c r="G582" s="311">
        <f>'I-4 History'!G564</f>
        <v>0</v>
      </c>
      <c r="H582" s="311">
        <f>'I-4 History'!H564</f>
        <v>0</v>
      </c>
      <c r="I582" s="311">
        <f>'I-4 History'!I564</f>
        <v>0</v>
      </c>
      <c r="J582" s="311">
        <f>'I-4 History'!J564</f>
        <v>0</v>
      </c>
      <c r="K582" s="311">
        <f>'I-4 History'!K564</f>
        <v>0</v>
      </c>
      <c r="L582" s="309">
        <f ca="1">'A-38'!B$66</f>
        <v>0</v>
      </c>
      <c r="M582" s="805">
        <f ca="1">'A-38'!C$66</f>
        <v>0</v>
      </c>
      <c r="N582" s="311">
        <f ca="1">'A-38'!D$66</f>
        <v>0</v>
      </c>
      <c r="O582" s="309">
        <f ca="1">'A-38'!E$66</f>
        <v>0</v>
      </c>
      <c r="P582" s="309">
        <f ca="1">'A-38'!F$66</f>
        <v>0</v>
      </c>
      <c r="Q582" s="309">
        <f ca="1">'A-38'!G$66</f>
        <v>0</v>
      </c>
      <c r="R582" s="309">
        <f ca="1">'A-38'!H$66</f>
        <v>0</v>
      </c>
      <c r="S582" s="309">
        <f ca="1">'A-38'!I$66</f>
        <v>0</v>
      </c>
    </row>
    <row r="583" spans="1:19" x14ac:dyDescent="0.2">
      <c r="B583" s="249"/>
      <c r="C583" s="13" t="s">
        <v>547</v>
      </c>
      <c r="D583" s="311">
        <f>'I-4 History'!D565</f>
        <v>0</v>
      </c>
      <c r="E583" s="311">
        <f>'I-4 History'!E565</f>
        <v>0</v>
      </c>
      <c r="F583" s="311">
        <f>'I-4 History'!F565</f>
        <v>0</v>
      </c>
      <c r="G583" s="311">
        <f>'I-4 History'!G565</f>
        <v>0</v>
      </c>
      <c r="H583" s="311">
        <f>'I-4 History'!H565</f>
        <v>0</v>
      </c>
      <c r="I583" s="311">
        <f>'I-4 History'!I565</f>
        <v>0</v>
      </c>
      <c r="J583" s="311">
        <f>'I-4 History'!J565</f>
        <v>0</v>
      </c>
      <c r="K583" s="311">
        <f>'I-4 History'!K565</f>
        <v>0</v>
      </c>
      <c r="L583" s="309">
        <f ca="1">'A-38'!B$67</f>
        <v>0</v>
      </c>
      <c r="M583" s="805">
        <f ca="1">'A-38'!C$67</f>
        <v>0</v>
      </c>
      <c r="N583" s="311">
        <f ca="1">'A-38'!D$67</f>
        <v>0</v>
      </c>
      <c r="O583" s="309">
        <f ca="1">'A-38'!E$67</f>
        <v>0</v>
      </c>
      <c r="P583" s="309">
        <f ca="1">'A-38'!F$67</f>
        <v>0</v>
      </c>
      <c r="Q583" s="309">
        <f ca="1">'A-38'!G$67</f>
        <v>0</v>
      </c>
      <c r="R583" s="309">
        <f ca="1">'A-38'!H$67</f>
        <v>0</v>
      </c>
      <c r="S583" s="309">
        <f ca="1">'A-38'!I$67</f>
        <v>0</v>
      </c>
    </row>
    <row r="584" spans="1:19" s="736" customFormat="1" x14ac:dyDescent="0.2">
      <c r="B584" s="249"/>
      <c r="C584" s="13" t="s">
        <v>498</v>
      </c>
      <c r="D584" s="311">
        <f>'I-4 History'!D566</f>
        <v>0</v>
      </c>
      <c r="E584" s="311">
        <f>'I-4 History'!E566</f>
        <v>0</v>
      </c>
      <c r="F584" s="311">
        <f>'I-4 History'!F566</f>
        <v>0</v>
      </c>
      <c r="G584" s="311">
        <f>'I-4 History'!G566</f>
        <v>0</v>
      </c>
      <c r="H584" s="311">
        <f>'I-4 History'!H566</f>
        <v>0</v>
      </c>
      <c r="I584" s="311">
        <f>'I-4 History'!I566</f>
        <v>0</v>
      </c>
      <c r="J584" s="311">
        <f>'I-4 History'!J566</f>
        <v>0</v>
      </c>
      <c r="K584" s="311">
        <f>'I-4 History'!K566</f>
        <v>0</v>
      </c>
      <c r="L584" s="309">
        <f ca="1">'A-38'!B$68</f>
        <v>0</v>
      </c>
      <c r="M584" s="805">
        <f ca="1">'A-38'!C$68</f>
        <v>0</v>
      </c>
      <c r="N584" s="311">
        <f ca="1">'A-38'!D$68</f>
        <v>0</v>
      </c>
      <c r="O584" s="309">
        <f ca="1">'A-38'!E$68</f>
        <v>0</v>
      </c>
      <c r="P584" s="309">
        <f ca="1">'A-38'!F$68</f>
        <v>0</v>
      </c>
      <c r="Q584" s="309">
        <f ca="1">'A-38'!G$68</f>
        <v>0</v>
      </c>
      <c r="R584" s="309">
        <f ca="1">'A-38'!H$68</f>
        <v>0</v>
      </c>
      <c r="S584" s="309">
        <f ca="1">'A-38'!I$68</f>
        <v>0</v>
      </c>
    </row>
    <row r="585" spans="1:19" x14ac:dyDescent="0.2">
      <c r="B585" s="249"/>
      <c r="C585" s="13" t="s">
        <v>70</v>
      </c>
      <c r="D585" s="311">
        <f>'I-4 History'!D567</f>
        <v>0</v>
      </c>
      <c r="E585" s="311">
        <f>'I-4 History'!E567</f>
        <v>0</v>
      </c>
      <c r="F585" s="311">
        <f>'I-4 History'!F567</f>
        <v>0</v>
      </c>
      <c r="G585" s="311">
        <f>'I-4 History'!G567</f>
        <v>0</v>
      </c>
      <c r="H585" s="311">
        <f>'I-4 History'!H567</f>
        <v>0</v>
      </c>
      <c r="I585" s="311">
        <f>'I-4 History'!I567</f>
        <v>0</v>
      </c>
      <c r="J585" s="311">
        <f>'I-4 History'!J567</f>
        <v>0</v>
      </c>
      <c r="K585" s="311">
        <f>'I-4 History'!K567</f>
        <v>0</v>
      </c>
      <c r="L585" s="309">
        <f ca="1">'A-38'!B$69</f>
        <v>0</v>
      </c>
      <c r="M585" s="805">
        <f ca="1">'A-38'!C$69</f>
        <v>0.50385115115300927</v>
      </c>
      <c r="N585" s="311">
        <f ca="1">'A-38'!D$69</f>
        <v>0.50385115115300927</v>
      </c>
      <c r="O585" s="309">
        <f ca="1">'A-38'!E$69</f>
        <v>0.51059388480821999</v>
      </c>
      <c r="P585" s="309">
        <f ca="1">'A-38'!F$69</f>
        <v>0.51763516985828628</v>
      </c>
      <c r="Q585" s="309">
        <f ca="1">'A-38'!G$69</f>
        <v>0.52449257775506708</v>
      </c>
      <c r="R585" s="309">
        <f ca="1">'A-38'!H$69</f>
        <v>0.53102932138202252</v>
      </c>
      <c r="S585" s="309">
        <f ca="1">'A-38'!I$69</f>
        <v>0.53720224548447049</v>
      </c>
    </row>
    <row r="586" spans="1:19" x14ac:dyDescent="0.2">
      <c r="B586" s="249"/>
      <c r="C586" s="12" t="s">
        <v>75</v>
      </c>
      <c r="D586" s="312">
        <f t="shared" ref="D586:K586" si="141">SUBTOTAL(9,D580:D585)</f>
        <v>0</v>
      </c>
      <c r="E586" s="310">
        <f t="shared" si="141"/>
        <v>0</v>
      </c>
      <c r="F586" s="310">
        <f t="shared" si="141"/>
        <v>0</v>
      </c>
      <c r="G586" s="310">
        <f t="shared" si="141"/>
        <v>0</v>
      </c>
      <c r="H586" s="310">
        <f t="shared" si="141"/>
        <v>0</v>
      </c>
      <c r="I586" s="310">
        <f t="shared" si="141"/>
        <v>0</v>
      </c>
      <c r="J586" s="310">
        <f t="shared" si="141"/>
        <v>0</v>
      </c>
      <c r="K586" s="310">
        <f t="shared" si="141"/>
        <v>0</v>
      </c>
      <c r="L586" s="310">
        <f t="shared" ref="L586:S586" ca="1" si="142">SUBTOTAL(9,L580:L585)</f>
        <v>0</v>
      </c>
      <c r="M586" s="510">
        <f t="shared" ca="1" si="142"/>
        <v>0.50385115115300927</v>
      </c>
      <c r="N586" s="312">
        <f t="shared" ca="1" si="142"/>
        <v>0.50385115115300927</v>
      </c>
      <c r="O586" s="310">
        <f t="shared" ca="1" si="142"/>
        <v>0.51059388480821999</v>
      </c>
      <c r="P586" s="310">
        <f t="shared" ca="1" si="142"/>
        <v>0.51763516985828628</v>
      </c>
      <c r="Q586" s="310">
        <f t="shared" ca="1" si="142"/>
        <v>0.52449257775506708</v>
      </c>
      <c r="R586" s="310">
        <f t="shared" ca="1" si="142"/>
        <v>0.53102932138202252</v>
      </c>
      <c r="S586" s="310">
        <f t="shared" ca="1" si="142"/>
        <v>0.53720224548447049</v>
      </c>
    </row>
    <row r="587" spans="1:19" x14ac:dyDescent="0.2">
      <c r="B587" s="249"/>
      <c r="C587" s="12"/>
      <c r="D587" s="262"/>
      <c r="E587" s="262"/>
      <c r="F587" s="262"/>
      <c r="G587" s="262"/>
      <c r="H587" s="262"/>
      <c r="I587" s="262"/>
      <c r="J587" s="262"/>
      <c r="K587" s="262"/>
      <c r="L587" s="262"/>
      <c r="M587" s="806"/>
      <c r="N587" s="262"/>
      <c r="O587" s="262"/>
      <c r="P587" s="262"/>
      <c r="Q587" s="262"/>
      <c r="R587" s="262"/>
      <c r="S587" s="262"/>
    </row>
    <row r="588" spans="1:19" x14ac:dyDescent="0.2">
      <c r="A588" s="5"/>
      <c r="B588" s="249" t="str">
        <f ca="1">+'I-4 History'!B570</f>
        <v>A-39</v>
      </c>
      <c r="C588" s="14" t="str">
        <f ca="1">+'I-4 History'!C570</f>
        <v>Superannuation</v>
      </c>
      <c r="D588" s="11"/>
      <c r="E588" s="11"/>
      <c r="F588" s="11"/>
      <c r="G588" s="11"/>
      <c r="H588" s="11"/>
      <c r="I588" s="11"/>
      <c r="J588" s="11"/>
      <c r="K588" s="11"/>
      <c r="L588" s="11"/>
      <c r="M588" s="504"/>
      <c r="N588" s="11"/>
      <c r="O588" s="11"/>
      <c r="P588" s="11"/>
      <c r="Q588" s="11"/>
      <c r="R588" s="11"/>
      <c r="S588" s="11"/>
    </row>
    <row r="589" spans="1:19" x14ac:dyDescent="0.2">
      <c r="B589" s="249"/>
      <c r="C589" s="13" t="s">
        <v>68</v>
      </c>
      <c r="D589" s="311">
        <f>'I-4 History'!D571</f>
        <v>0</v>
      </c>
      <c r="E589" s="311">
        <f>'I-4 History'!E571</f>
        <v>0</v>
      </c>
      <c r="F589" s="311">
        <f>'I-4 History'!F571</f>
        <v>0</v>
      </c>
      <c r="G589" s="311">
        <f>'I-4 History'!G571</f>
        <v>0</v>
      </c>
      <c r="H589" s="311">
        <f>'I-4 History'!H571</f>
        <v>0</v>
      </c>
      <c r="I589" s="311">
        <f>'I-4 History'!I571</f>
        <v>0</v>
      </c>
      <c r="J589" s="311">
        <f>'I-4 History'!J571</f>
        <v>0</v>
      </c>
      <c r="K589" s="311">
        <f>'I-4 History'!K571</f>
        <v>0</v>
      </c>
      <c r="L589" s="309">
        <f ca="1">'A-39'!B$64</f>
        <v>0</v>
      </c>
      <c r="M589" s="805">
        <f ca="1">'A-39'!C$64</f>
        <v>0</v>
      </c>
      <c r="N589" s="311">
        <f ca="1">'A-39'!D$64</f>
        <v>0</v>
      </c>
      <c r="O589" s="309">
        <f ca="1">'A-39'!E$64</f>
        <v>0</v>
      </c>
      <c r="P589" s="309">
        <f ca="1">'A-39'!F$64</f>
        <v>0</v>
      </c>
      <c r="Q589" s="309">
        <f ca="1">'A-39'!G$64</f>
        <v>0</v>
      </c>
      <c r="R589" s="309">
        <f ca="1">'A-39'!H$64</f>
        <v>0</v>
      </c>
      <c r="S589" s="309">
        <f ca="1">'A-39'!I$64</f>
        <v>0</v>
      </c>
    </row>
    <row r="590" spans="1:19" x14ac:dyDescent="0.2">
      <c r="B590" s="249"/>
      <c r="C590" s="13" t="s">
        <v>69</v>
      </c>
      <c r="D590" s="311">
        <f>'I-4 History'!D572</f>
        <v>0</v>
      </c>
      <c r="E590" s="311">
        <f>'I-4 History'!E572</f>
        <v>0</v>
      </c>
      <c r="F590" s="311">
        <f>'I-4 History'!F572</f>
        <v>0</v>
      </c>
      <c r="G590" s="311">
        <f>'I-4 History'!G572</f>
        <v>0</v>
      </c>
      <c r="H590" s="311">
        <f>'I-4 History'!H572</f>
        <v>0</v>
      </c>
      <c r="I590" s="311">
        <f>'I-4 History'!I572</f>
        <v>0</v>
      </c>
      <c r="J590" s="311">
        <f>'I-4 History'!J572</f>
        <v>0</v>
      </c>
      <c r="K590" s="311">
        <f>'I-4 History'!K572</f>
        <v>0</v>
      </c>
      <c r="L590" s="309">
        <f ca="1">'A-39'!B$65</f>
        <v>0</v>
      </c>
      <c r="M590" s="805">
        <f ca="1">'A-39'!C$65</f>
        <v>0</v>
      </c>
      <c r="N590" s="311">
        <f ca="1">'A-39'!D$65</f>
        <v>0</v>
      </c>
      <c r="O590" s="309">
        <f ca="1">'A-39'!E$65</f>
        <v>0</v>
      </c>
      <c r="P590" s="309">
        <f ca="1">'A-39'!F$65</f>
        <v>0</v>
      </c>
      <c r="Q590" s="309">
        <f ca="1">'A-39'!G$65</f>
        <v>0</v>
      </c>
      <c r="R590" s="309">
        <f ca="1">'A-39'!H$65</f>
        <v>0</v>
      </c>
      <c r="S590" s="309">
        <f ca="1">'A-39'!I$65</f>
        <v>0</v>
      </c>
    </row>
    <row r="591" spans="1:19" s="736" customFormat="1" x14ac:dyDescent="0.2">
      <c r="B591" s="249"/>
      <c r="C591" s="13" t="s">
        <v>546</v>
      </c>
      <c r="D591" s="311">
        <f>'I-4 History'!D573</f>
        <v>0</v>
      </c>
      <c r="E591" s="311">
        <f>'I-4 History'!E573</f>
        <v>0</v>
      </c>
      <c r="F591" s="311">
        <f>'I-4 History'!F573</f>
        <v>0</v>
      </c>
      <c r="G591" s="311">
        <f>'I-4 History'!G573</f>
        <v>0</v>
      </c>
      <c r="H591" s="311">
        <f>'I-4 History'!H573</f>
        <v>0</v>
      </c>
      <c r="I591" s="311">
        <f>'I-4 History'!I573</f>
        <v>0</v>
      </c>
      <c r="J591" s="311">
        <f>'I-4 History'!J573</f>
        <v>0</v>
      </c>
      <c r="K591" s="311">
        <f>'I-4 History'!K573</f>
        <v>0</v>
      </c>
      <c r="L591" s="309">
        <f ca="1">'A-39'!B$66</f>
        <v>0</v>
      </c>
      <c r="M591" s="805">
        <f ca="1">'A-39'!C$66</f>
        <v>0</v>
      </c>
      <c r="N591" s="311">
        <f ca="1">'A-39'!D$66</f>
        <v>0</v>
      </c>
      <c r="O591" s="309">
        <f ca="1">'A-39'!E$66</f>
        <v>0</v>
      </c>
      <c r="P591" s="309">
        <f ca="1">'A-39'!F$66</f>
        <v>0</v>
      </c>
      <c r="Q591" s="309">
        <f ca="1">'A-39'!G$66</f>
        <v>0</v>
      </c>
      <c r="R591" s="309">
        <f ca="1">'A-39'!H$66</f>
        <v>0</v>
      </c>
      <c r="S591" s="309">
        <f ca="1">'A-39'!I$66</f>
        <v>0</v>
      </c>
    </row>
    <row r="592" spans="1:19" x14ac:dyDescent="0.2">
      <c r="B592" s="249"/>
      <c r="C592" s="13" t="s">
        <v>547</v>
      </c>
      <c r="D592" s="311">
        <f>'I-4 History'!D574</f>
        <v>0</v>
      </c>
      <c r="E592" s="311">
        <f>'I-4 History'!E574</f>
        <v>0</v>
      </c>
      <c r="F592" s="311">
        <f>'I-4 History'!F574</f>
        <v>0</v>
      </c>
      <c r="G592" s="311">
        <f>'I-4 History'!G574</f>
        <v>0</v>
      </c>
      <c r="H592" s="311">
        <f>'I-4 History'!H574</f>
        <v>0</v>
      </c>
      <c r="I592" s="311">
        <f>'I-4 History'!I574</f>
        <v>0</v>
      </c>
      <c r="J592" s="311">
        <f>'I-4 History'!J574</f>
        <v>0</v>
      </c>
      <c r="K592" s="311">
        <f>'I-4 History'!K574</f>
        <v>0</v>
      </c>
      <c r="L592" s="309">
        <f ca="1">'A-39'!B$67</f>
        <v>0</v>
      </c>
      <c r="M592" s="805">
        <f ca="1">'A-39'!C$67</f>
        <v>0</v>
      </c>
      <c r="N592" s="311">
        <f ca="1">'A-39'!D$67</f>
        <v>0</v>
      </c>
      <c r="O592" s="309">
        <f ca="1">'A-39'!E$67</f>
        <v>0</v>
      </c>
      <c r="P592" s="309">
        <f ca="1">'A-39'!F$67</f>
        <v>0</v>
      </c>
      <c r="Q592" s="309">
        <f ca="1">'A-39'!G$67</f>
        <v>0</v>
      </c>
      <c r="R592" s="309">
        <f ca="1">'A-39'!H$67</f>
        <v>0</v>
      </c>
      <c r="S592" s="309">
        <f ca="1">'A-39'!I$67</f>
        <v>0</v>
      </c>
    </row>
    <row r="593" spans="1:19" s="736" customFormat="1" x14ac:dyDescent="0.2">
      <c r="B593" s="249"/>
      <c r="C593" s="13" t="s">
        <v>498</v>
      </c>
      <c r="D593" s="311">
        <f>'I-4 History'!D575</f>
        <v>0</v>
      </c>
      <c r="E593" s="311">
        <f>'I-4 History'!E575</f>
        <v>0</v>
      </c>
      <c r="F593" s="311">
        <f>'I-4 History'!F575</f>
        <v>0</v>
      </c>
      <c r="G593" s="311">
        <f>'I-4 History'!G575</f>
        <v>0</v>
      </c>
      <c r="H593" s="311">
        <f>'I-4 History'!H575</f>
        <v>0</v>
      </c>
      <c r="I593" s="311">
        <f>'I-4 History'!I575</f>
        <v>0</v>
      </c>
      <c r="J593" s="311">
        <f>'I-4 History'!J575</f>
        <v>0</v>
      </c>
      <c r="K593" s="311">
        <f>'I-4 History'!K575</f>
        <v>0</v>
      </c>
      <c r="L593" s="309">
        <f ca="1">'A-39'!B$68</f>
        <v>0</v>
      </c>
      <c r="M593" s="805">
        <f ca="1">'A-39'!C$68</f>
        <v>0</v>
      </c>
      <c r="N593" s="311">
        <f ca="1">'A-39'!D$68</f>
        <v>0</v>
      </c>
      <c r="O593" s="309">
        <f ca="1">'A-39'!E$68</f>
        <v>0</v>
      </c>
      <c r="P593" s="309">
        <f ca="1">'A-39'!F$68</f>
        <v>0</v>
      </c>
      <c r="Q593" s="309">
        <f ca="1">'A-39'!G$68</f>
        <v>0</v>
      </c>
      <c r="R593" s="309">
        <f ca="1">'A-39'!H$68</f>
        <v>0</v>
      </c>
      <c r="S593" s="309">
        <f ca="1">'A-39'!I$68</f>
        <v>0</v>
      </c>
    </row>
    <row r="594" spans="1:19" x14ac:dyDescent="0.2">
      <c r="B594" s="249"/>
      <c r="C594" s="13" t="s">
        <v>70</v>
      </c>
      <c r="D594" s="311">
        <f>'I-4 History'!D576</f>
        <v>0</v>
      </c>
      <c r="E594" s="311">
        <f>'I-4 History'!E576</f>
        <v>0</v>
      </c>
      <c r="F594" s="311">
        <f>'I-4 History'!F576</f>
        <v>0</v>
      </c>
      <c r="G594" s="311">
        <f>'I-4 History'!G576</f>
        <v>0</v>
      </c>
      <c r="H594" s="311">
        <f>'I-4 History'!H576</f>
        <v>0</v>
      </c>
      <c r="I594" s="311">
        <f>'I-4 History'!I576</f>
        <v>0</v>
      </c>
      <c r="J594" s="311">
        <f>'I-4 History'!J576</f>
        <v>0</v>
      </c>
      <c r="K594" s="311">
        <f>'I-4 History'!K576</f>
        <v>0</v>
      </c>
      <c r="L594" s="309">
        <f ca="1">'A-39'!B$69</f>
        <v>0</v>
      </c>
      <c r="M594" s="805">
        <f ca="1">'A-39'!C$69</f>
        <v>-3.0021330765559968</v>
      </c>
      <c r="N594" s="311">
        <f ca="1">'A-39'!D$69</f>
        <v>-3.0021330765559968</v>
      </c>
      <c r="O594" s="309">
        <f ca="1">'A-39'!E$69</f>
        <v>-3.042308798465915</v>
      </c>
      <c r="P594" s="309">
        <f ca="1">'A-39'!F$69</f>
        <v>-3.0842634009350958</v>
      </c>
      <c r="Q594" s="309">
        <f ca="1">'A-39'!G$69</f>
        <v>-3.1251223947455706</v>
      </c>
      <c r="R594" s="309">
        <f ca="1">'A-39'!H$69</f>
        <v>-3.1640707512404238</v>
      </c>
      <c r="S594" s="309">
        <f ca="1">'A-39'!I$69</f>
        <v>-3.2008513353169321</v>
      </c>
    </row>
    <row r="595" spans="1:19" x14ac:dyDescent="0.2">
      <c r="B595" s="249"/>
      <c r="C595" s="12" t="s">
        <v>75</v>
      </c>
      <c r="D595" s="312">
        <f t="shared" ref="D595:S595" si="143">SUBTOTAL(9,D589:D594)</f>
        <v>0</v>
      </c>
      <c r="E595" s="310">
        <f t="shared" si="143"/>
        <v>0</v>
      </c>
      <c r="F595" s="310">
        <f t="shared" si="143"/>
        <v>0</v>
      </c>
      <c r="G595" s="310">
        <f t="shared" si="143"/>
        <v>0</v>
      </c>
      <c r="H595" s="310">
        <f t="shared" si="143"/>
        <v>0</v>
      </c>
      <c r="I595" s="310">
        <f t="shared" si="143"/>
        <v>0</v>
      </c>
      <c r="J595" s="310">
        <f t="shared" si="143"/>
        <v>0</v>
      </c>
      <c r="K595" s="310">
        <f t="shared" si="143"/>
        <v>0</v>
      </c>
      <c r="L595" s="310">
        <f t="shared" ca="1" si="143"/>
        <v>0</v>
      </c>
      <c r="M595" s="510">
        <f t="shared" ca="1" si="143"/>
        <v>-3.0021330765559968</v>
      </c>
      <c r="N595" s="312">
        <f t="shared" ca="1" si="143"/>
        <v>-3.0021330765559968</v>
      </c>
      <c r="O595" s="310">
        <f t="shared" ca="1" si="143"/>
        <v>-3.042308798465915</v>
      </c>
      <c r="P595" s="310">
        <f t="shared" ca="1" si="143"/>
        <v>-3.0842634009350958</v>
      </c>
      <c r="Q595" s="310">
        <f t="shared" ca="1" si="143"/>
        <v>-3.1251223947455706</v>
      </c>
      <c r="R595" s="310">
        <f t="shared" ca="1" si="143"/>
        <v>-3.1640707512404238</v>
      </c>
      <c r="S595" s="310">
        <f t="shared" ca="1" si="143"/>
        <v>-3.2008513353169321</v>
      </c>
    </row>
    <row r="596" spans="1:19" x14ac:dyDescent="0.2">
      <c r="B596" s="249"/>
      <c r="C596" s="12"/>
      <c r="D596" s="262"/>
      <c r="E596" s="262"/>
      <c r="F596" s="262"/>
      <c r="G596" s="262"/>
      <c r="H596" s="262"/>
      <c r="I596" s="262"/>
      <c r="J596" s="262"/>
      <c r="K596" s="262"/>
      <c r="L596" s="262"/>
      <c r="M596" s="806"/>
      <c r="N596" s="262"/>
      <c r="O596" s="262"/>
      <c r="P596" s="262"/>
      <c r="Q596" s="262"/>
      <c r="R596" s="262"/>
      <c r="S596" s="262"/>
    </row>
    <row r="597" spans="1:19" x14ac:dyDescent="0.2">
      <c r="A597" s="5"/>
      <c r="B597" s="249" t="str">
        <f ca="1">+'I-4 History'!B579</f>
        <v>A-40</v>
      </c>
      <c r="C597" s="14" t="str">
        <f ca="1">+'I-4 History'!C579</f>
        <v>Self Insurance</v>
      </c>
      <c r="D597" s="11"/>
      <c r="E597" s="11"/>
      <c r="F597" s="11"/>
      <c r="G597" s="11"/>
      <c r="H597" s="11"/>
      <c r="I597" s="11"/>
      <c r="J597" s="11"/>
      <c r="K597" s="11"/>
      <c r="L597" s="11"/>
      <c r="M597" s="504"/>
      <c r="N597" s="11"/>
      <c r="O597" s="11"/>
      <c r="P597" s="11"/>
      <c r="Q597" s="11"/>
      <c r="R597" s="11"/>
      <c r="S597" s="11"/>
    </row>
    <row r="598" spans="1:19" x14ac:dyDescent="0.2">
      <c r="B598" s="249"/>
      <c r="C598" s="13" t="s">
        <v>68</v>
      </c>
      <c r="D598" s="311">
        <f>'I-4 History'!D580</f>
        <v>0</v>
      </c>
      <c r="E598" s="311">
        <f>'I-4 History'!E580</f>
        <v>0</v>
      </c>
      <c r="F598" s="311">
        <f>'I-4 History'!F580</f>
        <v>0</v>
      </c>
      <c r="G598" s="311">
        <f>'I-4 History'!G580</f>
        <v>0</v>
      </c>
      <c r="H598" s="311">
        <f>'I-4 History'!H580</f>
        <v>0</v>
      </c>
      <c r="I598" s="311">
        <f>'I-4 History'!I580</f>
        <v>0</v>
      </c>
      <c r="J598" s="311">
        <f>'I-4 History'!J580</f>
        <v>0</v>
      </c>
      <c r="K598" s="311">
        <f>'I-4 History'!K580</f>
        <v>0</v>
      </c>
      <c r="L598" s="309">
        <f ca="1">'A-40'!B$64</f>
        <v>0</v>
      </c>
      <c r="M598" s="805">
        <f ca="1">'A-40'!C$64</f>
        <v>0</v>
      </c>
      <c r="N598" s="311">
        <f ca="1">'A-40'!D$64</f>
        <v>0</v>
      </c>
      <c r="O598" s="309">
        <f ca="1">'A-40'!E$64</f>
        <v>0</v>
      </c>
      <c r="P598" s="309">
        <f ca="1">'A-40'!F$64</f>
        <v>0</v>
      </c>
      <c r="Q598" s="309">
        <f ca="1">'A-40'!G$64</f>
        <v>0</v>
      </c>
      <c r="R598" s="309">
        <f ca="1">'A-40'!H$64</f>
        <v>0</v>
      </c>
      <c r="S598" s="309">
        <f ca="1">'A-40'!I$64</f>
        <v>0</v>
      </c>
    </row>
    <row r="599" spans="1:19" x14ac:dyDescent="0.2">
      <c r="B599" s="249"/>
      <c r="C599" s="13" t="s">
        <v>69</v>
      </c>
      <c r="D599" s="311">
        <f>'I-4 History'!D581</f>
        <v>0</v>
      </c>
      <c r="E599" s="311">
        <f>'I-4 History'!E581</f>
        <v>0</v>
      </c>
      <c r="F599" s="311">
        <f>'I-4 History'!F581</f>
        <v>0</v>
      </c>
      <c r="G599" s="311">
        <f>'I-4 History'!G581</f>
        <v>0</v>
      </c>
      <c r="H599" s="311">
        <f>'I-4 History'!H581</f>
        <v>0</v>
      </c>
      <c r="I599" s="311">
        <f>'I-4 History'!I581</f>
        <v>0</v>
      </c>
      <c r="J599" s="311">
        <f>'I-4 History'!J581</f>
        <v>0</v>
      </c>
      <c r="K599" s="311">
        <f>'I-4 History'!K581</f>
        <v>0</v>
      </c>
      <c r="L599" s="309">
        <f ca="1">'A-40'!B$65</f>
        <v>0</v>
      </c>
      <c r="M599" s="805">
        <f ca="1">'A-40'!C$65</f>
        <v>0</v>
      </c>
      <c r="N599" s="311">
        <f ca="1">'A-40'!D$65</f>
        <v>0</v>
      </c>
      <c r="O599" s="309">
        <f ca="1">'A-40'!E$65</f>
        <v>0</v>
      </c>
      <c r="P599" s="309">
        <f ca="1">'A-40'!F$65</f>
        <v>0</v>
      </c>
      <c r="Q599" s="309">
        <f ca="1">'A-40'!G$65</f>
        <v>0</v>
      </c>
      <c r="R599" s="309">
        <f ca="1">'A-40'!H$65</f>
        <v>0</v>
      </c>
      <c r="S599" s="309">
        <f ca="1">'A-40'!I$65</f>
        <v>0</v>
      </c>
    </row>
    <row r="600" spans="1:19" s="736" customFormat="1" x14ac:dyDescent="0.2">
      <c r="B600" s="249"/>
      <c r="C600" s="13" t="s">
        <v>546</v>
      </c>
      <c r="D600" s="311">
        <f>'I-4 History'!D582</f>
        <v>0</v>
      </c>
      <c r="E600" s="311">
        <f>'I-4 History'!E582</f>
        <v>0</v>
      </c>
      <c r="F600" s="311">
        <f>'I-4 History'!F582</f>
        <v>0</v>
      </c>
      <c r="G600" s="311">
        <f>'I-4 History'!G582</f>
        <v>0</v>
      </c>
      <c r="H600" s="311">
        <f>'I-4 History'!H582</f>
        <v>0</v>
      </c>
      <c r="I600" s="311">
        <f>'I-4 History'!I582</f>
        <v>0</v>
      </c>
      <c r="J600" s="311">
        <f>'I-4 History'!J582</f>
        <v>0</v>
      </c>
      <c r="K600" s="311">
        <f>'I-4 History'!K582</f>
        <v>0</v>
      </c>
      <c r="L600" s="309">
        <f ca="1">'A-40'!B$66</f>
        <v>0</v>
      </c>
      <c r="M600" s="805">
        <f ca="1">'A-40'!C$66</f>
        <v>0</v>
      </c>
      <c r="N600" s="311">
        <f ca="1">'A-40'!D$66</f>
        <v>0</v>
      </c>
      <c r="O600" s="309">
        <f ca="1">'A-40'!E$66</f>
        <v>0</v>
      </c>
      <c r="P600" s="309">
        <f ca="1">'A-40'!F$66</f>
        <v>0</v>
      </c>
      <c r="Q600" s="309">
        <f ca="1">'A-40'!G$66</f>
        <v>0</v>
      </c>
      <c r="R600" s="309">
        <f ca="1">'A-40'!H$66</f>
        <v>0</v>
      </c>
      <c r="S600" s="309">
        <f ca="1">'A-40'!I$66</f>
        <v>0</v>
      </c>
    </row>
    <row r="601" spans="1:19" x14ac:dyDescent="0.2">
      <c r="B601" s="249"/>
      <c r="C601" s="13" t="s">
        <v>547</v>
      </c>
      <c r="D601" s="311">
        <f>'I-4 History'!D583</f>
        <v>0</v>
      </c>
      <c r="E601" s="311">
        <f>'I-4 History'!E583</f>
        <v>0</v>
      </c>
      <c r="F601" s="311">
        <f>'I-4 History'!F583</f>
        <v>0</v>
      </c>
      <c r="G601" s="311">
        <f>'I-4 History'!G583</f>
        <v>0</v>
      </c>
      <c r="H601" s="311">
        <f>'I-4 History'!H583</f>
        <v>0</v>
      </c>
      <c r="I601" s="311">
        <f>'I-4 History'!I583</f>
        <v>0</v>
      </c>
      <c r="J601" s="311">
        <f>'I-4 History'!J583</f>
        <v>0</v>
      </c>
      <c r="K601" s="311">
        <f>'I-4 History'!K583</f>
        <v>0</v>
      </c>
      <c r="L601" s="309">
        <f ca="1">'A-40'!B$67</f>
        <v>0</v>
      </c>
      <c r="M601" s="805">
        <f ca="1">'A-40'!C$67</f>
        <v>0</v>
      </c>
      <c r="N601" s="311">
        <f ca="1">'A-40'!D$67</f>
        <v>0</v>
      </c>
      <c r="O601" s="309">
        <f ca="1">'A-40'!E$67</f>
        <v>0</v>
      </c>
      <c r="P601" s="309">
        <f ca="1">'A-40'!F$67</f>
        <v>0</v>
      </c>
      <c r="Q601" s="309">
        <f ca="1">'A-40'!G$67</f>
        <v>0</v>
      </c>
      <c r="R601" s="309">
        <f ca="1">'A-40'!H$67</f>
        <v>0</v>
      </c>
      <c r="S601" s="309">
        <f ca="1">'A-40'!I$67</f>
        <v>0</v>
      </c>
    </row>
    <row r="602" spans="1:19" s="736" customFormat="1" x14ac:dyDescent="0.2">
      <c r="B602" s="249"/>
      <c r="C602" s="13" t="s">
        <v>498</v>
      </c>
      <c r="D602" s="311">
        <f>'I-4 History'!D584</f>
        <v>0</v>
      </c>
      <c r="E602" s="311">
        <f>'I-4 History'!E584</f>
        <v>0</v>
      </c>
      <c r="F602" s="311">
        <f>'I-4 History'!F584</f>
        <v>0</v>
      </c>
      <c r="G602" s="311">
        <f>'I-4 History'!G584</f>
        <v>0</v>
      </c>
      <c r="H602" s="311">
        <f>'I-4 History'!H584</f>
        <v>0</v>
      </c>
      <c r="I602" s="311">
        <f>'I-4 History'!I584</f>
        <v>0</v>
      </c>
      <c r="J602" s="311">
        <f>'I-4 History'!J584</f>
        <v>0</v>
      </c>
      <c r="K602" s="311">
        <f>'I-4 History'!K584</f>
        <v>0</v>
      </c>
      <c r="L602" s="309">
        <f ca="1">'A-40'!B$68</f>
        <v>0</v>
      </c>
      <c r="M602" s="805">
        <f ca="1">'A-40'!C$68</f>
        <v>0</v>
      </c>
      <c r="N602" s="311">
        <f ca="1">'A-40'!D$68</f>
        <v>0</v>
      </c>
      <c r="O602" s="309">
        <f ca="1">'A-40'!E$68</f>
        <v>0</v>
      </c>
      <c r="P602" s="309">
        <f ca="1">'A-40'!F$68</f>
        <v>0</v>
      </c>
      <c r="Q602" s="309">
        <f ca="1">'A-40'!G$68</f>
        <v>0</v>
      </c>
      <c r="R602" s="309">
        <f ca="1">'A-40'!H$68</f>
        <v>0</v>
      </c>
      <c r="S602" s="309">
        <f ca="1">'A-40'!I$68</f>
        <v>0</v>
      </c>
    </row>
    <row r="603" spans="1:19" x14ac:dyDescent="0.2">
      <c r="B603" s="249"/>
      <c r="C603" s="13" t="s">
        <v>70</v>
      </c>
      <c r="D603" s="311">
        <f>'I-4 History'!D585</f>
        <v>0</v>
      </c>
      <c r="E603" s="311">
        <f>'I-4 History'!E585</f>
        <v>0</v>
      </c>
      <c r="F603" s="311">
        <f>'I-4 History'!F585</f>
        <v>0</v>
      </c>
      <c r="G603" s="311">
        <f>'I-4 History'!G585</f>
        <v>0</v>
      </c>
      <c r="H603" s="311">
        <f>'I-4 History'!H585</f>
        <v>0</v>
      </c>
      <c r="I603" s="311">
        <f>'I-4 History'!I585</f>
        <v>0</v>
      </c>
      <c r="J603" s="311">
        <f>'I-4 History'!J585</f>
        <v>0</v>
      </c>
      <c r="K603" s="311">
        <f>'I-4 History'!K585</f>
        <v>0</v>
      </c>
      <c r="L603" s="309">
        <f ca="1">'A-40'!B$69</f>
        <v>0</v>
      </c>
      <c r="M603" s="805">
        <f ca="1">'A-40'!C$69</f>
        <v>0.61666457448503087</v>
      </c>
      <c r="N603" s="311">
        <f ca="1">'A-40'!D$69</f>
        <v>0.61666457448503087</v>
      </c>
      <c r="O603" s="309">
        <f ca="1">'A-40'!E$69</f>
        <v>0.62491702160327456</v>
      </c>
      <c r="P603" s="309">
        <f ca="1">'A-40'!F$69</f>
        <v>0.63353486645545065</v>
      </c>
      <c r="Q603" s="309">
        <f ca="1">'A-40'!G$69</f>
        <v>0.64192766363982068</v>
      </c>
      <c r="R603" s="309">
        <f ca="1">'A-40'!H$69</f>
        <v>0.64992799909208621</v>
      </c>
      <c r="S603" s="309">
        <f ca="1">'A-40'!I$69</f>
        <v>0.65748305499749293</v>
      </c>
    </row>
    <row r="604" spans="1:19" x14ac:dyDescent="0.2">
      <c r="B604" s="249"/>
      <c r="C604" s="12" t="s">
        <v>75</v>
      </c>
      <c r="D604" s="312">
        <f t="shared" ref="D604:S604" si="144">SUBTOTAL(9,D598:D603)</f>
        <v>0</v>
      </c>
      <c r="E604" s="310">
        <f t="shared" si="144"/>
        <v>0</v>
      </c>
      <c r="F604" s="310">
        <f t="shared" si="144"/>
        <v>0</v>
      </c>
      <c r="G604" s="310">
        <f t="shared" si="144"/>
        <v>0</v>
      </c>
      <c r="H604" s="310">
        <f t="shared" si="144"/>
        <v>0</v>
      </c>
      <c r="I604" s="310">
        <f t="shared" si="144"/>
        <v>0</v>
      </c>
      <c r="J604" s="310">
        <f t="shared" si="144"/>
        <v>0</v>
      </c>
      <c r="K604" s="310">
        <f t="shared" si="144"/>
        <v>0</v>
      </c>
      <c r="L604" s="310">
        <f t="shared" ca="1" si="144"/>
        <v>0</v>
      </c>
      <c r="M604" s="510">
        <f t="shared" ca="1" si="144"/>
        <v>0.61666457448503087</v>
      </c>
      <c r="N604" s="312">
        <f t="shared" ca="1" si="144"/>
        <v>0.61666457448503087</v>
      </c>
      <c r="O604" s="310">
        <f t="shared" ca="1" si="144"/>
        <v>0.62491702160327456</v>
      </c>
      <c r="P604" s="310">
        <f t="shared" ca="1" si="144"/>
        <v>0.63353486645545065</v>
      </c>
      <c r="Q604" s="310">
        <f t="shared" ca="1" si="144"/>
        <v>0.64192766363982068</v>
      </c>
      <c r="R604" s="310">
        <f t="shared" ca="1" si="144"/>
        <v>0.64992799909208621</v>
      </c>
      <c r="S604" s="310">
        <f t="shared" ca="1" si="144"/>
        <v>0.65748305499749293</v>
      </c>
    </row>
    <row r="605" spans="1:19" x14ac:dyDescent="0.2">
      <c r="B605" s="249"/>
      <c r="C605" s="12"/>
      <c r="D605" s="262"/>
      <c r="E605" s="262"/>
      <c r="F605" s="262"/>
      <c r="G605" s="262"/>
      <c r="H605" s="262"/>
      <c r="I605" s="262"/>
      <c r="J605" s="262"/>
      <c r="K605" s="262"/>
      <c r="L605" s="262"/>
      <c r="M605" s="806"/>
      <c r="N605" s="262"/>
      <c r="O605" s="262"/>
      <c r="P605" s="262"/>
      <c r="Q605" s="262"/>
      <c r="R605" s="262"/>
      <c r="S605" s="262"/>
    </row>
    <row r="606" spans="1:19" x14ac:dyDescent="0.2">
      <c r="A606" s="5"/>
      <c r="B606" s="249">
        <f ca="1">+'I-4 History'!B588</f>
        <v>0</v>
      </c>
      <c r="C606" s="14" t="e">
        <f ca="1">+'I-4 History'!C588</f>
        <v>#N/A</v>
      </c>
      <c r="D606" s="11"/>
      <c r="E606" s="11"/>
      <c r="F606" s="11"/>
      <c r="G606" s="11"/>
      <c r="H606" s="11"/>
      <c r="I606" s="11"/>
      <c r="J606" s="11"/>
      <c r="K606" s="11"/>
      <c r="L606" s="11"/>
      <c r="M606" s="504"/>
      <c r="N606" s="11"/>
      <c r="O606" s="11"/>
      <c r="P606" s="11"/>
      <c r="Q606" s="11"/>
      <c r="R606" s="11"/>
      <c r="S606" s="11"/>
    </row>
    <row r="607" spans="1:19" x14ac:dyDescent="0.2">
      <c r="B607" s="249"/>
      <c r="C607" s="13" t="s">
        <v>68</v>
      </c>
      <c r="D607" s="311">
        <f>'I-4 History'!D589</f>
        <v>0</v>
      </c>
      <c r="E607" s="311">
        <f>'I-4 History'!E589</f>
        <v>0</v>
      </c>
      <c r="F607" s="311">
        <f>'I-4 History'!F589</f>
        <v>0</v>
      </c>
      <c r="G607" s="311">
        <f>'I-4 History'!G589</f>
        <v>0</v>
      </c>
      <c r="H607" s="311">
        <f>'I-4 History'!H589</f>
        <v>0</v>
      </c>
      <c r="I607" s="311">
        <f>'I-4 History'!I589</f>
        <v>0</v>
      </c>
      <c r="J607" s="311">
        <f>'I-4 History'!J589</f>
        <v>0</v>
      </c>
      <c r="K607" s="311">
        <f>'I-4 History'!K589</f>
        <v>0</v>
      </c>
      <c r="L607" s="309">
        <f ca="1">'A-41'!B$64</f>
        <v>0</v>
      </c>
      <c r="M607" s="805">
        <f ca="1">'A-41'!C$64</f>
        <v>0</v>
      </c>
      <c r="N607" s="311">
        <f ca="1">'A-41'!D$64</f>
        <v>0</v>
      </c>
      <c r="O607" s="309">
        <f ca="1">'A-41'!E$64</f>
        <v>0</v>
      </c>
      <c r="P607" s="309">
        <f ca="1">'A-41'!F$64</f>
        <v>0</v>
      </c>
      <c r="Q607" s="309">
        <f ca="1">'A-41'!G$64</f>
        <v>0</v>
      </c>
      <c r="R607" s="309">
        <f ca="1">'A-41'!H$64</f>
        <v>0</v>
      </c>
      <c r="S607" s="309">
        <f ca="1">'A-41'!I$64</f>
        <v>0</v>
      </c>
    </row>
    <row r="608" spans="1:19" x14ac:dyDescent="0.2">
      <c r="B608" s="249"/>
      <c r="C608" s="13" t="s">
        <v>69</v>
      </c>
      <c r="D608" s="311">
        <f>'I-4 History'!D590</f>
        <v>0</v>
      </c>
      <c r="E608" s="311">
        <f>'I-4 History'!E590</f>
        <v>0</v>
      </c>
      <c r="F608" s="311">
        <f>'I-4 History'!F590</f>
        <v>0</v>
      </c>
      <c r="G608" s="311">
        <f>'I-4 History'!G590</f>
        <v>0</v>
      </c>
      <c r="H608" s="311">
        <f>'I-4 History'!H590</f>
        <v>0</v>
      </c>
      <c r="I608" s="311">
        <f>'I-4 History'!I590</f>
        <v>0</v>
      </c>
      <c r="J608" s="311">
        <f>'I-4 History'!J590</f>
        <v>0</v>
      </c>
      <c r="K608" s="311">
        <f>'I-4 History'!K590</f>
        <v>0</v>
      </c>
      <c r="L608" s="309">
        <f ca="1">'A-41'!B$65</f>
        <v>0</v>
      </c>
      <c r="M608" s="805">
        <f ca="1">'A-41'!C$65</f>
        <v>0</v>
      </c>
      <c r="N608" s="311">
        <f ca="1">'A-41'!D$65</f>
        <v>0</v>
      </c>
      <c r="O608" s="309">
        <f ca="1">'A-41'!E$65</f>
        <v>0</v>
      </c>
      <c r="P608" s="309">
        <f ca="1">'A-41'!F$65</f>
        <v>0</v>
      </c>
      <c r="Q608" s="309">
        <f ca="1">'A-41'!G$65</f>
        <v>0</v>
      </c>
      <c r="R608" s="309">
        <f ca="1">'A-41'!H$65</f>
        <v>0</v>
      </c>
      <c r="S608" s="309">
        <f ca="1">'A-41'!I$65</f>
        <v>0</v>
      </c>
    </row>
    <row r="609" spans="2:19" s="736" customFormat="1" x14ac:dyDescent="0.2">
      <c r="B609" s="249"/>
      <c r="C609" s="13" t="s">
        <v>546</v>
      </c>
      <c r="D609" s="311">
        <f>'I-4 History'!D591</f>
        <v>0</v>
      </c>
      <c r="E609" s="311">
        <f>'I-4 History'!E591</f>
        <v>0</v>
      </c>
      <c r="F609" s="311">
        <f>'I-4 History'!F591</f>
        <v>0</v>
      </c>
      <c r="G609" s="311">
        <f>'I-4 History'!G591</f>
        <v>0</v>
      </c>
      <c r="H609" s="311">
        <f>'I-4 History'!H591</f>
        <v>0</v>
      </c>
      <c r="I609" s="311">
        <f>'I-4 History'!I591</f>
        <v>0</v>
      </c>
      <c r="J609" s="311">
        <f>'I-4 History'!J591</f>
        <v>0</v>
      </c>
      <c r="K609" s="311">
        <f>'I-4 History'!K591</f>
        <v>0</v>
      </c>
      <c r="L609" s="309">
        <f ca="1">'A-41'!B$66</f>
        <v>0</v>
      </c>
      <c r="M609" s="805">
        <f ca="1">'A-41'!C$66</f>
        <v>0</v>
      </c>
      <c r="N609" s="311">
        <f ca="1">'A-41'!D$66</f>
        <v>0</v>
      </c>
      <c r="O609" s="309">
        <f ca="1">'A-41'!E$66</f>
        <v>0</v>
      </c>
      <c r="P609" s="309">
        <f ca="1">'A-41'!F$66</f>
        <v>0</v>
      </c>
      <c r="Q609" s="309">
        <f ca="1">'A-41'!G$66</f>
        <v>0</v>
      </c>
      <c r="R609" s="309">
        <f ca="1">'A-41'!H$66</f>
        <v>0</v>
      </c>
      <c r="S609" s="309">
        <f ca="1">'A-41'!I$66</f>
        <v>0</v>
      </c>
    </row>
    <row r="610" spans="2:19" x14ac:dyDescent="0.2">
      <c r="B610" s="249"/>
      <c r="C610" s="13" t="s">
        <v>547</v>
      </c>
      <c r="D610" s="311">
        <f>'I-4 History'!D592</f>
        <v>0</v>
      </c>
      <c r="E610" s="311">
        <f>'I-4 History'!E592</f>
        <v>0</v>
      </c>
      <c r="F610" s="311">
        <f>'I-4 History'!F592</f>
        <v>0</v>
      </c>
      <c r="G610" s="311">
        <f>'I-4 History'!G592</f>
        <v>0</v>
      </c>
      <c r="H610" s="311">
        <f>'I-4 History'!H592</f>
        <v>0</v>
      </c>
      <c r="I610" s="311">
        <f>'I-4 History'!I592</f>
        <v>0</v>
      </c>
      <c r="J610" s="311">
        <f>'I-4 History'!J592</f>
        <v>0</v>
      </c>
      <c r="K610" s="311">
        <f>'I-4 History'!K592</f>
        <v>0</v>
      </c>
      <c r="L610" s="309">
        <f ca="1">'A-41'!B$67</f>
        <v>0</v>
      </c>
      <c r="M610" s="805">
        <f ca="1">'A-41'!C$67</f>
        <v>0</v>
      </c>
      <c r="N610" s="311">
        <f ca="1">'A-41'!D$67</f>
        <v>0</v>
      </c>
      <c r="O610" s="309">
        <f ca="1">'A-41'!E$67</f>
        <v>0</v>
      </c>
      <c r="P610" s="309">
        <f ca="1">'A-41'!F$67</f>
        <v>0</v>
      </c>
      <c r="Q610" s="309">
        <f ca="1">'A-41'!G$67</f>
        <v>0</v>
      </c>
      <c r="R610" s="309">
        <f ca="1">'A-41'!H$67</f>
        <v>0</v>
      </c>
      <c r="S610" s="309">
        <f ca="1">'A-41'!I$67</f>
        <v>0</v>
      </c>
    </row>
    <row r="611" spans="2:19" s="736" customFormat="1" x14ac:dyDescent="0.2">
      <c r="B611" s="249"/>
      <c r="C611" s="13" t="s">
        <v>498</v>
      </c>
      <c r="D611" s="311">
        <f>'I-4 History'!D593</f>
        <v>0</v>
      </c>
      <c r="E611" s="311">
        <f>'I-4 History'!E593</f>
        <v>0</v>
      </c>
      <c r="F611" s="311">
        <f>'I-4 History'!F593</f>
        <v>0</v>
      </c>
      <c r="G611" s="311">
        <f>'I-4 History'!G593</f>
        <v>0</v>
      </c>
      <c r="H611" s="311">
        <f>'I-4 History'!H593</f>
        <v>0</v>
      </c>
      <c r="I611" s="311">
        <f>'I-4 History'!I593</f>
        <v>0</v>
      </c>
      <c r="J611" s="311">
        <f>'I-4 History'!J593</f>
        <v>0</v>
      </c>
      <c r="K611" s="311">
        <f>'I-4 History'!K593</f>
        <v>0</v>
      </c>
      <c r="L611" s="309">
        <f ca="1">'A-41'!B$68</f>
        <v>0</v>
      </c>
      <c r="M611" s="805">
        <f ca="1">'A-41'!C$68</f>
        <v>0</v>
      </c>
      <c r="N611" s="311">
        <f ca="1">'A-41'!D$68</f>
        <v>0</v>
      </c>
      <c r="O611" s="309">
        <f ca="1">'A-41'!E$68</f>
        <v>0</v>
      </c>
      <c r="P611" s="309">
        <f ca="1">'A-41'!F$68</f>
        <v>0</v>
      </c>
      <c r="Q611" s="309">
        <f ca="1">'A-41'!G$68</f>
        <v>0</v>
      </c>
      <c r="R611" s="309">
        <f ca="1">'A-41'!H$68</f>
        <v>0</v>
      </c>
      <c r="S611" s="309">
        <f ca="1">'A-41'!I$68</f>
        <v>0</v>
      </c>
    </row>
    <row r="612" spans="2:19" x14ac:dyDescent="0.2">
      <c r="B612" s="249"/>
      <c r="C612" s="13" t="s">
        <v>70</v>
      </c>
      <c r="D612" s="311">
        <f>'I-4 History'!D594</f>
        <v>0</v>
      </c>
      <c r="E612" s="311">
        <f>'I-4 History'!E594</f>
        <v>0</v>
      </c>
      <c r="F612" s="311">
        <f>'I-4 History'!F594</f>
        <v>0</v>
      </c>
      <c r="G612" s="311">
        <f>'I-4 History'!G594</f>
        <v>0</v>
      </c>
      <c r="H612" s="311">
        <f>'I-4 History'!H594</f>
        <v>0</v>
      </c>
      <c r="I612" s="311">
        <f>'I-4 History'!I594</f>
        <v>0</v>
      </c>
      <c r="J612" s="311">
        <f>'I-4 History'!J594</f>
        <v>0</v>
      </c>
      <c r="K612" s="311">
        <f>'I-4 History'!K594</f>
        <v>0</v>
      </c>
      <c r="L612" s="309">
        <f ca="1">'A-41'!B$69</f>
        <v>0</v>
      </c>
      <c r="M612" s="805">
        <f ca="1">'A-41'!C$69</f>
        <v>0</v>
      </c>
      <c r="N612" s="311">
        <f ca="1">'A-41'!D$69</f>
        <v>0</v>
      </c>
      <c r="O612" s="309">
        <f ca="1">'A-41'!E$69</f>
        <v>0</v>
      </c>
      <c r="P612" s="309">
        <f ca="1">'A-41'!F$69</f>
        <v>0</v>
      </c>
      <c r="Q612" s="309">
        <f ca="1">'A-41'!G$69</f>
        <v>0</v>
      </c>
      <c r="R612" s="309">
        <f ca="1">'A-41'!H$69</f>
        <v>0</v>
      </c>
      <c r="S612" s="309">
        <f ca="1">'A-41'!I$69</f>
        <v>0</v>
      </c>
    </row>
    <row r="613" spans="2:19" x14ac:dyDescent="0.2">
      <c r="B613" s="249"/>
      <c r="C613" s="12" t="s">
        <v>75</v>
      </c>
      <c r="D613" s="310">
        <f t="shared" ref="D613:S613" si="145">SUBTOTAL(9,D607:D612)</f>
        <v>0</v>
      </c>
      <c r="E613" s="310">
        <f t="shared" si="145"/>
        <v>0</v>
      </c>
      <c r="F613" s="310">
        <f t="shared" si="145"/>
        <v>0</v>
      </c>
      <c r="G613" s="310">
        <f t="shared" si="145"/>
        <v>0</v>
      </c>
      <c r="H613" s="310">
        <f t="shared" si="145"/>
        <v>0</v>
      </c>
      <c r="I613" s="310">
        <f t="shared" si="145"/>
        <v>0</v>
      </c>
      <c r="J613" s="310">
        <f t="shared" si="145"/>
        <v>0</v>
      </c>
      <c r="K613" s="310">
        <f t="shared" si="145"/>
        <v>0</v>
      </c>
      <c r="L613" s="310">
        <f t="shared" ca="1" si="145"/>
        <v>0</v>
      </c>
      <c r="M613" s="510">
        <f t="shared" ca="1" si="145"/>
        <v>0</v>
      </c>
      <c r="N613" s="312">
        <f t="shared" ca="1" si="145"/>
        <v>0</v>
      </c>
      <c r="O613" s="310">
        <f t="shared" ca="1" si="145"/>
        <v>0</v>
      </c>
      <c r="P613" s="310">
        <f t="shared" ca="1" si="145"/>
        <v>0</v>
      </c>
      <c r="Q613" s="310">
        <f t="shared" ca="1" si="145"/>
        <v>0</v>
      </c>
      <c r="R613" s="310">
        <f t="shared" ca="1" si="145"/>
        <v>0</v>
      </c>
      <c r="S613" s="310">
        <f t="shared" ca="1" si="145"/>
        <v>0</v>
      </c>
    </row>
    <row r="614" spans="2:19" s="842" customFormat="1" x14ac:dyDescent="0.2">
      <c r="B614" s="249"/>
      <c r="C614" s="12"/>
      <c r="D614" s="310"/>
      <c r="E614" s="310"/>
      <c r="F614" s="310"/>
      <c r="G614" s="310"/>
      <c r="H614" s="310"/>
      <c r="I614" s="310"/>
      <c r="J614" s="310"/>
      <c r="K614" s="310"/>
      <c r="L614" s="310"/>
      <c r="M614" s="510"/>
      <c r="N614" s="312"/>
      <c r="O614" s="310"/>
      <c r="P614" s="310"/>
      <c r="Q614" s="310"/>
      <c r="R614" s="310"/>
      <c r="S614" s="310"/>
    </row>
    <row r="615" spans="2:19" ht="17.25" customHeight="1" thickBot="1" x14ac:dyDescent="0.25">
      <c r="B615" s="250"/>
      <c r="C615" s="268" t="str">
        <f>CONCATENATE("Total ", +C569:C569)</f>
        <v xml:space="preserve">Total Other </v>
      </c>
      <c r="D615" s="313">
        <f t="shared" ref="D615:S615" si="146">SUBTOTAL(9,D570:D613)</f>
        <v>0</v>
      </c>
      <c r="E615" s="313">
        <f t="shared" si="146"/>
        <v>0</v>
      </c>
      <c r="F615" s="313">
        <f t="shared" si="146"/>
        <v>0</v>
      </c>
      <c r="G615" s="313">
        <f t="shared" si="146"/>
        <v>0</v>
      </c>
      <c r="H615" s="313">
        <f t="shared" si="146"/>
        <v>0</v>
      </c>
      <c r="I615" s="313">
        <f t="shared" si="146"/>
        <v>0</v>
      </c>
      <c r="J615" s="313">
        <f t="shared" si="146"/>
        <v>0</v>
      </c>
      <c r="K615" s="313">
        <f t="shared" si="146"/>
        <v>0</v>
      </c>
      <c r="L615" s="313">
        <f t="shared" ca="1" si="146"/>
        <v>0</v>
      </c>
      <c r="M615" s="313">
        <f t="shared" ca="1" si="146"/>
        <v>5.694069905073265</v>
      </c>
      <c r="N615" s="313">
        <f t="shared" ca="1" si="146"/>
        <v>5.694069905073265</v>
      </c>
      <c r="O615" s="313">
        <f t="shared" ca="1" si="146"/>
        <v>5.7702701810797823</v>
      </c>
      <c r="P615" s="313">
        <f t="shared" ca="1" si="146"/>
        <v>5.8498444148686195</v>
      </c>
      <c r="Q615" s="313">
        <f t="shared" ca="1" si="146"/>
        <v>5.9273406354141462</v>
      </c>
      <c r="R615" s="313">
        <f t="shared" ca="1" si="146"/>
        <v>6.0012129984686924</v>
      </c>
      <c r="S615" s="313">
        <f t="shared" ca="1" si="146"/>
        <v>6.0709738023839295</v>
      </c>
    </row>
    <row r="616" spans="2:19" ht="16.5" thickBot="1" x14ac:dyDescent="0.25">
      <c r="B616" s="269"/>
      <c r="C616" s="453" t="s">
        <v>246</v>
      </c>
      <c r="D616" s="459">
        <f t="shared" ref="D616:S616" si="147">SUBTOTAL(9,D231:D615)</f>
        <v>0</v>
      </c>
      <c r="E616" s="459">
        <f t="shared" si="147"/>
        <v>0</v>
      </c>
      <c r="F616" s="459">
        <f t="shared" si="147"/>
        <v>0</v>
      </c>
      <c r="G616" s="459">
        <f t="shared" si="147"/>
        <v>0</v>
      </c>
      <c r="H616" s="459">
        <f t="shared" si="147"/>
        <v>0</v>
      </c>
      <c r="I616" s="459">
        <f t="shared" si="147"/>
        <v>0</v>
      </c>
      <c r="J616" s="459">
        <f t="shared" si="147"/>
        <v>0</v>
      </c>
      <c r="K616" s="459">
        <f t="shared" si="147"/>
        <v>0</v>
      </c>
      <c r="L616" s="459">
        <f t="shared" ca="1" si="147"/>
        <v>0</v>
      </c>
      <c r="M616" s="459">
        <f t="shared" ca="1" si="147"/>
        <v>83.364916781331644</v>
      </c>
      <c r="N616" s="459">
        <f t="shared" ca="1" si="147"/>
        <v>83.364916781331644</v>
      </c>
      <c r="O616" s="459">
        <f t="shared" ca="1" si="147"/>
        <v>88.380591299302282</v>
      </c>
      <c r="P616" s="459">
        <f t="shared" ca="1" si="147"/>
        <v>89.759332050709489</v>
      </c>
      <c r="Q616" s="459">
        <f t="shared" ca="1" si="147"/>
        <v>91.321458370558247</v>
      </c>
      <c r="R616" s="459">
        <f t="shared" ca="1" si="147"/>
        <v>92.443192396534428</v>
      </c>
      <c r="S616" s="459">
        <f t="shared" ca="1" si="147"/>
        <v>93.513110241447635</v>
      </c>
    </row>
    <row r="617" spans="2:19" x14ac:dyDescent="0.2">
      <c r="B617" s="249"/>
      <c r="C617" s="460"/>
      <c r="D617" s="461"/>
      <c r="E617" s="461"/>
      <c r="F617" s="461"/>
      <c r="G617" s="461"/>
      <c r="H617" s="461"/>
      <c r="I617" s="461"/>
      <c r="J617" s="461"/>
      <c r="K617" s="461"/>
      <c r="L617" s="461"/>
      <c r="M617" s="461"/>
      <c r="N617" s="461"/>
      <c r="O617" s="461"/>
      <c r="P617" s="461"/>
      <c r="Q617" s="461"/>
      <c r="R617" s="461"/>
      <c r="S617" s="461"/>
    </row>
    <row r="618" spans="2:19" ht="32.25" thickBot="1" x14ac:dyDescent="0.25">
      <c r="B618" s="269"/>
      <c r="C618" s="453" t="s">
        <v>247</v>
      </c>
      <c r="D618" s="459">
        <f t="shared" ref="D618:S618" si="148">SUBTOTAL(9,D8:D615)</f>
        <v>0</v>
      </c>
      <c r="E618" s="459">
        <f t="shared" si="148"/>
        <v>0</v>
      </c>
      <c r="F618" s="459">
        <f t="shared" si="148"/>
        <v>0</v>
      </c>
      <c r="G618" s="459">
        <f t="shared" si="148"/>
        <v>0</v>
      </c>
      <c r="H618" s="459">
        <f t="shared" si="148"/>
        <v>0</v>
      </c>
      <c r="I618" s="459">
        <f t="shared" si="148"/>
        <v>0</v>
      </c>
      <c r="J618" s="459">
        <f t="shared" si="148"/>
        <v>0</v>
      </c>
      <c r="K618" s="459">
        <f t="shared" si="148"/>
        <v>0</v>
      </c>
      <c r="L618" s="459">
        <f t="shared" ca="1" si="148"/>
        <v>0</v>
      </c>
      <c r="M618" s="459">
        <f t="shared" ca="1" si="148"/>
        <v>264.91968748266777</v>
      </c>
      <c r="N618" s="459">
        <f t="shared" ca="1" si="148"/>
        <v>264.91968748266777</v>
      </c>
      <c r="O618" s="459">
        <f t="shared" ca="1" si="148"/>
        <v>282.04309059391306</v>
      </c>
      <c r="P618" s="459">
        <f t="shared" ca="1" si="148"/>
        <v>285.66950484286093</v>
      </c>
      <c r="Q618" s="459">
        <f t="shared" ca="1" si="148"/>
        <v>290.20579733251134</v>
      </c>
      <c r="R618" s="459">
        <f t="shared" ca="1" si="148"/>
        <v>293.83327924473508</v>
      </c>
      <c r="S618" s="459">
        <f t="shared" ca="1" si="148"/>
        <v>297.34570838080543</v>
      </c>
    </row>
    <row r="619" spans="2:19" x14ac:dyDescent="0.2">
      <c r="C619" s="462"/>
      <c r="D619" s="463"/>
      <c r="E619" s="463"/>
      <c r="F619" s="463"/>
      <c r="G619" s="463"/>
      <c r="H619" s="463"/>
      <c r="I619" s="463"/>
      <c r="J619" s="463"/>
      <c r="K619" s="463"/>
      <c r="L619" s="463"/>
      <c r="M619" s="463"/>
      <c r="N619" s="463"/>
      <c r="O619" s="463"/>
      <c r="P619" s="463"/>
      <c r="Q619" s="463"/>
      <c r="R619" s="463"/>
      <c r="S619" s="463"/>
    </row>
    <row r="620" spans="2:19" x14ac:dyDescent="0.2">
      <c r="C620" s="462"/>
      <c r="D620" s="462"/>
      <c r="E620" s="462"/>
      <c r="F620" s="462"/>
      <c r="G620" s="462"/>
      <c r="H620" s="462"/>
      <c r="I620" s="462"/>
      <c r="J620" s="462"/>
      <c r="K620" s="462"/>
      <c r="L620" s="462"/>
      <c r="M620" s="462"/>
      <c r="N620" s="462"/>
      <c r="O620" s="462"/>
      <c r="P620" s="462"/>
      <c r="Q620" s="462"/>
      <c r="R620" s="462"/>
      <c r="S620" s="462"/>
    </row>
    <row r="621" spans="2:19" ht="16.5" thickBot="1" x14ac:dyDescent="0.25">
      <c r="B621" s="269"/>
      <c r="C621" s="453" t="s">
        <v>240</v>
      </c>
      <c r="D621" s="459"/>
      <c r="E621" s="459"/>
      <c r="F621" s="459"/>
      <c r="G621" s="459"/>
      <c r="H621" s="459"/>
      <c r="I621" s="459"/>
      <c r="J621" s="459"/>
      <c r="K621" s="459"/>
      <c r="L621" s="459"/>
      <c r="M621" s="459"/>
      <c r="N621" s="459"/>
      <c r="O621" s="459"/>
      <c r="P621" s="459"/>
      <c r="Q621" s="459"/>
      <c r="R621" s="459"/>
      <c r="S621" s="459"/>
    </row>
    <row r="622" spans="2:19" ht="13.5" thickBot="1" x14ac:dyDescent="0.25"/>
    <row r="623" spans="2:19" ht="13.5" thickBot="1" x14ac:dyDescent="0.25">
      <c r="D623" s="255" t="s">
        <v>242</v>
      </c>
      <c r="E623" s="256"/>
      <c r="F623" s="256"/>
      <c r="G623" s="256"/>
      <c r="H623" s="256"/>
      <c r="I623" s="256"/>
      <c r="J623" s="256"/>
      <c r="K623" s="256"/>
      <c r="L623" s="235" t="s">
        <v>85</v>
      </c>
      <c r="M623" s="235"/>
      <c r="N623" s="235"/>
      <c r="O623" s="235"/>
      <c r="P623" s="235"/>
      <c r="Q623" s="235"/>
      <c r="R623" s="235"/>
      <c r="S623" s="235"/>
    </row>
    <row r="624" spans="2:19" ht="13.5" thickBot="1" x14ac:dyDescent="0.25">
      <c r="C624" s="434"/>
      <c r="D624" s="437" t="str">
        <f>'Ref-1'!F39</f>
        <v>2009/10</v>
      </c>
      <c r="E624" s="437" t="str">
        <f>'Ref-1'!G39</f>
        <v>2010/11</v>
      </c>
      <c r="F624" s="437" t="str">
        <f>'Ref-1'!H39</f>
        <v>2011/12</v>
      </c>
      <c r="G624" s="437" t="str">
        <f>'Ref-1'!I39</f>
        <v>2012/13</v>
      </c>
      <c r="H624" s="437" t="str">
        <f>'Ref-1'!J39</f>
        <v>2013/14</v>
      </c>
      <c r="I624" s="437" t="str">
        <f>'Ref-1'!K39</f>
        <v>2014/15</v>
      </c>
      <c r="J624" s="437" t="str">
        <f>'Ref-1'!L39</f>
        <v>2015/16</v>
      </c>
      <c r="K624" s="437" t="str">
        <f>'Ref-1'!M39</f>
        <v>2016/17</v>
      </c>
      <c r="L624" s="437" t="str">
        <f>'Ref-1'!N39</f>
        <v>2017/18</v>
      </c>
      <c r="M624" s="437" t="str">
        <f>'Ref-1'!O39</f>
        <v>2018/19</v>
      </c>
      <c r="N624" s="437" t="str">
        <f>'Ref-1'!P39</f>
        <v>2019/20</v>
      </c>
      <c r="O624" s="437" t="str">
        <f>'Ref-1'!Q39</f>
        <v>2020/21</v>
      </c>
      <c r="P624" s="437" t="str">
        <f>'Ref-1'!R39</f>
        <v>2021/22</v>
      </c>
      <c r="Q624" s="437" t="str">
        <f>'Ref-1'!S39</f>
        <v>2022/23</v>
      </c>
      <c r="R624" s="437" t="str">
        <f>'Ref-1'!T39</f>
        <v>2023/24</v>
      </c>
      <c r="S624" s="437" t="str">
        <f>'Ref-1'!U39</f>
        <v>2024/25</v>
      </c>
    </row>
    <row r="625" spans="2:19" x14ac:dyDescent="0.2">
      <c r="C625" s="13" t="s">
        <v>68</v>
      </c>
      <c r="D625" s="309">
        <f t="shared" ref="D625:S629" ca="1" si="149">SUMIF($C$7:$C$613,$C625,D$7:D$613)</f>
        <v>0</v>
      </c>
      <c r="E625" s="309">
        <f t="shared" ca="1" si="149"/>
        <v>0</v>
      </c>
      <c r="F625" s="309">
        <f t="shared" ca="1" si="149"/>
        <v>0</v>
      </c>
      <c r="G625" s="309">
        <f t="shared" ca="1" si="149"/>
        <v>0</v>
      </c>
      <c r="H625" s="309">
        <f t="shared" ca="1" si="149"/>
        <v>0</v>
      </c>
      <c r="I625" s="309">
        <f t="shared" ca="1" si="149"/>
        <v>0</v>
      </c>
      <c r="J625" s="309">
        <f t="shared" ca="1" si="149"/>
        <v>0</v>
      </c>
      <c r="K625" s="309">
        <f t="shared" ca="1" si="149"/>
        <v>0</v>
      </c>
      <c r="L625" s="309">
        <f t="shared" ca="1" si="149"/>
        <v>0</v>
      </c>
      <c r="M625" s="309">
        <f t="shared" ca="1" si="149"/>
        <v>0</v>
      </c>
      <c r="N625" s="309">
        <f t="shared" ca="1" si="149"/>
        <v>0</v>
      </c>
      <c r="O625" s="309">
        <f t="shared" ca="1" si="149"/>
        <v>0</v>
      </c>
      <c r="P625" s="309">
        <f t="shared" ca="1" si="149"/>
        <v>0</v>
      </c>
      <c r="Q625" s="309">
        <f t="shared" ca="1" si="149"/>
        <v>0</v>
      </c>
      <c r="R625" s="309">
        <f t="shared" ca="1" si="149"/>
        <v>0</v>
      </c>
      <c r="S625" s="309">
        <f t="shared" ca="1" si="149"/>
        <v>0</v>
      </c>
    </row>
    <row r="626" spans="2:19" x14ac:dyDescent="0.2">
      <c r="C626" s="13" t="s">
        <v>69</v>
      </c>
      <c r="D626" s="309">
        <f t="shared" ca="1" si="149"/>
        <v>0</v>
      </c>
      <c r="E626" s="309">
        <f t="shared" ca="1" si="149"/>
        <v>0</v>
      </c>
      <c r="F626" s="309">
        <f t="shared" ca="1" si="149"/>
        <v>0</v>
      </c>
      <c r="G626" s="309">
        <f t="shared" ca="1" si="149"/>
        <v>0</v>
      </c>
      <c r="H626" s="309">
        <f t="shared" ca="1" si="149"/>
        <v>0</v>
      </c>
      <c r="I626" s="309">
        <f t="shared" ca="1" si="149"/>
        <v>0</v>
      </c>
      <c r="J626" s="309">
        <f t="shared" ca="1" si="149"/>
        <v>0</v>
      </c>
      <c r="K626" s="309">
        <f t="shared" ca="1" si="149"/>
        <v>0</v>
      </c>
      <c r="L626" s="309">
        <f t="shared" ca="1" si="149"/>
        <v>0</v>
      </c>
      <c r="M626" s="309">
        <f t="shared" ca="1" si="149"/>
        <v>0</v>
      </c>
      <c r="N626" s="309">
        <f t="shared" ca="1" si="149"/>
        <v>0</v>
      </c>
      <c r="O626" s="309">
        <f t="shared" ca="1" si="149"/>
        <v>0</v>
      </c>
      <c r="P626" s="309">
        <f t="shared" ca="1" si="149"/>
        <v>0</v>
      </c>
      <c r="Q626" s="309">
        <f t="shared" ca="1" si="149"/>
        <v>0</v>
      </c>
      <c r="R626" s="309">
        <f t="shared" ca="1" si="149"/>
        <v>0</v>
      </c>
      <c r="S626" s="309">
        <f t="shared" ca="1" si="149"/>
        <v>0</v>
      </c>
    </row>
    <row r="627" spans="2:19" s="736" customFormat="1" x14ac:dyDescent="0.2">
      <c r="C627" s="13" t="s">
        <v>546</v>
      </c>
      <c r="D627" s="309">
        <f t="shared" ca="1" si="149"/>
        <v>0</v>
      </c>
      <c r="E627" s="309">
        <f t="shared" ca="1" si="149"/>
        <v>0</v>
      </c>
      <c r="F627" s="309">
        <f t="shared" ca="1" si="149"/>
        <v>0</v>
      </c>
      <c r="G627" s="309">
        <f t="shared" ca="1" si="149"/>
        <v>0</v>
      </c>
      <c r="H627" s="309">
        <f t="shared" ca="1" si="149"/>
        <v>0</v>
      </c>
      <c r="I627" s="309">
        <f t="shared" ca="1" si="149"/>
        <v>0</v>
      </c>
      <c r="J627" s="309">
        <f t="shared" ca="1" si="149"/>
        <v>0</v>
      </c>
      <c r="K627" s="309">
        <f t="shared" ca="1" si="149"/>
        <v>0</v>
      </c>
      <c r="L627" s="309">
        <f t="shared" ca="1" si="149"/>
        <v>0</v>
      </c>
      <c r="M627" s="309">
        <f t="shared" ca="1" si="149"/>
        <v>0</v>
      </c>
      <c r="N627" s="309">
        <f t="shared" ca="1" si="149"/>
        <v>0</v>
      </c>
      <c r="O627" s="309">
        <f t="shared" ca="1" si="149"/>
        <v>0</v>
      </c>
      <c r="P627" s="309">
        <f t="shared" ca="1" si="149"/>
        <v>0</v>
      </c>
      <c r="Q627" s="309">
        <f t="shared" ca="1" si="149"/>
        <v>0</v>
      </c>
      <c r="R627" s="309">
        <f t="shared" ca="1" si="149"/>
        <v>0</v>
      </c>
      <c r="S627" s="309">
        <f t="shared" ca="1" si="149"/>
        <v>0</v>
      </c>
    </row>
    <row r="628" spans="2:19" x14ac:dyDescent="0.2">
      <c r="C628" s="13" t="s">
        <v>547</v>
      </c>
      <c r="D628" s="309">
        <f t="shared" ca="1" si="149"/>
        <v>0</v>
      </c>
      <c r="E628" s="309">
        <f t="shared" ca="1" si="149"/>
        <v>0</v>
      </c>
      <c r="F628" s="309">
        <f t="shared" ca="1" si="149"/>
        <v>0</v>
      </c>
      <c r="G628" s="309">
        <f t="shared" ca="1" si="149"/>
        <v>0</v>
      </c>
      <c r="H628" s="309">
        <f t="shared" ca="1" si="149"/>
        <v>0</v>
      </c>
      <c r="I628" s="309">
        <f t="shared" ca="1" si="149"/>
        <v>0</v>
      </c>
      <c r="J628" s="309">
        <f t="shared" ca="1" si="149"/>
        <v>0</v>
      </c>
      <c r="K628" s="309">
        <f t="shared" ca="1" si="149"/>
        <v>0</v>
      </c>
      <c r="L628" s="309">
        <f t="shared" ca="1" si="149"/>
        <v>0</v>
      </c>
      <c r="M628" s="309">
        <f t="shared" ca="1" si="149"/>
        <v>0</v>
      </c>
      <c r="N628" s="309">
        <f t="shared" ca="1" si="149"/>
        <v>0</v>
      </c>
      <c r="O628" s="309">
        <f t="shared" ca="1" si="149"/>
        <v>0</v>
      </c>
      <c r="P628" s="309">
        <f t="shared" ca="1" si="149"/>
        <v>0</v>
      </c>
      <c r="Q628" s="309">
        <f t="shared" ca="1" si="149"/>
        <v>0</v>
      </c>
      <c r="R628" s="309">
        <f t="shared" ca="1" si="149"/>
        <v>0</v>
      </c>
      <c r="S628" s="309">
        <f t="shared" ca="1" si="149"/>
        <v>0</v>
      </c>
    </row>
    <row r="629" spans="2:19" s="736" customFormat="1" x14ac:dyDescent="0.2">
      <c r="C629" s="13" t="s">
        <v>498</v>
      </c>
      <c r="D629" s="309">
        <f t="shared" ca="1" si="149"/>
        <v>0</v>
      </c>
      <c r="E629" s="309">
        <f t="shared" ca="1" si="149"/>
        <v>0</v>
      </c>
      <c r="F629" s="309">
        <f t="shared" ca="1" si="149"/>
        <v>0</v>
      </c>
      <c r="G629" s="309">
        <f t="shared" ca="1" si="149"/>
        <v>0</v>
      </c>
      <c r="H629" s="309">
        <f t="shared" ca="1" si="149"/>
        <v>0</v>
      </c>
      <c r="I629" s="309">
        <f t="shared" ca="1" si="149"/>
        <v>0</v>
      </c>
      <c r="J629" s="309">
        <f t="shared" ca="1" si="149"/>
        <v>0</v>
      </c>
      <c r="K629" s="309">
        <f t="shared" ca="1" si="149"/>
        <v>0</v>
      </c>
      <c r="L629" s="309">
        <f t="shared" ca="1" si="149"/>
        <v>0</v>
      </c>
      <c r="M629" s="309">
        <f t="shared" ca="1" si="149"/>
        <v>0</v>
      </c>
      <c r="N629" s="309">
        <f t="shared" ca="1" si="149"/>
        <v>0</v>
      </c>
      <c r="O629" s="309">
        <f t="shared" ca="1" si="149"/>
        <v>0</v>
      </c>
      <c r="P629" s="309">
        <f t="shared" ca="1" si="149"/>
        <v>0</v>
      </c>
      <c r="Q629" s="309">
        <f t="shared" ca="1" si="149"/>
        <v>0</v>
      </c>
      <c r="R629" s="309">
        <f t="shared" ca="1" si="149"/>
        <v>0</v>
      </c>
      <c r="S629" s="309">
        <f t="shared" ca="1" si="149"/>
        <v>0</v>
      </c>
    </row>
    <row r="630" spans="2:19" x14ac:dyDescent="0.2">
      <c r="C630" s="13" t="s">
        <v>70</v>
      </c>
      <c r="D630" s="309">
        <f t="shared" ref="D630:S630" ca="1" si="150">SUMIF($C$7:$C$615,$C630,D$7:D$615)</f>
        <v>0</v>
      </c>
      <c r="E630" s="309">
        <f t="shared" ca="1" si="150"/>
        <v>0</v>
      </c>
      <c r="F630" s="309">
        <f t="shared" ca="1" si="150"/>
        <v>0</v>
      </c>
      <c r="G630" s="309">
        <f t="shared" ca="1" si="150"/>
        <v>0</v>
      </c>
      <c r="H630" s="309">
        <f t="shared" ca="1" si="150"/>
        <v>0</v>
      </c>
      <c r="I630" s="309">
        <f t="shared" ca="1" si="150"/>
        <v>0</v>
      </c>
      <c r="J630" s="309">
        <f t="shared" ca="1" si="150"/>
        <v>0</v>
      </c>
      <c r="K630" s="309">
        <f t="shared" ca="1" si="150"/>
        <v>0</v>
      </c>
      <c r="L630" s="309">
        <f t="shared" ca="1" si="150"/>
        <v>0</v>
      </c>
      <c r="M630" s="309">
        <f t="shared" ca="1" si="150"/>
        <v>264.91968748266777</v>
      </c>
      <c r="N630" s="309">
        <f t="shared" ca="1" si="150"/>
        <v>264.91968748266777</v>
      </c>
      <c r="O630" s="309">
        <f t="shared" ca="1" si="150"/>
        <v>282.04309059391306</v>
      </c>
      <c r="P630" s="309">
        <f t="shared" ca="1" si="150"/>
        <v>285.66950484286093</v>
      </c>
      <c r="Q630" s="309">
        <f t="shared" ca="1" si="150"/>
        <v>290.20579733251134</v>
      </c>
      <c r="R630" s="309">
        <f t="shared" ca="1" si="150"/>
        <v>293.83327924473508</v>
      </c>
      <c r="S630" s="309">
        <f t="shared" ca="1" si="150"/>
        <v>297.34570838080543</v>
      </c>
    </row>
    <row r="631" spans="2:19" ht="13.5" thickBot="1" x14ac:dyDescent="0.25">
      <c r="C631" s="18" t="s">
        <v>75</v>
      </c>
      <c r="D631" s="315">
        <f t="shared" ref="D631:L631" ca="1" si="151">SUM(D625:D630)</f>
        <v>0</v>
      </c>
      <c r="E631" s="315">
        <f t="shared" ca="1" si="151"/>
        <v>0</v>
      </c>
      <c r="F631" s="315">
        <f t="shared" ca="1" si="151"/>
        <v>0</v>
      </c>
      <c r="G631" s="315">
        <f t="shared" ca="1" si="151"/>
        <v>0</v>
      </c>
      <c r="H631" s="315">
        <f t="shared" ca="1" si="151"/>
        <v>0</v>
      </c>
      <c r="I631" s="315">
        <f t="shared" ca="1" si="151"/>
        <v>0</v>
      </c>
      <c r="J631" s="315">
        <f t="shared" ca="1" si="151"/>
        <v>0</v>
      </c>
      <c r="K631" s="315">
        <f t="shared" ca="1" si="151"/>
        <v>0</v>
      </c>
      <c r="L631" s="315">
        <f t="shared" ca="1" si="151"/>
        <v>0</v>
      </c>
      <c r="M631" s="315">
        <f t="shared" ref="M631:S631" ca="1" si="152">SUM(M625:M630)</f>
        <v>264.91968748266777</v>
      </c>
      <c r="N631" s="315">
        <f t="shared" ca="1" si="152"/>
        <v>264.91968748266777</v>
      </c>
      <c r="O631" s="315">
        <f t="shared" ca="1" si="152"/>
        <v>282.04309059391306</v>
      </c>
      <c r="P631" s="315">
        <f t="shared" ca="1" si="152"/>
        <v>285.66950484286093</v>
      </c>
      <c r="Q631" s="315">
        <f t="shared" ca="1" si="152"/>
        <v>290.20579733251134</v>
      </c>
      <c r="R631" s="315">
        <f t="shared" ca="1" si="152"/>
        <v>293.83327924473508</v>
      </c>
      <c r="S631" s="315">
        <f t="shared" ca="1" si="152"/>
        <v>297.34570838080543</v>
      </c>
    </row>
    <row r="634" spans="2:19" x14ac:dyDescent="0.2">
      <c r="B634" s="2"/>
    </row>
    <row r="638" spans="2:19" x14ac:dyDescent="0.2">
      <c r="B638" s="2"/>
    </row>
    <row r="639" spans="2:19" x14ac:dyDescent="0.2">
      <c r="B639" s="631"/>
    </row>
    <row r="640" spans="2:19" x14ac:dyDescent="0.2">
      <c r="B640" s="631"/>
    </row>
    <row r="641" spans="2:19" ht="13.5" thickBot="1" x14ac:dyDescent="0.25"/>
    <row r="642" spans="2:19" x14ac:dyDescent="0.2">
      <c r="B642" s="325" t="s">
        <v>261</v>
      </c>
      <c r="C642" s="316"/>
      <c r="D642" s="316"/>
      <c r="E642" s="316"/>
      <c r="F642" s="316"/>
      <c r="G642" s="316"/>
      <c r="H642" s="316"/>
      <c r="I642" s="316"/>
      <c r="J642" s="316"/>
      <c r="K642" s="316"/>
      <c r="L642" s="316"/>
      <c r="M642" s="316"/>
      <c r="N642" s="316"/>
      <c r="O642" s="316"/>
      <c r="P642" s="316"/>
      <c r="Q642" s="316"/>
      <c r="R642" s="316"/>
      <c r="S642" s="317"/>
    </row>
    <row r="643" spans="2:19" x14ac:dyDescent="0.2">
      <c r="B643" s="318" t="s">
        <v>284</v>
      </c>
      <c r="C643" s="67"/>
      <c r="D643" s="307">
        <f ca="1">ROUND(+D631-D618,4)</f>
        <v>0</v>
      </c>
      <c r="E643" s="307">
        <f t="shared" ref="E643:S643" ca="1" si="153">ROUND(+E631-E618,4)</f>
        <v>0</v>
      </c>
      <c r="F643" s="307">
        <f t="shared" ca="1" si="153"/>
        <v>0</v>
      </c>
      <c r="G643" s="307">
        <f t="shared" ca="1" si="153"/>
        <v>0</v>
      </c>
      <c r="H643" s="307">
        <f t="shared" ca="1" si="153"/>
        <v>0</v>
      </c>
      <c r="I643" s="307">
        <f t="shared" ca="1" si="153"/>
        <v>0</v>
      </c>
      <c r="J643" s="307">
        <f t="shared" ca="1" si="153"/>
        <v>0</v>
      </c>
      <c r="K643" s="307">
        <f t="shared" ca="1" si="153"/>
        <v>0</v>
      </c>
      <c r="L643" s="307">
        <f t="shared" ca="1" si="153"/>
        <v>0</v>
      </c>
      <c r="M643" s="307">
        <f t="shared" ca="1" si="153"/>
        <v>0</v>
      </c>
      <c r="N643" s="307">
        <f t="shared" ca="1" si="153"/>
        <v>0</v>
      </c>
      <c r="O643" s="307">
        <f t="shared" ca="1" si="153"/>
        <v>0</v>
      </c>
      <c r="P643" s="307">
        <f t="shared" ca="1" si="153"/>
        <v>0</v>
      </c>
      <c r="Q643" s="307">
        <f t="shared" ca="1" si="153"/>
        <v>0</v>
      </c>
      <c r="R643" s="307">
        <f t="shared" ca="1" si="153"/>
        <v>0</v>
      </c>
      <c r="S643" s="319">
        <f t="shared" ca="1" si="153"/>
        <v>0</v>
      </c>
    </row>
    <row r="644" spans="2:19" x14ac:dyDescent="0.2">
      <c r="B644" s="318" t="s">
        <v>285</v>
      </c>
      <c r="C644" s="67"/>
      <c r="D644" s="320"/>
      <c r="E644" s="320"/>
      <c r="F644" s="320"/>
      <c r="G644" s="320"/>
      <c r="H644" s="320"/>
      <c r="I644" s="320"/>
      <c r="J644" s="320"/>
      <c r="K644" s="320"/>
      <c r="L644" s="307">
        <f ca="1">+'R2'!B70+'R3'!B70-L631</f>
        <v>0</v>
      </c>
      <c r="M644" s="307">
        <f ca="1">+'R2'!C70+'R3'!C70-M631</f>
        <v>0</v>
      </c>
      <c r="N644" s="307">
        <f ca="1">+'R2'!D70+'R3'!D70-N631</f>
        <v>0</v>
      </c>
      <c r="O644" s="307">
        <f ca="1">+'R2'!E70+'R3'!E70-O631</f>
        <v>0</v>
      </c>
      <c r="P644" s="307">
        <f ca="1">+'R2'!F70+'R3'!F70-P631</f>
        <v>0</v>
      </c>
      <c r="Q644" s="307">
        <f ca="1">+'R2'!G70+'R3'!G70-Q631</f>
        <v>0</v>
      </c>
      <c r="R644" s="307">
        <f ca="1">+'R2'!H70+'R3'!H70-R631</f>
        <v>0</v>
      </c>
      <c r="S644" s="319">
        <f ca="1">+'R2'!I70+'R3'!I70-S631</f>
        <v>0</v>
      </c>
    </row>
    <row r="645" spans="2:19" x14ac:dyDescent="0.2">
      <c r="B645" s="318" t="s">
        <v>286</v>
      </c>
      <c r="C645" s="67"/>
      <c r="D645" s="307">
        <f>+D618-'I-4 History'!D599</f>
        <v>0</v>
      </c>
      <c r="E645" s="307">
        <f>+E618-'I-4 History'!E599</f>
        <v>0</v>
      </c>
      <c r="F645" s="307">
        <f>+F618-'I-4 History'!F599</f>
        <v>0</v>
      </c>
      <c r="G645" s="307">
        <f>+G618-'I-4 History'!G599</f>
        <v>0</v>
      </c>
      <c r="H645" s="307">
        <f>+H618-'I-4 History'!H599</f>
        <v>0</v>
      </c>
      <c r="I645" s="307">
        <f>+I618-'I-4 History'!I599</f>
        <v>0</v>
      </c>
      <c r="J645" s="307">
        <f>+J618-'I-4 History'!J599</f>
        <v>0</v>
      </c>
      <c r="K645" s="307">
        <f>+K618-'I-4 History'!K599</f>
        <v>0</v>
      </c>
      <c r="L645" s="320"/>
      <c r="M645" s="320"/>
      <c r="N645" s="320"/>
      <c r="O645" s="320"/>
      <c r="P645" s="320"/>
      <c r="Q645" s="320"/>
      <c r="R645" s="320"/>
      <c r="S645" s="324"/>
    </row>
    <row r="646" spans="2:19" ht="13.5" thickBot="1" x14ac:dyDescent="0.25">
      <c r="B646" s="321"/>
      <c r="C646" s="322"/>
      <c r="D646" s="322"/>
      <c r="E646" s="322"/>
      <c r="F646" s="322"/>
      <c r="G646" s="322"/>
      <c r="H646" s="322"/>
      <c r="I646" s="322"/>
      <c r="J646" s="322"/>
      <c r="K646" s="322"/>
      <c r="L646" s="322"/>
      <c r="M646" s="322"/>
      <c r="N646" s="322"/>
      <c r="O646" s="322"/>
      <c r="P646" s="322"/>
      <c r="Q646" s="322"/>
      <c r="R646" s="322"/>
      <c r="S646" s="323"/>
    </row>
    <row r="648" spans="2:19" x14ac:dyDescent="0.2">
      <c r="O648" s="267"/>
    </row>
    <row r="649" spans="2:19" ht="15" x14ac:dyDescent="0.25">
      <c r="B649" s="697" t="s">
        <v>526</v>
      </c>
      <c r="C649" s="689"/>
      <c r="D649" s="689"/>
      <c r="E649" s="689"/>
      <c r="F649" s="689"/>
      <c r="G649" s="689"/>
      <c r="H649" s="689"/>
      <c r="I649" s="689"/>
      <c r="J649" s="689"/>
      <c r="K649" s="690"/>
    </row>
    <row r="650" spans="2:19" ht="13.5" x14ac:dyDescent="0.25">
      <c r="B650" s="691" t="s">
        <v>521</v>
      </c>
      <c r="C650" s="692"/>
      <c r="D650" s="692"/>
      <c r="E650" s="692"/>
      <c r="F650" s="692"/>
      <c r="G650" s="692"/>
      <c r="H650" s="692"/>
      <c r="I650" s="692"/>
      <c r="J650" s="692"/>
      <c r="K650" s="693"/>
    </row>
    <row r="651" spans="2:19" ht="13.5" x14ac:dyDescent="0.25">
      <c r="B651" s="691"/>
      <c r="C651" s="692"/>
      <c r="D651" s="692"/>
      <c r="E651" s="692"/>
      <c r="F651" s="692"/>
      <c r="G651" s="692"/>
      <c r="H651" s="692"/>
      <c r="I651" s="692"/>
      <c r="J651" s="692"/>
      <c r="K651" s="693"/>
    </row>
    <row r="652" spans="2:19" ht="13.5" x14ac:dyDescent="0.25">
      <c r="B652" s="691" t="s">
        <v>522</v>
      </c>
      <c r="C652" s="692"/>
      <c r="D652" s="692"/>
      <c r="E652" s="692"/>
      <c r="F652" s="692"/>
      <c r="G652" s="692"/>
      <c r="H652" s="692"/>
      <c r="I652" s="692"/>
      <c r="J652" s="692"/>
      <c r="K652" s="693"/>
    </row>
    <row r="653" spans="2:19" ht="13.5" x14ac:dyDescent="0.25">
      <c r="B653" s="691" t="s">
        <v>523</v>
      </c>
      <c r="C653" s="692"/>
      <c r="D653" s="692"/>
      <c r="E653" s="692"/>
      <c r="F653" s="692"/>
      <c r="G653" s="692"/>
      <c r="H653" s="692"/>
      <c r="I653" s="692"/>
      <c r="J653" s="692"/>
      <c r="K653" s="693"/>
    </row>
    <row r="654" spans="2:19" ht="13.5" x14ac:dyDescent="0.25">
      <c r="B654" s="691" t="s">
        <v>524</v>
      </c>
      <c r="C654" s="692"/>
      <c r="D654" s="692"/>
      <c r="E654" s="692"/>
      <c r="F654" s="692"/>
      <c r="G654" s="692"/>
      <c r="H654" s="692"/>
      <c r="I654" s="692"/>
      <c r="J654" s="692"/>
      <c r="K654" s="693"/>
    </row>
    <row r="655" spans="2:19" ht="13.5" x14ac:dyDescent="0.25">
      <c r="B655" s="691" t="s">
        <v>525</v>
      </c>
      <c r="C655" s="692"/>
      <c r="D655" s="692"/>
      <c r="E655" s="692"/>
      <c r="F655" s="692"/>
      <c r="G655" s="692"/>
      <c r="H655" s="692"/>
      <c r="I655" s="692"/>
      <c r="J655" s="692"/>
      <c r="K655" s="693"/>
    </row>
    <row r="656" spans="2:19" ht="13.5" x14ac:dyDescent="0.25">
      <c r="B656" s="694"/>
      <c r="C656" s="695"/>
      <c r="D656" s="695"/>
      <c r="E656" s="695"/>
      <c r="F656" s="695"/>
      <c r="G656" s="695"/>
      <c r="H656" s="695"/>
      <c r="I656" s="695"/>
      <c r="J656" s="695"/>
      <c r="K656" s="696"/>
    </row>
  </sheetData>
  <sheetProtection formatColumns="0" formatRows="0"/>
  <phoneticPr fontId="0" type="noConversion"/>
  <conditionalFormatting sqref="D643:S643 L644:S644 D645:K645">
    <cfRule type="cellIs" dxfId="53" priority="1" stopIfTrue="1" operator="equal">
      <formula>0</formula>
    </cfRule>
    <cfRule type="cellIs" dxfId="52" priority="2" stopIfTrue="1" operator="notEqual">
      <formula>0</formula>
    </cfRule>
  </conditionalFormatting>
  <pageMargins left="0.46" right="0.47" top="0.64" bottom="0.6" header="0.24" footer="0.2"/>
  <pageSetup paperSize="9" scale="63" fitToHeight="0" orientation="landscape" r:id="rId1"/>
  <headerFooter alignWithMargins="0">
    <oddFooter>&amp;L&amp;8&amp;F
&amp;A
Printed: &amp;T on &amp;D&amp;C&amp;8Page &amp;P of &amp;N</oddFooter>
  </headerFooter>
  <rowBreaks count="9" manualBreakCount="9">
    <brk id="69" min="1" max="18" man="1"/>
    <brk id="134" min="1" max="18" man="1"/>
    <brk id="197" min="1" max="18" man="1"/>
    <brk id="227" min="1" max="18" man="1"/>
    <brk id="239" min="1" max="18" man="1"/>
    <brk id="352" min="1" max="18" man="1"/>
    <brk id="419" min="1" max="18" man="1"/>
    <brk id="484" min="1" max="18" man="1"/>
    <brk id="549" min="1" max="18" man="1"/>
  </rowBreaks>
  <customProperties>
    <customPr name="_pios_id" r:id="rId2"/>
  </customProperties>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sheetPr codeName="Sheet20">
    <tabColor indexed="12"/>
    <pageSetUpPr fitToPage="1"/>
  </sheetPr>
  <dimension ref="A1:T145"/>
  <sheetViews>
    <sheetView showGridLines="0" workbookViewId="0">
      <selection activeCell="N23" sqref="N23"/>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40</v>
      </c>
      <c r="B1" s="1"/>
      <c r="C1" s="72"/>
      <c r="D1" s="42"/>
      <c r="E1" s="42"/>
      <c r="F1" s="42"/>
      <c r="G1" s="42"/>
      <c r="H1" s="42"/>
      <c r="I1" s="73" t="str">
        <f>+LU_BaseYearDollars</f>
        <v>($M) 2017/18 dollars</v>
      </c>
      <c r="M1" s="281"/>
      <c r="N1" s="279"/>
      <c r="O1" s="279"/>
      <c r="P1" s="279"/>
      <c r="Q1" s="279"/>
      <c r="R1" s="279"/>
      <c r="S1" s="279"/>
      <c r="T1" s="279"/>
    </row>
    <row r="2" spans="1:20" ht="15.75" x14ac:dyDescent="0.25">
      <c r="A2" s="184" t="s">
        <v>114</v>
      </c>
      <c r="B2" s="74" t="s">
        <v>245</v>
      </c>
      <c r="F2" s="283"/>
      <c r="H2" s="42"/>
      <c r="I2" s="282"/>
      <c r="L2" s="281"/>
      <c r="M2" s="281"/>
    </row>
    <row r="3" spans="1:20" ht="16.5" thickBot="1" x14ac:dyDescent="0.3">
      <c r="A3" s="184" t="s">
        <v>111</v>
      </c>
      <c r="B3" s="236"/>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outlineLevel="1" x14ac:dyDescent="0.25">
      <c r="A5" s="207" t="s">
        <v>118</v>
      </c>
      <c r="B5" s="78"/>
      <c r="C5" s="78"/>
      <c r="D5" s="79"/>
      <c r="E5" s="78"/>
      <c r="F5" s="78"/>
      <c r="G5" s="78"/>
      <c r="H5" s="78"/>
      <c r="I5" s="78"/>
      <c r="J5" s="42"/>
    </row>
    <row r="6" spans="1:20" outlineLevel="1" x14ac:dyDescent="0.2">
      <c r="B6" s="80"/>
      <c r="C6" s="80"/>
      <c r="D6" s="80"/>
      <c r="E6" s="80"/>
      <c r="F6" s="80"/>
      <c r="G6" s="80"/>
      <c r="H6" s="80"/>
      <c r="I6" s="80"/>
      <c r="J6" s="36"/>
      <c r="K6" s="21"/>
      <c r="L6" s="21"/>
    </row>
    <row r="7" spans="1:20" s="64" customFormat="1" ht="14.25" outlineLevel="1" x14ac:dyDescent="0.2">
      <c r="A7" s="58" t="s">
        <v>119</v>
      </c>
      <c r="B7"/>
      <c r="C7"/>
      <c r="D7"/>
      <c r="E7"/>
      <c r="F7" s="78"/>
      <c r="G7" s="78"/>
      <c r="H7" s="78"/>
      <c r="I7" s="78"/>
      <c r="J7" s="36"/>
      <c r="K7" s="63"/>
      <c r="L7" s="63"/>
    </row>
    <row r="8" spans="1:20" outlineLevel="1" x14ac:dyDescent="0.2">
      <c r="A8" s="61" t="s">
        <v>68</v>
      </c>
      <c r="B8" s="284">
        <f ca="1">SUM('DA-1:DA-24'!B8)</f>
        <v>0</v>
      </c>
      <c r="C8" s="284">
        <f ca="1">SUM('DA-1:DA-24'!C8)</f>
        <v>0</v>
      </c>
      <c r="D8" s="284">
        <f ca="1">SUM('DA-1:DA-24'!D8)</f>
        <v>0</v>
      </c>
      <c r="E8" s="284">
        <f ca="1">SUM('DA-1:DA-24'!E8)</f>
        <v>0</v>
      </c>
      <c r="F8" s="284">
        <f ca="1">SUM('DA-1:DA-24'!F8)</f>
        <v>0</v>
      </c>
      <c r="G8" s="284">
        <f ca="1">SUM('DA-1:DA-24'!G8)</f>
        <v>0</v>
      </c>
      <c r="H8" s="284">
        <f ca="1">SUM('DA-1:DA-24'!H8)</f>
        <v>0</v>
      </c>
      <c r="I8" s="284">
        <f ca="1">SUM('DA-1:DA-24'!I8)</f>
        <v>0</v>
      </c>
      <c r="J8" s="81"/>
      <c r="K8" s="21"/>
      <c r="L8" s="21"/>
    </row>
    <row r="9" spans="1:20" outlineLevel="1" x14ac:dyDescent="0.2">
      <c r="A9" s="61" t="s">
        <v>69</v>
      </c>
      <c r="B9" s="284">
        <f ca="1">SUM('DA-1:DA-24'!B9)</f>
        <v>0</v>
      </c>
      <c r="C9" s="284">
        <f ca="1">SUM('DA-1:DA-24'!C9)</f>
        <v>0</v>
      </c>
      <c r="D9" s="284">
        <f ca="1">SUM('DA-1:DA-24'!D9)</f>
        <v>0</v>
      </c>
      <c r="E9" s="284">
        <f ca="1">SUM('DA-1:DA-24'!E9)</f>
        <v>0</v>
      </c>
      <c r="F9" s="284">
        <f ca="1">SUM('DA-1:DA-24'!F9)</f>
        <v>0</v>
      </c>
      <c r="G9" s="284">
        <f ca="1">SUM('DA-1:DA-24'!G9)</f>
        <v>0</v>
      </c>
      <c r="H9" s="284">
        <f ca="1">SUM('DA-1:DA-24'!H9)</f>
        <v>0</v>
      </c>
      <c r="I9" s="284">
        <f ca="1">SUM('DA-1:DA-24'!I9)</f>
        <v>0</v>
      </c>
      <c r="J9" s="36"/>
      <c r="K9" s="21"/>
      <c r="L9" s="21"/>
    </row>
    <row r="10" spans="1:20" s="736" customFormat="1" outlineLevel="1" x14ac:dyDescent="0.2">
      <c r="A10" s="61" t="s">
        <v>546</v>
      </c>
      <c r="B10" s="284">
        <f ca="1">SUM('DA-1:DA-24'!B10)</f>
        <v>0</v>
      </c>
      <c r="C10" s="284">
        <f ca="1">SUM('DA-1:DA-24'!C10)</f>
        <v>0</v>
      </c>
      <c r="D10" s="284">
        <f ca="1">SUM('DA-1:DA-24'!D10)</f>
        <v>0</v>
      </c>
      <c r="E10" s="284">
        <f ca="1">SUM('DA-1:DA-24'!E10)</f>
        <v>0</v>
      </c>
      <c r="F10" s="284">
        <f ca="1">SUM('DA-1:DA-24'!F10)</f>
        <v>0</v>
      </c>
      <c r="G10" s="284">
        <f ca="1">SUM('DA-1:DA-24'!G10)</f>
        <v>0</v>
      </c>
      <c r="H10" s="284">
        <f ca="1">SUM('DA-1:DA-24'!H10)</f>
        <v>0</v>
      </c>
      <c r="I10" s="284">
        <f ca="1">SUM('DA-1:DA-24'!I10)</f>
        <v>0</v>
      </c>
      <c r="J10" s="36"/>
      <c r="K10" s="712"/>
      <c r="L10" s="712"/>
    </row>
    <row r="11" spans="1:20" outlineLevel="1" x14ac:dyDescent="0.2">
      <c r="A11" s="61" t="s">
        <v>547</v>
      </c>
      <c r="B11" s="284">
        <f ca="1">SUM('DA-1:DA-24'!B11)</f>
        <v>0</v>
      </c>
      <c r="C11" s="284">
        <f ca="1">SUM('DA-1:DA-24'!C11)</f>
        <v>0</v>
      </c>
      <c r="D11" s="284">
        <f ca="1">SUM('DA-1:DA-24'!D11)</f>
        <v>0</v>
      </c>
      <c r="E11" s="284">
        <f ca="1">SUM('DA-1:DA-24'!E11)</f>
        <v>0</v>
      </c>
      <c r="F11" s="284">
        <f ca="1">SUM('DA-1:DA-24'!F11)</f>
        <v>0</v>
      </c>
      <c r="G11" s="284">
        <f ca="1">SUM('DA-1:DA-24'!G11)</f>
        <v>0</v>
      </c>
      <c r="H11" s="284">
        <f ca="1">SUM('DA-1:DA-24'!H11)</f>
        <v>0</v>
      </c>
      <c r="I11" s="284">
        <f ca="1">SUM('DA-1:DA-24'!I11)</f>
        <v>0</v>
      </c>
      <c r="J11" s="36"/>
      <c r="K11" s="21"/>
      <c r="L11" s="21"/>
    </row>
    <row r="12" spans="1:20" s="736" customFormat="1" outlineLevel="1" x14ac:dyDescent="0.2">
      <c r="A12" s="61" t="s">
        <v>498</v>
      </c>
      <c r="B12" s="284">
        <f ca="1">SUM('DA-1:DA-24'!B12)</f>
        <v>0</v>
      </c>
      <c r="C12" s="284">
        <f ca="1">SUM('DA-1:DA-24'!C12)</f>
        <v>0</v>
      </c>
      <c r="D12" s="284">
        <f ca="1">SUM('DA-1:DA-24'!D12)</f>
        <v>0</v>
      </c>
      <c r="E12" s="284">
        <f ca="1">SUM('DA-1:DA-24'!E12)</f>
        <v>0</v>
      </c>
      <c r="F12" s="284">
        <f ca="1">SUM('DA-1:DA-24'!F12)</f>
        <v>0</v>
      </c>
      <c r="G12" s="284">
        <f ca="1">SUM('DA-1:DA-24'!G12)</f>
        <v>0</v>
      </c>
      <c r="H12" s="284">
        <f ca="1">SUM('DA-1:DA-24'!H12)</f>
        <v>0</v>
      </c>
      <c r="I12" s="284">
        <f ca="1">SUM('DA-1:DA-24'!I12)</f>
        <v>0</v>
      </c>
      <c r="J12" s="36"/>
      <c r="K12" s="712"/>
      <c r="L12" s="712"/>
    </row>
    <row r="13" spans="1:20" outlineLevel="1" x14ac:dyDescent="0.2">
      <c r="A13" s="83" t="s">
        <v>70</v>
      </c>
      <c r="B13" s="285">
        <f ca="1">SUM('DA-1:DA-24'!B13)</f>
        <v>0</v>
      </c>
      <c r="C13" s="285">
        <f ca="1">SUM('DA-1:DA-24'!C13)</f>
        <v>181.55477070133597</v>
      </c>
      <c r="D13" s="285">
        <f ca="1">SUM('DA-1:DA-24'!D13)</f>
        <v>181.55477070133597</v>
      </c>
      <c r="E13" s="285">
        <f ca="1">SUM('DA-1:DA-24'!E13)</f>
        <v>181.55477070133597</v>
      </c>
      <c r="F13" s="285">
        <f ca="1">SUM('DA-1:DA-24'!F13)</f>
        <v>181.55477070133597</v>
      </c>
      <c r="G13" s="285">
        <f ca="1">SUM('DA-1:DA-24'!G13)</f>
        <v>181.55477070133597</v>
      </c>
      <c r="H13" s="285">
        <f ca="1">SUM('DA-1:DA-24'!H13)</f>
        <v>181.55477070133597</v>
      </c>
      <c r="I13" s="285">
        <f ca="1">SUM('DA-1:DA-24'!I13)</f>
        <v>181.55477070133597</v>
      </c>
      <c r="J13" s="36"/>
      <c r="K13" s="21"/>
      <c r="L13" s="21"/>
    </row>
    <row r="14" spans="1:20" s="87" customFormat="1" ht="18" customHeight="1" x14ac:dyDescent="0.2">
      <c r="A14" s="84" t="s">
        <v>71</v>
      </c>
      <c r="B14" s="286">
        <f t="shared" ref="B14:I14" ca="1" si="0">SUM(B8:B13)</f>
        <v>0</v>
      </c>
      <c r="C14" s="286">
        <f t="shared" ca="1" si="0"/>
        <v>181.55477070133597</v>
      </c>
      <c r="D14" s="286">
        <f t="shared" ca="1" si="0"/>
        <v>181.55477070133597</v>
      </c>
      <c r="E14" s="286">
        <f t="shared" ca="1" si="0"/>
        <v>181.55477070133597</v>
      </c>
      <c r="F14" s="286">
        <f t="shared" ca="1" si="0"/>
        <v>181.55477070133597</v>
      </c>
      <c r="G14" s="286">
        <f t="shared" ca="1" si="0"/>
        <v>181.55477070133597</v>
      </c>
      <c r="H14" s="286">
        <f t="shared" ca="1" si="0"/>
        <v>181.55477070133597</v>
      </c>
      <c r="I14" s="286">
        <f t="shared" ca="1" si="0"/>
        <v>181.55477070133597</v>
      </c>
      <c r="J14" s="307">
        <f ca="1">+J130</f>
        <v>0</v>
      </c>
      <c r="K14" s="86"/>
      <c r="L14" s="86"/>
    </row>
    <row r="15" spans="1:20" outlineLevel="1" x14ac:dyDescent="0.2">
      <c r="A15" s="88"/>
      <c r="B15" s="89"/>
      <c r="C15" s="89"/>
      <c r="D15" s="89"/>
      <c r="E15" s="89"/>
      <c r="F15" s="89"/>
      <c r="G15" s="89"/>
      <c r="H15" s="89"/>
      <c r="I15" s="89"/>
      <c r="K15" s="21"/>
      <c r="L15" s="21"/>
    </row>
    <row r="16" spans="1:20" ht="18" outlineLevel="1" x14ac:dyDescent="0.25">
      <c r="A16" s="207" t="s">
        <v>264</v>
      </c>
      <c r="B16" s="78"/>
      <c r="C16" s="78"/>
      <c r="D16" s="78"/>
      <c r="E16" s="78"/>
      <c r="F16" s="78"/>
      <c r="G16" s="78"/>
      <c r="H16" s="78"/>
      <c r="I16" s="78"/>
      <c r="J16" s="42"/>
    </row>
    <row r="17" spans="1:12" ht="18" outlineLevel="1" x14ac:dyDescent="0.25">
      <c r="A17" s="77"/>
      <c r="B17" s="78"/>
      <c r="C17" s="78"/>
      <c r="D17" s="78"/>
      <c r="E17" s="78"/>
      <c r="F17" s="78"/>
      <c r="G17" s="78"/>
      <c r="H17" s="78"/>
      <c r="I17" s="78"/>
      <c r="J17" s="42"/>
    </row>
    <row r="18" spans="1:12" s="2" customFormat="1" outlineLevel="1" x14ac:dyDescent="0.2">
      <c r="A18" s="58" t="s">
        <v>119</v>
      </c>
      <c r="B18" s="59"/>
      <c r="C18" s="59"/>
      <c r="D18" s="59"/>
      <c r="E18" s="59"/>
      <c r="F18" s="59"/>
      <c r="G18" s="59"/>
      <c r="H18" s="59"/>
      <c r="I18" s="59"/>
      <c r="J18" s="60"/>
      <c r="K18" s="60"/>
      <c r="L18" s="60"/>
    </row>
    <row r="19" spans="1:12" outlineLevel="1" x14ac:dyDescent="0.2">
      <c r="A19" s="61" t="s">
        <v>68</v>
      </c>
      <c r="B19" s="287"/>
      <c r="C19" s="284">
        <f>SUM('DA-1:DA-24'!C19)</f>
        <v>0</v>
      </c>
      <c r="D19" s="284">
        <f>SUM('DA-1:DA-24'!D19)</f>
        <v>0</v>
      </c>
      <c r="E19" s="284">
        <f>SUM('DA-1:DA-24'!E19)</f>
        <v>0</v>
      </c>
      <c r="F19" s="284">
        <f>SUM('DA-1:DA-24'!F19)</f>
        <v>0</v>
      </c>
      <c r="G19" s="284">
        <f>SUM('DA-1:DA-24'!G19)</f>
        <v>0</v>
      </c>
      <c r="H19" s="284">
        <f>SUM('DA-1:DA-24'!H19)</f>
        <v>0</v>
      </c>
      <c r="I19" s="284">
        <f>SUM('DA-1:DA-24'!I19)</f>
        <v>0</v>
      </c>
      <c r="J19" s="42"/>
      <c r="K19" s="21"/>
      <c r="L19" s="21"/>
    </row>
    <row r="20" spans="1:12" outlineLevel="1" x14ac:dyDescent="0.2">
      <c r="A20" s="61" t="s">
        <v>69</v>
      </c>
      <c r="B20" s="288"/>
      <c r="C20" s="284">
        <f>SUM('DA-1:DA-24'!C20)</f>
        <v>0</v>
      </c>
      <c r="D20" s="284">
        <f>SUM('DA-1:DA-24'!D20)</f>
        <v>0</v>
      </c>
      <c r="E20" s="284">
        <f>SUM('DA-1:DA-24'!E20)</f>
        <v>0</v>
      </c>
      <c r="F20" s="284">
        <f>SUM('DA-1:DA-24'!F20)</f>
        <v>0</v>
      </c>
      <c r="G20" s="284">
        <f>SUM('DA-1:DA-24'!G20)</f>
        <v>0</v>
      </c>
      <c r="H20" s="284">
        <f>SUM('DA-1:DA-24'!H20)</f>
        <v>0</v>
      </c>
      <c r="I20" s="284">
        <f>SUM('DA-1:DA-24'!I20)</f>
        <v>0</v>
      </c>
      <c r="J20" s="42"/>
      <c r="K20" s="21"/>
      <c r="L20" s="21"/>
    </row>
    <row r="21" spans="1:12" s="736" customFormat="1" outlineLevel="1" x14ac:dyDescent="0.2">
      <c r="A21" s="61" t="s">
        <v>546</v>
      </c>
      <c r="B21" s="288"/>
      <c r="C21" s="284">
        <f>SUM('DA-1:DA-24'!C21)</f>
        <v>0</v>
      </c>
      <c r="D21" s="284">
        <f>SUM('DA-1:DA-24'!D21)</f>
        <v>0</v>
      </c>
      <c r="E21" s="284">
        <f>SUM('DA-1:DA-24'!E21)</f>
        <v>0</v>
      </c>
      <c r="F21" s="284">
        <f>SUM('DA-1:DA-24'!F21)</f>
        <v>0</v>
      </c>
      <c r="G21" s="284">
        <f>SUM('DA-1:DA-24'!G21)</f>
        <v>0</v>
      </c>
      <c r="H21" s="284">
        <f>SUM('DA-1:DA-24'!H21)</f>
        <v>0</v>
      </c>
      <c r="I21" s="284">
        <f>SUM('DA-1:DA-24'!I21)</f>
        <v>0</v>
      </c>
      <c r="J21" s="42"/>
      <c r="K21" s="712"/>
      <c r="L21" s="712"/>
    </row>
    <row r="22" spans="1:12" outlineLevel="1" x14ac:dyDescent="0.2">
      <c r="A22" s="61" t="s">
        <v>547</v>
      </c>
      <c r="B22" s="288"/>
      <c r="C22" s="284">
        <f>SUM('DA-1:DA-24'!C22)</f>
        <v>0</v>
      </c>
      <c r="D22" s="284">
        <f>SUM('DA-1:DA-24'!D22)</f>
        <v>0</v>
      </c>
      <c r="E22" s="284">
        <f>SUM('DA-1:DA-24'!E22)</f>
        <v>0</v>
      </c>
      <c r="F22" s="284">
        <f>SUM('DA-1:DA-24'!F22)</f>
        <v>0</v>
      </c>
      <c r="G22" s="284">
        <f>SUM('DA-1:DA-24'!G22)</f>
        <v>0</v>
      </c>
      <c r="H22" s="284">
        <f>SUM('DA-1:DA-24'!H22)</f>
        <v>0</v>
      </c>
      <c r="I22" s="284">
        <f>SUM('DA-1:DA-24'!I22)</f>
        <v>0</v>
      </c>
      <c r="J22" s="42"/>
      <c r="K22" s="21"/>
      <c r="L22" s="21"/>
    </row>
    <row r="23" spans="1:12" s="736" customFormat="1" outlineLevel="1" x14ac:dyDescent="0.2">
      <c r="A23" s="61" t="s">
        <v>498</v>
      </c>
      <c r="B23" s="288"/>
      <c r="C23" s="284">
        <f>SUM('DA-1:DA-24'!C23)</f>
        <v>0</v>
      </c>
      <c r="D23" s="284">
        <f>SUM('DA-1:DA-24'!D23)</f>
        <v>0</v>
      </c>
      <c r="E23" s="284">
        <f>SUM('DA-1:DA-24'!E23)</f>
        <v>0</v>
      </c>
      <c r="F23" s="284">
        <f>SUM('DA-1:DA-24'!F23)</f>
        <v>0</v>
      </c>
      <c r="G23" s="284">
        <f>SUM('DA-1:DA-24'!G23)</f>
        <v>0</v>
      </c>
      <c r="H23" s="284">
        <f>SUM('DA-1:DA-24'!H23)</f>
        <v>0</v>
      </c>
      <c r="I23" s="284">
        <f>SUM('DA-1:DA-24'!I23)</f>
        <v>0</v>
      </c>
      <c r="J23" s="42"/>
      <c r="K23" s="712"/>
      <c r="L23" s="712"/>
    </row>
    <row r="24" spans="1:12" outlineLevel="1" x14ac:dyDescent="0.2">
      <c r="A24" s="83" t="s">
        <v>70</v>
      </c>
      <c r="B24" s="289"/>
      <c r="C24" s="285">
        <f>SUM('DA-1:DA-24'!C24)</f>
        <v>0</v>
      </c>
      <c r="D24" s="285">
        <f>SUM('DA-1:DA-24'!D24)</f>
        <v>0</v>
      </c>
      <c r="E24" s="285">
        <f>SUM('DA-1:DA-24'!E24)</f>
        <v>9.6780914675669472</v>
      </c>
      <c r="F24" s="285">
        <f>SUM('DA-1:DA-24'!F24)</f>
        <v>9.3885495796071918</v>
      </c>
      <c r="G24" s="285">
        <f>SUM('DA-1:DA-24'!G24)</f>
        <v>9.8917575796071908</v>
      </c>
      <c r="H24" s="285">
        <f>SUM('DA-1:DA-24'!H24)</f>
        <v>10.042093579607192</v>
      </c>
      <c r="I24" s="285">
        <f>SUM('DA-1:DA-24'!I24)</f>
        <v>10.260289579607191</v>
      </c>
      <c r="J24" s="42"/>
      <c r="K24" s="21"/>
      <c r="L24" s="21"/>
    </row>
    <row r="25" spans="1:12" s="87" customFormat="1" ht="18" customHeight="1" x14ac:dyDescent="0.2">
      <c r="A25" s="84" t="s">
        <v>72</v>
      </c>
      <c r="B25" s="290"/>
      <c r="C25" s="286">
        <f t="shared" ref="C25:I25" si="1">SUM(C19:C24)</f>
        <v>0</v>
      </c>
      <c r="D25" s="286">
        <f t="shared" si="1"/>
        <v>0</v>
      </c>
      <c r="E25" s="286">
        <f t="shared" si="1"/>
        <v>9.6780914675669472</v>
      </c>
      <c r="F25" s="286">
        <f t="shared" si="1"/>
        <v>9.3885495796071918</v>
      </c>
      <c r="G25" s="286">
        <f t="shared" si="1"/>
        <v>9.8917575796071908</v>
      </c>
      <c r="H25" s="286">
        <f t="shared" si="1"/>
        <v>10.042093579607192</v>
      </c>
      <c r="I25" s="286">
        <f t="shared" si="1"/>
        <v>10.260289579607191</v>
      </c>
      <c r="J25" s="307">
        <f>+J131</f>
        <v>0</v>
      </c>
      <c r="K25" s="86"/>
      <c r="L25" s="86"/>
    </row>
    <row r="26" spans="1:12" outlineLevel="1" x14ac:dyDescent="0.2">
      <c r="A26" s="88"/>
      <c r="B26" s="291"/>
      <c r="C26" s="291"/>
      <c r="D26" s="291"/>
      <c r="E26" s="291"/>
      <c r="F26" s="291"/>
      <c r="G26" s="291"/>
      <c r="H26" s="291"/>
      <c r="I26" s="291"/>
      <c r="J26" s="42"/>
      <c r="K26" s="21"/>
      <c r="L26" s="21"/>
    </row>
    <row r="27" spans="1:12" ht="18.75" customHeight="1" outlineLevel="1" x14ac:dyDescent="0.25">
      <c r="A27" s="207" t="s">
        <v>120</v>
      </c>
      <c r="B27" s="284"/>
      <c r="C27" s="284"/>
      <c r="D27" s="284"/>
      <c r="E27" s="284"/>
      <c r="F27" s="284"/>
      <c r="G27" s="284"/>
      <c r="H27" s="284"/>
      <c r="I27" s="284"/>
      <c r="J27" s="42"/>
    </row>
    <row r="28" spans="1:12" outlineLevel="1" x14ac:dyDescent="0.2">
      <c r="A28" s="92"/>
      <c r="B28" s="292"/>
      <c r="C28" s="292"/>
      <c r="D28" s="292"/>
      <c r="E28" s="292"/>
      <c r="F28" s="292"/>
      <c r="G28" s="292"/>
      <c r="H28" s="292"/>
      <c r="I28" s="292"/>
      <c r="J28" s="42"/>
      <c r="K28" s="21"/>
      <c r="L28" s="21"/>
    </row>
    <row r="29" spans="1:12" s="64" customFormat="1" ht="14.25" outlineLevel="2" x14ac:dyDescent="0.2">
      <c r="A29" s="58" t="s">
        <v>119</v>
      </c>
      <c r="B29" s="284"/>
      <c r="C29" s="284"/>
      <c r="D29" s="284"/>
      <c r="E29" s="284"/>
      <c r="F29" s="284"/>
      <c r="G29" s="284"/>
      <c r="H29" s="284"/>
      <c r="I29" s="284"/>
      <c r="J29" s="63"/>
      <c r="K29" s="63"/>
      <c r="L29" s="63"/>
    </row>
    <row r="30" spans="1:12" outlineLevel="2" x14ac:dyDescent="0.2">
      <c r="A30" s="61" t="s">
        <v>68</v>
      </c>
      <c r="B30" s="284">
        <f ca="1">+'R2'!B8+'R2'!B19</f>
        <v>0</v>
      </c>
      <c r="C30" s="284">
        <f ca="1">+'R2'!C8+'R2'!C19</f>
        <v>0</v>
      </c>
      <c r="D30" s="284">
        <f ca="1">+'R2'!D8+'R2'!D19</f>
        <v>0</v>
      </c>
      <c r="E30" s="284">
        <f ca="1">+'R2'!E8+'R2'!E19</f>
        <v>0</v>
      </c>
      <c r="F30" s="284">
        <f ca="1">+'R2'!F8+'R2'!F19</f>
        <v>0</v>
      </c>
      <c r="G30" s="284">
        <f ca="1">+'R2'!G8+'R2'!G19</f>
        <v>0</v>
      </c>
      <c r="H30" s="284">
        <f ca="1">+'R2'!H8+'R2'!H19</f>
        <v>0</v>
      </c>
      <c r="I30" s="284">
        <f ca="1">+'R2'!I8+'R2'!I19</f>
        <v>0</v>
      </c>
      <c r="J30" s="42"/>
      <c r="K30" s="21"/>
      <c r="L30" s="21"/>
    </row>
    <row r="31" spans="1:12" outlineLevel="2" x14ac:dyDescent="0.2">
      <c r="A31" s="61" t="s">
        <v>69</v>
      </c>
      <c r="B31" s="284">
        <f ca="1">+'R2'!B9+'R2'!B20</f>
        <v>0</v>
      </c>
      <c r="C31" s="284">
        <f ca="1">+'R2'!C9+'R2'!C20</f>
        <v>0</v>
      </c>
      <c r="D31" s="284">
        <f ca="1">+'R2'!D9+'R2'!D20</f>
        <v>0</v>
      </c>
      <c r="E31" s="284">
        <f ca="1">+'R2'!E9+'R2'!E20</f>
        <v>0</v>
      </c>
      <c r="F31" s="284">
        <f ca="1">+'R2'!F9+'R2'!F20</f>
        <v>0</v>
      </c>
      <c r="G31" s="284">
        <f ca="1">+'R2'!G9+'R2'!G20</f>
        <v>0</v>
      </c>
      <c r="H31" s="284">
        <f ca="1">+'R2'!H9+'R2'!H20</f>
        <v>0</v>
      </c>
      <c r="I31" s="284">
        <f ca="1">+'R2'!I9+'R2'!I20</f>
        <v>0</v>
      </c>
      <c r="J31" s="42"/>
      <c r="K31" s="21"/>
      <c r="L31" s="21"/>
    </row>
    <row r="32" spans="1:12" s="736" customFormat="1" outlineLevel="2" x14ac:dyDescent="0.2">
      <c r="A32" s="61" t="s">
        <v>546</v>
      </c>
      <c r="B32" s="284">
        <f ca="1">+'R2'!B10+'R2'!B21</f>
        <v>0</v>
      </c>
      <c r="C32" s="284">
        <f ca="1">+'R2'!C10+'R2'!C21</f>
        <v>0</v>
      </c>
      <c r="D32" s="284">
        <f ca="1">+'R2'!D10+'R2'!D21</f>
        <v>0</v>
      </c>
      <c r="E32" s="284">
        <f ca="1">+'R2'!E10+'R2'!E21</f>
        <v>0</v>
      </c>
      <c r="F32" s="284">
        <f ca="1">+'R2'!F10+'R2'!F21</f>
        <v>0</v>
      </c>
      <c r="G32" s="284">
        <f ca="1">+'R2'!G10+'R2'!G21</f>
        <v>0</v>
      </c>
      <c r="H32" s="284">
        <f ca="1">+'R2'!H10+'R2'!H21</f>
        <v>0</v>
      </c>
      <c r="I32" s="284">
        <f ca="1">+'R2'!I10+'R2'!I21</f>
        <v>0</v>
      </c>
      <c r="J32" s="42"/>
      <c r="K32" s="712"/>
      <c r="L32" s="712"/>
    </row>
    <row r="33" spans="1:12" outlineLevel="2" x14ac:dyDescent="0.2">
      <c r="A33" s="61" t="s">
        <v>547</v>
      </c>
      <c r="B33" s="284">
        <f ca="1">+'R2'!B11+'R2'!B22</f>
        <v>0</v>
      </c>
      <c r="C33" s="284">
        <f ca="1">+'R2'!C11+'R2'!C22</f>
        <v>0</v>
      </c>
      <c r="D33" s="284">
        <f ca="1">+'R2'!D11+'R2'!D22</f>
        <v>0</v>
      </c>
      <c r="E33" s="284">
        <f ca="1">+'R2'!E11+'R2'!E22</f>
        <v>0</v>
      </c>
      <c r="F33" s="284">
        <f ca="1">+'R2'!F11+'R2'!F22</f>
        <v>0</v>
      </c>
      <c r="G33" s="284">
        <f ca="1">+'R2'!G11+'R2'!G22</f>
        <v>0</v>
      </c>
      <c r="H33" s="284">
        <f ca="1">+'R2'!H11+'R2'!H22</f>
        <v>0</v>
      </c>
      <c r="I33" s="284">
        <f ca="1">+'R2'!I11+'R2'!I22</f>
        <v>0</v>
      </c>
      <c r="J33" s="42"/>
      <c r="K33" s="21"/>
      <c r="L33" s="21"/>
    </row>
    <row r="34" spans="1:12" s="736" customFormat="1" outlineLevel="2" x14ac:dyDescent="0.2">
      <c r="A34" s="61" t="s">
        <v>498</v>
      </c>
      <c r="B34" s="284">
        <f ca="1">+'R2'!B12+'R2'!B23</f>
        <v>0</v>
      </c>
      <c r="C34" s="284">
        <f ca="1">+'R2'!C12+'R2'!C23</f>
        <v>0</v>
      </c>
      <c r="D34" s="284">
        <f ca="1">+'R2'!D12+'R2'!D23</f>
        <v>0</v>
      </c>
      <c r="E34" s="284">
        <f ca="1">+'R2'!E12+'R2'!E23</f>
        <v>0</v>
      </c>
      <c r="F34" s="284">
        <f ca="1">+'R2'!F12+'R2'!F23</f>
        <v>0</v>
      </c>
      <c r="G34" s="284">
        <f ca="1">+'R2'!G12+'R2'!G23</f>
        <v>0</v>
      </c>
      <c r="H34" s="284">
        <f ca="1">+'R2'!H12+'R2'!H23</f>
        <v>0</v>
      </c>
      <c r="I34" s="284">
        <f ca="1">+'R2'!I12+'R2'!I23</f>
        <v>0</v>
      </c>
      <c r="J34" s="42"/>
      <c r="K34" s="712"/>
      <c r="L34" s="712"/>
    </row>
    <row r="35" spans="1:12" outlineLevel="2" x14ac:dyDescent="0.2">
      <c r="A35" s="83" t="s">
        <v>70</v>
      </c>
      <c r="B35" s="284">
        <f ca="1">+'R2'!B13+'R2'!B24</f>
        <v>0</v>
      </c>
      <c r="C35" s="284">
        <f ca="1">+'R2'!C13+'R2'!C24</f>
        <v>181.55477070133597</v>
      </c>
      <c r="D35" s="284">
        <f ca="1">+'R2'!D13+'R2'!D24</f>
        <v>181.55477070133597</v>
      </c>
      <c r="E35" s="284">
        <f ca="1">+'R2'!E13+'R2'!E24</f>
        <v>191.23286216890293</v>
      </c>
      <c r="F35" s="284">
        <f ca="1">+'R2'!F13+'R2'!F24</f>
        <v>190.94332028094317</v>
      </c>
      <c r="G35" s="284">
        <f ca="1">+'R2'!G13+'R2'!G24</f>
        <v>191.44652828094317</v>
      </c>
      <c r="H35" s="284">
        <f ca="1">+'R2'!H13+'R2'!H24</f>
        <v>191.59686428094315</v>
      </c>
      <c r="I35" s="284">
        <f ca="1">+'R2'!I13+'R2'!I24</f>
        <v>191.81506028094316</v>
      </c>
      <c r="J35" s="93"/>
      <c r="K35" s="21"/>
      <c r="L35" s="21"/>
    </row>
    <row r="36" spans="1:12" s="87" customFormat="1" ht="20.25" customHeight="1" x14ac:dyDescent="0.2">
      <c r="A36" s="94" t="s">
        <v>121</v>
      </c>
      <c r="B36" s="293">
        <f t="shared" ref="B36:I36" ca="1" si="2">SUM(B30:B35)</f>
        <v>0</v>
      </c>
      <c r="C36" s="293">
        <f t="shared" ca="1" si="2"/>
        <v>181.55477070133597</v>
      </c>
      <c r="D36" s="293">
        <f t="shared" ca="1" si="2"/>
        <v>181.55477070133597</v>
      </c>
      <c r="E36" s="293">
        <f t="shared" ca="1" si="2"/>
        <v>191.23286216890293</v>
      </c>
      <c r="F36" s="293">
        <f t="shared" ca="1" si="2"/>
        <v>190.94332028094317</v>
      </c>
      <c r="G36" s="293">
        <f t="shared" ca="1" si="2"/>
        <v>191.44652828094317</v>
      </c>
      <c r="H36" s="293">
        <f t="shared" ca="1" si="2"/>
        <v>191.59686428094315</v>
      </c>
      <c r="I36" s="293">
        <f t="shared" ca="1" si="2"/>
        <v>191.81506028094316</v>
      </c>
      <c r="J36" s="307">
        <f ca="1">+J132</f>
        <v>0</v>
      </c>
      <c r="L36" s="86"/>
    </row>
    <row r="37" spans="1:12" ht="2.25" customHeight="1" x14ac:dyDescent="0.2">
      <c r="A37" s="92"/>
      <c r="B37" s="95"/>
      <c r="C37" s="95"/>
      <c r="D37" s="95"/>
      <c r="E37" s="95"/>
      <c r="F37" s="95"/>
      <c r="G37" s="95"/>
      <c r="H37" s="95"/>
      <c r="I37" s="95"/>
      <c r="J37" s="96"/>
      <c r="L37" s="21"/>
    </row>
    <row r="38" spans="1:12" outlineLevel="1" x14ac:dyDescent="0.2">
      <c r="A38" s="88"/>
      <c r="B38" s="89"/>
      <c r="C38" s="89"/>
      <c r="D38" s="89"/>
      <c r="E38" s="89"/>
      <c r="F38" s="89"/>
      <c r="G38" s="89"/>
      <c r="H38" s="89"/>
      <c r="I38" s="89"/>
      <c r="K38" s="42"/>
      <c r="L38" s="21"/>
    </row>
    <row r="39" spans="1:12" ht="18" outlineLevel="1" x14ac:dyDescent="0.25">
      <c r="A39" s="207" t="s">
        <v>266</v>
      </c>
      <c r="B39" s="78"/>
      <c r="C39" s="78"/>
      <c r="D39" s="78"/>
      <c r="E39" s="78"/>
      <c r="F39" s="78"/>
      <c r="G39" s="78"/>
      <c r="H39" s="78"/>
      <c r="I39" s="78"/>
      <c r="K39" s="42"/>
    </row>
    <row r="40" spans="1:12" ht="18" outlineLevel="1" x14ac:dyDescent="0.25">
      <c r="A40" s="77"/>
      <c r="B40" s="78"/>
      <c r="C40" s="78"/>
      <c r="D40" s="78"/>
      <c r="E40" s="78"/>
      <c r="F40" s="78"/>
      <c r="G40" s="78"/>
      <c r="H40" s="78"/>
      <c r="I40" s="78"/>
      <c r="K40" s="42"/>
    </row>
    <row r="41" spans="1:12" s="2" customFormat="1" outlineLevel="1" x14ac:dyDescent="0.2">
      <c r="A41" s="58" t="s">
        <v>119</v>
      </c>
      <c r="B41" s="78"/>
      <c r="C41" s="78"/>
      <c r="D41" s="78"/>
      <c r="E41" s="78"/>
      <c r="F41" s="78"/>
      <c r="G41" s="78"/>
      <c r="H41" s="78"/>
      <c r="I41" s="78"/>
      <c r="K41" s="60"/>
      <c r="L41" s="60"/>
    </row>
    <row r="42" spans="1:12" s="64" customFormat="1" ht="14.25" outlineLevel="1" x14ac:dyDescent="0.2">
      <c r="A42" s="61" t="s">
        <v>68</v>
      </c>
      <c r="B42" s="82"/>
      <c r="C42" s="284">
        <f ca="1">SUM('DA-1:DA-24'!C42)</f>
        <v>0</v>
      </c>
      <c r="D42" s="284">
        <f ca="1">SUM('DA-1:DA-24'!D42)</f>
        <v>0</v>
      </c>
      <c r="E42" s="284">
        <f ca="1">SUM('DA-1:DA-24'!E42)</f>
        <v>0</v>
      </c>
      <c r="F42" s="284">
        <f ca="1">SUM('DA-1:DA-24'!F42)</f>
        <v>0</v>
      </c>
      <c r="G42" s="284">
        <f ca="1">SUM('DA-1:DA-24'!G42)</f>
        <v>0</v>
      </c>
      <c r="H42" s="284">
        <f ca="1">SUM('DA-1:DA-24'!H42)</f>
        <v>0</v>
      </c>
      <c r="I42" s="284">
        <f ca="1">SUM('DA-1:DA-24'!I42)</f>
        <v>0</v>
      </c>
      <c r="K42" s="63"/>
      <c r="L42" s="63"/>
    </row>
    <row r="43" spans="1:12" outlineLevel="1" x14ac:dyDescent="0.2">
      <c r="A43" s="61" t="s">
        <v>69</v>
      </c>
      <c r="B43" s="82"/>
      <c r="C43" s="284">
        <f ca="1">SUM('DA-1:DA-24'!C43)</f>
        <v>0</v>
      </c>
      <c r="D43" s="284">
        <f ca="1">SUM('DA-1:DA-24'!D43)</f>
        <v>0</v>
      </c>
      <c r="E43" s="284">
        <f ca="1">SUM('DA-1:DA-24'!E43)</f>
        <v>0</v>
      </c>
      <c r="F43" s="284">
        <f ca="1">SUM('DA-1:DA-24'!F43)</f>
        <v>0</v>
      </c>
      <c r="G43" s="284">
        <f ca="1">SUM('DA-1:DA-24'!G43)</f>
        <v>0</v>
      </c>
      <c r="H43" s="284">
        <f ca="1">SUM('DA-1:DA-24'!H43)</f>
        <v>0</v>
      </c>
      <c r="I43" s="284">
        <f ca="1">SUM('DA-1:DA-24'!I43)</f>
        <v>0</v>
      </c>
      <c r="K43" s="42"/>
      <c r="L43" s="21"/>
    </row>
    <row r="44" spans="1:12" s="736" customFormat="1" outlineLevel="1" x14ac:dyDescent="0.2">
      <c r="A44" s="61" t="s">
        <v>546</v>
      </c>
      <c r="B44" s="82"/>
      <c r="C44" s="284">
        <f ca="1">SUM('DA-1:DA-24'!C44)</f>
        <v>0</v>
      </c>
      <c r="D44" s="284">
        <f ca="1">SUM('DA-1:DA-24'!D44)</f>
        <v>0</v>
      </c>
      <c r="E44" s="284">
        <f ca="1">SUM('DA-1:DA-24'!E44)</f>
        <v>0</v>
      </c>
      <c r="F44" s="284">
        <f ca="1">SUM('DA-1:DA-24'!F44)</f>
        <v>0</v>
      </c>
      <c r="G44" s="284">
        <f ca="1">SUM('DA-1:DA-24'!G44)</f>
        <v>0</v>
      </c>
      <c r="H44" s="284">
        <f ca="1">SUM('DA-1:DA-24'!H44)</f>
        <v>0</v>
      </c>
      <c r="I44" s="284">
        <f ca="1">SUM('DA-1:DA-24'!I44)</f>
        <v>0</v>
      </c>
      <c r="K44" s="42"/>
      <c r="L44" s="712"/>
    </row>
    <row r="45" spans="1:12" outlineLevel="1" x14ac:dyDescent="0.2">
      <c r="A45" s="61" t="s">
        <v>547</v>
      </c>
      <c r="B45" s="82"/>
      <c r="C45" s="284">
        <f ca="1">SUM('DA-1:DA-24'!C45)</f>
        <v>0</v>
      </c>
      <c r="D45" s="284">
        <f ca="1">SUM('DA-1:DA-24'!D45)</f>
        <v>0</v>
      </c>
      <c r="E45" s="284">
        <f ca="1">SUM('DA-1:DA-24'!E45)</f>
        <v>0</v>
      </c>
      <c r="F45" s="284">
        <f ca="1">SUM('DA-1:DA-24'!F45)</f>
        <v>0</v>
      </c>
      <c r="G45" s="284">
        <f ca="1">SUM('DA-1:DA-24'!G45)</f>
        <v>0</v>
      </c>
      <c r="H45" s="284">
        <f ca="1">SUM('DA-1:DA-24'!H45)</f>
        <v>0</v>
      </c>
      <c r="I45" s="284">
        <f ca="1">SUM('DA-1:DA-24'!I45)</f>
        <v>0</v>
      </c>
      <c r="K45" s="42"/>
      <c r="L45" s="21"/>
    </row>
    <row r="46" spans="1:12" s="736" customFormat="1" outlineLevel="1" x14ac:dyDescent="0.2">
      <c r="A46" s="61" t="s">
        <v>498</v>
      </c>
      <c r="B46" s="82"/>
      <c r="C46" s="284">
        <f ca="1">SUM('DA-1:DA-24'!C46)</f>
        <v>0</v>
      </c>
      <c r="D46" s="284">
        <f ca="1">SUM('DA-1:DA-24'!D46)</f>
        <v>0</v>
      </c>
      <c r="E46" s="284">
        <f ca="1">SUM('DA-1:DA-24'!E46)</f>
        <v>0</v>
      </c>
      <c r="F46" s="284">
        <f ca="1">SUM('DA-1:DA-24'!F46)</f>
        <v>0</v>
      </c>
      <c r="G46" s="284">
        <f ca="1">SUM('DA-1:DA-24'!G46)</f>
        <v>0</v>
      </c>
      <c r="H46" s="284">
        <f ca="1">SUM('DA-1:DA-24'!H46)</f>
        <v>0</v>
      </c>
      <c r="I46" s="284">
        <f ca="1">SUM('DA-1:DA-24'!I46)</f>
        <v>0</v>
      </c>
      <c r="K46" s="42"/>
      <c r="L46" s="712"/>
    </row>
    <row r="47" spans="1:12" outlineLevel="1" x14ac:dyDescent="0.2">
      <c r="A47" s="83" t="s">
        <v>70</v>
      </c>
      <c r="B47" s="82"/>
      <c r="C47" s="285">
        <f ca="1">SUM('DA-1:DA-24'!C47)</f>
        <v>0</v>
      </c>
      <c r="D47" s="285">
        <f ca="1">SUM('DA-1:DA-24'!D47)</f>
        <v>0</v>
      </c>
      <c r="E47" s="285">
        <f ca="1">SUM('DA-1:DA-24'!E47)</f>
        <v>1.5763267475251876</v>
      </c>
      <c r="F47" s="285">
        <f ca="1">SUM('DA-1:DA-24'!F47)</f>
        <v>2.9264982521360858</v>
      </c>
      <c r="G47" s="285">
        <f ca="1">SUM('DA-1:DA-24'!G47)</f>
        <v>4.0277089066948948</v>
      </c>
      <c r="H47" s="285">
        <f ca="1">SUM('DA-1:DA-24'!H47)</f>
        <v>5.1245608908908835</v>
      </c>
      <c r="I47" s="285">
        <f ca="1">SUM('DA-1:DA-24'!I47)</f>
        <v>6.2145526838803269</v>
      </c>
      <c r="K47" s="42"/>
      <c r="L47" s="21"/>
    </row>
    <row r="48" spans="1:12" s="87" customFormat="1" ht="18" customHeight="1" x14ac:dyDescent="0.2">
      <c r="A48" s="94" t="s">
        <v>74</v>
      </c>
      <c r="B48" s="293"/>
      <c r="C48" s="293">
        <f t="shared" ref="C48:I48" ca="1" si="3">SUM(C42:C47)</f>
        <v>0</v>
      </c>
      <c r="D48" s="293">
        <f t="shared" ca="1" si="3"/>
        <v>0</v>
      </c>
      <c r="E48" s="293">
        <f t="shared" ca="1" si="3"/>
        <v>1.5763267475251876</v>
      </c>
      <c r="F48" s="293">
        <f t="shared" ca="1" si="3"/>
        <v>2.9264982521360858</v>
      </c>
      <c r="G48" s="293">
        <f t="shared" ca="1" si="3"/>
        <v>4.0277089066948948</v>
      </c>
      <c r="H48" s="293">
        <f t="shared" ca="1" si="3"/>
        <v>5.1245608908908835</v>
      </c>
      <c r="I48" s="293">
        <f t="shared" ca="1" si="3"/>
        <v>6.2145526838803269</v>
      </c>
      <c r="J48" s="307">
        <f ca="1">+J133</f>
        <v>0</v>
      </c>
      <c r="L48" s="86"/>
    </row>
    <row r="49" spans="1:12" outlineLevel="1" x14ac:dyDescent="0.2">
      <c r="A49" s="88"/>
      <c r="B49" s="89"/>
      <c r="C49" s="89"/>
      <c r="D49" s="89"/>
      <c r="E49" s="828"/>
      <c r="F49" s="828"/>
      <c r="G49" s="828"/>
      <c r="H49" s="828"/>
      <c r="I49" s="828"/>
      <c r="K49" s="42"/>
      <c r="L49" s="21"/>
    </row>
    <row r="50" spans="1:12" ht="18" outlineLevel="1" x14ac:dyDescent="0.25">
      <c r="A50" s="207" t="s">
        <v>267</v>
      </c>
      <c r="B50" s="78"/>
      <c r="C50" s="78"/>
      <c r="D50" s="78"/>
      <c r="E50" s="78"/>
      <c r="F50" s="78"/>
      <c r="G50" s="78"/>
      <c r="H50" s="78"/>
      <c r="I50" s="78"/>
      <c r="K50" s="42"/>
    </row>
    <row r="51" spans="1:12" ht="8.25" customHeight="1" outlineLevel="1" x14ac:dyDescent="0.25">
      <c r="A51" s="77"/>
      <c r="B51" s="78"/>
      <c r="C51" s="78"/>
      <c r="D51" s="78"/>
      <c r="E51" s="78"/>
      <c r="F51" s="78"/>
      <c r="G51" s="78"/>
      <c r="H51" s="78"/>
      <c r="I51" s="78"/>
      <c r="K51" s="42"/>
    </row>
    <row r="52" spans="1:12" s="2" customFormat="1" outlineLevel="1" x14ac:dyDescent="0.2">
      <c r="A52" s="58" t="s">
        <v>119</v>
      </c>
      <c r="B52" s="78"/>
      <c r="C52" s="78"/>
      <c r="D52" s="78"/>
      <c r="E52" s="78"/>
      <c r="F52" s="78"/>
      <c r="G52" s="78"/>
      <c r="H52" s="78"/>
      <c r="I52" s="78"/>
      <c r="K52" s="60"/>
      <c r="L52" s="60"/>
    </row>
    <row r="53" spans="1:12" s="64" customFormat="1" ht="14.25" outlineLevel="1" x14ac:dyDescent="0.2">
      <c r="A53" s="61" t="s">
        <v>68</v>
      </c>
      <c r="B53" s="284"/>
      <c r="C53" s="284">
        <f ca="1">SUM('DA-1:DA-24'!C53)</f>
        <v>0</v>
      </c>
      <c r="D53" s="284">
        <f ca="1">SUM('DA-1:DA-24'!D53)</f>
        <v>0</v>
      </c>
      <c r="E53" s="284">
        <f ca="1">SUM('DA-1:DA-24'!E53)</f>
        <v>0</v>
      </c>
      <c r="F53" s="284">
        <f ca="1">SUM('DA-1:DA-24'!F53)</f>
        <v>0</v>
      </c>
      <c r="G53" s="284">
        <f ca="1">SUM('DA-1:DA-24'!G53)</f>
        <v>0</v>
      </c>
      <c r="H53" s="284">
        <f ca="1">SUM('DA-1:DA-24'!H53)</f>
        <v>0</v>
      </c>
      <c r="I53" s="284">
        <f ca="1">SUM('DA-1:DA-24'!I53)</f>
        <v>0</v>
      </c>
      <c r="K53" s="63"/>
      <c r="L53" s="63"/>
    </row>
    <row r="54" spans="1:12" outlineLevel="1" x14ac:dyDescent="0.2">
      <c r="A54" s="61" t="s">
        <v>69</v>
      </c>
      <c r="B54" s="284"/>
      <c r="C54" s="284">
        <f ca="1">SUM('DA-1:DA-24'!C54)</f>
        <v>0</v>
      </c>
      <c r="D54" s="284">
        <f ca="1">SUM('DA-1:DA-24'!D54)</f>
        <v>0</v>
      </c>
      <c r="E54" s="284">
        <f ca="1">SUM('DA-1:DA-24'!E54)</f>
        <v>0</v>
      </c>
      <c r="F54" s="284">
        <f ca="1">SUM('DA-1:DA-24'!F54)</f>
        <v>0</v>
      </c>
      <c r="G54" s="284">
        <f ca="1">SUM('DA-1:DA-24'!G54)</f>
        <v>0</v>
      </c>
      <c r="H54" s="284">
        <f ca="1">SUM('DA-1:DA-24'!H54)</f>
        <v>0</v>
      </c>
      <c r="I54" s="284">
        <f ca="1">SUM('DA-1:DA-24'!I54)</f>
        <v>0</v>
      </c>
      <c r="K54" s="42"/>
      <c r="L54" s="21"/>
    </row>
    <row r="55" spans="1:12" s="736" customFormat="1" outlineLevel="1" x14ac:dyDescent="0.2">
      <c r="A55" s="61" t="s">
        <v>546</v>
      </c>
      <c r="B55" s="284"/>
      <c r="C55" s="284">
        <f ca="1">SUM('DA-1:DA-24'!C55)</f>
        <v>0</v>
      </c>
      <c r="D55" s="284">
        <f ca="1">SUM('DA-1:DA-24'!D55)</f>
        <v>0</v>
      </c>
      <c r="E55" s="284">
        <f ca="1">SUM('DA-1:DA-24'!E55)</f>
        <v>0</v>
      </c>
      <c r="F55" s="284">
        <f ca="1">SUM('DA-1:DA-24'!F55)</f>
        <v>0</v>
      </c>
      <c r="G55" s="284">
        <f ca="1">SUM('DA-1:DA-24'!G55)</f>
        <v>0</v>
      </c>
      <c r="H55" s="284">
        <f ca="1">SUM('DA-1:DA-24'!H55)</f>
        <v>0</v>
      </c>
      <c r="I55" s="284">
        <f ca="1">SUM('DA-1:DA-24'!I55)</f>
        <v>0</v>
      </c>
      <c r="K55" s="42"/>
      <c r="L55" s="712"/>
    </row>
    <row r="56" spans="1:12" outlineLevel="1" x14ac:dyDescent="0.2">
      <c r="A56" s="61" t="s">
        <v>547</v>
      </c>
      <c r="B56" s="284"/>
      <c r="C56" s="284">
        <f ca="1">SUM('DA-1:DA-24'!C56)</f>
        <v>0</v>
      </c>
      <c r="D56" s="284">
        <f ca="1">SUM('DA-1:DA-24'!D56)</f>
        <v>0</v>
      </c>
      <c r="E56" s="284">
        <f ca="1">SUM('DA-1:DA-24'!E56)</f>
        <v>0</v>
      </c>
      <c r="F56" s="284">
        <f ca="1">SUM('DA-1:DA-24'!F56)</f>
        <v>0</v>
      </c>
      <c r="G56" s="284">
        <f ca="1">SUM('DA-1:DA-24'!G56)</f>
        <v>0</v>
      </c>
      <c r="H56" s="284">
        <f ca="1">SUM('DA-1:DA-24'!H56)</f>
        <v>0</v>
      </c>
      <c r="I56" s="284">
        <f ca="1">SUM('DA-1:DA-24'!I56)</f>
        <v>0</v>
      </c>
      <c r="K56" s="42"/>
      <c r="L56" s="21"/>
    </row>
    <row r="57" spans="1:12" s="736" customFormat="1" outlineLevel="1" x14ac:dyDescent="0.2">
      <c r="A57" s="61" t="s">
        <v>498</v>
      </c>
      <c r="B57" s="284"/>
      <c r="C57" s="284">
        <f ca="1">SUM('DA-1:DA-24'!C57)</f>
        <v>0</v>
      </c>
      <c r="D57" s="284">
        <f ca="1">SUM('DA-1:DA-24'!D57)</f>
        <v>0</v>
      </c>
      <c r="E57" s="284">
        <f ca="1">SUM('DA-1:DA-24'!E57)</f>
        <v>0</v>
      </c>
      <c r="F57" s="284">
        <f ca="1">SUM('DA-1:DA-24'!F57)</f>
        <v>0</v>
      </c>
      <c r="G57" s="284">
        <f ca="1">SUM('DA-1:DA-24'!G57)</f>
        <v>0</v>
      </c>
      <c r="H57" s="284">
        <f ca="1">SUM('DA-1:DA-24'!H57)</f>
        <v>0</v>
      </c>
      <c r="I57" s="284">
        <f ca="1">SUM('DA-1:DA-24'!I57)</f>
        <v>0</v>
      </c>
      <c r="K57" s="42"/>
      <c r="L57" s="712"/>
    </row>
    <row r="58" spans="1:12" outlineLevel="1" x14ac:dyDescent="0.2">
      <c r="A58" s="83" t="s">
        <v>70</v>
      </c>
      <c r="B58" s="285"/>
      <c r="C58" s="285">
        <f ca="1">SUM('DA-1:DA-24'!C58)</f>
        <v>0</v>
      </c>
      <c r="D58" s="285">
        <f ca="1">SUM('DA-1:DA-24'!D58)</f>
        <v>0</v>
      </c>
      <c r="E58" s="285">
        <f ca="1">SUM('DA-1:DA-24'!E58)</f>
        <v>0.85331037818261679</v>
      </c>
      <c r="F58" s="285">
        <f ca="1">SUM('DA-1:DA-24'!F58)</f>
        <v>2.0403542590721901</v>
      </c>
      <c r="G58" s="285">
        <f ca="1">SUM('DA-1:DA-24'!G58)</f>
        <v>3.410101774315148</v>
      </c>
      <c r="H58" s="285">
        <f ca="1">SUM('DA-1:DA-24'!H58)</f>
        <v>4.6686616763667095</v>
      </c>
      <c r="I58" s="285">
        <f ca="1">SUM('DA-1:DA-24'!I58)</f>
        <v>5.8029851745342738</v>
      </c>
      <c r="K58" s="42"/>
      <c r="L58" s="21"/>
    </row>
    <row r="59" spans="1:12" s="87" customFormat="1" ht="18" customHeight="1" x14ac:dyDescent="0.2">
      <c r="A59" s="97" t="s">
        <v>73</v>
      </c>
      <c r="B59" s="294">
        <f>SUM(B54:B58)</f>
        <v>0</v>
      </c>
      <c r="C59" s="294">
        <f t="shared" ref="C59:I59" ca="1" si="4">SUM(C53:C58)</f>
        <v>0</v>
      </c>
      <c r="D59" s="294">
        <f t="shared" ca="1" si="4"/>
        <v>0</v>
      </c>
      <c r="E59" s="294">
        <f t="shared" ca="1" si="4"/>
        <v>0.85331037818261679</v>
      </c>
      <c r="F59" s="294">
        <f t="shared" ca="1" si="4"/>
        <v>2.0403542590721901</v>
      </c>
      <c r="G59" s="294">
        <f t="shared" ca="1" si="4"/>
        <v>3.410101774315148</v>
      </c>
      <c r="H59" s="294">
        <f t="shared" ca="1" si="4"/>
        <v>4.6686616763667095</v>
      </c>
      <c r="I59" s="308">
        <f t="shared" ca="1" si="4"/>
        <v>5.8029851745342738</v>
      </c>
      <c r="J59" s="307">
        <f ca="1">+J134</f>
        <v>0</v>
      </c>
      <c r="L59" s="86"/>
    </row>
    <row r="60" spans="1:12" outlineLevel="1" x14ac:dyDescent="0.2">
      <c r="A60" s="88"/>
      <c r="B60" s="89"/>
      <c r="C60" s="89"/>
      <c r="D60" s="89"/>
      <c r="E60" s="89"/>
      <c r="F60" s="89"/>
      <c r="G60" s="89"/>
      <c r="H60" s="89"/>
      <c r="I60" s="89"/>
      <c r="K60" s="42"/>
      <c r="L60" s="21"/>
    </row>
    <row r="61" spans="1:12" ht="18.75" customHeight="1" outlineLevel="1" x14ac:dyDescent="0.25">
      <c r="A61" s="207" t="s">
        <v>122</v>
      </c>
      <c r="B61" s="619" t="str">
        <f t="array" ref="B61:I61">LU_TemplateYearHeader</f>
        <v>2017/18</v>
      </c>
      <c r="C61" s="619" t="str">
        <v>2018/19</v>
      </c>
      <c r="D61" s="619" t="str">
        <v>2019/20</v>
      </c>
      <c r="E61" s="619" t="str">
        <v>2020/21</v>
      </c>
      <c r="F61" s="619" t="str">
        <v>2021/22</v>
      </c>
      <c r="G61" s="619" t="str">
        <v>2022/23</v>
      </c>
      <c r="H61" s="619" t="str">
        <v>2023/24</v>
      </c>
      <c r="I61" s="619" t="str">
        <v>2024/25</v>
      </c>
      <c r="J61" s="98"/>
      <c r="K61" s="42"/>
    </row>
    <row r="62" spans="1:12" ht="6.75" customHeight="1" outlineLevel="1" x14ac:dyDescent="0.25">
      <c r="A62" s="207"/>
      <c r="B62" s="76"/>
      <c r="C62" s="76"/>
      <c r="D62" s="76"/>
      <c r="E62" s="76"/>
      <c r="F62" s="76"/>
      <c r="G62" s="76"/>
      <c r="H62" s="76"/>
      <c r="I62" s="76"/>
      <c r="J62" s="98"/>
      <c r="K62" s="42"/>
    </row>
    <row r="63" spans="1:12" ht="18.75" customHeight="1" outlineLevel="1" x14ac:dyDescent="0.2">
      <c r="A63" s="58" t="s">
        <v>119</v>
      </c>
      <c r="B63" s="76"/>
      <c r="C63" s="76"/>
      <c r="D63" s="76"/>
      <c r="E63" s="76"/>
      <c r="F63" s="76"/>
      <c r="G63" s="76"/>
      <c r="H63" s="76"/>
      <c r="I63" s="76"/>
      <c r="K63" s="42"/>
    </row>
    <row r="64" spans="1:12" ht="18.75" customHeight="1" outlineLevel="1" x14ac:dyDescent="0.2">
      <c r="A64" s="61" t="s">
        <v>68</v>
      </c>
      <c r="B64" s="284">
        <f t="shared" ref="B64:I65" ca="1" si="5">+B42+B30+B53</f>
        <v>0</v>
      </c>
      <c r="C64" s="284">
        <f t="shared" ca="1" si="5"/>
        <v>0</v>
      </c>
      <c r="D64" s="284">
        <f t="shared" ca="1" si="5"/>
        <v>0</v>
      </c>
      <c r="E64" s="284">
        <f t="shared" ca="1" si="5"/>
        <v>0</v>
      </c>
      <c r="F64" s="284">
        <f t="shared" ca="1" si="5"/>
        <v>0</v>
      </c>
      <c r="G64" s="284">
        <f t="shared" ca="1" si="5"/>
        <v>0</v>
      </c>
      <c r="H64" s="284">
        <f t="shared" ca="1" si="5"/>
        <v>0</v>
      </c>
      <c r="I64" s="284">
        <f t="shared" ca="1" si="5"/>
        <v>0</v>
      </c>
      <c r="K64" s="42"/>
    </row>
    <row r="65" spans="1:11" ht="18.75" customHeight="1" outlineLevel="1" x14ac:dyDescent="0.2">
      <c r="A65" s="61" t="s">
        <v>69</v>
      </c>
      <c r="B65" s="284">
        <f t="shared" ca="1" si="5"/>
        <v>0</v>
      </c>
      <c r="C65" s="284">
        <f t="shared" ca="1" si="5"/>
        <v>0</v>
      </c>
      <c r="D65" s="284">
        <f t="shared" ca="1" si="5"/>
        <v>0</v>
      </c>
      <c r="E65" s="284">
        <f t="shared" ca="1" si="5"/>
        <v>0</v>
      </c>
      <c r="F65" s="284">
        <f t="shared" ca="1" si="5"/>
        <v>0</v>
      </c>
      <c r="G65" s="284">
        <f t="shared" ca="1" si="5"/>
        <v>0</v>
      </c>
      <c r="H65" s="284">
        <f t="shared" ca="1" si="5"/>
        <v>0</v>
      </c>
      <c r="I65" s="284">
        <f t="shared" ca="1" si="5"/>
        <v>0</v>
      </c>
      <c r="K65" s="42"/>
    </row>
    <row r="66" spans="1:11" s="736" customFormat="1" ht="18.75" customHeight="1" outlineLevel="1" x14ac:dyDescent="0.2">
      <c r="A66" s="61" t="s">
        <v>546</v>
      </c>
      <c r="B66" s="284">
        <f t="shared" ref="B66:I66" ca="1" si="6">+B44+B32+B55</f>
        <v>0</v>
      </c>
      <c r="C66" s="284">
        <f t="shared" ca="1" si="6"/>
        <v>0</v>
      </c>
      <c r="D66" s="284">
        <f t="shared" ca="1" si="6"/>
        <v>0</v>
      </c>
      <c r="E66" s="284">
        <f t="shared" ca="1" si="6"/>
        <v>0</v>
      </c>
      <c r="F66" s="284">
        <f t="shared" ca="1" si="6"/>
        <v>0</v>
      </c>
      <c r="G66" s="284">
        <f t="shared" ca="1" si="6"/>
        <v>0</v>
      </c>
      <c r="H66" s="284">
        <f t="shared" ca="1" si="6"/>
        <v>0</v>
      </c>
      <c r="I66" s="284">
        <f t="shared" ca="1" si="6"/>
        <v>0</v>
      </c>
      <c r="K66" s="42"/>
    </row>
    <row r="67" spans="1:11" ht="18.75" customHeight="1" outlineLevel="1" x14ac:dyDescent="0.2">
      <c r="A67" s="61" t="s">
        <v>547</v>
      </c>
      <c r="B67" s="284">
        <f t="shared" ref="B67:I67" ca="1" si="7">+B45+B33+B56</f>
        <v>0</v>
      </c>
      <c r="C67" s="284">
        <f t="shared" ca="1" si="7"/>
        <v>0</v>
      </c>
      <c r="D67" s="284">
        <f t="shared" ca="1" si="7"/>
        <v>0</v>
      </c>
      <c r="E67" s="284">
        <f t="shared" ca="1" si="7"/>
        <v>0</v>
      </c>
      <c r="F67" s="284">
        <f t="shared" ca="1" si="7"/>
        <v>0</v>
      </c>
      <c r="G67" s="284">
        <f t="shared" ca="1" si="7"/>
        <v>0</v>
      </c>
      <c r="H67" s="284">
        <f t="shared" ca="1" si="7"/>
        <v>0</v>
      </c>
      <c r="I67" s="284">
        <f t="shared" ca="1" si="7"/>
        <v>0</v>
      </c>
      <c r="K67" s="42"/>
    </row>
    <row r="68" spans="1:11" s="736" customFormat="1" ht="18.75" customHeight="1" outlineLevel="1" x14ac:dyDescent="0.2">
      <c r="A68" s="61" t="s">
        <v>498</v>
      </c>
      <c r="B68" s="284">
        <f t="shared" ref="B68:I68" ca="1" si="8">+B46+B34+B57</f>
        <v>0</v>
      </c>
      <c r="C68" s="284">
        <f t="shared" ca="1" si="8"/>
        <v>0</v>
      </c>
      <c r="D68" s="284">
        <f t="shared" ca="1" si="8"/>
        <v>0</v>
      </c>
      <c r="E68" s="284">
        <f t="shared" ca="1" si="8"/>
        <v>0</v>
      </c>
      <c r="F68" s="284">
        <f t="shared" ca="1" si="8"/>
        <v>0</v>
      </c>
      <c r="G68" s="284">
        <f t="shared" ca="1" si="8"/>
        <v>0</v>
      </c>
      <c r="H68" s="284">
        <f t="shared" ca="1" si="8"/>
        <v>0</v>
      </c>
      <c r="I68" s="284">
        <f t="shared" ca="1" si="8"/>
        <v>0</v>
      </c>
      <c r="K68" s="42"/>
    </row>
    <row r="69" spans="1:11" ht="18.75" customHeight="1" outlineLevel="1" x14ac:dyDescent="0.2">
      <c r="A69" s="83" t="s">
        <v>70</v>
      </c>
      <c r="B69" s="284">
        <f t="shared" ref="B69:I69" ca="1" si="9">+B47+B35+B58</f>
        <v>0</v>
      </c>
      <c r="C69" s="284">
        <f t="shared" ca="1" si="9"/>
        <v>181.55477070133597</v>
      </c>
      <c r="D69" s="284">
        <f t="shared" ca="1" si="9"/>
        <v>181.55477070133597</v>
      </c>
      <c r="E69" s="284">
        <f t="shared" ca="1" si="9"/>
        <v>193.66249929461074</v>
      </c>
      <c r="F69" s="284">
        <f t="shared" ca="1" si="9"/>
        <v>195.91017279215146</v>
      </c>
      <c r="G69" s="284">
        <f t="shared" ca="1" si="9"/>
        <v>198.8843389619532</v>
      </c>
      <c r="H69" s="284">
        <f t="shared" ca="1" si="9"/>
        <v>201.39008684820072</v>
      </c>
      <c r="I69" s="284">
        <f t="shared" ca="1" si="9"/>
        <v>203.83259813935777</v>
      </c>
      <c r="K69" s="42"/>
    </row>
    <row r="70" spans="1:11" ht="18.75" customHeight="1" x14ac:dyDescent="0.2">
      <c r="A70" s="99" t="s">
        <v>122</v>
      </c>
      <c r="B70" s="294">
        <f t="shared" ref="B70:I70" ca="1" si="10">SUM(B64:B69)</f>
        <v>0</v>
      </c>
      <c r="C70" s="294">
        <f t="shared" ca="1" si="10"/>
        <v>181.55477070133597</v>
      </c>
      <c r="D70" s="294">
        <f t="shared" ca="1" si="10"/>
        <v>181.55477070133597</v>
      </c>
      <c r="E70" s="294">
        <f t="shared" ca="1" si="10"/>
        <v>193.66249929461074</v>
      </c>
      <c r="F70" s="294">
        <f t="shared" ca="1" si="10"/>
        <v>195.91017279215146</v>
      </c>
      <c r="G70" s="294">
        <f t="shared" ca="1" si="10"/>
        <v>198.8843389619532</v>
      </c>
      <c r="H70" s="294">
        <f t="shared" ca="1" si="10"/>
        <v>201.39008684820072</v>
      </c>
      <c r="I70" s="294">
        <f t="shared" ca="1" si="10"/>
        <v>203.83259813935777</v>
      </c>
      <c r="J70" s="307">
        <f ca="1">+J135</f>
        <v>0</v>
      </c>
      <c r="K70" s="42"/>
    </row>
    <row r="71" spans="1:11" ht="18.75" customHeight="1" x14ac:dyDescent="0.25">
      <c r="A71" s="77"/>
      <c r="B71" s="76"/>
      <c r="C71" s="76"/>
      <c r="D71" s="76"/>
      <c r="E71" s="76"/>
      <c r="F71" s="76"/>
      <c r="G71" s="76"/>
      <c r="H71" s="76"/>
      <c r="I71" s="76"/>
      <c r="K71" s="42"/>
    </row>
    <row r="78" spans="1:11" x14ac:dyDescent="0.2">
      <c r="A78" s="88"/>
      <c r="B78" s="89"/>
      <c r="C78" s="89"/>
      <c r="D78" s="89"/>
      <c r="E78" s="89"/>
      <c r="F78" s="89"/>
      <c r="G78" s="89"/>
      <c r="H78" s="89"/>
      <c r="I78" s="89"/>
      <c r="J78" s="100"/>
    </row>
    <row r="79" spans="1:11" x14ac:dyDescent="0.2">
      <c r="A79" s="92"/>
      <c r="B79" s="95"/>
      <c r="C79" s="95"/>
      <c r="D79" s="95"/>
      <c r="E79" s="95"/>
      <c r="F79" s="95"/>
      <c r="G79" s="95"/>
      <c r="H79" s="95"/>
      <c r="I79" s="95"/>
      <c r="J79" s="100"/>
    </row>
    <row r="80" spans="1:11" ht="18" x14ac:dyDescent="0.25">
      <c r="A80" s="206" t="s">
        <v>148</v>
      </c>
      <c r="B80" s="211"/>
      <c r="C80" s="211"/>
      <c r="D80" s="211"/>
      <c r="E80" s="211"/>
      <c r="F80" s="211"/>
      <c r="G80" s="211"/>
      <c r="H80" s="211"/>
      <c r="I80" s="211"/>
    </row>
    <row r="81" spans="1:9" ht="6" customHeight="1" thickBot="1" x14ac:dyDescent="0.25">
      <c r="A81" s="238"/>
      <c r="B81" s="238"/>
      <c r="C81" s="238"/>
      <c r="D81" s="238"/>
      <c r="E81" s="238"/>
      <c r="F81" s="238"/>
      <c r="G81" s="238"/>
      <c r="H81" s="238"/>
      <c r="I81" s="238"/>
    </row>
    <row r="82" spans="1:9" outlineLevel="1" x14ac:dyDescent="0.2">
      <c r="A82" s="2" t="s">
        <v>234</v>
      </c>
      <c r="B82" s="135" t="str">
        <f t="array" ref="B82:H82">LU_TemplateYearHeader3</f>
        <v>2010/11</v>
      </c>
      <c r="C82" s="135" t="str">
        <v>2011/12</v>
      </c>
      <c r="D82" s="135" t="str">
        <v>2012/13</v>
      </c>
      <c r="E82" s="135" t="str">
        <v>2013/14</v>
      </c>
      <c r="F82" s="135" t="str">
        <v>2014/15</v>
      </c>
      <c r="G82" s="135" t="str">
        <v>2015/16</v>
      </c>
      <c r="H82" s="135" t="str">
        <v>2016/17</v>
      </c>
    </row>
    <row r="83" spans="1:9" ht="13.5" outlineLevel="1" thickBot="1" x14ac:dyDescent="0.25">
      <c r="A83" s="238" t="s">
        <v>236</v>
      </c>
      <c r="B83" s="82">
        <f>+'I-4 History'!E224</f>
        <v>0</v>
      </c>
      <c r="C83" s="82">
        <f>+'I-4 History'!F224</f>
        <v>0</v>
      </c>
      <c r="D83" s="82">
        <f>+'I-4 History'!G224</f>
        <v>0</v>
      </c>
      <c r="E83" s="82">
        <f>+'I-4 History'!H224</f>
        <v>0</v>
      </c>
      <c r="F83" s="82">
        <f>+'I-4 History'!I224</f>
        <v>0</v>
      </c>
      <c r="G83" s="82">
        <f>+'I-4 History'!J224</f>
        <v>0</v>
      </c>
      <c r="H83" s="82">
        <f>+'I-4 History'!K224</f>
        <v>0</v>
      </c>
      <c r="I83" s="82"/>
    </row>
    <row r="84" spans="1:9" outlineLevel="1" x14ac:dyDescent="0.2">
      <c r="A84" s="2" t="s">
        <v>237</v>
      </c>
      <c r="B84" s="637" t="str">
        <f t="array" ref="B84:I84">LU_TemplateYearHeader</f>
        <v>2017/18</v>
      </c>
      <c r="C84" s="637" t="str">
        <v>2018/19</v>
      </c>
      <c r="D84" s="637" t="str">
        <v>2019/20</v>
      </c>
      <c r="E84" s="637" t="str">
        <v>2020/21</v>
      </c>
      <c r="F84" s="637" t="str">
        <v>2021/22</v>
      </c>
      <c r="G84" s="637" t="str">
        <v>2022/23</v>
      </c>
      <c r="H84" s="637" t="str">
        <v>2023/24</v>
      </c>
      <c r="I84" s="637" t="str">
        <v>2024/25</v>
      </c>
    </row>
    <row r="85" spans="1:9" outlineLevel="1" x14ac:dyDescent="0.2">
      <c r="A85" t="s">
        <v>71</v>
      </c>
      <c r="B85" s="82">
        <f t="shared" ref="B85:I85" ca="1" si="11">+B14</f>
        <v>0</v>
      </c>
      <c r="C85" s="82">
        <f t="shared" ca="1" si="11"/>
        <v>181.55477070133597</v>
      </c>
      <c r="D85" s="82">
        <f t="shared" ca="1" si="11"/>
        <v>181.55477070133597</v>
      </c>
      <c r="E85" s="82">
        <f t="shared" ca="1" si="11"/>
        <v>181.55477070133597</v>
      </c>
      <c r="F85" s="82">
        <f t="shared" ca="1" si="11"/>
        <v>181.55477070133597</v>
      </c>
      <c r="G85" s="82">
        <f t="shared" ca="1" si="11"/>
        <v>181.55477070133597</v>
      </c>
      <c r="H85" s="82">
        <f t="shared" ca="1" si="11"/>
        <v>181.55477070133597</v>
      </c>
      <c r="I85" s="82">
        <f t="shared" ca="1" si="11"/>
        <v>181.55477070133597</v>
      </c>
    </row>
    <row r="86" spans="1:9" outlineLevel="1" x14ac:dyDescent="0.2">
      <c r="A86" t="s">
        <v>149</v>
      </c>
      <c r="B86" s="82">
        <f t="shared" ref="B86:I86" ca="1" si="12">+B36</f>
        <v>0</v>
      </c>
      <c r="C86" s="82">
        <f t="shared" ca="1" si="12"/>
        <v>181.55477070133597</v>
      </c>
      <c r="D86" s="82">
        <f t="shared" ca="1" si="12"/>
        <v>181.55477070133597</v>
      </c>
      <c r="E86" s="82">
        <f t="shared" ca="1" si="12"/>
        <v>191.23286216890293</v>
      </c>
      <c r="F86" s="82">
        <f t="shared" ca="1" si="12"/>
        <v>190.94332028094317</v>
      </c>
      <c r="G86" s="82">
        <f t="shared" ca="1" si="12"/>
        <v>191.44652828094317</v>
      </c>
      <c r="H86" s="82">
        <f t="shared" ca="1" si="12"/>
        <v>191.59686428094315</v>
      </c>
      <c r="I86" s="82">
        <f t="shared" ca="1" si="12"/>
        <v>191.81506028094316</v>
      </c>
    </row>
    <row r="87" spans="1:9" outlineLevel="1" x14ac:dyDescent="0.2">
      <c r="A87" t="s">
        <v>150</v>
      </c>
      <c r="B87" s="82">
        <f t="shared" ref="B87:I87" ca="1" si="13">+B36+B48</f>
        <v>0</v>
      </c>
      <c r="C87" s="82">
        <f t="shared" ca="1" si="13"/>
        <v>181.55477070133597</v>
      </c>
      <c r="D87" s="82">
        <f t="shared" ca="1" si="13"/>
        <v>181.55477070133597</v>
      </c>
      <c r="E87" s="82">
        <f t="shared" ca="1" si="13"/>
        <v>192.80918891642813</v>
      </c>
      <c r="F87" s="82">
        <f t="shared" ca="1" si="13"/>
        <v>193.86981853307927</v>
      </c>
      <c r="G87" s="82">
        <f t="shared" ca="1" si="13"/>
        <v>195.47423718763807</v>
      </c>
      <c r="H87" s="82">
        <f t="shared" ca="1" si="13"/>
        <v>196.72142517183403</v>
      </c>
      <c r="I87" s="82">
        <f t="shared" ca="1" si="13"/>
        <v>198.02961296482349</v>
      </c>
    </row>
    <row r="88" spans="1:9" outlineLevel="1" x14ac:dyDescent="0.2">
      <c r="A88" t="s">
        <v>151</v>
      </c>
      <c r="B88" s="82">
        <f t="shared" ref="B88:I88" ca="1" si="14">+B70</f>
        <v>0</v>
      </c>
      <c r="C88" s="82">
        <f t="shared" ca="1" si="14"/>
        <v>181.55477070133597</v>
      </c>
      <c r="D88" s="82">
        <f t="shared" ca="1" si="14"/>
        <v>181.55477070133597</v>
      </c>
      <c r="E88" s="82">
        <f t="shared" ca="1" si="14"/>
        <v>193.66249929461074</v>
      </c>
      <c r="F88" s="82">
        <f t="shared" ca="1" si="14"/>
        <v>195.91017279215146</v>
      </c>
      <c r="G88" s="82">
        <f t="shared" ca="1" si="14"/>
        <v>198.8843389619532</v>
      </c>
      <c r="H88" s="82">
        <f t="shared" ca="1" si="14"/>
        <v>201.39008684820072</v>
      </c>
      <c r="I88" s="82">
        <f t="shared" ca="1" si="14"/>
        <v>203.83259813935777</v>
      </c>
    </row>
    <row r="89" spans="1:9" outlineLevel="1" x14ac:dyDescent="0.2"/>
    <row r="90" spans="1:9" outlineLevel="1" x14ac:dyDescent="0.2"/>
    <row r="91" spans="1:9" outlineLevel="1" x14ac:dyDescent="0.2"/>
    <row r="92" spans="1:9" outlineLevel="1" x14ac:dyDescent="0.2"/>
    <row r="93" spans="1:9" outlineLevel="1" x14ac:dyDescent="0.2"/>
    <row r="94" spans="1:9" outlineLevel="1" x14ac:dyDescent="0.2"/>
    <row r="95" spans="1:9" outlineLevel="1" x14ac:dyDescent="0.2"/>
    <row r="96" spans="1:9" outlineLevel="1" x14ac:dyDescent="0.2"/>
    <row r="97" outlineLevel="1" x14ac:dyDescent="0.2"/>
    <row r="98" outlineLevel="1" x14ac:dyDescent="0.2"/>
    <row r="99" outlineLevel="1" x14ac:dyDescent="0.2"/>
    <row r="100" outlineLevel="1" x14ac:dyDescent="0.2"/>
    <row r="101" outlineLevel="1" x14ac:dyDescent="0.2"/>
    <row r="102" outlineLevel="1" x14ac:dyDescent="0.2"/>
    <row r="103" outlineLevel="1" x14ac:dyDescent="0.2"/>
    <row r="104" outlineLevel="1" x14ac:dyDescent="0.2"/>
    <row r="105" outlineLevel="1" x14ac:dyDescent="0.2"/>
    <row r="106" outlineLevel="1" x14ac:dyDescent="0.2"/>
    <row r="107" outlineLevel="1" x14ac:dyDescent="0.2"/>
    <row r="108" outlineLevel="1" x14ac:dyDescent="0.2"/>
    <row r="109" outlineLevel="1" x14ac:dyDescent="0.2"/>
    <row r="110" outlineLevel="1" x14ac:dyDescent="0.2"/>
    <row r="111" outlineLevel="1" x14ac:dyDescent="0.2"/>
    <row r="112" outlineLevel="1" x14ac:dyDescent="0.2"/>
    <row r="113" spans="1:9" outlineLevel="1" x14ac:dyDescent="0.2"/>
    <row r="114" spans="1:9" outlineLevel="1" x14ac:dyDescent="0.2"/>
    <row r="115" spans="1:9" outlineLevel="1" x14ac:dyDescent="0.2"/>
    <row r="116" spans="1:9" outlineLevel="1" x14ac:dyDescent="0.2"/>
    <row r="117" spans="1:9" outlineLevel="1" x14ac:dyDescent="0.2"/>
    <row r="118" spans="1:9" outlineLevel="1" x14ac:dyDescent="0.2"/>
    <row r="119" spans="1:9" outlineLevel="1" x14ac:dyDescent="0.2"/>
    <row r="127" spans="1:9" x14ac:dyDescent="0.2">
      <c r="A127" s="306" t="s">
        <v>261</v>
      </c>
      <c r="B127" s="3"/>
      <c r="C127" s="3"/>
      <c r="D127" s="3"/>
      <c r="E127" s="3"/>
      <c r="F127" s="3"/>
      <c r="G127" s="3"/>
      <c r="H127" s="3"/>
      <c r="I127" s="3"/>
    </row>
    <row r="128" spans="1:9" x14ac:dyDescent="0.2">
      <c r="A128" s="2" t="s">
        <v>262</v>
      </c>
    </row>
    <row r="130" spans="1:11" x14ac:dyDescent="0.2">
      <c r="A130" s="305" t="s">
        <v>263</v>
      </c>
      <c r="B130" s="285">
        <f ca="1">SUM('DA-1:DA-24'!B14)-B14</f>
        <v>0</v>
      </c>
      <c r="C130" s="285">
        <f ca="1">SUM('DA-1:DA-24'!C14)-C14</f>
        <v>0</v>
      </c>
      <c r="D130" s="285">
        <f ca="1">SUM('DA-1:DA-24'!D14)-D14</f>
        <v>0</v>
      </c>
      <c r="E130" s="285">
        <f ca="1">SUM('DA-1:DA-24'!E14)-E14</f>
        <v>0</v>
      </c>
      <c r="F130" s="285">
        <f ca="1">SUM('DA-1:DA-24'!F14)-F14</f>
        <v>0</v>
      </c>
      <c r="G130" s="285">
        <f ca="1">SUM('DA-1:DA-24'!G14)-G14</f>
        <v>0</v>
      </c>
      <c r="H130" s="285">
        <f ca="1">SUM('DA-1:DA-24'!H14)-H14</f>
        <v>0</v>
      </c>
      <c r="I130" s="285">
        <f ca="1">SUM('DA-1:DA-24'!I14)-I14</f>
        <v>0</v>
      </c>
      <c r="J130" s="285">
        <f t="shared" ref="J130:J135" ca="1" si="15">SUM(B130:I130)</f>
        <v>0</v>
      </c>
    </row>
    <row r="131" spans="1:11" x14ac:dyDescent="0.2">
      <c r="A131" s="305" t="s">
        <v>264</v>
      </c>
      <c r="C131" s="285">
        <f>SUM('DA-1:DA-24'!C25)-C25</f>
        <v>0</v>
      </c>
      <c r="D131" s="285">
        <f>SUM('DA-1:DA-24'!D25)-D25</f>
        <v>0</v>
      </c>
      <c r="E131" s="285">
        <f>SUM('DA-1:DA-24'!E25)-E25</f>
        <v>0</v>
      </c>
      <c r="F131" s="285">
        <f>SUM('DA-1:DA-24'!F25)-F25</f>
        <v>0</v>
      </c>
      <c r="G131" s="285">
        <f>SUM('DA-1:DA-24'!G25)-G25</f>
        <v>0</v>
      </c>
      <c r="H131" s="285">
        <f>SUM('DA-1:DA-24'!H25)-H25</f>
        <v>0</v>
      </c>
      <c r="I131" s="285">
        <f>SUM('DA-1:DA-24'!I25)-I25</f>
        <v>0</v>
      </c>
      <c r="J131" s="285">
        <f t="shared" si="15"/>
        <v>0</v>
      </c>
    </row>
    <row r="132" spans="1:11" x14ac:dyDescent="0.2">
      <c r="A132" s="305" t="s">
        <v>265</v>
      </c>
      <c r="C132" s="285">
        <f ca="1">SUM('DA-1:DA-24'!C36)-C36</f>
        <v>0</v>
      </c>
      <c r="D132" s="285">
        <f ca="1">SUM('DA-1:DA-24'!D36)-D36</f>
        <v>0</v>
      </c>
      <c r="E132" s="285">
        <f ca="1">SUM('DA-1:DA-24'!E36)-E36</f>
        <v>0</v>
      </c>
      <c r="F132" s="285">
        <f ca="1">SUM('DA-1:DA-24'!F36)-F36</f>
        <v>0</v>
      </c>
      <c r="G132" s="285">
        <f ca="1">SUM('DA-1:DA-24'!G36)-G36</f>
        <v>0</v>
      </c>
      <c r="H132" s="285">
        <f ca="1">SUM('DA-1:DA-24'!H36)-H36</f>
        <v>0</v>
      </c>
      <c r="I132" s="285">
        <f ca="1">SUM('DA-1:DA-24'!I36)-I36</f>
        <v>0</v>
      </c>
      <c r="J132" s="285">
        <f t="shared" ca="1" si="15"/>
        <v>0</v>
      </c>
    </row>
    <row r="133" spans="1:11" x14ac:dyDescent="0.2">
      <c r="A133" s="305" t="s">
        <v>266</v>
      </c>
      <c r="C133" s="285">
        <f ca="1">SUM('DA-1:DA-24'!C48)-C48</f>
        <v>0</v>
      </c>
      <c r="D133" s="285">
        <f ca="1">SUM('DA-1:DA-24'!D48)-D48</f>
        <v>0</v>
      </c>
      <c r="E133" s="285">
        <f ca="1">SUM('DA-1:DA-24'!E48)-E48</f>
        <v>0</v>
      </c>
      <c r="F133" s="285">
        <f ca="1">SUM('DA-1:DA-24'!F48)-F48</f>
        <v>0</v>
      </c>
      <c r="G133" s="285">
        <f ca="1">SUM('DA-1:DA-24'!G48)-G48</f>
        <v>0</v>
      </c>
      <c r="H133" s="285">
        <f ca="1">SUM('DA-1:DA-24'!H48)-H48</f>
        <v>0</v>
      </c>
      <c r="I133" s="285">
        <f ca="1">SUM('DA-1:DA-24'!I48)-I48</f>
        <v>0</v>
      </c>
      <c r="J133" s="285">
        <f t="shared" ca="1" si="15"/>
        <v>0</v>
      </c>
    </row>
    <row r="134" spans="1:11" x14ac:dyDescent="0.2">
      <c r="A134" s="305" t="s">
        <v>267</v>
      </c>
      <c r="C134" s="285">
        <f ca="1">SUM('DA-1:DA-24'!C59)-C59</f>
        <v>0</v>
      </c>
      <c r="D134" s="285">
        <f ca="1">SUM('DA-1:DA-24'!D59)-D59</f>
        <v>0</v>
      </c>
      <c r="E134" s="285">
        <f ca="1">SUM('DA-1:DA-24'!E59)-E59</f>
        <v>0</v>
      </c>
      <c r="F134" s="285">
        <f ca="1">SUM('DA-1:DA-24'!F59)-F59</f>
        <v>0</v>
      </c>
      <c r="G134" s="285">
        <f ca="1">SUM('DA-1:DA-24'!G59)-G59</f>
        <v>0</v>
      </c>
      <c r="H134" s="285">
        <f ca="1">SUM('DA-1:DA-24'!H59)-H59</f>
        <v>0</v>
      </c>
      <c r="I134" s="285">
        <f ca="1">SUM('DA-1:DA-24'!I59)-I59</f>
        <v>0</v>
      </c>
      <c r="J134" s="285">
        <f t="shared" ca="1" si="15"/>
        <v>0</v>
      </c>
    </row>
    <row r="135" spans="1:11" x14ac:dyDescent="0.2">
      <c r="A135" s="305" t="s">
        <v>122</v>
      </c>
      <c r="C135" s="285">
        <f ca="1">SUM('DA-1:DA-24'!C70)-C70</f>
        <v>0</v>
      </c>
      <c r="D135" s="285">
        <f ca="1">SUM('DA-1:DA-24'!D70)-D70</f>
        <v>0</v>
      </c>
      <c r="E135" s="285">
        <f ca="1">SUM('DA-1:DA-24'!E70)-E70</f>
        <v>0</v>
      </c>
      <c r="F135" s="285">
        <f ca="1">SUM('DA-1:DA-24'!F70)-F70</f>
        <v>0</v>
      </c>
      <c r="G135" s="285">
        <f ca="1">SUM('DA-1:DA-24'!G70)-G70</f>
        <v>0</v>
      </c>
      <c r="H135" s="285">
        <f ca="1">SUM('DA-1:DA-24'!H70)-H70</f>
        <v>0</v>
      </c>
      <c r="I135" s="285">
        <f ca="1">SUM('DA-1:DA-24'!I70)-I70</f>
        <v>0</v>
      </c>
      <c r="J135" s="285">
        <f t="shared" ca="1" si="15"/>
        <v>0</v>
      </c>
    </row>
    <row r="138" spans="1:11" ht="18.75" customHeight="1" outlineLevel="1" x14ac:dyDescent="0.2">
      <c r="A138" s="58" t="s">
        <v>119</v>
      </c>
      <c r="B138" s="76"/>
      <c r="C138" s="76"/>
      <c r="D138" s="76"/>
      <c r="E138" s="76"/>
      <c r="F138" s="76"/>
      <c r="G138" s="76"/>
      <c r="H138" s="76"/>
      <c r="I138" s="76"/>
      <c r="K138" s="42"/>
    </row>
    <row r="139" spans="1:11" ht="18.75" customHeight="1" outlineLevel="1" x14ac:dyDescent="0.2">
      <c r="A139" s="61" t="s">
        <v>68</v>
      </c>
      <c r="B139" s="284">
        <f ca="1">SUM('DA-1:DA-24'!B64)-B64</f>
        <v>0</v>
      </c>
      <c r="C139" s="284">
        <f ca="1">SUM('DA-1:DA-24'!C64)-C64</f>
        <v>0</v>
      </c>
      <c r="D139" s="284">
        <f ca="1">SUM('DA-1:DA-24'!D64)-D64</f>
        <v>0</v>
      </c>
      <c r="E139" s="284">
        <f ca="1">SUM('DA-1:DA-24'!E64)-E64</f>
        <v>0</v>
      </c>
      <c r="F139" s="284">
        <f ca="1">SUM('DA-1:DA-24'!F64)-F64</f>
        <v>0</v>
      </c>
      <c r="G139" s="284">
        <f ca="1">SUM('DA-1:DA-24'!G64)-G64</f>
        <v>0</v>
      </c>
      <c r="H139" s="284">
        <f ca="1">SUM('DA-1:DA-24'!H64)-H64</f>
        <v>0</v>
      </c>
      <c r="I139" s="284">
        <f ca="1">SUM('DA-1:DA-24'!I64)-I64</f>
        <v>0</v>
      </c>
      <c r="J139" s="284">
        <f ca="1">SUM(B139:I139)</f>
        <v>0</v>
      </c>
      <c r="K139" s="42"/>
    </row>
    <row r="140" spans="1:11" ht="18.75" customHeight="1" outlineLevel="1" x14ac:dyDescent="0.2">
      <c r="A140" s="61" t="s">
        <v>69</v>
      </c>
      <c r="B140" s="284">
        <f ca="1">SUM('DA-1:DA-24'!B65)-B65</f>
        <v>0</v>
      </c>
      <c r="C140" s="284">
        <f ca="1">SUM('DA-1:DA-24'!C65)-C65</f>
        <v>0</v>
      </c>
      <c r="D140" s="284">
        <f ca="1">SUM('DA-1:DA-24'!D65)-D65</f>
        <v>0</v>
      </c>
      <c r="E140" s="284">
        <f ca="1">SUM('DA-1:DA-24'!E65)-E65</f>
        <v>0</v>
      </c>
      <c r="F140" s="284">
        <f ca="1">SUM('DA-1:DA-24'!F65)-F65</f>
        <v>0</v>
      </c>
      <c r="G140" s="284">
        <f ca="1">SUM('DA-1:DA-24'!G65)-G65</f>
        <v>0</v>
      </c>
      <c r="H140" s="284">
        <f ca="1">SUM('DA-1:DA-24'!H65)-H65</f>
        <v>0</v>
      </c>
      <c r="I140" s="284">
        <f ca="1">SUM('DA-1:DA-24'!I65)-I65</f>
        <v>0</v>
      </c>
      <c r="J140" s="284">
        <f ca="1">SUM(B140:I140)</f>
        <v>0</v>
      </c>
      <c r="K140" s="42"/>
    </row>
    <row r="141" spans="1:11" s="755" customFormat="1" ht="18.75" customHeight="1" outlineLevel="1" x14ac:dyDescent="0.2">
      <c r="A141" s="61" t="s">
        <v>546</v>
      </c>
      <c r="B141" s="284">
        <f ca="1">SUM('DA-1:DA-24'!B66)-B66</f>
        <v>0</v>
      </c>
      <c r="C141" s="284">
        <f ca="1">SUM('DA-1:DA-24'!C66)-C66</f>
        <v>0</v>
      </c>
      <c r="D141" s="284">
        <f ca="1">SUM('DA-1:DA-24'!D66)-D66</f>
        <v>0</v>
      </c>
      <c r="E141" s="284">
        <f ca="1">SUM('DA-1:DA-24'!E66)-E66</f>
        <v>0</v>
      </c>
      <c r="F141" s="284">
        <f ca="1">SUM('DA-1:DA-24'!F66)-F66</f>
        <v>0</v>
      </c>
      <c r="G141" s="284">
        <f ca="1">SUM('DA-1:DA-24'!G66)-G66</f>
        <v>0</v>
      </c>
      <c r="H141" s="284">
        <f ca="1">SUM('DA-1:DA-24'!H66)-H66</f>
        <v>0</v>
      </c>
      <c r="I141" s="284">
        <f ca="1">SUM('DA-1:DA-24'!I66)-I66</f>
        <v>0</v>
      </c>
      <c r="J141" s="284">
        <f t="shared" ref="J141:J143" ca="1" si="16">SUM(B141:I141)</f>
        <v>0</v>
      </c>
      <c r="K141" s="42"/>
    </row>
    <row r="142" spans="1:11" ht="18.75" customHeight="1" outlineLevel="1" x14ac:dyDescent="0.2">
      <c r="A142" s="61" t="s">
        <v>547</v>
      </c>
      <c r="B142" s="284">
        <f ca="1">SUM('DA-1:DA-24'!B67)-B67</f>
        <v>0</v>
      </c>
      <c r="C142" s="284">
        <f ca="1">SUM('DA-1:DA-24'!C67)-C67</f>
        <v>0</v>
      </c>
      <c r="D142" s="284">
        <f ca="1">SUM('DA-1:DA-24'!D67)-D67</f>
        <v>0</v>
      </c>
      <c r="E142" s="284">
        <f ca="1">SUM('DA-1:DA-24'!E67)-E67</f>
        <v>0</v>
      </c>
      <c r="F142" s="284">
        <f ca="1">SUM('DA-1:DA-24'!F67)-F67</f>
        <v>0</v>
      </c>
      <c r="G142" s="284">
        <f ca="1">SUM('DA-1:DA-24'!G67)-G67</f>
        <v>0</v>
      </c>
      <c r="H142" s="284">
        <f ca="1">SUM('DA-1:DA-24'!H67)-H67</f>
        <v>0</v>
      </c>
      <c r="I142" s="284">
        <f ca="1">SUM('DA-1:DA-24'!I67)-I67</f>
        <v>0</v>
      </c>
      <c r="J142" s="284">
        <f t="shared" ca="1" si="16"/>
        <v>0</v>
      </c>
      <c r="K142" s="42"/>
    </row>
    <row r="143" spans="1:11" s="755" customFormat="1" ht="18.75" customHeight="1" outlineLevel="1" x14ac:dyDescent="0.2">
      <c r="A143" s="61" t="s">
        <v>498</v>
      </c>
      <c r="B143" s="284">
        <f ca="1">SUM('DA-1:DA-24'!B68)-B68</f>
        <v>0</v>
      </c>
      <c r="C143" s="284">
        <f ca="1">SUM('DA-1:DA-24'!C68)-C68</f>
        <v>0</v>
      </c>
      <c r="D143" s="284">
        <f ca="1">SUM('DA-1:DA-24'!D68)-D68</f>
        <v>0</v>
      </c>
      <c r="E143" s="284">
        <f ca="1">SUM('DA-1:DA-24'!E68)-E68</f>
        <v>0</v>
      </c>
      <c r="F143" s="284">
        <f ca="1">SUM('DA-1:DA-24'!F68)-F68</f>
        <v>0</v>
      </c>
      <c r="G143" s="284">
        <f ca="1">SUM('DA-1:DA-24'!G68)-G68</f>
        <v>0</v>
      </c>
      <c r="H143" s="284">
        <f ca="1">SUM('DA-1:DA-24'!H68)-H68</f>
        <v>0</v>
      </c>
      <c r="I143" s="284">
        <f ca="1">SUM('DA-1:DA-24'!I68)-I68</f>
        <v>0</v>
      </c>
      <c r="J143" s="284">
        <f t="shared" ca="1" si="16"/>
        <v>0</v>
      </c>
      <c r="K143" s="42"/>
    </row>
    <row r="144" spans="1:11" ht="18.75" customHeight="1" outlineLevel="1" x14ac:dyDescent="0.2">
      <c r="A144" s="83" t="s">
        <v>70</v>
      </c>
      <c r="B144" s="284">
        <f ca="1">SUM('DA-1:DA-24'!B69)-B69</f>
        <v>0</v>
      </c>
      <c r="C144" s="284">
        <f ca="1">SUM('DA-1:DA-24'!C69)-C69</f>
        <v>0</v>
      </c>
      <c r="D144" s="284">
        <f ca="1">SUM('DA-1:DA-24'!D69)-D69</f>
        <v>0</v>
      </c>
      <c r="E144" s="284">
        <f ca="1">SUM('DA-1:DA-24'!E69)-E69</f>
        <v>0</v>
      </c>
      <c r="F144" s="284">
        <f ca="1">SUM('DA-1:DA-24'!F69)-F69</f>
        <v>0</v>
      </c>
      <c r="G144" s="284">
        <f ca="1">SUM('DA-1:DA-24'!G69)-G69</f>
        <v>0</v>
      </c>
      <c r="H144" s="284">
        <f ca="1">SUM('DA-1:DA-24'!H69)-H69</f>
        <v>0</v>
      </c>
      <c r="I144" s="284">
        <f ca="1">SUM('DA-1:DA-24'!I69)-I69</f>
        <v>0</v>
      </c>
      <c r="J144" s="284">
        <f ca="1">SUM(B144:I144)</f>
        <v>0</v>
      </c>
      <c r="K144" s="42"/>
    </row>
    <row r="145" spans="1:11" ht="18.75" customHeight="1" outlineLevel="1" x14ac:dyDescent="0.2">
      <c r="A145" s="99" t="s">
        <v>122</v>
      </c>
      <c r="B145" s="294">
        <f t="shared" ref="B145:I145" ca="1" si="17">SUM(B139:B144)</f>
        <v>0</v>
      </c>
      <c r="C145" s="294">
        <f t="shared" ca="1" si="17"/>
        <v>0</v>
      </c>
      <c r="D145" s="294">
        <f t="shared" ca="1" si="17"/>
        <v>0</v>
      </c>
      <c r="E145" s="294">
        <f t="shared" ca="1" si="17"/>
        <v>0</v>
      </c>
      <c r="F145" s="294">
        <f t="shared" ca="1" si="17"/>
        <v>0</v>
      </c>
      <c r="G145" s="294">
        <f t="shared" ca="1" si="17"/>
        <v>0</v>
      </c>
      <c r="H145" s="294">
        <f t="shared" ca="1" si="17"/>
        <v>0</v>
      </c>
      <c r="I145" s="294">
        <f t="shared" ca="1" si="17"/>
        <v>0</v>
      </c>
      <c r="J145" s="294">
        <f ca="1">SUM(B145:I145)</f>
        <v>0</v>
      </c>
      <c r="K145" s="42"/>
    </row>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J14 J37">
    <cfRule type="cellIs" dxfId="51" priority="3" stopIfTrue="1" operator="equal">
      <formula>"OK"</formula>
    </cfRule>
    <cfRule type="cellIs" dxfId="50" priority="4" stopIfTrue="1" operator="equal">
      <formula>"Warning Check Escalations"</formula>
    </cfRule>
  </conditionalFormatting>
  <conditionalFormatting sqref="B130:J130 C131:J135 J70 J59 J48 J36 J25 B139:J145">
    <cfRule type="cellIs" dxfId="49" priority="5" stopIfTrue="1" operator="equal">
      <formula>0</formula>
    </cfRule>
    <cfRule type="cellIs" dxfId="48" priority="6" stopIfTrue="1" operator="notEqual">
      <formula>0</formula>
    </cfRule>
  </conditionalFormatting>
  <conditionalFormatting sqref="J14">
    <cfRule type="cellIs" dxfId="47" priority="1" stopIfTrue="1" operator="equal">
      <formula>0</formula>
    </cfRule>
    <cfRule type="cellIs" dxfId="46" priority="2" stopIfTrue="1" operator="notEqual">
      <formula>0</formula>
    </cfRule>
  </conditionalFormatting>
  <dataValidations count="1">
    <dataValidation type="list" allowBlank="1" showInputMessage="1" showErrorMessage="1" sqref="D5" xr:uid="{00000000-0002-0000-5100-000000000000}">
      <formula1>"2007/08 Regulatory Accounts, Bottom Up"</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customProperties>
    <customPr name="_pios_id" r:id="rId7"/>
  </customProperties>
  <drawing r:id="rId8"/>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sheetPr codeName="Sheet94">
    <tabColor indexed="12"/>
    <pageSetUpPr fitToPage="1"/>
  </sheetPr>
  <dimension ref="A1:T153"/>
  <sheetViews>
    <sheetView showGridLines="0" workbookViewId="0">
      <selection activeCell="O22" sqref="O22"/>
    </sheetView>
  </sheetViews>
  <sheetFormatPr defaultRowHeight="12.75" outlineLevelRow="2" x14ac:dyDescent="0.2"/>
  <cols>
    <col min="1" max="1" width="30" customWidth="1"/>
    <col min="2" max="9" width="11.5703125" customWidth="1"/>
    <col min="10" max="10" width="25.5703125" customWidth="1"/>
  </cols>
  <sheetData>
    <row r="1" spans="1:20" ht="18" customHeight="1" x14ac:dyDescent="0.25">
      <c r="A1" s="183" t="s">
        <v>275</v>
      </c>
      <c r="B1" s="1"/>
      <c r="C1" s="72"/>
      <c r="D1" s="42"/>
      <c r="E1" s="42"/>
      <c r="F1" s="42"/>
      <c r="G1" s="42"/>
      <c r="H1" s="42"/>
      <c r="I1" s="472" t="str">
        <f>+LU_BaseYearDollars</f>
        <v>($M) 2017/18 dollars</v>
      </c>
      <c r="M1" s="281"/>
      <c r="N1" s="279"/>
      <c r="O1" s="279"/>
      <c r="P1" s="279"/>
      <c r="Q1" s="279"/>
      <c r="R1" s="279"/>
      <c r="S1" s="279"/>
      <c r="T1" s="279"/>
    </row>
    <row r="2" spans="1:20" ht="15.75" x14ac:dyDescent="0.25">
      <c r="A2" s="184" t="s">
        <v>114</v>
      </c>
      <c r="B2" s="74" t="s">
        <v>246</v>
      </c>
      <c r="F2" s="283"/>
      <c r="H2" s="42"/>
      <c r="I2" s="282"/>
      <c r="L2" s="281"/>
      <c r="M2" s="281"/>
    </row>
    <row r="3" spans="1:20" ht="16.5" thickBot="1" x14ac:dyDescent="0.3">
      <c r="A3" s="184" t="s">
        <v>111</v>
      </c>
      <c r="B3" s="236"/>
      <c r="C3" s="236"/>
      <c r="D3" s="236"/>
      <c r="E3" s="237" t="s">
        <v>115</v>
      </c>
      <c r="F3" s="242"/>
      <c r="G3" s="239"/>
      <c r="H3" s="237" t="s">
        <v>116</v>
      </c>
      <c r="I3" s="240"/>
      <c r="J3" s="42"/>
    </row>
    <row r="4" spans="1:20" ht="16.5" customHeight="1" x14ac:dyDescent="0.2">
      <c r="A4" s="56"/>
      <c r="B4" s="619" t="str">
        <f t="array" ref="B4:I4">LU_TemplateYearHeader</f>
        <v>2017/18</v>
      </c>
      <c r="C4" s="619" t="str">
        <v>2018/19</v>
      </c>
      <c r="D4" s="619" t="str">
        <v>2019/20</v>
      </c>
      <c r="E4" s="619" t="str">
        <v>2020/21</v>
      </c>
      <c r="F4" s="619" t="str">
        <v>2021/22</v>
      </c>
      <c r="G4" s="619" t="str">
        <v>2022/23</v>
      </c>
      <c r="H4" s="619" t="str">
        <v>2023/24</v>
      </c>
      <c r="I4" s="619" t="str">
        <v>2024/25</v>
      </c>
      <c r="J4" s="76" t="s">
        <v>117</v>
      </c>
      <c r="K4" s="21"/>
      <c r="L4" s="21"/>
    </row>
    <row r="5" spans="1:20" ht="18" outlineLevel="1" x14ac:dyDescent="0.25">
      <c r="A5" s="207" t="s">
        <v>118</v>
      </c>
      <c r="B5" s="78"/>
      <c r="C5" s="78"/>
      <c r="D5" s="79"/>
      <c r="E5" s="78"/>
      <c r="F5" s="78"/>
      <c r="G5" s="78"/>
      <c r="H5" s="78"/>
      <c r="I5" s="78"/>
      <c r="J5" s="42"/>
    </row>
    <row r="6" spans="1:20" outlineLevel="1" x14ac:dyDescent="0.2">
      <c r="B6" s="80"/>
      <c r="C6" s="80"/>
      <c r="D6" s="80"/>
      <c r="E6" s="80"/>
      <c r="F6" s="80"/>
      <c r="G6" s="80"/>
      <c r="H6" s="80"/>
      <c r="I6" s="80"/>
      <c r="J6" s="36"/>
      <c r="K6" s="21"/>
      <c r="L6" s="21"/>
    </row>
    <row r="7" spans="1:20" s="64" customFormat="1" ht="14.25" outlineLevel="1" x14ac:dyDescent="0.2">
      <c r="A7" s="58" t="s">
        <v>119</v>
      </c>
      <c r="B7"/>
      <c r="C7"/>
      <c r="D7"/>
      <c r="E7"/>
      <c r="F7" s="78"/>
      <c r="G7" s="78"/>
      <c r="H7" s="78"/>
      <c r="I7" s="78"/>
      <c r="J7" s="36"/>
      <c r="K7" s="63"/>
      <c r="L7" s="63"/>
    </row>
    <row r="8" spans="1:20" outlineLevel="1" x14ac:dyDescent="0.2">
      <c r="A8" s="61" t="s">
        <v>68</v>
      </c>
      <c r="B8" s="284">
        <f ca="1">SUM('A-1:A-41'!B8)</f>
        <v>0</v>
      </c>
      <c r="C8" s="284">
        <f ca="1">SUM('A-1:A-41'!C8)</f>
        <v>0</v>
      </c>
      <c r="D8" s="284">
        <f ca="1">SUM('A-1:A-41'!D8)</f>
        <v>0</v>
      </c>
      <c r="E8" s="284">
        <f ca="1">SUM('A-1:A-41'!E8)</f>
        <v>0</v>
      </c>
      <c r="F8" s="284">
        <f ca="1">SUM('A-1:A-41'!F8)</f>
        <v>0</v>
      </c>
      <c r="G8" s="284">
        <f ca="1">SUM('A-1:A-41'!G8)</f>
        <v>0</v>
      </c>
      <c r="H8" s="284">
        <f ca="1">SUM('A-1:A-41'!H8)</f>
        <v>0</v>
      </c>
      <c r="I8" s="284">
        <f ca="1">SUM('A-1:A-41'!I8)</f>
        <v>0</v>
      </c>
      <c r="J8" s="81"/>
      <c r="K8" s="21"/>
      <c r="L8" s="21"/>
    </row>
    <row r="9" spans="1:20" outlineLevel="1" x14ac:dyDescent="0.2">
      <c r="A9" s="61" t="s">
        <v>69</v>
      </c>
      <c r="B9" s="284">
        <f ca="1">SUM('A-1:A-41'!B9)</f>
        <v>0</v>
      </c>
      <c r="C9" s="284">
        <f ca="1">SUM('A-1:A-41'!C9)</f>
        <v>0</v>
      </c>
      <c r="D9" s="284">
        <f ca="1">SUM('A-1:A-41'!D9)</f>
        <v>0</v>
      </c>
      <c r="E9" s="284">
        <f ca="1">SUM('A-1:A-41'!E9)</f>
        <v>0</v>
      </c>
      <c r="F9" s="284">
        <f ca="1">SUM('A-1:A-41'!F9)</f>
        <v>0</v>
      </c>
      <c r="G9" s="284">
        <f ca="1">SUM('A-1:A-41'!G9)</f>
        <v>0</v>
      </c>
      <c r="H9" s="284">
        <f ca="1">SUM('A-1:A-41'!H9)</f>
        <v>0</v>
      </c>
      <c r="I9" s="284">
        <f ca="1">SUM('A-1:A-41'!I9)</f>
        <v>0</v>
      </c>
      <c r="J9" s="36"/>
      <c r="K9" s="21"/>
      <c r="L9" s="21"/>
    </row>
    <row r="10" spans="1:20" s="736" customFormat="1" outlineLevel="1" x14ac:dyDescent="0.2">
      <c r="A10" s="61" t="s">
        <v>546</v>
      </c>
      <c r="B10" s="284">
        <f ca="1">SUM('A-1:A-41'!B10)</f>
        <v>0</v>
      </c>
      <c r="C10" s="284">
        <f ca="1">SUM('A-1:A-41'!C10)</f>
        <v>0</v>
      </c>
      <c r="D10" s="284">
        <f ca="1">SUM('A-1:A-41'!D10)</f>
        <v>0</v>
      </c>
      <c r="E10" s="284">
        <f ca="1">SUM('A-1:A-41'!E10)</f>
        <v>0</v>
      </c>
      <c r="F10" s="284">
        <f ca="1">SUM('A-1:A-41'!F10)</f>
        <v>0</v>
      </c>
      <c r="G10" s="284">
        <f ca="1">SUM('A-1:A-41'!G10)</f>
        <v>0</v>
      </c>
      <c r="H10" s="284">
        <f ca="1">SUM('A-1:A-41'!H10)</f>
        <v>0</v>
      </c>
      <c r="I10" s="284">
        <f ca="1">SUM('A-1:A-41'!I10)</f>
        <v>0</v>
      </c>
      <c r="J10" s="36"/>
      <c r="K10" s="712"/>
      <c r="L10" s="712"/>
    </row>
    <row r="11" spans="1:20" outlineLevel="1" x14ac:dyDescent="0.2">
      <c r="A11" s="61" t="s">
        <v>547</v>
      </c>
      <c r="B11" s="284">
        <f ca="1">SUM('A-1:A-41'!B11)</f>
        <v>0</v>
      </c>
      <c r="C11" s="284">
        <f ca="1">SUM('A-1:A-41'!C11)</f>
        <v>0</v>
      </c>
      <c r="D11" s="284">
        <f ca="1">SUM('A-1:A-41'!D11)</f>
        <v>0</v>
      </c>
      <c r="E11" s="284">
        <f ca="1">SUM('A-1:A-41'!E11)</f>
        <v>0</v>
      </c>
      <c r="F11" s="284">
        <f ca="1">SUM('A-1:A-41'!F11)</f>
        <v>0</v>
      </c>
      <c r="G11" s="284">
        <f ca="1">SUM('A-1:A-41'!G11)</f>
        <v>0</v>
      </c>
      <c r="H11" s="284">
        <f ca="1">SUM('A-1:A-41'!H11)</f>
        <v>0</v>
      </c>
      <c r="I11" s="284">
        <f ca="1">SUM('A-1:A-41'!I11)</f>
        <v>0</v>
      </c>
      <c r="J11" s="36"/>
      <c r="K11" s="21"/>
      <c r="L11" s="21"/>
    </row>
    <row r="12" spans="1:20" s="736" customFormat="1" outlineLevel="1" x14ac:dyDescent="0.2">
      <c r="A12" s="61" t="s">
        <v>498</v>
      </c>
      <c r="B12" s="284">
        <f ca="1">SUM('A-1:A-41'!B12)</f>
        <v>0</v>
      </c>
      <c r="C12" s="284">
        <f ca="1">SUM('A-1:A-41'!C12)</f>
        <v>0</v>
      </c>
      <c r="D12" s="284">
        <f ca="1">SUM('A-1:A-41'!D12)</f>
        <v>0</v>
      </c>
      <c r="E12" s="284">
        <f ca="1">SUM('A-1:A-41'!E12)</f>
        <v>0</v>
      </c>
      <c r="F12" s="284">
        <f ca="1">SUM('A-1:A-41'!F12)</f>
        <v>0</v>
      </c>
      <c r="G12" s="284">
        <f ca="1">SUM('A-1:A-41'!G12)</f>
        <v>0</v>
      </c>
      <c r="H12" s="284">
        <f ca="1">SUM('A-1:A-41'!H12)</f>
        <v>0</v>
      </c>
      <c r="I12" s="284">
        <f ca="1">SUM('A-1:A-41'!I12)</f>
        <v>0</v>
      </c>
      <c r="J12" s="36"/>
      <c r="K12" s="712"/>
      <c r="L12" s="712"/>
    </row>
    <row r="13" spans="1:20" outlineLevel="1" x14ac:dyDescent="0.2">
      <c r="A13" s="83" t="s">
        <v>70</v>
      </c>
      <c r="B13" s="285">
        <f ca="1">SUM('A-1:A-41'!B13)</f>
        <v>0</v>
      </c>
      <c r="C13" s="285">
        <f ca="1">SUM('A-1:A-41'!C13)</f>
        <v>83.364916781331644</v>
      </c>
      <c r="D13" s="285">
        <f ca="1">SUM('A-1:A-41'!D13)</f>
        <v>83.364916781331644</v>
      </c>
      <c r="E13" s="285">
        <f ca="1">SUM('A-1:A-41'!E13)</f>
        <v>83.364916781331644</v>
      </c>
      <c r="F13" s="285">
        <f ca="1">SUM('A-1:A-41'!F13)</f>
        <v>83.364916781331644</v>
      </c>
      <c r="G13" s="285">
        <f ca="1">SUM('A-1:A-41'!G13)</f>
        <v>83.364916781331644</v>
      </c>
      <c r="H13" s="285">
        <f ca="1">SUM('A-1:A-41'!H13)</f>
        <v>83.364916781331644</v>
      </c>
      <c r="I13" s="285">
        <f ca="1">SUM('A-1:A-41'!I13)</f>
        <v>83.364916781331644</v>
      </c>
      <c r="J13" s="36"/>
      <c r="K13" s="21"/>
      <c r="L13" s="21"/>
    </row>
    <row r="14" spans="1:20" s="87" customFormat="1" ht="18" customHeight="1" x14ac:dyDescent="0.2">
      <c r="A14" s="84" t="s">
        <v>71</v>
      </c>
      <c r="B14" s="286">
        <f t="shared" ref="B14:I14" ca="1" si="0">SUM(B8:B13)</f>
        <v>0</v>
      </c>
      <c r="C14" s="286">
        <f t="shared" ca="1" si="0"/>
        <v>83.364916781331644</v>
      </c>
      <c r="D14" s="286">
        <f t="shared" ca="1" si="0"/>
        <v>83.364916781331644</v>
      </c>
      <c r="E14" s="286">
        <f t="shared" ca="1" si="0"/>
        <v>83.364916781331644</v>
      </c>
      <c r="F14" s="286">
        <f t="shared" ca="1" si="0"/>
        <v>83.364916781331644</v>
      </c>
      <c r="G14" s="286">
        <f t="shared" ca="1" si="0"/>
        <v>83.364916781331644</v>
      </c>
      <c r="H14" s="286">
        <f t="shared" ca="1" si="0"/>
        <v>83.364916781331644</v>
      </c>
      <c r="I14" s="286">
        <f t="shared" ca="1" si="0"/>
        <v>83.364916781331644</v>
      </c>
      <c r="J14" s="307">
        <f ca="1">+J138</f>
        <v>0</v>
      </c>
      <c r="K14" s="86"/>
      <c r="L14" s="86"/>
    </row>
    <row r="15" spans="1:20" outlineLevel="1" x14ac:dyDescent="0.2">
      <c r="A15" s="88"/>
      <c r="B15" s="89"/>
      <c r="C15" s="89"/>
      <c r="D15" s="89"/>
      <c r="E15" s="89"/>
      <c r="F15" s="89"/>
      <c r="G15" s="89"/>
      <c r="H15" s="89"/>
      <c r="I15" s="89"/>
      <c r="K15" s="21"/>
      <c r="L15" s="21"/>
    </row>
    <row r="16" spans="1:20" ht="18" outlineLevel="1" x14ac:dyDescent="0.25">
      <c r="A16" s="207" t="s">
        <v>264</v>
      </c>
      <c r="B16" s="78"/>
      <c r="C16" s="78"/>
      <c r="D16" s="78"/>
      <c r="E16" s="78"/>
      <c r="F16" s="78"/>
      <c r="G16" s="78"/>
      <c r="H16" s="78"/>
      <c r="I16" s="78"/>
      <c r="J16" s="42"/>
    </row>
    <row r="17" spans="1:12" ht="18" outlineLevel="1" x14ac:dyDescent="0.25">
      <c r="A17" s="77"/>
      <c r="B17" s="78"/>
      <c r="C17" s="78"/>
      <c r="D17" s="78"/>
      <c r="E17" s="78"/>
      <c r="F17" s="78"/>
      <c r="G17" s="78"/>
      <c r="H17" s="78"/>
      <c r="I17" s="78"/>
      <c r="J17" s="42"/>
    </row>
    <row r="18" spans="1:12" s="2" customFormat="1" outlineLevel="1" x14ac:dyDescent="0.2">
      <c r="A18" s="58" t="s">
        <v>119</v>
      </c>
      <c r="B18" s="59"/>
      <c r="C18" s="59"/>
      <c r="D18" s="59"/>
      <c r="E18" s="59"/>
      <c r="F18" s="59"/>
      <c r="G18" s="59"/>
      <c r="H18" s="59"/>
      <c r="I18" s="59"/>
      <c r="J18" s="60"/>
      <c r="K18" s="60"/>
      <c r="L18" s="60"/>
    </row>
    <row r="19" spans="1:12" outlineLevel="1" x14ac:dyDescent="0.2">
      <c r="A19" s="61" t="s">
        <v>68</v>
      </c>
      <c r="B19" s="287"/>
      <c r="C19" s="284">
        <f>SUM('A-1:A-41'!C19)</f>
        <v>0</v>
      </c>
      <c r="D19" s="284">
        <f>SUM('A-1:A-41'!D19)</f>
        <v>0</v>
      </c>
      <c r="E19" s="284">
        <f>SUM('A-1:A-41'!E19)</f>
        <v>0</v>
      </c>
      <c r="F19" s="284">
        <f>SUM('A-1:A-41'!F19)</f>
        <v>0</v>
      </c>
      <c r="G19" s="284">
        <f>SUM('A-1:A-41'!G19)</f>
        <v>0</v>
      </c>
      <c r="H19" s="284">
        <f>SUM('A-1:A-41'!H19)</f>
        <v>0</v>
      </c>
      <c r="I19" s="284">
        <f>SUM('A-1:A-41'!I19)</f>
        <v>0</v>
      </c>
      <c r="J19" s="42"/>
      <c r="K19" s="21"/>
      <c r="L19" s="21"/>
    </row>
    <row r="20" spans="1:12" outlineLevel="1" x14ac:dyDescent="0.2">
      <c r="A20" s="61" t="s">
        <v>69</v>
      </c>
      <c r="B20" s="288"/>
      <c r="C20" s="284">
        <f>SUM('A-1:A-41'!C20)</f>
        <v>0</v>
      </c>
      <c r="D20" s="284">
        <f>SUM('A-1:A-41'!D20)</f>
        <v>0</v>
      </c>
      <c r="E20" s="284">
        <f>SUM('A-1:A-41'!E20)</f>
        <v>0</v>
      </c>
      <c r="F20" s="284">
        <f>SUM('A-1:A-41'!F20)</f>
        <v>0</v>
      </c>
      <c r="G20" s="284">
        <f>SUM('A-1:A-41'!G20)</f>
        <v>0</v>
      </c>
      <c r="H20" s="284">
        <f>SUM('A-1:A-41'!H20)</f>
        <v>0</v>
      </c>
      <c r="I20" s="284">
        <f>SUM('A-1:A-41'!I20)</f>
        <v>0</v>
      </c>
      <c r="J20" s="42"/>
      <c r="K20" s="21"/>
      <c r="L20" s="21"/>
    </row>
    <row r="21" spans="1:12" s="736" customFormat="1" outlineLevel="1" x14ac:dyDescent="0.2">
      <c r="A21" s="61" t="s">
        <v>546</v>
      </c>
      <c r="B21" s="288"/>
      <c r="C21" s="284">
        <f>SUM('A-1:A-41'!C21)</f>
        <v>0</v>
      </c>
      <c r="D21" s="284">
        <f>SUM('A-1:A-41'!D21)</f>
        <v>0</v>
      </c>
      <c r="E21" s="284">
        <f>SUM('A-1:A-41'!E21)</f>
        <v>0</v>
      </c>
      <c r="F21" s="284">
        <f>SUM('A-1:A-41'!F21)</f>
        <v>0</v>
      </c>
      <c r="G21" s="284">
        <f>SUM('A-1:A-41'!G21)</f>
        <v>0</v>
      </c>
      <c r="H21" s="284">
        <f>SUM('A-1:A-41'!H21)</f>
        <v>0</v>
      </c>
      <c r="I21" s="284">
        <f>SUM('A-1:A-41'!I21)</f>
        <v>0</v>
      </c>
      <c r="J21" s="42"/>
      <c r="K21" s="712"/>
      <c r="L21" s="712"/>
    </row>
    <row r="22" spans="1:12" outlineLevel="1" x14ac:dyDescent="0.2">
      <c r="A22" s="61" t="s">
        <v>547</v>
      </c>
      <c r="B22" s="288"/>
      <c r="C22" s="284">
        <f>SUM('A-1:A-41'!C22)</f>
        <v>0</v>
      </c>
      <c r="D22" s="284">
        <f>SUM('A-1:A-41'!D22)</f>
        <v>0</v>
      </c>
      <c r="E22" s="284">
        <f>SUM('A-1:A-41'!E22)</f>
        <v>0</v>
      </c>
      <c r="F22" s="284">
        <f>SUM('A-1:A-41'!F22)</f>
        <v>0</v>
      </c>
      <c r="G22" s="284">
        <f>SUM('A-1:A-41'!G22)</f>
        <v>0</v>
      </c>
      <c r="H22" s="284">
        <f>SUM('A-1:A-41'!H22)</f>
        <v>0</v>
      </c>
      <c r="I22" s="284">
        <f>SUM('A-1:A-41'!I22)</f>
        <v>0</v>
      </c>
      <c r="J22" s="42"/>
      <c r="K22" s="21"/>
      <c r="L22" s="21"/>
    </row>
    <row r="23" spans="1:12" s="736" customFormat="1" outlineLevel="1" x14ac:dyDescent="0.2">
      <c r="A23" s="61" t="s">
        <v>498</v>
      </c>
      <c r="B23" s="288"/>
      <c r="C23" s="284">
        <f>SUM('A-1:A-41'!C23)</f>
        <v>0</v>
      </c>
      <c r="D23" s="284">
        <f>SUM('A-1:A-41'!D23)</f>
        <v>0</v>
      </c>
      <c r="E23" s="284">
        <f>SUM('A-1:A-41'!E23)</f>
        <v>0</v>
      </c>
      <c r="F23" s="284">
        <f>SUM('A-1:A-41'!F23)</f>
        <v>0</v>
      </c>
      <c r="G23" s="284">
        <f>SUM('A-1:A-41'!G23)</f>
        <v>0</v>
      </c>
      <c r="H23" s="284">
        <f>SUM('A-1:A-41'!H23)</f>
        <v>0</v>
      </c>
      <c r="I23" s="284">
        <f>SUM('A-1:A-41'!I23)</f>
        <v>0</v>
      </c>
      <c r="J23" s="42"/>
      <c r="K23" s="712"/>
      <c r="L23" s="712"/>
    </row>
    <row r="24" spans="1:12" outlineLevel="1" x14ac:dyDescent="0.2">
      <c r="A24" s="83" t="s">
        <v>70</v>
      </c>
      <c r="B24" s="289"/>
      <c r="C24" s="284">
        <f>SUM('A-1:A-41'!C24)</f>
        <v>0</v>
      </c>
      <c r="D24" s="284">
        <f>SUM('A-1:A-41'!D24)</f>
        <v>0</v>
      </c>
      <c r="E24" s="284">
        <f>SUM('A-1:A-41'!E24)</f>
        <v>3.905027875818659</v>
      </c>
      <c r="F24" s="284">
        <f>SUM('A-1:A-41'!F24)</f>
        <v>4.1256709165134726</v>
      </c>
      <c r="G24" s="284">
        <f>SUM('A-1:A-41'!G24)</f>
        <v>4.5611882842018607</v>
      </c>
      <c r="H24" s="284">
        <f>SUM('A-1:A-41'!H24)</f>
        <v>4.6087207108815171</v>
      </c>
      <c r="I24" s="284">
        <f>SUM('A-1:A-41'!I24)</f>
        <v>4.6639084982387651</v>
      </c>
      <c r="J24" s="42"/>
      <c r="K24" s="21"/>
      <c r="L24" s="21"/>
    </row>
    <row r="25" spans="1:12" s="87" customFormat="1" ht="18" customHeight="1" x14ac:dyDescent="0.2">
      <c r="A25" s="84" t="s">
        <v>72</v>
      </c>
      <c r="B25" s="290"/>
      <c r="C25" s="294">
        <f t="shared" ref="C25:I25" si="1">SUM(C19:C24)</f>
        <v>0</v>
      </c>
      <c r="D25" s="294">
        <f t="shared" si="1"/>
        <v>0</v>
      </c>
      <c r="E25" s="294">
        <f t="shared" si="1"/>
        <v>3.905027875818659</v>
      </c>
      <c r="F25" s="294">
        <f t="shared" si="1"/>
        <v>4.1256709165134726</v>
      </c>
      <c r="G25" s="294">
        <f t="shared" si="1"/>
        <v>4.5611882842018607</v>
      </c>
      <c r="H25" s="294">
        <f t="shared" si="1"/>
        <v>4.6087207108815171</v>
      </c>
      <c r="I25" s="308">
        <f t="shared" si="1"/>
        <v>4.6639084982387651</v>
      </c>
      <c r="J25" s="307">
        <f>+J139</f>
        <v>0</v>
      </c>
      <c r="K25" s="86"/>
      <c r="L25" s="86"/>
    </row>
    <row r="26" spans="1:12" outlineLevel="1" x14ac:dyDescent="0.2">
      <c r="A26" s="88"/>
      <c r="B26" s="291"/>
      <c r="C26" s="291"/>
      <c r="D26" s="291"/>
      <c r="E26" s="291"/>
      <c r="F26" s="291"/>
      <c r="G26" s="291"/>
      <c r="H26" s="291"/>
      <c r="I26" s="291"/>
      <c r="J26" s="42"/>
      <c r="K26" s="21"/>
      <c r="L26" s="21"/>
    </row>
    <row r="27" spans="1:12" ht="18.75" customHeight="1" outlineLevel="1" x14ac:dyDescent="0.25">
      <c r="A27" s="207" t="s">
        <v>120</v>
      </c>
      <c r="B27" s="284"/>
      <c r="C27" s="284"/>
      <c r="D27" s="284"/>
      <c r="E27" s="284"/>
      <c r="F27" s="284"/>
      <c r="G27" s="284"/>
      <c r="H27" s="284"/>
      <c r="I27" s="284"/>
      <c r="J27" s="42"/>
    </row>
    <row r="28" spans="1:12" outlineLevel="1" x14ac:dyDescent="0.2">
      <c r="A28" s="92"/>
      <c r="B28" s="292"/>
      <c r="C28" s="292"/>
      <c r="D28" s="292"/>
      <c r="E28" s="292"/>
      <c r="F28" s="292"/>
      <c r="G28" s="292"/>
      <c r="H28" s="292"/>
      <c r="I28" s="292"/>
      <c r="J28" s="42"/>
      <c r="K28" s="21"/>
      <c r="L28" s="21"/>
    </row>
    <row r="29" spans="1:12" s="64" customFormat="1" ht="14.25" outlineLevel="2" x14ac:dyDescent="0.2">
      <c r="A29" s="58" t="s">
        <v>119</v>
      </c>
      <c r="B29" s="284"/>
      <c r="C29" s="284"/>
      <c r="D29" s="284"/>
      <c r="E29" s="284"/>
      <c r="F29" s="284"/>
      <c r="G29" s="284"/>
      <c r="H29" s="284"/>
      <c r="I29" s="284"/>
      <c r="J29" s="63"/>
      <c r="K29" s="63"/>
      <c r="L29" s="63"/>
    </row>
    <row r="30" spans="1:12" outlineLevel="2" x14ac:dyDescent="0.2">
      <c r="A30" s="61" t="s">
        <v>68</v>
      </c>
      <c r="B30" s="284">
        <f ca="1">+'R3'!B8+'R3'!B19</f>
        <v>0</v>
      </c>
      <c r="C30" s="284">
        <f ca="1">+'R3'!C8+'R3'!C19</f>
        <v>0</v>
      </c>
      <c r="D30" s="284">
        <f ca="1">+'R3'!D8+'R3'!D19</f>
        <v>0</v>
      </c>
      <c r="E30" s="284">
        <f ca="1">+'R3'!E8+'R3'!E19</f>
        <v>0</v>
      </c>
      <c r="F30" s="284">
        <f ca="1">+'R3'!F8+'R3'!F19</f>
        <v>0</v>
      </c>
      <c r="G30" s="284">
        <f ca="1">+'R3'!G8+'R3'!G19</f>
        <v>0</v>
      </c>
      <c r="H30" s="284">
        <f ca="1">+'R3'!H8+'R3'!H19</f>
        <v>0</v>
      </c>
      <c r="I30" s="284">
        <f ca="1">+'R3'!I8+'R3'!I19</f>
        <v>0</v>
      </c>
      <c r="J30" s="42"/>
      <c r="K30" s="21"/>
      <c r="L30" s="21"/>
    </row>
    <row r="31" spans="1:12" outlineLevel="2" x14ac:dyDescent="0.2">
      <c r="A31" s="61" t="s">
        <v>69</v>
      </c>
      <c r="B31" s="284">
        <f ca="1">+'R3'!B9+'R3'!B20</f>
        <v>0</v>
      </c>
      <c r="C31" s="284">
        <f ca="1">+'R3'!C9+'R3'!C20</f>
        <v>0</v>
      </c>
      <c r="D31" s="284">
        <f ca="1">+'R3'!D9+'R3'!D20</f>
        <v>0</v>
      </c>
      <c r="E31" s="284">
        <f ca="1">+'R3'!E9+'R3'!E20</f>
        <v>0</v>
      </c>
      <c r="F31" s="284">
        <f ca="1">+'R3'!F9+'R3'!F20</f>
        <v>0</v>
      </c>
      <c r="G31" s="284">
        <f ca="1">+'R3'!G9+'R3'!G20</f>
        <v>0</v>
      </c>
      <c r="H31" s="284">
        <f ca="1">+'R3'!H9+'R3'!H20</f>
        <v>0</v>
      </c>
      <c r="I31" s="284">
        <f ca="1">+'R3'!I9+'R3'!I20</f>
        <v>0</v>
      </c>
      <c r="J31" s="42"/>
      <c r="K31" s="21"/>
      <c r="L31" s="21"/>
    </row>
    <row r="32" spans="1:12" s="736" customFormat="1" outlineLevel="2" x14ac:dyDescent="0.2">
      <c r="A32" s="61" t="s">
        <v>546</v>
      </c>
      <c r="B32" s="284">
        <f ca="1">+'R3'!B10+'R3'!B21</f>
        <v>0</v>
      </c>
      <c r="C32" s="284">
        <f ca="1">+'R3'!C10+'R3'!C21</f>
        <v>0</v>
      </c>
      <c r="D32" s="284">
        <f ca="1">+'R3'!D10+'R3'!D21</f>
        <v>0</v>
      </c>
      <c r="E32" s="284">
        <f ca="1">+'R3'!E10+'R3'!E21</f>
        <v>0</v>
      </c>
      <c r="F32" s="284">
        <f ca="1">+'R3'!F10+'R3'!F21</f>
        <v>0</v>
      </c>
      <c r="G32" s="284">
        <f ca="1">+'R3'!G10+'R3'!G21</f>
        <v>0</v>
      </c>
      <c r="H32" s="284">
        <f ca="1">+'R3'!H10+'R3'!H21</f>
        <v>0</v>
      </c>
      <c r="I32" s="284">
        <f ca="1">+'R3'!I10+'R3'!I21</f>
        <v>0</v>
      </c>
      <c r="J32" s="42"/>
      <c r="K32" s="712"/>
      <c r="L32" s="712"/>
    </row>
    <row r="33" spans="1:12" outlineLevel="2" x14ac:dyDescent="0.2">
      <c r="A33" s="61" t="s">
        <v>547</v>
      </c>
      <c r="B33" s="284">
        <f ca="1">+'R3'!B11+'R3'!B22</f>
        <v>0</v>
      </c>
      <c r="C33" s="284">
        <f ca="1">+'R3'!C11+'R3'!C22</f>
        <v>0</v>
      </c>
      <c r="D33" s="284">
        <f ca="1">+'R3'!D11+'R3'!D22</f>
        <v>0</v>
      </c>
      <c r="E33" s="284">
        <f ca="1">+'R3'!E11+'R3'!E22</f>
        <v>0</v>
      </c>
      <c r="F33" s="284">
        <f ca="1">+'R3'!F11+'R3'!F22</f>
        <v>0</v>
      </c>
      <c r="G33" s="284">
        <f ca="1">+'R3'!G11+'R3'!G22</f>
        <v>0</v>
      </c>
      <c r="H33" s="284">
        <f ca="1">+'R3'!H11+'R3'!H22</f>
        <v>0</v>
      </c>
      <c r="I33" s="284">
        <f ca="1">+'R3'!I11+'R3'!I22</f>
        <v>0</v>
      </c>
      <c r="J33" s="42"/>
      <c r="K33" s="21"/>
      <c r="L33" s="21"/>
    </row>
    <row r="34" spans="1:12" s="736" customFormat="1" outlineLevel="2" x14ac:dyDescent="0.2">
      <c r="A34" s="61" t="s">
        <v>498</v>
      </c>
      <c r="B34" s="284">
        <f ca="1">+'R3'!B12+'R3'!B23</f>
        <v>0</v>
      </c>
      <c r="C34" s="284">
        <f ca="1">+'R3'!C12+'R3'!C23</f>
        <v>0</v>
      </c>
      <c r="D34" s="284">
        <f ca="1">+'R3'!D12+'R3'!D23</f>
        <v>0</v>
      </c>
      <c r="E34" s="284">
        <f ca="1">+'R3'!E12+'R3'!E23</f>
        <v>0</v>
      </c>
      <c r="F34" s="284">
        <f ca="1">+'R3'!F12+'R3'!F23</f>
        <v>0</v>
      </c>
      <c r="G34" s="284">
        <f ca="1">+'R3'!G12+'R3'!G23</f>
        <v>0</v>
      </c>
      <c r="H34" s="284">
        <f ca="1">+'R3'!H12+'R3'!H23</f>
        <v>0</v>
      </c>
      <c r="I34" s="284">
        <f ca="1">+'R3'!I12+'R3'!I23</f>
        <v>0</v>
      </c>
      <c r="J34" s="42"/>
      <c r="K34" s="712"/>
      <c r="L34" s="712"/>
    </row>
    <row r="35" spans="1:12" outlineLevel="2" x14ac:dyDescent="0.2">
      <c r="A35" s="83" t="s">
        <v>70</v>
      </c>
      <c r="B35" s="284">
        <f ca="1">+'R3'!B13+'R3'!B24</f>
        <v>0</v>
      </c>
      <c r="C35" s="284">
        <f ca="1">+'R3'!C13+'R3'!C24</f>
        <v>83.364916781331644</v>
      </c>
      <c r="D35" s="284">
        <f ca="1">+'R3'!D13+'R3'!D24</f>
        <v>83.364916781331644</v>
      </c>
      <c r="E35" s="284">
        <f ca="1">+'R3'!E13+'R3'!E24</f>
        <v>87.269944657150305</v>
      </c>
      <c r="F35" s="284">
        <f ca="1">+'R3'!F13+'R3'!F24</f>
        <v>87.490587697845115</v>
      </c>
      <c r="G35" s="284">
        <f ca="1">+'R3'!G13+'R3'!G24</f>
        <v>87.926105065533505</v>
      </c>
      <c r="H35" s="284">
        <f ca="1">+'R3'!H13+'R3'!H24</f>
        <v>87.973637492213157</v>
      </c>
      <c r="I35" s="284">
        <f ca="1">+'R3'!I13+'R3'!I24</f>
        <v>88.028825279570412</v>
      </c>
      <c r="J35" s="93"/>
      <c r="K35" s="21"/>
      <c r="L35" s="21"/>
    </row>
    <row r="36" spans="1:12" s="87" customFormat="1" ht="20.25" customHeight="1" x14ac:dyDescent="0.2">
      <c r="A36" s="94" t="s">
        <v>121</v>
      </c>
      <c r="B36" s="293">
        <f t="shared" ref="B36:I36" ca="1" si="2">SUM(B30:B35)</f>
        <v>0</v>
      </c>
      <c r="C36" s="293">
        <f t="shared" ca="1" si="2"/>
        <v>83.364916781331644</v>
      </c>
      <c r="D36" s="293">
        <f t="shared" ca="1" si="2"/>
        <v>83.364916781331644</v>
      </c>
      <c r="E36" s="293">
        <f t="shared" ca="1" si="2"/>
        <v>87.269944657150305</v>
      </c>
      <c r="F36" s="293">
        <f t="shared" ca="1" si="2"/>
        <v>87.490587697845115</v>
      </c>
      <c r="G36" s="293">
        <f t="shared" ca="1" si="2"/>
        <v>87.926105065533505</v>
      </c>
      <c r="H36" s="293">
        <f t="shared" ca="1" si="2"/>
        <v>87.973637492213157</v>
      </c>
      <c r="I36" s="293">
        <f t="shared" ca="1" si="2"/>
        <v>88.028825279570412</v>
      </c>
      <c r="J36" s="307">
        <f ca="1">+J140</f>
        <v>0</v>
      </c>
      <c r="L36" s="86"/>
    </row>
    <row r="37" spans="1:12" ht="2.25" customHeight="1" x14ac:dyDescent="0.2">
      <c r="A37" s="92"/>
      <c r="B37" s="95"/>
      <c r="C37" s="95"/>
      <c r="D37" s="95"/>
      <c r="E37" s="95"/>
      <c r="F37" s="95"/>
      <c r="G37" s="95"/>
      <c r="H37" s="95"/>
      <c r="I37" s="95"/>
      <c r="J37" s="96"/>
      <c r="L37" s="21"/>
    </row>
    <row r="38" spans="1:12" outlineLevel="1" x14ac:dyDescent="0.2">
      <c r="A38" s="88"/>
      <c r="B38" s="89"/>
      <c r="C38" s="89"/>
      <c r="D38" s="89"/>
      <c r="E38" s="89"/>
      <c r="F38" s="89"/>
      <c r="G38" s="89"/>
      <c r="H38" s="89"/>
      <c r="I38" s="89"/>
      <c r="K38" s="42"/>
      <c r="L38" s="21"/>
    </row>
    <row r="39" spans="1:12" ht="18" outlineLevel="1" x14ac:dyDescent="0.25">
      <c r="A39" s="207" t="s">
        <v>266</v>
      </c>
      <c r="B39" s="78"/>
      <c r="C39" s="78"/>
      <c r="D39" s="78"/>
      <c r="E39" s="78"/>
      <c r="F39" s="78"/>
      <c r="G39" s="78"/>
      <c r="H39" s="78"/>
      <c r="I39" s="78"/>
      <c r="K39" s="42"/>
    </row>
    <row r="40" spans="1:12" ht="18" outlineLevel="1" x14ac:dyDescent="0.25">
      <c r="A40" s="77"/>
      <c r="B40" s="78"/>
      <c r="C40" s="78"/>
      <c r="D40" s="78"/>
      <c r="E40" s="78"/>
      <c r="F40" s="78"/>
      <c r="G40" s="78"/>
      <c r="H40" s="78"/>
      <c r="I40" s="78"/>
      <c r="K40" s="42"/>
    </row>
    <row r="41" spans="1:12" s="2" customFormat="1" outlineLevel="1" x14ac:dyDescent="0.2">
      <c r="A41" s="58" t="s">
        <v>119</v>
      </c>
      <c r="B41" s="78"/>
      <c r="C41" s="78"/>
      <c r="D41" s="78"/>
      <c r="E41" s="78"/>
      <c r="F41" s="78"/>
      <c r="G41" s="78"/>
      <c r="H41" s="78"/>
      <c r="I41" s="78"/>
      <c r="K41" s="60"/>
      <c r="L41" s="60"/>
    </row>
    <row r="42" spans="1:12" s="64" customFormat="1" ht="14.25" outlineLevel="1" x14ac:dyDescent="0.2">
      <c r="A42" s="61" t="s">
        <v>68</v>
      </c>
      <c r="B42" s="82"/>
      <c r="C42" s="284">
        <f ca="1">SUM('A-1:A-41'!C42)</f>
        <v>0</v>
      </c>
      <c r="D42" s="284">
        <f ca="1">SUM('A-1:A-41'!D42)</f>
        <v>0</v>
      </c>
      <c r="E42" s="284">
        <f ca="1">SUM('A-1:A-41'!E42)</f>
        <v>0</v>
      </c>
      <c r="F42" s="284">
        <f ca="1">SUM('A-1:A-41'!F42)</f>
        <v>0</v>
      </c>
      <c r="G42" s="284">
        <f ca="1">SUM('A-1:A-41'!G42)</f>
        <v>0</v>
      </c>
      <c r="H42" s="284">
        <f ca="1">SUM('A-1:A-41'!H42)</f>
        <v>0</v>
      </c>
      <c r="I42" s="284">
        <f ca="1">SUM('A-1:A-41'!I42)</f>
        <v>0</v>
      </c>
      <c r="K42" s="63"/>
      <c r="L42" s="63"/>
    </row>
    <row r="43" spans="1:12" outlineLevel="1" x14ac:dyDescent="0.2">
      <c r="A43" s="61" t="s">
        <v>69</v>
      </c>
      <c r="B43" s="82"/>
      <c r="C43" s="284">
        <f ca="1">SUM('A-1:A-41'!C43)</f>
        <v>0</v>
      </c>
      <c r="D43" s="284">
        <f ca="1">SUM('A-1:A-41'!D43)</f>
        <v>0</v>
      </c>
      <c r="E43" s="284">
        <f ca="1">SUM('A-1:A-41'!E43)</f>
        <v>0</v>
      </c>
      <c r="F43" s="284">
        <f ca="1">SUM('A-1:A-41'!F43)</f>
        <v>0</v>
      </c>
      <c r="G43" s="284">
        <f ca="1">SUM('A-1:A-41'!G43)</f>
        <v>0</v>
      </c>
      <c r="H43" s="284">
        <f ca="1">SUM('A-1:A-41'!H43)</f>
        <v>0</v>
      </c>
      <c r="I43" s="284">
        <f ca="1">SUM('A-1:A-41'!I43)</f>
        <v>0</v>
      </c>
      <c r="K43" s="42"/>
      <c r="L43" s="21"/>
    </row>
    <row r="44" spans="1:12" s="736" customFormat="1" outlineLevel="1" x14ac:dyDescent="0.2">
      <c r="A44" s="61" t="s">
        <v>546</v>
      </c>
      <c r="B44" s="82"/>
      <c r="C44" s="284">
        <f ca="1">SUM('A-1:A-41'!C44)</f>
        <v>0</v>
      </c>
      <c r="D44" s="284">
        <f ca="1">SUM('A-1:A-41'!D44)</f>
        <v>0</v>
      </c>
      <c r="E44" s="284">
        <f ca="1">SUM('A-1:A-41'!E44)</f>
        <v>0</v>
      </c>
      <c r="F44" s="284">
        <f ca="1">SUM('A-1:A-41'!F44)</f>
        <v>0</v>
      </c>
      <c r="G44" s="284">
        <f ca="1">SUM('A-1:A-41'!G44)</f>
        <v>0</v>
      </c>
      <c r="H44" s="284">
        <f ca="1">SUM('A-1:A-41'!H44)</f>
        <v>0</v>
      </c>
      <c r="I44" s="284">
        <f ca="1">SUM('A-1:A-41'!I44)</f>
        <v>0</v>
      </c>
      <c r="K44" s="42"/>
      <c r="L44" s="712"/>
    </row>
    <row r="45" spans="1:12" outlineLevel="1" x14ac:dyDescent="0.2">
      <c r="A45" s="61" t="s">
        <v>547</v>
      </c>
      <c r="B45" s="82"/>
      <c r="C45" s="284">
        <f ca="1">SUM('A-1:A-41'!C45)</f>
        <v>0</v>
      </c>
      <c r="D45" s="284">
        <f ca="1">SUM('A-1:A-41'!D45)</f>
        <v>0</v>
      </c>
      <c r="E45" s="284">
        <f ca="1">SUM('A-1:A-41'!E45)</f>
        <v>0</v>
      </c>
      <c r="F45" s="284">
        <f ca="1">SUM('A-1:A-41'!F45)</f>
        <v>0</v>
      </c>
      <c r="G45" s="284">
        <f ca="1">SUM('A-1:A-41'!G45)</f>
        <v>0</v>
      </c>
      <c r="H45" s="284">
        <f ca="1">SUM('A-1:A-41'!H45)</f>
        <v>0</v>
      </c>
      <c r="I45" s="284">
        <f ca="1">SUM('A-1:A-41'!I45)</f>
        <v>0</v>
      </c>
      <c r="K45" s="42"/>
      <c r="L45" s="21"/>
    </row>
    <row r="46" spans="1:12" s="736" customFormat="1" outlineLevel="1" x14ac:dyDescent="0.2">
      <c r="A46" s="61" t="s">
        <v>498</v>
      </c>
      <c r="B46" s="82"/>
      <c r="C46" s="284">
        <f ca="1">SUM('A-1:A-41'!C46)</f>
        <v>0</v>
      </c>
      <c r="D46" s="284">
        <f ca="1">SUM('A-1:A-41'!D46)</f>
        <v>0</v>
      </c>
      <c r="E46" s="284">
        <f ca="1">SUM('A-1:A-41'!E46)</f>
        <v>0</v>
      </c>
      <c r="F46" s="284">
        <f ca="1">SUM('A-1:A-41'!F46)</f>
        <v>0</v>
      </c>
      <c r="G46" s="284">
        <f ca="1">SUM('A-1:A-41'!G46)</f>
        <v>0</v>
      </c>
      <c r="H46" s="284">
        <f ca="1">SUM('A-1:A-41'!H46)</f>
        <v>0</v>
      </c>
      <c r="I46" s="284">
        <f ca="1">SUM('A-1:A-41'!I46)</f>
        <v>0</v>
      </c>
      <c r="K46" s="42"/>
      <c r="L46" s="712"/>
    </row>
    <row r="47" spans="1:12" outlineLevel="1" x14ac:dyDescent="0.2">
      <c r="A47" s="83" t="s">
        <v>70</v>
      </c>
      <c r="B47" s="82"/>
      <c r="C47" s="284">
        <f ca="1">SUM('A-1:A-41'!C47)</f>
        <v>0</v>
      </c>
      <c r="D47" s="284">
        <f ca="1">SUM('A-1:A-41'!D47)</f>
        <v>0</v>
      </c>
      <c r="E47" s="284">
        <f ca="1">SUM('A-1:A-41'!E47)</f>
        <v>0.72380553603738207</v>
      </c>
      <c r="F47" s="284">
        <f ca="1">SUM('A-1:A-41'!F47)</f>
        <v>1.3437668550796289</v>
      </c>
      <c r="G47" s="284">
        <f ca="1">SUM('A-1:A-41'!G47)</f>
        <v>1.8494122546545526</v>
      </c>
      <c r="H47" s="284">
        <f ca="1">SUM('A-1:A-41'!H47)</f>
        <v>2.3530562736506573</v>
      </c>
      <c r="I47" s="284">
        <f ca="1">SUM('A-1:A-41'!I47)</f>
        <v>2.8535502830555601</v>
      </c>
      <c r="K47" s="42"/>
      <c r="L47" s="21"/>
    </row>
    <row r="48" spans="1:12" s="87" customFormat="1" ht="18" customHeight="1" x14ac:dyDescent="0.2">
      <c r="A48" s="94" t="s">
        <v>74</v>
      </c>
      <c r="B48" s="293"/>
      <c r="C48" s="293">
        <f t="shared" ref="C48:I48" ca="1" si="3">SUM(C42:C47)</f>
        <v>0</v>
      </c>
      <c r="D48" s="293">
        <f t="shared" ca="1" si="3"/>
        <v>0</v>
      </c>
      <c r="E48" s="293">
        <f t="shared" ca="1" si="3"/>
        <v>0.72380553603738207</v>
      </c>
      <c r="F48" s="293">
        <f t="shared" ca="1" si="3"/>
        <v>1.3437668550796289</v>
      </c>
      <c r="G48" s="293">
        <f t="shared" ca="1" si="3"/>
        <v>1.8494122546545526</v>
      </c>
      <c r="H48" s="293">
        <f t="shared" ca="1" si="3"/>
        <v>2.3530562736506573</v>
      </c>
      <c r="I48" s="293">
        <f t="shared" ca="1" si="3"/>
        <v>2.8535502830555601</v>
      </c>
      <c r="J48" s="307">
        <f ca="1">+J141</f>
        <v>0</v>
      </c>
      <c r="L48" s="86"/>
    </row>
    <row r="49" spans="1:12" outlineLevel="1" x14ac:dyDescent="0.2">
      <c r="A49" s="88"/>
      <c r="B49" s="89"/>
      <c r="C49" s="89"/>
      <c r="D49" s="89"/>
      <c r="E49" s="828"/>
      <c r="F49" s="828"/>
      <c r="G49" s="828"/>
      <c r="H49" s="828"/>
      <c r="I49" s="828"/>
      <c r="K49" s="42"/>
      <c r="L49" s="21"/>
    </row>
    <row r="50" spans="1:12" ht="18" outlineLevel="1" x14ac:dyDescent="0.25">
      <c r="A50" s="207" t="s">
        <v>267</v>
      </c>
      <c r="B50" s="78"/>
      <c r="C50" s="78"/>
      <c r="D50" s="78"/>
      <c r="E50" s="78"/>
      <c r="F50" s="78"/>
      <c r="G50" s="78"/>
      <c r="H50" s="78"/>
      <c r="I50" s="78"/>
      <c r="K50" s="42"/>
    </row>
    <row r="51" spans="1:12" ht="18" outlineLevel="1" x14ac:dyDescent="0.25">
      <c r="A51" s="77"/>
      <c r="B51" s="78"/>
      <c r="C51" s="78"/>
      <c r="D51" s="78"/>
      <c r="E51" s="78"/>
      <c r="F51" s="78"/>
      <c r="G51" s="78"/>
      <c r="H51" s="78"/>
      <c r="I51" s="78"/>
      <c r="K51" s="42"/>
    </row>
    <row r="52" spans="1:12" s="2" customFormat="1" outlineLevel="1" x14ac:dyDescent="0.2">
      <c r="A52" s="58" t="s">
        <v>119</v>
      </c>
      <c r="B52" s="78"/>
      <c r="C52" s="78"/>
      <c r="D52" s="78"/>
      <c r="E52" s="78"/>
      <c r="F52" s="78"/>
      <c r="G52" s="78"/>
      <c r="H52" s="78"/>
      <c r="I52" s="78"/>
      <c r="K52" s="60"/>
      <c r="L52" s="60"/>
    </row>
    <row r="53" spans="1:12" s="64" customFormat="1" ht="14.25" outlineLevel="1" x14ac:dyDescent="0.2">
      <c r="A53" s="61" t="s">
        <v>68</v>
      </c>
      <c r="B53" s="284"/>
      <c r="C53" s="284">
        <f ca="1">SUM('A-1:A-41'!C53)</f>
        <v>0</v>
      </c>
      <c r="D53" s="284">
        <f ca="1">SUM('A-1:A-41'!D53)</f>
        <v>0</v>
      </c>
      <c r="E53" s="284">
        <f ca="1">SUM('A-1:A-41'!E53)</f>
        <v>0</v>
      </c>
      <c r="F53" s="284">
        <f ca="1">SUM('A-1:A-41'!F53)</f>
        <v>0</v>
      </c>
      <c r="G53" s="284">
        <f ca="1">SUM('A-1:A-41'!G53)</f>
        <v>0</v>
      </c>
      <c r="H53" s="284">
        <f ca="1">SUM('A-1:A-41'!H53)</f>
        <v>0</v>
      </c>
      <c r="I53" s="284">
        <f ca="1">SUM('A-1:A-41'!I53)</f>
        <v>0</v>
      </c>
      <c r="K53" s="63"/>
      <c r="L53" s="63"/>
    </row>
    <row r="54" spans="1:12" outlineLevel="1" x14ac:dyDescent="0.2">
      <c r="A54" s="61" t="s">
        <v>69</v>
      </c>
      <c r="B54" s="284"/>
      <c r="C54" s="284">
        <f ca="1">SUM('A-1:A-41'!C54)</f>
        <v>0</v>
      </c>
      <c r="D54" s="284">
        <f ca="1">SUM('A-1:A-41'!D54)</f>
        <v>0</v>
      </c>
      <c r="E54" s="284">
        <f ca="1">SUM('A-1:A-41'!E54)</f>
        <v>0</v>
      </c>
      <c r="F54" s="284">
        <f ca="1">SUM('A-1:A-41'!F54)</f>
        <v>0</v>
      </c>
      <c r="G54" s="284">
        <f ca="1">SUM('A-1:A-41'!G54)</f>
        <v>0</v>
      </c>
      <c r="H54" s="284">
        <f ca="1">SUM('A-1:A-41'!H54)</f>
        <v>0</v>
      </c>
      <c r="I54" s="284">
        <f ca="1">SUM('A-1:A-41'!I54)</f>
        <v>0</v>
      </c>
      <c r="K54" s="42"/>
      <c r="L54" s="21"/>
    </row>
    <row r="55" spans="1:12" s="736" customFormat="1" outlineLevel="1" x14ac:dyDescent="0.2">
      <c r="A55" s="61" t="s">
        <v>546</v>
      </c>
      <c r="B55" s="284"/>
      <c r="C55" s="284">
        <f ca="1">SUM('A-1:A-41'!C55)</f>
        <v>0</v>
      </c>
      <c r="D55" s="284">
        <f ca="1">SUM('A-1:A-41'!D55)</f>
        <v>0</v>
      </c>
      <c r="E55" s="284">
        <f ca="1">SUM('A-1:A-41'!E55)</f>
        <v>0</v>
      </c>
      <c r="F55" s="284">
        <f ca="1">SUM('A-1:A-41'!F55)</f>
        <v>0</v>
      </c>
      <c r="G55" s="284">
        <f ca="1">SUM('A-1:A-41'!G55)</f>
        <v>0</v>
      </c>
      <c r="H55" s="284">
        <f ca="1">SUM('A-1:A-41'!H55)</f>
        <v>0</v>
      </c>
      <c r="I55" s="284">
        <f ca="1">SUM('A-1:A-41'!I55)</f>
        <v>0</v>
      </c>
      <c r="K55" s="42"/>
      <c r="L55" s="712"/>
    </row>
    <row r="56" spans="1:12" outlineLevel="1" x14ac:dyDescent="0.2">
      <c r="A56" s="61" t="s">
        <v>547</v>
      </c>
      <c r="B56" s="284"/>
      <c r="C56" s="284">
        <f ca="1">SUM('A-1:A-41'!C56)</f>
        <v>0</v>
      </c>
      <c r="D56" s="284">
        <f ca="1">SUM('A-1:A-41'!D56)</f>
        <v>0</v>
      </c>
      <c r="E56" s="284">
        <f ca="1">SUM('A-1:A-41'!E56)</f>
        <v>0</v>
      </c>
      <c r="F56" s="284">
        <f ca="1">SUM('A-1:A-41'!F56)</f>
        <v>0</v>
      </c>
      <c r="G56" s="284">
        <f ca="1">SUM('A-1:A-41'!G56)</f>
        <v>0</v>
      </c>
      <c r="H56" s="284">
        <f ca="1">SUM('A-1:A-41'!H56)</f>
        <v>0</v>
      </c>
      <c r="I56" s="284">
        <f ca="1">SUM('A-1:A-41'!I56)</f>
        <v>0</v>
      </c>
      <c r="K56" s="42"/>
      <c r="L56" s="21"/>
    </row>
    <row r="57" spans="1:12" s="736" customFormat="1" outlineLevel="1" x14ac:dyDescent="0.2">
      <c r="A57" s="61" t="s">
        <v>498</v>
      </c>
      <c r="B57" s="284"/>
      <c r="C57" s="284">
        <f ca="1">SUM('A-1:A-41'!C57)</f>
        <v>0</v>
      </c>
      <c r="D57" s="284">
        <f ca="1">SUM('A-1:A-41'!D57)</f>
        <v>0</v>
      </c>
      <c r="E57" s="284">
        <f ca="1">SUM('A-1:A-41'!E57)</f>
        <v>0</v>
      </c>
      <c r="F57" s="284">
        <f ca="1">SUM('A-1:A-41'!F57)</f>
        <v>0</v>
      </c>
      <c r="G57" s="284">
        <f ca="1">SUM('A-1:A-41'!G57)</f>
        <v>0</v>
      </c>
      <c r="H57" s="284">
        <f ca="1">SUM('A-1:A-41'!H57)</f>
        <v>0</v>
      </c>
      <c r="I57" s="284">
        <f ca="1">SUM('A-1:A-41'!I57)</f>
        <v>0</v>
      </c>
      <c r="K57" s="42"/>
      <c r="L57" s="712"/>
    </row>
    <row r="58" spans="1:12" outlineLevel="1" x14ac:dyDescent="0.2">
      <c r="A58" s="83" t="s">
        <v>70</v>
      </c>
      <c r="B58" s="285"/>
      <c r="C58" s="285">
        <f ca="1">SUM('A-1:A-41'!C58)</f>
        <v>0</v>
      </c>
      <c r="D58" s="285">
        <f ca="1">SUM('A-1:A-41'!D58)</f>
        <v>0</v>
      </c>
      <c r="E58" s="285">
        <f ca="1">SUM('A-1:A-41'!E58)</f>
        <v>0.38684110611460115</v>
      </c>
      <c r="F58" s="285">
        <f ca="1">SUM('A-1:A-41'!F58)</f>
        <v>0.92497749778475924</v>
      </c>
      <c r="G58" s="285">
        <f ca="1">SUM('A-1:A-41'!G58)</f>
        <v>1.5459410503702098</v>
      </c>
      <c r="H58" s="285">
        <f ca="1">SUM('A-1:A-41'!H58)</f>
        <v>2.1164986306706299</v>
      </c>
      <c r="I58" s="285">
        <f ca="1">SUM('A-1:A-41'!I58)</f>
        <v>2.6307346788217005</v>
      </c>
      <c r="K58" s="42"/>
      <c r="L58" s="21"/>
    </row>
    <row r="59" spans="1:12" s="87" customFormat="1" ht="18" customHeight="1" x14ac:dyDescent="0.2">
      <c r="A59" s="97" t="s">
        <v>73</v>
      </c>
      <c r="B59" s="294"/>
      <c r="C59" s="294">
        <f t="shared" ref="C59:I59" ca="1" si="4">SUM(C53:C58)</f>
        <v>0</v>
      </c>
      <c r="D59" s="294">
        <f t="shared" ca="1" si="4"/>
        <v>0</v>
      </c>
      <c r="E59" s="294">
        <f t="shared" ca="1" si="4"/>
        <v>0.38684110611460115</v>
      </c>
      <c r="F59" s="294">
        <f t="shared" ca="1" si="4"/>
        <v>0.92497749778475924</v>
      </c>
      <c r="G59" s="294">
        <f t="shared" ca="1" si="4"/>
        <v>1.5459410503702098</v>
      </c>
      <c r="H59" s="294">
        <f t="shared" ca="1" si="4"/>
        <v>2.1164986306706299</v>
      </c>
      <c r="I59" s="308">
        <f t="shared" ca="1" si="4"/>
        <v>2.6307346788217005</v>
      </c>
      <c r="J59" s="307">
        <f ca="1">+J142</f>
        <v>0</v>
      </c>
      <c r="L59" s="86"/>
    </row>
    <row r="60" spans="1:12" outlineLevel="1" x14ac:dyDescent="0.2">
      <c r="A60" s="88"/>
      <c r="B60" s="89"/>
      <c r="C60" s="89"/>
      <c r="D60" s="89"/>
      <c r="E60" s="89"/>
      <c r="F60" s="89"/>
      <c r="G60" s="89"/>
      <c r="H60" s="89"/>
      <c r="I60" s="89"/>
      <c r="K60" s="42"/>
      <c r="L60" s="21"/>
    </row>
    <row r="61" spans="1:12" ht="18.75" customHeight="1" outlineLevel="1" x14ac:dyDescent="0.25">
      <c r="A61" s="207" t="s">
        <v>122</v>
      </c>
      <c r="B61" s="76" t="str">
        <f t="array" ref="B61:I61">LU_TemplateYearHeader</f>
        <v>2017/18</v>
      </c>
      <c r="C61" s="76" t="str">
        <v>2018/19</v>
      </c>
      <c r="D61" s="76" t="str">
        <v>2019/20</v>
      </c>
      <c r="E61" s="76" t="str">
        <v>2020/21</v>
      </c>
      <c r="F61" s="76" t="str">
        <v>2021/22</v>
      </c>
      <c r="G61" s="76" t="str">
        <v>2022/23</v>
      </c>
      <c r="H61" s="76" t="str">
        <v>2023/24</v>
      </c>
      <c r="I61" s="76" t="str">
        <v>2024/25</v>
      </c>
      <c r="J61" s="98"/>
      <c r="K61" s="42"/>
    </row>
    <row r="62" spans="1:12" ht="10.5" customHeight="1" outlineLevel="1" x14ac:dyDescent="0.25">
      <c r="A62" s="207"/>
      <c r="B62" s="76"/>
      <c r="C62" s="76"/>
      <c r="D62" s="76"/>
      <c r="E62" s="76"/>
      <c r="F62" s="76"/>
      <c r="G62" s="76"/>
      <c r="H62" s="76"/>
      <c r="I62" s="76"/>
      <c r="J62" s="98"/>
      <c r="K62" s="42"/>
    </row>
    <row r="63" spans="1:12" ht="18.75" customHeight="1" outlineLevel="1" x14ac:dyDescent="0.2">
      <c r="A63" s="58" t="s">
        <v>119</v>
      </c>
      <c r="B63" s="76"/>
      <c r="C63" s="76"/>
      <c r="D63" s="76"/>
      <c r="E63" s="76"/>
      <c r="F63" s="76"/>
      <c r="G63" s="76"/>
      <c r="H63" s="76"/>
      <c r="I63" s="76"/>
      <c r="K63" s="42"/>
    </row>
    <row r="64" spans="1:12" ht="18.75" customHeight="1" outlineLevel="1" x14ac:dyDescent="0.2">
      <c r="A64" s="61" t="s">
        <v>68</v>
      </c>
      <c r="B64" s="284">
        <f t="shared" ref="B64:I65" ca="1" si="5">+B42+B30+B53</f>
        <v>0</v>
      </c>
      <c r="C64" s="284">
        <f t="shared" ca="1" si="5"/>
        <v>0</v>
      </c>
      <c r="D64" s="284">
        <f t="shared" ca="1" si="5"/>
        <v>0</v>
      </c>
      <c r="E64" s="284">
        <f t="shared" ca="1" si="5"/>
        <v>0</v>
      </c>
      <c r="F64" s="284">
        <f t="shared" ca="1" si="5"/>
        <v>0</v>
      </c>
      <c r="G64" s="284">
        <f t="shared" ca="1" si="5"/>
        <v>0</v>
      </c>
      <c r="H64" s="284">
        <f t="shared" ca="1" si="5"/>
        <v>0</v>
      </c>
      <c r="I64" s="284">
        <f t="shared" ca="1" si="5"/>
        <v>0</v>
      </c>
      <c r="K64" s="42"/>
    </row>
    <row r="65" spans="1:11" ht="18.75" customHeight="1" outlineLevel="1" x14ac:dyDescent="0.2">
      <c r="A65" s="61" t="s">
        <v>69</v>
      </c>
      <c r="B65" s="284">
        <f t="shared" ca="1" si="5"/>
        <v>0</v>
      </c>
      <c r="C65" s="284">
        <f t="shared" ca="1" si="5"/>
        <v>0</v>
      </c>
      <c r="D65" s="284">
        <f t="shared" ca="1" si="5"/>
        <v>0</v>
      </c>
      <c r="E65" s="284">
        <f t="shared" ca="1" si="5"/>
        <v>0</v>
      </c>
      <c r="F65" s="284">
        <f t="shared" ca="1" si="5"/>
        <v>0</v>
      </c>
      <c r="G65" s="284">
        <f t="shared" ca="1" si="5"/>
        <v>0</v>
      </c>
      <c r="H65" s="284">
        <f t="shared" ca="1" si="5"/>
        <v>0</v>
      </c>
      <c r="I65" s="284">
        <f t="shared" ca="1" si="5"/>
        <v>0</v>
      </c>
      <c r="K65" s="42"/>
    </row>
    <row r="66" spans="1:11" s="736" customFormat="1" ht="18.75" customHeight="1" outlineLevel="1" x14ac:dyDescent="0.2">
      <c r="A66" s="61" t="s">
        <v>546</v>
      </c>
      <c r="B66" s="284">
        <f t="shared" ref="B66:I66" ca="1" si="6">+B44+B32+B55</f>
        <v>0</v>
      </c>
      <c r="C66" s="284">
        <f t="shared" ca="1" si="6"/>
        <v>0</v>
      </c>
      <c r="D66" s="284">
        <f t="shared" ca="1" si="6"/>
        <v>0</v>
      </c>
      <c r="E66" s="284">
        <f t="shared" ca="1" si="6"/>
        <v>0</v>
      </c>
      <c r="F66" s="284">
        <f t="shared" ca="1" si="6"/>
        <v>0</v>
      </c>
      <c r="G66" s="284">
        <f t="shared" ca="1" si="6"/>
        <v>0</v>
      </c>
      <c r="H66" s="284">
        <f t="shared" ca="1" si="6"/>
        <v>0</v>
      </c>
      <c r="I66" s="284">
        <f t="shared" ca="1" si="6"/>
        <v>0</v>
      </c>
      <c r="K66" s="42"/>
    </row>
    <row r="67" spans="1:11" ht="18.75" customHeight="1" outlineLevel="1" x14ac:dyDescent="0.2">
      <c r="A67" s="61" t="s">
        <v>547</v>
      </c>
      <c r="B67" s="284">
        <f t="shared" ref="B67:I67" ca="1" si="7">+B45+B33+B56</f>
        <v>0</v>
      </c>
      <c r="C67" s="284">
        <f t="shared" ca="1" si="7"/>
        <v>0</v>
      </c>
      <c r="D67" s="284">
        <f t="shared" ca="1" si="7"/>
        <v>0</v>
      </c>
      <c r="E67" s="284">
        <f t="shared" ca="1" si="7"/>
        <v>0</v>
      </c>
      <c r="F67" s="284">
        <f t="shared" ca="1" si="7"/>
        <v>0</v>
      </c>
      <c r="G67" s="284">
        <f t="shared" ca="1" si="7"/>
        <v>0</v>
      </c>
      <c r="H67" s="284">
        <f t="shared" ca="1" si="7"/>
        <v>0</v>
      </c>
      <c r="I67" s="284">
        <f t="shared" ca="1" si="7"/>
        <v>0</v>
      </c>
      <c r="K67" s="42"/>
    </row>
    <row r="68" spans="1:11" s="736" customFormat="1" ht="18.75" customHeight="1" outlineLevel="1" x14ac:dyDescent="0.2">
      <c r="A68" s="61" t="s">
        <v>498</v>
      </c>
      <c r="B68" s="284">
        <f t="shared" ref="B68:I68" ca="1" si="8">+B46+B34+B57</f>
        <v>0</v>
      </c>
      <c r="C68" s="284">
        <f t="shared" ca="1" si="8"/>
        <v>0</v>
      </c>
      <c r="D68" s="284">
        <f t="shared" ca="1" si="8"/>
        <v>0</v>
      </c>
      <c r="E68" s="284">
        <f t="shared" ca="1" si="8"/>
        <v>0</v>
      </c>
      <c r="F68" s="284">
        <f t="shared" ca="1" si="8"/>
        <v>0</v>
      </c>
      <c r="G68" s="284">
        <f t="shared" ca="1" si="8"/>
        <v>0</v>
      </c>
      <c r="H68" s="284">
        <f t="shared" ca="1" si="8"/>
        <v>0</v>
      </c>
      <c r="I68" s="284">
        <f t="shared" ca="1" si="8"/>
        <v>0</v>
      </c>
      <c r="K68" s="42"/>
    </row>
    <row r="69" spans="1:11" ht="18.75" customHeight="1" outlineLevel="1" x14ac:dyDescent="0.2">
      <c r="A69" s="83" t="s">
        <v>70</v>
      </c>
      <c r="B69" s="284">
        <f t="shared" ref="B69:I69" ca="1" si="9">+B47+B35+B58</f>
        <v>0</v>
      </c>
      <c r="C69" s="284">
        <f t="shared" ca="1" si="9"/>
        <v>83.364916781331644</v>
      </c>
      <c r="D69" s="284">
        <f t="shared" ca="1" si="9"/>
        <v>83.364916781331644</v>
      </c>
      <c r="E69" s="284">
        <f t="shared" ca="1" si="9"/>
        <v>88.380591299302282</v>
      </c>
      <c r="F69" s="284">
        <f t="shared" ca="1" si="9"/>
        <v>89.759332050709489</v>
      </c>
      <c r="G69" s="284">
        <f t="shared" ca="1" si="9"/>
        <v>91.321458370558261</v>
      </c>
      <c r="H69" s="284">
        <f t="shared" ca="1" si="9"/>
        <v>92.443192396534442</v>
      </c>
      <c r="I69" s="284">
        <f t="shared" ca="1" si="9"/>
        <v>93.513110241447663</v>
      </c>
      <c r="K69" s="42"/>
    </row>
    <row r="70" spans="1:11" ht="18.75" customHeight="1" x14ac:dyDescent="0.2">
      <c r="A70" s="99" t="s">
        <v>122</v>
      </c>
      <c r="B70" s="294">
        <f t="shared" ref="B70:I70" ca="1" si="10">SUM(B64:B69)</f>
        <v>0</v>
      </c>
      <c r="C70" s="294">
        <f t="shared" ca="1" si="10"/>
        <v>83.364916781331644</v>
      </c>
      <c r="D70" s="294">
        <f t="shared" ca="1" si="10"/>
        <v>83.364916781331644</v>
      </c>
      <c r="E70" s="294">
        <f t="shared" ca="1" si="10"/>
        <v>88.380591299302282</v>
      </c>
      <c r="F70" s="294">
        <f t="shared" ca="1" si="10"/>
        <v>89.759332050709489</v>
      </c>
      <c r="G70" s="294">
        <f t="shared" ca="1" si="10"/>
        <v>91.321458370558261</v>
      </c>
      <c r="H70" s="294">
        <f t="shared" ca="1" si="10"/>
        <v>92.443192396534442</v>
      </c>
      <c r="I70" s="294">
        <f t="shared" ca="1" si="10"/>
        <v>93.513110241447663</v>
      </c>
      <c r="J70" s="307">
        <f ca="1">+J143</f>
        <v>0</v>
      </c>
      <c r="K70" s="42"/>
    </row>
    <row r="71" spans="1:11" ht="18.75" customHeight="1" x14ac:dyDescent="0.25">
      <c r="A71" s="77"/>
      <c r="B71" s="76"/>
      <c r="C71" s="76"/>
      <c r="D71" s="76"/>
      <c r="E71" s="76"/>
      <c r="F71" s="76"/>
      <c r="G71" s="76"/>
      <c r="H71" s="76"/>
      <c r="I71" s="76"/>
      <c r="K71" s="42"/>
    </row>
    <row r="78" spans="1:11" x14ac:dyDescent="0.2">
      <c r="A78" s="88"/>
      <c r="B78" s="89"/>
      <c r="C78" s="89"/>
      <c r="D78" s="89"/>
      <c r="E78" s="89"/>
      <c r="F78" s="89"/>
      <c r="G78" s="89"/>
      <c r="H78" s="89"/>
      <c r="I78" s="89"/>
      <c r="J78" s="100"/>
    </row>
    <row r="79" spans="1:11" x14ac:dyDescent="0.2">
      <c r="A79" s="92"/>
      <c r="B79" s="95"/>
      <c r="C79" s="95"/>
      <c r="D79" s="95"/>
      <c r="E79" s="95"/>
      <c r="F79" s="95"/>
      <c r="G79" s="95"/>
      <c r="H79" s="95"/>
      <c r="I79" s="95"/>
      <c r="J79" s="100"/>
    </row>
    <row r="80" spans="1:11" ht="18" x14ac:dyDescent="0.25">
      <c r="A80" s="206" t="s">
        <v>148</v>
      </c>
      <c r="B80" s="211"/>
      <c r="C80" s="211"/>
      <c r="D80" s="211"/>
      <c r="E80" s="211"/>
      <c r="F80" s="211"/>
      <c r="G80" s="211"/>
      <c r="H80" s="211"/>
      <c r="I80" s="211"/>
    </row>
    <row r="81" spans="1:9" ht="6" customHeight="1" thickBot="1" x14ac:dyDescent="0.25">
      <c r="A81" s="238"/>
      <c r="B81" s="238"/>
      <c r="C81" s="238"/>
      <c r="D81" s="238"/>
      <c r="E81" s="238"/>
      <c r="F81" s="238"/>
      <c r="G81" s="238"/>
      <c r="H81" s="238"/>
      <c r="I81" s="238"/>
    </row>
    <row r="82" spans="1:9" outlineLevel="1" x14ac:dyDescent="0.2">
      <c r="A82" s="2" t="s">
        <v>234</v>
      </c>
      <c r="B82" s="135" t="str">
        <f t="array" ref="B82:H82">LU_TemplateYearHeader3</f>
        <v>2010/11</v>
      </c>
      <c r="C82" s="135" t="str">
        <v>2011/12</v>
      </c>
      <c r="D82" s="135" t="str">
        <v>2012/13</v>
      </c>
      <c r="E82" s="135" t="str">
        <v>2013/14</v>
      </c>
      <c r="F82" s="135" t="str">
        <v>2014/15</v>
      </c>
      <c r="G82" s="135" t="str">
        <v>2015/16</v>
      </c>
      <c r="H82" s="135" t="str">
        <v>2016/17</v>
      </c>
    </row>
    <row r="83" spans="1:9" ht="13.5" outlineLevel="1" thickBot="1" x14ac:dyDescent="0.25">
      <c r="A83" s="238" t="s">
        <v>236</v>
      </c>
      <c r="B83" s="82">
        <f>+'I-4 History'!E597</f>
        <v>0</v>
      </c>
      <c r="C83" s="82">
        <f>+'I-4 History'!F597</f>
        <v>0</v>
      </c>
      <c r="D83" s="82">
        <f>+'I-4 History'!G597</f>
        <v>0</v>
      </c>
      <c r="E83" s="82">
        <f>+'I-4 History'!H597</f>
        <v>0</v>
      </c>
      <c r="F83" s="82">
        <f>+'I-4 History'!I597</f>
        <v>0</v>
      </c>
      <c r="G83" s="82">
        <f>+'I-4 History'!J597</f>
        <v>0</v>
      </c>
      <c r="H83" s="82">
        <f>+'I-4 History'!K597</f>
        <v>0</v>
      </c>
      <c r="I83" s="82"/>
    </row>
    <row r="84" spans="1:9" outlineLevel="1" x14ac:dyDescent="0.2">
      <c r="A84" s="2" t="s">
        <v>237</v>
      </c>
      <c r="B84" s="57" t="str">
        <f t="array" ref="B84:I84">LU_TemplateYearHeader</f>
        <v>2017/18</v>
      </c>
      <c r="C84" s="57" t="str">
        <v>2018/19</v>
      </c>
      <c r="D84" s="57" t="str">
        <v>2019/20</v>
      </c>
      <c r="E84" s="57" t="str">
        <v>2020/21</v>
      </c>
      <c r="F84" s="57" t="str">
        <v>2021/22</v>
      </c>
      <c r="G84" s="57" t="str">
        <v>2022/23</v>
      </c>
      <c r="H84" s="57" t="str">
        <v>2023/24</v>
      </c>
      <c r="I84" s="57" t="str">
        <v>2024/25</v>
      </c>
    </row>
    <row r="85" spans="1:9" outlineLevel="1" x14ac:dyDescent="0.2">
      <c r="A85" t="s">
        <v>71</v>
      </c>
      <c r="B85" s="82">
        <f t="shared" ref="B85:I85" ca="1" si="11">+B14</f>
        <v>0</v>
      </c>
      <c r="C85" s="82">
        <f t="shared" ca="1" si="11"/>
        <v>83.364916781331644</v>
      </c>
      <c r="D85" s="82">
        <f t="shared" ca="1" si="11"/>
        <v>83.364916781331644</v>
      </c>
      <c r="E85" s="82">
        <f t="shared" ca="1" si="11"/>
        <v>83.364916781331644</v>
      </c>
      <c r="F85" s="82">
        <f t="shared" ca="1" si="11"/>
        <v>83.364916781331644</v>
      </c>
      <c r="G85" s="82">
        <f t="shared" ca="1" si="11"/>
        <v>83.364916781331644</v>
      </c>
      <c r="H85" s="82">
        <f t="shared" ca="1" si="11"/>
        <v>83.364916781331644</v>
      </c>
      <c r="I85" s="82">
        <f t="shared" ca="1" si="11"/>
        <v>83.364916781331644</v>
      </c>
    </row>
    <row r="86" spans="1:9" outlineLevel="1" x14ac:dyDescent="0.2">
      <c r="A86" t="s">
        <v>149</v>
      </c>
      <c r="B86" s="82">
        <f t="shared" ref="B86:I86" ca="1" si="12">+B36</f>
        <v>0</v>
      </c>
      <c r="C86" s="82">
        <f t="shared" ca="1" si="12"/>
        <v>83.364916781331644</v>
      </c>
      <c r="D86" s="82">
        <f t="shared" ca="1" si="12"/>
        <v>83.364916781331644</v>
      </c>
      <c r="E86" s="82">
        <f t="shared" ca="1" si="12"/>
        <v>87.269944657150305</v>
      </c>
      <c r="F86" s="82">
        <f t="shared" ca="1" si="12"/>
        <v>87.490587697845115</v>
      </c>
      <c r="G86" s="82">
        <f t="shared" ca="1" si="12"/>
        <v>87.926105065533505</v>
      </c>
      <c r="H86" s="82">
        <f t="shared" ca="1" si="12"/>
        <v>87.973637492213157</v>
      </c>
      <c r="I86" s="82">
        <f t="shared" ca="1" si="12"/>
        <v>88.028825279570412</v>
      </c>
    </row>
    <row r="87" spans="1:9" outlineLevel="1" x14ac:dyDescent="0.2">
      <c r="A87" t="s">
        <v>150</v>
      </c>
      <c r="B87" s="82">
        <f t="shared" ref="B87:I87" ca="1" si="13">+B36+B48</f>
        <v>0</v>
      </c>
      <c r="C87" s="82">
        <f t="shared" ca="1" si="13"/>
        <v>83.364916781331644</v>
      </c>
      <c r="D87" s="82">
        <f t="shared" ca="1" si="13"/>
        <v>83.364916781331644</v>
      </c>
      <c r="E87" s="82">
        <f t="shared" ca="1" si="13"/>
        <v>87.99375019318768</v>
      </c>
      <c r="F87" s="82">
        <f t="shared" ca="1" si="13"/>
        <v>88.834354552924736</v>
      </c>
      <c r="G87" s="82">
        <f t="shared" ca="1" si="13"/>
        <v>89.775517320188058</v>
      </c>
      <c r="H87" s="82">
        <f t="shared" ca="1" si="13"/>
        <v>90.326693765863808</v>
      </c>
      <c r="I87" s="82">
        <f t="shared" ca="1" si="13"/>
        <v>90.882375562625967</v>
      </c>
    </row>
    <row r="88" spans="1:9" s="736" customFormat="1" outlineLevel="1" x14ac:dyDescent="0.2">
      <c r="B88" s="82"/>
      <c r="C88" s="82"/>
      <c r="D88" s="82"/>
      <c r="E88" s="82"/>
      <c r="F88" s="82"/>
      <c r="G88" s="82"/>
      <c r="H88" s="82"/>
      <c r="I88" s="82"/>
    </row>
    <row r="89" spans="1:9" outlineLevel="1" x14ac:dyDescent="0.2">
      <c r="A89" t="s">
        <v>151</v>
      </c>
      <c r="B89" s="82">
        <f t="shared" ref="B89:I89" ca="1" si="14">+B70</f>
        <v>0</v>
      </c>
      <c r="C89" s="82">
        <f t="shared" ca="1" si="14"/>
        <v>83.364916781331644</v>
      </c>
      <c r="D89" s="82">
        <f t="shared" ca="1" si="14"/>
        <v>83.364916781331644</v>
      </c>
      <c r="E89" s="82">
        <f t="shared" ca="1" si="14"/>
        <v>88.380591299302282</v>
      </c>
      <c r="F89" s="82">
        <f t="shared" ca="1" si="14"/>
        <v>89.759332050709489</v>
      </c>
      <c r="G89" s="82">
        <f t="shared" ca="1" si="14"/>
        <v>91.321458370558261</v>
      </c>
      <c r="H89" s="82">
        <f t="shared" ca="1" si="14"/>
        <v>92.443192396534442</v>
      </c>
      <c r="I89" s="82">
        <f t="shared" ca="1" si="14"/>
        <v>93.513110241447663</v>
      </c>
    </row>
    <row r="90" spans="1:9" s="736" customFormat="1" outlineLevel="1" x14ac:dyDescent="0.2">
      <c r="B90" s="82"/>
      <c r="C90" s="82"/>
      <c r="D90" s="82"/>
      <c r="E90" s="82"/>
      <c r="F90" s="82"/>
      <c r="G90" s="82"/>
      <c r="H90" s="82"/>
      <c r="I90" s="82"/>
    </row>
    <row r="91" spans="1:9" outlineLevel="1" x14ac:dyDescent="0.2"/>
    <row r="92" spans="1:9" outlineLevel="1" x14ac:dyDescent="0.2"/>
    <row r="93" spans="1:9" outlineLevel="1" x14ac:dyDescent="0.2"/>
    <row r="94" spans="1:9" outlineLevel="1" x14ac:dyDescent="0.2"/>
    <row r="95" spans="1:9" outlineLevel="1" x14ac:dyDescent="0.2"/>
    <row r="96" spans="1:9" outlineLevel="1" x14ac:dyDescent="0.2"/>
    <row r="97" outlineLevel="1" x14ac:dyDescent="0.2"/>
    <row r="98" outlineLevel="1" x14ac:dyDescent="0.2"/>
    <row r="99" outlineLevel="1" x14ac:dyDescent="0.2"/>
    <row r="100" s="736" customFormat="1" outlineLevel="1" x14ac:dyDescent="0.2"/>
    <row r="101" outlineLevel="1" x14ac:dyDescent="0.2"/>
    <row r="102" s="736" customFormat="1" outlineLevel="1" x14ac:dyDescent="0.2"/>
    <row r="103" outlineLevel="1" x14ac:dyDescent="0.2"/>
    <row r="104" outlineLevel="1" x14ac:dyDescent="0.2"/>
    <row r="105" outlineLevel="1" x14ac:dyDescent="0.2"/>
    <row r="106" outlineLevel="1" x14ac:dyDescent="0.2"/>
    <row r="107" outlineLevel="1" x14ac:dyDescent="0.2"/>
    <row r="108" outlineLevel="1" x14ac:dyDescent="0.2"/>
    <row r="109" outlineLevel="1" x14ac:dyDescent="0.2"/>
    <row r="110" outlineLevel="1" x14ac:dyDescent="0.2"/>
    <row r="111" outlineLevel="1" x14ac:dyDescent="0.2"/>
    <row r="112" outlineLevel="1" x14ac:dyDescent="0.2"/>
    <row r="113" outlineLevel="1" x14ac:dyDescent="0.2"/>
    <row r="114" outlineLevel="1" x14ac:dyDescent="0.2"/>
    <row r="115" outlineLevel="1" x14ac:dyDescent="0.2"/>
    <row r="116" outlineLevel="1" x14ac:dyDescent="0.2"/>
    <row r="117" outlineLevel="1" x14ac:dyDescent="0.2"/>
    <row r="118" outlineLevel="1" x14ac:dyDescent="0.2"/>
    <row r="119" outlineLevel="1" x14ac:dyDescent="0.2"/>
    <row r="120" outlineLevel="1" x14ac:dyDescent="0.2"/>
    <row r="121" s="736" customFormat="1" outlineLevel="1" x14ac:dyDescent="0.2"/>
    <row r="122" outlineLevel="1" x14ac:dyDescent="0.2"/>
    <row r="123" s="736" customFormat="1" outlineLevel="1" x14ac:dyDescent="0.2"/>
    <row r="124" outlineLevel="1" x14ac:dyDescent="0.2"/>
    <row r="125" outlineLevel="1" x14ac:dyDescent="0.2"/>
    <row r="133" spans="1:10" s="736" customFormat="1" x14ac:dyDescent="0.2"/>
    <row r="134" spans="1:10" x14ac:dyDescent="0.2">
      <c r="A134" s="306" t="s">
        <v>261</v>
      </c>
      <c r="B134" s="3"/>
      <c r="C134" s="3"/>
      <c r="D134" s="3"/>
      <c r="E134" s="3"/>
      <c r="F134" s="3"/>
      <c r="G134" s="3"/>
      <c r="H134" s="3"/>
      <c r="I134" s="3"/>
    </row>
    <row r="135" spans="1:10" s="736" customFormat="1" x14ac:dyDescent="0.2">
      <c r="A135" s="306"/>
      <c r="B135" s="540"/>
      <c r="C135" s="540"/>
      <c r="D135" s="540"/>
      <c r="E135" s="540"/>
      <c r="F135" s="540"/>
      <c r="G135" s="540"/>
      <c r="H135" s="540"/>
      <c r="I135" s="540"/>
    </row>
    <row r="136" spans="1:10" x14ac:dyDescent="0.2">
      <c r="A136" s="2" t="s">
        <v>262</v>
      </c>
    </row>
    <row r="138" spans="1:10" x14ac:dyDescent="0.2">
      <c r="A138" s="305" t="s">
        <v>263</v>
      </c>
      <c r="B138" s="285">
        <f ca="1">SUM('A-1:A-41'!B14)-B14</f>
        <v>0</v>
      </c>
      <c r="C138" s="285">
        <f ca="1">SUM('A-1:A-41'!C14)-C14</f>
        <v>0</v>
      </c>
      <c r="D138" s="285">
        <f ca="1">SUM('A-1:A-41'!D14)-D14</f>
        <v>0</v>
      </c>
      <c r="E138" s="285">
        <f ca="1">SUM('A-1:A-41'!E14)-E14</f>
        <v>0</v>
      </c>
      <c r="F138" s="285">
        <f ca="1">SUM('A-1:A-41'!F14)-F14</f>
        <v>0</v>
      </c>
      <c r="G138" s="285">
        <f ca="1">SUM('A-1:A-41'!G14)-G14</f>
        <v>0</v>
      </c>
      <c r="H138" s="285">
        <f ca="1">SUM('A-1:A-41'!H14)-H14</f>
        <v>0</v>
      </c>
      <c r="I138" s="285">
        <f ca="1">SUM('A-1:A-41'!I14)-I14</f>
        <v>0</v>
      </c>
      <c r="J138" s="285">
        <f t="shared" ref="J138:J143" ca="1" si="15">SUM(B138:I138)</f>
        <v>0</v>
      </c>
    </row>
    <row r="139" spans="1:10" x14ac:dyDescent="0.2">
      <c r="A139" s="305" t="s">
        <v>264</v>
      </c>
      <c r="C139" s="285">
        <f>SUM('A-1:A-41'!C25)-C25</f>
        <v>0</v>
      </c>
      <c r="D139" s="285">
        <f>SUM('A-1:A-41'!D25)-D25</f>
        <v>0</v>
      </c>
      <c r="E139" s="285">
        <f>SUM('A-1:A-41'!E25)-E25</f>
        <v>0</v>
      </c>
      <c r="F139" s="285">
        <f>SUM('A-1:A-41'!F25)-F25</f>
        <v>0</v>
      </c>
      <c r="G139" s="285">
        <f>SUM('A-1:A-41'!G25)-G25</f>
        <v>0</v>
      </c>
      <c r="H139" s="285">
        <f>SUM('A-1:A-41'!H25)-H25</f>
        <v>0</v>
      </c>
      <c r="I139" s="285">
        <f>SUM('A-1:A-41'!I25)-I25</f>
        <v>0</v>
      </c>
      <c r="J139" s="285">
        <f t="shared" si="15"/>
        <v>0</v>
      </c>
    </row>
    <row r="140" spans="1:10" x14ac:dyDescent="0.2">
      <c r="A140" s="305" t="s">
        <v>265</v>
      </c>
      <c r="C140" s="285">
        <f ca="1">SUM('A-1:A-41'!C36)-C36</f>
        <v>0</v>
      </c>
      <c r="D140" s="285">
        <f ca="1">SUM('A-1:A-41'!D36)-D36</f>
        <v>0</v>
      </c>
      <c r="E140" s="285">
        <f ca="1">SUM('A-1:A-41'!E36)-E36</f>
        <v>0</v>
      </c>
      <c r="F140" s="285">
        <f ca="1">SUM('A-1:A-41'!F36)-F36</f>
        <v>0</v>
      </c>
      <c r="G140" s="285">
        <f ca="1">SUM('A-1:A-41'!G36)-G36</f>
        <v>0</v>
      </c>
      <c r="H140" s="285">
        <f ca="1">SUM('A-1:A-41'!H36)-H36</f>
        <v>0</v>
      </c>
      <c r="I140" s="285">
        <f ca="1">SUM('A-1:A-41'!I36)-I36</f>
        <v>0</v>
      </c>
      <c r="J140" s="285">
        <f t="shared" ca="1" si="15"/>
        <v>0</v>
      </c>
    </row>
    <row r="141" spans="1:10" x14ac:dyDescent="0.2">
      <c r="A141" s="305" t="s">
        <v>266</v>
      </c>
      <c r="C141" s="285">
        <f ca="1">SUM('A-1:A-41'!C48)-C48</f>
        <v>0</v>
      </c>
      <c r="D141" s="285">
        <f ca="1">SUM('A-1:A-41'!D48)-D48</f>
        <v>0</v>
      </c>
      <c r="E141" s="285">
        <f ca="1">SUM('A-1:A-41'!E48)-E48</f>
        <v>0</v>
      </c>
      <c r="F141" s="285">
        <f ca="1">SUM('A-1:A-41'!F48)-F48</f>
        <v>0</v>
      </c>
      <c r="G141" s="285">
        <f ca="1">SUM('A-1:A-41'!G48)-G48</f>
        <v>0</v>
      </c>
      <c r="H141" s="285">
        <f ca="1">SUM('A-1:A-41'!H48)-H48</f>
        <v>0</v>
      </c>
      <c r="I141" s="285">
        <f ca="1">SUM('A-1:A-41'!I48)-I48</f>
        <v>0</v>
      </c>
      <c r="J141" s="285">
        <f t="shared" ca="1" si="15"/>
        <v>0</v>
      </c>
    </row>
    <row r="142" spans="1:10" x14ac:dyDescent="0.2">
      <c r="A142" s="305" t="s">
        <v>267</v>
      </c>
      <c r="C142" s="285">
        <f ca="1">SUM('A-1:A-41'!C59)-C59</f>
        <v>0</v>
      </c>
      <c r="D142" s="285">
        <f ca="1">SUM('A-1:A-41'!D59)-D59</f>
        <v>0</v>
      </c>
      <c r="E142" s="285">
        <f ca="1">SUM('A-1:A-41'!E59)-E59</f>
        <v>0</v>
      </c>
      <c r="F142" s="285">
        <f ca="1">SUM('A-1:A-41'!F59)-F59</f>
        <v>0</v>
      </c>
      <c r="G142" s="285">
        <f ca="1">SUM('A-1:A-41'!G59)-G59</f>
        <v>0</v>
      </c>
      <c r="H142" s="285">
        <f ca="1">SUM('A-1:A-41'!H59)-H59</f>
        <v>0</v>
      </c>
      <c r="I142" s="285">
        <f ca="1">SUM('A-1:A-41'!I59)-I59</f>
        <v>0</v>
      </c>
      <c r="J142" s="285">
        <f t="shared" ca="1" si="15"/>
        <v>0</v>
      </c>
    </row>
    <row r="143" spans="1:10" x14ac:dyDescent="0.2">
      <c r="A143" s="305" t="s">
        <v>122</v>
      </c>
      <c r="C143" s="285">
        <f ca="1">ROUND(SUM('A-1:A-41'!C70)-C70,4)</f>
        <v>0</v>
      </c>
      <c r="D143" s="285">
        <f ca="1">ROUND(SUM('A-1:A-41'!D70)-D70,4)</f>
        <v>0</v>
      </c>
      <c r="E143" s="285">
        <f ca="1">ROUND(SUM('A-1:A-41'!E70)-E70,4)</f>
        <v>0</v>
      </c>
      <c r="F143" s="285">
        <f ca="1">ROUND(SUM('A-1:A-41'!F70)-F70,4)</f>
        <v>0</v>
      </c>
      <c r="G143" s="285">
        <f ca="1">ROUND(SUM('A-1:A-41'!G70)-G70,4)</f>
        <v>0</v>
      </c>
      <c r="H143" s="285">
        <f ca="1">ROUND(SUM('A-1:A-41'!H70)-H70,4)</f>
        <v>0</v>
      </c>
      <c r="I143" s="285">
        <f ca="1">ROUND(SUM('A-1:A-41'!I70)-I70,4)</f>
        <v>0</v>
      </c>
      <c r="J143" s="285">
        <f t="shared" ca="1" si="15"/>
        <v>0</v>
      </c>
    </row>
    <row r="146" spans="1:11" ht="18.75" customHeight="1" outlineLevel="1" x14ac:dyDescent="0.2">
      <c r="A146" s="58" t="s">
        <v>119</v>
      </c>
      <c r="B146" s="76"/>
      <c r="C146" s="76"/>
      <c r="D146" s="76"/>
      <c r="E146" s="76"/>
      <c r="F146" s="76"/>
      <c r="G146" s="76"/>
      <c r="H146" s="76"/>
      <c r="I146" s="76"/>
      <c r="K146" s="42"/>
    </row>
    <row r="147" spans="1:11" ht="18.75" customHeight="1" outlineLevel="1" x14ac:dyDescent="0.2">
      <c r="A147" s="61" t="s">
        <v>68</v>
      </c>
      <c r="B147" s="284">
        <f ca="1">ROUND(SUM('A-1:A-41'!B64)-B64,4)</f>
        <v>0</v>
      </c>
      <c r="C147" s="284">
        <f ca="1">ROUND(SUM('A-1:A-41'!C64)-C64,4)</f>
        <v>0</v>
      </c>
      <c r="D147" s="284">
        <f ca="1">ROUND(SUM('A-1:A-41'!D64)-D64,4)</f>
        <v>0</v>
      </c>
      <c r="E147" s="284">
        <f ca="1">ROUND(SUM('A-1:A-41'!E64)-E64,4)</f>
        <v>0</v>
      </c>
      <c r="F147" s="284">
        <f ca="1">ROUND(SUM('A-1:A-41'!F64)-F64,4)</f>
        <v>0</v>
      </c>
      <c r="G147" s="284">
        <f ca="1">ROUND(SUM('A-1:A-41'!G64)-G64,4)</f>
        <v>0</v>
      </c>
      <c r="H147" s="284">
        <f ca="1">ROUND(SUM('A-1:A-41'!H64)-H64,4)</f>
        <v>0</v>
      </c>
      <c r="I147" s="284">
        <f ca="1">ROUND(SUM('A-1:A-41'!I64)-I64,4)</f>
        <v>0</v>
      </c>
      <c r="J147" s="284">
        <f t="shared" ref="J147:J153" ca="1" si="16">SUM(B147:I147)</f>
        <v>0</v>
      </c>
      <c r="K147" s="42"/>
    </row>
    <row r="148" spans="1:11" s="736" customFormat="1" ht="18.75" customHeight="1" outlineLevel="1" x14ac:dyDescent="0.2">
      <c r="A148" s="61" t="s">
        <v>69</v>
      </c>
      <c r="B148" s="284">
        <f ca="1">ROUND(SUM('A-1:A-41'!B65)-B65,4)</f>
        <v>0</v>
      </c>
      <c r="C148" s="284">
        <f ca="1">ROUND(SUM('A-1:A-41'!C65)-C65,4)</f>
        <v>0</v>
      </c>
      <c r="D148" s="284">
        <f ca="1">ROUND(SUM('A-1:A-41'!D65)-D65,4)</f>
        <v>0</v>
      </c>
      <c r="E148" s="284">
        <f ca="1">ROUND(SUM('A-1:A-41'!E65)-E65,4)</f>
        <v>0</v>
      </c>
      <c r="F148" s="284">
        <f ca="1">ROUND(SUM('A-1:A-41'!F65)-F65,4)</f>
        <v>0</v>
      </c>
      <c r="G148" s="284">
        <f ca="1">ROUND(SUM('A-1:A-41'!G65)-G65,4)</f>
        <v>0</v>
      </c>
      <c r="H148" s="284">
        <f ca="1">ROUND(SUM('A-1:A-41'!H65)-H65,4)</f>
        <v>0</v>
      </c>
      <c r="I148" s="284">
        <f ca="1">ROUND(SUM('A-1:A-41'!I65)-I65,4)</f>
        <v>0</v>
      </c>
      <c r="J148" s="284">
        <f t="shared" ca="1" si="16"/>
        <v>0</v>
      </c>
      <c r="K148" s="42"/>
    </row>
    <row r="149" spans="1:11" ht="18.75" customHeight="1" outlineLevel="1" x14ac:dyDescent="0.2">
      <c r="A149" s="61" t="s">
        <v>546</v>
      </c>
      <c r="B149" s="284">
        <f ca="1">ROUND(SUM('A-1:A-41'!B66)-B66,4)</f>
        <v>0</v>
      </c>
      <c r="C149" s="284">
        <f ca="1">ROUND(SUM('A-1:A-41'!C66)-C66,4)</f>
        <v>0</v>
      </c>
      <c r="D149" s="284">
        <f ca="1">ROUND(SUM('A-1:A-41'!D66)-D66,4)</f>
        <v>0</v>
      </c>
      <c r="E149" s="284">
        <f ca="1">ROUND(SUM('A-1:A-41'!E66)-E66,4)</f>
        <v>0</v>
      </c>
      <c r="F149" s="284">
        <f ca="1">ROUND(SUM('A-1:A-41'!F66)-F66,4)</f>
        <v>0</v>
      </c>
      <c r="G149" s="284">
        <f ca="1">ROUND(SUM('A-1:A-41'!G66)-G66,4)</f>
        <v>0</v>
      </c>
      <c r="H149" s="284">
        <f ca="1">ROUND(SUM('A-1:A-41'!H66)-H66,4)</f>
        <v>0</v>
      </c>
      <c r="I149" s="284">
        <f ca="1">ROUND(SUM('A-1:A-41'!I66)-I66,4)</f>
        <v>0</v>
      </c>
      <c r="J149" s="284">
        <f t="shared" ca="1" si="16"/>
        <v>0</v>
      </c>
      <c r="K149" s="42"/>
    </row>
    <row r="150" spans="1:11" s="736" customFormat="1" ht="18.75" customHeight="1" outlineLevel="1" x14ac:dyDescent="0.2">
      <c r="A150" s="61" t="s">
        <v>547</v>
      </c>
      <c r="B150" s="284">
        <f ca="1">ROUND(SUM('A-1:A-41'!B67)-B67,4)</f>
        <v>0</v>
      </c>
      <c r="C150" s="284">
        <f ca="1">ROUND(SUM('A-1:A-41'!C67)-C67,4)</f>
        <v>0</v>
      </c>
      <c r="D150" s="284">
        <f ca="1">ROUND(SUM('A-1:A-41'!D67)-D67,4)</f>
        <v>0</v>
      </c>
      <c r="E150" s="284">
        <f ca="1">ROUND(SUM('A-1:A-41'!E67)-E67,4)</f>
        <v>0</v>
      </c>
      <c r="F150" s="284">
        <f ca="1">ROUND(SUM('A-1:A-41'!F67)-F67,4)</f>
        <v>0</v>
      </c>
      <c r="G150" s="284">
        <f ca="1">ROUND(SUM('A-1:A-41'!G67)-G67,4)</f>
        <v>0</v>
      </c>
      <c r="H150" s="284">
        <f ca="1">ROUND(SUM('A-1:A-41'!H67)-H67,4)</f>
        <v>0</v>
      </c>
      <c r="I150" s="284">
        <f ca="1">ROUND(SUM('A-1:A-41'!I67)-I67,4)</f>
        <v>0</v>
      </c>
      <c r="J150" s="284">
        <f t="shared" ca="1" si="16"/>
        <v>0</v>
      </c>
      <c r="K150" s="42"/>
    </row>
    <row r="151" spans="1:11" ht="18.75" customHeight="1" outlineLevel="1" x14ac:dyDescent="0.2">
      <c r="A151" s="61" t="s">
        <v>498</v>
      </c>
      <c r="B151" s="284">
        <f ca="1">ROUND(SUM('A-1:A-41'!B68)-B68,4)</f>
        <v>0</v>
      </c>
      <c r="C151" s="284">
        <f ca="1">ROUND(SUM('A-1:A-41'!C68)-C68,4)</f>
        <v>0</v>
      </c>
      <c r="D151" s="284">
        <f ca="1">ROUND(SUM('A-1:A-41'!D68)-D68,4)</f>
        <v>0</v>
      </c>
      <c r="E151" s="284">
        <f ca="1">ROUND(SUM('A-1:A-41'!E68)-E68,4)</f>
        <v>0</v>
      </c>
      <c r="F151" s="284">
        <f ca="1">ROUND(SUM('A-1:A-41'!F68)-F68,4)</f>
        <v>0</v>
      </c>
      <c r="G151" s="284">
        <f ca="1">ROUND(SUM('A-1:A-41'!G68)-G68,4)</f>
        <v>0</v>
      </c>
      <c r="H151" s="284">
        <f ca="1">ROUND(SUM('A-1:A-41'!H68)-H68,4)</f>
        <v>0</v>
      </c>
      <c r="I151" s="284">
        <f ca="1">ROUND(SUM('A-1:A-41'!I68)-I68,4)</f>
        <v>0</v>
      </c>
      <c r="J151" s="284">
        <f t="shared" ca="1" si="16"/>
        <v>0</v>
      </c>
      <c r="K151" s="42"/>
    </row>
    <row r="152" spans="1:11" ht="18.75" customHeight="1" outlineLevel="1" x14ac:dyDescent="0.2">
      <c r="A152" s="83" t="s">
        <v>70</v>
      </c>
      <c r="B152" s="284">
        <f ca="1">ROUND(SUM('A-1:A-41'!B69)-B69,4)</f>
        <v>0</v>
      </c>
      <c r="C152" s="284">
        <f ca="1">ROUND(SUM('A-1:A-41'!C69)-C69,4)</f>
        <v>0</v>
      </c>
      <c r="D152" s="284">
        <f ca="1">ROUND(SUM('A-1:A-41'!D69)-D69,4)</f>
        <v>0</v>
      </c>
      <c r="E152" s="284">
        <f ca="1">ROUND(SUM('A-1:A-41'!E69)-E69,4)</f>
        <v>0</v>
      </c>
      <c r="F152" s="284">
        <f ca="1">ROUND(SUM('A-1:A-41'!F69)-F69,4)</f>
        <v>0</v>
      </c>
      <c r="G152" s="284">
        <f ca="1">ROUND(SUM('A-1:A-41'!G69)-G69,4)</f>
        <v>0</v>
      </c>
      <c r="H152" s="284">
        <f ca="1">ROUND(SUM('A-1:A-41'!H69)-H69,4)</f>
        <v>0</v>
      </c>
      <c r="I152" s="284">
        <f ca="1">ROUND(SUM('A-1:A-41'!I69)-I69,4)</f>
        <v>0</v>
      </c>
      <c r="J152" s="284">
        <f t="shared" ca="1" si="16"/>
        <v>0</v>
      </c>
      <c r="K152" s="42"/>
    </row>
    <row r="153" spans="1:11" ht="18.75" customHeight="1" outlineLevel="1" x14ac:dyDescent="0.2">
      <c r="A153" s="99" t="s">
        <v>122</v>
      </c>
      <c r="B153" s="294">
        <f t="shared" ref="B153:I153" ca="1" si="17">SUM(B147:B152)</f>
        <v>0</v>
      </c>
      <c r="C153" s="294">
        <f t="shared" ca="1" si="17"/>
        <v>0</v>
      </c>
      <c r="D153" s="294">
        <f t="shared" ca="1" si="17"/>
        <v>0</v>
      </c>
      <c r="E153" s="294">
        <f t="shared" ca="1" si="17"/>
        <v>0</v>
      </c>
      <c r="F153" s="294">
        <f t="shared" ca="1" si="17"/>
        <v>0</v>
      </c>
      <c r="G153" s="294">
        <f t="shared" ca="1" si="17"/>
        <v>0</v>
      </c>
      <c r="H153" s="294">
        <f t="shared" ca="1" si="17"/>
        <v>0</v>
      </c>
      <c r="I153" s="294">
        <f t="shared" ca="1" si="17"/>
        <v>0</v>
      </c>
      <c r="J153" s="294">
        <f t="shared" ca="1" si="16"/>
        <v>0</v>
      </c>
      <c r="K153" s="42"/>
    </row>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phoneticPr fontId="10" type="noConversion"/>
  <conditionalFormatting sqref="J14 J37">
    <cfRule type="cellIs" dxfId="45" priority="3" stopIfTrue="1" operator="equal">
      <formula>"OK"</formula>
    </cfRule>
    <cfRule type="cellIs" dxfId="44" priority="4" stopIfTrue="1" operator="equal">
      <formula>"Warning Check Escalations"</formula>
    </cfRule>
  </conditionalFormatting>
  <conditionalFormatting sqref="B138:J138 J70 J59 J48 J36 J25 C139:J143 B147:J153">
    <cfRule type="cellIs" dxfId="43" priority="5" stopIfTrue="1" operator="equal">
      <formula>0</formula>
    </cfRule>
    <cfRule type="cellIs" dxfId="42" priority="6" stopIfTrue="1" operator="notEqual">
      <formula>0</formula>
    </cfRule>
  </conditionalFormatting>
  <conditionalFormatting sqref="J14">
    <cfRule type="cellIs" dxfId="41" priority="1" stopIfTrue="1" operator="equal">
      <formula>0</formula>
    </cfRule>
    <cfRule type="cellIs" dxfId="40" priority="2" stopIfTrue="1" operator="notEqual">
      <formula>0</formula>
    </cfRule>
  </conditionalFormatting>
  <dataValidations count="1">
    <dataValidation type="list" allowBlank="1" showInputMessage="1" showErrorMessage="1" sqref="D5" xr:uid="{00000000-0002-0000-5200-000000000000}">
      <formula1>"2007/08 Regulatory Accounts, Bottom Up"</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customProperties>
    <customPr name="_pios_id" r:id="rId7"/>
  </customProperties>
  <drawing r:id="rId8"/>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300-000000000000}">
  <sheetPr codeName="Sheet96">
    <tabColor indexed="12"/>
    <pageSetUpPr fitToPage="1"/>
  </sheetPr>
  <dimension ref="A1:N828"/>
  <sheetViews>
    <sheetView showGridLines="0" topLeftCell="A130" workbookViewId="0">
      <selection activeCell="L159" sqref="L159"/>
    </sheetView>
  </sheetViews>
  <sheetFormatPr defaultRowHeight="12.75" x14ac:dyDescent="0.2"/>
  <cols>
    <col min="1" max="1" width="6" customWidth="1"/>
    <col min="2" max="2" width="9.85546875" customWidth="1"/>
    <col min="3" max="3" width="41.85546875" customWidth="1"/>
    <col min="4" max="11" width="10.28515625" customWidth="1"/>
    <col min="12" max="12" width="56.28515625" customWidth="1"/>
    <col min="13" max="13" width="51" customWidth="1"/>
    <col min="14" max="14" width="17.28515625" bestFit="1" customWidth="1"/>
  </cols>
  <sheetData>
    <row r="1" spans="1:14" ht="20.25" x14ac:dyDescent="0.3">
      <c r="A1" s="7" t="s">
        <v>14</v>
      </c>
      <c r="B1" s="7" t="s">
        <v>305</v>
      </c>
    </row>
    <row r="2" spans="1:14" ht="13.5" thickBot="1" x14ac:dyDescent="0.25">
      <c r="K2" s="472" t="str">
        <f>+LU_BaseYearDollars</f>
        <v>($M) 2017/18 dollars</v>
      </c>
    </row>
    <row r="3" spans="1:14" ht="13.5" thickBot="1" x14ac:dyDescent="0.25">
      <c r="D3" s="8"/>
      <c r="E3" s="9"/>
      <c r="F3" s="9"/>
      <c r="G3" s="9"/>
      <c r="H3" s="9"/>
      <c r="I3" s="9"/>
      <c r="J3" s="9"/>
      <c r="K3" s="71"/>
    </row>
    <row r="4" spans="1:14" ht="13.5" thickBot="1" x14ac:dyDescent="0.25">
      <c r="B4" s="253" t="s">
        <v>238</v>
      </c>
      <c r="C4" s="10"/>
      <c r="D4" s="628" t="str">
        <f t="array" ref="D4:K4">LU_TemplateYearHeader</f>
        <v>2017/18</v>
      </c>
      <c r="E4" s="628" t="str">
        <v>2018/19</v>
      </c>
      <c r="F4" s="815" t="str">
        <v>2019/20</v>
      </c>
      <c r="G4" s="628" t="str">
        <v>2020/21</v>
      </c>
      <c r="H4" s="628" t="str">
        <v>2021/22</v>
      </c>
      <c r="I4" s="628" t="str">
        <v>2022/23</v>
      </c>
      <c r="J4" s="628" t="str">
        <v>2023/24</v>
      </c>
      <c r="K4" s="628" t="str">
        <v>2024/25</v>
      </c>
      <c r="L4" s="511" t="s">
        <v>110</v>
      </c>
      <c r="M4" s="500" t="s">
        <v>367</v>
      </c>
      <c r="N4" s="500" t="s">
        <v>105</v>
      </c>
    </row>
    <row r="5" spans="1:14" ht="18" x14ac:dyDescent="0.2">
      <c r="B5" s="258"/>
      <c r="C5" s="259" t="s">
        <v>239</v>
      </c>
      <c r="D5" s="301"/>
      <c r="E5" s="502"/>
      <c r="F5" s="301"/>
      <c r="G5" s="301"/>
      <c r="H5" s="301"/>
      <c r="I5" s="301"/>
      <c r="J5" s="301"/>
      <c r="K5" s="502"/>
      <c r="L5" s="512"/>
      <c r="M5" s="448"/>
      <c r="N5" s="448"/>
    </row>
    <row r="6" spans="1:14" ht="18" x14ac:dyDescent="0.2">
      <c r="B6" s="252"/>
      <c r="C6" s="248" t="s">
        <v>90</v>
      </c>
      <c r="D6" s="244"/>
      <c r="E6" s="503"/>
      <c r="F6" s="244"/>
      <c r="G6" s="244"/>
      <c r="H6" s="244"/>
      <c r="I6" s="244"/>
      <c r="J6" s="244"/>
      <c r="K6" s="503"/>
      <c r="L6" s="512"/>
      <c r="M6" s="448"/>
      <c r="N6" s="448"/>
    </row>
    <row r="7" spans="1:14" x14ac:dyDescent="0.2">
      <c r="A7" s="5"/>
      <c r="B7" s="249" t="str">
        <f ca="1">+'I-4 History'!B7</f>
        <v>DA-1</v>
      </c>
      <c r="C7" s="380" t="str">
        <f ca="1">+'I-4 History'!C7</f>
        <v>Distribution Licence Fee</v>
      </c>
      <c r="D7" s="11"/>
      <c r="E7" s="504"/>
      <c r="F7" s="11"/>
      <c r="G7" s="11"/>
      <c r="H7" s="11"/>
      <c r="I7" s="11"/>
      <c r="J7" s="11"/>
      <c r="K7" s="504"/>
      <c r="L7" s="512"/>
      <c r="M7" s="448"/>
      <c r="N7" s="448"/>
    </row>
    <row r="8" spans="1:14" x14ac:dyDescent="0.2">
      <c r="A8" s="5"/>
      <c r="B8" s="249"/>
      <c r="C8" s="383" t="str">
        <f t="array" aca="1" ref="C8:K17" ca="1">+'DA-1'!$A$160:$I$169</f>
        <v>Step Change</v>
      </c>
      <c r="D8" s="489">
        <f ca="1"/>
        <v>0</v>
      </c>
      <c r="E8" s="505">
        <f ca="1"/>
        <v>0</v>
      </c>
      <c r="F8" s="489">
        <f ca="1"/>
        <v>0</v>
      </c>
      <c r="G8" s="490">
        <f ca="1"/>
        <v>0</v>
      </c>
      <c r="H8" s="490">
        <f ca="1"/>
        <v>0</v>
      </c>
      <c r="I8" s="490">
        <f ca="1"/>
        <v>0</v>
      </c>
      <c r="J8" s="490">
        <f ca="1"/>
        <v>0</v>
      </c>
      <c r="K8" s="505">
        <f ca="1"/>
        <v>0</v>
      </c>
      <c r="L8" s="512">
        <f t="array" aca="1" ref="L8:N17" ca="1">+'DA-1'!$K$160:$M$169</f>
        <v>0</v>
      </c>
      <c r="M8" s="448">
        <f ca="1"/>
        <v>0</v>
      </c>
      <c r="N8" s="448">
        <f ca="1"/>
        <v>0</v>
      </c>
    </row>
    <row r="9" spans="1:14" x14ac:dyDescent="0.2">
      <c r="A9" s="5"/>
      <c r="B9" s="249"/>
      <c r="C9" s="383" t="str">
        <f ca="1"/>
        <v/>
      </c>
      <c r="D9" s="489" t="str">
        <f ca="1"/>
        <v/>
      </c>
      <c r="E9" s="505" t="str">
        <f ca="1"/>
        <v/>
      </c>
      <c r="F9" s="489" t="str">
        <f ca="1"/>
        <v/>
      </c>
      <c r="G9" s="490" t="str">
        <f ca="1"/>
        <v/>
      </c>
      <c r="H9" s="490" t="str">
        <f ca="1"/>
        <v/>
      </c>
      <c r="I9" s="490" t="str">
        <f ca="1"/>
        <v/>
      </c>
      <c r="J9" s="490" t="str">
        <f ca="1"/>
        <v/>
      </c>
      <c r="K9" s="505" t="str">
        <f ca="1"/>
        <v/>
      </c>
      <c r="L9" s="512" t="str">
        <f ca="1"/>
        <v/>
      </c>
      <c r="M9" s="448" t="str">
        <f ca="1"/>
        <v/>
      </c>
      <c r="N9" s="448" t="str">
        <f ca="1"/>
        <v/>
      </c>
    </row>
    <row r="10" spans="1:14" x14ac:dyDescent="0.2">
      <c r="A10" s="5"/>
      <c r="B10" s="249"/>
      <c r="C10" s="383" t="str">
        <f ca="1"/>
        <v/>
      </c>
      <c r="D10" s="489" t="str">
        <f ca="1"/>
        <v/>
      </c>
      <c r="E10" s="505" t="str">
        <f ca="1"/>
        <v/>
      </c>
      <c r="F10" s="489" t="str">
        <f ca="1"/>
        <v/>
      </c>
      <c r="G10" s="490" t="str">
        <f ca="1"/>
        <v/>
      </c>
      <c r="H10" s="490" t="str">
        <f ca="1"/>
        <v/>
      </c>
      <c r="I10" s="490" t="str">
        <f ca="1"/>
        <v/>
      </c>
      <c r="J10" s="490" t="str">
        <f ca="1"/>
        <v/>
      </c>
      <c r="K10" s="505" t="str">
        <f ca="1"/>
        <v/>
      </c>
      <c r="L10" s="512" t="str">
        <f ca="1"/>
        <v/>
      </c>
      <c r="M10" s="448" t="str">
        <f ca="1"/>
        <v/>
      </c>
      <c r="N10" s="448" t="str">
        <f ca="1"/>
        <v/>
      </c>
    </row>
    <row r="11" spans="1:14" x14ac:dyDescent="0.2">
      <c r="A11" s="5"/>
      <c r="B11" s="249"/>
      <c r="C11" s="383" t="str">
        <f ca="1"/>
        <v/>
      </c>
      <c r="D11" s="489" t="str">
        <f ca="1"/>
        <v/>
      </c>
      <c r="E11" s="505" t="str">
        <f ca="1"/>
        <v/>
      </c>
      <c r="F11" s="489" t="str">
        <f ca="1"/>
        <v/>
      </c>
      <c r="G11" s="490" t="str">
        <f ca="1"/>
        <v/>
      </c>
      <c r="H11" s="490" t="str">
        <f ca="1"/>
        <v/>
      </c>
      <c r="I11" s="490" t="str">
        <f ca="1"/>
        <v/>
      </c>
      <c r="J11" s="490" t="str">
        <f ca="1"/>
        <v/>
      </c>
      <c r="K11" s="505" t="str">
        <f ca="1"/>
        <v/>
      </c>
      <c r="L11" s="512" t="str">
        <f ca="1"/>
        <v/>
      </c>
      <c r="M11" s="448" t="str">
        <f ca="1"/>
        <v/>
      </c>
      <c r="N11" s="448" t="str">
        <f ca="1"/>
        <v/>
      </c>
    </row>
    <row r="12" spans="1:14" x14ac:dyDescent="0.2">
      <c r="A12" s="5"/>
      <c r="B12" s="249"/>
      <c r="C12" s="383" t="str">
        <f ca="1"/>
        <v/>
      </c>
      <c r="D12" s="489" t="str">
        <f ca="1"/>
        <v/>
      </c>
      <c r="E12" s="505" t="str">
        <f ca="1"/>
        <v/>
      </c>
      <c r="F12" s="489" t="str">
        <f ca="1"/>
        <v/>
      </c>
      <c r="G12" s="490" t="str">
        <f ca="1"/>
        <v/>
      </c>
      <c r="H12" s="490" t="str">
        <f ca="1"/>
        <v/>
      </c>
      <c r="I12" s="490" t="str">
        <f ca="1"/>
        <v/>
      </c>
      <c r="J12" s="490" t="str">
        <f ca="1"/>
        <v/>
      </c>
      <c r="K12" s="505" t="str">
        <f ca="1"/>
        <v/>
      </c>
      <c r="L12" s="512" t="str">
        <f ca="1"/>
        <v/>
      </c>
      <c r="M12" s="448" t="str">
        <f ca="1"/>
        <v/>
      </c>
      <c r="N12" s="448" t="str">
        <f ca="1"/>
        <v/>
      </c>
    </row>
    <row r="13" spans="1:14" x14ac:dyDescent="0.2">
      <c r="A13" s="5"/>
      <c r="B13" s="249"/>
      <c r="C13" s="383" t="str">
        <f ca="1"/>
        <v/>
      </c>
      <c r="D13" s="489" t="str">
        <f ca="1"/>
        <v/>
      </c>
      <c r="E13" s="505" t="str">
        <f ca="1"/>
        <v/>
      </c>
      <c r="F13" s="489" t="str">
        <f ca="1"/>
        <v/>
      </c>
      <c r="G13" s="490" t="str">
        <f ca="1"/>
        <v/>
      </c>
      <c r="H13" s="490" t="str">
        <f ca="1"/>
        <v/>
      </c>
      <c r="I13" s="490" t="str">
        <f ca="1"/>
        <v/>
      </c>
      <c r="J13" s="490" t="str">
        <f ca="1"/>
        <v/>
      </c>
      <c r="K13" s="505" t="str">
        <f ca="1"/>
        <v/>
      </c>
      <c r="L13" s="512" t="str">
        <f ca="1"/>
        <v/>
      </c>
      <c r="M13" s="448" t="str">
        <f ca="1"/>
        <v/>
      </c>
      <c r="N13" s="448" t="str">
        <f ca="1"/>
        <v/>
      </c>
    </row>
    <row r="14" spans="1:14" x14ac:dyDescent="0.2">
      <c r="A14" s="5"/>
      <c r="B14" s="249"/>
      <c r="C14" s="383" t="str">
        <f ca="1"/>
        <v/>
      </c>
      <c r="D14" s="489" t="str">
        <f ca="1"/>
        <v/>
      </c>
      <c r="E14" s="505" t="str">
        <f ca="1"/>
        <v/>
      </c>
      <c r="F14" s="489" t="str">
        <f ca="1"/>
        <v/>
      </c>
      <c r="G14" s="490" t="str">
        <f ca="1"/>
        <v/>
      </c>
      <c r="H14" s="490" t="str">
        <f ca="1"/>
        <v/>
      </c>
      <c r="I14" s="490" t="str">
        <f ca="1"/>
        <v/>
      </c>
      <c r="J14" s="490" t="str">
        <f ca="1"/>
        <v/>
      </c>
      <c r="K14" s="505" t="str">
        <f ca="1"/>
        <v/>
      </c>
      <c r="L14" s="512" t="str">
        <f ca="1"/>
        <v/>
      </c>
      <c r="M14" s="448" t="str">
        <f ca="1"/>
        <v/>
      </c>
      <c r="N14" s="448" t="str">
        <f ca="1"/>
        <v/>
      </c>
    </row>
    <row r="15" spans="1:14" x14ac:dyDescent="0.2">
      <c r="A15" s="5"/>
      <c r="B15" s="249"/>
      <c r="C15" s="383" t="str">
        <f ca="1"/>
        <v/>
      </c>
      <c r="D15" s="489" t="str">
        <f ca="1"/>
        <v/>
      </c>
      <c r="E15" s="505" t="str">
        <f ca="1"/>
        <v/>
      </c>
      <c r="F15" s="489" t="str">
        <f ca="1"/>
        <v/>
      </c>
      <c r="G15" s="490" t="str">
        <f ca="1"/>
        <v/>
      </c>
      <c r="H15" s="490" t="str">
        <f ca="1"/>
        <v/>
      </c>
      <c r="I15" s="490" t="str">
        <f ca="1"/>
        <v/>
      </c>
      <c r="J15" s="490" t="str">
        <f ca="1"/>
        <v/>
      </c>
      <c r="K15" s="505" t="str">
        <f ca="1"/>
        <v/>
      </c>
      <c r="L15" s="512" t="str">
        <f ca="1"/>
        <v/>
      </c>
      <c r="M15" s="448" t="str">
        <f ca="1"/>
        <v/>
      </c>
      <c r="N15" s="448" t="str">
        <f ca="1"/>
        <v/>
      </c>
    </row>
    <row r="16" spans="1:14" x14ac:dyDescent="0.2">
      <c r="A16" s="5"/>
      <c r="B16" s="249"/>
      <c r="C16" s="383" t="str">
        <f ca="1"/>
        <v/>
      </c>
      <c r="D16" s="489" t="str">
        <f ca="1"/>
        <v/>
      </c>
      <c r="E16" s="505" t="str">
        <f ca="1"/>
        <v/>
      </c>
      <c r="F16" s="489" t="str">
        <f ca="1"/>
        <v/>
      </c>
      <c r="G16" s="490" t="str">
        <f ca="1"/>
        <v/>
      </c>
      <c r="H16" s="490" t="str">
        <f ca="1"/>
        <v/>
      </c>
      <c r="I16" s="490" t="str">
        <f ca="1"/>
        <v/>
      </c>
      <c r="J16" s="490" t="str">
        <f ca="1"/>
        <v/>
      </c>
      <c r="K16" s="505" t="str">
        <f ca="1"/>
        <v/>
      </c>
      <c r="L16" s="512" t="str">
        <f ca="1"/>
        <v/>
      </c>
      <c r="M16" s="448" t="str">
        <f ca="1"/>
        <v/>
      </c>
      <c r="N16" s="448" t="str">
        <f ca="1"/>
        <v/>
      </c>
    </row>
    <row r="17" spans="1:14" x14ac:dyDescent="0.2">
      <c r="A17" s="5"/>
      <c r="B17" s="249"/>
      <c r="C17" s="383" t="str">
        <f ca="1"/>
        <v/>
      </c>
      <c r="D17" s="489" t="str">
        <f ca="1"/>
        <v/>
      </c>
      <c r="E17" s="505" t="str">
        <f ca="1"/>
        <v/>
      </c>
      <c r="F17" s="489" t="str">
        <f ca="1"/>
        <v/>
      </c>
      <c r="G17" s="490" t="str">
        <f ca="1"/>
        <v/>
      </c>
      <c r="H17" s="490" t="str">
        <f ca="1"/>
        <v/>
      </c>
      <c r="I17" s="490" t="str">
        <f ca="1"/>
        <v/>
      </c>
      <c r="J17" s="490" t="str">
        <f ca="1"/>
        <v/>
      </c>
      <c r="K17" s="505" t="str">
        <f ca="1"/>
        <v/>
      </c>
      <c r="L17" s="512" t="str">
        <f ca="1"/>
        <v/>
      </c>
      <c r="M17" s="448" t="str">
        <f ca="1"/>
        <v/>
      </c>
      <c r="N17" s="448" t="str">
        <f ca="1"/>
        <v/>
      </c>
    </row>
    <row r="18" spans="1:14" x14ac:dyDescent="0.2">
      <c r="A18" s="5"/>
      <c r="B18" s="249"/>
      <c r="C18" s="12"/>
      <c r="D18" s="489"/>
      <c r="E18" s="505"/>
      <c r="F18" s="489"/>
      <c r="G18" s="490"/>
      <c r="H18" s="490"/>
      <c r="I18" s="490"/>
      <c r="J18" s="490"/>
      <c r="K18" s="505"/>
      <c r="L18" s="512"/>
      <c r="M18" s="448"/>
      <c r="N18" s="448"/>
    </row>
    <row r="19" spans="1:14" x14ac:dyDescent="0.2">
      <c r="A19" s="5"/>
      <c r="B19" s="249" t="str">
        <f ca="1">+'I-4 History'!B16</f>
        <v>DA-2</v>
      </c>
      <c r="C19" s="14" t="str">
        <f ca="1">+'I-4 History'!C16</f>
        <v>Network Access, Monitoring and Control</v>
      </c>
      <c r="D19" s="489"/>
      <c r="E19" s="505"/>
      <c r="F19" s="489"/>
      <c r="G19" s="490"/>
      <c r="H19" s="490"/>
      <c r="I19" s="490"/>
      <c r="J19" s="490"/>
      <c r="K19" s="505"/>
      <c r="L19" s="512"/>
      <c r="M19" s="448"/>
      <c r="N19" s="448"/>
    </row>
    <row r="20" spans="1:14" x14ac:dyDescent="0.2">
      <c r="A20" s="5"/>
      <c r="B20" s="249"/>
      <c r="C20" s="383" t="str">
        <f t="array" aca="1" ref="C20:K29" ca="1">+'DA-2'!$A$160:$I$169</f>
        <v>Step Change</v>
      </c>
      <c r="D20" s="489">
        <f ca="1"/>
        <v>0</v>
      </c>
      <c r="E20" s="505">
        <f ca="1"/>
        <v>0</v>
      </c>
      <c r="F20" s="489">
        <f ca="1"/>
        <v>0</v>
      </c>
      <c r="G20" s="490">
        <f ca="1"/>
        <v>0</v>
      </c>
      <c r="H20" s="490">
        <f ca="1"/>
        <v>0</v>
      </c>
      <c r="I20" s="490">
        <f ca="1"/>
        <v>0</v>
      </c>
      <c r="J20" s="490">
        <f ca="1"/>
        <v>0</v>
      </c>
      <c r="K20" s="505">
        <f ca="1"/>
        <v>0</v>
      </c>
      <c r="L20" s="512">
        <f t="array" aca="1" ref="L20:N29" ca="1">+'DA-2'!$K$160:$M$169</f>
        <v>0</v>
      </c>
      <c r="M20" s="448">
        <f ca="1"/>
        <v>0</v>
      </c>
      <c r="N20" s="448">
        <f ca="1"/>
        <v>0</v>
      </c>
    </row>
    <row r="21" spans="1:14" x14ac:dyDescent="0.2">
      <c r="A21" s="5"/>
      <c r="B21" s="249"/>
      <c r="C21" s="383" t="str">
        <f ca="1"/>
        <v/>
      </c>
      <c r="D21" s="489" t="str">
        <f ca="1"/>
        <v/>
      </c>
      <c r="E21" s="505" t="str">
        <f ca="1"/>
        <v/>
      </c>
      <c r="F21" s="489" t="str">
        <f ca="1"/>
        <v/>
      </c>
      <c r="G21" s="490" t="str">
        <f ca="1"/>
        <v/>
      </c>
      <c r="H21" s="490" t="str">
        <f ca="1"/>
        <v/>
      </c>
      <c r="I21" s="490" t="str">
        <f ca="1"/>
        <v/>
      </c>
      <c r="J21" s="490" t="str">
        <f ca="1"/>
        <v/>
      </c>
      <c r="K21" s="505" t="str">
        <f ca="1"/>
        <v/>
      </c>
      <c r="L21" s="512" t="str">
        <f ca="1"/>
        <v/>
      </c>
      <c r="M21" s="448" t="str">
        <f ca="1"/>
        <v/>
      </c>
      <c r="N21" s="448" t="str">
        <f ca="1"/>
        <v/>
      </c>
    </row>
    <row r="22" spans="1:14" x14ac:dyDescent="0.2">
      <c r="A22" s="5"/>
      <c r="B22" s="249"/>
      <c r="C22" s="383" t="str">
        <f ca="1"/>
        <v/>
      </c>
      <c r="D22" s="489" t="str">
        <f ca="1"/>
        <v/>
      </c>
      <c r="E22" s="505" t="str">
        <f ca="1"/>
        <v/>
      </c>
      <c r="F22" s="489" t="str">
        <f ca="1"/>
        <v/>
      </c>
      <c r="G22" s="490" t="str">
        <f ca="1"/>
        <v/>
      </c>
      <c r="H22" s="490" t="str">
        <f ca="1"/>
        <v/>
      </c>
      <c r="I22" s="490" t="str">
        <f ca="1"/>
        <v/>
      </c>
      <c r="J22" s="490" t="str">
        <f ca="1"/>
        <v/>
      </c>
      <c r="K22" s="505" t="str">
        <f ca="1"/>
        <v/>
      </c>
      <c r="L22" s="512" t="str">
        <f ca="1"/>
        <v/>
      </c>
      <c r="M22" s="448" t="str">
        <f ca="1"/>
        <v/>
      </c>
      <c r="N22" s="448" t="str">
        <f ca="1"/>
        <v/>
      </c>
    </row>
    <row r="23" spans="1:14" x14ac:dyDescent="0.2">
      <c r="A23" s="5"/>
      <c r="B23" s="249"/>
      <c r="C23" s="383" t="str">
        <f ca="1"/>
        <v/>
      </c>
      <c r="D23" s="489" t="str">
        <f ca="1"/>
        <v/>
      </c>
      <c r="E23" s="505" t="str">
        <f ca="1"/>
        <v/>
      </c>
      <c r="F23" s="489" t="str">
        <f ca="1"/>
        <v/>
      </c>
      <c r="G23" s="490" t="str">
        <f ca="1"/>
        <v/>
      </c>
      <c r="H23" s="490" t="str">
        <f ca="1"/>
        <v/>
      </c>
      <c r="I23" s="490" t="str">
        <f ca="1"/>
        <v/>
      </c>
      <c r="J23" s="490" t="str">
        <f ca="1"/>
        <v/>
      </c>
      <c r="K23" s="505" t="str">
        <f ca="1"/>
        <v/>
      </c>
      <c r="L23" s="512" t="str">
        <f ca="1"/>
        <v/>
      </c>
      <c r="M23" s="448" t="str">
        <f ca="1"/>
        <v/>
      </c>
      <c r="N23" s="448" t="str">
        <f ca="1"/>
        <v/>
      </c>
    </row>
    <row r="24" spans="1:14" x14ac:dyDescent="0.2">
      <c r="A24" s="5"/>
      <c r="B24" s="249"/>
      <c r="C24" s="383" t="str">
        <f ca="1"/>
        <v/>
      </c>
      <c r="D24" s="489" t="str">
        <f ca="1"/>
        <v/>
      </c>
      <c r="E24" s="505" t="str">
        <f ca="1"/>
        <v/>
      </c>
      <c r="F24" s="489" t="str">
        <f ca="1"/>
        <v/>
      </c>
      <c r="G24" s="490" t="str">
        <f ca="1"/>
        <v/>
      </c>
      <c r="H24" s="490" t="str">
        <f ca="1"/>
        <v/>
      </c>
      <c r="I24" s="490" t="str">
        <f ca="1"/>
        <v/>
      </c>
      <c r="J24" s="490" t="str">
        <f ca="1"/>
        <v/>
      </c>
      <c r="K24" s="505" t="str">
        <f ca="1"/>
        <v/>
      </c>
      <c r="L24" s="512" t="str">
        <f ca="1"/>
        <v/>
      </c>
      <c r="M24" s="448" t="str">
        <f ca="1"/>
        <v/>
      </c>
      <c r="N24" s="448" t="str">
        <f ca="1"/>
        <v/>
      </c>
    </row>
    <row r="25" spans="1:14" x14ac:dyDescent="0.2">
      <c r="A25" s="5"/>
      <c r="B25" s="249"/>
      <c r="C25" s="383" t="str">
        <f ca="1"/>
        <v/>
      </c>
      <c r="D25" s="489" t="str">
        <f ca="1"/>
        <v/>
      </c>
      <c r="E25" s="505" t="str">
        <f ca="1"/>
        <v/>
      </c>
      <c r="F25" s="489" t="str">
        <f ca="1"/>
        <v/>
      </c>
      <c r="G25" s="490" t="str">
        <f ca="1"/>
        <v/>
      </c>
      <c r="H25" s="490" t="str">
        <f ca="1"/>
        <v/>
      </c>
      <c r="I25" s="490" t="str">
        <f ca="1"/>
        <v/>
      </c>
      <c r="J25" s="490" t="str">
        <f ca="1"/>
        <v/>
      </c>
      <c r="K25" s="505" t="str">
        <f ca="1"/>
        <v/>
      </c>
      <c r="L25" s="512" t="str">
        <f ca="1"/>
        <v/>
      </c>
      <c r="M25" s="448" t="str">
        <f ca="1"/>
        <v/>
      </c>
      <c r="N25" s="448" t="str">
        <f ca="1"/>
        <v/>
      </c>
    </row>
    <row r="26" spans="1:14" x14ac:dyDescent="0.2">
      <c r="A26" s="5"/>
      <c r="B26" s="249"/>
      <c r="C26" s="383" t="str">
        <f ca="1"/>
        <v/>
      </c>
      <c r="D26" s="489" t="str">
        <f ca="1"/>
        <v/>
      </c>
      <c r="E26" s="505" t="str">
        <f ca="1"/>
        <v/>
      </c>
      <c r="F26" s="489" t="str">
        <f ca="1"/>
        <v/>
      </c>
      <c r="G26" s="490" t="str">
        <f ca="1"/>
        <v/>
      </c>
      <c r="H26" s="490" t="str">
        <f ca="1"/>
        <v/>
      </c>
      <c r="I26" s="490" t="str">
        <f ca="1"/>
        <v/>
      </c>
      <c r="J26" s="490" t="str">
        <f ca="1"/>
        <v/>
      </c>
      <c r="K26" s="505" t="str">
        <f ca="1"/>
        <v/>
      </c>
      <c r="L26" s="512" t="str">
        <f ca="1"/>
        <v/>
      </c>
      <c r="M26" s="448" t="str">
        <f ca="1"/>
        <v/>
      </c>
      <c r="N26" s="448" t="str">
        <f ca="1"/>
        <v/>
      </c>
    </row>
    <row r="27" spans="1:14" x14ac:dyDescent="0.2">
      <c r="A27" s="5"/>
      <c r="B27" s="249"/>
      <c r="C27" s="383" t="str">
        <f ca="1"/>
        <v/>
      </c>
      <c r="D27" s="489" t="str">
        <f ca="1"/>
        <v/>
      </c>
      <c r="E27" s="505" t="str">
        <f ca="1"/>
        <v/>
      </c>
      <c r="F27" s="489" t="str">
        <f ca="1"/>
        <v/>
      </c>
      <c r="G27" s="490" t="str">
        <f ca="1"/>
        <v/>
      </c>
      <c r="H27" s="490" t="str">
        <f ca="1"/>
        <v/>
      </c>
      <c r="I27" s="490" t="str">
        <f ca="1"/>
        <v/>
      </c>
      <c r="J27" s="490" t="str">
        <f ca="1"/>
        <v/>
      </c>
      <c r="K27" s="505" t="str">
        <f ca="1"/>
        <v/>
      </c>
      <c r="L27" s="512" t="str">
        <f ca="1"/>
        <v/>
      </c>
      <c r="M27" s="448" t="str">
        <f ca="1"/>
        <v/>
      </c>
      <c r="N27" s="448" t="str">
        <f ca="1"/>
        <v/>
      </c>
    </row>
    <row r="28" spans="1:14" x14ac:dyDescent="0.2">
      <c r="A28" s="5"/>
      <c r="B28" s="249"/>
      <c r="C28" s="383" t="str">
        <f ca="1"/>
        <v/>
      </c>
      <c r="D28" s="489" t="str">
        <f ca="1"/>
        <v/>
      </c>
      <c r="E28" s="505" t="str">
        <f ca="1"/>
        <v/>
      </c>
      <c r="F28" s="489" t="str">
        <f ca="1"/>
        <v/>
      </c>
      <c r="G28" s="490" t="str">
        <f ca="1"/>
        <v/>
      </c>
      <c r="H28" s="490" t="str">
        <f ca="1"/>
        <v/>
      </c>
      <c r="I28" s="490" t="str">
        <f ca="1"/>
        <v/>
      </c>
      <c r="J28" s="490" t="str">
        <f ca="1"/>
        <v/>
      </c>
      <c r="K28" s="505" t="str">
        <f ca="1"/>
        <v/>
      </c>
      <c r="L28" s="512" t="str">
        <f ca="1"/>
        <v/>
      </c>
      <c r="M28" s="448" t="str">
        <f ca="1"/>
        <v/>
      </c>
      <c r="N28" s="448" t="str">
        <f ca="1"/>
        <v/>
      </c>
    </row>
    <row r="29" spans="1:14" x14ac:dyDescent="0.2">
      <c r="A29" s="5"/>
      <c r="B29" s="249"/>
      <c r="C29" s="383" t="str">
        <f ca="1"/>
        <v/>
      </c>
      <c r="D29" s="489" t="str">
        <f ca="1"/>
        <v/>
      </c>
      <c r="E29" s="505" t="str">
        <f ca="1"/>
        <v/>
      </c>
      <c r="F29" s="489" t="str">
        <f ca="1"/>
        <v/>
      </c>
      <c r="G29" s="490" t="str">
        <f ca="1"/>
        <v/>
      </c>
      <c r="H29" s="490" t="str">
        <f ca="1"/>
        <v/>
      </c>
      <c r="I29" s="490" t="str">
        <f ca="1"/>
        <v/>
      </c>
      <c r="J29" s="490" t="str">
        <f ca="1"/>
        <v/>
      </c>
      <c r="K29" s="505" t="str">
        <f ca="1"/>
        <v/>
      </c>
      <c r="L29" s="512" t="str">
        <f ca="1"/>
        <v/>
      </c>
      <c r="M29" s="448" t="str">
        <f ca="1"/>
        <v/>
      </c>
      <c r="N29" s="448" t="str">
        <f ca="1"/>
        <v/>
      </c>
    </row>
    <row r="30" spans="1:14" x14ac:dyDescent="0.2">
      <c r="A30" s="5"/>
      <c r="B30" s="249"/>
      <c r="C30" s="12"/>
      <c r="D30" s="489"/>
      <c r="E30" s="505"/>
      <c r="F30" s="489"/>
      <c r="G30" s="490"/>
      <c r="H30" s="490"/>
      <c r="I30" s="490"/>
      <c r="J30" s="490"/>
      <c r="K30" s="505"/>
      <c r="L30" s="512"/>
      <c r="M30" s="448"/>
      <c r="N30" s="448"/>
    </row>
    <row r="31" spans="1:14" x14ac:dyDescent="0.2">
      <c r="A31" s="5"/>
      <c r="B31" s="249" t="str">
        <f ca="1">+'I-4 History'!B25</f>
        <v>DA-3</v>
      </c>
      <c r="C31" s="14" t="str">
        <f ca="1">+'I-4 History'!C25</f>
        <v>Customer Service</v>
      </c>
      <c r="D31" s="489"/>
      <c r="E31" s="505"/>
      <c r="F31" s="489"/>
      <c r="G31" s="490"/>
      <c r="H31" s="490"/>
      <c r="I31" s="490"/>
      <c r="J31" s="490"/>
      <c r="K31" s="505"/>
      <c r="L31" s="512"/>
      <c r="M31" s="448"/>
      <c r="N31" s="448"/>
    </row>
    <row r="32" spans="1:14" x14ac:dyDescent="0.2">
      <c r="A32" s="5"/>
      <c r="B32" s="249"/>
      <c r="C32" s="383" t="str">
        <f t="array" aca="1" ref="C32:K41" ca="1">+'DA-3'!$A$160:$I$169</f>
        <v>Step Change</v>
      </c>
      <c r="D32" s="489">
        <f ca="1"/>
        <v>0</v>
      </c>
      <c r="E32" s="505">
        <f ca="1"/>
        <v>0</v>
      </c>
      <c r="F32" s="489">
        <f ca="1"/>
        <v>0</v>
      </c>
      <c r="G32" s="490">
        <f ca="1"/>
        <v>0</v>
      </c>
      <c r="H32" s="490">
        <f ca="1"/>
        <v>0</v>
      </c>
      <c r="I32" s="490">
        <f ca="1"/>
        <v>0</v>
      </c>
      <c r="J32" s="490">
        <f ca="1"/>
        <v>0</v>
      </c>
      <c r="K32" s="505">
        <f ca="1"/>
        <v>0</v>
      </c>
      <c r="L32" s="512">
        <f t="array" aca="1" ref="L32:N41" ca="1">+'DA-3'!$K$160:$M$169</f>
        <v>0</v>
      </c>
      <c r="M32" s="448">
        <f ca="1"/>
        <v>0</v>
      </c>
      <c r="N32" s="448">
        <f ca="1"/>
        <v>0</v>
      </c>
    </row>
    <row r="33" spans="1:14" x14ac:dyDescent="0.2">
      <c r="A33" s="5"/>
      <c r="B33" s="249"/>
      <c r="C33" s="383" t="str">
        <f ca="1"/>
        <v/>
      </c>
      <c r="D33" s="489" t="str">
        <f ca="1"/>
        <v/>
      </c>
      <c r="E33" s="505" t="str">
        <f ca="1"/>
        <v/>
      </c>
      <c r="F33" s="489" t="str">
        <f ca="1"/>
        <v/>
      </c>
      <c r="G33" s="490" t="str">
        <f ca="1"/>
        <v/>
      </c>
      <c r="H33" s="490" t="str">
        <f ca="1"/>
        <v/>
      </c>
      <c r="I33" s="490" t="str">
        <f ca="1"/>
        <v/>
      </c>
      <c r="J33" s="490" t="str">
        <f ca="1"/>
        <v/>
      </c>
      <c r="K33" s="505" t="str">
        <f ca="1"/>
        <v/>
      </c>
      <c r="L33" s="512" t="str">
        <f ca="1"/>
        <v/>
      </c>
      <c r="M33" s="448" t="str">
        <f ca="1"/>
        <v/>
      </c>
      <c r="N33" s="448" t="str">
        <f ca="1"/>
        <v/>
      </c>
    </row>
    <row r="34" spans="1:14" x14ac:dyDescent="0.2">
      <c r="A34" s="5"/>
      <c r="B34" s="249"/>
      <c r="C34" s="383" t="str">
        <f ca="1"/>
        <v/>
      </c>
      <c r="D34" s="489" t="str">
        <f ca="1"/>
        <v/>
      </c>
      <c r="E34" s="505" t="str">
        <f ca="1"/>
        <v/>
      </c>
      <c r="F34" s="489" t="str">
        <f ca="1"/>
        <v/>
      </c>
      <c r="G34" s="490" t="str">
        <f ca="1"/>
        <v/>
      </c>
      <c r="H34" s="490" t="str">
        <f ca="1"/>
        <v/>
      </c>
      <c r="I34" s="490" t="str">
        <f ca="1"/>
        <v/>
      </c>
      <c r="J34" s="490" t="str">
        <f ca="1"/>
        <v/>
      </c>
      <c r="K34" s="505" t="str">
        <f ca="1"/>
        <v/>
      </c>
      <c r="L34" s="512" t="str">
        <f ca="1"/>
        <v/>
      </c>
      <c r="M34" s="448" t="str">
        <f ca="1"/>
        <v/>
      </c>
      <c r="N34" s="448" t="str">
        <f ca="1"/>
        <v/>
      </c>
    </row>
    <row r="35" spans="1:14" x14ac:dyDescent="0.2">
      <c r="A35" s="5"/>
      <c r="B35" s="249"/>
      <c r="C35" s="383" t="str">
        <f ca="1"/>
        <v/>
      </c>
      <c r="D35" s="489" t="str">
        <f ca="1"/>
        <v/>
      </c>
      <c r="E35" s="505" t="str">
        <f ca="1"/>
        <v/>
      </c>
      <c r="F35" s="489" t="str">
        <f ca="1"/>
        <v/>
      </c>
      <c r="G35" s="490" t="str">
        <f ca="1"/>
        <v/>
      </c>
      <c r="H35" s="490" t="str">
        <f ca="1"/>
        <v/>
      </c>
      <c r="I35" s="490" t="str">
        <f ca="1"/>
        <v/>
      </c>
      <c r="J35" s="490" t="str">
        <f ca="1"/>
        <v/>
      </c>
      <c r="K35" s="505" t="str">
        <f ca="1"/>
        <v/>
      </c>
      <c r="L35" s="512" t="str">
        <f ca="1"/>
        <v/>
      </c>
      <c r="M35" s="448" t="str">
        <f ca="1"/>
        <v/>
      </c>
      <c r="N35" s="448" t="str">
        <f ca="1"/>
        <v/>
      </c>
    </row>
    <row r="36" spans="1:14" x14ac:dyDescent="0.2">
      <c r="A36" s="5"/>
      <c r="B36" s="249"/>
      <c r="C36" s="383" t="str">
        <f ca="1"/>
        <v/>
      </c>
      <c r="D36" s="489" t="str">
        <f ca="1"/>
        <v/>
      </c>
      <c r="E36" s="505" t="str">
        <f ca="1"/>
        <v/>
      </c>
      <c r="F36" s="489" t="str">
        <f ca="1"/>
        <v/>
      </c>
      <c r="G36" s="490" t="str">
        <f ca="1"/>
        <v/>
      </c>
      <c r="H36" s="490" t="str">
        <f ca="1"/>
        <v/>
      </c>
      <c r="I36" s="490" t="str">
        <f ca="1"/>
        <v/>
      </c>
      <c r="J36" s="490" t="str">
        <f ca="1"/>
        <v/>
      </c>
      <c r="K36" s="505" t="str">
        <f ca="1"/>
        <v/>
      </c>
      <c r="L36" s="512" t="str">
        <f ca="1"/>
        <v/>
      </c>
      <c r="M36" s="448" t="str">
        <f ca="1"/>
        <v/>
      </c>
      <c r="N36" s="448" t="str">
        <f ca="1"/>
        <v/>
      </c>
    </row>
    <row r="37" spans="1:14" x14ac:dyDescent="0.2">
      <c r="A37" s="5"/>
      <c r="B37" s="249"/>
      <c r="C37" s="383" t="str">
        <f ca="1"/>
        <v/>
      </c>
      <c r="D37" s="489" t="str">
        <f ca="1"/>
        <v/>
      </c>
      <c r="E37" s="505" t="str">
        <f ca="1"/>
        <v/>
      </c>
      <c r="F37" s="489" t="str">
        <f ca="1"/>
        <v/>
      </c>
      <c r="G37" s="490" t="str">
        <f ca="1"/>
        <v/>
      </c>
      <c r="H37" s="490" t="str">
        <f ca="1"/>
        <v/>
      </c>
      <c r="I37" s="490" t="str">
        <f ca="1"/>
        <v/>
      </c>
      <c r="J37" s="490" t="str">
        <f ca="1"/>
        <v/>
      </c>
      <c r="K37" s="505" t="str">
        <f ca="1"/>
        <v/>
      </c>
      <c r="L37" s="512" t="str">
        <f ca="1"/>
        <v/>
      </c>
      <c r="M37" s="448" t="str">
        <f ca="1"/>
        <v/>
      </c>
      <c r="N37" s="448" t="str">
        <f ca="1"/>
        <v/>
      </c>
    </row>
    <row r="38" spans="1:14" x14ac:dyDescent="0.2">
      <c r="A38" s="5"/>
      <c r="B38" s="249"/>
      <c r="C38" s="383" t="str">
        <f ca="1"/>
        <v/>
      </c>
      <c r="D38" s="489" t="str">
        <f ca="1"/>
        <v/>
      </c>
      <c r="E38" s="505" t="str">
        <f ca="1"/>
        <v/>
      </c>
      <c r="F38" s="489" t="str">
        <f ca="1"/>
        <v/>
      </c>
      <c r="G38" s="490" t="str">
        <f ca="1"/>
        <v/>
      </c>
      <c r="H38" s="490" t="str">
        <f ca="1"/>
        <v/>
      </c>
      <c r="I38" s="490" t="str">
        <f ca="1"/>
        <v/>
      </c>
      <c r="J38" s="490" t="str">
        <f ca="1"/>
        <v/>
      </c>
      <c r="K38" s="505" t="str">
        <f ca="1"/>
        <v/>
      </c>
      <c r="L38" s="512" t="str">
        <f ca="1"/>
        <v/>
      </c>
      <c r="M38" s="448" t="str">
        <f ca="1"/>
        <v/>
      </c>
      <c r="N38" s="448" t="str">
        <f ca="1"/>
        <v/>
      </c>
    </row>
    <row r="39" spans="1:14" x14ac:dyDescent="0.2">
      <c r="A39" s="5"/>
      <c r="B39" s="249"/>
      <c r="C39" s="383" t="str">
        <f ca="1"/>
        <v/>
      </c>
      <c r="D39" s="489" t="str">
        <f ca="1"/>
        <v/>
      </c>
      <c r="E39" s="505" t="str">
        <f ca="1"/>
        <v/>
      </c>
      <c r="F39" s="489" t="str">
        <f ca="1"/>
        <v/>
      </c>
      <c r="G39" s="490" t="str">
        <f ca="1"/>
        <v/>
      </c>
      <c r="H39" s="490" t="str">
        <f ca="1"/>
        <v/>
      </c>
      <c r="I39" s="490" t="str">
        <f ca="1"/>
        <v/>
      </c>
      <c r="J39" s="490" t="str">
        <f ca="1"/>
        <v/>
      </c>
      <c r="K39" s="505" t="str">
        <f ca="1"/>
        <v/>
      </c>
      <c r="L39" s="512" t="str">
        <f ca="1"/>
        <v/>
      </c>
      <c r="M39" s="448" t="str">
        <f ca="1"/>
        <v/>
      </c>
      <c r="N39" s="448" t="str">
        <f ca="1"/>
        <v/>
      </c>
    </row>
    <row r="40" spans="1:14" x14ac:dyDescent="0.2">
      <c r="A40" s="5"/>
      <c r="B40" s="249"/>
      <c r="C40" s="383" t="str">
        <f ca="1"/>
        <v/>
      </c>
      <c r="D40" s="489" t="str">
        <f ca="1"/>
        <v/>
      </c>
      <c r="E40" s="505" t="str">
        <f ca="1"/>
        <v/>
      </c>
      <c r="F40" s="489" t="str">
        <f ca="1"/>
        <v/>
      </c>
      <c r="G40" s="490" t="str">
        <f ca="1"/>
        <v/>
      </c>
      <c r="H40" s="490" t="str">
        <f ca="1"/>
        <v/>
      </c>
      <c r="I40" s="490" t="str">
        <f ca="1"/>
        <v/>
      </c>
      <c r="J40" s="490" t="str">
        <f ca="1"/>
        <v/>
      </c>
      <c r="K40" s="505" t="str">
        <f ca="1"/>
        <v/>
      </c>
      <c r="L40" s="512" t="str">
        <f ca="1"/>
        <v/>
      </c>
      <c r="M40" s="448" t="str">
        <f ca="1"/>
        <v/>
      </c>
      <c r="N40" s="448" t="str">
        <f ca="1"/>
        <v/>
      </c>
    </row>
    <row r="41" spans="1:14" x14ac:dyDescent="0.2">
      <c r="A41" s="5"/>
      <c r="B41" s="249"/>
      <c r="C41" s="383" t="str">
        <f ca="1"/>
        <v/>
      </c>
      <c r="D41" s="489" t="str">
        <f ca="1"/>
        <v/>
      </c>
      <c r="E41" s="505" t="str">
        <f ca="1"/>
        <v/>
      </c>
      <c r="F41" s="489" t="str">
        <f ca="1"/>
        <v/>
      </c>
      <c r="G41" s="490" t="str">
        <f ca="1"/>
        <v/>
      </c>
      <c r="H41" s="490" t="str">
        <f ca="1"/>
        <v/>
      </c>
      <c r="I41" s="490" t="str">
        <f ca="1"/>
        <v/>
      </c>
      <c r="J41" s="490" t="str">
        <f ca="1"/>
        <v/>
      </c>
      <c r="K41" s="505" t="str">
        <f ca="1"/>
        <v/>
      </c>
      <c r="L41" s="512" t="str">
        <f ca="1"/>
        <v/>
      </c>
      <c r="M41" s="448" t="str">
        <f ca="1"/>
        <v/>
      </c>
      <c r="N41" s="448" t="str">
        <f ca="1"/>
        <v/>
      </c>
    </row>
    <row r="42" spans="1:14" x14ac:dyDescent="0.2">
      <c r="A42" s="5"/>
      <c r="B42" s="249"/>
      <c r="C42" s="12"/>
      <c r="D42" s="489"/>
      <c r="E42" s="505"/>
      <c r="F42" s="489"/>
      <c r="G42" s="490"/>
      <c r="H42" s="490"/>
      <c r="I42" s="490"/>
      <c r="J42" s="490"/>
      <c r="K42" s="505"/>
      <c r="L42" s="512"/>
      <c r="M42" s="448"/>
      <c r="N42" s="448"/>
    </row>
    <row r="43" spans="1:14" x14ac:dyDescent="0.2">
      <c r="A43" s="5"/>
      <c r="B43" s="249" t="str">
        <f ca="1">+'I-4 History'!B34</f>
        <v>DA-4</v>
      </c>
      <c r="C43" s="14" t="str">
        <f ca="1">+'I-4 History'!C34</f>
        <v>Standards Development and Maintenance</v>
      </c>
      <c r="D43" s="327"/>
      <c r="E43" s="506"/>
      <c r="F43" s="327"/>
      <c r="G43" s="327"/>
      <c r="H43" s="327"/>
      <c r="I43" s="327"/>
      <c r="J43" s="327"/>
      <c r="K43" s="506"/>
      <c r="L43" s="512"/>
      <c r="M43" s="448"/>
      <c r="N43" s="448"/>
    </row>
    <row r="44" spans="1:14" x14ac:dyDescent="0.2">
      <c r="A44" s="5"/>
      <c r="B44" s="249"/>
      <c r="C44" s="900" t="str">
        <f t="array" aca="1" ref="C44:K53" ca="1">+'DA-4'!$A$160:$I$169</f>
        <v>Step Change</v>
      </c>
      <c r="D44" s="489">
        <f ca="1"/>
        <v>0</v>
      </c>
      <c r="E44" s="505">
        <f ca="1"/>
        <v>0</v>
      </c>
      <c r="F44" s="489">
        <f ca="1"/>
        <v>0</v>
      </c>
      <c r="G44" s="490">
        <f ca="1"/>
        <v>0</v>
      </c>
      <c r="H44" s="490">
        <f ca="1"/>
        <v>0</v>
      </c>
      <c r="I44" s="490">
        <f ca="1"/>
        <v>0</v>
      </c>
      <c r="J44" s="490">
        <f ca="1"/>
        <v>0</v>
      </c>
      <c r="K44" s="505">
        <f ca="1"/>
        <v>0</v>
      </c>
      <c r="L44" s="512">
        <f t="array" ref="L44:N53" ca="1">+'DA-4'!$K$160:$M$169</f>
        <v>0</v>
      </c>
      <c r="M44" s="448">
        <f ca="1"/>
        <v>0</v>
      </c>
      <c r="N44" s="448">
        <f ca="1"/>
        <v>0</v>
      </c>
    </row>
    <row r="45" spans="1:14" x14ac:dyDescent="0.2">
      <c r="A45" s="5"/>
      <c r="B45" s="249"/>
      <c r="C45" s="900" t="str">
        <f ca="1"/>
        <v/>
      </c>
      <c r="D45" s="489" t="str">
        <f ca="1"/>
        <v/>
      </c>
      <c r="E45" s="505" t="str">
        <f ca="1"/>
        <v/>
      </c>
      <c r="F45" s="489" t="str">
        <f ca="1"/>
        <v/>
      </c>
      <c r="G45" s="490" t="str">
        <f ca="1"/>
        <v/>
      </c>
      <c r="H45" s="490" t="str">
        <f ca="1"/>
        <v/>
      </c>
      <c r="I45" s="490" t="str">
        <f ca="1"/>
        <v/>
      </c>
      <c r="J45" s="490" t="str">
        <f ca="1"/>
        <v/>
      </c>
      <c r="K45" s="505" t="str">
        <f ca="1"/>
        <v/>
      </c>
      <c r="L45" s="512">
        <v>0</v>
      </c>
      <c r="M45" s="448" t="str">
        <f ca="1"/>
        <v/>
      </c>
      <c r="N45" s="448" t="str">
        <f ca="1"/>
        <v/>
      </c>
    </row>
    <row r="46" spans="1:14" x14ac:dyDescent="0.2">
      <c r="A46" s="5"/>
      <c r="B46" s="249"/>
      <c r="C46" s="900" t="str">
        <f ca="1"/>
        <v/>
      </c>
      <c r="D46" s="489" t="str">
        <f ca="1"/>
        <v/>
      </c>
      <c r="E46" s="505" t="str">
        <f ca="1"/>
        <v/>
      </c>
      <c r="F46" s="489" t="str">
        <f ca="1"/>
        <v/>
      </c>
      <c r="G46" s="490" t="str">
        <f ca="1"/>
        <v/>
      </c>
      <c r="H46" s="490" t="str">
        <f ca="1"/>
        <v/>
      </c>
      <c r="I46" s="490" t="str">
        <f ca="1"/>
        <v/>
      </c>
      <c r="J46" s="490" t="str">
        <f ca="1"/>
        <v/>
      </c>
      <c r="K46" s="505" t="str">
        <f ca="1"/>
        <v/>
      </c>
      <c r="L46" s="512" t="str">
        <f ca="1"/>
        <v/>
      </c>
      <c r="M46" s="448" t="str">
        <f ca="1"/>
        <v/>
      </c>
      <c r="N46" s="448" t="str">
        <f ca="1"/>
        <v/>
      </c>
    </row>
    <row r="47" spans="1:14" x14ac:dyDescent="0.2">
      <c r="A47" s="5"/>
      <c r="B47" s="249"/>
      <c r="C47" s="900" t="str">
        <f ca="1"/>
        <v/>
      </c>
      <c r="D47" s="489" t="str">
        <f ca="1"/>
        <v/>
      </c>
      <c r="E47" s="505" t="str">
        <f ca="1"/>
        <v/>
      </c>
      <c r="F47" s="489" t="str">
        <f ca="1"/>
        <v/>
      </c>
      <c r="G47" s="490" t="str">
        <f ca="1"/>
        <v/>
      </c>
      <c r="H47" s="490" t="str">
        <f ca="1"/>
        <v/>
      </c>
      <c r="I47" s="490" t="str">
        <f ca="1"/>
        <v/>
      </c>
      <c r="J47" s="490" t="str">
        <f ca="1"/>
        <v/>
      </c>
      <c r="K47" s="505" t="str">
        <f ca="1"/>
        <v/>
      </c>
      <c r="L47" s="512" t="str">
        <f ca="1"/>
        <v/>
      </c>
      <c r="M47" s="448" t="str">
        <f ca="1"/>
        <v/>
      </c>
      <c r="N47" s="448" t="str">
        <f ca="1"/>
        <v/>
      </c>
    </row>
    <row r="48" spans="1:14" x14ac:dyDescent="0.2">
      <c r="A48" s="5"/>
      <c r="B48" s="249"/>
      <c r="C48" s="900" t="str">
        <f ca="1"/>
        <v/>
      </c>
      <c r="D48" s="489" t="str">
        <f ca="1"/>
        <v/>
      </c>
      <c r="E48" s="505" t="str">
        <f ca="1"/>
        <v/>
      </c>
      <c r="F48" s="489" t="str">
        <f ca="1"/>
        <v/>
      </c>
      <c r="G48" s="490" t="str">
        <f ca="1"/>
        <v/>
      </c>
      <c r="H48" s="490" t="str">
        <f ca="1"/>
        <v/>
      </c>
      <c r="I48" s="490" t="str">
        <f ca="1"/>
        <v/>
      </c>
      <c r="J48" s="490" t="str">
        <f ca="1"/>
        <v/>
      </c>
      <c r="K48" s="505" t="str">
        <f ca="1"/>
        <v/>
      </c>
      <c r="L48" s="512" t="str">
        <f ca="1"/>
        <v/>
      </c>
      <c r="M48" s="448" t="str">
        <f ca="1"/>
        <v/>
      </c>
      <c r="N48" s="448" t="str">
        <f ca="1"/>
        <v/>
      </c>
    </row>
    <row r="49" spans="1:14" x14ac:dyDescent="0.2">
      <c r="A49" s="5"/>
      <c r="B49" s="249"/>
      <c r="C49" s="900" t="str">
        <f ca="1"/>
        <v/>
      </c>
      <c r="D49" s="491" t="str">
        <f ca="1"/>
        <v/>
      </c>
      <c r="E49" s="507" t="str">
        <f ca="1"/>
        <v/>
      </c>
      <c r="F49" s="491" t="str">
        <f ca="1"/>
        <v/>
      </c>
      <c r="G49" s="492" t="str">
        <f ca="1"/>
        <v/>
      </c>
      <c r="H49" s="492" t="str">
        <f ca="1"/>
        <v/>
      </c>
      <c r="I49" s="492" t="str">
        <f ca="1"/>
        <v/>
      </c>
      <c r="J49" s="492" t="str">
        <f ca="1"/>
        <v/>
      </c>
      <c r="K49" s="507" t="str">
        <f ca="1"/>
        <v/>
      </c>
      <c r="L49" s="512" t="str">
        <f ca="1"/>
        <v/>
      </c>
      <c r="M49" s="448" t="str">
        <f ca="1"/>
        <v/>
      </c>
      <c r="N49" s="448" t="str">
        <f ca="1"/>
        <v/>
      </c>
    </row>
    <row r="50" spans="1:14" x14ac:dyDescent="0.2">
      <c r="A50" s="5"/>
      <c r="B50" s="249"/>
      <c r="C50" s="900" t="str">
        <f ca="1"/>
        <v/>
      </c>
      <c r="D50" s="491" t="str">
        <f ca="1"/>
        <v/>
      </c>
      <c r="E50" s="507" t="str">
        <f ca="1"/>
        <v/>
      </c>
      <c r="F50" s="491" t="str">
        <f ca="1"/>
        <v/>
      </c>
      <c r="G50" s="492" t="str">
        <f ca="1"/>
        <v/>
      </c>
      <c r="H50" s="492" t="str">
        <f ca="1"/>
        <v/>
      </c>
      <c r="I50" s="492" t="str">
        <f ca="1"/>
        <v/>
      </c>
      <c r="J50" s="492" t="str">
        <f ca="1"/>
        <v/>
      </c>
      <c r="K50" s="507" t="str">
        <f ca="1"/>
        <v/>
      </c>
      <c r="L50" s="512" t="str">
        <f ca="1"/>
        <v/>
      </c>
      <c r="M50" s="448" t="str">
        <f ca="1"/>
        <v/>
      </c>
      <c r="N50" s="448" t="str">
        <f ca="1"/>
        <v/>
      </c>
    </row>
    <row r="51" spans="1:14" x14ac:dyDescent="0.2">
      <c r="A51" s="5"/>
      <c r="B51" s="249"/>
      <c r="C51" s="900" t="str">
        <f ca="1"/>
        <v/>
      </c>
      <c r="D51" s="491" t="str">
        <f ca="1"/>
        <v/>
      </c>
      <c r="E51" s="507" t="str">
        <f ca="1"/>
        <v/>
      </c>
      <c r="F51" s="491" t="str">
        <f ca="1"/>
        <v/>
      </c>
      <c r="G51" s="492" t="str">
        <f ca="1"/>
        <v/>
      </c>
      <c r="H51" s="492" t="str">
        <f ca="1"/>
        <v/>
      </c>
      <c r="I51" s="492" t="str">
        <f ca="1"/>
        <v/>
      </c>
      <c r="J51" s="492" t="str">
        <f ca="1"/>
        <v/>
      </c>
      <c r="K51" s="507" t="str">
        <f ca="1"/>
        <v/>
      </c>
      <c r="L51" s="512" t="str">
        <f ca="1"/>
        <v/>
      </c>
      <c r="M51" s="448" t="str">
        <f ca="1"/>
        <v/>
      </c>
      <c r="N51" s="448" t="str">
        <f ca="1"/>
        <v/>
      </c>
    </row>
    <row r="52" spans="1:14" x14ac:dyDescent="0.2">
      <c r="A52" s="5"/>
      <c r="B52" s="249"/>
      <c r="C52" s="900" t="str">
        <f ca="1"/>
        <v/>
      </c>
      <c r="D52" s="491" t="str">
        <f ca="1"/>
        <v/>
      </c>
      <c r="E52" s="507" t="str">
        <f ca="1"/>
        <v/>
      </c>
      <c r="F52" s="491" t="str">
        <f ca="1"/>
        <v/>
      </c>
      <c r="G52" s="492" t="str">
        <f ca="1"/>
        <v/>
      </c>
      <c r="H52" s="492" t="str">
        <f ca="1"/>
        <v/>
      </c>
      <c r="I52" s="492" t="str">
        <f ca="1"/>
        <v/>
      </c>
      <c r="J52" s="492" t="str">
        <f ca="1"/>
        <v/>
      </c>
      <c r="K52" s="507" t="str">
        <f ca="1"/>
        <v/>
      </c>
      <c r="L52" s="512" t="str">
        <f ca="1"/>
        <v/>
      </c>
      <c r="M52" s="448" t="str">
        <f ca="1"/>
        <v/>
      </c>
      <c r="N52" s="448" t="str">
        <f ca="1"/>
        <v/>
      </c>
    </row>
    <row r="53" spans="1:14" x14ac:dyDescent="0.2">
      <c r="A53" s="5"/>
      <c r="B53" s="249"/>
      <c r="C53" s="900" t="str">
        <f ca="1"/>
        <v/>
      </c>
      <c r="D53" s="491" t="str">
        <f ca="1"/>
        <v/>
      </c>
      <c r="E53" s="507" t="str">
        <f ca="1"/>
        <v/>
      </c>
      <c r="F53" s="491" t="str">
        <f ca="1"/>
        <v/>
      </c>
      <c r="G53" s="492" t="str">
        <f ca="1"/>
        <v/>
      </c>
      <c r="H53" s="492" t="str">
        <f ca="1"/>
        <v/>
      </c>
      <c r="I53" s="492" t="str">
        <f ca="1"/>
        <v/>
      </c>
      <c r="J53" s="492" t="str">
        <f ca="1"/>
        <v/>
      </c>
      <c r="K53" s="507" t="str">
        <f ca="1"/>
        <v/>
      </c>
      <c r="L53" s="512" t="str">
        <f ca="1"/>
        <v/>
      </c>
      <c r="M53" s="448" t="str">
        <f ca="1"/>
        <v/>
      </c>
      <c r="N53" s="448" t="str">
        <f ca="1"/>
        <v/>
      </c>
    </row>
    <row r="54" spans="1:14" x14ac:dyDescent="0.2">
      <c r="A54" s="5"/>
      <c r="B54" s="249"/>
      <c r="C54" s="900"/>
      <c r="D54" s="327"/>
      <c r="E54" s="506"/>
      <c r="F54" s="327"/>
      <c r="G54" s="327"/>
      <c r="H54" s="327"/>
      <c r="I54" s="327"/>
      <c r="J54" s="327"/>
      <c r="K54" s="506"/>
      <c r="L54" s="512"/>
      <c r="M54" s="448"/>
      <c r="N54" s="448"/>
    </row>
    <row r="55" spans="1:14" x14ac:dyDescent="0.2">
      <c r="A55" s="5"/>
      <c r="B55" s="249" t="str">
        <f ca="1">+'I-4 History'!B43</f>
        <v>DA-5</v>
      </c>
      <c r="C55" s="14" t="str">
        <f ca="1">+'I-4 History'!C43</f>
        <v>Strategic Asset Management</v>
      </c>
      <c r="D55" s="327"/>
      <c r="E55" s="506"/>
      <c r="F55" s="327"/>
      <c r="G55" s="327"/>
      <c r="H55" s="327"/>
      <c r="I55" s="327"/>
      <c r="J55" s="327"/>
      <c r="K55" s="506"/>
      <c r="L55" s="512"/>
      <c r="M55" s="448"/>
      <c r="N55" s="448"/>
    </row>
    <row r="56" spans="1:14" x14ac:dyDescent="0.2">
      <c r="A56" s="5"/>
      <c r="B56" s="249"/>
      <c r="C56" s="900" t="str">
        <f t="array" aca="1" ref="C56:K65" ca="1">+'DA-5'!$A$160:$I$169</f>
        <v>Step Change</v>
      </c>
      <c r="D56" s="489">
        <f ca="1"/>
        <v>0</v>
      </c>
      <c r="E56" s="505">
        <f ca="1"/>
        <v>0</v>
      </c>
      <c r="F56" s="489">
        <f ca="1"/>
        <v>0</v>
      </c>
      <c r="G56" s="490">
        <f ca="1"/>
        <v>0</v>
      </c>
      <c r="H56" s="490">
        <f ca="1"/>
        <v>0</v>
      </c>
      <c r="I56" s="490">
        <f ca="1"/>
        <v>0</v>
      </c>
      <c r="J56" s="490">
        <f ca="1"/>
        <v>0</v>
      </c>
      <c r="K56" s="505">
        <f ca="1"/>
        <v>0</v>
      </c>
      <c r="L56" s="512">
        <f t="array" aca="1" ref="L56:N65" ca="1">+'DA-5'!$K$160:$M$169</f>
        <v>0</v>
      </c>
      <c r="M56" s="448">
        <f ca="1"/>
        <v>0</v>
      </c>
      <c r="N56" s="448">
        <f ca="1"/>
        <v>0</v>
      </c>
    </row>
    <row r="57" spans="1:14" x14ac:dyDescent="0.2">
      <c r="A57" s="5"/>
      <c r="B57" s="249"/>
      <c r="C57" s="900" t="str">
        <f ca="1"/>
        <v/>
      </c>
      <c r="D57" s="489" t="str">
        <f ca="1"/>
        <v/>
      </c>
      <c r="E57" s="505" t="str">
        <f ca="1"/>
        <v/>
      </c>
      <c r="F57" s="489" t="str">
        <f ca="1"/>
        <v/>
      </c>
      <c r="G57" s="490" t="str">
        <f ca="1"/>
        <v/>
      </c>
      <c r="H57" s="490" t="str">
        <f ca="1"/>
        <v/>
      </c>
      <c r="I57" s="490" t="str">
        <f ca="1"/>
        <v/>
      </c>
      <c r="J57" s="490" t="str">
        <f ca="1"/>
        <v/>
      </c>
      <c r="K57" s="505" t="str">
        <f ca="1"/>
        <v/>
      </c>
      <c r="L57" s="512" t="str">
        <f ca="1"/>
        <v/>
      </c>
      <c r="M57" s="448" t="str">
        <f ca="1"/>
        <v/>
      </c>
      <c r="N57" s="448" t="str">
        <f ca="1"/>
        <v/>
      </c>
    </row>
    <row r="58" spans="1:14" x14ac:dyDescent="0.2">
      <c r="A58" s="5"/>
      <c r="B58" s="249"/>
      <c r="C58" s="900" t="str">
        <f ca="1"/>
        <v/>
      </c>
      <c r="D58" s="489" t="str">
        <f ca="1"/>
        <v/>
      </c>
      <c r="E58" s="505" t="str">
        <f ca="1"/>
        <v/>
      </c>
      <c r="F58" s="489" t="str">
        <f ca="1"/>
        <v/>
      </c>
      <c r="G58" s="490" t="str">
        <f ca="1"/>
        <v/>
      </c>
      <c r="H58" s="490" t="str">
        <f ca="1"/>
        <v/>
      </c>
      <c r="I58" s="490" t="str">
        <f ca="1"/>
        <v/>
      </c>
      <c r="J58" s="490" t="str">
        <f ca="1"/>
        <v/>
      </c>
      <c r="K58" s="505" t="str">
        <f ca="1"/>
        <v/>
      </c>
      <c r="L58" s="512" t="str">
        <f ca="1"/>
        <v/>
      </c>
      <c r="M58" s="448" t="str">
        <f ca="1"/>
        <v/>
      </c>
      <c r="N58" s="448" t="str">
        <f ca="1"/>
        <v/>
      </c>
    </row>
    <row r="59" spans="1:14" x14ac:dyDescent="0.2">
      <c r="A59" s="5"/>
      <c r="B59" s="249"/>
      <c r="C59" s="900" t="str">
        <f ca="1"/>
        <v/>
      </c>
      <c r="D59" s="489" t="str">
        <f ca="1"/>
        <v/>
      </c>
      <c r="E59" s="505" t="str">
        <f ca="1"/>
        <v/>
      </c>
      <c r="F59" s="489" t="str">
        <f ca="1"/>
        <v/>
      </c>
      <c r="G59" s="490" t="str">
        <f ca="1"/>
        <v/>
      </c>
      <c r="H59" s="490" t="str">
        <f ca="1"/>
        <v/>
      </c>
      <c r="I59" s="490" t="str">
        <f ca="1"/>
        <v/>
      </c>
      <c r="J59" s="490" t="str">
        <f ca="1"/>
        <v/>
      </c>
      <c r="K59" s="505" t="str">
        <f ca="1"/>
        <v/>
      </c>
      <c r="L59" s="512" t="str">
        <f ca="1"/>
        <v/>
      </c>
      <c r="M59" s="448" t="str">
        <f ca="1"/>
        <v/>
      </c>
      <c r="N59" s="448" t="str">
        <f ca="1"/>
        <v/>
      </c>
    </row>
    <row r="60" spans="1:14" x14ac:dyDescent="0.2">
      <c r="A60" s="5"/>
      <c r="B60" s="249"/>
      <c r="C60" s="900" t="str">
        <f ca="1"/>
        <v/>
      </c>
      <c r="D60" s="489" t="str">
        <f ca="1"/>
        <v/>
      </c>
      <c r="E60" s="505" t="str">
        <f ca="1"/>
        <v/>
      </c>
      <c r="F60" s="489" t="str">
        <f ca="1"/>
        <v/>
      </c>
      <c r="G60" s="490" t="str">
        <f ca="1"/>
        <v/>
      </c>
      <c r="H60" s="490" t="str">
        <f ca="1"/>
        <v/>
      </c>
      <c r="I60" s="490" t="str">
        <f ca="1"/>
        <v/>
      </c>
      <c r="J60" s="490" t="str">
        <f ca="1"/>
        <v/>
      </c>
      <c r="K60" s="505" t="str">
        <f ca="1"/>
        <v/>
      </c>
      <c r="L60" s="512" t="str">
        <f ca="1"/>
        <v/>
      </c>
      <c r="M60" s="448" t="str">
        <f ca="1"/>
        <v/>
      </c>
      <c r="N60" s="448" t="str">
        <f ca="1"/>
        <v/>
      </c>
    </row>
    <row r="61" spans="1:14" x14ac:dyDescent="0.2">
      <c r="A61" s="5"/>
      <c r="B61" s="249"/>
      <c r="C61" s="900" t="str">
        <f ca="1"/>
        <v/>
      </c>
      <c r="D61" s="489" t="str">
        <f ca="1"/>
        <v/>
      </c>
      <c r="E61" s="505" t="str">
        <f ca="1"/>
        <v/>
      </c>
      <c r="F61" s="489" t="str">
        <f ca="1"/>
        <v/>
      </c>
      <c r="G61" s="490" t="str">
        <f ca="1"/>
        <v/>
      </c>
      <c r="H61" s="490" t="str">
        <f ca="1"/>
        <v/>
      </c>
      <c r="I61" s="490" t="str">
        <f ca="1"/>
        <v/>
      </c>
      <c r="J61" s="490" t="str">
        <f ca="1"/>
        <v/>
      </c>
      <c r="K61" s="505" t="str">
        <f ca="1"/>
        <v/>
      </c>
      <c r="L61" s="512" t="str">
        <f ca="1"/>
        <v/>
      </c>
      <c r="M61" s="448" t="str">
        <f ca="1"/>
        <v/>
      </c>
      <c r="N61" s="448" t="str">
        <f ca="1"/>
        <v/>
      </c>
    </row>
    <row r="62" spans="1:14" x14ac:dyDescent="0.2">
      <c r="A62" s="5"/>
      <c r="B62" s="249"/>
      <c r="C62" s="900" t="str">
        <f ca="1"/>
        <v/>
      </c>
      <c r="D62" s="489" t="str">
        <f ca="1"/>
        <v/>
      </c>
      <c r="E62" s="505" t="str">
        <f ca="1"/>
        <v/>
      </c>
      <c r="F62" s="489" t="str">
        <f ca="1"/>
        <v/>
      </c>
      <c r="G62" s="490" t="str">
        <f ca="1"/>
        <v/>
      </c>
      <c r="H62" s="490" t="str">
        <f ca="1"/>
        <v/>
      </c>
      <c r="I62" s="490" t="str">
        <f ca="1"/>
        <v/>
      </c>
      <c r="J62" s="490" t="str">
        <f ca="1"/>
        <v/>
      </c>
      <c r="K62" s="505" t="str">
        <f ca="1"/>
        <v/>
      </c>
      <c r="L62" s="512" t="str">
        <f ca="1"/>
        <v/>
      </c>
      <c r="M62" s="448" t="str">
        <f ca="1"/>
        <v/>
      </c>
      <c r="N62" s="448" t="str">
        <f ca="1"/>
        <v/>
      </c>
    </row>
    <row r="63" spans="1:14" x14ac:dyDescent="0.2">
      <c r="A63" s="5"/>
      <c r="B63" s="249"/>
      <c r="C63" s="900" t="str">
        <f ca="1"/>
        <v/>
      </c>
      <c r="D63" s="489" t="str">
        <f ca="1"/>
        <v/>
      </c>
      <c r="E63" s="505" t="str">
        <f ca="1"/>
        <v/>
      </c>
      <c r="F63" s="489" t="str">
        <f ca="1"/>
        <v/>
      </c>
      <c r="G63" s="490" t="str">
        <f ca="1"/>
        <v/>
      </c>
      <c r="H63" s="490" t="str">
        <f ca="1"/>
        <v/>
      </c>
      <c r="I63" s="490" t="str">
        <f ca="1"/>
        <v/>
      </c>
      <c r="J63" s="490" t="str">
        <f ca="1"/>
        <v/>
      </c>
      <c r="K63" s="505" t="str">
        <f ca="1"/>
        <v/>
      </c>
      <c r="L63" s="512" t="str">
        <f ca="1"/>
        <v/>
      </c>
      <c r="M63" s="448" t="str">
        <f ca="1"/>
        <v/>
      </c>
      <c r="N63" s="448" t="str">
        <f ca="1"/>
        <v/>
      </c>
    </row>
    <row r="64" spans="1:14" x14ac:dyDescent="0.2">
      <c r="A64" s="5"/>
      <c r="B64" s="249"/>
      <c r="C64" s="900" t="str">
        <f ca="1"/>
        <v/>
      </c>
      <c r="D64" s="489" t="str">
        <f ca="1"/>
        <v/>
      </c>
      <c r="E64" s="505" t="str">
        <f ca="1"/>
        <v/>
      </c>
      <c r="F64" s="489" t="str">
        <f ca="1"/>
        <v/>
      </c>
      <c r="G64" s="490" t="str">
        <f ca="1"/>
        <v/>
      </c>
      <c r="H64" s="490" t="str">
        <f ca="1"/>
        <v/>
      </c>
      <c r="I64" s="490" t="str">
        <f ca="1"/>
        <v/>
      </c>
      <c r="J64" s="490" t="str">
        <f ca="1"/>
        <v/>
      </c>
      <c r="K64" s="505" t="str">
        <f ca="1"/>
        <v/>
      </c>
      <c r="L64" s="512" t="str">
        <f ca="1"/>
        <v/>
      </c>
      <c r="M64" s="448" t="str">
        <f ca="1"/>
        <v/>
      </c>
      <c r="N64" s="448" t="str">
        <f ca="1"/>
        <v/>
      </c>
    </row>
    <row r="65" spans="1:14" x14ac:dyDescent="0.2">
      <c r="A65" s="5"/>
      <c r="B65" s="249"/>
      <c r="C65" s="900" t="str">
        <f ca="1"/>
        <v/>
      </c>
      <c r="D65" s="489" t="str">
        <f ca="1"/>
        <v/>
      </c>
      <c r="E65" s="505" t="str">
        <f ca="1"/>
        <v/>
      </c>
      <c r="F65" s="489" t="str">
        <f ca="1"/>
        <v/>
      </c>
      <c r="G65" s="490" t="str">
        <f ca="1"/>
        <v/>
      </c>
      <c r="H65" s="490" t="str">
        <f ca="1"/>
        <v/>
      </c>
      <c r="I65" s="490" t="str">
        <f ca="1"/>
        <v/>
      </c>
      <c r="J65" s="490" t="str">
        <f ca="1"/>
        <v/>
      </c>
      <c r="K65" s="505" t="str">
        <f ca="1"/>
        <v/>
      </c>
      <c r="L65" s="512" t="str">
        <f ca="1"/>
        <v/>
      </c>
      <c r="M65" s="448" t="str">
        <f ca="1"/>
        <v/>
      </c>
      <c r="N65" s="448" t="str">
        <f ca="1"/>
        <v/>
      </c>
    </row>
    <row r="66" spans="1:14" x14ac:dyDescent="0.2">
      <c r="A66" s="5"/>
      <c r="B66" s="249"/>
      <c r="C66" s="900"/>
      <c r="D66" s="489"/>
      <c r="E66" s="505"/>
      <c r="F66" s="489"/>
      <c r="G66" s="490"/>
      <c r="H66" s="490"/>
      <c r="I66" s="490"/>
      <c r="J66" s="490"/>
      <c r="K66" s="505"/>
      <c r="L66" s="512"/>
      <c r="M66" s="448"/>
      <c r="N66" s="448"/>
    </row>
    <row r="67" spans="1:14" ht="14.25" customHeight="1" x14ac:dyDescent="0.2">
      <c r="A67" s="5"/>
      <c r="B67" s="249" t="str">
        <f ca="1">+'I-4 History'!B52</f>
        <v>DA-6</v>
      </c>
      <c r="C67" s="14" t="str">
        <f ca="1">+'I-4 History'!C52</f>
        <v>Operational Asset Management</v>
      </c>
      <c r="D67" s="489"/>
      <c r="E67" s="505"/>
      <c r="F67" s="489"/>
      <c r="G67" s="490"/>
      <c r="H67" s="490"/>
      <c r="I67" s="490"/>
      <c r="J67" s="490"/>
      <c r="K67" s="505"/>
      <c r="L67" s="512"/>
      <c r="M67" s="448"/>
      <c r="N67" s="448"/>
    </row>
    <row r="68" spans="1:14" x14ac:dyDescent="0.2">
      <c r="A68" s="5"/>
      <c r="B68" s="249"/>
      <c r="C68" s="383" t="str">
        <f t="array" aca="1" ref="C68:K77" ca="1">+'DA-6'!$A$160:$I$169</f>
        <v>Step Change</v>
      </c>
      <c r="D68" s="489">
        <f ca="1"/>
        <v>0</v>
      </c>
      <c r="E68" s="505">
        <f ca="1"/>
        <v>0</v>
      </c>
      <c r="F68" s="489">
        <f ca="1"/>
        <v>0</v>
      </c>
      <c r="G68" s="490">
        <f ca="1"/>
        <v>0</v>
      </c>
      <c r="H68" s="490">
        <f ca="1"/>
        <v>0</v>
      </c>
      <c r="I68" s="490">
        <f ca="1"/>
        <v>0</v>
      </c>
      <c r="J68" s="490">
        <f ca="1"/>
        <v>0</v>
      </c>
      <c r="K68" s="505">
        <f ca="1"/>
        <v>0</v>
      </c>
      <c r="L68" s="512">
        <f t="array" aca="1" ref="L68:N77" ca="1">+'DA-6'!$K$160:$M$169</f>
        <v>0</v>
      </c>
      <c r="M68" s="448">
        <f ca="1"/>
        <v>0</v>
      </c>
      <c r="N68" s="448">
        <f ca="1"/>
        <v>0</v>
      </c>
    </row>
    <row r="69" spans="1:14" x14ac:dyDescent="0.2">
      <c r="A69" s="5"/>
      <c r="B69" s="249"/>
      <c r="C69" s="383" t="str">
        <f ca="1"/>
        <v/>
      </c>
      <c r="D69" s="489" t="str">
        <f ca="1"/>
        <v/>
      </c>
      <c r="E69" s="505" t="str">
        <f ca="1"/>
        <v/>
      </c>
      <c r="F69" s="489" t="str">
        <f ca="1"/>
        <v/>
      </c>
      <c r="G69" s="490" t="str">
        <f ca="1"/>
        <v/>
      </c>
      <c r="H69" s="490" t="str">
        <f ca="1"/>
        <v/>
      </c>
      <c r="I69" s="490" t="str">
        <f ca="1"/>
        <v/>
      </c>
      <c r="J69" s="490" t="str">
        <f ca="1"/>
        <v/>
      </c>
      <c r="K69" s="505" t="str">
        <f ca="1"/>
        <v/>
      </c>
      <c r="L69" s="512" t="str">
        <f ca="1"/>
        <v/>
      </c>
      <c r="M69" s="448" t="str">
        <f ca="1"/>
        <v/>
      </c>
      <c r="N69" s="448" t="str">
        <f ca="1"/>
        <v/>
      </c>
    </row>
    <row r="70" spans="1:14" x14ac:dyDescent="0.2">
      <c r="A70" s="5"/>
      <c r="B70" s="249"/>
      <c r="C70" s="383" t="str">
        <f ca="1"/>
        <v/>
      </c>
      <c r="D70" s="489" t="str">
        <f ca="1"/>
        <v/>
      </c>
      <c r="E70" s="505" t="str">
        <f ca="1"/>
        <v/>
      </c>
      <c r="F70" s="489" t="str">
        <f ca="1"/>
        <v/>
      </c>
      <c r="G70" s="490" t="str">
        <f ca="1"/>
        <v/>
      </c>
      <c r="H70" s="490" t="str">
        <f ca="1"/>
        <v/>
      </c>
      <c r="I70" s="490" t="str">
        <f ca="1"/>
        <v/>
      </c>
      <c r="J70" s="490" t="str">
        <f ca="1"/>
        <v/>
      </c>
      <c r="K70" s="505" t="str">
        <f ca="1"/>
        <v/>
      </c>
      <c r="L70" s="512" t="str">
        <f ca="1"/>
        <v/>
      </c>
      <c r="M70" s="448" t="str">
        <f ca="1"/>
        <v/>
      </c>
      <c r="N70" s="448" t="str">
        <f ca="1"/>
        <v/>
      </c>
    </row>
    <row r="71" spans="1:14" x14ac:dyDescent="0.2">
      <c r="A71" s="5"/>
      <c r="B71" s="249"/>
      <c r="C71" s="383" t="str">
        <f ca="1"/>
        <v/>
      </c>
      <c r="D71" s="489" t="str">
        <f ca="1"/>
        <v/>
      </c>
      <c r="E71" s="505" t="str">
        <f ca="1"/>
        <v/>
      </c>
      <c r="F71" s="489" t="str">
        <f ca="1"/>
        <v/>
      </c>
      <c r="G71" s="490" t="str">
        <f ca="1"/>
        <v/>
      </c>
      <c r="H71" s="490" t="str">
        <f ca="1"/>
        <v/>
      </c>
      <c r="I71" s="490" t="str">
        <f ca="1"/>
        <v/>
      </c>
      <c r="J71" s="490" t="str">
        <f ca="1"/>
        <v/>
      </c>
      <c r="K71" s="505" t="str">
        <f ca="1"/>
        <v/>
      </c>
      <c r="L71" s="512" t="str">
        <f ca="1"/>
        <v/>
      </c>
      <c r="M71" s="448" t="str">
        <f ca="1"/>
        <v/>
      </c>
      <c r="N71" s="448" t="str">
        <f ca="1"/>
        <v/>
      </c>
    </row>
    <row r="72" spans="1:14" x14ac:dyDescent="0.2">
      <c r="A72" s="5"/>
      <c r="B72" s="249"/>
      <c r="C72" s="383" t="str">
        <f ca="1"/>
        <v/>
      </c>
      <c r="D72" s="489" t="str">
        <f ca="1"/>
        <v/>
      </c>
      <c r="E72" s="505" t="str">
        <f ca="1"/>
        <v/>
      </c>
      <c r="F72" s="489" t="str">
        <f ca="1"/>
        <v/>
      </c>
      <c r="G72" s="490" t="str">
        <f ca="1"/>
        <v/>
      </c>
      <c r="H72" s="490" t="str">
        <f ca="1"/>
        <v/>
      </c>
      <c r="I72" s="490" t="str">
        <f ca="1"/>
        <v/>
      </c>
      <c r="J72" s="490" t="str">
        <f ca="1"/>
        <v/>
      </c>
      <c r="K72" s="505" t="str">
        <f ca="1"/>
        <v/>
      </c>
      <c r="L72" s="512" t="str">
        <f ca="1"/>
        <v/>
      </c>
      <c r="M72" s="448" t="str">
        <f ca="1"/>
        <v/>
      </c>
      <c r="N72" s="448" t="str">
        <f ca="1"/>
        <v/>
      </c>
    </row>
    <row r="73" spans="1:14" x14ac:dyDescent="0.2">
      <c r="A73" s="5"/>
      <c r="B73" s="249"/>
      <c r="C73" s="383" t="str">
        <f ca="1"/>
        <v/>
      </c>
      <c r="D73" s="489" t="str">
        <f ca="1"/>
        <v/>
      </c>
      <c r="E73" s="505" t="str">
        <f ca="1"/>
        <v/>
      </c>
      <c r="F73" s="489" t="str">
        <f ca="1"/>
        <v/>
      </c>
      <c r="G73" s="490" t="str">
        <f ca="1"/>
        <v/>
      </c>
      <c r="H73" s="490" t="str">
        <f ca="1"/>
        <v/>
      </c>
      <c r="I73" s="490" t="str">
        <f ca="1"/>
        <v/>
      </c>
      <c r="J73" s="490" t="str">
        <f ca="1"/>
        <v/>
      </c>
      <c r="K73" s="505" t="str">
        <f ca="1"/>
        <v/>
      </c>
      <c r="L73" s="512" t="str">
        <f ca="1"/>
        <v/>
      </c>
      <c r="M73" s="448" t="str">
        <f ca="1"/>
        <v/>
      </c>
      <c r="N73" s="448" t="str">
        <f ca="1"/>
        <v/>
      </c>
    </row>
    <row r="74" spans="1:14" x14ac:dyDescent="0.2">
      <c r="A74" s="5"/>
      <c r="B74" s="249"/>
      <c r="C74" s="383" t="str">
        <f ca="1"/>
        <v/>
      </c>
      <c r="D74" s="489" t="str">
        <f ca="1"/>
        <v/>
      </c>
      <c r="E74" s="505" t="str">
        <f ca="1"/>
        <v/>
      </c>
      <c r="F74" s="489" t="str">
        <f ca="1"/>
        <v/>
      </c>
      <c r="G74" s="490" t="str">
        <f ca="1"/>
        <v/>
      </c>
      <c r="H74" s="490" t="str">
        <f ca="1"/>
        <v/>
      </c>
      <c r="I74" s="490" t="str">
        <f ca="1"/>
        <v/>
      </c>
      <c r="J74" s="490" t="str">
        <f ca="1"/>
        <v/>
      </c>
      <c r="K74" s="505" t="str">
        <f ca="1"/>
        <v/>
      </c>
      <c r="L74" s="512" t="str">
        <f ca="1"/>
        <v/>
      </c>
      <c r="M74" s="448" t="str">
        <f ca="1"/>
        <v/>
      </c>
      <c r="N74" s="448" t="str">
        <f ca="1"/>
        <v/>
      </c>
    </row>
    <row r="75" spans="1:14" x14ac:dyDescent="0.2">
      <c r="A75" s="5"/>
      <c r="B75" s="249"/>
      <c r="C75" s="383" t="str">
        <f ca="1"/>
        <v/>
      </c>
      <c r="D75" s="489" t="str">
        <f ca="1"/>
        <v/>
      </c>
      <c r="E75" s="505" t="str">
        <f ca="1"/>
        <v/>
      </c>
      <c r="F75" s="489" t="str">
        <f ca="1"/>
        <v/>
      </c>
      <c r="G75" s="490" t="str">
        <f ca="1"/>
        <v/>
      </c>
      <c r="H75" s="490" t="str">
        <f ca="1"/>
        <v/>
      </c>
      <c r="I75" s="490" t="str">
        <f ca="1"/>
        <v/>
      </c>
      <c r="J75" s="490" t="str">
        <f ca="1"/>
        <v/>
      </c>
      <c r="K75" s="505" t="str">
        <f ca="1"/>
        <v/>
      </c>
      <c r="L75" s="512" t="str">
        <f ca="1"/>
        <v/>
      </c>
      <c r="M75" s="448" t="str">
        <f ca="1"/>
        <v/>
      </c>
      <c r="N75" s="448" t="str">
        <f ca="1"/>
        <v/>
      </c>
    </row>
    <row r="76" spans="1:14" x14ac:dyDescent="0.2">
      <c r="A76" s="5"/>
      <c r="B76" s="249"/>
      <c r="C76" s="383" t="str">
        <f ca="1"/>
        <v/>
      </c>
      <c r="D76" s="489" t="str">
        <f ca="1"/>
        <v/>
      </c>
      <c r="E76" s="505" t="str">
        <f ca="1"/>
        <v/>
      </c>
      <c r="F76" s="489" t="str">
        <f ca="1"/>
        <v/>
      </c>
      <c r="G76" s="490" t="str">
        <f ca="1"/>
        <v/>
      </c>
      <c r="H76" s="490" t="str">
        <f ca="1"/>
        <v/>
      </c>
      <c r="I76" s="490" t="str">
        <f ca="1"/>
        <v/>
      </c>
      <c r="J76" s="490" t="str">
        <f ca="1"/>
        <v/>
      </c>
      <c r="K76" s="505" t="str">
        <f ca="1"/>
        <v/>
      </c>
      <c r="L76" s="512" t="str">
        <f ca="1"/>
        <v/>
      </c>
      <c r="M76" s="448" t="str">
        <f ca="1"/>
        <v/>
      </c>
      <c r="N76" s="448" t="str">
        <f ca="1"/>
        <v/>
      </c>
    </row>
    <row r="77" spans="1:14" x14ac:dyDescent="0.2">
      <c r="A77" s="5"/>
      <c r="B77" s="249"/>
      <c r="C77" s="383" t="str">
        <f ca="1"/>
        <v/>
      </c>
      <c r="D77" s="489" t="str">
        <f ca="1"/>
        <v/>
      </c>
      <c r="E77" s="505" t="str">
        <f ca="1"/>
        <v/>
      </c>
      <c r="F77" s="489" t="str">
        <f ca="1"/>
        <v/>
      </c>
      <c r="G77" s="490" t="str">
        <f ca="1"/>
        <v/>
      </c>
      <c r="H77" s="490" t="str">
        <f ca="1"/>
        <v/>
      </c>
      <c r="I77" s="490" t="str">
        <f ca="1"/>
        <v/>
      </c>
      <c r="J77" s="490" t="str">
        <f ca="1"/>
        <v/>
      </c>
      <c r="K77" s="505" t="str">
        <f ca="1"/>
        <v/>
      </c>
      <c r="L77" s="512" t="str">
        <f ca="1"/>
        <v/>
      </c>
      <c r="M77" s="448" t="str">
        <f ca="1"/>
        <v/>
      </c>
      <c r="N77" s="448" t="str">
        <f ca="1"/>
        <v/>
      </c>
    </row>
    <row r="78" spans="1:14" x14ac:dyDescent="0.2">
      <c r="A78" s="5"/>
      <c r="B78" s="249"/>
      <c r="C78" s="12"/>
      <c r="D78" s="489"/>
      <c r="E78" s="505"/>
      <c r="F78" s="489"/>
      <c r="G78" s="490"/>
      <c r="H78" s="490"/>
      <c r="I78" s="490"/>
      <c r="J78" s="490"/>
      <c r="K78" s="505"/>
      <c r="L78" s="512"/>
      <c r="M78" s="448"/>
      <c r="N78" s="448"/>
    </row>
    <row r="79" spans="1:14" x14ac:dyDescent="0.2">
      <c r="A79" s="5"/>
      <c r="B79" s="249" t="str">
        <f ca="1">+'I-4 History'!B61</f>
        <v>DA-7</v>
      </c>
      <c r="C79" s="14" t="str">
        <f ca="1">+'I-4 History'!C61</f>
        <v>Maintenance of Asset Information</v>
      </c>
      <c r="D79" s="489"/>
      <c r="E79" s="505"/>
      <c r="F79" s="489"/>
      <c r="G79" s="490"/>
      <c r="H79" s="490"/>
      <c r="I79" s="490"/>
      <c r="J79" s="490"/>
      <c r="K79" s="505"/>
      <c r="L79" s="512"/>
      <c r="M79" s="448"/>
      <c r="N79" s="448"/>
    </row>
    <row r="80" spans="1:14" x14ac:dyDescent="0.2">
      <c r="A80" s="5"/>
      <c r="B80" s="249"/>
      <c r="C80" s="383" t="str">
        <f t="array" aca="1" ref="C80:K89" ca="1">+'DA-7'!$A$160:$I$169</f>
        <v>Step change - LV Management</v>
      </c>
      <c r="D80" s="489">
        <f ca="1"/>
        <v>0</v>
      </c>
      <c r="E80" s="505">
        <f ca="1"/>
        <v>0</v>
      </c>
      <c r="F80" s="489">
        <f ca="1"/>
        <v>0</v>
      </c>
      <c r="G80" s="490">
        <f ca="1"/>
        <v>0</v>
      </c>
      <c r="H80" s="490">
        <f ca="1"/>
        <v>0.38314799999999999</v>
      </c>
      <c r="I80" s="490">
        <f ca="1"/>
        <v>0.88635599999999992</v>
      </c>
      <c r="J80" s="490">
        <f ca="1"/>
        <v>1.0366919999999999</v>
      </c>
      <c r="K80" s="505">
        <f ca="1"/>
        <v>1.254888</v>
      </c>
      <c r="L80" s="512">
        <f t="array" aca="1" ref="L80:N89" ca="1">+'DA-7'!$K$160:$M$169</f>
        <v>0</v>
      </c>
      <c r="M80" s="448">
        <f ca="1"/>
        <v>0</v>
      </c>
      <c r="N80" s="448">
        <f ca="1"/>
        <v>0</v>
      </c>
    </row>
    <row r="81" spans="1:14" x14ac:dyDescent="0.2">
      <c r="A81" s="5"/>
      <c r="B81" s="249"/>
      <c r="C81" s="383" t="str">
        <f ca="1"/>
        <v/>
      </c>
      <c r="D81" s="489" t="str">
        <f ca="1"/>
        <v/>
      </c>
      <c r="E81" s="505" t="str">
        <f ca="1"/>
        <v/>
      </c>
      <c r="F81" s="489" t="str">
        <f ca="1"/>
        <v/>
      </c>
      <c r="G81" s="490" t="str">
        <f ca="1"/>
        <v/>
      </c>
      <c r="H81" s="490" t="str">
        <f ca="1"/>
        <v/>
      </c>
      <c r="I81" s="490" t="str">
        <f ca="1"/>
        <v/>
      </c>
      <c r="J81" s="490" t="str">
        <f ca="1"/>
        <v/>
      </c>
      <c r="K81" s="505" t="str">
        <f ca="1"/>
        <v/>
      </c>
      <c r="L81" s="512" t="str">
        <f ca="1"/>
        <v/>
      </c>
      <c r="M81" s="448" t="str">
        <f ca="1"/>
        <v/>
      </c>
      <c r="N81" s="448" t="str">
        <f ca="1"/>
        <v/>
      </c>
    </row>
    <row r="82" spans="1:14" x14ac:dyDescent="0.2">
      <c r="A82" s="5"/>
      <c r="B82" s="249"/>
      <c r="C82" s="383" t="str">
        <f ca="1"/>
        <v/>
      </c>
      <c r="D82" s="489" t="str">
        <f ca="1"/>
        <v/>
      </c>
      <c r="E82" s="505" t="str">
        <f ca="1"/>
        <v/>
      </c>
      <c r="F82" s="489" t="str">
        <f ca="1"/>
        <v/>
      </c>
      <c r="G82" s="490" t="str">
        <f ca="1"/>
        <v/>
      </c>
      <c r="H82" s="490" t="str">
        <f ca="1"/>
        <v/>
      </c>
      <c r="I82" s="490" t="str">
        <f ca="1"/>
        <v/>
      </c>
      <c r="J82" s="490" t="str">
        <f ca="1"/>
        <v/>
      </c>
      <c r="K82" s="505" t="str">
        <f ca="1"/>
        <v/>
      </c>
      <c r="L82" s="512" t="str">
        <f ca="1"/>
        <v/>
      </c>
      <c r="M82" s="448" t="str">
        <f ca="1"/>
        <v/>
      </c>
      <c r="N82" s="448" t="str">
        <f ca="1"/>
        <v/>
      </c>
    </row>
    <row r="83" spans="1:14" x14ac:dyDescent="0.2">
      <c r="A83" s="5"/>
      <c r="B83" s="249"/>
      <c r="C83" s="383" t="str">
        <f ca="1"/>
        <v/>
      </c>
      <c r="D83" s="489" t="str">
        <f ca="1"/>
        <v/>
      </c>
      <c r="E83" s="505" t="str">
        <f ca="1"/>
        <v/>
      </c>
      <c r="F83" s="489" t="str">
        <f ca="1"/>
        <v/>
      </c>
      <c r="G83" s="490" t="str">
        <f ca="1"/>
        <v/>
      </c>
      <c r="H83" s="490" t="str">
        <f ca="1"/>
        <v/>
      </c>
      <c r="I83" s="490" t="str">
        <f ca="1"/>
        <v/>
      </c>
      <c r="J83" s="490" t="str">
        <f ca="1"/>
        <v/>
      </c>
      <c r="K83" s="505" t="str">
        <f ca="1"/>
        <v/>
      </c>
      <c r="L83" s="512" t="str">
        <f ca="1"/>
        <v/>
      </c>
      <c r="M83" s="448" t="str">
        <f ca="1"/>
        <v/>
      </c>
      <c r="N83" s="448" t="str">
        <f ca="1"/>
        <v/>
      </c>
    </row>
    <row r="84" spans="1:14" x14ac:dyDescent="0.2">
      <c r="A84" s="5"/>
      <c r="B84" s="249"/>
      <c r="C84" s="383" t="str">
        <f ca="1"/>
        <v/>
      </c>
      <c r="D84" s="489" t="str">
        <f ca="1"/>
        <v/>
      </c>
      <c r="E84" s="505" t="str">
        <f ca="1"/>
        <v/>
      </c>
      <c r="F84" s="489" t="str">
        <f ca="1"/>
        <v/>
      </c>
      <c r="G84" s="490" t="str">
        <f ca="1"/>
        <v/>
      </c>
      <c r="H84" s="490" t="str">
        <f ca="1"/>
        <v/>
      </c>
      <c r="I84" s="490" t="str">
        <f ca="1"/>
        <v/>
      </c>
      <c r="J84" s="490" t="str">
        <f ca="1"/>
        <v/>
      </c>
      <c r="K84" s="505" t="str">
        <f ca="1"/>
        <v/>
      </c>
      <c r="L84" s="512" t="str">
        <f ca="1"/>
        <v/>
      </c>
      <c r="M84" s="448" t="str">
        <f ca="1"/>
        <v/>
      </c>
      <c r="N84" s="448" t="str">
        <f ca="1"/>
        <v/>
      </c>
    </row>
    <row r="85" spans="1:14" x14ac:dyDescent="0.2">
      <c r="A85" s="5"/>
      <c r="B85" s="249"/>
      <c r="C85" s="383" t="str">
        <f ca="1"/>
        <v/>
      </c>
      <c r="D85" s="489" t="str">
        <f ca="1"/>
        <v/>
      </c>
      <c r="E85" s="505" t="str">
        <f ca="1"/>
        <v/>
      </c>
      <c r="F85" s="489" t="str">
        <f ca="1"/>
        <v/>
      </c>
      <c r="G85" s="490" t="str">
        <f ca="1"/>
        <v/>
      </c>
      <c r="H85" s="490" t="str">
        <f ca="1"/>
        <v/>
      </c>
      <c r="I85" s="490" t="str">
        <f ca="1"/>
        <v/>
      </c>
      <c r="J85" s="490" t="str">
        <f ca="1"/>
        <v/>
      </c>
      <c r="K85" s="505" t="str">
        <f ca="1"/>
        <v/>
      </c>
      <c r="L85" s="512" t="str">
        <f ca="1"/>
        <v/>
      </c>
      <c r="M85" s="448" t="str">
        <f ca="1"/>
        <v/>
      </c>
      <c r="N85" s="448" t="str">
        <f ca="1"/>
        <v/>
      </c>
    </row>
    <row r="86" spans="1:14" x14ac:dyDescent="0.2">
      <c r="A86" s="5"/>
      <c r="B86" s="249"/>
      <c r="C86" s="383" t="str">
        <f ca="1"/>
        <v/>
      </c>
      <c r="D86" s="489" t="str">
        <f ca="1"/>
        <v/>
      </c>
      <c r="E86" s="505" t="str">
        <f ca="1"/>
        <v/>
      </c>
      <c r="F86" s="489" t="str">
        <f ca="1"/>
        <v/>
      </c>
      <c r="G86" s="490" t="str">
        <f ca="1"/>
        <v/>
      </c>
      <c r="H86" s="490" t="str">
        <f ca="1"/>
        <v/>
      </c>
      <c r="I86" s="490" t="str">
        <f ca="1"/>
        <v/>
      </c>
      <c r="J86" s="490" t="str">
        <f ca="1"/>
        <v/>
      </c>
      <c r="K86" s="505" t="str">
        <f ca="1"/>
        <v/>
      </c>
      <c r="L86" s="512" t="str">
        <f ca="1"/>
        <v/>
      </c>
      <c r="M86" s="448" t="str">
        <f ca="1"/>
        <v/>
      </c>
      <c r="N86" s="448" t="str">
        <f ca="1"/>
        <v/>
      </c>
    </row>
    <row r="87" spans="1:14" x14ac:dyDescent="0.2">
      <c r="A87" s="5"/>
      <c r="B87" s="249"/>
      <c r="C87" s="383" t="str">
        <f ca="1"/>
        <v/>
      </c>
      <c r="D87" s="489" t="str">
        <f ca="1"/>
        <v/>
      </c>
      <c r="E87" s="505" t="str">
        <f ca="1"/>
        <v/>
      </c>
      <c r="F87" s="489" t="str">
        <f ca="1"/>
        <v/>
      </c>
      <c r="G87" s="490" t="str">
        <f ca="1"/>
        <v/>
      </c>
      <c r="H87" s="490" t="str">
        <f ca="1"/>
        <v/>
      </c>
      <c r="I87" s="490" t="str">
        <f ca="1"/>
        <v/>
      </c>
      <c r="J87" s="490" t="str">
        <f ca="1"/>
        <v/>
      </c>
      <c r="K87" s="505" t="str">
        <f ca="1"/>
        <v/>
      </c>
      <c r="L87" s="512" t="str">
        <f ca="1"/>
        <v/>
      </c>
      <c r="M87" s="448" t="str">
        <f ca="1"/>
        <v/>
      </c>
      <c r="N87" s="448" t="str">
        <f ca="1"/>
        <v/>
      </c>
    </row>
    <row r="88" spans="1:14" x14ac:dyDescent="0.2">
      <c r="A88" s="5"/>
      <c r="B88" s="249"/>
      <c r="C88" s="383" t="str">
        <f ca="1"/>
        <v/>
      </c>
      <c r="D88" s="489" t="str">
        <f ca="1"/>
        <v/>
      </c>
      <c r="E88" s="505" t="str">
        <f ca="1"/>
        <v/>
      </c>
      <c r="F88" s="489" t="str">
        <f ca="1"/>
        <v/>
      </c>
      <c r="G88" s="490" t="str">
        <f ca="1"/>
        <v/>
      </c>
      <c r="H88" s="490" t="str">
        <f ca="1"/>
        <v/>
      </c>
      <c r="I88" s="490" t="str">
        <f ca="1"/>
        <v/>
      </c>
      <c r="J88" s="490" t="str">
        <f ca="1"/>
        <v/>
      </c>
      <c r="K88" s="505" t="str">
        <f ca="1"/>
        <v/>
      </c>
      <c r="L88" s="512" t="str">
        <f ca="1"/>
        <v/>
      </c>
      <c r="M88" s="448" t="str">
        <f ca="1"/>
        <v/>
      </c>
      <c r="N88" s="448" t="str">
        <f ca="1"/>
        <v/>
      </c>
    </row>
    <row r="89" spans="1:14" x14ac:dyDescent="0.2">
      <c r="A89" s="5"/>
      <c r="B89" s="249"/>
      <c r="C89" s="383" t="str">
        <f ca="1"/>
        <v/>
      </c>
      <c r="D89" s="489" t="str">
        <f ca="1"/>
        <v/>
      </c>
      <c r="E89" s="505" t="str">
        <f ca="1"/>
        <v/>
      </c>
      <c r="F89" s="489" t="str">
        <f ca="1"/>
        <v/>
      </c>
      <c r="G89" s="490" t="str">
        <f ca="1"/>
        <v/>
      </c>
      <c r="H89" s="490" t="str">
        <f ca="1"/>
        <v/>
      </c>
      <c r="I89" s="490" t="str">
        <f ca="1"/>
        <v/>
      </c>
      <c r="J89" s="490" t="str">
        <f ca="1"/>
        <v/>
      </c>
      <c r="K89" s="505" t="str">
        <f ca="1"/>
        <v/>
      </c>
      <c r="L89" s="512" t="str">
        <f ca="1"/>
        <v/>
      </c>
      <c r="M89" s="448" t="str">
        <f ca="1"/>
        <v/>
      </c>
      <c r="N89" s="448" t="str">
        <f ca="1"/>
        <v/>
      </c>
    </row>
    <row r="90" spans="1:14" x14ac:dyDescent="0.2">
      <c r="A90" s="5"/>
      <c r="B90" s="249"/>
      <c r="C90" s="12"/>
      <c r="D90" s="489"/>
      <c r="E90" s="505"/>
      <c r="F90" s="489"/>
      <c r="G90" s="490"/>
      <c r="H90" s="490"/>
      <c r="I90" s="490"/>
      <c r="J90" s="490"/>
      <c r="K90" s="505"/>
      <c r="L90" s="512"/>
      <c r="M90" s="448"/>
      <c r="N90" s="448"/>
    </row>
    <row r="91" spans="1:14" x14ac:dyDescent="0.2">
      <c r="A91" s="5"/>
      <c r="B91" s="249" t="str">
        <f ca="1">+'I-4 History'!B70</f>
        <v>DA-8</v>
      </c>
      <c r="C91" s="14" t="str">
        <f ca="1">+'I-4 History'!C70</f>
        <v>Network Telephony</v>
      </c>
      <c r="D91" s="489"/>
      <c r="E91" s="505"/>
      <c r="F91" s="489"/>
      <c r="G91" s="490"/>
      <c r="H91" s="490"/>
      <c r="I91" s="490"/>
      <c r="J91" s="490"/>
      <c r="K91" s="505"/>
      <c r="L91" s="512"/>
      <c r="M91" s="448"/>
      <c r="N91" s="448"/>
    </row>
    <row r="92" spans="1:14" x14ac:dyDescent="0.2">
      <c r="A92" s="5"/>
      <c r="B92" s="249"/>
      <c r="C92" s="383" t="str">
        <f t="array" aca="1" ref="C92:K101" ca="1">+'DA-8'!$A$160:$I$169</f>
        <v>Step Change</v>
      </c>
      <c r="D92" s="489">
        <f ca="1"/>
        <v>0</v>
      </c>
      <c r="E92" s="505">
        <f ca="1"/>
        <v>0</v>
      </c>
      <c r="F92" s="489">
        <f ca="1"/>
        <v>0</v>
      </c>
      <c r="G92" s="490">
        <f ca="1"/>
        <v>0</v>
      </c>
      <c r="H92" s="490">
        <f ca="1"/>
        <v>0</v>
      </c>
      <c r="I92" s="490">
        <f ca="1"/>
        <v>0</v>
      </c>
      <c r="J92" s="490">
        <f ca="1"/>
        <v>0</v>
      </c>
      <c r="K92" s="505">
        <f ca="1"/>
        <v>0</v>
      </c>
      <c r="L92" s="512">
        <f t="array" aca="1" ref="L92:N101" ca="1">+'DA-8'!$K$160:$M$169</f>
        <v>0</v>
      </c>
      <c r="M92" s="448">
        <f ca="1"/>
        <v>0</v>
      </c>
      <c r="N92" s="448">
        <f ca="1"/>
        <v>0</v>
      </c>
    </row>
    <row r="93" spans="1:14" x14ac:dyDescent="0.2">
      <c r="A93" s="5"/>
      <c r="B93" s="249"/>
      <c r="C93" s="383" t="str">
        <f ca="1"/>
        <v/>
      </c>
      <c r="D93" s="489" t="str">
        <f ca="1"/>
        <v/>
      </c>
      <c r="E93" s="505" t="str">
        <f ca="1"/>
        <v/>
      </c>
      <c r="F93" s="489" t="str">
        <f ca="1"/>
        <v/>
      </c>
      <c r="G93" s="490" t="str">
        <f ca="1"/>
        <v/>
      </c>
      <c r="H93" s="490" t="str">
        <f ca="1"/>
        <v/>
      </c>
      <c r="I93" s="490" t="str">
        <f ca="1"/>
        <v/>
      </c>
      <c r="J93" s="490" t="str">
        <f ca="1"/>
        <v/>
      </c>
      <c r="K93" s="505" t="str">
        <f ca="1"/>
        <v/>
      </c>
      <c r="L93" s="512" t="str">
        <f ca="1"/>
        <v/>
      </c>
      <c r="M93" s="448" t="str">
        <f ca="1"/>
        <v/>
      </c>
      <c r="N93" s="448" t="str">
        <f ca="1"/>
        <v/>
      </c>
    </row>
    <row r="94" spans="1:14" x14ac:dyDescent="0.2">
      <c r="A94" s="5"/>
      <c r="B94" s="249"/>
      <c r="C94" s="383" t="str">
        <f ca="1"/>
        <v/>
      </c>
      <c r="D94" s="489" t="str">
        <f ca="1"/>
        <v/>
      </c>
      <c r="E94" s="505" t="str">
        <f ca="1"/>
        <v/>
      </c>
      <c r="F94" s="489" t="str">
        <f ca="1"/>
        <v/>
      </c>
      <c r="G94" s="490" t="str">
        <f ca="1"/>
        <v/>
      </c>
      <c r="H94" s="490" t="str">
        <f ca="1"/>
        <v/>
      </c>
      <c r="I94" s="490" t="str">
        <f ca="1"/>
        <v/>
      </c>
      <c r="J94" s="490" t="str">
        <f ca="1"/>
        <v/>
      </c>
      <c r="K94" s="505" t="str">
        <f ca="1"/>
        <v/>
      </c>
      <c r="L94" s="512" t="str">
        <f ca="1"/>
        <v/>
      </c>
      <c r="M94" s="448" t="str">
        <f ca="1"/>
        <v/>
      </c>
      <c r="N94" s="448" t="str">
        <f ca="1"/>
        <v/>
      </c>
    </row>
    <row r="95" spans="1:14" x14ac:dyDescent="0.2">
      <c r="A95" s="5"/>
      <c r="B95" s="249"/>
      <c r="C95" s="383" t="str">
        <f ca="1"/>
        <v/>
      </c>
      <c r="D95" s="489" t="str">
        <f ca="1"/>
        <v/>
      </c>
      <c r="E95" s="505" t="str">
        <f ca="1"/>
        <v/>
      </c>
      <c r="F95" s="489" t="str">
        <f ca="1"/>
        <v/>
      </c>
      <c r="G95" s="490" t="str">
        <f ca="1"/>
        <v/>
      </c>
      <c r="H95" s="490" t="str">
        <f ca="1"/>
        <v/>
      </c>
      <c r="I95" s="490" t="str">
        <f ca="1"/>
        <v/>
      </c>
      <c r="J95" s="490" t="str">
        <f ca="1"/>
        <v/>
      </c>
      <c r="K95" s="505" t="str">
        <f ca="1"/>
        <v/>
      </c>
      <c r="L95" s="512" t="str">
        <f ca="1"/>
        <v/>
      </c>
      <c r="M95" s="448" t="str">
        <f ca="1"/>
        <v/>
      </c>
      <c r="N95" s="448" t="str">
        <f ca="1"/>
        <v/>
      </c>
    </row>
    <row r="96" spans="1:14" x14ac:dyDescent="0.2">
      <c r="A96" s="5"/>
      <c r="B96" s="249"/>
      <c r="C96" s="383" t="str">
        <f ca="1"/>
        <v/>
      </c>
      <c r="D96" s="489" t="str">
        <f ca="1"/>
        <v/>
      </c>
      <c r="E96" s="505" t="str">
        <f ca="1"/>
        <v/>
      </c>
      <c r="F96" s="489" t="str">
        <f ca="1"/>
        <v/>
      </c>
      <c r="G96" s="490" t="str">
        <f ca="1"/>
        <v/>
      </c>
      <c r="H96" s="490" t="str">
        <f ca="1"/>
        <v/>
      </c>
      <c r="I96" s="490" t="str">
        <f ca="1"/>
        <v/>
      </c>
      <c r="J96" s="490" t="str">
        <f ca="1"/>
        <v/>
      </c>
      <c r="K96" s="505" t="str">
        <f ca="1"/>
        <v/>
      </c>
      <c r="L96" s="512" t="str">
        <f ca="1"/>
        <v/>
      </c>
      <c r="M96" s="448" t="str">
        <f ca="1"/>
        <v/>
      </c>
      <c r="N96" s="448" t="str">
        <f ca="1"/>
        <v/>
      </c>
    </row>
    <row r="97" spans="1:14" x14ac:dyDescent="0.2">
      <c r="A97" s="5"/>
      <c r="B97" s="249"/>
      <c r="C97" s="383" t="str">
        <f ca="1"/>
        <v/>
      </c>
      <c r="D97" s="489" t="str">
        <f ca="1"/>
        <v/>
      </c>
      <c r="E97" s="505" t="str">
        <f ca="1"/>
        <v/>
      </c>
      <c r="F97" s="489" t="str">
        <f ca="1"/>
        <v/>
      </c>
      <c r="G97" s="490" t="str">
        <f ca="1"/>
        <v/>
      </c>
      <c r="H97" s="490" t="str">
        <f ca="1"/>
        <v/>
      </c>
      <c r="I97" s="490" t="str">
        <f ca="1"/>
        <v/>
      </c>
      <c r="J97" s="490" t="str">
        <f ca="1"/>
        <v/>
      </c>
      <c r="K97" s="505" t="str">
        <f ca="1"/>
        <v/>
      </c>
      <c r="L97" s="512" t="str">
        <f ca="1"/>
        <v/>
      </c>
      <c r="M97" s="448" t="str">
        <f ca="1"/>
        <v/>
      </c>
      <c r="N97" s="448" t="str">
        <f ca="1"/>
        <v/>
      </c>
    </row>
    <row r="98" spans="1:14" x14ac:dyDescent="0.2">
      <c r="A98" s="5"/>
      <c r="B98" s="249"/>
      <c r="C98" s="383" t="str">
        <f ca="1"/>
        <v/>
      </c>
      <c r="D98" s="489" t="str">
        <f ca="1"/>
        <v/>
      </c>
      <c r="E98" s="505" t="str">
        <f ca="1"/>
        <v/>
      </c>
      <c r="F98" s="489" t="str">
        <f ca="1"/>
        <v/>
      </c>
      <c r="G98" s="490" t="str">
        <f ca="1"/>
        <v/>
      </c>
      <c r="H98" s="490" t="str">
        <f ca="1"/>
        <v/>
      </c>
      <c r="I98" s="490" t="str">
        <f ca="1"/>
        <v/>
      </c>
      <c r="J98" s="490" t="str">
        <f ca="1"/>
        <v/>
      </c>
      <c r="K98" s="505" t="str">
        <f ca="1"/>
        <v/>
      </c>
      <c r="L98" s="512" t="str">
        <f ca="1"/>
        <v/>
      </c>
      <c r="M98" s="448" t="str">
        <f ca="1"/>
        <v/>
      </c>
      <c r="N98" s="448" t="str">
        <f ca="1"/>
        <v/>
      </c>
    </row>
    <row r="99" spans="1:14" x14ac:dyDescent="0.2">
      <c r="A99" s="5"/>
      <c r="B99" s="249"/>
      <c r="C99" s="383" t="str">
        <f ca="1"/>
        <v/>
      </c>
      <c r="D99" s="489" t="str">
        <f ca="1"/>
        <v/>
      </c>
      <c r="E99" s="505" t="str">
        <f ca="1"/>
        <v/>
      </c>
      <c r="F99" s="489" t="str">
        <f ca="1"/>
        <v/>
      </c>
      <c r="G99" s="490" t="str">
        <f ca="1"/>
        <v/>
      </c>
      <c r="H99" s="490" t="str">
        <f ca="1"/>
        <v/>
      </c>
      <c r="I99" s="490" t="str">
        <f ca="1"/>
        <v/>
      </c>
      <c r="J99" s="490" t="str">
        <f ca="1"/>
        <v/>
      </c>
      <c r="K99" s="505" t="str">
        <f ca="1"/>
        <v/>
      </c>
      <c r="L99" s="512" t="str">
        <f ca="1"/>
        <v/>
      </c>
      <c r="M99" s="448" t="str">
        <f ca="1"/>
        <v/>
      </c>
      <c r="N99" s="448" t="str">
        <f ca="1"/>
        <v/>
      </c>
    </row>
    <row r="100" spans="1:14" x14ac:dyDescent="0.2">
      <c r="A100" s="5"/>
      <c r="B100" s="249"/>
      <c r="C100" s="383" t="str">
        <f ca="1"/>
        <v/>
      </c>
      <c r="D100" s="489" t="str">
        <f ca="1"/>
        <v/>
      </c>
      <c r="E100" s="505" t="str">
        <f ca="1"/>
        <v/>
      </c>
      <c r="F100" s="489" t="str">
        <f ca="1"/>
        <v/>
      </c>
      <c r="G100" s="490" t="str">
        <f ca="1"/>
        <v/>
      </c>
      <c r="H100" s="490" t="str">
        <f ca="1"/>
        <v/>
      </c>
      <c r="I100" s="490" t="str">
        <f ca="1"/>
        <v/>
      </c>
      <c r="J100" s="490" t="str">
        <f ca="1"/>
        <v/>
      </c>
      <c r="K100" s="505" t="str">
        <f ca="1"/>
        <v/>
      </c>
      <c r="L100" s="512" t="str">
        <f ca="1"/>
        <v/>
      </c>
      <c r="M100" s="448" t="str">
        <f ca="1"/>
        <v/>
      </c>
      <c r="N100" s="448" t="str">
        <f ca="1"/>
        <v/>
      </c>
    </row>
    <row r="101" spans="1:14" x14ac:dyDescent="0.2">
      <c r="A101" s="5"/>
      <c r="B101" s="249"/>
      <c r="C101" s="383" t="str">
        <f ca="1"/>
        <v/>
      </c>
      <c r="D101" s="489" t="str">
        <f ca="1"/>
        <v/>
      </c>
      <c r="E101" s="505" t="str">
        <f ca="1"/>
        <v/>
      </c>
      <c r="F101" s="489" t="str">
        <f ca="1"/>
        <v/>
      </c>
      <c r="G101" s="490" t="str">
        <f ca="1"/>
        <v/>
      </c>
      <c r="H101" s="490" t="str">
        <f ca="1"/>
        <v/>
      </c>
      <c r="I101" s="490" t="str">
        <f ca="1"/>
        <v/>
      </c>
      <c r="J101" s="490" t="str">
        <f ca="1"/>
        <v/>
      </c>
      <c r="K101" s="505" t="str">
        <f ca="1"/>
        <v/>
      </c>
      <c r="L101" s="512" t="str">
        <f ca="1"/>
        <v/>
      </c>
      <c r="M101" s="448" t="str">
        <f ca="1"/>
        <v/>
      </c>
      <c r="N101" s="448" t="str">
        <f ca="1"/>
        <v/>
      </c>
    </row>
    <row r="102" spans="1:14" x14ac:dyDescent="0.2">
      <c r="A102" s="5"/>
      <c r="B102" s="249"/>
      <c r="C102" s="12"/>
      <c r="D102" s="489"/>
      <c r="E102" s="505"/>
      <c r="F102" s="489"/>
      <c r="G102" s="490"/>
      <c r="H102" s="490"/>
      <c r="I102" s="490"/>
      <c r="J102" s="490"/>
      <c r="K102" s="505"/>
      <c r="L102" s="512"/>
      <c r="M102" s="448"/>
      <c r="N102" s="448"/>
    </row>
    <row r="103" spans="1:14" x14ac:dyDescent="0.2">
      <c r="A103" s="5"/>
      <c r="B103" s="249" t="str">
        <f ca="1">+'I-4 History'!B79</f>
        <v>DA-9</v>
      </c>
      <c r="C103" s="14" t="str">
        <f ca="1">+'I-4 History'!C79</f>
        <v>Regulatory Compliance</v>
      </c>
      <c r="D103" s="489"/>
      <c r="E103" s="505"/>
      <c r="F103" s="489"/>
      <c r="G103" s="490"/>
      <c r="H103" s="490"/>
      <c r="I103" s="490"/>
      <c r="J103" s="490"/>
      <c r="K103" s="505"/>
      <c r="L103" s="512"/>
      <c r="M103" s="448"/>
      <c r="N103" s="448"/>
    </row>
    <row r="104" spans="1:14" x14ac:dyDescent="0.2">
      <c r="A104" s="5"/>
      <c r="B104" s="249"/>
      <c r="C104" s="383" t="str">
        <f t="array" aca="1" ref="C104:K113" ca="1">+'DA-9'!$A$160:$I$169</f>
        <v>Step Change</v>
      </c>
      <c r="D104" s="489">
        <f ca="1"/>
        <v>0</v>
      </c>
      <c r="E104" s="505">
        <f ca="1"/>
        <v>0</v>
      </c>
      <c r="F104" s="489">
        <f ca="1"/>
        <v>0</v>
      </c>
      <c r="G104" s="490">
        <f ca="1"/>
        <v>0</v>
      </c>
      <c r="H104" s="490">
        <f ca="1"/>
        <v>0</v>
      </c>
      <c r="I104" s="490">
        <f ca="1"/>
        <v>0</v>
      </c>
      <c r="J104" s="490">
        <f ca="1"/>
        <v>0</v>
      </c>
      <c r="K104" s="505">
        <f ca="1"/>
        <v>0</v>
      </c>
      <c r="L104" s="512">
        <f t="array" aca="1" ref="L104:N113" ca="1">+'DA-9'!$K$160:$M$169</f>
        <v>0</v>
      </c>
      <c r="M104" s="448">
        <f ca="1"/>
        <v>0</v>
      </c>
      <c r="N104" s="448">
        <f ca="1"/>
        <v>0</v>
      </c>
    </row>
    <row r="105" spans="1:14" x14ac:dyDescent="0.2">
      <c r="A105" s="5"/>
      <c r="B105" s="249"/>
      <c r="C105" s="383" t="str">
        <f ca="1"/>
        <v/>
      </c>
      <c r="D105" s="489" t="str">
        <f ca="1"/>
        <v/>
      </c>
      <c r="E105" s="505" t="str">
        <f ca="1"/>
        <v/>
      </c>
      <c r="F105" s="489" t="str">
        <f ca="1"/>
        <v/>
      </c>
      <c r="G105" s="490" t="str">
        <f ca="1"/>
        <v/>
      </c>
      <c r="H105" s="490" t="str">
        <f ca="1"/>
        <v/>
      </c>
      <c r="I105" s="490" t="str">
        <f ca="1"/>
        <v/>
      </c>
      <c r="J105" s="490" t="str">
        <f ca="1"/>
        <v/>
      </c>
      <c r="K105" s="505" t="str">
        <f ca="1"/>
        <v/>
      </c>
      <c r="L105" s="512" t="str">
        <f ca="1"/>
        <v/>
      </c>
      <c r="M105" s="448" t="str">
        <f ca="1"/>
        <v/>
      </c>
      <c r="N105" s="448" t="str">
        <f ca="1"/>
        <v/>
      </c>
    </row>
    <row r="106" spans="1:14" x14ac:dyDescent="0.2">
      <c r="A106" s="5"/>
      <c r="B106" s="249"/>
      <c r="C106" s="383" t="str">
        <f ca="1"/>
        <v/>
      </c>
      <c r="D106" s="489" t="str">
        <f ca="1"/>
        <v/>
      </c>
      <c r="E106" s="505" t="str">
        <f ca="1"/>
        <v/>
      </c>
      <c r="F106" s="489" t="str">
        <f ca="1"/>
        <v/>
      </c>
      <c r="G106" s="490" t="str">
        <f ca="1"/>
        <v/>
      </c>
      <c r="H106" s="490" t="str">
        <f ca="1"/>
        <v/>
      </c>
      <c r="I106" s="490" t="str">
        <f ca="1"/>
        <v/>
      </c>
      <c r="J106" s="490" t="str">
        <f ca="1"/>
        <v/>
      </c>
      <c r="K106" s="505" t="str">
        <f ca="1"/>
        <v/>
      </c>
      <c r="L106" s="512" t="str">
        <f ca="1"/>
        <v/>
      </c>
      <c r="M106" s="448" t="str">
        <f ca="1"/>
        <v/>
      </c>
      <c r="N106" s="448" t="str">
        <f ca="1"/>
        <v/>
      </c>
    </row>
    <row r="107" spans="1:14" x14ac:dyDescent="0.2">
      <c r="A107" s="5"/>
      <c r="B107" s="249"/>
      <c r="C107" s="383" t="str">
        <f ca="1"/>
        <v/>
      </c>
      <c r="D107" s="489" t="str">
        <f ca="1"/>
        <v/>
      </c>
      <c r="E107" s="505" t="str">
        <f ca="1"/>
        <v/>
      </c>
      <c r="F107" s="489" t="str">
        <f ca="1"/>
        <v/>
      </c>
      <c r="G107" s="490" t="str">
        <f ca="1"/>
        <v/>
      </c>
      <c r="H107" s="490" t="str">
        <f ca="1"/>
        <v/>
      </c>
      <c r="I107" s="490" t="str">
        <f ca="1"/>
        <v/>
      </c>
      <c r="J107" s="490" t="str">
        <f ca="1"/>
        <v/>
      </c>
      <c r="K107" s="505" t="str">
        <f ca="1"/>
        <v/>
      </c>
      <c r="L107" s="512" t="str">
        <f ca="1"/>
        <v/>
      </c>
      <c r="M107" s="448" t="str">
        <f ca="1"/>
        <v/>
      </c>
      <c r="N107" s="448" t="str">
        <f ca="1"/>
        <v/>
      </c>
    </row>
    <row r="108" spans="1:14" x14ac:dyDescent="0.2">
      <c r="A108" s="5"/>
      <c r="B108" s="249"/>
      <c r="C108" s="383" t="str">
        <f ca="1"/>
        <v/>
      </c>
      <c r="D108" s="489" t="str">
        <f ca="1"/>
        <v/>
      </c>
      <c r="E108" s="505" t="str">
        <f ca="1"/>
        <v/>
      </c>
      <c r="F108" s="489" t="str">
        <f ca="1"/>
        <v/>
      </c>
      <c r="G108" s="490" t="str">
        <f ca="1"/>
        <v/>
      </c>
      <c r="H108" s="490" t="str">
        <f ca="1"/>
        <v/>
      </c>
      <c r="I108" s="490" t="str">
        <f ca="1"/>
        <v/>
      </c>
      <c r="J108" s="490" t="str">
        <f ca="1"/>
        <v/>
      </c>
      <c r="K108" s="505" t="str">
        <f ca="1"/>
        <v/>
      </c>
      <c r="L108" s="512" t="str">
        <f ca="1"/>
        <v/>
      </c>
      <c r="M108" s="448" t="str">
        <f ca="1"/>
        <v/>
      </c>
      <c r="N108" s="448" t="str">
        <f ca="1"/>
        <v/>
      </c>
    </row>
    <row r="109" spans="1:14" x14ac:dyDescent="0.2">
      <c r="A109" s="5"/>
      <c r="B109" s="249"/>
      <c r="C109" s="383" t="str">
        <f ca="1"/>
        <v/>
      </c>
      <c r="D109" s="489" t="str">
        <f ca="1"/>
        <v/>
      </c>
      <c r="E109" s="505" t="str">
        <f ca="1"/>
        <v/>
      </c>
      <c r="F109" s="489" t="str">
        <f ca="1"/>
        <v/>
      </c>
      <c r="G109" s="490" t="str">
        <f ca="1"/>
        <v/>
      </c>
      <c r="H109" s="490" t="str">
        <f ca="1"/>
        <v/>
      </c>
      <c r="I109" s="490" t="str">
        <f ca="1"/>
        <v/>
      </c>
      <c r="J109" s="490" t="str">
        <f ca="1"/>
        <v/>
      </c>
      <c r="K109" s="505" t="str">
        <f ca="1"/>
        <v/>
      </c>
      <c r="L109" s="512" t="str">
        <f ca="1"/>
        <v/>
      </c>
      <c r="M109" s="448" t="str">
        <f ca="1"/>
        <v/>
      </c>
      <c r="N109" s="448" t="str">
        <f ca="1"/>
        <v/>
      </c>
    </row>
    <row r="110" spans="1:14" x14ac:dyDescent="0.2">
      <c r="A110" s="5"/>
      <c r="B110" s="249"/>
      <c r="C110" s="383" t="str">
        <f ca="1"/>
        <v/>
      </c>
      <c r="D110" s="489" t="str">
        <f ca="1"/>
        <v/>
      </c>
      <c r="E110" s="505" t="str">
        <f ca="1"/>
        <v/>
      </c>
      <c r="F110" s="489" t="str">
        <f ca="1"/>
        <v/>
      </c>
      <c r="G110" s="490" t="str">
        <f ca="1"/>
        <v/>
      </c>
      <c r="H110" s="490" t="str">
        <f ca="1"/>
        <v/>
      </c>
      <c r="I110" s="490" t="str">
        <f ca="1"/>
        <v/>
      </c>
      <c r="J110" s="490" t="str">
        <f ca="1"/>
        <v/>
      </c>
      <c r="K110" s="505" t="str">
        <f ca="1"/>
        <v/>
      </c>
      <c r="L110" s="512" t="str">
        <f ca="1"/>
        <v/>
      </c>
      <c r="M110" s="448" t="str">
        <f ca="1"/>
        <v/>
      </c>
      <c r="N110" s="448" t="str">
        <f ca="1"/>
        <v/>
      </c>
    </row>
    <row r="111" spans="1:14" x14ac:dyDescent="0.2">
      <c r="A111" s="5"/>
      <c r="B111" s="249"/>
      <c r="C111" s="383" t="str">
        <f ca="1"/>
        <v/>
      </c>
      <c r="D111" s="489" t="str">
        <f ca="1"/>
        <v/>
      </c>
      <c r="E111" s="505" t="str">
        <f ca="1"/>
        <v/>
      </c>
      <c r="F111" s="489" t="str">
        <f ca="1"/>
        <v/>
      </c>
      <c r="G111" s="490" t="str">
        <f ca="1"/>
        <v/>
      </c>
      <c r="H111" s="490" t="str">
        <f ca="1"/>
        <v/>
      </c>
      <c r="I111" s="490" t="str">
        <f ca="1"/>
        <v/>
      </c>
      <c r="J111" s="490" t="str">
        <f ca="1"/>
        <v/>
      </c>
      <c r="K111" s="505" t="str">
        <f ca="1"/>
        <v/>
      </c>
      <c r="L111" s="512" t="str">
        <f ca="1"/>
        <v/>
      </c>
      <c r="M111" s="448" t="str">
        <f ca="1"/>
        <v/>
      </c>
      <c r="N111" s="448" t="str">
        <f ca="1"/>
        <v/>
      </c>
    </row>
    <row r="112" spans="1:14" x14ac:dyDescent="0.2">
      <c r="A112" s="5"/>
      <c r="B112" s="249"/>
      <c r="C112" s="383" t="str">
        <f ca="1"/>
        <v/>
      </c>
      <c r="D112" s="489" t="str">
        <f ca="1"/>
        <v/>
      </c>
      <c r="E112" s="505" t="str">
        <f ca="1"/>
        <v/>
      </c>
      <c r="F112" s="489" t="str">
        <f ca="1"/>
        <v/>
      </c>
      <c r="G112" s="490" t="str">
        <f ca="1"/>
        <v/>
      </c>
      <c r="H112" s="490" t="str">
        <f ca="1"/>
        <v/>
      </c>
      <c r="I112" s="490" t="str">
        <f ca="1"/>
        <v/>
      </c>
      <c r="J112" s="490" t="str">
        <f ca="1"/>
        <v/>
      </c>
      <c r="K112" s="505" t="str">
        <f ca="1"/>
        <v/>
      </c>
      <c r="L112" s="512" t="str">
        <f ca="1"/>
        <v/>
      </c>
      <c r="M112" s="448" t="str">
        <f ca="1"/>
        <v/>
      </c>
      <c r="N112" s="448" t="str">
        <f ca="1"/>
        <v/>
      </c>
    </row>
    <row r="113" spans="1:14" x14ac:dyDescent="0.2">
      <c r="A113" s="5"/>
      <c r="B113" s="249"/>
      <c r="C113" s="383" t="str">
        <f ca="1"/>
        <v/>
      </c>
      <c r="D113" s="489" t="str">
        <f ca="1"/>
        <v/>
      </c>
      <c r="E113" s="505" t="str">
        <f ca="1"/>
        <v/>
      </c>
      <c r="F113" s="489" t="str">
        <f ca="1"/>
        <v/>
      </c>
      <c r="G113" s="490" t="str">
        <f ca="1"/>
        <v/>
      </c>
      <c r="H113" s="490" t="str">
        <f ca="1"/>
        <v/>
      </c>
      <c r="I113" s="490" t="str">
        <f ca="1"/>
        <v/>
      </c>
      <c r="J113" s="490" t="str">
        <f ca="1"/>
        <v/>
      </c>
      <c r="K113" s="505" t="str">
        <f ca="1"/>
        <v/>
      </c>
      <c r="L113" s="512" t="str">
        <f ca="1"/>
        <v/>
      </c>
      <c r="M113" s="448" t="str">
        <f ca="1"/>
        <v/>
      </c>
      <c r="N113" s="448" t="str">
        <f ca="1"/>
        <v/>
      </c>
    </row>
    <row r="114" spans="1:14" x14ac:dyDescent="0.2">
      <c r="A114" s="5"/>
      <c r="B114" s="249"/>
      <c r="C114" s="12"/>
      <c r="D114" s="489"/>
      <c r="E114" s="505"/>
      <c r="F114" s="489"/>
      <c r="G114" s="490"/>
      <c r="H114" s="490"/>
      <c r="I114" s="490"/>
      <c r="J114" s="490"/>
      <c r="K114" s="505"/>
      <c r="L114" s="512"/>
      <c r="M114" s="448"/>
      <c r="N114" s="448"/>
    </row>
    <row r="115" spans="1:14" x14ac:dyDescent="0.2">
      <c r="A115" s="5"/>
      <c r="B115" s="249" t="str">
        <f ca="1">+'I-4 History'!B88</f>
        <v>DA-10</v>
      </c>
      <c r="C115" s="14" t="str">
        <f ca="1">+'I-4 History'!C88</f>
        <v>Outage Management System</v>
      </c>
      <c r="D115" s="489"/>
      <c r="E115" s="505"/>
      <c r="F115" s="489"/>
      <c r="G115" s="490"/>
      <c r="H115" s="490"/>
      <c r="I115" s="490"/>
      <c r="J115" s="490"/>
      <c r="K115" s="505"/>
      <c r="L115" s="512"/>
      <c r="M115" s="448"/>
      <c r="N115" s="448"/>
    </row>
    <row r="116" spans="1:14" x14ac:dyDescent="0.2">
      <c r="A116" s="5"/>
      <c r="B116" s="249"/>
      <c r="C116" s="383" t="str">
        <f t="array" aca="1" ref="C116:K125" ca="1">+'DA-10'!$A$160:$I$169</f>
        <v>Step Change</v>
      </c>
      <c r="D116" s="489">
        <f ca="1"/>
        <v>0</v>
      </c>
      <c r="E116" s="505">
        <f ca="1"/>
        <v>0</v>
      </c>
      <c r="F116" s="489">
        <f ca="1"/>
        <v>0</v>
      </c>
      <c r="G116" s="490">
        <f ca="1"/>
        <v>0</v>
      </c>
      <c r="H116" s="490">
        <f ca="1"/>
        <v>0</v>
      </c>
      <c r="I116" s="490">
        <f ca="1"/>
        <v>0</v>
      </c>
      <c r="J116" s="490">
        <f ca="1"/>
        <v>0</v>
      </c>
      <c r="K116" s="505">
        <f ca="1"/>
        <v>0</v>
      </c>
      <c r="L116" s="512">
        <f t="array" aca="1" ref="L116:N125" ca="1">+'DA-10'!$K$160:$M$169</f>
        <v>0</v>
      </c>
      <c r="M116" s="448">
        <f ca="1"/>
        <v>0</v>
      </c>
      <c r="N116" s="448">
        <f ca="1"/>
        <v>0</v>
      </c>
    </row>
    <row r="117" spans="1:14" x14ac:dyDescent="0.2">
      <c r="A117" s="5"/>
      <c r="B117" s="249"/>
      <c r="C117" s="383" t="str">
        <f ca="1"/>
        <v/>
      </c>
      <c r="D117" s="489" t="str">
        <f ca="1"/>
        <v/>
      </c>
      <c r="E117" s="505" t="str">
        <f ca="1"/>
        <v/>
      </c>
      <c r="F117" s="489" t="str">
        <f ca="1"/>
        <v/>
      </c>
      <c r="G117" s="490" t="str">
        <f ca="1"/>
        <v/>
      </c>
      <c r="H117" s="490" t="str">
        <f ca="1"/>
        <v/>
      </c>
      <c r="I117" s="490" t="str">
        <f ca="1"/>
        <v/>
      </c>
      <c r="J117" s="490" t="str">
        <f ca="1"/>
        <v/>
      </c>
      <c r="K117" s="505" t="str">
        <f ca="1"/>
        <v/>
      </c>
      <c r="L117" s="512" t="str">
        <f ca="1"/>
        <v/>
      </c>
      <c r="M117" s="448" t="str">
        <f ca="1"/>
        <v/>
      </c>
      <c r="N117" s="448" t="str">
        <f ca="1"/>
        <v/>
      </c>
    </row>
    <row r="118" spans="1:14" x14ac:dyDescent="0.2">
      <c r="A118" s="5"/>
      <c r="B118" s="249"/>
      <c r="C118" s="383" t="str">
        <f ca="1"/>
        <v/>
      </c>
      <c r="D118" s="489" t="str">
        <f ca="1"/>
        <v/>
      </c>
      <c r="E118" s="505" t="str">
        <f ca="1"/>
        <v/>
      </c>
      <c r="F118" s="489" t="str">
        <f ca="1"/>
        <v/>
      </c>
      <c r="G118" s="490" t="str">
        <f ca="1"/>
        <v/>
      </c>
      <c r="H118" s="490" t="str">
        <f ca="1"/>
        <v/>
      </c>
      <c r="I118" s="490" t="str">
        <f ca="1"/>
        <v/>
      </c>
      <c r="J118" s="490" t="str">
        <f ca="1"/>
        <v/>
      </c>
      <c r="K118" s="505" t="str">
        <f ca="1"/>
        <v/>
      </c>
      <c r="L118" s="512" t="str">
        <f ca="1"/>
        <v/>
      </c>
      <c r="M118" s="448" t="str">
        <f ca="1"/>
        <v/>
      </c>
      <c r="N118" s="448" t="str">
        <f ca="1"/>
        <v/>
      </c>
    </row>
    <row r="119" spans="1:14" x14ac:dyDescent="0.2">
      <c r="A119" s="5"/>
      <c r="B119" s="249"/>
      <c r="C119" s="383" t="str">
        <f ca="1"/>
        <v/>
      </c>
      <c r="D119" s="489" t="str">
        <f ca="1"/>
        <v/>
      </c>
      <c r="E119" s="505" t="str">
        <f ca="1"/>
        <v/>
      </c>
      <c r="F119" s="489" t="str">
        <f ca="1"/>
        <v/>
      </c>
      <c r="G119" s="490" t="str">
        <f ca="1"/>
        <v/>
      </c>
      <c r="H119" s="490" t="str">
        <f ca="1"/>
        <v/>
      </c>
      <c r="I119" s="490" t="str">
        <f ca="1"/>
        <v/>
      </c>
      <c r="J119" s="490" t="str">
        <f ca="1"/>
        <v/>
      </c>
      <c r="K119" s="505" t="str">
        <f ca="1"/>
        <v/>
      </c>
      <c r="L119" s="512" t="str">
        <f ca="1"/>
        <v/>
      </c>
      <c r="M119" s="448" t="str">
        <f ca="1"/>
        <v/>
      </c>
      <c r="N119" s="448" t="str">
        <f ca="1"/>
        <v/>
      </c>
    </row>
    <row r="120" spans="1:14" x14ac:dyDescent="0.2">
      <c r="A120" s="5"/>
      <c r="B120" s="249"/>
      <c r="C120" s="383" t="str">
        <f ca="1"/>
        <v/>
      </c>
      <c r="D120" s="489" t="str">
        <f ca="1"/>
        <v/>
      </c>
      <c r="E120" s="505" t="str">
        <f ca="1"/>
        <v/>
      </c>
      <c r="F120" s="489" t="str">
        <f ca="1"/>
        <v/>
      </c>
      <c r="G120" s="490" t="str">
        <f ca="1"/>
        <v/>
      </c>
      <c r="H120" s="490" t="str">
        <f ca="1"/>
        <v/>
      </c>
      <c r="I120" s="490" t="str">
        <f ca="1"/>
        <v/>
      </c>
      <c r="J120" s="490" t="str">
        <f ca="1"/>
        <v/>
      </c>
      <c r="K120" s="505" t="str">
        <f ca="1"/>
        <v/>
      </c>
      <c r="L120" s="512" t="str">
        <f ca="1"/>
        <v/>
      </c>
      <c r="M120" s="448" t="str">
        <f ca="1"/>
        <v/>
      </c>
      <c r="N120" s="448" t="str">
        <f ca="1"/>
        <v/>
      </c>
    </row>
    <row r="121" spans="1:14" x14ac:dyDescent="0.2">
      <c r="A121" s="5"/>
      <c r="B121" s="249"/>
      <c r="C121" s="383" t="str">
        <f ca="1"/>
        <v/>
      </c>
      <c r="D121" s="489" t="str">
        <f ca="1"/>
        <v/>
      </c>
      <c r="E121" s="505" t="str">
        <f ca="1"/>
        <v/>
      </c>
      <c r="F121" s="489" t="str">
        <f ca="1"/>
        <v/>
      </c>
      <c r="G121" s="490" t="str">
        <f ca="1"/>
        <v/>
      </c>
      <c r="H121" s="490" t="str">
        <f ca="1"/>
        <v/>
      </c>
      <c r="I121" s="490" t="str">
        <f ca="1"/>
        <v/>
      </c>
      <c r="J121" s="490" t="str">
        <f ca="1"/>
        <v/>
      </c>
      <c r="K121" s="505" t="str">
        <f ca="1"/>
        <v/>
      </c>
      <c r="L121" s="512" t="str">
        <f ca="1"/>
        <v/>
      </c>
      <c r="M121" s="448" t="str">
        <f ca="1"/>
        <v/>
      </c>
      <c r="N121" s="448" t="str">
        <f ca="1"/>
        <v/>
      </c>
    </row>
    <row r="122" spans="1:14" x14ac:dyDescent="0.2">
      <c r="A122" s="5"/>
      <c r="B122" s="249"/>
      <c r="C122" s="383" t="str">
        <f ca="1"/>
        <v/>
      </c>
      <c r="D122" s="489" t="str">
        <f ca="1"/>
        <v/>
      </c>
      <c r="E122" s="505" t="str">
        <f ca="1"/>
        <v/>
      </c>
      <c r="F122" s="489" t="str">
        <f ca="1"/>
        <v/>
      </c>
      <c r="G122" s="490" t="str">
        <f ca="1"/>
        <v/>
      </c>
      <c r="H122" s="490" t="str">
        <f ca="1"/>
        <v/>
      </c>
      <c r="I122" s="490" t="str">
        <f ca="1"/>
        <v/>
      </c>
      <c r="J122" s="490" t="str">
        <f ca="1"/>
        <v/>
      </c>
      <c r="K122" s="505" t="str">
        <f ca="1"/>
        <v/>
      </c>
      <c r="L122" s="512" t="str">
        <f ca="1"/>
        <v/>
      </c>
      <c r="M122" s="448" t="str">
        <f ca="1"/>
        <v/>
      </c>
      <c r="N122" s="448" t="str">
        <f ca="1"/>
        <v/>
      </c>
    </row>
    <row r="123" spans="1:14" x14ac:dyDescent="0.2">
      <c r="A123" s="5"/>
      <c r="B123" s="249"/>
      <c r="C123" s="383" t="str">
        <f ca="1"/>
        <v/>
      </c>
      <c r="D123" s="489" t="str">
        <f ca="1"/>
        <v/>
      </c>
      <c r="E123" s="505" t="str">
        <f ca="1"/>
        <v/>
      </c>
      <c r="F123" s="489" t="str">
        <f ca="1"/>
        <v/>
      </c>
      <c r="G123" s="490" t="str">
        <f ca="1"/>
        <v/>
      </c>
      <c r="H123" s="490" t="str">
        <f ca="1"/>
        <v/>
      </c>
      <c r="I123" s="490" t="str">
        <f ca="1"/>
        <v/>
      </c>
      <c r="J123" s="490" t="str">
        <f ca="1"/>
        <v/>
      </c>
      <c r="K123" s="505" t="str">
        <f ca="1"/>
        <v/>
      </c>
      <c r="L123" s="512" t="str">
        <f ca="1"/>
        <v/>
      </c>
      <c r="M123" s="448" t="str">
        <f ca="1"/>
        <v/>
      </c>
      <c r="N123" s="448" t="str">
        <f ca="1"/>
        <v/>
      </c>
    </row>
    <row r="124" spans="1:14" x14ac:dyDescent="0.2">
      <c r="A124" s="5"/>
      <c r="B124" s="249"/>
      <c r="C124" s="383" t="str">
        <f ca="1"/>
        <v/>
      </c>
      <c r="D124" s="489" t="str">
        <f ca="1"/>
        <v/>
      </c>
      <c r="E124" s="505" t="str">
        <f ca="1"/>
        <v/>
      </c>
      <c r="F124" s="489" t="str">
        <f ca="1"/>
        <v/>
      </c>
      <c r="G124" s="490" t="str">
        <f ca="1"/>
        <v/>
      </c>
      <c r="H124" s="490" t="str">
        <f ca="1"/>
        <v/>
      </c>
      <c r="I124" s="490" t="str">
        <f ca="1"/>
        <v/>
      </c>
      <c r="J124" s="490" t="str">
        <f ca="1"/>
        <v/>
      </c>
      <c r="K124" s="505" t="str">
        <f ca="1"/>
        <v/>
      </c>
      <c r="L124" s="512" t="str">
        <f ca="1"/>
        <v/>
      </c>
      <c r="M124" s="448" t="str">
        <f ca="1"/>
        <v/>
      </c>
      <c r="N124" s="448" t="str">
        <f ca="1"/>
        <v/>
      </c>
    </row>
    <row r="125" spans="1:14" x14ac:dyDescent="0.2">
      <c r="A125" s="5"/>
      <c r="B125" s="249"/>
      <c r="C125" s="383" t="str">
        <f ca="1"/>
        <v/>
      </c>
      <c r="D125" s="489" t="str">
        <f ca="1"/>
        <v/>
      </c>
      <c r="E125" s="505" t="str">
        <f ca="1"/>
        <v/>
      </c>
      <c r="F125" s="489" t="str">
        <f ca="1"/>
        <v/>
      </c>
      <c r="G125" s="490" t="str">
        <f ca="1"/>
        <v/>
      </c>
      <c r="H125" s="490" t="str">
        <f ca="1"/>
        <v/>
      </c>
      <c r="I125" s="490" t="str">
        <f ca="1"/>
        <v/>
      </c>
      <c r="J125" s="490" t="str">
        <f ca="1"/>
        <v/>
      </c>
      <c r="K125" s="505" t="str">
        <f ca="1"/>
        <v/>
      </c>
      <c r="L125" s="512" t="str">
        <f ca="1"/>
        <v/>
      </c>
      <c r="M125" s="448" t="str">
        <f ca="1"/>
        <v/>
      </c>
      <c r="N125" s="448" t="str">
        <f ca="1"/>
        <v/>
      </c>
    </row>
    <row r="126" spans="1:14" x14ac:dyDescent="0.2">
      <c r="A126" s="5"/>
      <c r="B126" s="249"/>
      <c r="C126" s="12"/>
      <c r="D126" s="489"/>
      <c r="E126" s="505"/>
      <c r="F126" s="489"/>
      <c r="G126" s="490"/>
      <c r="H126" s="490"/>
      <c r="I126" s="490"/>
      <c r="J126" s="490"/>
      <c r="K126" s="505"/>
      <c r="L126" s="512"/>
      <c r="M126" s="448"/>
      <c r="N126" s="448"/>
    </row>
    <row r="127" spans="1:14" ht="13.5" thickBot="1" x14ac:dyDescent="0.25">
      <c r="A127" s="5"/>
      <c r="B127" s="250"/>
      <c r="C127" s="268" t="s">
        <v>243</v>
      </c>
      <c r="D127" s="484">
        <f t="shared" ref="D127:K127" ca="1" si="0">SUBTOTAL(9,D8:D125)</f>
        <v>0</v>
      </c>
      <c r="E127" s="508">
        <f t="shared" ca="1" si="0"/>
        <v>0</v>
      </c>
      <c r="F127" s="484">
        <f t="shared" ca="1" si="0"/>
        <v>0</v>
      </c>
      <c r="G127" s="484">
        <f t="shared" ca="1" si="0"/>
        <v>0</v>
      </c>
      <c r="H127" s="484">
        <f t="shared" ca="1" si="0"/>
        <v>0.38314799999999999</v>
      </c>
      <c r="I127" s="484">
        <f t="shared" ca="1" si="0"/>
        <v>0.88635599999999992</v>
      </c>
      <c r="J127" s="484">
        <f t="shared" ca="1" si="0"/>
        <v>1.0366919999999999</v>
      </c>
      <c r="K127" s="508">
        <f t="shared" ca="1" si="0"/>
        <v>1.254888</v>
      </c>
      <c r="L127" s="512"/>
      <c r="M127" s="448"/>
      <c r="N127" s="448"/>
    </row>
    <row r="128" spans="1:14" ht="18" x14ac:dyDescent="0.2">
      <c r="A128" s="5"/>
      <c r="B128" s="252"/>
      <c r="C128" s="248" t="s">
        <v>161</v>
      </c>
      <c r="D128" s="328"/>
      <c r="E128" s="509"/>
      <c r="F128" s="328"/>
      <c r="G128" s="328"/>
      <c r="H128" s="328"/>
      <c r="I128" s="328"/>
      <c r="J128" s="328"/>
      <c r="K128" s="509"/>
      <c r="L128" s="512"/>
      <c r="M128" s="448"/>
      <c r="N128" s="448"/>
    </row>
    <row r="129" spans="1:14" x14ac:dyDescent="0.2">
      <c r="A129" s="5"/>
      <c r="B129" s="249" t="str">
        <f ca="1">+'I-4 History'!B97</f>
        <v>DA-11</v>
      </c>
      <c r="C129" s="14" t="str">
        <f ca="1">+'I-4 History'!C97</f>
        <v>Asset Assessment (Inspections)</v>
      </c>
      <c r="D129" s="327"/>
      <c r="E129" s="506"/>
      <c r="F129" s="327"/>
      <c r="G129" s="327"/>
      <c r="H129" s="327"/>
      <c r="I129" s="327"/>
      <c r="J129" s="327"/>
      <c r="K129" s="506"/>
      <c r="L129" s="512"/>
      <c r="M129" s="448"/>
      <c r="N129" s="448"/>
    </row>
    <row r="130" spans="1:14" x14ac:dyDescent="0.2">
      <c r="A130" s="5"/>
      <c r="B130" s="249"/>
      <c r="C130" s="383" t="str">
        <f t="array" aca="1" ref="C130:K139" ca="1">+'DA-11'!$A$160:$I$169</f>
        <v>Step Change</v>
      </c>
      <c r="D130" s="489">
        <f ca="1"/>
        <v>0</v>
      </c>
      <c r="E130" s="505">
        <f ca="1"/>
        <v>0</v>
      </c>
      <c r="F130" s="489">
        <f ca="1"/>
        <v>0</v>
      </c>
      <c r="G130" s="490">
        <f ca="1"/>
        <v>0</v>
      </c>
      <c r="H130" s="490">
        <f ca="1"/>
        <v>0</v>
      </c>
      <c r="I130" s="490">
        <f ca="1"/>
        <v>0</v>
      </c>
      <c r="J130" s="490">
        <f ca="1"/>
        <v>0</v>
      </c>
      <c r="K130" s="505">
        <f ca="1"/>
        <v>0</v>
      </c>
      <c r="L130" s="512">
        <f t="array" aca="1" ref="L130:N139" ca="1">+'DA-11'!$K$160:$M$169</f>
        <v>0</v>
      </c>
      <c r="M130" s="448">
        <f ca="1"/>
        <v>0</v>
      </c>
      <c r="N130" s="448">
        <f ca="1"/>
        <v>0</v>
      </c>
    </row>
    <row r="131" spans="1:14" x14ac:dyDescent="0.2">
      <c r="A131" s="5"/>
      <c r="B131" s="249"/>
      <c r="C131" s="383" t="str">
        <f ca="1"/>
        <v/>
      </c>
      <c r="D131" s="489" t="str">
        <f ca="1"/>
        <v/>
      </c>
      <c r="E131" s="505" t="str">
        <f ca="1"/>
        <v/>
      </c>
      <c r="F131" s="489" t="str">
        <f ca="1"/>
        <v/>
      </c>
      <c r="G131" s="490" t="str">
        <f ca="1"/>
        <v/>
      </c>
      <c r="H131" s="490" t="str">
        <f ca="1"/>
        <v/>
      </c>
      <c r="I131" s="490" t="str">
        <f ca="1"/>
        <v/>
      </c>
      <c r="J131" s="490" t="str">
        <f ca="1"/>
        <v/>
      </c>
      <c r="K131" s="505" t="str">
        <f ca="1"/>
        <v/>
      </c>
      <c r="L131" s="512" t="str">
        <f ca="1"/>
        <v/>
      </c>
      <c r="M131" s="448" t="str">
        <f ca="1"/>
        <v/>
      </c>
      <c r="N131" s="448" t="str">
        <f ca="1"/>
        <v/>
      </c>
    </row>
    <row r="132" spans="1:14" x14ac:dyDescent="0.2">
      <c r="A132" s="5"/>
      <c r="B132" s="249"/>
      <c r="C132" s="383" t="str">
        <f ca="1"/>
        <v/>
      </c>
      <c r="D132" s="489" t="str">
        <f ca="1"/>
        <v/>
      </c>
      <c r="E132" s="505" t="str">
        <f ca="1"/>
        <v/>
      </c>
      <c r="F132" s="489" t="str">
        <f ca="1"/>
        <v/>
      </c>
      <c r="G132" s="490" t="str">
        <f ca="1"/>
        <v/>
      </c>
      <c r="H132" s="490" t="str">
        <f ca="1"/>
        <v/>
      </c>
      <c r="I132" s="490" t="str">
        <f ca="1"/>
        <v/>
      </c>
      <c r="J132" s="490" t="str">
        <f ca="1"/>
        <v/>
      </c>
      <c r="K132" s="505" t="str">
        <f ca="1"/>
        <v/>
      </c>
      <c r="L132" s="512" t="str">
        <f ca="1"/>
        <v/>
      </c>
      <c r="M132" s="448" t="str">
        <f ca="1"/>
        <v/>
      </c>
      <c r="N132" s="448" t="str">
        <f ca="1"/>
        <v/>
      </c>
    </row>
    <row r="133" spans="1:14" x14ac:dyDescent="0.2">
      <c r="A133" s="5"/>
      <c r="B133" s="249"/>
      <c r="C133" s="383" t="str">
        <f ca="1"/>
        <v/>
      </c>
      <c r="D133" s="489" t="str">
        <f ca="1"/>
        <v/>
      </c>
      <c r="E133" s="505" t="str">
        <f ca="1"/>
        <v/>
      </c>
      <c r="F133" s="489" t="str">
        <f ca="1"/>
        <v/>
      </c>
      <c r="G133" s="490" t="str">
        <f ca="1"/>
        <v/>
      </c>
      <c r="H133" s="490" t="str">
        <f ca="1"/>
        <v/>
      </c>
      <c r="I133" s="490" t="str">
        <f ca="1"/>
        <v/>
      </c>
      <c r="J133" s="490" t="str">
        <f ca="1"/>
        <v/>
      </c>
      <c r="K133" s="505" t="str">
        <f ca="1"/>
        <v/>
      </c>
      <c r="L133" s="512" t="str">
        <f ca="1"/>
        <v/>
      </c>
      <c r="M133" s="448" t="str">
        <f ca="1"/>
        <v/>
      </c>
      <c r="N133" s="448" t="str">
        <f ca="1"/>
        <v/>
      </c>
    </row>
    <row r="134" spans="1:14" x14ac:dyDescent="0.2">
      <c r="A134" s="5"/>
      <c r="B134" s="249"/>
      <c r="C134" s="383" t="str">
        <f ca="1"/>
        <v/>
      </c>
      <c r="D134" s="489" t="str">
        <f ca="1"/>
        <v/>
      </c>
      <c r="E134" s="505" t="str">
        <f ca="1"/>
        <v/>
      </c>
      <c r="F134" s="489" t="str">
        <f ca="1"/>
        <v/>
      </c>
      <c r="G134" s="490" t="str">
        <f ca="1"/>
        <v/>
      </c>
      <c r="H134" s="490" t="str">
        <f ca="1"/>
        <v/>
      </c>
      <c r="I134" s="490" t="str">
        <f ca="1"/>
        <v/>
      </c>
      <c r="J134" s="490" t="str">
        <f ca="1"/>
        <v/>
      </c>
      <c r="K134" s="505" t="str">
        <f ca="1"/>
        <v/>
      </c>
      <c r="L134" s="512" t="str">
        <f ca="1"/>
        <v/>
      </c>
      <c r="M134" s="448" t="str">
        <f ca="1"/>
        <v/>
      </c>
      <c r="N134" s="448" t="str">
        <f ca="1"/>
        <v/>
      </c>
    </row>
    <row r="135" spans="1:14" x14ac:dyDescent="0.2">
      <c r="A135" s="5"/>
      <c r="B135" s="249"/>
      <c r="C135" s="383" t="str">
        <f ca="1"/>
        <v/>
      </c>
      <c r="D135" s="489" t="str">
        <f ca="1"/>
        <v/>
      </c>
      <c r="E135" s="505" t="str">
        <f ca="1"/>
        <v/>
      </c>
      <c r="F135" s="489" t="str">
        <f ca="1"/>
        <v/>
      </c>
      <c r="G135" s="490" t="str">
        <f ca="1"/>
        <v/>
      </c>
      <c r="H135" s="490" t="str">
        <f ca="1"/>
        <v/>
      </c>
      <c r="I135" s="490" t="str">
        <f ca="1"/>
        <v/>
      </c>
      <c r="J135" s="490" t="str">
        <f ca="1"/>
        <v/>
      </c>
      <c r="K135" s="505" t="str">
        <f ca="1"/>
        <v/>
      </c>
      <c r="L135" s="512" t="str">
        <f ca="1"/>
        <v/>
      </c>
      <c r="M135" s="448" t="str">
        <f ca="1"/>
        <v/>
      </c>
      <c r="N135" s="448" t="str">
        <f ca="1"/>
        <v/>
      </c>
    </row>
    <row r="136" spans="1:14" x14ac:dyDescent="0.2">
      <c r="B136" s="249"/>
      <c r="C136" s="383" t="str">
        <f ca="1"/>
        <v/>
      </c>
      <c r="D136" s="489" t="str">
        <f ca="1"/>
        <v/>
      </c>
      <c r="E136" s="505" t="str">
        <f ca="1"/>
        <v/>
      </c>
      <c r="F136" s="489" t="str">
        <f ca="1"/>
        <v/>
      </c>
      <c r="G136" s="490" t="str">
        <f ca="1"/>
        <v/>
      </c>
      <c r="H136" s="490" t="str">
        <f ca="1"/>
        <v/>
      </c>
      <c r="I136" s="490" t="str">
        <f ca="1"/>
        <v/>
      </c>
      <c r="J136" s="490" t="str">
        <f ca="1"/>
        <v/>
      </c>
      <c r="K136" s="505" t="str">
        <f ca="1"/>
        <v/>
      </c>
      <c r="L136" s="512" t="str">
        <f ca="1"/>
        <v/>
      </c>
      <c r="M136" s="448" t="str">
        <f ca="1"/>
        <v/>
      </c>
      <c r="N136" s="448" t="str">
        <f ca="1"/>
        <v/>
      </c>
    </row>
    <row r="137" spans="1:14" x14ac:dyDescent="0.2">
      <c r="B137" s="249"/>
      <c r="C137" s="383" t="str">
        <f ca="1"/>
        <v/>
      </c>
      <c r="D137" s="489" t="str">
        <f ca="1"/>
        <v/>
      </c>
      <c r="E137" s="505" t="str">
        <f ca="1"/>
        <v/>
      </c>
      <c r="F137" s="489" t="str">
        <f ca="1"/>
        <v/>
      </c>
      <c r="G137" s="490" t="str">
        <f ca="1"/>
        <v/>
      </c>
      <c r="H137" s="490" t="str">
        <f ca="1"/>
        <v/>
      </c>
      <c r="I137" s="490" t="str">
        <f ca="1"/>
        <v/>
      </c>
      <c r="J137" s="490" t="str">
        <f ca="1"/>
        <v/>
      </c>
      <c r="K137" s="505" t="str">
        <f ca="1"/>
        <v/>
      </c>
      <c r="L137" s="512" t="str">
        <f ca="1"/>
        <v/>
      </c>
      <c r="M137" s="448" t="str">
        <f ca="1"/>
        <v/>
      </c>
      <c r="N137" s="448" t="str">
        <f ca="1"/>
        <v/>
      </c>
    </row>
    <row r="138" spans="1:14" x14ac:dyDescent="0.2">
      <c r="B138" s="249"/>
      <c r="C138" s="383" t="str">
        <f ca="1"/>
        <v/>
      </c>
      <c r="D138" s="489" t="str">
        <f ca="1"/>
        <v/>
      </c>
      <c r="E138" s="505" t="str">
        <f ca="1"/>
        <v/>
      </c>
      <c r="F138" s="489" t="str">
        <f ca="1"/>
        <v/>
      </c>
      <c r="G138" s="490" t="str">
        <f ca="1"/>
        <v/>
      </c>
      <c r="H138" s="490" t="str">
        <f ca="1"/>
        <v/>
      </c>
      <c r="I138" s="490" t="str">
        <f ca="1"/>
        <v/>
      </c>
      <c r="J138" s="490" t="str">
        <f ca="1"/>
        <v/>
      </c>
      <c r="K138" s="505" t="str">
        <f ca="1"/>
        <v/>
      </c>
      <c r="L138" s="512" t="str">
        <f ca="1"/>
        <v/>
      </c>
      <c r="M138" s="448" t="str">
        <f ca="1"/>
        <v/>
      </c>
      <c r="N138" s="448" t="str">
        <f ca="1"/>
        <v/>
      </c>
    </row>
    <row r="139" spans="1:14" x14ac:dyDescent="0.2">
      <c r="B139" s="249"/>
      <c r="C139" s="383" t="str">
        <f ca="1"/>
        <v/>
      </c>
      <c r="D139" s="489" t="str">
        <f ca="1"/>
        <v/>
      </c>
      <c r="E139" s="505" t="str">
        <f ca="1"/>
        <v/>
      </c>
      <c r="F139" s="489" t="str">
        <f ca="1"/>
        <v/>
      </c>
      <c r="G139" s="490" t="str">
        <f ca="1"/>
        <v/>
      </c>
      <c r="H139" s="490" t="str">
        <f ca="1"/>
        <v/>
      </c>
      <c r="I139" s="490" t="str">
        <f ca="1"/>
        <v/>
      </c>
      <c r="J139" s="490" t="str">
        <f ca="1"/>
        <v/>
      </c>
      <c r="K139" s="505" t="str">
        <f ca="1"/>
        <v/>
      </c>
      <c r="L139" s="512" t="str">
        <f ca="1"/>
        <v/>
      </c>
      <c r="M139" s="448" t="str">
        <f ca="1"/>
        <v/>
      </c>
      <c r="N139" s="448" t="str">
        <f ca="1"/>
        <v/>
      </c>
    </row>
    <row r="140" spans="1:14" x14ac:dyDescent="0.2">
      <c r="B140" s="249"/>
      <c r="C140" s="12"/>
      <c r="D140" s="489"/>
      <c r="E140" s="505"/>
      <c r="F140" s="489"/>
      <c r="G140" s="490"/>
      <c r="H140" s="490"/>
      <c r="I140" s="490"/>
      <c r="J140" s="490"/>
      <c r="K140" s="505"/>
      <c r="L140" s="512"/>
      <c r="M140" s="448"/>
      <c r="N140" s="448"/>
    </row>
    <row r="141" spans="1:14" x14ac:dyDescent="0.2">
      <c r="A141" s="5"/>
      <c r="B141" s="249" t="str">
        <f ca="1">+'I-4 History'!B106</f>
        <v>DA-12</v>
      </c>
      <c r="C141" s="14" t="str">
        <f ca="1">+'I-4 History'!C106</f>
        <v>Asset Maintenance</v>
      </c>
      <c r="D141" s="489"/>
      <c r="E141" s="505"/>
      <c r="F141" s="489"/>
      <c r="G141" s="490"/>
      <c r="H141" s="490"/>
      <c r="I141" s="490"/>
      <c r="J141" s="490"/>
      <c r="K141" s="505"/>
      <c r="L141" s="512"/>
      <c r="M141" s="448"/>
      <c r="N141" s="448"/>
    </row>
    <row r="142" spans="1:14" ht="25.5" x14ac:dyDescent="0.2">
      <c r="A142" s="5"/>
      <c r="B142" s="249"/>
      <c r="C142" s="900" t="str">
        <f t="array" aca="1" ref="C142:K151" ca="1">+'DA-12'!$A$160:$I$169</f>
        <v>Step Change - Reclassification of distribution line refurbishment</v>
      </c>
      <c r="D142" s="489">
        <f ca="1"/>
        <v>0</v>
      </c>
      <c r="E142" s="505">
        <f ca="1"/>
        <v>0</v>
      </c>
      <c r="F142" s="489">
        <f ca="1"/>
        <v>0</v>
      </c>
      <c r="G142" s="490">
        <f ca="1"/>
        <v>13.444350487254241</v>
      </c>
      <c r="H142" s="490">
        <f ca="1"/>
        <v>12.771660599294485</v>
      </c>
      <c r="I142" s="490">
        <f ca="1"/>
        <v>12.771660599294485</v>
      </c>
      <c r="J142" s="490">
        <f ca="1"/>
        <v>12.771660599294485</v>
      </c>
      <c r="K142" s="505">
        <f ca="1"/>
        <v>12.771660599294485</v>
      </c>
      <c r="L142" s="512">
        <f t="array" aca="1" ref="L142:N151" ca="1">+'DA-12'!$K$160:$M$169</f>
        <v>0</v>
      </c>
      <c r="M142" s="448">
        <f ca="1"/>
        <v>0</v>
      </c>
      <c r="N142" s="448">
        <f ca="1"/>
        <v>0</v>
      </c>
    </row>
    <row r="143" spans="1:14" x14ac:dyDescent="0.2">
      <c r="A143" s="5"/>
      <c r="B143" s="249"/>
      <c r="C143" s="900" t="str">
        <f ca="1"/>
        <v/>
      </c>
      <c r="D143" s="489" t="str">
        <f ca="1"/>
        <v/>
      </c>
      <c r="E143" s="505" t="str">
        <f ca="1"/>
        <v/>
      </c>
      <c r="F143" s="489" t="str">
        <f ca="1"/>
        <v/>
      </c>
      <c r="G143" s="490" t="str">
        <f ca="1"/>
        <v/>
      </c>
      <c r="H143" s="490" t="str">
        <f ca="1"/>
        <v/>
      </c>
      <c r="I143" s="490" t="str">
        <f ca="1"/>
        <v/>
      </c>
      <c r="J143" s="490" t="str">
        <f ca="1"/>
        <v/>
      </c>
      <c r="K143" s="505" t="str">
        <f ca="1"/>
        <v/>
      </c>
      <c r="L143" s="512" t="str">
        <f ca="1"/>
        <v/>
      </c>
      <c r="M143" s="448" t="str">
        <f ca="1"/>
        <v/>
      </c>
      <c r="N143" s="448" t="str">
        <f ca="1"/>
        <v/>
      </c>
    </row>
    <row r="144" spans="1:14" x14ac:dyDescent="0.2">
      <c r="A144" s="5"/>
      <c r="B144" s="249"/>
      <c r="C144" s="900" t="str">
        <f ca="1"/>
        <v/>
      </c>
      <c r="D144" s="489" t="str">
        <f ca="1"/>
        <v/>
      </c>
      <c r="E144" s="505" t="str">
        <f ca="1"/>
        <v/>
      </c>
      <c r="F144" s="489" t="str">
        <f ca="1"/>
        <v/>
      </c>
      <c r="G144" s="490" t="str">
        <f ca="1"/>
        <v/>
      </c>
      <c r="H144" s="490" t="str">
        <f ca="1"/>
        <v/>
      </c>
      <c r="I144" s="490" t="str">
        <f ca="1"/>
        <v/>
      </c>
      <c r="J144" s="490" t="str">
        <f ca="1"/>
        <v/>
      </c>
      <c r="K144" s="505" t="str">
        <f ca="1"/>
        <v/>
      </c>
      <c r="L144" s="512" t="str">
        <f ca="1"/>
        <v/>
      </c>
      <c r="M144" s="448" t="str">
        <f ca="1"/>
        <v/>
      </c>
      <c r="N144" s="448" t="str">
        <f ca="1"/>
        <v/>
      </c>
    </row>
    <row r="145" spans="1:14" x14ac:dyDescent="0.2">
      <c r="A145" s="5"/>
      <c r="B145" s="249"/>
      <c r="C145" s="900" t="str">
        <f ca="1"/>
        <v/>
      </c>
      <c r="D145" s="489" t="str">
        <f ca="1"/>
        <v/>
      </c>
      <c r="E145" s="505" t="str">
        <f ca="1"/>
        <v/>
      </c>
      <c r="F145" s="489" t="str">
        <f ca="1"/>
        <v/>
      </c>
      <c r="G145" s="490" t="str">
        <f ca="1"/>
        <v/>
      </c>
      <c r="H145" s="490" t="str">
        <f ca="1"/>
        <v/>
      </c>
      <c r="I145" s="490" t="str">
        <f ca="1"/>
        <v/>
      </c>
      <c r="J145" s="490" t="str">
        <f ca="1"/>
        <v/>
      </c>
      <c r="K145" s="505" t="str">
        <f ca="1"/>
        <v/>
      </c>
      <c r="L145" s="512" t="str">
        <f ca="1"/>
        <v/>
      </c>
      <c r="M145" s="448" t="str">
        <f ca="1"/>
        <v/>
      </c>
      <c r="N145" s="448" t="str">
        <f ca="1"/>
        <v/>
      </c>
    </row>
    <row r="146" spans="1:14" x14ac:dyDescent="0.2">
      <c r="A146" s="5"/>
      <c r="B146" s="249"/>
      <c r="C146" s="900" t="str">
        <f ca="1"/>
        <v/>
      </c>
      <c r="D146" s="489" t="str">
        <f ca="1"/>
        <v/>
      </c>
      <c r="E146" s="505" t="str">
        <f ca="1"/>
        <v/>
      </c>
      <c r="F146" s="489" t="str">
        <f ca="1"/>
        <v/>
      </c>
      <c r="G146" s="490" t="str">
        <f ca="1"/>
        <v/>
      </c>
      <c r="H146" s="490" t="str">
        <f ca="1"/>
        <v/>
      </c>
      <c r="I146" s="490" t="str">
        <f ca="1"/>
        <v/>
      </c>
      <c r="J146" s="490" t="str">
        <f ca="1"/>
        <v/>
      </c>
      <c r="K146" s="505" t="str">
        <f ca="1"/>
        <v/>
      </c>
      <c r="L146" s="512" t="str">
        <f ca="1"/>
        <v/>
      </c>
      <c r="M146" s="448" t="str">
        <f ca="1"/>
        <v/>
      </c>
      <c r="N146" s="448" t="str">
        <f ca="1"/>
        <v/>
      </c>
    </row>
    <row r="147" spans="1:14" x14ac:dyDescent="0.2">
      <c r="B147" s="249"/>
      <c r="C147" s="900" t="str">
        <f ca="1"/>
        <v/>
      </c>
      <c r="D147" s="489" t="str">
        <f ca="1"/>
        <v/>
      </c>
      <c r="E147" s="505" t="str">
        <f ca="1"/>
        <v/>
      </c>
      <c r="F147" s="489" t="str">
        <f ca="1"/>
        <v/>
      </c>
      <c r="G147" s="490" t="str">
        <f ca="1"/>
        <v/>
      </c>
      <c r="H147" s="490" t="str">
        <f ca="1"/>
        <v/>
      </c>
      <c r="I147" s="490" t="str">
        <f ca="1"/>
        <v/>
      </c>
      <c r="J147" s="490" t="str">
        <f ca="1"/>
        <v/>
      </c>
      <c r="K147" s="505" t="str">
        <f ca="1"/>
        <v/>
      </c>
      <c r="L147" s="512" t="str">
        <f ca="1"/>
        <v/>
      </c>
      <c r="M147" s="448" t="str">
        <f ca="1"/>
        <v/>
      </c>
      <c r="N147" s="448" t="str">
        <f ca="1"/>
        <v/>
      </c>
    </row>
    <row r="148" spans="1:14" x14ac:dyDescent="0.2">
      <c r="B148" s="249"/>
      <c r="C148" s="900" t="str">
        <f ca="1"/>
        <v/>
      </c>
      <c r="D148" s="489" t="str">
        <f ca="1"/>
        <v/>
      </c>
      <c r="E148" s="505" t="str">
        <f ca="1"/>
        <v/>
      </c>
      <c r="F148" s="489" t="str">
        <f ca="1"/>
        <v/>
      </c>
      <c r="G148" s="490" t="str">
        <f ca="1"/>
        <v/>
      </c>
      <c r="H148" s="490" t="str">
        <f ca="1"/>
        <v/>
      </c>
      <c r="I148" s="490" t="str">
        <f ca="1"/>
        <v/>
      </c>
      <c r="J148" s="490" t="str">
        <f ca="1"/>
        <v/>
      </c>
      <c r="K148" s="505" t="str">
        <f ca="1"/>
        <v/>
      </c>
      <c r="L148" s="512" t="str">
        <f ca="1"/>
        <v/>
      </c>
      <c r="M148" s="448" t="str">
        <f ca="1"/>
        <v/>
      </c>
      <c r="N148" s="448" t="str">
        <f ca="1"/>
        <v/>
      </c>
    </row>
    <row r="149" spans="1:14" x14ac:dyDescent="0.2">
      <c r="B149" s="249"/>
      <c r="C149" s="900" t="str">
        <f ca="1"/>
        <v/>
      </c>
      <c r="D149" s="489" t="str">
        <f ca="1"/>
        <v/>
      </c>
      <c r="E149" s="505" t="str">
        <f ca="1"/>
        <v/>
      </c>
      <c r="F149" s="489" t="str">
        <f ca="1"/>
        <v/>
      </c>
      <c r="G149" s="490" t="str">
        <f ca="1"/>
        <v/>
      </c>
      <c r="H149" s="490" t="str">
        <f ca="1"/>
        <v/>
      </c>
      <c r="I149" s="490" t="str">
        <f ca="1"/>
        <v/>
      </c>
      <c r="J149" s="490" t="str">
        <f ca="1"/>
        <v/>
      </c>
      <c r="K149" s="505" t="str">
        <f ca="1"/>
        <v/>
      </c>
      <c r="L149" s="512" t="str">
        <f ca="1"/>
        <v/>
      </c>
      <c r="M149" s="448" t="str">
        <f ca="1"/>
        <v/>
      </c>
      <c r="N149" s="448" t="str">
        <f ca="1"/>
        <v/>
      </c>
    </row>
    <row r="150" spans="1:14" x14ac:dyDescent="0.2">
      <c r="B150" s="249"/>
      <c r="C150" s="900" t="str">
        <f ca="1"/>
        <v/>
      </c>
      <c r="D150" s="489" t="str">
        <f ca="1"/>
        <v/>
      </c>
      <c r="E150" s="505" t="str">
        <f ca="1"/>
        <v/>
      </c>
      <c r="F150" s="489" t="str">
        <f ca="1"/>
        <v/>
      </c>
      <c r="G150" s="490" t="str">
        <f ca="1"/>
        <v/>
      </c>
      <c r="H150" s="490" t="str">
        <f ca="1"/>
        <v/>
      </c>
      <c r="I150" s="490" t="str">
        <f ca="1"/>
        <v/>
      </c>
      <c r="J150" s="490" t="str">
        <f ca="1"/>
        <v/>
      </c>
      <c r="K150" s="505" t="str">
        <f ca="1"/>
        <v/>
      </c>
      <c r="L150" s="512" t="str">
        <f ca="1"/>
        <v/>
      </c>
      <c r="M150" s="448" t="str">
        <f ca="1"/>
        <v/>
      </c>
      <c r="N150" s="448" t="str">
        <f ca="1"/>
        <v/>
      </c>
    </row>
    <row r="151" spans="1:14" x14ac:dyDescent="0.2">
      <c r="B151" s="249"/>
      <c r="C151" s="900" t="str">
        <f ca="1"/>
        <v/>
      </c>
      <c r="D151" s="489" t="str">
        <f ca="1"/>
        <v/>
      </c>
      <c r="E151" s="505" t="str">
        <f ca="1"/>
        <v/>
      </c>
      <c r="F151" s="489" t="str">
        <f ca="1"/>
        <v/>
      </c>
      <c r="G151" s="490" t="str">
        <f ca="1"/>
        <v/>
      </c>
      <c r="H151" s="490" t="str">
        <f ca="1"/>
        <v/>
      </c>
      <c r="I151" s="490" t="str">
        <f ca="1"/>
        <v/>
      </c>
      <c r="J151" s="490" t="str">
        <f ca="1"/>
        <v/>
      </c>
      <c r="K151" s="505" t="str">
        <f ca="1"/>
        <v/>
      </c>
      <c r="L151" s="512" t="str">
        <f ca="1"/>
        <v/>
      </c>
      <c r="M151" s="448" t="str">
        <f ca="1"/>
        <v/>
      </c>
      <c r="N151" s="448" t="str">
        <f ca="1"/>
        <v/>
      </c>
    </row>
    <row r="152" spans="1:14" x14ac:dyDescent="0.2">
      <c r="B152" s="249"/>
      <c r="C152" s="900"/>
      <c r="D152" s="489"/>
      <c r="E152" s="505"/>
      <c r="F152" s="489"/>
      <c r="G152" s="490"/>
      <c r="H152" s="490"/>
      <c r="I152" s="490"/>
      <c r="J152" s="490"/>
      <c r="K152" s="505"/>
      <c r="L152" s="512"/>
      <c r="M152" s="448"/>
      <c r="N152" s="448"/>
    </row>
    <row r="153" spans="1:14" x14ac:dyDescent="0.2">
      <c r="A153" s="5"/>
      <c r="B153" s="249" t="str">
        <f ca="1">+'I-4 History'!B115</f>
        <v>DA-13</v>
      </c>
      <c r="C153" s="14" t="str">
        <f ca="1">+'I-4 History'!C115</f>
        <v>Substation Property Maintenance</v>
      </c>
      <c r="D153" s="489"/>
      <c r="E153" s="505"/>
      <c r="F153" s="489"/>
      <c r="G153" s="490"/>
      <c r="H153" s="490"/>
      <c r="I153" s="490"/>
      <c r="J153" s="490"/>
      <c r="K153" s="505"/>
      <c r="L153" s="512"/>
      <c r="M153" s="448"/>
      <c r="N153" s="448"/>
    </row>
    <row r="154" spans="1:14" x14ac:dyDescent="0.2">
      <c r="A154" s="5"/>
      <c r="B154" s="249"/>
      <c r="C154" s="900" t="str">
        <f t="array" aca="1" ref="C154:K163" ca="1">+'DA-13'!$A$160:$I$169</f>
        <v>Step Change</v>
      </c>
      <c r="D154" s="489">
        <f ca="1"/>
        <v>0</v>
      </c>
      <c r="E154" s="505">
        <f ca="1"/>
        <v>0</v>
      </c>
      <c r="F154" s="489">
        <f ca="1"/>
        <v>0</v>
      </c>
      <c r="G154" s="490">
        <f ca="1"/>
        <v>0</v>
      </c>
      <c r="H154" s="490">
        <f ca="1"/>
        <v>0</v>
      </c>
      <c r="I154" s="490">
        <f ca="1"/>
        <v>0</v>
      </c>
      <c r="J154" s="490">
        <f ca="1"/>
        <v>0</v>
      </c>
      <c r="K154" s="505">
        <f ca="1"/>
        <v>0</v>
      </c>
      <c r="L154" s="512">
        <f t="array" aca="1" ref="L154:N163" ca="1">+'DA-13'!$K$160:$M$169</f>
        <v>0</v>
      </c>
      <c r="M154" s="448">
        <f ca="1"/>
        <v>0</v>
      </c>
      <c r="N154" s="448">
        <f ca="1"/>
        <v>0</v>
      </c>
    </row>
    <row r="155" spans="1:14" x14ac:dyDescent="0.2">
      <c r="A155" s="5"/>
      <c r="B155" s="249"/>
      <c r="C155" s="900" t="str">
        <f ca="1"/>
        <v/>
      </c>
      <c r="D155" s="489" t="str">
        <f ca="1"/>
        <v/>
      </c>
      <c r="E155" s="505" t="str">
        <f ca="1"/>
        <v/>
      </c>
      <c r="F155" s="489" t="str">
        <f ca="1"/>
        <v/>
      </c>
      <c r="G155" s="490" t="str">
        <f ca="1"/>
        <v/>
      </c>
      <c r="H155" s="490" t="str">
        <f ca="1"/>
        <v/>
      </c>
      <c r="I155" s="490" t="str">
        <f ca="1"/>
        <v/>
      </c>
      <c r="J155" s="490" t="str">
        <f ca="1"/>
        <v/>
      </c>
      <c r="K155" s="505" t="str">
        <f ca="1"/>
        <v/>
      </c>
      <c r="L155" s="512" t="str">
        <f ca="1"/>
        <v/>
      </c>
      <c r="M155" s="448" t="str">
        <f ca="1"/>
        <v/>
      </c>
      <c r="N155" s="448" t="str">
        <f ca="1"/>
        <v/>
      </c>
    </row>
    <row r="156" spans="1:14" x14ac:dyDescent="0.2">
      <c r="A156" s="5"/>
      <c r="B156" s="249"/>
      <c r="C156" s="900" t="str">
        <f ca="1"/>
        <v/>
      </c>
      <c r="D156" s="489" t="str">
        <f ca="1"/>
        <v/>
      </c>
      <c r="E156" s="505" t="str">
        <f ca="1"/>
        <v/>
      </c>
      <c r="F156" s="489" t="str">
        <f ca="1"/>
        <v/>
      </c>
      <c r="G156" s="490" t="str">
        <f ca="1"/>
        <v/>
      </c>
      <c r="H156" s="490" t="str">
        <f ca="1"/>
        <v/>
      </c>
      <c r="I156" s="490" t="str">
        <f ca="1"/>
        <v/>
      </c>
      <c r="J156" s="490" t="str">
        <f ca="1"/>
        <v/>
      </c>
      <c r="K156" s="505" t="str">
        <f ca="1"/>
        <v/>
      </c>
      <c r="L156" s="512" t="str">
        <f ca="1"/>
        <v/>
      </c>
      <c r="M156" s="448" t="str">
        <f ca="1"/>
        <v/>
      </c>
      <c r="N156" s="448" t="str">
        <f ca="1"/>
        <v/>
      </c>
    </row>
    <row r="157" spans="1:14" x14ac:dyDescent="0.2">
      <c r="A157" s="5"/>
      <c r="B157" s="249"/>
      <c r="C157" s="900" t="str">
        <f ca="1"/>
        <v/>
      </c>
      <c r="D157" s="489" t="str">
        <f ca="1"/>
        <v/>
      </c>
      <c r="E157" s="505" t="str">
        <f ca="1"/>
        <v/>
      </c>
      <c r="F157" s="489" t="str">
        <f ca="1"/>
        <v/>
      </c>
      <c r="G157" s="490" t="str">
        <f ca="1"/>
        <v/>
      </c>
      <c r="H157" s="490" t="str">
        <f ca="1"/>
        <v/>
      </c>
      <c r="I157" s="490" t="str">
        <f ca="1"/>
        <v/>
      </c>
      <c r="J157" s="490" t="str">
        <f ca="1"/>
        <v/>
      </c>
      <c r="K157" s="505" t="str">
        <f ca="1"/>
        <v/>
      </c>
      <c r="L157" s="512" t="str">
        <f ca="1"/>
        <v/>
      </c>
      <c r="M157" s="448" t="str">
        <f ca="1"/>
        <v/>
      </c>
      <c r="N157" s="448" t="str">
        <f ca="1"/>
        <v/>
      </c>
    </row>
    <row r="158" spans="1:14" x14ac:dyDescent="0.2">
      <c r="A158" s="5"/>
      <c r="B158" s="249"/>
      <c r="C158" s="900" t="str">
        <f ca="1"/>
        <v/>
      </c>
      <c r="D158" s="489" t="str">
        <f ca="1"/>
        <v/>
      </c>
      <c r="E158" s="505" t="str">
        <f ca="1"/>
        <v/>
      </c>
      <c r="F158" s="489" t="str">
        <f ca="1"/>
        <v/>
      </c>
      <c r="G158" s="490" t="str">
        <f ca="1"/>
        <v/>
      </c>
      <c r="H158" s="490" t="str">
        <f ca="1"/>
        <v/>
      </c>
      <c r="I158" s="490" t="str">
        <f ca="1"/>
        <v/>
      </c>
      <c r="J158" s="490" t="str">
        <f ca="1"/>
        <v/>
      </c>
      <c r="K158" s="505" t="str">
        <f ca="1"/>
        <v/>
      </c>
      <c r="L158" s="512" t="str">
        <f ca="1"/>
        <v/>
      </c>
      <c r="M158" s="448" t="str">
        <f ca="1"/>
        <v/>
      </c>
      <c r="N158" s="448" t="str">
        <f ca="1"/>
        <v/>
      </c>
    </row>
    <row r="159" spans="1:14" x14ac:dyDescent="0.2">
      <c r="B159" s="249"/>
      <c r="C159" s="900" t="str">
        <f ca="1"/>
        <v/>
      </c>
      <c r="D159" s="489" t="str">
        <f ca="1"/>
        <v/>
      </c>
      <c r="E159" s="505" t="str">
        <f ca="1"/>
        <v/>
      </c>
      <c r="F159" s="489" t="str">
        <f ca="1"/>
        <v/>
      </c>
      <c r="G159" s="490" t="str">
        <f ca="1"/>
        <v/>
      </c>
      <c r="H159" s="490" t="str">
        <f ca="1"/>
        <v/>
      </c>
      <c r="I159" s="490" t="str">
        <f ca="1"/>
        <v/>
      </c>
      <c r="J159" s="490" t="str">
        <f ca="1"/>
        <v/>
      </c>
      <c r="K159" s="505" t="str">
        <f ca="1"/>
        <v/>
      </c>
      <c r="L159" s="512" t="str">
        <f ca="1"/>
        <v/>
      </c>
      <c r="M159" s="448" t="str">
        <f ca="1"/>
        <v/>
      </c>
      <c r="N159" s="448" t="str">
        <f ca="1"/>
        <v/>
      </c>
    </row>
    <row r="160" spans="1:14" x14ac:dyDescent="0.2">
      <c r="B160" s="249"/>
      <c r="C160" s="900" t="str">
        <f ca="1"/>
        <v/>
      </c>
      <c r="D160" s="489" t="str">
        <f ca="1"/>
        <v/>
      </c>
      <c r="E160" s="505" t="str">
        <f ca="1"/>
        <v/>
      </c>
      <c r="F160" s="489" t="str">
        <f ca="1"/>
        <v/>
      </c>
      <c r="G160" s="490" t="str">
        <f ca="1"/>
        <v/>
      </c>
      <c r="H160" s="490" t="str">
        <f ca="1"/>
        <v/>
      </c>
      <c r="I160" s="490" t="str">
        <f ca="1"/>
        <v/>
      </c>
      <c r="J160" s="490" t="str">
        <f ca="1"/>
        <v/>
      </c>
      <c r="K160" s="505" t="str">
        <f ca="1"/>
        <v/>
      </c>
      <c r="L160" s="512" t="str">
        <f ca="1"/>
        <v/>
      </c>
      <c r="M160" s="448" t="str">
        <f ca="1"/>
        <v/>
      </c>
      <c r="N160" s="448" t="str">
        <f ca="1"/>
        <v/>
      </c>
    </row>
    <row r="161" spans="1:14" x14ac:dyDescent="0.2">
      <c r="B161" s="249"/>
      <c r="C161" s="900" t="str">
        <f ca="1"/>
        <v/>
      </c>
      <c r="D161" s="489" t="str">
        <f ca="1"/>
        <v/>
      </c>
      <c r="E161" s="505" t="str">
        <f ca="1"/>
        <v/>
      </c>
      <c r="F161" s="489" t="str">
        <f ca="1"/>
        <v/>
      </c>
      <c r="G161" s="490" t="str">
        <f ca="1"/>
        <v/>
      </c>
      <c r="H161" s="490" t="str">
        <f ca="1"/>
        <v/>
      </c>
      <c r="I161" s="490" t="str">
        <f ca="1"/>
        <v/>
      </c>
      <c r="J161" s="490" t="str">
        <f ca="1"/>
        <v/>
      </c>
      <c r="K161" s="505" t="str">
        <f ca="1"/>
        <v/>
      </c>
      <c r="L161" s="512" t="str">
        <f ca="1"/>
        <v/>
      </c>
      <c r="M161" s="448" t="str">
        <f ca="1"/>
        <v/>
      </c>
      <c r="N161" s="448" t="str">
        <f ca="1"/>
        <v/>
      </c>
    </row>
    <row r="162" spans="1:14" x14ac:dyDescent="0.2">
      <c r="B162" s="249"/>
      <c r="C162" s="900" t="str">
        <f ca="1"/>
        <v/>
      </c>
      <c r="D162" s="489" t="str">
        <f ca="1"/>
        <v/>
      </c>
      <c r="E162" s="505" t="str">
        <f ca="1"/>
        <v/>
      </c>
      <c r="F162" s="489" t="str">
        <f ca="1"/>
        <v/>
      </c>
      <c r="G162" s="490" t="str">
        <f ca="1"/>
        <v/>
      </c>
      <c r="H162" s="490" t="str">
        <f ca="1"/>
        <v/>
      </c>
      <c r="I162" s="490" t="str">
        <f ca="1"/>
        <v/>
      </c>
      <c r="J162" s="490" t="str">
        <f ca="1"/>
        <v/>
      </c>
      <c r="K162" s="505" t="str">
        <f ca="1"/>
        <v/>
      </c>
      <c r="L162" s="512" t="str">
        <f ca="1"/>
        <v/>
      </c>
      <c r="M162" s="448" t="str">
        <f ca="1"/>
        <v/>
      </c>
      <c r="N162" s="448" t="str">
        <f ca="1"/>
        <v/>
      </c>
    </row>
    <row r="163" spans="1:14" x14ac:dyDescent="0.2">
      <c r="B163" s="249"/>
      <c r="C163" s="900" t="str">
        <f ca="1"/>
        <v/>
      </c>
      <c r="D163" s="489" t="str">
        <f ca="1"/>
        <v/>
      </c>
      <c r="E163" s="505" t="str">
        <f ca="1"/>
        <v/>
      </c>
      <c r="F163" s="489" t="str">
        <f ca="1"/>
        <v/>
      </c>
      <c r="G163" s="490" t="str">
        <f ca="1"/>
        <v/>
      </c>
      <c r="H163" s="490" t="str">
        <f ca="1"/>
        <v/>
      </c>
      <c r="I163" s="490" t="str">
        <f ca="1"/>
        <v/>
      </c>
      <c r="J163" s="490" t="str">
        <f ca="1"/>
        <v/>
      </c>
      <c r="K163" s="505" t="str">
        <f ca="1"/>
        <v/>
      </c>
      <c r="L163" s="512" t="str">
        <f ca="1"/>
        <v/>
      </c>
      <c r="M163" s="448" t="str">
        <f ca="1"/>
        <v/>
      </c>
      <c r="N163" s="448" t="str">
        <f ca="1"/>
        <v/>
      </c>
    </row>
    <row r="164" spans="1:14" x14ac:dyDescent="0.2">
      <c r="B164" s="249"/>
      <c r="C164" s="900"/>
      <c r="D164" s="489"/>
      <c r="E164" s="505"/>
      <c r="F164" s="489"/>
      <c r="G164" s="490"/>
      <c r="H164" s="490"/>
      <c r="I164" s="490"/>
      <c r="J164" s="490"/>
      <c r="K164" s="505"/>
      <c r="L164" s="512"/>
      <c r="M164" s="448"/>
      <c r="N164" s="448"/>
    </row>
    <row r="165" spans="1:14" x14ac:dyDescent="0.2">
      <c r="A165" s="5"/>
      <c r="B165" s="249" t="str">
        <f ca="1">+'I-4 History'!B124</f>
        <v>DA-14</v>
      </c>
      <c r="C165" s="14" t="str">
        <f ca="1">+'I-4 History'!C124</f>
        <v>Vegetation Management</v>
      </c>
      <c r="D165" s="489"/>
      <c r="E165" s="505"/>
      <c r="F165" s="489"/>
      <c r="G165" s="490"/>
      <c r="H165" s="490"/>
      <c r="I165" s="490"/>
      <c r="J165" s="490"/>
      <c r="K165" s="505"/>
      <c r="L165" s="512"/>
      <c r="M165" s="448"/>
      <c r="N165" s="448"/>
    </row>
    <row r="166" spans="1:14" x14ac:dyDescent="0.2">
      <c r="A166" s="5"/>
      <c r="B166" s="249"/>
      <c r="C166" s="383" t="str">
        <f t="array" aca="1" ref="C166:K175" ca="1">+'DA-14'!$A$160:$I$169</f>
        <v>Step Change</v>
      </c>
      <c r="D166" s="489">
        <f ca="1"/>
        <v>0</v>
      </c>
      <c r="E166" s="505">
        <f ca="1"/>
        <v>0</v>
      </c>
      <c r="F166" s="489">
        <f ca="1"/>
        <v>0</v>
      </c>
      <c r="G166" s="490">
        <f ca="1"/>
        <v>0</v>
      </c>
      <c r="H166" s="490">
        <f ca="1"/>
        <v>0</v>
      </c>
      <c r="I166" s="490">
        <f ca="1"/>
        <v>0</v>
      </c>
      <c r="J166" s="490">
        <f ca="1"/>
        <v>0</v>
      </c>
      <c r="K166" s="505">
        <f ca="1"/>
        <v>0</v>
      </c>
      <c r="L166" s="512">
        <f t="array" aca="1" ref="L166:N175" ca="1">+'DA-14'!$K$160:$M$169</f>
        <v>0</v>
      </c>
      <c r="M166" s="448">
        <f ca="1"/>
        <v>0</v>
      </c>
      <c r="N166" s="448">
        <f ca="1"/>
        <v>0</v>
      </c>
    </row>
    <row r="167" spans="1:14" x14ac:dyDescent="0.2">
      <c r="A167" s="5"/>
      <c r="B167" s="249"/>
      <c r="C167" s="383" t="str">
        <f ca="1"/>
        <v/>
      </c>
      <c r="D167" s="489" t="str">
        <f ca="1"/>
        <v/>
      </c>
      <c r="E167" s="505" t="str">
        <f ca="1"/>
        <v/>
      </c>
      <c r="F167" s="489" t="str">
        <f ca="1"/>
        <v/>
      </c>
      <c r="G167" s="490" t="str">
        <f ca="1"/>
        <v/>
      </c>
      <c r="H167" s="490" t="str">
        <f ca="1"/>
        <v/>
      </c>
      <c r="I167" s="490" t="str">
        <f ca="1"/>
        <v/>
      </c>
      <c r="J167" s="490" t="str">
        <f ca="1"/>
        <v/>
      </c>
      <c r="K167" s="505" t="str">
        <f ca="1"/>
        <v/>
      </c>
      <c r="L167" s="512" t="str">
        <f ca="1"/>
        <v/>
      </c>
      <c r="M167" s="448" t="str">
        <f ca="1"/>
        <v/>
      </c>
      <c r="N167" s="448" t="str">
        <f ca="1"/>
        <v/>
      </c>
    </row>
    <row r="168" spans="1:14" x14ac:dyDescent="0.2">
      <c r="A168" s="5"/>
      <c r="B168" s="249"/>
      <c r="C168" s="383" t="str">
        <f ca="1"/>
        <v/>
      </c>
      <c r="D168" s="489" t="str">
        <f ca="1"/>
        <v/>
      </c>
      <c r="E168" s="505" t="str">
        <f ca="1"/>
        <v/>
      </c>
      <c r="F168" s="489" t="str">
        <f ca="1"/>
        <v/>
      </c>
      <c r="G168" s="490" t="str">
        <f ca="1"/>
        <v/>
      </c>
      <c r="H168" s="490" t="str">
        <f ca="1"/>
        <v/>
      </c>
      <c r="I168" s="490" t="str">
        <f ca="1"/>
        <v/>
      </c>
      <c r="J168" s="490" t="str">
        <f ca="1"/>
        <v/>
      </c>
      <c r="K168" s="505" t="str">
        <f ca="1"/>
        <v/>
      </c>
      <c r="L168" s="512" t="str">
        <f ca="1"/>
        <v/>
      </c>
      <c r="M168" s="448" t="str">
        <f ca="1"/>
        <v/>
      </c>
      <c r="N168" s="448" t="str">
        <f ca="1"/>
        <v/>
      </c>
    </row>
    <row r="169" spans="1:14" x14ac:dyDescent="0.2">
      <c r="A169" s="5"/>
      <c r="B169" s="249"/>
      <c r="C169" s="383" t="str">
        <f ca="1"/>
        <v/>
      </c>
      <c r="D169" s="489" t="str">
        <f ca="1"/>
        <v/>
      </c>
      <c r="E169" s="505" t="str">
        <f ca="1"/>
        <v/>
      </c>
      <c r="F169" s="489" t="str">
        <f ca="1"/>
        <v/>
      </c>
      <c r="G169" s="490" t="str">
        <f ca="1"/>
        <v/>
      </c>
      <c r="H169" s="490" t="str">
        <f ca="1"/>
        <v/>
      </c>
      <c r="I169" s="490" t="str">
        <f ca="1"/>
        <v/>
      </c>
      <c r="J169" s="490" t="str">
        <f ca="1"/>
        <v/>
      </c>
      <c r="K169" s="505" t="str">
        <f ca="1"/>
        <v/>
      </c>
      <c r="L169" s="512" t="str">
        <f ca="1"/>
        <v/>
      </c>
      <c r="M169" s="448" t="str">
        <f ca="1"/>
        <v/>
      </c>
      <c r="N169" s="448" t="str">
        <f ca="1"/>
        <v/>
      </c>
    </row>
    <row r="170" spans="1:14" x14ac:dyDescent="0.2">
      <c r="A170" s="5"/>
      <c r="B170" s="249"/>
      <c r="C170" s="383" t="str">
        <f ca="1"/>
        <v/>
      </c>
      <c r="D170" s="489" t="str">
        <f ca="1"/>
        <v/>
      </c>
      <c r="E170" s="505" t="str">
        <f ca="1"/>
        <v/>
      </c>
      <c r="F170" s="489" t="str">
        <f ca="1"/>
        <v/>
      </c>
      <c r="G170" s="490" t="str">
        <f ca="1"/>
        <v/>
      </c>
      <c r="H170" s="490" t="str">
        <f ca="1"/>
        <v/>
      </c>
      <c r="I170" s="490" t="str">
        <f ca="1"/>
        <v/>
      </c>
      <c r="J170" s="490" t="str">
        <f ca="1"/>
        <v/>
      </c>
      <c r="K170" s="505" t="str">
        <f ca="1"/>
        <v/>
      </c>
      <c r="L170" s="512" t="str">
        <f ca="1"/>
        <v/>
      </c>
      <c r="M170" s="448" t="str">
        <f ca="1"/>
        <v/>
      </c>
      <c r="N170" s="448" t="str">
        <f ca="1"/>
        <v/>
      </c>
    </row>
    <row r="171" spans="1:14" x14ac:dyDescent="0.2">
      <c r="A171" s="5"/>
      <c r="B171" s="249"/>
      <c r="C171" s="383" t="str">
        <f ca="1"/>
        <v/>
      </c>
      <c r="D171" s="489" t="str">
        <f ca="1"/>
        <v/>
      </c>
      <c r="E171" s="505" t="str">
        <f ca="1"/>
        <v/>
      </c>
      <c r="F171" s="489" t="str">
        <f ca="1"/>
        <v/>
      </c>
      <c r="G171" s="490" t="str">
        <f ca="1"/>
        <v/>
      </c>
      <c r="H171" s="490" t="str">
        <f ca="1"/>
        <v/>
      </c>
      <c r="I171" s="490" t="str">
        <f ca="1"/>
        <v/>
      </c>
      <c r="J171" s="490" t="str">
        <f ca="1"/>
        <v/>
      </c>
      <c r="K171" s="505" t="str">
        <f ca="1"/>
        <v/>
      </c>
      <c r="L171" s="512" t="str">
        <f ca="1"/>
        <v/>
      </c>
      <c r="M171" s="448" t="str">
        <f ca="1"/>
        <v/>
      </c>
      <c r="N171" s="448" t="str">
        <f ca="1"/>
        <v/>
      </c>
    </row>
    <row r="172" spans="1:14" x14ac:dyDescent="0.2">
      <c r="A172" s="5"/>
      <c r="B172" s="249"/>
      <c r="C172" s="383" t="str">
        <f ca="1"/>
        <v/>
      </c>
      <c r="D172" s="489" t="str">
        <f ca="1"/>
        <v/>
      </c>
      <c r="E172" s="505" t="str">
        <f ca="1"/>
        <v/>
      </c>
      <c r="F172" s="489" t="str">
        <f ca="1"/>
        <v/>
      </c>
      <c r="G172" s="490" t="str">
        <f ca="1"/>
        <v/>
      </c>
      <c r="H172" s="490" t="str">
        <f ca="1"/>
        <v/>
      </c>
      <c r="I172" s="490" t="str">
        <f ca="1"/>
        <v/>
      </c>
      <c r="J172" s="490" t="str">
        <f ca="1"/>
        <v/>
      </c>
      <c r="K172" s="505" t="str">
        <f ca="1"/>
        <v/>
      </c>
      <c r="L172" s="512" t="str">
        <f ca="1"/>
        <v/>
      </c>
      <c r="M172" s="448" t="str">
        <f ca="1"/>
        <v/>
      </c>
      <c r="N172" s="448" t="str">
        <f ca="1"/>
        <v/>
      </c>
    </row>
    <row r="173" spans="1:14" x14ac:dyDescent="0.2">
      <c r="A173" s="5"/>
      <c r="B173" s="249"/>
      <c r="C173" s="383" t="str">
        <f ca="1"/>
        <v/>
      </c>
      <c r="D173" s="489" t="str">
        <f ca="1"/>
        <v/>
      </c>
      <c r="E173" s="505" t="str">
        <f ca="1"/>
        <v/>
      </c>
      <c r="F173" s="489" t="str">
        <f ca="1"/>
        <v/>
      </c>
      <c r="G173" s="490" t="str">
        <f ca="1"/>
        <v/>
      </c>
      <c r="H173" s="490" t="str">
        <f ca="1"/>
        <v/>
      </c>
      <c r="I173" s="490" t="str">
        <f ca="1"/>
        <v/>
      </c>
      <c r="J173" s="490" t="str">
        <f ca="1"/>
        <v/>
      </c>
      <c r="K173" s="505" t="str">
        <f ca="1"/>
        <v/>
      </c>
      <c r="L173" s="512" t="str">
        <f ca="1"/>
        <v/>
      </c>
      <c r="M173" s="448" t="str">
        <f ca="1"/>
        <v/>
      </c>
      <c r="N173" s="448" t="str">
        <f ca="1"/>
        <v/>
      </c>
    </row>
    <row r="174" spans="1:14" x14ac:dyDescent="0.2">
      <c r="A174" s="5"/>
      <c r="B174" s="249"/>
      <c r="C174" s="383" t="str">
        <f ca="1"/>
        <v/>
      </c>
      <c r="D174" s="489" t="str">
        <f ca="1"/>
        <v/>
      </c>
      <c r="E174" s="505" t="str">
        <f ca="1"/>
        <v/>
      </c>
      <c r="F174" s="489" t="str">
        <f ca="1"/>
        <v/>
      </c>
      <c r="G174" s="490" t="str">
        <f ca="1"/>
        <v/>
      </c>
      <c r="H174" s="490" t="str">
        <f ca="1"/>
        <v/>
      </c>
      <c r="I174" s="490" t="str">
        <f ca="1"/>
        <v/>
      </c>
      <c r="J174" s="490" t="str">
        <f ca="1"/>
        <v/>
      </c>
      <c r="K174" s="505" t="str">
        <f ca="1"/>
        <v/>
      </c>
      <c r="L174" s="512" t="str">
        <f ca="1"/>
        <v/>
      </c>
      <c r="M174" s="448" t="str">
        <f ca="1"/>
        <v/>
      </c>
      <c r="N174" s="448" t="str">
        <f ca="1"/>
        <v/>
      </c>
    </row>
    <row r="175" spans="1:14" x14ac:dyDescent="0.2">
      <c r="A175" s="5"/>
      <c r="B175" s="249"/>
      <c r="C175" s="383" t="str">
        <f ca="1"/>
        <v/>
      </c>
      <c r="D175" s="489" t="str">
        <f ca="1"/>
        <v/>
      </c>
      <c r="E175" s="505" t="str">
        <f ca="1"/>
        <v/>
      </c>
      <c r="F175" s="489" t="str">
        <f ca="1"/>
        <v/>
      </c>
      <c r="G175" s="490" t="str">
        <f ca="1"/>
        <v/>
      </c>
      <c r="H175" s="490" t="str">
        <f ca="1"/>
        <v/>
      </c>
      <c r="I175" s="490" t="str">
        <f ca="1"/>
        <v/>
      </c>
      <c r="J175" s="490" t="str">
        <f ca="1"/>
        <v/>
      </c>
      <c r="K175" s="505" t="str">
        <f ca="1"/>
        <v/>
      </c>
      <c r="L175" s="512" t="str">
        <f ca="1"/>
        <v/>
      </c>
      <c r="M175" s="448" t="str">
        <f ca="1"/>
        <v/>
      </c>
      <c r="N175" s="448" t="str">
        <f ca="1"/>
        <v/>
      </c>
    </row>
    <row r="176" spans="1:14" x14ac:dyDescent="0.2">
      <c r="A176" s="5"/>
      <c r="B176" s="249"/>
      <c r="C176" s="12"/>
      <c r="D176" s="489"/>
      <c r="E176" s="505"/>
      <c r="F176" s="489"/>
      <c r="G176" s="490"/>
      <c r="H176" s="490"/>
      <c r="I176" s="490"/>
      <c r="J176" s="490"/>
      <c r="K176" s="505"/>
      <c r="L176" s="512"/>
      <c r="M176" s="448"/>
      <c r="N176" s="448"/>
    </row>
    <row r="177" spans="1:14" x14ac:dyDescent="0.2">
      <c r="A177" s="5"/>
      <c r="B177" s="249" t="str">
        <f ca="1">+'I-4 History'!B133</f>
        <v>DA-15</v>
      </c>
      <c r="C177" s="14" t="str">
        <f ca="1">+'I-4 History'!C133</f>
        <v>Emergency Response</v>
      </c>
      <c r="D177" s="489"/>
      <c r="E177" s="505"/>
      <c r="F177" s="489"/>
      <c r="G177" s="490"/>
      <c r="H177" s="490"/>
      <c r="I177" s="490"/>
      <c r="J177" s="490"/>
      <c r="K177" s="505"/>
      <c r="L177" s="512"/>
      <c r="M177" s="448"/>
      <c r="N177" s="448"/>
    </row>
    <row r="178" spans="1:14" x14ac:dyDescent="0.2">
      <c r="A178" s="5"/>
      <c r="B178" s="249"/>
      <c r="C178" s="383" t="str">
        <f t="array" aca="1" ref="C178:K187" ca="1">+'DA-15'!$A$160:$I$169</f>
        <v>Step Change</v>
      </c>
      <c r="D178" s="489">
        <f ca="1"/>
        <v>0</v>
      </c>
      <c r="E178" s="505">
        <f ca="1"/>
        <v>0</v>
      </c>
      <c r="F178" s="489">
        <f ca="1"/>
        <v>0</v>
      </c>
      <c r="G178" s="490">
        <f ca="1"/>
        <v>0</v>
      </c>
      <c r="H178" s="490">
        <f ca="1"/>
        <v>0</v>
      </c>
      <c r="I178" s="490">
        <f ca="1"/>
        <v>0</v>
      </c>
      <c r="J178" s="490">
        <f ca="1"/>
        <v>0</v>
      </c>
      <c r="K178" s="505">
        <f ca="1"/>
        <v>0</v>
      </c>
      <c r="L178" s="512">
        <f t="array" aca="1" ref="L178:N187" ca="1">+'DA-15'!$K$160:$M$169</f>
        <v>0</v>
      </c>
      <c r="M178" s="448">
        <f ca="1"/>
        <v>0</v>
      </c>
      <c r="N178" s="448">
        <f ca="1"/>
        <v>0</v>
      </c>
    </row>
    <row r="179" spans="1:14" x14ac:dyDescent="0.2">
      <c r="A179" s="5"/>
      <c r="B179" s="249"/>
      <c r="C179" s="383" t="str">
        <f ca="1"/>
        <v/>
      </c>
      <c r="D179" s="489" t="str">
        <f ca="1"/>
        <v/>
      </c>
      <c r="E179" s="505" t="str">
        <f ca="1"/>
        <v/>
      </c>
      <c r="F179" s="489" t="str">
        <f ca="1"/>
        <v/>
      </c>
      <c r="G179" s="490" t="str">
        <f ca="1"/>
        <v/>
      </c>
      <c r="H179" s="490" t="str">
        <f ca="1"/>
        <v/>
      </c>
      <c r="I179" s="490" t="str">
        <f ca="1"/>
        <v/>
      </c>
      <c r="J179" s="490" t="str">
        <f ca="1"/>
        <v/>
      </c>
      <c r="K179" s="505" t="str">
        <f ca="1"/>
        <v/>
      </c>
      <c r="L179" s="512" t="str">
        <f ca="1"/>
        <v/>
      </c>
      <c r="M179" s="448" t="str">
        <f ca="1"/>
        <v/>
      </c>
      <c r="N179" s="448" t="str">
        <f ca="1"/>
        <v/>
      </c>
    </row>
    <row r="180" spans="1:14" x14ac:dyDescent="0.2">
      <c r="A180" s="5"/>
      <c r="B180" s="249"/>
      <c r="C180" s="383" t="str">
        <f ca="1"/>
        <v/>
      </c>
      <c r="D180" s="489" t="str">
        <f ca="1"/>
        <v/>
      </c>
      <c r="E180" s="505" t="str">
        <f ca="1"/>
        <v/>
      </c>
      <c r="F180" s="489" t="str">
        <f ca="1"/>
        <v/>
      </c>
      <c r="G180" s="490" t="str">
        <f ca="1"/>
        <v/>
      </c>
      <c r="H180" s="490" t="str">
        <f ca="1"/>
        <v/>
      </c>
      <c r="I180" s="490" t="str">
        <f ca="1"/>
        <v/>
      </c>
      <c r="J180" s="490" t="str">
        <f ca="1"/>
        <v/>
      </c>
      <c r="K180" s="505" t="str">
        <f ca="1"/>
        <v/>
      </c>
      <c r="L180" s="512" t="str">
        <f ca="1"/>
        <v/>
      </c>
      <c r="M180" s="448" t="str">
        <f ca="1"/>
        <v/>
      </c>
      <c r="N180" s="448" t="str">
        <f ca="1"/>
        <v/>
      </c>
    </row>
    <row r="181" spans="1:14" x14ac:dyDescent="0.2">
      <c r="A181" s="5"/>
      <c r="B181" s="249"/>
      <c r="C181" s="383" t="str">
        <f ca="1"/>
        <v/>
      </c>
      <c r="D181" s="489" t="str">
        <f ca="1"/>
        <v/>
      </c>
      <c r="E181" s="505" t="str">
        <f ca="1"/>
        <v/>
      </c>
      <c r="F181" s="489" t="str">
        <f ca="1"/>
        <v/>
      </c>
      <c r="G181" s="490" t="str">
        <f ca="1"/>
        <v/>
      </c>
      <c r="H181" s="490" t="str">
        <f ca="1"/>
        <v/>
      </c>
      <c r="I181" s="490" t="str">
        <f ca="1"/>
        <v/>
      </c>
      <c r="J181" s="490" t="str">
        <f ca="1"/>
        <v/>
      </c>
      <c r="K181" s="505" t="str">
        <f ca="1"/>
        <v/>
      </c>
      <c r="L181" s="512" t="str">
        <f ca="1"/>
        <v/>
      </c>
      <c r="M181" s="448" t="str">
        <f ca="1"/>
        <v/>
      </c>
      <c r="N181" s="448" t="str">
        <f ca="1"/>
        <v/>
      </c>
    </row>
    <row r="182" spans="1:14" x14ac:dyDescent="0.2">
      <c r="A182" s="5"/>
      <c r="B182" s="249"/>
      <c r="C182" s="383" t="str">
        <f ca="1"/>
        <v/>
      </c>
      <c r="D182" s="489" t="str">
        <f ca="1"/>
        <v/>
      </c>
      <c r="E182" s="505" t="str">
        <f ca="1"/>
        <v/>
      </c>
      <c r="F182" s="489" t="str">
        <f ca="1"/>
        <v/>
      </c>
      <c r="G182" s="490" t="str">
        <f ca="1"/>
        <v/>
      </c>
      <c r="H182" s="490" t="str">
        <f ca="1"/>
        <v/>
      </c>
      <c r="I182" s="490" t="str">
        <f ca="1"/>
        <v/>
      </c>
      <c r="J182" s="490" t="str">
        <f ca="1"/>
        <v/>
      </c>
      <c r="K182" s="505" t="str">
        <f ca="1"/>
        <v/>
      </c>
      <c r="L182" s="512" t="str">
        <f ca="1"/>
        <v/>
      </c>
      <c r="M182" s="448" t="str">
        <f ca="1"/>
        <v/>
      </c>
      <c r="N182" s="448" t="str">
        <f ca="1"/>
        <v/>
      </c>
    </row>
    <row r="183" spans="1:14" x14ac:dyDescent="0.2">
      <c r="A183" s="5"/>
      <c r="B183" s="249"/>
      <c r="C183" s="383" t="str">
        <f ca="1"/>
        <v/>
      </c>
      <c r="D183" s="489" t="str">
        <f ca="1"/>
        <v/>
      </c>
      <c r="E183" s="505" t="str">
        <f ca="1"/>
        <v/>
      </c>
      <c r="F183" s="489" t="str">
        <f ca="1"/>
        <v/>
      </c>
      <c r="G183" s="490" t="str">
        <f ca="1"/>
        <v/>
      </c>
      <c r="H183" s="490" t="str">
        <f ca="1"/>
        <v/>
      </c>
      <c r="I183" s="490" t="str">
        <f ca="1"/>
        <v/>
      </c>
      <c r="J183" s="490" t="str">
        <f ca="1"/>
        <v/>
      </c>
      <c r="K183" s="505" t="str">
        <f ca="1"/>
        <v/>
      </c>
      <c r="L183" s="512" t="str">
        <f ca="1"/>
        <v/>
      </c>
      <c r="M183" s="448" t="str">
        <f ca="1"/>
        <v/>
      </c>
      <c r="N183" s="448" t="str">
        <f ca="1"/>
        <v/>
      </c>
    </row>
    <row r="184" spans="1:14" x14ac:dyDescent="0.2">
      <c r="A184" s="5"/>
      <c r="B184" s="249"/>
      <c r="C184" s="383" t="str">
        <f ca="1"/>
        <v/>
      </c>
      <c r="D184" s="489" t="str">
        <f ca="1"/>
        <v/>
      </c>
      <c r="E184" s="505" t="str">
        <f ca="1"/>
        <v/>
      </c>
      <c r="F184" s="489" t="str">
        <f ca="1"/>
        <v/>
      </c>
      <c r="G184" s="490" t="str">
        <f ca="1"/>
        <v/>
      </c>
      <c r="H184" s="490" t="str">
        <f ca="1"/>
        <v/>
      </c>
      <c r="I184" s="490" t="str">
        <f ca="1"/>
        <v/>
      </c>
      <c r="J184" s="490" t="str">
        <f ca="1"/>
        <v/>
      </c>
      <c r="K184" s="505" t="str">
        <f ca="1"/>
        <v/>
      </c>
      <c r="L184" s="512" t="str">
        <f ca="1"/>
        <v/>
      </c>
      <c r="M184" s="448" t="str">
        <f ca="1"/>
        <v/>
      </c>
      <c r="N184" s="448" t="str">
        <f ca="1"/>
        <v/>
      </c>
    </row>
    <row r="185" spans="1:14" x14ac:dyDescent="0.2">
      <c r="A185" s="5"/>
      <c r="B185" s="249"/>
      <c r="C185" s="383" t="str">
        <f ca="1"/>
        <v/>
      </c>
      <c r="D185" s="489" t="str">
        <f ca="1"/>
        <v/>
      </c>
      <c r="E185" s="505" t="str">
        <f ca="1"/>
        <v/>
      </c>
      <c r="F185" s="489" t="str">
        <f ca="1"/>
        <v/>
      </c>
      <c r="G185" s="490" t="str">
        <f ca="1"/>
        <v/>
      </c>
      <c r="H185" s="490" t="str">
        <f ca="1"/>
        <v/>
      </c>
      <c r="I185" s="490" t="str">
        <f ca="1"/>
        <v/>
      </c>
      <c r="J185" s="490" t="str">
        <f ca="1"/>
        <v/>
      </c>
      <c r="K185" s="505" t="str">
        <f ca="1"/>
        <v/>
      </c>
      <c r="L185" s="512" t="str">
        <f ca="1"/>
        <v/>
      </c>
      <c r="M185" s="448" t="str">
        <f ca="1"/>
        <v/>
      </c>
      <c r="N185" s="448" t="str">
        <f ca="1"/>
        <v/>
      </c>
    </row>
    <row r="186" spans="1:14" x14ac:dyDescent="0.2">
      <c r="A186" s="5"/>
      <c r="B186" s="249"/>
      <c r="C186" s="383" t="str">
        <f ca="1"/>
        <v/>
      </c>
      <c r="D186" s="489" t="str">
        <f ca="1"/>
        <v/>
      </c>
      <c r="E186" s="505" t="str">
        <f ca="1"/>
        <v/>
      </c>
      <c r="F186" s="489" t="str">
        <f ca="1"/>
        <v/>
      </c>
      <c r="G186" s="490" t="str">
        <f ca="1"/>
        <v/>
      </c>
      <c r="H186" s="490" t="str">
        <f ca="1"/>
        <v/>
      </c>
      <c r="I186" s="490" t="str">
        <f ca="1"/>
        <v/>
      </c>
      <c r="J186" s="490" t="str">
        <f ca="1"/>
        <v/>
      </c>
      <c r="K186" s="505" t="str">
        <f ca="1"/>
        <v/>
      </c>
      <c r="L186" s="512" t="str">
        <f ca="1"/>
        <v/>
      </c>
      <c r="M186" s="448" t="str">
        <f ca="1"/>
        <v/>
      </c>
      <c r="N186" s="448" t="str">
        <f ca="1"/>
        <v/>
      </c>
    </row>
    <row r="187" spans="1:14" x14ac:dyDescent="0.2">
      <c r="A187" s="5"/>
      <c r="B187" s="249"/>
      <c r="C187" s="383" t="str">
        <f ca="1"/>
        <v/>
      </c>
      <c r="D187" s="489" t="str">
        <f ca="1"/>
        <v/>
      </c>
      <c r="E187" s="505" t="str">
        <f ca="1"/>
        <v/>
      </c>
      <c r="F187" s="489" t="str">
        <f ca="1"/>
        <v/>
      </c>
      <c r="G187" s="490" t="str">
        <f ca="1"/>
        <v/>
      </c>
      <c r="H187" s="490" t="str">
        <f ca="1"/>
        <v/>
      </c>
      <c r="I187" s="490" t="str">
        <f ca="1"/>
        <v/>
      </c>
      <c r="J187" s="490" t="str">
        <f ca="1"/>
        <v/>
      </c>
      <c r="K187" s="505" t="str">
        <f ca="1"/>
        <v/>
      </c>
      <c r="L187" s="512" t="str">
        <f ca="1"/>
        <v/>
      </c>
      <c r="M187" s="448" t="str">
        <f ca="1"/>
        <v/>
      </c>
      <c r="N187" s="448" t="str">
        <f ca="1"/>
        <v/>
      </c>
    </row>
    <row r="188" spans="1:14" x14ac:dyDescent="0.2">
      <c r="A188" s="5"/>
      <c r="B188" s="249"/>
      <c r="C188" s="12"/>
      <c r="D188" s="489"/>
      <c r="E188" s="505"/>
      <c r="F188" s="489"/>
      <c r="G188" s="490"/>
      <c r="H188" s="490"/>
      <c r="I188" s="490"/>
      <c r="J188" s="490"/>
      <c r="K188" s="505"/>
      <c r="L188" s="512"/>
      <c r="M188" s="448"/>
      <c r="N188" s="448"/>
    </row>
    <row r="189" spans="1:14" x14ac:dyDescent="0.2">
      <c r="A189" s="5"/>
      <c r="B189" s="249" t="str">
        <f ca="1">+'I-4 History'!B142</f>
        <v>DA-16</v>
      </c>
      <c r="C189" s="14" t="str">
        <f ca="1">+'I-4 History'!C142</f>
        <v>Guaranteed Service Level Payments</v>
      </c>
      <c r="D189" s="489"/>
      <c r="E189" s="505"/>
      <c r="F189" s="489"/>
      <c r="G189" s="490"/>
      <c r="H189" s="490"/>
      <c r="I189" s="490"/>
      <c r="J189" s="490"/>
      <c r="K189" s="505"/>
      <c r="L189" s="512"/>
      <c r="M189" s="448"/>
      <c r="N189" s="448"/>
    </row>
    <row r="190" spans="1:14" x14ac:dyDescent="0.2">
      <c r="A190" s="5"/>
      <c r="B190" s="249"/>
      <c r="C190" s="383" t="str">
        <f t="array" aca="1" ref="C190:K199" ca="1">+'DA-16'!$A$160:$I$169</f>
        <v>Step Change - Reliabilty duration payments</v>
      </c>
      <c r="D190" s="489">
        <f ca="1"/>
        <v>0</v>
      </c>
      <c r="E190" s="505">
        <f ca="1"/>
        <v>0</v>
      </c>
      <c r="F190" s="489">
        <f ca="1"/>
        <v>0</v>
      </c>
      <c r="G190" s="490">
        <f ca="1"/>
        <v>-3.7662590196872938</v>
      </c>
      <c r="H190" s="490">
        <f ca="1"/>
        <v>-3.7662590196872938</v>
      </c>
      <c r="I190" s="490">
        <f ca="1"/>
        <v>-3.7662590196872938</v>
      </c>
      <c r="J190" s="490">
        <f ca="1"/>
        <v>-3.7662590196872938</v>
      </c>
      <c r="K190" s="505">
        <f ca="1"/>
        <v>-3.7662590196872938</v>
      </c>
      <c r="L190" s="512">
        <f t="array" aca="1" ref="L190:N199" ca="1">+'DA-16'!$K$160:$M$169</f>
        <v>0</v>
      </c>
      <c r="M190" s="448">
        <f ca="1"/>
        <v>0</v>
      </c>
      <c r="N190" s="448">
        <f ca="1"/>
        <v>0</v>
      </c>
    </row>
    <row r="191" spans="1:14" x14ac:dyDescent="0.2">
      <c r="A191" s="5"/>
      <c r="B191" s="249"/>
      <c r="C191" s="381" t="str">
        <f ca="1"/>
        <v/>
      </c>
      <c r="D191" s="489" t="str">
        <f ca="1"/>
        <v/>
      </c>
      <c r="E191" s="505" t="str">
        <f ca="1"/>
        <v/>
      </c>
      <c r="F191" s="489" t="str">
        <f ca="1"/>
        <v/>
      </c>
      <c r="G191" s="490" t="str">
        <f ca="1"/>
        <v/>
      </c>
      <c r="H191" s="490" t="str">
        <f ca="1"/>
        <v/>
      </c>
      <c r="I191" s="490" t="str">
        <f ca="1"/>
        <v/>
      </c>
      <c r="J191" s="490" t="str">
        <f ca="1"/>
        <v/>
      </c>
      <c r="K191" s="505" t="str">
        <f ca="1"/>
        <v/>
      </c>
      <c r="L191" s="512" t="str">
        <f ca="1"/>
        <v/>
      </c>
      <c r="M191" s="448" t="str">
        <f ca="1"/>
        <v/>
      </c>
      <c r="N191" s="448" t="str">
        <f ca="1"/>
        <v/>
      </c>
    </row>
    <row r="192" spans="1:14" x14ac:dyDescent="0.2">
      <c r="A192" s="5"/>
      <c r="B192" s="249"/>
      <c r="C192" s="381" t="str">
        <f ca="1"/>
        <v/>
      </c>
      <c r="D192" s="489" t="str">
        <f ca="1"/>
        <v/>
      </c>
      <c r="E192" s="505" t="str">
        <f ca="1"/>
        <v/>
      </c>
      <c r="F192" s="489" t="str">
        <f ca="1"/>
        <v/>
      </c>
      <c r="G192" s="490" t="str">
        <f ca="1"/>
        <v/>
      </c>
      <c r="H192" s="490" t="str">
        <f ca="1"/>
        <v/>
      </c>
      <c r="I192" s="490" t="str">
        <f ca="1"/>
        <v/>
      </c>
      <c r="J192" s="490" t="str">
        <f ca="1"/>
        <v/>
      </c>
      <c r="K192" s="505" t="str">
        <f ca="1"/>
        <v/>
      </c>
      <c r="L192" s="512" t="str">
        <f ca="1"/>
        <v/>
      </c>
      <c r="M192" s="448" t="str">
        <f ca="1"/>
        <v/>
      </c>
      <c r="N192" s="448" t="str">
        <f ca="1"/>
        <v/>
      </c>
    </row>
    <row r="193" spans="1:14" x14ac:dyDescent="0.2">
      <c r="A193" s="5"/>
      <c r="B193" s="249"/>
      <c r="C193" s="381" t="str">
        <f ca="1"/>
        <v/>
      </c>
      <c r="D193" s="489" t="str">
        <f ca="1"/>
        <v/>
      </c>
      <c r="E193" s="505" t="str">
        <f ca="1"/>
        <v/>
      </c>
      <c r="F193" s="489" t="str">
        <f ca="1"/>
        <v/>
      </c>
      <c r="G193" s="490" t="str">
        <f ca="1"/>
        <v/>
      </c>
      <c r="H193" s="490" t="str">
        <f ca="1"/>
        <v/>
      </c>
      <c r="I193" s="490" t="str">
        <f ca="1"/>
        <v/>
      </c>
      <c r="J193" s="490" t="str">
        <f ca="1"/>
        <v/>
      </c>
      <c r="K193" s="505" t="str">
        <f ca="1"/>
        <v/>
      </c>
      <c r="L193" s="512" t="str">
        <f ca="1"/>
        <v/>
      </c>
      <c r="M193" s="448" t="str">
        <f ca="1"/>
        <v/>
      </c>
      <c r="N193" s="448" t="str">
        <f ca="1"/>
        <v/>
      </c>
    </row>
    <row r="194" spans="1:14" x14ac:dyDescent="0.2">
      <c r="A194" s="5"/>
      <c r="B194" s="249"/>
      <c r="C194" s="381" t="str">
        <f ca="1"/>
        <v/>
      </c>
      <c r="D194" s="489" t="str">
        <f ca="1"/>
        <v/>
      </c>
      <c r="E194" s="505" t="str">
        <f ca="1"/>
        <v/>
      </c>
      <c r="F194" s="489" t="str">
        <f ca="1"/>
        <v/>
      </c>
      <c r="G194" s="490" t="str">
        <f ca="1"/>
        <v/>
      </c>
      <c r="H194" s="490" t="str">
        <f ca="1"/>
        <v/>
      </c>
      <c r="I194" s="490" t="str">
        <f ca="1"/>
        <v/>
      </c>
      <c r="J194" s="490" t="str">
        <f ca="1"/>
        <v/>
      </c>
      <c r="K194" s="505" t="str">
        <f ca="1"/>
        <v/>
      </c>
      <c r="L194" s="512" t="str">
        <f ca="1"/>
        <v/>
      </c>
      <c r="M194" s="448" t="str">
        <f ca="1"/>
        <v/>
      </c>
      <c r="N194" s="448" t="str">
        <f ca="1"/>
        <v/>
      </c>
    </row>
    <row r="195" spans="1:14" x14ac:dyDescent="0.2">
      <c r="A195" s="5"/>
      <c r="B195" s="249"/>
      <c r="C195" s="383" t="str">
        <f ca="1"/>
        <v/>
      </c>
      <c r="D195" s="489" t="str">
        <f ca="1"/>
        <v/>
      </c>
      <c r="E195" s="505" t="str">
        <f ca="1"/>
        <v/>
      </c>
      <c r="F195" s="489" t="str">
        <f ca="1"/>
        <v/>
      </c>
      <c r="G195" s="490" t="str">
        <f ca="1"/>
        <v/>
      </c>
      <c r="H195" s="490" t="str">
        <f ca="1"/>
        <v/>
      </c>
      <c r="I195" s="490" t="str">
        <f ca="1"/>
        <v/>
      </c>
      <c r="J195" s="490" t="str">
        <f ca="1"/>
        <v/>
      </c>
      <c r="K195" s="505" t="str">
        <f ca="1"/>
        <v/>
      </c>
      <c r="L195" s="512" t="str">
        <f ca="1"/>
        <v/>
      </c>
      <c r="M195" s="448" t="str">
        <f ca="1"/>
        <v/>
      </c>
      <c r="N195" s="448" t="str">
        <f ca="1"/>
        <v/>
      </c>
    </row>
    <row r="196" spans="1:14" x14ac:dyDescent="0.2">
      <c r="A196" s="5"/>
      <c r="B196" s="249"/>
      <c r="C196" s="383" t="str">
        <f ca="1"/>
        <v/>
      </c>
      <c r="D196" s="489" t="str">
        <f ca="1"/>
        <v/>
      </c>
      <c r="E196" s="505" t="str">
        <f ca="1"/>
        <v/>
      </c>
      <c r="F196" s="489" t="str">
        <f ca="1"/>
        <v/>
      </c>
      <c r="G196" s="490" t="str">
        <f ca="1"/>
        <v/>
      </c>
      <c r="H196" s="490" t="str">
        <f ca="1"/>
        <v/>
      </c>
      <c r="I196" s="490" t="str">
        <f ca="1"/>
        <v/>
      </c>
      <c r="J196" s="490" t="str">
        <f ca="1"/>
        <v/>
      </c>
      <c r="K196" s="505" t="str">
        <f ca="1"/>
        <v/>
      </c>
      <c r="L196" s="512" t="str">
        <f ca="1"/>
        <v/>
      </c>
      <c r="M196" s="448" t="str">
        <f ca="1"/>
        <v/>
      </c>
      <c r="N196" s="448" t="str">
        <f ca="1"/>
        <v/>
      </c>
    </row>
    <row r="197" spans="1:14" x14ac:dyDescent="0.2">
      <c r="A197" s="5"/>
      <c r="B197" s="249"/>
      <c r="C197" s="383" t="str">
        <f ca="1"/>
        <v/>
      </c>
      <c r="D197" s="489" t="str">
        <f ca="1"/>
        <v/>
      </c>
      <c r="E197" s="505" t="str">
        <f ca="1"/>
        <v/>
      </c>
      <c r="F197" s="489" t="str">
        <f ca="1"/>
        <v/>
      </c>
      <c r="G197" s="490" t="str">
        <f ca="1"/>
        <v/>
      </c>
      <c r="H197" s="490" t="str">
        <f ca="1"/>
        <v/>
      </c>
      <c r="I197" s="490" t="str">
        <f ca="1"/>
        <v/>
      </c>
      <c r="J197" s="490" t="str">
        <f ca="1"/>
        <v/>
      </c>
      <c r="K197" s="505" t="str">
        <f ca="1"/>
        <v/>
      </c>
      <c r="L197" s="512" t="str">
        <f ca="1"/>
        <v/>
      </c>
      <c r="M197" s="448" t="str">
        <f ca="1"/>
        <v/>
      </c>
      <c r="N197" s="448" t="str">
        <f ca="1"/>
        <v/>
      </c>
    </row>
    <row r="198" spans="1:14" x14ac:dyDescent="0.2">
      <c r="A198" s="5"/>
      <c r="B198" s="249"/>
      <c r="C198" s="383" t="str">
        <f ca="1"/>
        <v/>
      </c>
      <c r="D198" s="489" t="str">
        <f ca="1"/>
        <v/>
      </c>
      <c r="E198" s="505" t="str">
        <f ca="1"/>
        <v/>
      </c>
      <c r="F198" s="489" t="str">
        <f ca="1"/>
        <v/>
      </c>
      <c r="G198" s="490" t="str">
        <f ca="1"/>
        <v/>
      </c>
      <c r="H198" s="490" t="str">
        <f ca="1"/>
        <v/>
      </c>
      <c r="I198" s="490" t="str">
        <f ca="1"/>
        <v/>
      </c>
      <c r="J198" s="490" t="str">
        <f ca="1"/>
        <v/>
      </c>
      <c r="K198" s="505" t="str">
        <f ca="1"/>
        <v/>
      </c>
      <c r="L198" s="512" t="str">
        <f ca="1"/>
        <v/>
      </c>
      <c r="M198" s="448" t="str">
        <f ca="1"/>
        <v/>
      </c>
      <c r="N198" s="448" t="str">
        <f ca="1"/>
        <v/>
      </c>
    </row>
    <row r="199" spans="1:14" x14ac:dyDescent="0.2">
      <c r="A199" s="5"/>
      <c r="B199" s="249"/>
      <c r="C199" s="383" t="str">
        <f ca="1"/>
        <v/>
      </c>
      <c r="D199" s="489" t="str">
        <f ca="1"/>
        <v/>
      </c>
      <c r="E199" s="505" t="str">
        <f ca="1"/>
        <v/>
      </c>
      <c r="F199" s="489" t="str">
        <f ca="1"/>
        <v/>
      </c>
      <c r="G199" s="490" t="str">
        <f ca="1"/>
        <v/>
      </c>
      <c r="H199" s="490" t="str">
        <f ca="1"/>
        <v/>
      </c>
      <c r="I199" s="490" t="str">
        <f ca="1"/>
        <v/>
      </c>
      <c r="J199" s="490" t="str">
        <f ca="1"/>
        <v/>
      </c>
      <c r="K199" s="505" t="str">
        <f ca="1"/>
        <v/>
      </c>
      <c r="L199" s="512" t="str">
        <f ca="1"/>
        <v/>
      </c>
      <c r="M199" s="448" t="str">
        <f ca="1"/>
        <v/>
      </c>
      <c r="N199" s="448" t="str">
        <f ca="1"/>
        <v/>
      </c>
    </row>
    <row r="200" spans="1:14" x14ac:dyDescent="0.2">
      <c r="A200" s="5"/>
      <c r="B200" s="249"/>
      <c r="C200" s="12"/>
      <c r="D200" s="489"/>
      <c r="E200" s="505"/>
      <c r="F200" s="489"/>
      <c r="G200" s="490"/>
      <c r="H200" s="490"/>
      <c r="I200" s="490"/>
      <c r="J200" s="490"/>
      <c r="K200" s="505"/>
      <c r="L200" s="512"/>
      <c r="M200" s="448"/>
      <c r="N200" s="448"/>
    </row>
    <row r="201" spans="1:14" x14ac:dyDescent="0.2">
      <c r="A201" s="5"/>
      <c r="B201" s="249" t="str">
        <f ca="1">+'I-4 History'!B151</f>
        <v>DA-17</v>
      </c>
      <c r="C201" s="14" t="str">
        <f ca="1">+'I-4 History'!C151</f>
        <v>Network Insurance</v>
      </c>
      <c r="D201" s="489"/>
      <c r="E201" s="505"/>
      <c r="F201" s="489"/>
      <c r="G201" s="490"/>
      <c r="H201" s="490"/>
      <c r="I201" s="490"/>
      <c r="J201" s="490"/>
      <c r="K201" s="505"/>
      <c r="L201" s="512"/>
      <c r="M201" s="448"/>
      <c r="N201" s="448"/>
    </row>
    <row r="202" spans="1:14" x14ac:dyDescent="0.2">
      <c r="A202" s="5"/>
      <c r="B202" s="249"/>
      <c r="C202" s="383" t="str">
        <f t="array" aca="1" ref="C202:K211" ca="1">+'DA-17'!$A$160:$I$169</f>
        <v>Step Change</v>
      </c>
      <c r="D202" s="489">
        <f ca="1"/>
        <v>0</v>
      </c>
      <c r="E202" s="505">
        <f ca="1"/>
        <v>0</v>
      </c>
      <c r="F202" s="489">
        <f ca="1"/>
        <v>0</v>
      </c>
      <c r="G202" s="490">
        <f ca="1"/>
        <v>0</v>
      </c>
      <c r="H202" s="490">
        <f ca="1"/>
        <v>0</v>
      </c>
      <c r="I202" s="490">
        <f ca="1"/>
        <v>0</v>
      </c>
      <c r="J202" s="490">
        <f ca="1"/>
        <v>0</v>
      </c>
      <c r="K202" s="505">
        <f ca="1"/>
        <v>0</v>
      </c>
      <c r="L202" s="512">
        <f t="array" aca="1" ref="L202:N211" ca="1">+'DA-17'!$K$160:$M$169</f>
        <v>0</v>
      </c>
      <c r="M202" s="448">
        <f ca="1"/>
        <v>0</v>
      </c>
      <c r="N202" s="448">
        <f ca="1"/>
        <v>0</v>
      </c>
    </row>
    <row r="203" spans="1:14" x14ac:dyDescent="0.2">
      <c r="A203" s="5"/>
      <c r="B203" s="249"/>
      <c r="C203" s="381" t="str">
        <f ca="1"/>
        <v/>
      </c>
      <c r="D203" s="489" t="str">
        <f ca="1"/>
        <v/>
      </c>
      <c r="E203" s="505" t="str">
        <f ca="1"/>
        <v/>
      </c>
      <c r="F203" s="489" t="str">
        <f ca="1"/>
        <v/>
      </c>
      <c r="G203" s="490" t="str">
        <f ca="1"/>
        <v/>
      </c>
      <c r="H203" s="490" t="str">
        <f ca="1"/>
        <v/>
      </c>
      <c r="I203" s="490" t="str">
        <f ca="1"/>
        <v/>
      </c>
      <c r="J203" s="490" t="str">
        <f ca="1"/>
        <v/>
      </c>
      <c r="K203" s="505" t="str">
        <f ca="1"/>
        <v/>
      </c>
      <c r="L203" s="512" t="str">
        <f ca="1"/>
        <v/>
      </c>
      <c r="M203" s="448" t="str">
        <f ca="1"/>
        <v/>
      </c>
      <c r="N203" s="448" t="str">
        <f ca="1"/>
        <v/>
      </c>
    </row>
    <row r="204" spans="1:14" x14ac:dyDescent="0.2">
      <c r="A204" s="5"/>
      <c r="B204" s="249"/>
      <c r="C204" s="381" t="str">
        <f ca="1"/>
        <v/>
      </c>
      <c r="D204" s="489" t="str">
        <f ca="1"/>
        <v/>
      </c>
      <c r="E204" s="505" t="str">
        <f ca="1"/>
        <v/>
      </c>
      <c r="F204" s="489" t="str">
        <f ca="1"/>
        <v/>
      </c>
      <c r="G204" s="490" t="str">
        <f ca="1"/>
        <v/>
      </c>
      <c r="H204" s="490" t="str">
        <f ca="1"/>
        <v/>
      </c>
      <c r="I204" s="490" t="str">
        <f ca="1"/>
        <v/>
      </c>
      <c r="J204" s="490" t="str">
        <f ca="1"/>
        <v/>
      </c>
      <c r="K204" s="505" t="str">
        <f ca="1"/>
        <v/>
      </c>
      <c r="L204" s="512" t="str">
        <f ca="1"/>
        <v/>
      </c>
      <c r="M204" s="448" t="str">
        <f ca="1"/>
        <v/>
      </c>
      <c r="N204" s="448" t="str">
        <f ca="1"/>
        <v/>
      </c>
    </row>
    <row r="205" spans="1:14" x14ac:dyDescent="0.2">
      <c r="A205" s="5"/>
      <c r="B205" s="249"/>
      <c r="C205" s="381" t="str">
        <f ca="1"/>
        <v/>
      </c>
      <c r="D205" s="489" t="str">
        <f ca="1"/>
        <v/>
      </c>
      <c r="E205" s="505" t="str">
        <f ca="1"/>
        <v/>
      </c>
      <c r="F205" s="489" t="str">
        <f ca="1"/>
        <v/>
      </c>
      <c r="G205" s="490" t="str">
        <f ca="1"/>
        <v/>
      </c>
      <c r="H205" s="490" t="str">
        <f ca="1"/>
        <v/>
      </c>
      <c r="I205" s="490" t="str">
        <f ca="1"/>
        <v/>
      </c>
      <c r="J205" s="490" t="str">
        <f ca="1"/>
        <v/>
      </c>
      <c r="K205" s="505" t="str">
        <f ca="1"/>
        <v/>
      </c>
      <c r="L205" s="512" t="str">
        <f ca="1"/>
        <v/>
      </c>
      <c r="M205" s="448" t="str">
        <f ca="1"/>
        <v/>
      </c>
      <c r="N205" s="448" t="str">
        <f ca="1"/>
        <v/>
      </c>
    </row>
    <row r="206" spans="1:14" x14ac:dyDescent="0.2">
      <c r="A206" s="5"/>
      <c r="B206" s="249"/>
      <c r="C206" s="381" t="str">
        <f ca="1"/>
        <v/>
      </c>
      <c r="D206" s="489" t="str">
        <f ca="1"/>
        <v/>
      </c>
      <c r="E206" s="505" t="str">
        <f ca="1"/>
        <v/>
      </c>
      <c r="F206" s="489" t="str">
        <f ca="1"/>
        <v/>
      </c>
      <c r="G206" s="490" t="str">
        <f ca="1"/>
        <v/>
      </c>
      <c r="H206" s="490" t="str">
        <f ca="1"/>
        <v/>
      </c>
      <c r="I206" s="490" t="str">
        <f ca="1"/>
        <v/>
      </c>
      <c r="J206" s="490" t="str">
        <f ca="1"/>
        <v/>
      </c>
      <c r="K206" s="505" t="str">
        <f ca="1"/>
        <v/>
      </c>
      <c r="L206" s="512" t="str">
        <f ca="1"/>
        <v/>
      </c>
      <c r="M206" s="448" t="str">
        <f ca="1"/>
        <v/>
      </c>
      <c r="N206" s="448" t="str">
        <f ca="1"/>
        <v/>
      </c>
    </row>
    <row r="207" spans="1:14" x14ac:dyDescent="0.2">
      <c r="A207" s="5"/>
      <c r="B207" s="249"/>
      <c r="C207" s="383" t="str">
        <f ca="1"/>
        <v/>
      </c>
      <c r="D207" s="489" t="str">
        <f ca="1"/>
        <v/>
      </c>
      <c r="E207" s="505" t="str">
        <f ca="1"/>
        <v/>
      </c>
      <c r="F207" s="489" t="str">
        <f ca="1"/>
        <v/>
      </c>
      <c r="G207" s="490" t="str">
        <f ca="1"/>
        <v/>
      </c>
      <c r="H207" s="490" t="str">
        <f ca="1"/>
        <v/>
      </c>
      <c r="I207" s="490" t="str">
        <f ca="1"/>
        <v/>
      </c>
      <c r="J207" s="490" t="str">
        <f ca="1"/>
        <v/>
      </c>
      <c r="K207" s="505" t="str">
        <f ca="1"/>
        <v/>
      </c>
      <c r="L207" s="512" t="str">
        <f ca="1"/>
        <v/>
      </c>
      <c r="M207" s="448" t="str">
        <f ca="1"/>
        <v/>
      </c>
      <c r="N207" s="448" t="str">
        <f ca="1"/>
        <v/>
      </c>
    </row>
    <row r="208" spans="1:14" x14ac:dyDescent="0.2">
      <c r="A208" s="5"/>
      <c r="B208" s="249"/>
      <c r="C208" s="383" t="str">
        <f ca="1"/>
        <v/>
      </c>
      <c r="D208" s="489" t="str">
        <f ca="1"/>
        <v/>
      </c>
      <c r="E208" s="505" t="str">
        <f ca="1"/>
        <v/>
      </c>
      <c r="F208" s="489" t="str">
        <f ca="1"/>
        <v/>
      </c>
      <c r="G208" s="490" t="str">
        <f ca="1"/>
        <v/>
      </c>
      <c r="H208" s="490" t="str">
        <f ca="1"/>
        <v/>
      </c>
      <c r="I208" s="490" t="str">
        <f ca="1"/>
        <v/>
      </c>
      <c r="J208" s="490" t="str">
        <f ca="1"/>
        <v/>
      </c>
      <c r="K208" s="505" t="str">
        <f ca="1"/>
        <v/>
      </c>
      <c r="L208" s="512" t="str">
        <f ca="1"/>
        <v/>
      </c>
      <c r="M208" s="448" t="str">
        <f ca="1"/>
        <v/>
      </c>
      <c r="N208" s="448" t="str">
        <f ca="1"/>
        <v/>
      </c>
    </row>
    <row r="209" spans="1:14" x14ac:dyDescent="0.2">
      <c r="A209" s="5"/>
      <c r="B209" s="249"/>
      <c r="C209" s="383" t="str">
        <f ca="1"/>
        <v/>
      </c>
      <c r="D209" s="489" t="str">
        <f ca="1"/>
        <v/>
      </c>
      <c r="E209" s="505" t="str">
        <f ca="1"/>
        <v/>
      </c>
      <c r="F209" s="489" t="str">
        <f ca="1"/>
        <v/>
      </c>
      <c r="G209" s="490" t="str">
        <f ca="1"/>
        <v/>
      </c>
      <c r="H209" s="490" t="str">
        <f ca="1"/>
        <v/>
      </c>
      <c r="I209" s="490" t="str">
        <f ca="1"/>
        <v/>
      </c>
      <c r="J209" s="490" t="str">
        <f ca="1"/>
        <v/>
      </c>
      <c r="K209" s="505" t="str">
        <f ca="1"/>
        <v/>
      </c>
      <c r="L209" s="512" t="str">
        <f ca="1"/>
        <v/>
      </c>
      <c r="M209" s="448" t="str">
        <f ca="1"/>
        <v/>
      </c>
      <c r="N209" s="448" t="str">
        <f ca="1"/>
        <v/>
      </c>
    </row>
    <row r="210" spans="1:14" x14ac:dyDescent="0.2">
      <c r="A210" s="5"/>
      <c r="B210" s="249"/>
      <c r="C210" s="383" t="str">
        <f ca="1"/>
        <v/>
      </c>
      <c r="D210" s="489" t="str">
        <f ca="1"/>
        <v/>
      </c>
      <c r="E210" s="505" t="str">
        <f ca="1"/>
        <v/>
      </c>
      <c r="F210" s="489" t="str">
        <f ca="1"/>
        <v/>
      </c>
      <c r="G210" s="490" t="str">
        <f ca="1"/>
        <v/>
      </c>
      <c r="H210" s="490" t="str">
        <f ca="1"/>
        <v/>
      </c>
      <c r="I210" s="490" t="str">
        <f ca="1"/>
        <v/>
      </c>
      <c r="J210" s="490" t="str">
        <f ca="1"/>
        <v/>
      </c>
      <c r="K210" s="505" t="str">
        <f ca="1"/>
        <v/>
      </c>
      <c r="L210" s="512" t="str">
        <f ca="1"/>
        <v/>
      </c>
      <c r="M210" s="448" t="str">
        <f ca="1"/>
        <v/>
      </c>
      <c r="N210" s="448" t="str">
        <f ca="1"/>
        <v/>
      </c>
    </row>
    <row r="211" spans="1:14" x14ac:dyDescent="0.2">
      <c r="A211" s="5"/>
      <c r="B211" s="249"/>
      <c r="C211" s="383" t="str">
        <f ca="1"/>
        <v/>
      </c>
      <c r="D211" s="489" t="str">
        <f ca="1"/>
        <v/>
      </c>
      <c r="E211" s="505" t="str">
        <f ca="1"/>
        <v/>
      </c>
      <c r="F211" s="489" t="str">
        <f ca="1"/>
        <v/>
      </c>
      <c r="G211" s="490" t="str">
        <f ca="1"/>
        <v/>
      </c>
      <c r="H211" s="490" t="str">
        <f ca="1"/>
        <v/>
      </c>
      <c r="I211" s="490" t="str">
        <f ca="1"/>
        <v/>
      </c>
      <c r="J211" s="490" t="str">
        <f ca="1"/>
        <v/>
      </c>
      <c r="K211" s="505" t="str">
        <f ca="1"/>
        <v/>
      </c>
      <c r="L211" s="512" t="str">
        <f ca="1"/>
        <v/>
      </c>
      <c r="M211" s="448" t="str">
        <f ca="1"/>
        <v/>
      </c>
      <c r="N211" s="448" t="str">
        <f ca="1"/>
        <v/>
      </c>
    </row>
    <row r="212" spans="1:14" x14ac:dyDescent="0.2">
      <c r="A212" s="5"/>
      <c r="B212" s="249"/>
      <c r="C212" s="12"/>
      <c r="D212" s="489"/>
      <c r="E212" s="505"/>
      <c r="F212" s="489"/>
      <c r="G212" s="490"/>
      <c r="H212" s="490"/>
      <c r="I212" s="490"/>
      <c r="J212" s="490"/>
      <c r="K212" s="505"/>
      <c r="L212" s="512"/>
      <c r="M212" s="448"/>
      <c r="N212" s="448"/>
    </row>
    <row r="213" spans="1:14" x14ac:dyDescent="0.2">
      <c r="A213" s="5"/>
      <c r="B213" s="249" t="str">
        <f ca="1">+'I-4 History'!B160</f>
        <v>DA-18</v>
      </c>
      <c r="C213" s="14" t="str">
        <f ca="1">+'I-4 History'!C160</f>
        <v>Call Centre Charges</v>
      </c>
      <c r="D213" s="489"/>
      <c r="E213" s="505"/>
      <c r="F213" s="489"/>
      <c r="G213" s="490"/>
      <c r="H213" s="490"/>
      <c r="I213" s="490"/>
      <c r="J213" s="490"/>
      <c r="K213" s="505"/>
      <c r="L213" s="512"/>
      <c r="M213" s="448"/>
      <c r="N213" s="448"/>
    </row>
    <row r="214" spans="1:14" x14ac:dyDescent="0.2">
      <c r="A214" s="5"/>
      <c r="B214" s="249"/>
      <c r="C214" s="383" t="str">
        <f t="array" aca="1" ref="C214:K223" ca="1">+'DA-18'!$A$160:$I$169</f>
        <v>Step Change</v>
      </c>
      <c r="D214" s="489">
        <f ca="1"/>
        <v>0</v>
      </c>
      <c r="E214" s="505">
        <f ca="1"/>
        <v>0</v>
      </c>
      <c r="F214" s="489">
        <f ca="1"/>
        <v>0</v>
      </c>
      <c r="G214" s="490">
        <f ca="1"/>
        <v>0</v>
      </c>
      <c r="H214" s="490">
        <f ca="1"/>
        <v>0</v>
      </c>
      <c r="I214" s="490">
        <f ca="1"/>
        <v>0</v>
      </c>
      <c r="J214" s="490">
        <f ca="1"/>
        <v>0</v>
      </c>
      <c r="K214" s="505">
        <f ca="1"/>
        <v>0</v>
      </c>
      <c r="L214" s="512">
        <f t="array" aca="1" ref="L214:N223" ca="1">+'DA-18'!$K$160:$M$169</f>
        <v>0</v>
      </c>
      <c r="M214" s="448">
        <f ca="1"/>
        <v>0</v>
      </c>
      <c r="N214" s="448">
        <f ca="1"/>
        <v>0</v>
      </c>
    </row>
    <row r="215" spans="1:14" x14ac:dyDescent="0.2">
      <c r="A215" s="5"/>
      <c r="B215" s="249"/>
      <c r="C215" s="381" t="str">
        <f ca="1"/>
        <v/>
      </c>
      <c r="D215" s="489" t="str">
        <f ca="1"/>
        <v/>
      </c>
      <c r="E215" s="505" t="str">
        <f ca="1"/>
        <v/>
      </c>
      <c r="F215" s="489" t="str">
        <f ca="1"/>
        <v/>
      </c>
      <c r="G215" s="490" t="str">
        <f ca="1"/>
        <v/>
      </c>
      <c r="H215" s="490" t="str">
        <f ca="1"/>
        <v/>
      </c>
      <c r="I215" s="490" t="str">
        <f ca="1"/>
        <v/>
      </c>
      <c r="J215" s="490" t="str">
        <f ca="1"/>
        <v/>
      </c>
      <c r="K215" s="505" t="str">
        <f ca="1"/>
        <v/>
      </c>
      <c r="L215" s="512" t="str">
        <f ca="1"/>
        <v/>
      </c>
      <c r="M215" s="448" t="str">
        <f ca="1"/>
        <v/>
      </c>
      <c r="N215" s="448" t="str">
        <f ca="1"/>
        <v/>
      </c>
    </row>
    <row r="216" spans="1:14" x14ac:dyDescent="0.2">
      <c r="A216" s="5"/>
      <c r="B216" s="249"/>
      <c r="C216" s="381" t="str">
        <f ca="1"/>
        <v/>
      </c>
      <c r="D216" s="489" t="str">
        <f ca="1"/>
        <v/>
      </c>
      <c r="E216" s="505" t="str">
        <f ca="1"/>
        <v/>
      </c>
      <c r="F216" s="489" t="str">
        <f ca="1"/>
        <v/>
      </c>
      <c r="G216" s="490" t="str">
        <f ca="1"/>
        <v/>
      </c>
      <c r="H216" s="490" t="str">
        <f ca="1"/>
        <v/>
      </c>
      <c r="I216" s="490" t="str">
        <f ca="1"/>
        <v/>
      </c>
      <c r="J216" s="490" t="str">
        <f ca="1"/>
        <v/>
      </c>
      <c r="K216" s="505" t="str">
        <f ca="1"/>
        <v/>
      </c>
      <c r="L216" s="512" t="str">
        <f ca="1"/>
        <v/>
      </c>
      <c r="M216" s="448" t="str">
        <f ca="1"/>
        <v/>
      </c>
      <c r="N216" s="448" t="str">
        <f ca="1"/>
        <v/>
      </c>
    </row>
    <row r="217" spans="1:14" x14ac:dyDescent="0.2">
      <c r="A217" s="5"/>
      <c r="B217" s="249"/>
      <c r="C217" s="381" t="str">
        <f ca="1"/>
        <v/>
      </c>
      <c r="D217" s="489" t="str">
        <f ca="1"/>
        <v/>
      </c>
      <c r="E217" s="505" t="str">
        <f ca="1"/>
        <v/>
      </c>
      <c r="F217" s="489" t="str">
        <f ca="1"/>
        <v/>
      </c>
      <c r="G217" s="490" t="str">
        <f ca="1"/>
        <v/>
      </c>
      <c r="H217" s="490" t="str">
        <f ca="1"/>
        <v/>
      </c>
      <c r="I217" s="490" t="str">
        <f ca="1"/>
        <v/>
      </c>
      <c r="J217" s="490" t="str">
        <f ca="1"/>
        <v/>
      </c>
      <c r="K217" s="505" t="str">
        <f ca="1"/>
        <v/>
      </c>
      <c r="L217" s="512" t="str">
        <f ca="1"/>
        <v/>
      </c>
      <c r="M217" s="448" t="str">
        <f ca="1"/>
        <v/>
      </c>
      <c r="N217" s="448" t="str">
        <f ca="1"/>
        <v/>
      </c>
    </row>
    <row r="218" spans="1:14" x14ac:dyDescent="0.2">
      <c r="A218" s="5"/>
      <c r="B218" s="249"/>
      <c r="C218" s="381" t="str">
        <f ca="1"/>
        <v/>
      </c>
      <c r="D218" s="489" t="str">
        <f ca="1"/>
        <v/>
      </c>
      <c r="E218" s="505" t="str">
        <f ca="1"/>
        <v/>
      </c>
      <c r="F218" s="489" t="str">
        <f ca="1"/>
        <v/>
      </c>
      <c r="G218" s="490" t="str">
        <f ca="1"/>
        <v/>
      </c>
      <c r="H218" s="490" t="str">
        <f ca="1"/>
        <v/>
      </c>
      <c r="I218" s="490" t="str">
        <f ca="1"/>
        <v/>
      </c>
      <c r="J218" s="490" t="str">
        <f ca="1"/>
        <v/>
      </c>
      <c r="K218" s="505" t="str">
        <f ca="1"/>
        <v/>
      </c>
      <c r="L218" s="512" t="str">
        <f ca="1"/>
        <v/>
      </c>
      <c r="M218" s="448" t="str">
        <f ca="1"/>
        <v/>
      </c>
      <c r="N218" s="448" t="str">
        <f ca="1"/>
        <v/>
      </c>
    </row>
    <row r="219" spans="1:14" x14ac:dyDescent="0.2">
      <c r="B219" s="249"/>
      <c r="C219" s="383" t="str">
        <f ca="1"/>
        <v/>
      </c>
      <c r="D219" s="489" t="str">
        <f ca="1"/>
        <v/>
      </c>
      <c r="E219" s="505" t="str">
        <f ca="1"/>
        <v/>
      </c>
      <c r="F219" s="489" t="str">
        <f ca="1"/>
        <v/>
      </c>
      <c r="G219" s="490" t="str">
        <f ca="1"/>
        <v/>
      </c>
      <c r="H219" s="490" t="str">
        <f ca="1"/>
        <v/>
      </c>
      <c r="I219" s="490" t="str">
        <f ca="1"/>
        <v/>
      </c>
      <c r="J219" s="490" t="str">
        <f ca="1"/>
        <v/>
      </c>
      <c r="K219" s="505" t="str">
        <f ca="1"/>
        <v/>
      </c>
      <c r="L219" s="512" t="str">
        <f ca="1"/>
        <v/>
      </c>
      <c r="M219" s="448" t="str">
        <f ca="1"/>
        <v/>
      </c>
      <c r="N219" s="448" t="str">
        <f ca="1"/>
        <v/>
      </c>
    </row>
    <row r="220" spans="1:14" x14ac:dyDescent="0.2">
      <c r="B220" s="249"/>
      <c r="C220" s="383" t="str">
        <f ca="1"/>
        <v/>
      </c>
      <c r="D220" s="489" t="str">
        <f ca="1"/>
        <v/>
      </c>
      <c r="E220" s="505" t="str">
        <f ca="1"/>
        <v/>
      </c>
      <c r="F220" s="489" t="str">
        <f ca="1"/>
        <v/>
      </c>
      <c r="G220" s="490" t="str">
        <f ca="1"/>
        <v/>
      </c>
      <c r="H220" s="490" t="str">
        <f ca="1"/>
        <v/>
      </c>
      <c r="I220" s="490" t="str">
        <f ca="1"/>
        <v/>
      </c>
      <c r="J220" s="490" t="str">
        <f ca="1"/>
        <v/>
      </c>
      <c r="K220" s="505" t="str">
        <f ca="1"/>
        <v/>
      </c>
      <c r="L220" s="512" t="str">
        <f ca="1"/>
        <v/>
      </c>
      <c r="M220" s="448" t="str">
        <f ca="1"/>
        <v/>
      </c>
      <c r="N220" s="448" t="str">
        <f ca="1"/>
        <v/>
      </c>
    </row>
    <row r="221" spans="1:14" x14ac:dyDescent="0.2">
      <c r="B221" s="249"/>
      <c r="C221" s="383" t="str">
        <f ca="1"/>
        <v/>
      </c>
      <c r="D221" s="489" t="str">
        <f ca="1"/>
        <v/>
      </c>
      <c r="E221" s="505" t="str">
        <f ca="1"/>
        <v/>
      </c>
      <c r="F221" s="489" t="str">
        <f ca="1"/>
        <v/>
      </c>
      <c r="G221" s="490" t="str">
        <f ca="1"/>
        <v/>
      </c>
      <c r="H221" s="490" t="str">
        <f ca="1"/>
        <v/>
      </c>
      <c r="I221" s="490" t="str">
        <f ca="1"/>
        <v/>
      </c>
      <c r="J221" s="490" t="str">
        <f ca="1"/>
        <v/>
      </c>
      <c r="K221" s="505" t="str">
        <f ca="1"/>
        <v/>
      </c>
      <c r="L221" s="512" t="str">
        <f ca="1"/>
        <v/>
      </c>
      <c r="M221" s="448" t="str">
        <f ca="1"/>
        <v/>
      </c>
      <c r="N221" s="448" t="str">
        <f ca="1"/>
        <v/>
      </c>
    </row>
    <row r="222" spans="1:14" x14ac:dyDescent="0.2">
      <c r="B222" s="249"/>
      <c r="C222" s="383" t="str">
        <f ca="1"/>
        <v/>
      </c>
      <c r="D222" s="489" t="str">
        <f ca="1"/>
        <v/>
      </c>
      <c r="E222" s="505" t="str">
        <f ca="1"/>
        <v/>
      </c>
      <c r="F222" s="489" t="str">
        <f ca="1"/>
        <v/>
      </c>
      <c r="G222" s="490" t="str">
        <f ca="1"/>
        <v/>
      </c>
      <c r="H222" s="490" t="str">
        <f ca="1"/>
        <v/>
      </c>
      <c r="I222" s="490" t="str">
        <f ca="1"/>
        <v/>
      </c>
      <c r="J222" s="490" t="str">
        <f ca="1"/>
        <v/>
      </c>
      <c r="K222" s="505" t="str">
        <f ca="1"/>
        <v/>
      </c>
      <c r="L222" s="512" t="str">
        <f ca="1"/>
        <v/>
      </c>
      <c r="M222" s="448" t="str">
        <f ca="1"/>
        <v/>
      </c>
      <c r="N222" s="448" t="str">
        <f ca="1"/>
        <v/>
      </c>
    </row>
    <row r="223" spans="1:14" x14ac:dyDescent="0.2">
      <c r="B223" s="249"/>
      <c r="C223" s="383" t="str">
        <f ca="1"/>
        <v/>
      </c>
      <c r="D223" s="489" t="str">
        <f ca="1"/>
        <v/>
      </c>
      <c r="E223" s="505" t="str">
        <f ca="1"/>
        <v/>
      </c>
      <c r="F223" s="489" t="str">
        <f ca="1"/>
        <v/>
      </c>
      <c r="G223" s="490" t="str">
        <f ca="1"/>
        <v/>
      </c>
      <c r="H223" s="490" t="str">
        <f ca="1"/>
        <v/>
      </c>
      <c r="I223" s="490" t="str">
        <f ca="1"/>
        <v/>
      </c>
      <c r="J223" s="490" t="str">
        <f ca="1"/>
        <v/>
      </c>
      <c r="K223" s="505" t="str">
        <f ca="1"/>
        <v/>
      </c>
      <c r="L223" s="512" t="str">
        <f ca="1"/>
        <v/>
      </c>
      <c r="M223" s="448" t="str">
        <f ca="1"/>
        <v/>
      </c>
      <c r="N223" s="448" t="str">
        <f ca="1"/>
        <v/>
      </c>
    </row>
    <row r="224" spans="1:14" x14ac:dyDescent="0.2">
      <c r="B224" s="249"/>
      <c r="C224" s="12"/>
      <c r="D224" s="489"/>
      <c r="E224" s="505"/>
      <c r="F224" s="489"/>
      <c r="G224" s="490"/>
      <c r="H224" s="490"/>
      <c r="I224" s="490"/>
      <c r="J224" s="490"/>
      <c r="K224" s="505"/>
      <c r="L224" s="512"/>
      <c r="M224" s="448"/>
      <c r="N224" s="448"/>
    </row>
    <row r="225" spans="1:14" x14ac:dyDescent="0.2">
      <c r="A225" s="5"/>
      <c r="B225" s="249" t="str">
        <f ca="1">+'I-4 History'!B169</f>
        <v>DA-19</v>
      </c>
      <c r="C225" s="14" t="str">
        <f ca="1">+'I-4 History'!C169</f>
        <v>Customer Billing (formerly FRC)</v>
      </c>
      <c r="D225" s="489"/>
      <c r="E225" s="505"/>
      <c r="F225" s="489"/>
      <c r="G225" s="490"/>
      <c r="H225" s="490"/>
      <c r="I225" s="490"/>
      <c r="J225" s="490"/>
      <c r="K225" s="505"/>
      <c r="L225" s="512"/>
      <c r="M225" s="448"/>
      <c r="N225" s="448"/>
    </row>
    <row r="226" spans="1:14" x14ac:dyDescent="0.2">
      <c r="A226" s="5"/>
      <c r="B226" s="249"/>
      <c r="C226" s="383" t="str">
        <f t="array" aca="1" ref="C226:K235" ca="1">+'DA-19'!$A$160:$I$169</f>
        <v>Step Change - Billing Replacement</v>
      </c>
      <c r="D226" s="489">
        <f ca="1"/>
        <v>0</v>
      </c>
      <c r="E226" s="505">
        <f ca="1"/>
        <v>0</v>
      </c>
      <c r="F226" s="489">
        <f ca="1"/>
        <v>0</v>
      </c>
      <c r="G226" s="490">
        <f ca="1"/>
        <v>0</v>
      </c>
      <c r="H226" s="490">
        <f ca="1"/>
        <v>0</v>
      </c>
      <c r="I226" s="490">
        <f ca="1"/>
        <v>0</v>
      </c>
      <c r="J226" s="490">
        <f ca="1"/>
        <v>0</v>
      </c>
      <c r="K226" s="505">
        <f ca="1"/>
        <v>0</v>
      </c>
      <c r="L226" s="512">
        <f t="array" aca="1" ref="L226:N235" ca="1">+'DA-19'!$K$160:$M$169</f>
        <v>0</v>
      </c>
      <c r="M226" s="448">
        <f ca="1"/>
        <v>0</v>
      </c>
      <c r="N226" s="448">
        <f ca="1"/>
        <v>0</v>
      </c>
    </row>
    <row r="227" spans="1:14" x14ac:dyDescent="0.2">
      <c r="A227" s="5"/>
      <c r="B227" s="249"/>
      <c r="C227" s="381" t="str">
        <f ca="1"/>
        <v/>
      </c>
      <c r="D227" s="489" t="str">
        <f ca="1"/>
        <v/>
      </c>
      <c r="E227" s="505" t="str">
        <f ca="1"/>
        <v/>
      </c>
      <c r="F227" s="489" t="str">
        <f ca="1"/>
        <v/>
      </c>
      <c r="G227" s="490" t="str">
        <f ca="1"/>
        <v/>
      </c>
      <c r="H227" s="490" t="str">
        <f ca="1"/>
        <v/>
      </c>
      <c r="I227" s="490" t="str">
        <f ca="1"/>
        <v/>
      </c>
      <c r="J227" s="490" t="str">
        <f ca="1"/>
        <v/>
      </c>
      <c r="K227" s="505" t="str">
        <f ca="1"/>
        <v/>
      </c>
      <c r="L227" s="512" t="str">
        <f ca="1"/>
        <v/>
      </c>
      <c r="M227" s="448" t="str">
        <f ca="1"/>
        <v/>
      </c>
      <c r="N227" s="448" t="str">
        <f ca="1"/>
        <v/>
      </c>
    </row>
    <row r="228" spans="1:14" x14ac:dyDescent="0.2">
      <c r="A228" s="5"/>
      <c r="B228" s="249"/>
      <c r="C228" s="381" t="str">
        <f ca="1"/>
        <v/>
      </c>
      <c r="D228" s="489" t="str">
        <f ca="1"/>
        <v/>
      </c>
      <c r="E228" s="505" t="str">
        <f ca="1"/>
        <v/>
      </c>
      <c r="F228" s="489" t="str">
        <f ca="1"/>
        <v/>
      </c>
      <c r="G228" s="490" t="str">
        <f ca="1"/>
        <v/>
      </c>
      <c r="H228" s="490" t="str">
        <f ca="1"/>
        <v/>
      </c>
      <c r="I228" s="490" t="str">
        <f ca="1"/>
        <v/>
      </c>
      <c r="J228" s="490" t="str">
        <f ca="1"/>
        <v/>
      </c>
      <c r="K228" s="505" t="str">
        <f ca="1"/>
        <v/>
      </c>
      <c r="L228" s="512" t="str">
        <f ca="1"/>
        <v/>
      </c>
      <c r="M228" s="448" t="str">
        <f ca="1"/>
        <v/>
      </c>
      <c r="N228" s="448" t="str">
        <f ca="1"/>
        <v/>
      </c>
    </row>
    <row r="229" spans="1:14" x14ac:dyDescent="0.2">
      <c r="A229" s="5"/>
      <c r="B229" s="249"/>
      <c r="C229" s="381" t="str">
        <f ca="1"/>
        <v/>
      </c>
      <c r="D229" s="489" t="str">
        <f ca="1"/>
        <v/>
      </c>
      <c r="E229" s="505" t="str">
        <f ca="1"/>
        <v/>
      </c>
      <c r="F229" s="489" t="str">
        <f ca="1"/>
        <v/>
      </c>
      <c r="G229" s="490" t="str">
        <f ca="1"/>
        <v/>
      </c>
      <c r="H229" s="490" t="str">
        <f ca="1"/>
        <v/>
      </c>
      <c r="I229" s="490" t="str">
        <f ca="1"/>
        <v/>
      </c>
      <c r="J229" s="490" t="str">
        <f ca="1"/>
        <v/>
      </c>
      <c r="K229" s="505" t="str">
        <f ca="1"/>
        <v/>
      </c>
      <c r="L229" s="512" t="str">
        <f ca="1"/>
        <v/>
      </c>
      <c r="M229" s="448" t="str">
        <f ca="1"/>
        <v/>
      </c>
      <c r="N229" s="448" t="str">
        <f ca="1"/>
        <v/>
      </c>
    </row>
    <row r="230" spans="1:14" x14ac:dyDescent="0.2">
      <c r="A230" s="5"/>
      <c r="B230" s="249"/>
      <c r="C230" s="381" t="str">
        <f ca="1"/>
        <v/>
      </c>
      <c r="D230" s="489" t="str">
        <f ca="1"/>
        <v/>
      </c>
      <c r="E230" s="505" t="str">
        <f ca="1"/>
        <v/>
      </c>
      <c r="F230" s="489" t="str">
        <f ca="1"/>
        <v/>
      </c>
      <c r="G230" s="490" t="str">
        <f ca="1"/>
        <v/>
      </c>
      <c r="H230" s="490" t="str">
        <f ca="1"/>
        <v/>
      </c>
      <c r="I230" s="490" t="str">
        <f ca="1"/>
        <v/>
      </c>
      <c r="J230" s="490" t="str">
        <f ca="1"/>
        <v/>
      </c>
      <c r="K230" s="505" t="str">
        <f ca="1"/>
        <v/>
      </c>
      <c r="L230" s="512" t="str">
        <f ca="1"/>
        <v/>
      </c>
      <c r="M230" s="448" t="str">
        <f ca="1"/>
        <v/>
      </c>
      <c r="N230" s="448" t="str">
        <f ca="1"/>
        <v/>
      </c>
    </row>
    <row r="231" spans="1:14" x14ac:dyDescent="0.2">
      <c r="A231" s="5"/>
      <c r="B231" s="249"/>
      <c r="C231" s="383" t="str">
        <f ca="1"/>
        <v/>
      </c>
      <c r="D231" s="489" t="str">
        <f ca="1"/>
        <v/>
      </c>
      <c r="E231" s="505" t="str">
        <f ca="1"/>
        <v/>
      </c>
      <c r="F231" s="489" t="str">
        <f ca="1"/>
        <v/>
      </c>
      <c r="G231" s="490" t="str">
        <f ca="1"/>
        <v/>
      </c>
      <c r="H231" s="490" t="str">
        <f ca="1"/>
        <v/>
      </c>
      <c r="I231" s="490" t="str">
        <f ca="1"/>
        <v/>
      </c>
      <c r="J231" s="490" t="str">
        <f ca="1"/>
        <v/>
      </c>
      <c r="K231" s="505" t="str">
        <f ca="1"/>
        <v/>
      </c>
      <c r="L231" s="512" t="str">
        <f ca="1"/>
        <v/>
      </c>
      <c r="M231" s="448" t="str">
        <f ca="1"/>
        <v/>
      </c>
      <c r="N231" s="448" t="str">
        <f ca="1"/>
        <v/>
      </c>
    </row>
    <row r="232" spans="1:14" x14ac:dyDescent="0.2">
      <c r="A232" s="5"/>
      <c r="B232" s="249"/>
      <c r="C232" s="383" t="str">
        <f ca="1"/>
        <v/>
      </c>
      <c r="D232" s="489" t="str">
        <f ca="1"/>
        <v/>
      </c>
      <c r="E232" s="505" t="str">
        <f ca="1"/>
        <v/>
      </c>
      <c r="F232" s="489" t="str">
        <f ca="1"/>
        <v/>
      </c>
      <c r="G232" s="490" t="str">
        <f ca="1"/>
        <v/>
      </c>
      <c r="H232" s="490" t="str">
        <f ca="1"/>
        <v/>
      </c>
      <c r="I232" s="490" t="str">
        <f ca="1"/>
        <v/>
      </c>
      <c r="J232" s="490" t="str">
        <f ca="1"/>
        <v/>
      </c>
      <c r="K232" s="505" t="str">
        <f ca="1"/>
        <v/>
      </c>
      <c r="L232" s="512" t="str">
        <f ca="1"/>
        <v/>
      </c>
      <c r="M232" s="448" t="str">
        <f ca="1"/>
        <v/>
      </c>
      <c r="N232" s="448" t="str">
        <f ca="1"/>
        <v/>
      </c>
    </row>
    <row r="233" spans="1:14" x14ac:dyDescent="0.2">
      <c r="A233" s="5"/>
      <c r="B233" s="249"/>
      <c r="C233" s="383" t="str">
        <f ca="1"/>
        <v/>
      </c>
      <c r="D233" s="489" t="str">
        <f ca="1"/>
        <v/>
      </c>
      <c r="E233" s="505" t="str">
        <f ca="1"/>
        <v/>
      </c>
      <c r="F233" s="489" t="str">
        <f ca="1"/>
        <v/>
      </c>
      <c r="G233" s="490" t="str">
        <f ca="1"/>
        <v/>
      </c>
      <c r="H233" s="490" t="str">
        <f ca="1"/>
        <v/>
      </c>
      <c r="I233" s="490" t="str">
        <f ca="1"/>
        <v/>
      </c>
      <c r="J233" s="490" t="str">
        <f ca="1"/>
        <v/>
      </c>
      <c r="K233" s="505" t="str">
        <f ca="1"/>
        <v/>
      </c>
      <c r="L233" s="512" t="str">
        <f ca="1"/>
        <v/>
      </c>
      <c r="M233" s="448" t="str">
        <f ca="1"/>
        <v/>
      </c>
      <c r="N233" s="448" t="str">
        <f ca="1"/>
        <v/>
      </c>
    </row>
    <row r="234" spans="1:14" x14ac:dyDescent="0.2">
      <c r="A234" s="5"/>
      <c r="B234" s="249"/>
      <c r="C234" s="383" t="str">
        <f ca="1"/>
        <v/>
      </c>
      <c r="D234" s="489" t="str">
        <f ca="1"/>
        <v/>
      </c>
      <c r="E234" s="505" t="str">
        <f ca="1"/>
        <v/>
      </c>
      <c r="F234" s="489" t="str">
        <f ca="1"/>
        <v/>
      </c>
      <c r="G234" s="490" t="str">
        <f ca="1"/>
        <v/>
      </c>
      <c r="H234" s="490" t="str">
        <f ca="1"/>
        <v/>
      </c>
      <c r="I234" s="490" t="str">
        <f ca="1"/>
        <v/>
      </c>
      <c r="J234" s="490" t="str">
        <f ca="1"/>
        <v/>
      </c>
      <c r="K234" s="505" t="str">
        <f ca="1"/>
        <v/>
      </c>
      <c r="L234" s="512" t="str">
        <f ca="1"/>
        <v/>
      </c>
      <c r="M234" s="448" t="str">
        <f ca="1"/>
        <v/>
      </c>
      <c r="N234" s="448" t="str">
        <f ca="1"/>
        <v/>
      </c>
    </row>
    <row r="235" spans="1:14" x14ac:dyDescent="0.2">
      <c r="A235" s="5"/>
      <c r="B235" s="249"/>
      <c r="C235" s="383" t="str">
        <f ca="1"/>
        <v/>
      </c>
      <c r="D235" s="489" t="str">
        <f ca="1"/>
        <v/>
      </c>
      <c r="E235" s="505" t="str">
        <f ca="1"/>
        <v/>
      </c>
      <c r="F235" s="489" t="str">
        <f ca="1"/>
        <v/>
      </c>
      <c r="G235" s="490" t="str">
        <f ca="1"/>
        <v/>
      </c>
      <c r="H235" s="490" t="str">
        <f ca="1"/>
        <v/>
      </c>
      <c r="I235" s="490" t="str">
        <f ca="1"/>
        <v/>
      </c>
      <c r="J235" s="490" t="str">
        <f ca="1"/>
        <v/>
      </c>
      <c r="K235" s="505" t="str">
        <f ca="1"/>
        <v/>
      </c>
      <c r="L235" s="512" t="str">
        <f ca="1"/>
        <v/>
      </c>
      <c r="M235" s="448" t="str">
        <f ca="1"/>
        <v/>
      </c>
      <c r="N235" s="448" t="str">
        <f ca="1"/>
        <v/>
      </c>
    </row>
    <row r="236" spans="1:14" x14ac:dyDescent="0.2">
      <c r="A236" s="5"/>
      <c r="B236" s="249"/>
      <c r="C236" s="12"/>
      <c r="D236" s="489"/>
      <c r="E236" s="505"/>
      <c r="F236" s="489"/>
      <c r="G236" s="490"/>
      <c r="H236" s="490"/>
      <c r="I236" s="490"/>
      <c r="J236" s="490"/>
      <c r="K236" s="505"/>
      <c r="L236" s="512"/>
      <c r="M236" s="448"/>
      <c r="N236" s="448"/>
    </row>
    <row r="237" spans="1:14" x14ac:dyDescent="0.2">
      <c r="A237" s="5"/>
      <c r="B237" s="249" t="str">
        <f ca="1">+'I-4 History'!B178</f>
        <v>DA-20</v>
      </c>
      <c r="C237" s="14" t="str">
        <f ca="1">+'I-4 History'!C178</f>
        <v>N/A</v>
      </c>
      <c r="D237" s="489"/>
      <c r="E237" s="505"/>
      <c r="F237" s="489"/>
      <c r="G237" s="490"/>
      <c r="H237" s="490"/>
      <c r="I237" s="490"/>
      <c r="J237" s="490"/>
      <c r="K237" s="505"/>
      <c r="L237" s="512"/>
      <c r="M237" s="448"/>
      <c r="N237" s="448"/>
    </row>
    <row r="238" spans="1:14" x14ac:dyDescent="0.2">
      <c r="A238" s="5"/>
      <c r="B238" s="249"/>
      <c r="C238" s="383" t="str">
        <f t="array" aca="1" ref="C238:K247" ca="1">+'DA-20'!$A$160:$I$169</f>
        <v>Step Change</v>
      </c>
      <c r="D238" s="489">
        <f ca="1"/>
        <v>0</v>
      </c>
      <c r="E238" s="505">
        <f ca="1"/>
        <v>0</v>
      </c>
      <c r="F238" s="489">
        <f ca="1"/>
        <v>0</v>
      </c>
      <c r="G238" s="490">
        <f ca="1"/>
        <v>0</v>
      </c>
      <c r="H238" s="490">
        <f ca="1"/>
        <v>0</v>
      </c>
      <c r="I238" s="490">
        <f ca="1"/>
        <v>0</v>
      </c>
      <c r="J238" s="490">
        <f ca="1"/>
        <v>0</v>
      </c>
      <c r="K238" s="505">
        <f ca="1"/>
        <v>0</v>
      </c>
      <c r="L238" s="512">
        <f t="array" aca="1" ref="L238:N247" ca="1">+'DA-20'!$K$160:$M$169</f>
        <v>0</v>
      </c>
      <c r="M238" s="448">
        <f ca="1"/>
        <v>0</v>
      </c>
      <c r="N238" s="448">
        <f ca="1"/>
        <v>0</v>
      </c>
    </row>
    <row r="239" spans="1:14" x14ac:dyDescent="0.2">
      <c r="A239" s="5"/>
      <c r="B239" s="249"/>
      <c r="C239" s="381" t="str">
        <f ca="1"/>
        <v/>
      </c>
      <c r="D239" s="489" t="str">
        <f ca="1"/>
        <v/>
      </c>
      <c r="E239" s="505" t="str">
        <f ca="1"/>
        <v/>
      </c>
      <c r="F239" s="489" t="str">
        <f ca="1"/>
        <v/>
      </c>
      <c r="G239" s="490" t="str">
        <f ca="1"/>
        <v/>
      </c>
      <c r="H239" s="490" t="str">
        <f ca="1"/>
        <v/>
      </c>
      <c r="I239" s="490" t="str">
        <f ca="1"/>
        <v/>
      </c>
      <c r="J239" s="490" t="str">
        <f ca="1"/>
        <v/>
      </c>
      <c r="K239" s="505" t="str">
        <f ca="1"/>
        <v/>
      </c>
      <c r="L239" s="512" t="str">
        <f ca="1"/>
        <v/>
      </c>
      <c r="M239" s="448" t="str">
        <f ca="1"/>
        <v/>
      </c>
      <c r="N239" s="448" t="str">
        <f ca="1"/>
        <v/>
      </c>
    </row>
    <row r="240" spans="1:14" x14ac:dyDescent="0.2">
      <c r="A240" s="5"/>
      <c r="B240" s="249"/>
      <c r="C240" s="381" t="str">
        <f ca="1"/>
        <v/>
      </c>
      <c r="D240" s="489" t="str">
        <f ca="1"/>
        <v/>
      </c>
      <c r="E240" s="505" t="str">
        <f ca="1"/>
        <v/>
      </c>
      <c r="F240" s="489" t="str">
        <f ca="1"/>
        <v/>
      </c>
      <c r="G240" s="490" t="str">
        <f ca="1"/>
        <v/>
      </c>
      <c r="H240" s="490" t="str">
        <f ca="1"/>
        <v/>
      </c>
      <c r="I240" s="490" t="str">
        <f ca="1"/>
        <v/>
      </c>
      <c r="J240" s="490" t="str">
        <f ca="1"/>
        <v/>
      </c>
      <c r="K240" s="505" t="str">
        <f ca="1"/>
        <v/>
      </c>
      <c r="L240" s="512" t="str">
        <f ca="1"/>
        <v/>
      </c>
      <c r="M240" s="448" t="str">
        <f ca="1"/>
        <v/>
      </c>
      <c r="N240" s="448" t="str">
        <f ca="1"/>
        <v/>
      </c>
    </row>
    <row r="241" spans="1:14" x14ac:dyDescent="0.2">
      <c r="A241" s="5"/>
      <c r="B241" s="249"/>
      <c r="C241" s="381" t="str">
        <f ca="1"/>
        <v/>
      </c>
      <c r="D241" s="489" t="str">
        <f ca="1"/>
        <v/>
      </c>
      <c r="E241" s="505" t="str">
        <f ca="1"/>
        <v/>
      </c>
      <c r="F241" s="489" t="str">
        <f ca="1"/>
        <v/>
      </c>
      <c r="G241" s="490" t="str">
        <f ca="1"/>
        <v/>
      </c>
      <c r="H241" s="490" t="str">
        <f ca="1"/>
        <v/>
      </c>
      <c r="I241" s="490" t="str">
        <f ca="1"/>
        <v/>
      </c>
      <c r="J241" s="490" t="str">
        <f ca="1"/>
        <v/>
      </c>
      <c r="K241" s="505" t="str">
        <f ca="1"/>
        <v/>
      </c>
      <c r="L241" s="512" t="str">
        <f ca="1"/>
        <v/>
      </c>
      <c r="M241" s="448" t="str">
        <f ca="1"/>
        <v/>
      </c>
      <c r="N241" s="448" t="str">
        <f ca="1"/>
        <v/>
      </c>
    </row>
    <row r="242" spans="1:14" x14ac:dyDescent="0.2">
      <c r="A242" s="5"/>
      <c r="B242" s="249"/>
      <c r="C242" s="381" t="str">
        <f ca="1"/>
        <v/>
      </c>
      <c r="D242" s="489" t="str">
        <f ca="1"/>
        <v/>
      </c>
      <c r="E242" s="505" t="str">
        <f ca="1"/>
        <v/>
      </c>
      <c r="F242" s="489" t="str">
        <f ca="1"/>
        <v/>
      </c>
      <c r="G242" s="490" t="str">
        <f ca="1"/>
        <v/>
      </c>
      <c r="H242" s="490" t="str">
        <f ca="1"/>
        <v/>
      </c>
      <c r="I242" s="490" t="str">
        <f ca="1"/>
        <v/>
      </c>
      <c r="J242" s="490" t="str">
        <f ca="1"/>
        <v/>
      </c>
      <c r="K242" s="505" t="str">
        <f ca="1"/>
        <v/>
      </c>
      <c r="L242" s="512" t="str">
        <f ca="1"/>
        <v/>
      </c>
      <c r="M242" s="448" t="str">
        <f ca="1"/>
        <v/>
      </c>
      <c r="N242" s="448" t="str">
        <f ca="1"/>
        <v/>
      </c>
    </row>
    <row r="243" spans="1:14" x14ac:dyDescent="0.2">
      <c r="A243" s="5"/>
      <c r="B243" s="249"/>
      <c r="C243" s="383" t="str">
        <f ca="1"/>
        <v/>
      </c>
      <c r="D243" s="489" t="str">
        <f ca="1"/>
        <v/>
      </c>
      <c r="E243" s="505" t="str">
        <f ca="1"/>
        <v/>
      </c>
      <c r="F243" s="489" t="str">
        <f ca="1"/>
        <v/>
      </c>
      <c r="G243" s="490" t="str">
        <f ca="1"/>
        <v/>
      </c>
      <c r="H243" s="490" t="str">
        <f ca="1"/>
        <v/>
      </c>
      <c r="I243" s="490" t="str">
        <f ca="1"/>
        <v/>
      </c>
      <c r="J243" s="490" t="str">
        <f ca="1"/>
        <v/>
      </c>
      <c r="K243" s="505" t="str">
        <f ca="1"/>
        <v/>
      </c>
      <c r="L243" s="512" t="str">
        <f ca="1"/>
        <v/>
      </c>
      <c r="M243" s="448" t="str">
        <f ca="1"/>
        <v/>
      </c>
      <c r="N243" s="448" t="str">
        <f ca="1"/>
        <v/>
      </c>
    </row>
    <row r="244" spans="1:14" x14ac:dyDescent="0.2">
      <c r="A244" s="5"/>
      <c r="B244" s="249"/>
      <c r="C244" s="383" t="str">
        <f ca="1"/>
        <v/>
      </c>
      <c r="D244" s="489" t="str">
        <f ca="1"/>
        <v/>
      </c>
      <c r="E244" s="505" t="str">
        <f ca="1"/>
        <v/>
      </c>
      <c r="F244" s="489" t="str">
        <f ca="1"/>
        <v/>
      </c>
      <c r="G244" s="490" t="str">
        <f ca="1"/>
        <v/>
      </c>
      <c r="H244" s="490" t="str">
        <f ca="1"/>
        <v/>
      </c>
      <c r="I244" s="490" t="str">
        <f ca="1"/>
        <v/>
      </c>
      <c r="J244" s="490" t="str">
        <f ca="1"/>
        <v/>
      </c>
      <c r="K244" s="505" t="str">
        <f ca="1"/>
        <v/>
      </c>
      <c r="L244" s="512" t="str">
        <f ca="1"/>
        <v/>
      </c>
      <c r="M244" s="448" t="str">
        <f ca="1"/>
        <v/>
      </c>
      <c r="N244" s="448" t="str">
        <f ca="1"/>
        <v/>
      </c>
    </row>
    <row r="245" spans="1:14" x14ac:dyDescent="0.2">
      <c r="A245" s="5"/>
      <c r="B245" s="249"/>
      <c r="C245" s="383" t="str">
        <f ca="1"/>
        <v/>
      </c>
      <c r="D245" s="489" t="str">
        <f ca="1"/>
        <v/>
      </c>
      <c r="E245" s="505" t="str">
        <f ca="1"/>
        <v/>
      </c>
      <c r="F245" s="489" t="str">
        <f ca="1"/>
        <v/>
      </c>
      <c r="G245" s="490" t="str">
        <f ca="1"/>
        <v/>
      </c>
      <c r="H245" s="490" t="str">
        <f ca="1"/>
        <v/>
      </c>
      <c r="I245" s="490" t="str">
        <f ca="1"/>
        <v/>
      </c>
      <c r="J245" s="490" t="str">
        <f ca="1"/>
        <v/>
      </c>
      <c r="K245" s="505" t="str">
        <f ca="1"/>
        <v/>
      </c>
      <c r="L245" s="512" t="str">
        <f ca="1"/>
        <v/>
      </c>
      <c r="M245" s="448" t="str">
        <f ca="1"/>
        <v/>
      </c>
      <c r="N245" s="448" t="str">
        <f ca="1"/>
        <v/>
      </c>
    </row>
    <row r="246" spans="1:14" x14ac:dyDescent="0.2">
      <c r="A246" s="5"/>
      <c r="B246" s="249"/>
      <c r="C246" s="383" t="str">
        <f ca="1"/>
        <v/>
      </c>
      <c r="D246" s="489" t="str">
        <f ca="1"/>
        <v/>
      </c>
      <c r="E246" s="505" t="str">
        <f ca="1"/>
        <v/>
      </c>
      <c r="F246" s="489" t="str">
        <f ca="1"/>
        <v/>
      </c>
      <c r="G246" s="490" t="str">
        <f ca="1"/>
        <v/>
      </c>
      <c r="H246" s="490" t="str">
        <f ca="1"/>
        <v/>
      </c>
      <c r="I246" s="490" t="str">
        <f ca="1"/>
        <v/>
      </c>
      <c r="J246" s="490" t="str">
        <f ca="1"/>
        <v/>
      </c>
      <c r="K246" s="505" t="str">
        <f ca="1"/>
        <v/>
      </c>
      <c r="L246" s="512" t="str">
        <f ca="1"/>
        <v/>
      </c>
      <c r="M246" s="448" t="str">
        <f ca="1"/>
        <v/>
      </c>
      <c r="N246" s="448" t="str">
        <f ca="1"/>
        <v/>
      </c>
    </row>
    <row r="247" spans="1:14" x14ac:dyDescent="0.2">
      <c r="A247" s="5"/>
      <c r="B247" s="249"/>
      <c r="C247" s="383" t="str">
        <f ca="1"/>
        <v/>
      </c>
      <c r="D247" s="489" t="str">
        <f ca="1"/>
        <v/>
      </c>
      <c r="E247" s="505" t="str">
        <f ca="1"/>
        <v/>
      </c>
      <c r="F247" s="489" t="str">
        <f ca="1"/>
        <v/>
      </c>
      <c r="G247" s="490" t="str">
        <f ca="1"/>
        <v/>
      </c>
      <c r="H247" s="490" t="str">
        <f ca="1"/>
        <v/>
      </c>
      <c r="I247" s="490" t="str">
        <f ca="1"/>
        <v/>
      </c>
      <c r="J247" s="490" t="str">
        <f ca="1"/>
        <v/>
      </c>
      <c r="K247" s="505" t="str">
        <f ca="1"/>
        <v/>
      </c>
      <c r="L247" s="512" t="str">
        <f ca="1"/>
        <v/>
      </c>
      <c r="M247" s="448" t="str">
        <f ca="1"/>
        <v/>
      </c>
      <c r="N247" s="448" t="str">
        <f ca="1"/>
        <v/>
      </c>
    </row>
    <row r="248" spans="1:14" x14ac:dyDescent="0.2">
      <c r="A248" s="5"/>
      <c r="B248" s="249"/>
      <c r="C248" s="12"/>
      <c r="D248" s="489"/>
      <c r="E248" s="505"/>
      <c r="F248" s="489"/>
      <c r="G248" s="490"/>
      <c r="H248" s="490"/>
      <c r="I248" s="490"/>
      <c r="J248" s="490"/>
      <c r="K248" s="505"/>
      <c r="L248" s="512"/>
      <c r="M248" s="448"/>
      <c r="N248" s="448"/>
    </row>
    <row r="249" spans="1:14" x14ac:dyDescent="0.2">
      <c r="A249" s="5"/>
      <c r="B249" s="249" t="str">
        <f ca="1">+'I-4 History'!B187</f>
        <v>DA-21</v>
      </c>
      <c r="C249" s="14" t="str">
        <f ca="1">+'I-4 History'!C187</f>
        <v>N/A</v>
      </c>
      <c r="D249" s="489"/>
      <c r="E249" s="505"/>
      <c r="F249" s="489"/>
      <c r="G249" s="490"/>
      <c r="H249" s="490"/>
      <c r="I249" s="490"/>
      <c r="J249" s="490"/>
      <c r="K249" s="505"/>
      <c r="L249" s="512"/>
      <c r="M249" s="448"/>
      <c r="N249" s="448"/>
    </row>
    <row r="250" spans="1:14" x14ac:dyDescent="0.2">
      <c r="A250" s="5"/>
      <c r="B250" s="249"/>
      <c r="C250" s="383">
        <f t="array" aca="1" ref="C250:K259" ca="1">+'DA-21'!$A$160:$I$169</f>
        <v>0</v>
      </c>
      <c r="D250" s="489">
        <f ca="1"/>
        <v>0</v>
      </c>
      <c r="E250" s="505">
        <f ca="1"/>
        <v>0</v>
      </c>
      <c r="F250" s="489">
        <f ca="1"/>
        <v>0</v>
      </c>
      <c r="G250" s="490">
        <f ca="1"/>
        <v>0</v>
      </c>
      <c r="H250" s="490">
        <f ca="1"/>
        <v>0</v>
      </c>
      <c r="I250" s="490">
        <f ca="1"/>
        <v>0</v>
      </c>
      <c r="J250" s="490">
        <f ca="1"/>
        <v>0</v>
      </c>
      <c r="K250" s="505">
        <f ca="1"/>
        <v>0</v>
      </c>
      <c r="L250" s="512">
        <f t="array" aca="1" ref="L250:N259" ca="1">+'DA-21'!$K$160:$M$169</f>
        <v>0</v>
      </c>
      <c r="M250" s="448">
        <f ca="1"/>
        <v>0</v>
      </c>
      <c r="N250" s="448">
        <f ca="1"/>
        <v>0</v>
      </c>
    </row>
    <row r="251" spans="1:14" x14ac:dyDescent="0.2">
      <c r="A251" s="5"/>
      <c r="B251" s="249"/>
      <c r="C251" s="381" t="str">
        <f ca="1"/>
        <v/>
      </c>
      <c r="D251" s="489" t="str">
        <f ca="1"/>
        <v/>
      </c>
      <c r="E251" s="505" t="str">
        <f ca="1"/>
        <v/>
      </c>
      <c r="F251" s="489" t="str">
        <f ca="1"/>
        <v/>
      </c>
      <c r="G251" s="490" t="str">
        <f ca="1"/>
        <v/>
      </c>
      <c r="H251" s="490" t="str">
        <f ca="1"/>
        <v/>
      </c>
      <c r="I251" s="490" t="str">
        <f ca="1"/>
        <v/>
      </c>
      <c r="J251" s="490" t="str">
        <f ca="1"/>
        <v/>
      </c>
      <c r="K251" s="505" t="str">
        <f ca="1"/>
        <v/>
      </c>
      <c r="L251" s="512" t="str">
        <f ca="1"/>
        <v/>
      </c>
      <c r="M251" s="448" t="str">
        <f ca="1"/>
        <v/>
      </c>
      <c r="N251" s="448" t="str">
        <f ca="1"/>
        <v/>
      </c>
    </row>
    <row r="252" spans="1:14" x14ac:dyDescent="0.2">
      <c r="A252" s="5"/>
      <c r="B252" s="249"/>
      <c r="C252" s="381" t="str">
        <f ca="1"/>
        <v/>
      </c>
      <c r="D252" s="489" t="str">
        <f ca="1"/>
        <v/>
      </c>
      <c r="E252" s="505" t="str">
        <f ca="1"/>
        <v/>
      </c>
      <c r="F252" s="489" t="str">
        <f ca="1"/>
        <v/>
      </c>
      <c r="G252" s="490" t="str">
        <f ca="1"/>
        <v/>
      </c>
      <c r="H252" s="490" t="str">
        <f ca="1"/>
        <v/>
      </c>
      <c r="I252" s="490" t="str">
        <f ca="1"/>
        <v/>
      </c>
      <c r="J252" s="490" t="str">
        <f ca="1"/>
        <v/>
      </c>
      <c r="K252" s="505" t="str">
        <f ca="1"/>
        <v/>
      </c>
      <c r="L252" s="512" t="str">
        <f ca="1"/>
        <v/>
      </c>
      <c r="M252" s="448" t="str">
        <f ca="1"/>
        <v/>
      </c>
      <c r="N252" s="448" t="str">
        <f ca="1"/>
        <v/>
      </c>
    </row>
    <row r="253" spans="1:14" x14ac:dyDescent="0.2">
      <c r="A253" s="5"/>
      <c r="B253" s="249"/>
      <c r="C253" s="381" t="str">
        <f ca="1"/>
        <v/>
      </c>
      <c r="D253" s="489" t="str">
        <f ca="1"/>
        <v/>
      </c>
      <c r="E253" s="505" t="str">
        <f ca="1"/>
        <v/>
      </c>
      <c r="F253" s="489" t="str">
        <f ca="1"/>
        <v/>
      </c>
      <c r="G253" s="490" t="str">
        <f ca="1"/>
        <v/>
      </c>
      <c r="H253" s="490" t="str">
        <f ca="1"/>
        <v/>
      </c>
      <c r="I253" s="490" t="str">
        <f ca="1"/>
        <v/>
      </c>
      <c r="J253" s="490" t="str">
        <f ca="1"/>
        <v/>
      </c>
      <c r="K253" s="505" t="str">
        <f ca="1"/>
        <v/>
      </c>
      <c r="L253" s="512" t="str">
        <f ca="1"/>
        <v/>
      </c>
      <c r="M253" s="448" t="str">
        <f ca="1"/>
        <v/>
      </c>
      <c r="N253" s="448" t="str">
        <f ca="1"/>
        <v/>
      </c>
    </row>
    <row r="254" spans="1:14" x14ac:dyDescent="0.2">
      <c r="A254" s="5"/>
      <c r="B254" s="249"/>
      <c r="C254" s="381" t="str">
        <f ca="1"/>
        <v/>
      </c>
      <c r="D254" s="489" t="str">
        <f ca="1"/>
        <v/>
      </c>
      <c r="E254" s="505" t="str">
        <f ca="1"/>
        <v/>
      </c>
      <c r="F254" s="489" t="str">
        <f ca="1"/>
        <v/>
      </c>
      <c r="G254" s="490" t="str">
        <f ca="1"/>
        <v/>
      </c>
      <c r="H254" s="490" t="str">
        <f ca="1"/>
        <v/>
      </c>
      <c r="I254" s="490" t="str">
        <f ca="1"/>
        <v/>
      </c>
      <c r="J254" s="490" t="str">
        <f ca="1"/>
        <v/>
      </c>
      <c r="K254" s="505" t="str">
        <f ca="1"/>
        <v/>
      </c>
      <c r="L254" s="512" t="str">
        <f ca="1"/>
        <v/>
      </c>
      <c r="M254" s="448" t="str">
        <f ca="1"/>
        <v/>
      </c>
      <c r="N254" s="448" t="str">
        <f ca="1"/>
        <v/>
      </c>
    </row>
    <row r="255" spans="1:14" x14ac:dyDescent="0.2">
      <c r="A255" s="5"/>
      <c r="B255" s="249"/>
      <c r="C255" s="383" t="str">
        <f ca="1"/>
        <v/>
      </c>
      <c r="D255" s="489" t="str">
        <f ca="1"/>
        <v/>
      </c>
      <c r="E255" s="505" t="str">
        <f ca="1"/>
        <v/>
      </c>
      <c r="F255" s="489" t="str">
        <f ca="1"/>
        <v/>
      </c>
      <c r="G255" s="490" t="str">
        <f ca="1"/>
        <v/>
      </c>
      <c r="H255" s="490" t="str">
        <f ca="1"/>
        <v/>
      </c>
      <c r="I255" s="490" t="str">
        <f ca="1"/>
        <v/>
      </c>
      <c r="J255" s="490" t="str">
        <f ca="1"/>
        <v/>
      </c>
      <c r="K255" s="505" t="str">
        <f ca="1"/>
        <v/>
      </c>
      <c r="L255" s="512" t="str">
        <f ca="1"/>
        <v/>
      </c>
      <c r="M255" s="448" t="str">
        <f ca="1"/>
        <v/>
      </c>
      <c r="N255" s="448" t="str">
        <f ca="1"/>
        <v/>
      </c>
    </row>
    <row r="256" spans="1:14" x14ac:dyDescent="0.2">
      <c r="A256" s="5"/>
      <c r="B256" s="249"/>
      <c r="C256" s="383" t="str">
        <f ca="1"/>
        <v/>
      </c>
      <c r="D256" s="489" t="str">
        <f ca="1"/>
        <v/>
      </c>
      <c r="E256" s="505" t="str">
        <f ca="1"/>
        <v/>
      </c>
      <c r="F256" s="489" t="str">
        <f ca="1"/>
        <v/>
      </c>
      <c r="G256" s="490" t="str">
        <f ca="1"/>
        <v/>
      </c>
      <c r="H256" s="490" t="str">
        <f ca="1"/>
        <v/>
      </c>
      <c r="I256" s="490" t="str">
        <f ca="1"/>
        <v/>
      </c>
      <c r="J256" s="490" t="str">
        <f ca="1"/>
        <v/>
      </c>
      <c r="K256" s="505" t="str">
        <f ca="1"/>
        <v/>
      </c>
      <c r="L256" s="512" t="str">
        <f ca="1"/>
        <v/>
      </c>
      <c r="M256" s="448" t="str">
        <f ca="1"/>
        <v/>
      </c>
      <c r="N256" s="448" t="str">
        <f ca="1"/>
        <v/>
      </c>
    </row>
    <row r="257" spans="1:14" x14ac:dyDescent="0.2">
      <c r="A257" s="5"/>
      <c r="B257" s="249"/>
      <c r="C257" s="383" t="str">
        <f ca="1"/>
        <v/>
      </c>
      <c r="D257" s="489" t="str">
        <f ca="1"/>
        <v/>
      </c>
      <c r="E257" s="505" t="str">
        <f ca="1"/>
        <v/>
      </c>
      <c r="F257" s="489" t="str">
        <f ca="1"/>
        <v/>
      </c>
      <c r="G257" s="490" t="str">
        <f ca="1"/>
        <v/>
      </c>
      <c r="H257" s="490" t="str">
        <f ca="1"/>
        <v/>
      </c>
      <c r="I257" s="490" t="str">
        <f ca="1"/>
        <v/>
      </c>
      <c r="J257" s="490" t="str">
        <f ca="1"/>
        <v/>
      </c>
      <c r="K257" s="505" t="str">
        <f ca="1"/>
        <v/>
      </c>
      <c r="L257" s="512" t="str">
        <f ca="1"/>
        <v/>
      </c>
      <c r="M257" s="448" t="str">
        <f ca="1"/>
        <v/>
      </c>
      <c r="N257" s="448" t="str">
        <f ca="1"/>
        <v/>
      </c>
    </row>
    <row r="258" spans="1:14" x14ac:dyDescent="0.2">
      <c r="A258" s="5"/>
      <c r="B258" s="249"/>
      <c r="C258" s="383" t="str">
        <f ca="1"/>
        <v/>
      </c>
      <c r="D258" s="489" t="str">
        <f ca="1"/>
        <v/>
      </c>
      <c r="E258" s="505" t="str">
        <f ca="1"/>
        <v/>
      </c>
      <c r="F258" s="489" t="str">
        <f ca="1"/>
        <v/>
      </c>
      <c r="G258" s="490" t="str">
        <f ca="1"/>
        <v/>
      </c>
      <c r="H258" s="490" t="str">
        <f ca="1"/>
        <v/>
      </c>
      <c r="I258" s="490" t="str">
        <f ca="1"/>
        <v/>
      </c>
      <c r="J258" s="490" t="str">
        <f ca="1"/>
        <v/>
      </c>
      <c r="K258" s="505" t="str">
        <f ca="1"/>
        <v/>
      </c>
      <c r="L258" s="512" t="str">
        <f ca="1"/>
        <v/>
      </c>
      <c r="M258" s="448" t="str">
        <f ca="1"/>
        <v/>
      </c>
      <c r="N258" s="448" t="str">
        <f ca="1"/>
        <v/>
      </c>
    </row>
    <row r="259" spans="1:14" x14ac:dyDescent="0.2">
      <c r="A259" s="5"/>
      <c r="B259" s="249"/>
      <c r="C259" s="383" t="str">
        <f ca="1"/>
        <v/>
      </c>
      <c r="D259" s="489" t="str">
        <f ca="1"/>
        <v/>
      </c>
      <c r="E259" s="505" t="str">
        <f ca="1"/>
        <v/>
      </c>
      <c r="F259" s="489" t="str">
        <f ca="1"/>
        <v/>
      </c>
      <c r="G259" s="490" t="str">
        <f ca="1"/>
        <v/>
      </c>
      <c r="H259" s="490" t="str">
        <f ca="1"/>
        <v/>
      </c>
      <c r="I259" s="490" t="str">
        <f ca="1"/>
        <v/>
      </c>
      <c r="J259" s="490" t="str">
        <f ca="1"/>
        <v/>
      </c>
      <c r="K259" s="505" t="str">
        <f ca="1"/>
        <v/>
      </c>
      <c r="L259" s="512" t="str">
        <f ca="1"/>
        <v/>
      </c>
      <c r="M259" s="448" t="str">
        <f ca="1"/>
        <v/>
      </c>
      <c r="N259" s="448" t="str">
        <f ca="1"/>
        <v/>
      </c>
    </row>
    <row r="260" spans="1:14" x14ac:dyDescent="0.2">
      <c r="A260" s="5"/>
      <c r="B260" s="249"/>
      <c r="C260" s="12"/>
      <c r="D260" s="489"/>
      <c r="E260" s="505"/>
      <c r="F260" s="489"/>
      <c r="G260" s="490"/>
      <c r="H260" s="490"/>
      <c r="I260" s="490"/>
      <c r="J260" s="490"/>
      <c r="K260" s="505"/>
      <c r="L260" s="512"/>
      <c r="M260" s="448"/>
      <c r="N260" s="448"/>
    </row>
    <row r="261" spans="1:14" x14ac:dyDescent="0.2">
      <c r="A261" s="5"/>
      <c r="B261" s="249" t="str">
        <f ca="1">+'I-4 History'!B196</f>
        <v>DA-22</v>
      </c>
      <c r="C261" s="14" t="str">
        <f ca="1">+'I-4 History'!C196</f>
        <v>N/A</v>
      </c>
      <c r="D261" s="489"/>
      <c r="E261" s="505"/>
      <c r="F261" s="489"/>
      <c r="G261" s="490"/>
      <c r="H261" s="490"/>
      <c r="I261" s="490"/>
      <c r="J261" s="490"/>
      <c r="K261" s="505"/>
      <c r="L261" s="512"/>
      <c r="M261" s="448"/>
      <c r="N261" s="448"/>
    </row>
    <row r="262" spans="1:14" x14ac:dyDescent="0.2">
      <c r="A262" s="5"/>
      <c r="B262" s="249"/>
      <c r="C262" s="383">
        <f t="array" aca="1" ref="C262:K271" ca="1">+'DA-22'!$A$160:$I$169</f>
        <v>0</v>
      </c>
      <c r="D262" s="489">
        <f ca="1"/>
        <v>0</v>
      </c>
      <c r="E262" s="505">
        <f ca="1"/>
        <v>0</v>
      </c>
      <c r="F262" s="489">
        <f ca="1"/>
        <v>0</v>
      </c>
      <c r="G262" s="490">
        <f ca="1"/>
        <v>0</v>
      </c>
      <c r="H262" s="490">
        <f ca="1"/>
        <v>0</v>
      </c>
      <c r="I262" s="490">
        <f ca="1"/>
        <v>0</v>
      </c>
      <c r="J262" s="490">
        <f ca="1"/>
        <v>0</v>
      </c>
      <c r="K262" s="505">
        <f ca="1"/>
        <v>0</v>
      </c>
      <c r="L262" s="512">
        <f t="array" aca="1" ref="L262:N271" ca="1">+'DA-22'!$K$160:$M$169</f>
        <v>0</v>
      </c>
      <c r="M262" s="448">
        <f ca="1"/>
        <v>0</v>
      </c>
      <c r="N262" s="448">
        <f ca="1"/>
        <v>0</v>
      </c>
    </row>
    <row r="263" spans="1:14" x14ac:dyDescent="0.2">
      <c r="A263" s="5"/>
      <c r="B263" s="249"/>
      <c r="C263" s="381" t="str">
        <f ca="1"/>
        <v/>
      </c>
      <c r="D263" s="489" t="str">
        <f ca="1"/>
        <v/>
      </c>
      <c r="E263" s="505" t="str">
        <f ca="1"/>
        <v/>
      </c>
      <c r="F263" s="489" t="str">
        <f ca="1"/>
        <v/>
      </c>
      <c r="G263" s="490" t="str">
        <f ca="1"/>
        <v/>
      </c>
      <c r="H263" s="490" t="str">
        <f ca="1"/>
        <v/>
      </c>
      <c r="I263" s="490" t="str">
        <f ca="1"/>
        <v/>
      </c>
      <c r="J263" s="490" t="str">
        <f ca="1"/>
        <v/>
      </c>
      <c r="K263" s="505" t="str">
        <f ca="1"/>
        <v/>
      </c>
      <c r="L263" s="512" t="str">
        <f ca="1"/>
        <v/>
      </c>
      <c r="M263" s="448" t="str">
        <f ca="1"/>
        <v/>
      </c>
      <c r="N263" s="448" t="str">
        <f ca="1"/>
        <v/>
      </c>
    </row>
    <row r="264" spans="1:14" x14ac:dyDescent="0.2">
      <c r="A264" s="5"/>
      <c r="B264" s="249"/>
      <c r="C264" s="381" t="str">
        <f ca="1"/>
        <v/>
      </c>
      <c r="D264" s="489" t="str">
        <f ca="1"/>
        <v/>
      </c>
      <c r="E264" s="505" t="str">
        <f ca="1"/>
        <v/>
      </c>
      <c r="F264" s="489" t="str">
        <f ca="1"/>
        <v/>
      </c>
      <c r="G264" s="490" t="str">
        <f ca="1"/>
        <v/>
      </c>
      <c r="H264" s="490" t="str">
        <f ca="1"/>
        <v/>
      </c>
      <c r="I264" s="490" t="str">
        <f ca="1"/>
        <v/>
      </c>
      <c r="J264" s="490" t="str">
        <f ca="1"/>
        <v/>
      </c>
      <c r="K264" s="505" t="str">
        <f ca="1"/>
        <v/>
      </c>
      <c r="L264" s="512" t="str">
        <f ca="1"/>
        <v/>
      </c>
      <c r="M264" s="448" t="str">
        <f ca="1"/>
        <v/>
      </c>
      <c r="N264" s="448" t="str">
        <f ca="1"/>
        <v/>
      </c>
    </row>
    <row r="265" spans="1:14" x14ac:dyDescent="0.2">
      <c r="A265" s="5"/>
      <c r="B265" s="249"/>
      <c r="C265" s="381" t="str">
        <f ca="1"/>
        <v/>
      </c>
      <c r="D265" s="489" t="str">
        <f ca="1"/>
        <v/>
      </c>
      <c r="E265" s="505" t="str">
        <f ca="1"/>
        <v/>
      </c>
      <c r="F265" s="489" t="str">
        <f ca="1"/>
        <v/>
      </c>
      <c r="G265" s="490" t="str">
        <f ca="1"/>
        <v/>
      </c>
      <c r="H265" s="490" t="str">
        <f ca="1"/>
        <v/>
      </c>
      <c r="I265" s="490" t="str">
        <f ca="1"/>
        <v/>
      </c>
      <c r="J265" s="490" t="str">
        <f ca="1"/>
        <v/>
      </c>
      <c r="K265" s="505" t="str">
        <f ca="1"/>
        <v/>
      </c>
      <c r="L265" s="512" t="str">
        <f ca="1"/>
        <v/>
      </c>
      <c r="M265" s="448" t="str">
        <f ca="1"/>
        <v/>
      </c>
      <c r="N265" s="448" t="str">
        <f ca="1"/>
        <v/>
      </c>
    </row>
    <row r="266" spans="1:14" x14ac:dyDescent="0.2">
      <c r="A266" s="5"/>
      <c r="B266" s="249"/>
      <c r="C266" s="381" t="str">
        <f ca="1"/>
        <v/>
      </c>
      <c r="D266" s="489" t="str">
        <f ca="1"/>
        <v/>
      </c>
      <c r="E266" s="505" t="str">
        <f ca="1"/>
        <v/>
      </c>
      <c r="F266" s="489" t="str">
        <f ca="1"/>
        <v/>
      </c>
      <c r="G266" s="490" t="str">
        <f ca="1"/>
        <v/>
      </c>
      <c r="H266" s="490" t="str">
        <f ca="1"/>
        <v/>
      </c>
      <c r="I266" s="490" t="str">
        <f ca="1"/>
        <v/>
      </c>
      <c r="J266" s="490" t="str">
        <f ca="1"/>
        <v/>
      </c>
      <c r="K266" s="505" t="str">
        <f ca="1"/>
        <v/>
      </c>
      <c r="L266" s="512" t="str">
        <f ca="1"/>
        <v/>
      </c>
      <c r="M266" s="448" t="str">
        <f ca="1"/>
        <v/>
      </c>
      <c r="N266" s="448" t="str">
        <f ca="1"/>
        <v/>
      </c>
    </row>
    <row r="267" spans="1:14" x14ac:dyDescent="0.2">
      <c r="A267" s="5"/>
      <c r="B267" s="249"/>
      <c r="C267" s="383" t="str">
        <f ca="1"/>
        <v/>
      </c>
      <c r="D267" s="489" t="str">
        <f ca="1"/>
        <v/>
      </c>
      <c r="E267" s="505" t="str">
        <f ca="1"/>
        <v/>
      </c>
      <c r="F267" s="489" t="str">
        <f ca="1"/>
        <v/>
      </c>
      <c r="G267" s="490" t="str">
        <f ca="1"/>
        <v/>
      </c>
      <c r="H267" s="490" t="str">
        <f ca="1"/>
        <v/>
      </c>
      <c r="I267" s="490" t="str">
        <f ca="1"/>
        <v/>
      </c>
      <c r="J267" s="490" t="str">
        <f ca="1"/>
        <v/>
      </c>
      <c r="K267" s="505" t="str">
        <f ca="1"/>
        <v/>
      </c>
      <c r="L267" s="512" t="str">
        <f ca="1"/>
        <v/>
      </c>
      <c r="M267" s="448" t="str">
        <f ca="1"/>
        <v/>
      </c>
      <c r="N267" s="448" t="str">
        <f ca="1"/>
        <v/>
      </c>
    </row>
    <row r="268" spans="1:14" x14ac:dyDescent="0.2">
      <c r="A268" s="5"/>
      <c r="B268" s="249"/>
      <c r="C268" s="383" t="str">
        <f ca="1"/>
        <v/>
      </c>
      <c r="D268" s="489" t="str">
        <f ca="1"/>
        <v/>
      </c>
      <c r="E268" s="505" t="str">
        <f ca="1"/>
        <v/>
      </c>
      <c r="F268" s="489" t="str">
        <f ca="1"/>
        <v/>
      </c>
      <c r="G268" s="490" t="str">
        <f ca="1"/>
        <v/>
      </c>
      <c r="H268" s="490" t="str">
        <f ca="1"/>
        <v/>
      </c>
      <c r="I268" s="490" t="str">
        <f ca="1"/>
        <v/>
      </c>
      <c r="J268" s="490" t="str">
        <f ca="1"/>
        <v/>
      </c>
      <c r="K268" s="505" t="str">
        <f ca="1"/>
        <v/>
      </c>
      <c r="L268" s="512" t="str">
        <f ca="1"/>
        <v/>
      </c>
      <c r="M268" s="448" t="str">
        <f ca="1"/>
        <v/>
      </c>
      <c r="N268" s="448" t="str">
        <f ca="1"/>
        <v/>
      </c>
    </row>
    <row r="269" spans="1:14" x14ac:dyDescent="0.2">
      <c r="A269" s="5"/>
      <c r="B269" s="249"/>
      <c r="C269" s="383" t="str">
        <f ca="1"/>
        <v/>
      </c>
      <c r="D269" s="489" t="str">
        <f ca="1"/>
        <v/>
      </c>
      <c r="E269" s="505" t="str">
        <f ca="1"/>
        <v/>
      </c>
      <c r="F269" s="489" t="str">
        <f ca="1"/>
        <v/>
      </c>
      <c r="G269" s="490" t="str">
        <f ca="1"/>
        <v/>
      </c>
      <c r="H269" s="490" t="str">
        <f ca="1"/>
        <v/>
      </c>
      <c r="I269" s="490" t="str">
        <f ca="1"/>
        <v/>
      </c>
      <c r="J269" s="490" t="str">
        <f ca="1"/>
        <v/>
      </c>
      <c r="K269" s="505" t="str">
        <f ca="1"/>
        <v/>
      </c>
      <c r="L269" s="512" t="str">
        <f ca="1"/>
        <v/>
      </c>
      <c r="M269" s="448" t="str">
        <f ca="1"/>
        <v/>
      </c>
      <c r="N269" s="448" t="str">
        <f ca="1"/>
        <v/>
      </c>
    </row>
    <row r="270" spans="1:14" x14ac:dyDescent="0.2">
      <c r="A270" s="5"/>
      <c r="B270" s="249"/>
      <c r="C270" s="383" t="str">
        <f ca="1"/>
        <v/>
      </c>
      <c r="D270" s="489" t="str">
        <f ca="1"/>
        <v/>
      </c>
      <c r="E270" s="505" t="str">
        <f ca="1"/>
        <v/>
      </c>
      <c r="F270" s="489" t="str">
        <f ca="1"/>
        <v/>
      </c>
      <c r="G270" s="490" t="str">
        <f ca="1"/>
        <v/>
      </c>
      <c r="H270" s="490" t="str">
        <f ca="1"/>
        <v/>
      </c>
      <c r="I270" s="490" t="str">
        <f ca="1"/>
        <v/>
      </c>
      <c r="J270" s="490" t="str">
        <f ca="1"/>
        <v/>
      </c>
      <c r="K270" s="505" t="str">
        <f ca="1"/>
        <v/>
      </c>
      <c r="L270" s="512" t="str">
        <f ca="1"/>
        <v/>
      </c>
      <c r="M270" s="448" t="str">
        <f ca="1"/>
        <v/>
      </c>
      <c r="N270" s="448" t="str">
        <f ca="1"/>
        <v/>
      </c>
    </row>
    <row r="271" spans="1:14" x14ac:dyDescent="0.2">
      <c r="A271" s="5"/>
      <c r="B271" s="249"/>
      <c r="C271" s="383" t="str">
        <f ca="1"/>
        <v/>
      </c>
      <c r="D271" s="489" t="str">
        <f ca="1"/>
        <v/>
      </c>
      <c r="E271" s="505" t="str">
        <f ca="1"/>
        <v/>
      </c>
      <c r="F271" s="489" t="str">
        <f ca="1"/>
        <v/>
      </c>
      <c r="G271" s="490" t="str">
        <f ca="1"/>
        <v/>
      </c>
      <c r="H271" s="490" t="str">
        <f ca="1"/>
        <v/>
      </c>
      <c r="I271" s="490" t="str">
        <f ca="1"/>
        <v/>
      </c>
      <c r="J271" s="490" t="str">
        <f ca="1"/>
        <v/>
      </c>
      <c r="K271" s="505" t="str">
        <f ca="1"/>
        <v/>
      </c>
      <c r="L271" s="512" t="str">
        <f ca="1"/>
        <v/>
      </c>
      <c r="M271" s="448" t="str">
        <f ca="1"/>
        <v/>
      </c>
      <c r="N271" s="448" t="str">
        <f ca="1"/>
        <v/>
      </c>
    </row>
    <row r="272" spans="1:14" x14ac:dyDescent="0.2">
      <c r="A272" s="5"/>
      <c r="B272" s="249"/>
      <c r="C272" s="12"/>
      <c r="D272" s="489"/>
      <c r="E272" s="505"/>
      <c r="F272" s="489"/>
      <c r="G272" s="490"/>
      <c r="H272" s="490"/>
      <c r="I272" s="490"/>
      <c r="J272" s="490"/>
      <c r="K272" s="505"/>
      <c r="L272" s="512"/>
      <c r="M272" s="448"/>
      <c r="N272" s="448"/>
    </row>
    <row r="273" spans="1:14" x14ac:dyDescent="0.2">
      <c r="A273" s="5"/>
      <c r="B273" s="249" t="str">
        <f ca="1">+'I-4 History'!B205</f>
        <v>DA-23</v>
      </c>
      <c r="C273" s="14" t="str">
        <f ca="1">+'I-4 History'!C205</f>
        <v>N/A</v>
      </c>
      <c r="D273" s="489"/>
      <c r="E273" s="505"/>
      <c r="F273" s="489"/>
      <c r="G273" s="490"/>
      <c r="H273" s="490"/>
      <c r="I273" s="490"/>
      <c r="J273" s="490"/>
      <c r="K273" s="505"/>
      <c r="L273" s="512"/>
      <c r="M273" s="448"/>
      <c r="N273" s="448"/>
    </row>
    <row r="274" spans="1:14" x14ac:dyDescent="0.2">
      <c r="A274" s="5"/>
      <c r="B274" s="249"/>
      <c r="C274" s="383">
        <f t="array" aca="1" ref="C274:K283" ca="1">+'DA-23'!$A$160:$I$169</f>
        <v>0</v>
      </c>
      <c r="D274" s="489">
        <f ca="1"/>
        <v>0</v>
      </c>
      <c r="E274" s="505">
        <f ca="1"/>
        <v>0</v>
      </c>
      <c r="F274" s="489">
        <f ca="1"/>
        <v>0</v>
      </c>
      <c r="G274" s="490">
        <f ca="1"/>
        <v>0</v>
      </c>
      <c r="H274" s="490">
        <f ca="1"/>
        <v>0</v>
      </c>
      <c r="I274" s="490">
        <f ca="1"/>
        <v>0</v>
      </c>
      <c r="J274" s="490">
        <f ca="1"/>
        <v>0</v>
      </c>
      <c r="K274" s="505">
        <f ca="1"/>
        <v>0</v>
      </c>
      <c r="L274" s="512">
        <f t="array" aca="1" ref="L274:N283" ca="1">+'DA-23'!$K$160:$M$169</f>
        <v>0</v>
      </c>
      <c r="M274" s="448">
        <f ca="1"/>
        <v>0</v>
      </c>
      <c r="N274" s="448">
        <f ca="1"/>
        <v>0</v>
      </c>
    </row>
    <row r="275" spans="1:14" x14ac:dyDescent="0.2">
      <c r="A275" s="5"/>
      <c r="B275" s="249"/>
      <c r="C275" s="381" t="str">
        <f ca="1"/>
        <v/>
      </c>
      <c r="D275" s="489" t="str">
        <f ca="1"/>
        <v/>
      </c>
      <c r="E275" s="505" t="str">
        <f ca="1"/>
        <v/>
      </c>
      <c r="F275" s="489" t="str">
        <f ca="1"/>
        <v/>
      </c>
      <c r="G275" s="490" t="str">
        <f ca="1"/>
        <v/>
      </c>
      <c r="H275" s="490" t="str">
        <f ca="1"/>
        <v/>
      </c>
      <c r="I275" s="490" t="str">
        <f ca="1"/>
        <v/>
      </c>
      <c r="J275" s="490" t="str">
        <f ca="1"/>
        <v/>
      </c>
      <c r="K275" s="505" t="str">
        <f ca="1"/>
        <v/>
      </c>
      <c r="L275" s="512" t="str">
        <f ca="1"/>
        <v/>
      </c>
      <c r="M275" s="448" t="str">
        <f ca="1"/>
        <v/>
      </c>
      <c r="N275" s="448" t="str">
        <f ca="1"/>
        <v/>
      </c>
    </row>
    <row r="276" spans="1:14" x14ac:dyDescent="0.2">
      <c r="A276" s="5"/>
      <c r="B276" s="249"/>
      <c r="C276" s="381" t="str">
        <f ca="1"/>
        <v/>
      </c>
      <c r="D276" s="489" t="str">
        <f ca="1"/>
        <v/>
      </c>
      <c r="E276" s="505" t="str">
        <f ca="1"/>
        <v/>
      </c>
      <c r="F276" s="489" t="str">
        <f ca="1"/>
        <v/>
      </c>
      <c r="G276" s="490" t="str">
        <f ca="1"/>
        <v/>
      </c>
      <c r="H276" s="490" t="str">
        <f ca="1"/>
        <v/>
      </c>
      <c r="I276" s="490" t="str">
        <f ca="1"/>
        <v/>
      </c>
      <c r="J276" s="490" t="str">
        <f ca="1"/>
        <v/>
      </c>
      <c r="K276" s="505" t="str">
        <f ca="1"/>
        <v/>
      </c>
      <c r="L276" s="512" t="str">
        <f ca="1"/>
        <v/>
      </c>
      <c r="M276" s="448" t="str">
        <f ca="1"/>
        <v/>
      </c>
      <c r="N276" s="448" t="str">
        <f ca="1"/>
        <v/>
      </c>
    </row>
    <row r="277" spans="1:14" x14ac:dyDescent="0.2">
      <c r="A277" s="5"/>
      <c r="B277" s="249"/>
      <c r="C277" s="381" t="str">
        <f ca="1"/>
        <v/>
      </c>
      <c r="D277" s="489" t="str">
        <f ca="1"/>
        <v/>
      </c>
      <c r="E277" s="505" t="str">
        <f ca="1"/>
        <v/>
      </c>
      <c r="F277" s="489" t="str">
        <f ca="1"/>
        <v/>
      </c>
      <c r="G277" s="490" t="str">
        <f ca="1"/>
        <v/>
      </c>
      <c r="H277" s="490" t="str">
        <f ca="1"/>
        <v/>
      </c>
      <c r="I277" s="490" t="str">
        <f ca="1"/>
        <v/>
      </c>
      <c r="J277" s="490" t="str">
        <f ca="1"/>
        <v/>
      </c>
      <c r="K277" s="505" t="str">
        <f ca="1"/>
        <v/>
      </c>
      <c r="L277" s="512" t="str">
        <f ca="1"/>
        <v/>
      </c>
      <c r="M277" s="448" t="str">
        <f ca="1"/>
        <v/>
      </c>
      <c r="N277" s="448" t="str">
        <f ca="1"/>
        <v/>
      </c>
    </row>
    <row r="278" spans="1:14" x14ac:dyDescent="0.2">
      <c r="A278" s="5"/>
      <c r="B278" s="249"/>
      <c r="C278" s="381" t="str">
        <f ca="1"/>
        <v/>
      </c>
      <c r="D278" s="489" t="str">
        <f ca="1"/>
        <v/>
      </c>
      <c r="E278" s="505" t="str">
        <f ca="1"/>
        <v/>
      </c>
      <c r="F278" s="489" t="str">
        <f ca="1"/>
        <v/>
      </c>
      <c r="G278" s="490" t="str">
        <f ca="1"/>
        <v/>
      </c>
      <c r="H278" s="490" t="str">
        <f ca="1"/>
        <v/>
      </c>
      <c r="I278" s="490" t="str">
        <f ca="1"/>
        <v/>
      </c>
      <c r="J278" s="490" t="str">
        <f ca="1"/>
        <v/>
      </c>
      <c r="K278" s="505" t="str">
        <f ca="1"/>
        <v/>
      </c>
      <c r="L278" s="512" t="str">
        <f ca="1"/>
        <v/>
      </c>
      <c r="M278" s="448" t="str">
        <f ca="1"/>
        <v/>
      </c>
      <c r="N278" s="448" t="str">
        <f ca="1"/>
        <v/>
      </c>
    </row>
    <row r="279" spans="1:14" x14ac:dyDescent="0.2">
      <c r="B279" s="249"/>
      <c r="C279" s="383" t="str">
        <f ca="1"/>
        <v/>
      </c>
      <c r="D279" s="489" t="str">
        <f ca="1"/>
        <v/>
      </c>
      <c r="E279" s="505" t="str">
        <f ca="1"/>
        <v/>
      </c>
      <c r="F279" s="489" t="str">
        <f ca="1"/>
        <v/>
      </c>
      <c r="G279" s="490" t="str">
        <f ca="1"/>
        <v/>
      </c>
      <c r="H279" s="490" t="str">
        <f ca="1"/>
        <v/>
      </c>
      <c r="I279" s="490" t="str">
        <f ca="1"/>
        <v/>
      </c>
      <c r="J279" s="490" t="str">
        <f ca="1"/>
        <v/>
      </c>
      <c r="K279" s="505" t="str">
        <f ca="1"/>
        <v/>
      </c>
      <c r="L279" s="512" t="str">
        <f ca="1"/>
        <v/>
      </c>
      <c r="M279" s="448" t="str">
        <f ca="1"/>
        <v/>
      </c>
      <c r="N279" s="448" t="str">
        <f ca="1"/>
        <v/>
      </c>
    </row>
    <row r="280" spans="1:14" x14ac:dyDescent="0.2">
      <c r="B280" s="249"/>
      <c r="C280" s="383" t="str">
        <f ca="1"/>
        <v/>
      </c>
      <c r="D280" s="489" t="str">
        <f ca="1"/>
        <v/>
      </c>
      <c r="E280" s="505" t="str">
        <f ca="1"/>
        <v/>
      </c>
      <c r="F280" s="489" t="str">
        <f ca="1"/>
        <v/>
      </c>
      <c r="G280" s="490" t="str">
        <f ca="1"/>
        <v/>
      </c>
      <c r="H280" s="490" t="str">
        <f ca="1"/>
        <v/>
      </c>
      <c r="I280" s="490" t="str">
        <f ca="1"/>
        <v/>
      </c>
      <c r="J280" s="490" t="str">
        <f ca="1"/>
        <v/>
      </c>
      <c r="K280" s="505" t="str">
        <f ca="1"/>
        <v/>
      </c>
      <c r="L280" s="512" t="str">
        <f ca="1"/>
        <v/>
      </c>
      <c r="M280" s="448" t="str">
        <f ca="1"/>
        <v/>
      </c>
      <c r="N280" s="448" t="str">
        <f ca="1"/>
        <v/>
      </c>
    </row>
    <row r="281" spans="1:14" x14ac:dyDescent="0.2">
      <c r="B281" s="249"/>
      <c r="C281" s="383" t="str">
        <f ca="1"/>
        <v/>
      </c>
      <c r="D281" s="489" t="str">
        <f ca="1"/>
        <v/>
      </c>
      <c r="E281" s="505" t="str">
        <f ca="1"/>
        <v/>
      </c>
      <c r="F281" s="489" t="str">
        <f ca="1"/>
        <v/>
      </c>
      <c r="G281" s="490" t="str">
        <f ca="1"/>
        <v/>
      </c>
      <c r="H281" s="490" t="str">
        <f ca="1"/>
        <v/>
      </c>
      <c r="I281" s="490" t="str">
        <f ca="1"/>
        <v/>
      </c>
      <c r="J281" s="490" t="str">
        <f ca="1"/>
        <v/>
      </c>
      <c r="K281" s="505" t="str">
        <f ca="1"/>
        <v/>
      </c>
      <c r="L281" s="512" t="str">
        <f ca="1"/>
        <v/>
      </c>
      <c r="M281" s="448" t="str">
        <f ca="1"/>
        <v/>
      </c>
      <c r="N281" s="448" t="str">
        <f ca="1"/>
        <v/>
      </c>
    </row>
    <row r="282" spans="1:14" x14ac:dyDescent="0.2">
      <c r="B282" s="249"/>
      <c r="C282" s="383" t="str">
        <f ca="1"/>
        <v/>
      </c>
      <c r="D282" s="489" t="str">
        <f ca="1"/>
        <v/>
      </c>
      <c r="E282" s="505" t="str">
        <f ca="1"/>
        <v/>
      </c>
      <c r="F282" s="489" t="str">
        <f ca="1"/>
        <v/>
      </c>
      <c r="G282" s="490" t="str">
        <f ca="1"/>
        <v/>
      </c>
      <c r="H282" s="490" t="str">
        <f ca="1"/>
        <v/>
      </c>
      <c r="I282" s="490" t="str">
        <f ca="1"/>
        <v/>
      </c>
      <c r="J282" s="490" t="str">
        <f ca="1"/>
        <v/>
      </c>
      <c r="K282" s="505" t="str">
        <f ca="1"/>
        <v/>
      </c>
      <c r="L282" s="512" t="str">
        <f ca="1"/>
        <v/>
      </c>
      <c r="M282" s="448" t="str">
        <f ca="1"/>
        <v/>
      </c>
      <c r="N282" s="448" t="str">
        <f ca="1"/>
        <v/>
      </c>
    </row>
    <row r="283" spans="1:14" x14ac:dyDescent="0.2">
      <c r="B283" s="249"/>
      <c r="C283" s="383" t="str">
        <f ca="1"/>
        <v/>
      </c>
      <c r="D283" s="489" t="str">
        <f ca="1"/>
        <v/>
      </c>
      <c r="E283" s="505" t="str">
        <f ca="1"/>
        <v/>
      </c>
      <c r="F283" s="489" t="str">
        <f ca="1"/>
        <v/>
      </c>
      <c r="G283" s="490" t="str">
        <f ca="1"/>
        <v/>
      </c>
      <c r="H283" s="490" t="str">
        <f ca="1"/>
        <v/>
      </c>
      <c r="I283" s="490" t="str">
        <f ca="1"/>
        <v/>
      </c>
      <c r="J283" s="490" t="str">
        <f ca="1"/>
        <v/>
      </c>
      <c r="K283" s="505" t="str">
        <f ca="1"/>
        <v/>
      </c>
      <c r="L283" s="512" t="str">
        <f ca="1"/>
        <v/>
      </c>
      <c r="M283" s="448" t="str">
        <f ca="1"/>
        <v/>
      </c>
      <c r="N283" s="448" t="str">
        <f ca="1"/>
        <v/>
      </c>
    </row>
    <row r="284" spans="1:14" ht="18" x14ac:dyDescent="0.2">
      <c r="B284" s="252"/>
      <c r="C284" s="296" t="s">
        <v>70</v>
      </c>
      <c r="D284" s="328"/>
      <c r="E284" s="509"/>
      <c r="F284" s="328"/>
      <c r="G284" s="328"/>
      <c r="H284" s="328"/>
      <c r="I284" s="328"/>
      <c r="J284" s="328"/>
      <c r="K284" s="509"/>
      <c r="L284" s="512"/>
      <c r="M284" s="448"/>
      <c r="N284" s="448"/>
    </row>
    <row r="285" spans="1:14" x14ac:dyDescent="0.2">
      <c r="A285" s="5"/>
      <c r="B285" s="249" t="str">
        <f ca="1">+'I-4 History'!B214</f>
        <v>DA-24</v>
      </c>
      <c r="C285" s="14" t="str">
        <f ca="1">+'I-4 History'!C214</f>
        <v>N/A</v>
      </c>
      <c r="D285" s="489"/>
      <c r="E285" s="505"/>
      <c r="F285" s="489"/>
      <c r="G285" s="490"/>
      <c r="H285" s="490"/>
      <c r="I285" s="490"/>
      <c r="J285" s="490"/>
      <c r="K285" s="505"/>
      <c r="L285" s="512"/>
      <c r="M285" s="448"/>
      <c r="N285" s="448"/>
    </row>
    <row r="286" spans="1:14" x14ac:dyDescent="0.2">
      <c r="A286" s="5"/>
      <c r="B286" s="249"/>
      <c r="C286" s="383">
        <f t="array" aca="1" ref="C286:K295" ca="1">+'DA-24'!$A$160:$I$169</f>
        <v>0</v>
      </c>
      <c r="D286" s="489">
        <f ca="1"/>
        <v>0</v>
      </c>
      <c r="E286" s="505">
        <f ca="1"/>
        <v>0</v>
      </c>
      <c r="F286" s="489">
        <f ca="1"/>
        <v>0</v>
      </c>
      <c r="G286" s="490">
        <f ca="1"/>
        <v>0</v>
      </c>
      <c r="H286" s="490">
        <f ca="1"/>
        <v>0</v>
      </c>
      <c r="I286" s="490">
        <f ca="1"/>
        <v>0</v>
      </c>
      <c r="J286" s="490">
        <f ca="1"/>
        <v>0</v>
      </c>
      <c r="K286" s="505">
        <f ca="1"/>
        <v>0</v>
      </c>
      <c r="L286" s="512">
        <f t="array" aca="1" ref="L286:N295" ca="1">+'DA-24'!$K$160:$M$169</f>
        <v>0</v>
      </c>
      <c r="M286" s="448">
        <f ca="1"/>
        <v>0</v>
      </c>
      <c r="N286" s="448">
        <f ca="1"/>
        <v>0</v>
      </c>
    </row>
    <row r="287" spans="1:14" x14ac:dyDescent="0.2">
      <c r="A287" s="5"/>
      <c r="B287" s="249"/>
      <c r="C287" s="381" t="str">
        <f ca="1"/>
        <v/>
      </c>
      <c r="D287" s="489" t="str">
        <f ca="1"/>
        <v/>
      </c>
      <c r="E287" s="505" t="str">
        <f ca="1"/>
        <v/>
      </c>
      <c r="F287" s="489" t="str">
        <f ca="1"/>
        <v/>
      </c>
      <c r="G287" s="490" t="str">
        <f ca="1"/>
        <v/>
      </c>
      <c r="H287" s="490" t="str">
        <f ca="1"/>
        <v/>
      </c>
      <c r="I287" s="490" t="str">
        <f ca="1"/>
        <v/>
      </c>
      <c r="J287" s="490" t="str">
        <f ca="1"/>
        <v/>
      </c>
      <c r="K287" s="505" t="str">
        <f ca="1"/>
        <v/>
      </c>
      <c r="L287" s="512" t="str">
        <f ca="1"/>
        <v/>
      </c>
      <c r="M287" s="448" t="str">
        <f ca="1"/>
        <v/>
      </c>
      <c r="N287" s="448" t="str">
        <f ca="1"/>
        <v/>
      </c>
    </row>
    <row r="288" spans="1:14" x14ac:dyDescent="0.2">
      <c r="A288" s="5"/>
      <c r="B288" s="249"/>
      <c r="C288" s="381" t="str">
        <f ca="1"/>
        <v/>
      </c>
      <c r="D288" s="489" t="str">
        <f ca="1"/>
        <v/>
      </c>
      <c r="E288" s="505" t="str">
        <f ca="1"/>
        <v/>
      </c>
      <c r="F288" s="489" t="str">
        <f ca="1"/>
        <v/>
      </c>
      <c r="G288" s="490" t="str">
        <f ca="1"/>
        <v/>
      </c>
      <c r="H288" s="490" t="str">
        <f ca="1"/>
        <v/>
      </c>
      <c r="I288" s="490" t="str">
        <f ca="1"/>
        <v/>
      </c>
      <c r="J288" s="490" t="str">
        <f ca="1"/>
        <v/>
      </c>
      <c r="K288" s="505" t="str">
        <f ca="1"/>
        <v/>
      </c>
      <c r="L288" s="512" t="str">
        <f ca="1"/>
        <v/>
      </c>
      <c r="M288" s="448" t="str">
        <f ca="1"/>
        <v/>
      </c>
      <c r="N288" s="448" t="str">
        <f ca="1"/>
        <v/>
      </c>
    </row>
    <row r="289" spans="1:14" x14ac:dyDescent="0.2">
      <c r="A289" s="5"/>
      <c r="B289" s="249"/>
      <c r="C289" s="381" t="str">
        <f ca="1"/>
        <v/>
      </c>
      <c r="D289" s="489" t="str">
        <f ca="1"/>
        <v/>
      </c>
      <c r="E289" s="505" t="str">
        <f ca="1"/>
        <v/>
      </c>
      <c r="F289" s="489" t="str">
        <f ca="1"/>
        <v/>
      </c>
      <c r="G289" s="490" t="str">
        <f ca="1"/>
        <v/>
      </c>
      <c r="H289" s="490" t="str">
        <f ca="1"/>
        <v/>
      </c>
      <c r="I289" s="490" t="str">
        <f ca="1"/>
        <v/>
      </c>
      <c r="J289" s="490" t="str">
        <f ca="1"/>
        <v/>
      </c>
      <c r="K289" s="505" t="str">
        <f ca="1"/>
        <v/>
      </c>
      <c r="L289" s="512" t="str">
        <f ca="1"/>
        <v/>
      </c>
      <c r="M289" s="448" t="str">
        <f ca="1"/>
        <v/>
      </c>
      <c r="N289" s="448" t="str">
        <f ca="1"/>
        <v/>
      </c>
    </row>
    <row r="290" spans="1:14" x14ac:dyDescent="0.2">
      <c r="A290" s="5"/>
      <c r="B290" s="249"/>
      <c r="C290" s="381" t="str">
        <f ca="1"/>
        <v/>
      </c>
      <c r="D290" s="489" t="str">
        <f ca="1"/>
        <v/>
      </c>
      <c r="E290" s="505" t="str">
        <f ca="1"/>
        <v/>
      </c>
      <c r="F290" s="489" t="str">
        <f ca="1"/>
        <v/>
      </c>
      <c r="G290" s="490" t="str">
        <f ca="1"/>
        <v/>
      </c>
      <c r="H290" s="490" t="str">
        <f ca="1"/>
        <v/>
      </c>
      <c r="I290" s="490" t="str">
        <f ca="1"/>
        <v/>
      </c>
      <c r="J290" s="490" t="str">
        <f ca="1"/>
        <v/>
      </c>
      <c r="K290" s="505" t="str">
        <f ca="1"/>
        <v/>
      </c>
      <c r="L290" s="512" t="str">
        <f ca="1"/>
        <v/>
      </c>
      <c r="M290" s="448" t="str">
        <f ca="1"/>
        <v/>
      </c>
      <c r="N290" s="448" t="str">
        <f ca="1"/>
        <v/>
      </c>
    </row>
    <row r="291" spans="1:14" x14ac:dyDescent="0.2">
      <c r="B291" s="249"/>
      <c r="C291" s="383" t="str">
        <f ca="1"/>
        <v/>
      </c>
      <c r="D291" s="489" t="str">
        <f ca="1"/>
        <v/>
      </c>
      <c r="E291" s="505" t="str">
        <f ca="1"/>
        <v/>
      </c>
      <c r="F291" s="489" t="str">
        <f ca="1"/>
        <v/>
      </c>
      <c r="G291" s="490" t="str">
        <f ca="1"/>
        <v/>
      </c>
      <c r="H291" s="490" t="str">
        <f ca="1"/>
        <v/>
      </c>
      <c r="I291" s="490" t="str">
        <f ca="1"/>
        <v/>
      </c>
      <c r="J291" s="490" t="str">
        <f ca="1"/>
        <v/>
      </c>
      <c r="K291" s="505" t="str">
        <f ca="1"/>
        <v/>
      </c>
      <c r="L291" s="512" t="str">
        <f ca="1"/>
        <v/>
      </c>
      <c r="M291" s="448" t="str">
        <f ca="1"/>
        <v/>
      </c>
      <c r="N291" s="448" t="str">
        <f ca="1"/>
        <v/>
      </c>
    </row>
    <row r="292" spans="1:14" x14ac:dyDescent="0.2">
      <c r="B292" s="249"/>
      <c r="C292" s="383" t="str">
        <f ca="1"/>
        <v/>
      </c>
      <c r="D292" s="489" t="str">
        <f ca="1"/>
        <v/>
      </c>
      <c r="E292" s="505" t="str">
        <f ca="1"/>
        <v/>
      </c>
      <c r="F292" s="489" t="str">
        <f ca="1"/>
        <v/>
      </c>
      <c r="G292" s="490" t="str">
        <f ca="1"/>
        <v/>
      </c>
      <c r="H292" s="490" t="str">
        <f ca="1"/>
        <v/>
      </c>
      <c r="I292" s="490" t="str">
        <f ca="1"/>
        <v/>
      </c>
      <c r="J292" s="490" t="str">
        <f ca="1"/>
        <v/>
      </c>
      <c r="K292" s="505" t="str">
        <f ca="1"/>
        <v/>
      </c>
      <c r="L292" s="512" t="str">
        <f ca="1"/>
        <v/>
      </c>
      <c r="M292" s="448" t="str">
        <f ca="1"/>
        <v/>
      </c>
      <c r="N292" s="448" t="str">
        <f ca="1"/>
        <v/>
      </c>
    </row>
    <row r="293" spans="1:14" x14ac:dyDescent="0.2">
      <c r="B293" s="249"/>
      <c r="C293" s="383" t="str">
        <f ca="1"/>
        <v/>
      </c>
      <c r="D293" s="489" t="str">
        <f ca="1"/>
        <v/>
      </c>
      <c r="E293" s="505" t="str">
        <f ca="1"/>
        <v/>
      </c>
      <c r="F293" s="489" t="str">
        <f ca="1"/>
        <v/>
      </c>
      <c r="G293" s="490" t="str">
        <f ca="1"/>
        <v/>
      </c>
      <c r="H293" s="490" t="str">
        <f ca="1"/>
        <v/>
      </c>
      <c r="I293" s="490" t="str">
        <f ca="1"/>
        <v/>
      </c>
      <c r="J293" s="490" t="str">
        <f ca="1"/>
        <v/>
      </c>
      <c r="K293" s="505" t="str">
        <f ca="1"/>
        <v/>
      </c>
      <c r="L293" s="512" t="str">
        <f ca="1"/>
        <v/>
      </c>
      <c r="M293" s="448" t="str">
        <f ca="1"/>
        <v/>
      </c>
      <c r="N293" s="448" t="str">
        <f ca="1"/>
        <v/>
      </c>
    </row>
    <row r="294" spans="1:14" x14ac:dyDescent="0.2">
      <c r="B294" s="249"/>
      <c r="C294" s="383" t="str">
        <f ca="1"/>
        <v/>
      </c>
      <c r="D294" s="489" t="str">
        <f ca="1"/>
        <v/>
      </c>
      <c r="E294" s="505" t="str">
        <f ca="1"/>
        <v/>
      </c>
      <c r="F294" s="489" t="str">
        <f ca="1"/>
        <v/>
      </c>
      <c r="G294" s="490" t="str">
        <f ca="1"/>
        <v/>
      </c>
      <c r="H294" s="490" t="str">
        <f ca="1"/>
        <v/>
      </c>
      <c r="I294" s="490" t="str">
        <f ca="1"/>
        <v/>
      </c>
      <c r="J294" s="490" t="str">
        <f ca="1"/>
        <v/>
      </c>
      <c r="K294" s="505" t="str">
        <f ca="1"/>
        <v/>
      </c>
      <c r="L294" s="512" t="str">
        <f ca="1"/>
        <v/>
      </c>
      <c r="M294" s="448" t="str">
        <f ca="1"/>
        <v/>
      </c>
      <c r="N294" s="448" t="str">
        <f ca="1"/>
        <v/>
      </c>
    </row>
    <row r="295" spans="1:14" x14ac:dyDescent="0.2">
      <c r="B295" s="249"/>
      <c r="C295" s="383" t="str">
        <f ca="1"/>
        <v/>
      </c>
      <c r="D295" s="489" t="str">
        <f ca="1"/>
        <v/>
      </c>
      <c r="E295" s="505" t="str">
        <f ca="1"/>
        <v/>
      </c>
      <c r="F295" s="489" t="str">
        <f ca="1"/>
        <v/>
      </c>
      <c r="G295" s="490" t="str">
        <f ca="1"/>
        <v/>
      </c>
      <c r="H295" s="490" t="str">
        <f ca="1"/>
        <v/>
      </c>
      <c r="I295" s="490" t="str">
        <f ca="1"/>
        <v/>
      </c>
      <c r="J295" s="490" t="str">
        <f ca="1"/>
        <v/>
      </c>
      <c r="K295" s="505" t="str">
        <f ca="1"/>
        <v/>
      </c>
      <c r="L295" s="512" t="str">
        <f ca="1"/>
        <v/>
      </c>
      <c r="M295" s="448" t="str">
        <f ca="1"/>
        <v/>
      </c>
      <c r="N295" s="448" t="str">
        <f ca="1"/>
        <v/>
      </c>
    </row>
    <row r="296" spans="1:14" x14ac:dyDescent="0.2">
      <c r="B296" s="249"/>
      <c r="C296" s="13"/>
      <c r="D296" s="489"/>
      <c r="E296" s="505"/>
      <c r="F296" s="489"/>
      <c r="G296" s="490"/>
      <c r="H296" s="490"/>
      <c r="I296" s="490"/>
      <c r="J296" s="490"/>
      <c r="K296" s="505"/>
      <c r="L296" s="512"/>
      <c r="M296" s="448"/>
      <c r="N296" s="448"/>
    </row>
    <row r="297" spans="1:14" ht="26.25" thickBot="1" x14ac:dyDescent="0.25">
      <c r="B297" s="250"/>
      <c r="C297" s="268" t="s">
        <v>244</v>
      </c>
      <c r="D297" s="310">
        <f t="shared" ref="D297:K297" ca="1" si="1">SUBTOTAL(9,D129:D296)</f>
        <v>0</v>
      </c>
      <c r="E297" s="510">
        <f t="shared" ca="1" si="1"/>
        <v>0</v>
      </c>
      <c r="F297" s="312">
        <f t="shared" ca="1" si="1"/>
        <v>0</v>
      </c>
      <c r="G297" s="310">
        <f ca="1">SUBTOTAL(9,G129:G296)</f>
        <v>9.6780914675669472</v>
      </c>
      <c r="H297" s="310">
        <f t="shared" ca="1" si="1"/>
        <v>9.0054015796071916</v>
      </c>
      <c r="I297" s="310">
        <f t="shared" ca="1" si="1"/>
        <v>9.0054015796071916</v>
      </c>
      <c r="J297" s="310">
        <f t="shared" ca="1" si="1"/>
        <v>9.0054015796071916</v>
      </c>
      <c r="K297" s="510">
        <f t="shared" ca="1" si="1"/>
        <v>9.0054015796071916</v>
      </c>
      <c r="L297" s="512"/>
      <c r="M297" s="448"/>
      <c r="N297" s="448"/>
    </row>
    <row r="298" spans="1:14" ht="15.75" x14ac:dyDescent="0.2">
      <c r="B298" s="269"/>
      <c r="C298" s="271" t="s">
        <v>245</v>
      </c>
      <c r="D298" s="329">
        <f t="shared" ref="D298:K298" ca="1" si="2">SUBTOTAL(9,D9:D297)</f>
        <v>0</v>
      </c>
      <c r="E298" s="495">
        <f t="shared" ca="1" si="2"/>
        <v>0</v>
      </c>
      <c r="F298" s="329">
        <f t="shared" ca="1" si="2"/>
        <v>0</v>
      </c>
      <c r="G298" s="329">
        <f t="shared" ca="1" si="2"/>
        <v>9.6780914675669472</v>
      </c>
      <c r="H298" s="329">
        <f t="shared" ca="1" si="2"/>
        <v>9.3885495796071918</v>
      </c>
      <c r="I298" s="329">
        <f t="shared" ca="1" si="2"/>
        <v>9.8917575796071908</v>
      </c>
      <c r="J298" s="329">
        <f t="shared" ca="1" si="2"/>
        <v>10.042093579607192</v>
      </c>
      <c r="K298" s="495">
        <f t="shared" ca="1" si="2"/>
        <v>10.260289579607191</v>
      </c>
      <c r="L298" s="512"/>
      <c r="M298" s="448"/>
      <c r="N298" s="501"/>
    </row>
    <row r="299" spans="1:14" x14ac:dyDescent="0.2">
      <c r="B299" s="273"/>
      <c r="C299" s="274"/>
      <c r="D299" s="485"/>
      <c r="E299" s="485"/>
      <c r="F299" s="816"/>
      <c r="G299" s="485"/>
      <c r="H299" s="485"/>
      <c r="I299" s="485"/>
      <c r="J299" s="485"/>
      <c r="K299" s="485"/>
      <c r="L299" s="512"/>
      <c r="M299" s="448"/>
      <c r="N299" s="448"/>
    </row>
    <row r="300" spans="1:14" ht="18" x14ac:dyDescent="0.2">
      <c r="B300" s="269"/>
      <c r="C300" s="272" t="s">
        <v>241</v>
      </c>
      <c r="D300" s="330"/>
      <c r="E300" s="496"/>
      <c r="F300" s="330"/>
      <c r="G300" s="330"/>
      <c r="H300" s="330"/>
      <c r="I300" s="330"/>
      <c r="J300" s="330"/>
      <c r="K300" s="496"/>
      <c r="L300" s="512"/>
      <c r="M300" s="448"/>
      <c r="N300" s="448"/>
    </row>
    <row r="301" spans="1:14" ht="18" x14ac:dyDescent="0.2">
      <c r="B301" s="252"/>
      <c r="C301" s="248" t="str">
        <f>+'I-3 Allocated'!A5</f>
        <v>Office of the CEO</v>
      </c>
      <c r="D301" s="328"/>
      <c r="E301" s="509"/>
      <c r="F301" s="328"/>
      <c r="G301" s="328"/>
      <c r="H301" s="328"/>
      <c r="I301" s="328"/>
      <c r="J301" s="328"/>
      <c r="K301" s="509"/>
      <c r="L301" s="512"/>
      <c r="M301" s="448"/>
      <c r="N301" s="448"/>
    </row>
    <row r="302" spans="1:14" x14ac:dyDescent="0.2">
      <c r="A302" s="5"/>
      <c r="B302" s="249" t="str">
        <f ca="1">+'I-4 History'!B228</f>
        <v>A-1</v>
      </c>
      <c r="C302" s="14" t="str">
        <f ca="1">+'I-4 History'!C228</f>
        <v>CEO</v>
      </c>
      <c r="D302" s="489"/>
      <c r="E302" s="505"/>
      <c r="F302" s="489"/>
      <c r="G302" s="490"/>
      <c r="H302" s="490"/>
      <c r="I302" s="490"/>
      <c r="J302" s="490"/>
      <c r="K302" s="505"/>
      <c r="L302" s="512"/>
      <c r="M302" s="448"/>
      <c r="N302" s="448"/>
    </row>
    <row r="303" spans="1:14" x14ac:dyDescent="0.2">
      <c r="A303" s="5"/>
      <c r="B303" s="249"/>
      <c r="C303" s="383" t="str">
        <f t="array" aca="1" ref="C303:K312" ca="1">+'A-1'!$A$160:$I$169</f>
        <v>Step Change</v>
      </c>
      <c r="D303" s="489">
        <f ca="1"/>
        <v>0</v>
      </c>
      <c r="E303" s="505">
        <f ca="1"/>
        <v>0</v>
      </c>
      <c r="F303" s="489">
        <f ca="1"/>
        <v>0</v>
      </c>
      <c r="G303" s="490">
        <f ca="1"/>
        <v>0</v>
      </c>
      <c r="H303" s="490">
        <f ca="1"/>
        <v>0</v>
      </c>
      <c r="I303" s="490">
        <f ca="1"/>
        <v>0</v>
      </c>
      <c r="J303" s="490">
        <f ca="1"/>
        <v>0</v>
      </c>
      <c r="K303" s="505">
        <f ca="1"/>
        <v>0</v>
      </c>
      <c r="L303" s="512">
        <f t="array" aca="1" ref="L303:N312" ca="1">+'A-1'!$K$160:$M$169</f>
        <v>0</v>
      </c>
      <c r="M303" s="448">
        <f ca="1"/>
        <v>0</v>
      </c>
      <c r="N303" s="448">
        <f ca="1"/>
        <v>0</v>
      </c>
    </row>
    <row r="304" spans="1:14" x14ac:dyDescent="0.2">
      <c r="A304" s="5"/>
      <c r="B304" s="249"/>
      <c r="C304" s="381" t="str">
        <f ca="1"/>
        <v/>
      </c>
      <c r="D304" s="489" t="str">
        <f ca="1"/>
        <v/>
      </c>
      <c r="E304" s="505" t="str">
        <f ca="1"/>
        <v/>
      </c>
      <c r="F304" s="489" t="str">
        <f ca="1"/>
        <v/>
      </c>
      <c r="G304" s="490" t="str">
        <f ca="1"/>
        <v/>
      </c>
      <c r="H304" s="490" t="str">
        <f ca="1"/>
        <v/>
      </c>
      <c r="I304" s="490" t="str">
        <f ca="1"/>
        <v/>
      </c>
      <c r="J304" s="490" t="str">
        <f ca="1"/>
        <v/>
      </c>
      <c r="K304" s="505" t="str">
        <f ca="1"/>
        <v/>
      </c>
      <c r="L304" s="512" t="str">
        <f ca="1"/>
        <v/>
      </c>
      <c r="M304" s="448" t="str">
        <f ca="1"/>
        <v/>
      </c>
      <c r="N304" s="448" t="str">
        <f ca="1"/>
        <v/>
      </c>
    </row>
    <row r="305" spans="1:14" x14ac:dyDescent="0.2">
      <c r="A305" s="5"/>
      <c r="B305" s="249"/>
      <c r="C305" s="381" t="str">
        <f ca="1"/>
        <v/>
      </c>
      <c r="D305" s="489" t="str">
        <f ca="1"/>
        <v/>
      </c>
      <c r="E305" s="505" t="str">
        <f ca="1"/>
        <v/>
      </c>
      <c r="F305" s="489" t="str">
        <f ca="1"/>
        <v/>
      </c>
      <c r="G305" s="490" t="str">
        <f ca="1"/>
        <v/>
      </c>
      <c r="H305" s="490" t="str">
        <f ca="1"/>
        <v/>
      </c>
      <c r="I305" s="490" t="str">
        <f ca="1"/>
        <v/>
      </c>
      <c r="J305" s="490" t="str">
        <f ca="1"/>
        <v/>
      </c>
      <c r="K305" s="505" t="str">
        <f ca="1"/>
        <v/>
      </c>
      <c r="L305" s="512" t="str">
        <f ca="1"/>
        <v/>
      </c>
      <c r="M305" s="448" t="str">
        <f ca="1"/>
        <v/>
      </c>
      <c r="N305" s="448" t="str">
        <f ca="1"/>
        <v/>
      </c>
    </row>
    <row r="306" spans="1:14" x14ac:dyDescent="0.2">
      <c r="A306" s="5"/>
      <c r="B306" s="249"/>
      <c r="C306" s="381" t="str">
        <f ca="1"/>
        <v/>
      </c>
      <c r="D306" s="489" t="str">
        <f ca="1"/>
        <v/>
      </c>
      <c r="E306" s="505" t="str">
        <f ca="1"/>
        <v/>
      </c>
      <c r="F306" s="489" t="str">
        <f ca="1"/>
        <v/>
      </c>
      <c r="G306" s="490" t="str">
        <f ca="1"/>
        <v/>
      </c>
      <c r="H306" s="490" t="str">
        <f ca="1"/>
        <v/>
      </c>
      <c r="I306" s="490" t="str">
        <f ca="1"/>
        <v/>
      </c>
      <c r="J306" s="490" t="str">
        <f ca="1"/>
        <v/>
      </c>
      <c r="K306" s="505" t="str">
        <f ca="1"/>
        <v/>
      </c>
      <c r="L306" s="512" t="str">
        <f ca="1"/>
        <v/>
      </c>
      <c r="M306" s="448" t="str">
        <f ca="1"/>
        <v/>
      </c>
      <c r="N306" s="448" t="str">
        <f ca="1"/>
        <v/>
      </c>
    </row>
    <row r="307" spans="1:14" x14ac:dyDescent="0.2">
      <c r="A307" s="5"/>
      <c r="B307" s="249"/>
      <c r="C307" s="381" t="str">
        <f ca="1"/>
        <v/>
      </c>
      <c r="D307" s="489" t="str">
        <f ca="1"/>
        <v/>
      </c>
      <c r="E307" s="505" t="str">
        <f ca="1"/>
        <v/>
      </c>
      <c r="F307" s="489" t="str">
        <f ca="1"/>
        <v/>
      </c>
      <c r="G307" s="490" t="str">
        <f ca="1"/>
        <v/>
      </c>
      <c r="H307" s="490" t="str">
        <f ca="1"/>
        <v/>
      </c>
      <c r="I307" s="490" t="str">
        <f ca="1"/>
        <v/>
      </c>
      <c r="J307" s="490" t="str">
        <f ca="1"/>
        <v/>
      </c>
      <c r="K307" s="505" t="str">
        <f ca="1"/>
        <v/>
      </c>
      <c r="L307" s="512" t="str">
        <f ca="1"/>
        <v/>
      </c>
      <c r="M307" s="448" t="str">
        <f ca="1"/>
        <v/>
      </c>
      <c r="N307" s="448" t="str">
        <f ca="1"/>
        <v/>
      </c>
    </row>
    <row r="308" spans="1:14" x14ac:dyDescent="0.2">
      <c r="A308" s="5"/>
      <c r="B308" s="249"/>
      <c r="C308" s="383" t="str">
        <f ca="1"/>
        <v/>
      </c>
      <c r="D308" s="489" t="str">
        <f ca="1"/>
        <v/>
      </c>
      <c r="E308" s="505" t="str">
        <f ca="1"/>
        <v/>
      </c>
      <c r="F308" s="489" t="str">
        <f ca="1"/>
        <v/>
      </c>
      <c r="G308" s="490" t="str">
        <f ca="1"/>
        <v/>
      </c>
      <c r="H308" s="490" t="str">
        <f ca="1"/>
        <v/>
      </c>
      <c r="I308" s="490" t="str">
        <f ca="1"/>
        <v/>
      </c>
      <c r="J308" s="490" t="str">
        <f ca="1"/>
        <v/>
      </c>
      <c r="K308" s="505" t="str">
        <f ca="1"/>
        <v/>
      </c>
      <c r="L308" s="512" t="str">
        <f ca="1"/>
        <v/>
      </c>
      <c r="M308" s="448" t="str">
        <f ca="1"/>
        <v/>
      </c>
      <c r="N308" s="448" t="str">
        <f ca="1"/>
        <v/>
      </c>
    </row>
    <row r="309" spans="1:14" x14ac:dyDescent="0.2">
      <c r="A309" s="5"/>
      <c r="B309" s="249"/>
      <c r="C309" s="383" t="str">
        <f ca="1"/>
        <v/>
      </c>
      <c r="D309" s="489" t="str">
        <f ca="1"/>
        <v/>
      </c>
      <c r="E309" s="505" t="str">
        <f ca="1"/>
        <v/>
      </c>
      <c r="F309" s="489" t="str">
        <f ca="1"/>
        <v/>
      </c>
      <c r="G309" s="490" t="str">
        <f ca="1"/>
        <v/>
      </c>
      <c r="H309" s="490" t="str">
        <f ca="1"/>
        <v/>
      </c>
      <c r="I309" s="490" t="str">
        <f ca="1"/>
        <v/>
      </c>
      <c r="J309" s="490" t="str">
        <f ca="1"/>
        <v/>
      </c>
      <c r="K309" s="505" t="str">
        <f ca="1"/>
        <v/>
      </c>
      <c r="L309" s="512" t="str">
        <f ca="1"/>
        <v/>
      </c>
      <c r="M309" s="448" t="str">
        <f ca="1"/>
        <v/>
      </c>
      <c r="N309" s="448" t="str">
        <f ca="1"/>
        <v/>
      </c>
    </row>
    <row r="310" spans="1:14" x14ac:dyDescent="0.2">
      <c r="A310" s="5"/>
      <c r="B310" s="249"/>
      <c r="C310" s="383" t="str">
        <f ca="1"/>
        <v/>
      </c>
      <c r="D310" s="489" t="str">
        <f ca="1"/>
        <v/>
      </c>
      <c r="E310" s="505" t="str">
        <f ca="1"/>
        <v/>
      </c>
      <c r="F310" s="489" t="str">
        <f ca="1"/>
        <v/>
      </c>
      <c r="G310" s="490" t="str">
        <f ca="1"/>
        <v/>
      </c>
      <c r="H310" s="490" t="str">
        <f ca="1"/>
        <v/>
      </c>
      <c r="I310" s="490" t="str">
        <f ca="1"/>
        <v/>
      </c>
      <c r="J310" s="490" t="str">
        <f ca="1"/>
        <v/>
      </c>
      <c r="K310" s="505" t="str">
        <f ca="1"/>
        <v/>
      </c>
      <c r="L310" s="512" t="str">
        <f ca="1"/>
        <v/>
      </c>
      <c r="M310" s="448" t="str">
        <f ca="1"/>
        <v/>
      </c>
      <c r="N310" s="448" t="str">
        <f ca="1"/>
        <v/>
      </c>
    </row>
    <row r="311" spans="1:14" x14ac:dyDescent="0.2">
      <c r="A311" s="5"/>
      <c r="B311" s="249"/>
      <c r="C311" s="383" t="str">
        <f ca="1"/>
        <v/>
      </c>
      <c r="D311" s="489" t="str">
        <f ca="1"/>
        <v/>
      </c>
      <c r="E311" s="505" t="str">
        <f ca="1"/>
        <v/>
      </c>
      <c r="F311" s="489" t="str">
        <f ca="1"/>
        <v/>
      </c>
      <c r="G311" s="490" t="str">
        <f ca="1"/>
        <v/>
      </c>
      <c r="H311" s="490" t="str">
        <f ca="1"/>
        <v/>
      </c>
      <c r="I311" s="490" t="str">
        <f ca="1"/>
        <v/>
      </c>
      <c r="J311" s="490" t="str">
        <f ca="1"/>
        <v/>
      </c>
      <c r="K311" s="505" t="str">
        <f ca="1"/>
        <v/>
      </c>
      <c r="L311" s="512" t="str">
        <f ca="1"/>
        <v/>
      </c>
      <c r="M311" s="448" t="str">
        <f ca="1"/>
        <v/>
      </c>
      <c r="N311" s="448" t="str">
        <f ca="1"/>
        <v/>
      </c>
    </row>
    <row r="312" spans="1:14" x14ac:dyDescent="0.2">
      <c r="A312" s="5"/>
      <c r="B312" s="249"/>
      <c r="C312" s="383" t="str">
        <f ca="1"/>
        <v/>
      </c>
      <c r="D312" s="489" t="str">
        <f ca="1"/>
        <v/>
      </c>
      <c r="E312" s="505" t="str">
        <f ca="1"/>
        <v/>
      </c>
      <c r="F312" s="489" t="str">
        <f ca="1"/>
        <v/>
      </c>
      <c r="G312" s="490" t="str">
        <f ca="1"/>
        <v/>
      </c>
      <c r="H312" s="490" t="str">
        <f ca="1"/>
        <v/>
      </c>
      <c r="I312" s="490" t="str">
        <f ca="1"/>
        <v/>
      </c>
      <c r="J312" s="490" t="str">
        <f ca="1"/>
        <v/>
      </c>
      <c r="K312" s="505" t="str">
        <f ca="1"/>
        <v/>
      </c>
      <c r="L312" s="512" t="str">
        <f ca="1"/>
        <v/>
      </c>
      <c r="M312" s="448" t="str">
        <f ca="1"/>
        <v/>
      </c>
      <c r="N312" s="448" t="str">
        <f ca="1"/>
        <v/>
      </c>
    </row>
    <row r="313" spans="1:14" x14ac:dyDescent="0.2">
      <c r="A313" s="5"/>
      <c r="B313" s="249"/>
      <c r="C313" s="12"/>
      <c r="D313" s="489"/>
      <c r="E313" s="505"/>
      <c r="F313" s="489"/>
      <c r="G313" s="490"/>
      <c r="H313" s="490"/>
      <c r="I313" s="490"/>
      <c r="J313" s="490"/>
      <c r="K313" s="505"/>
      <c r="L313" s="512"/>
      <c r="M313" s="448"/>
      <c r="N313" s="448"/>
    </row>
    <row r="314" spans="1:14" ht="17.25" customHeight="1" thickBot="1" x14ac:dyDescent="0.25">
      <c r="A314" s="5"/>
      <c r="B314" s="250"/>
      <c r="C314" s="268" t="str">
        <f>CONCATENATE("Total ", +C301)</f>
        <v>Total Office of the CEO</v>
      </c>
      <c r="D314" s="313">
        <f ca="1">SUBTOTAL(9,D302:D313)</f>
        <v>0</v>
      </c>
      <c r="E314" s="313">
        <f ca="1">SUBTOTAL(9,E302:E313)</f>
        <v>0</v>
      </c>
      <c r="F314" s="313">
        <f t="shared" ref="F314:K314" ca="1" si="3">SUBTOTAL(9,F302:F313)</f>
        <v>0</v>
      </c>
      <c r="G314" s="313">
        <f t="shared" ca="1" si="3"/>
        <v>0</v>
      </c>
      <c r="H314" s="313">
        <f t="shared" ca="1" si="3"/>
        <v>0</v>
      </c>
      <c r="I314" s="313">
        <f t="shared" ca="1" si="3"/>
        <v>0</v>
      </c>
      <c r="J314" s="313">
        <f t="shared" ca="1" si="3"/>
        <v>0</v>
      </c>
      <c r="K314" s="313">
        <f t="shared" ca="1" si="3"/>
        <v>0</v>
      </c>
      <c r="L314" s="512"/>
      <c r="M314" s="448"/>
      <c r="N314" s="448"/>
    </row>
    <row r="315" spans="1:14" ht="18" x14ac:dyDescent="0.2">
      <c r="B315" s="251"/>
      <c r="C315" s="254" t="str">
        <f>+'I-3 Allocated'!A6</f>
        <v>Company Secretary</v>
      </c>
      <c r="D315" s="331"/>
      <c r="E315" s="497"/>
      <c r="F315" s="331"/>
      <c r="G315" s="331"/>
      <c r="H315" s="331"/>
      <c r="I315" s="331"/>
      <c r="J315" s="331"/>
      <c r="K315" s="497"/>
      <c r="L315" s="512"/>
      <c r="M315" s="448"/>
      <c r="N315" s="448"/>
    </row>
    <row r="316" spans="1:14" x14ac:dyDescent="0.2">
      <c r="A316" s="5"/>
      <c r="B316" s="249" t="str">
        <f ca="1">+'I-4 History'!B237</f>
        <v>A-2</v>
      </c>
      <c r="C316" s="14" t="str">
        <f ca="1">+'I-4 History'!C237</f>
        <v>Company Secretary</v>
      </c>
      <c r="D316" s="489"/>
      <c r="E316" s="505"/>
      <c r="F316" s="489"/>
      <c r="G316" s="490"/>
      <c r="H316" s="490"/>
      <c r="I316" s="490"/>
      <c r="J316" s="490"/>
      <c r="K316" s="505"/>
      <c r="L316" s="512"/>
      <c r="M316" s="448"/>
      <c r="N316" s="448"/>
    </row>
    <row r="317" spans="1:14" x14ac:dyDescent="0.2">
      <c r="A317" s="5"/>
      <c r="B317" s="249"/>
      <c r="C317" s="383" t="str">
        <f t="array" aca="1" ref="C317:K326" ca="1">+'A-2'!$A$160:$I$169</f>
        <v>Step Change</v>
      </c>
      <c r="D317" s="489">
        <f ca="1"/>
        <v>0</v>
      </c>
      <c r="E317" s="505">
        <f ca="1"/>
        <v>0</v>
      </c>
      <c r="F317" s="489">
        <f ca="1"/>
        <v>0</v>
      </c>
      <c r="G317" s="490">
        <f ca="1"/>
        <v>0</v>
      </c>
      <c r="H317" s="490">
        <f ca="1"/>
        <v>0</v>
      </c>
      <c r="I317" s="490">
        <f ca="1"/>
        <v>0</v>
      </c>
      <c r="J317" s="490">
        <f ca="1"/>
        <v>0</v>
      </c>
      <c r="K317" s="505">
        <f ca="1"/>
        <v>0</v>
      </c>
      <c r="L317" s="512">
        <f t="array" aca="1" ref="L317:N326" ca="1">+'A-2'!$K$160:$M$169</f>
        <v>0</v>
      </c>
      <c r="M317" s="448">
        <f ca="1"/>
        <v>0</v>
      </c>
      <c r="N317" s="448">
        <f ca="1"/>
        <v>0</v>
      </c>
    </row>
    <row r="318" spans="1:14" x14ac:dyDescent="0.2">
      <c r="A318" s="5"/>
      <c r="B318" s="249"/>
      <c r="C318" s="381" t="str">
        <f ca="1"/>
        <v/>
      </c>
      <c r="D318" s="489" t="str">
        <f ca="1"/>
        <v/>
      </c>
      <c r="E318" s="505" t="str">
        <f ca="1"/>
        <v/>
      </c>
      <c r="F318" s="489" t="str">
        <f ca="1"/>
        <v/>
      </c>
      <c r="G318" s="490" t="str">
        <f ca="1"/>
        <v/>
      </c>
      <c r="H318" s="490" t="str">
        <f ca="1"/>
        <v/>
      </c>
      <c r="I318" s="490" t="str">
        <f ca="1"/>
        <v/>
      </c>
      <c r="J318" s="490" t="str">
        <f ca="1"/>
        <v/>
      </c>
      <c r="K318" s="505" t="str">
        <f ca="1"/>
        <v/>
      </c>
      <c r="L318" s="512" t="str">
        <f ca="1"/>
        <v/>
      </c>
      <c r="M318" s="448" t="str">
        <f ca="1"/>
        <v/>
      </c>
      <c r="N318" s="448" t="str">
        <f ca="1"/>
        <v/>
      </c>
    </row>
    <row r="319" spans="1:14" x14ac:dyDescent="0.2">
      <c r="A319" s="5"/>
      <c r="B319" s="249"/>
      <c r="C319" s="381" t="str">
        <f ca="1"/>
        <v/>
      </c>
      <c r="D319" s="489" t="str">
        <f ca="1"/>
        <v/>
      </c>
      <c r="E319" s="505" t="str">
        <f ca="1"/>
        <v/>
      </c>
      <c r="F319" s="489" t="str">
        <f ca="1"/>
        <v/>
      </c>
      <c r="G319" s="490" t="str">
        <f ca="1"/>
        <v/>
      </c>
      <c r="H319" s="490" t="str">
        <f ca="1"/>
        <v/>
      </c>
      <c r="I319" s="490" t="str">
        <f ca="1"/>
        <v/>
      </c>
      <c r="J319" s="490" t="str">
        <f ca="1"/>
        <v/>
      </c>
      <c r="K319" s="505" t="str">
        <f ca="1"/>
        <v/>
      </c>
      <c r="L319" s="512" t="str">
        <f ca="1"/>
        <v/>
      </c>
      <c r="M319" s="448" t="str">
        <f ca="1"/>
        <v/>
      </c>
      <c r="N319" s="448" t="str">
        <f ca="1"/>
        <v/>
      </c>
    </row>
    <row r="320" spans="1:14" x14ac:dyDescent="0.2">
      <c r="A320" s="5"/>
      <c r="B320" s="249"/>
      <c r="C320" s="381" t="str">
        <f ca="1"/>
        <v/>
      </c>
      <c r="D320" s="489" t="str">
        <f ca="1"/>
        <v/>
      </c>
      <c r="E320" s="505" t="str">
        <f ca="1"/>
        <v/>
      </c>
      <c r="F320" s="489" t="str">
        <f ca="1"/>
        <v/>
      </c>
      <c r="G320" s="490" t="str">
        <f ca="1"/>
        <v/>
      </c>
      <c r="H320" s="490" t="str">
        <f ca="1"/>
        <v/>
      </c>
      <c r="I320" s="490" t="str">
        <f ca="1"/>
        <v/>
      </c>
      <c r="J320" s="490" t="str">
        <f ca="1"/>
        <v/>
      </c>
      <c r="K320" s="505" t="str">
        <f ca="1"/>
        <v/>
      </c>
      <c r="L320" s="512" t="str">
        <f ca="1"/>
        <v/>
      </c>
      <c r="M320" s="448" t="str">
        <f ca="1"/>
        <v/>
      </c>
      <c r="N320" s="448" t="str">
        <f ca="1"/>
        <v/>
      </c>
    </row>
    <row r="321" spans="1:14" x14ac:dyDescent="0.2">
      <c r="A321" s="5"/>
      <c r="B321" s="249"/>
      <c r="C321" s="381" t="str">
        <f ca="1"/>
        <v/>
      </c>
      <c r="D321" s="489" t="str">
        <f ca="1"/>
        <v/>
      </c>
      <c r="E321" s="505" t="str">
        <f ca="1"/>
        <v/>
      </c>
      <c r="F321" s="489" t="str">
        <f ca="1"/>
        <v/>
      </c>
      <c r="G321" s="490" t="str">
        <f ca="1"/>
        <v/>
      </c>
      <c r="H321" s="490" t="str">
        <f ca="1"/>
        <v/>
      </c>
      <c r="I321" s="490" t="str">
        <f ca="1"/>
        <v/>
      </c>
      <c r="J321" s="490" t="str">
        <f ca="1"/>
        <v/>
      </c>
      <c r="K321" s="505" t="str">
        <f ca="1"/>
        <v/>
      </c>
      <c r="L321" s="512" t="str">
        <f ca="1"/>
        <v/>
      </c>
      <c r="M321" s="448" t="str">
        <f ca="1"/>
        <v/>
      </c>
      <c r="N321" s="448" t="str">
        <f ca="1"/>
        <v/>
      </c>
    </row>
    <row r="322" spans="1:14" x14ac:dyDescent="0.2">
      <c r="A322" s="5"/>
      <c r="B322" s="249"/>
      <c r="C322" s="383" t="str">
        <f ca="1"/>
        <v/>
      </c>
      <c r="D322" s="489" t="str">
        <f ca="1"/>
        <v/>
      </c>
      <c r="E322" s="505" t="str">
        <f ca="1"/>
        <v/>
      </c>
      <c r="F322" s="489" t="str">
        <f ca="1"/>
        <v/>
      </c>
      <c r="G322" s="490" t="str">
        <f ca="1"/>
        <v/>
      </c>
      <c r="H322" s="490" t="str">
        <f ca="1"/>
        <v/>
      </c>
      <c r="I322" s="490" t="str">
        <f ca="1"/>
        <v/>
      </c>
      <c r="J322" s="490" t="str">
        <f ca="1"/>
        <v/>
      </c>
      <c r="K322" s="505" t="str">
        <f ca="1"/>
        <v/>
      </c>
      <c r="L322" s="512" t="str">
        <f ca="1"/>
        <v/>
      </c>
      <c r="M322" s="448" t="str">
        <f ca="1"/>
        <v/>
      </c>
      <c r="N322" s="448" t="str">
        <f ca="1"/>
        <v/>
      </c>
    </row>
    <row r="323" spans="1:14" x14ac:dyDescent="0.2">
      <c r="A323" s="5"/>
      <c r="B323" s="249"/>
      <c r="C323" s="383" t="str">
        <f ca="1"/>
        <v/>
      </c>
      <c r="D323" s="489" t="str">
        <f ca="1"/>
        <v/>
      </c>
      <c r="E323" s="505" t="str">
        <f ca="1"/>
        <v/>
      </c>
      <c r="F323" s="489" t="str">
        <f ca="1"/>
        <v/>
      </c>
      <c r="G323" s="490" t="str">
        <f ca="1"/>
        <v/>
      </c>
      <c r="H323" s="490" t="str">
        <f ca="1"/>
        <v/>
      </c>
      <c r="I323" s="490" t="str">
        <f ca="1"/>
        <v/>
      </c>
      <c r="J323" s="490" t="str">
        <f ca="1"/>
        <v/>
      </c>
      <c r="K323" s="505" t="str">
        <f ca="1"/>
        <v/>
      </c>
      <c r="L323" s="512" t="str">
        <f ca="1"/>
        <v/>
      </c>
      <c r="M323" s="448" t="str">
        <f ca="1"/>
        <v/>
      </c>
      <c r="N323" s="448" t="str">
        <f ca="1"/>
        <v/>
      </c>
    </row>
    <row r="324" spans="1:14" x14ac:dyDescent="0.2">
      <c r="A324" s="5"/>
      <c r="B324" s="249"/>
      <c r="C324" s="383" t="str">
        <f ca="1"/>
        <v/>
      </c>
      <c r="D324" s="489" t="str">
        <f ca="1"/>
        <v/>
      </c>
      <c r="E324" s="505" t="str">
        <f ca="1"/>
        <v/>
      </c>
      <c r="F324" s="489" t="str">
        <f ca="1"/>
        <v/>
      </c>
      <c r="G324" s="490" t="str">
        <f ca="1"/>
        <v/>
      </c>
      <c r="H324" s="490" t="str">
        <f ca="1"/>
        <v/>
      </c>
      <c r="I324" s="490" t="str">
        <f ca="1"/>
        <v/>
      </c>
      <c r="J324" s="490" t="str">
        <f ca="1"/>
        <v/>
      </c>
      <c r="K324" s="505" t="str">
        <f ca="1"/>
        <v/>
      </c>
      <c r="L324" s="512" t="str">
        <f ca="1"/>
        <v/>
      </c>
      <c r="M324" s="448" t="str">
        <f ca="1"/>
        <v/>
      </c>
      <c r="N324" s="448" t="str">
        <f ca="1"/>
        <v/>
      </c>
    </row>
    <row r="325" spans="1:14" x14ac:dyDescent="0.2">
      <c r="A325" s="5"/>
      <c r="B325" s="249"/>
      <c r="C325" s="383" t="str">
        <f ca="1"/>
        <v/>
      </c>
      <c r="D325" s="489" t="str">
        <f ca="1"/>
        <v/>
      </c>
      <c r="E325" s="505" t="str">
        <f ca="1"/>
        <v/>
      </c>
      <c r="F325" s="489" t="str">
        <f ca="1"/>
        <v/>
      </c>
      <c r="G325" s="490" t="str">
        <f ca="1"/>
        <v/>
      </c>
      <c r="H325" s="490" t="str">
        <f ca="1"/>
        <v/>
      </c>
      <c r="I325" s="490" t="str">
        <f ca="1"/>
        <v/>
      </c>
      <c r="J325" s="490" t="str">
        <f ca="1"/>
        <v/>
      </c>
      <c r="K325" s="505" t="str">
        <f ca="1"/>
        <v/>
      </c>
      <c r="L325" s="512" t="str">
        <f ca="1"/>
        <v/>
      </c>
      <c r="M325" s="448" t="str">
        <f ca="1"/>
        <v/>
      </c>
      <c r="N325" s="448" t="str">
        <f ca="1"/>
        <v/>
      </c>
    </row>
    <row r="326" spans="1:14" x14ac:dyDescent="0.2">
      <c r="A326" s="5"/>
      <c r="B326" s="249"/>
      <c r="C326" s="383" t="str">
        <f ca="1"/>
        <v/>
      </c>
      <c r="D326" s="489" t="str">
        <f ca="1"/>
        <v/>
      </c>
      <c r="E326" s="505" t="str">
        <f ca="1"/>
        <v/>
      </c>
      <c r="F326" s="489" t="str">
        <f ca="1"/>
        <v/>
      </c>
      <c r="G326" s="490" t="str">
        <f ca="1"/>
        <v/>
      </c>
      <c r="H326" s="490" t="str">
        <f ca="1"/>
        <v/>
      </c>
      <c r="I326" s="490" t="str">
        <f ca="1"/>
        <v/>
      </c>
      <c r="J326" s="490" t="str">
        <f ca="1"/>
        <v/>
      </c>
      <c r="K326" s="505" t="str">
        <f ca="1"/>
        <v/>
      </c>
      <c r="L326" s="512" t="str">
        <f ca="1"/>
        <v/>
      </c>
      <c r="M326" s="448" t="str">
        <f ca="1"/>
        <v/>
      </c>
      <c r="N326" s="448" t="str">
        <f ca="1"/>
        <v/>
      </c>
    </row>
    <row r="327" spans="1:14" x14ac:dyDescent="0.2">
      <c r="A327" s="5"/>
      <c r="B327" s="249"/>
      <c r="C327" s="12"/>
      <c r="D327" s="489"/>
      <c r="E327" s="505"/>
      <c r="F327" s="489"/>
      <c r="G327" s="490"/>
      <c r="H327" s="490"/>
      <c r="I327" s="490"/>
      <c r="J327" s="490"/>
      <c r="K327" s="505"/>
      <c r="L327" s="512"/>
      <c r="M327" s="448"/>
      <c r="N327" s="448"/>
    </row>
    <row r="328" spans="1:14" x14ac:dyDescent="0.2">
      <c r="A328" s="5"/>
      <c r="B328" s="249" t="str">
        <f ca="1">+'I-4 History'!B246</f>
        <v>A-3</v>
      </c>
      <c r="C328" s="14" t="str">
        <f ca="1">+'I-4 History'!C246</f>
        <v>Legal Services</v>
      </c>
      <c r="D328" s="489"/>
      <c r="E328" s="505"/>
      <c r="F328" s="489"/>
      <c r="G328" s="490"/>
      <c r="H328" s="490"/>
      <c r="I328" s="490"/>
      <c r="J328" s="490"/>
      <c r="K328" s="505"/>
      <c r="L328" s="512"/>
      <c r="M328" s="448"/>
      <c r="N328" s="448"/>
    </row>
    <row r="329" spans="1:14" x14ac:dyDescent="0.2">
      <c r="A329" s="5"/>
      <c r="B329" s="249"/>
      <c r="C329" s="383" t="str">
        <f t="array" aca="1" ref="C329:K338" ca="1">+'A-3'!$A$160:$I$169</f>
        <v>Step Change</v>
      </c>
      <c r="D329" s="489">
        <f ca="1"/>
        <v>0</v>
      </c>
      <c r="E329" s="505">
        <f ca="1"/>
        <v>0</v>
      </c>
      <c r="F329" s="489">
        <f ca="1"/>
        <v>0</v>
      </c>
      <c r="G329" s="490">
        <f ca="1"/>
        <v>0</v>
      </c>
      <c r="H329" s="490">
        <f ca="1"/>
        <v>0</v>
      </c>
      <c r="I329" s="490">
        <f ca="1"/>
        <v>0</v>
      </c>
      <c r="J329" s="490">
        <f ca="1"/>
        <v>0</v>
      </c>
      <c r="K329" s="505">
        <f ca="1"/>
        <v>0</v>
      </c>
      <c r="L329" s="512">
        <f t="array" aca="1" ref="L329:N338" ca="1">+'A-3'!$K$160:$M$169</f>
        <v>0</v>
      </c>
      <c r="M329" s="448">
        <f ca="1"/>
        <v>0</v>
      </c>
      <c r="N329" s="448">
        <f ca="1"/>
        <v>0</v>
      </c>
    </row>
    <row r="330" spans="1:14" x14ac:dyDescent="0.2">
      <c r="A330" s="5"/>
      <c r="B330" s="249"/>
      <c r="C330" s="381" t="str">
        <f ca="1"/>
        <v/>
      </c>
      <c r="D330" s="489" t="str">
        <f ca="1"/>
        <v/>
      </c>
      <c r="E330" s="505" t="str">
        <f ca="1"/>
        <v/>
      </c>
      <c r="F330" s="489" t="str">
        <f ca="1"/>
        <v/>
      </c>
      <c r="G330" s="490" t="str">
        <f ca="1"/>
        <v/>
      </c>
      <c r="H330" s="490" t="str">
        <f ca="1"/>
        <v/>
      </c>
      <c r="I330" s="490" t="str">
        <f ca="1"/>
        <v/>
      </c>
      <c r="J330" s="490" t="str">
        <f ca="1"/>
        <v/>
      </c>
      <c r="K330" s="505" t="str">
        <f ca="1"/>
        <v/>
      </c>
      <c r="L330" s="512" t="str">
        <f ca="1"/>
        <v/>
      </c>
      <c r="M330" s="448" t="str">
        <f ca="1"/>
        <v/>
      </c>
      <c r="N330" s="448" t="str">
        <f ca="1"/>
        <v/>
      </c>
    </row>
    <row r="331" spans="1:14" x14ac:dyDescent="0.2">
      <c r="A331" s="5"/>
      <c r="B331" s="249"/>
      <c r="C331" s="381" t="str">
        <f ca="1"/>
        <v/>
      </c>
      <c r="D331" s="489" t="str">
        <f ca="1"/>
        <v/>
      </c>
      <c r="E331" s="505" t="str">
        <f ca="1"/>
        <v/>
      </c>
      <c r="F331" s="489" t="str">
        <f ca="1"/>
        <v/>
      </c>
      <c r="G331" s="490" t="str">
        <f ca="1"/>
        <v/>
      </c>
      <c r="H331" s="490" t="str">
        <f ca="1"/>
        <v/>
      </c>
      <c r="I331" s="490" t="str">
        <f ca="1"/>
        <v/>
      </c>
      <c r="J331" s="490" t="str">
        <f ca="1"/>
        <v/>
      </c>
      <c r="K331" s="505" t="str">
        <f ca="1"/>
        <v/>
      </c>
      <c r="L331" s="512" t="str">
        <f ca="1"/>
        <v/>
      </c>
      <c r="M331" s="448" t="str">
        <f ca="1"/>
        <v/>
      </c>
      <c r="N331" s="448" t="str">
        <f ca="1"/>
        <v/>
      </c>
    </row>
    <row r="332" spans="1:14" x14ac:dyDescent="0.2">
      <c r="A332" s="5"/>
      <c r="B332" s="249"/>
      <c r="C332" s="381" t="str">
        <f ca="1"/>
        <v/>
      </c>
      <c r="D332" s="489" t="str">
        <f ca="1"/>
        <v/>
      </c>
      <c r="E332" s="505" t="str">
        <f ca="1"/>
        <v/>
      </c>
      <c r="F332" s="489" t="str">
        <f ca="1"/>
        <v/>
      </c>
      <c r="G332" s="490" t="str">
        <f ca="1"/>
        <v/>
      </c>
      <c r="H332" s="490" t="str">
        <f ca="1"/>
        <v/>
      </c>
      <c r="I332" s="490" t="str">
        <f ca="1"/>
        <v/>
      </c>
      <c r="J332" s="490" t="str">
        <f ca="1"/>
        <v/>
      </c>
      <c r="K332" s="505" t="str">
        <f ca="1"/>
        <v/>
      </c>
      <c r="L332" s="512" t="str">
        <f ca="1"/>
        <v/>
      </c>
      <c r="M332" s="448" t="str">
        <f ca="1"/>
        <v/>
      </c>
      <c r="N332" s="448" t="str">
        <f ca="1"/>
        <v/>
      </c>
    </row>
    <row r="333" spans="1:14" x14ac:dyDescent="0.2">
      <c r="A333" s="5"/>
      <c r="B333" s="249"/>
      <c r="C333" s="381" t="str">
        <f ca="1"/>
        <v/>
      </c>
      <c r="D333" s="489" t="str">
        <f ca="1"/>
        <v/>
      </c>
      <c r="E333" s="505" t="str">
        <f ca="1"/>
        <v/>
      </c>
      <c r="F333" s="489" t="str">
        <f ca="1"/>
        <v/>
      </c>
      <c r="G333" s="490" t="str">
        <f ca="1"/>
        <v/>
      </c>
      <c r="H333" s="490" t="str">
        <f ca="1"/>
        <v/>
      </c>
      <c r="I333" s="490" t="str">
        <f ca="1"/>
        <v/>
      </c>
      <c r="J333" s="490" t="str">
        <f ca="1"/>
        <v/>
      </c>
      <c r="K333" s="505" t="str">
        <f ca="1"/>
        <v/>
      </c>
      <c r="L333" s="512" t="str">
        <f ca="1"/>
        <v/>
      </c>
      <c r="M333" s="448" t="str">
        <f ca="1"/>
        <v/>
      </c>
      <c r="N333" s="448" t="str">
        <f ca="1"/>
        <v/>
      </c>
    </row>
    <row r="334" spans="1:14" x14ac:dyDescent="0.2">
      <c r="A334" s="5"/>
      <c r="B334" s="249"/>
      <c r="C334" s="383" t="str">
        <f ca="1"/>
        <v/>
      </c>
      <c r="D334" s="489" t="str">
        <f ca="1"/>
        <v/>
      </c>
      <c r="E334" s="505" t="str">
        <f ca="1"/>
        <v/>
      </c>
      <c r="F334" s="489" t="str">
        <f ca="1"/>
        <v/>
      </c>
      <c r="G334" s="490" t="str">
        <f ca="1"/>
        <v/>
      </c>
      <c r="H334" s="490" t="str">
        <f ca="1"/>
        <v/>
      </c>
      <c r="I334" s="490" t="str">
        <f ca="1"/>
        <v/>
      </c>
      <c r="J334" s="490" t="str">
        <f ca="1"/>
        <v/>
      </c>
      <c r="K334" s="505" t="str">
        <f ca="1"/>
        <v/>
      </c>
      <c r="L334" s="512" t="str">
        <f ca="1"/>
        <v/>
      </c>
      <c r="M334" s="448" t="str">
        <f ca="1"/>
        <v/>
      </c>
      <c r="N334" s="448" t="str">
        <f ca="1"/>
        <v/>
      </c>
    </row>
    <row r="335" spans="1:14" x14ac:dyDescent="0.2">
      <c r="A335" s="5"/>
      <c r="B335" s="249"/>
      <c r="C335" s="383" t="str">
        <f ca="1"/>
        <v/>
      </c>
      <c r="D335" s="489" t="str">
        <f ca="1"/>
        <v/>
      </c>
      <c r="E335" s="505" t="str">
        <f ca="1"/>
        <v/>
      </c>
      <c r="F335" s="489" t="str">
        <f ca="1"/>
        <v/>
      </c>
      <c r="G335" s="490" t="str">
        <f ca="1"/>
        <v/>
      </c>
      <c r="H335" s="490" t="str">
        <f ca="1"/>
        <v/>
      </c>
      <c r="I335" s="490" t="str">
        <f ca="1"/>
        <v/>
      </c>
      <c r="J335" s="490" t="str">
        <f ca="1"/>
        <v/>
      </c>
      <c r="K335" s="505" t="str">
        <f ca="1"/>
        <v/>
      </c>
      <c r="L335" s="512" t="str">
        <f ca="1"/>
        <v/>
      </c>
      <c r="M335" s="448" t="str">
        <f ca="1"/>
        <v/>
      </c>
      <c r="N335" s="448" t="str">
        <f ca="1"/>
        <v/>
      </c>
    </row>
    <row r="336" spans="1:14" x14ac:dyDescent="0.2">
      <c r="A336" s="5"/>
      <c r="B336" s="249"/>
      <c r="C336" s="383" t="str">
        <f ca="1"/>
        <v/>
      </c>
      <c r="D336" s="489" t="str">
        <f ca="1"/>
        <v/>
      </c>
      <c r="E336" s="505" t="str">
        <f ca="1"/>
        <v/>
      </c>
      <c r="F336" s="489" t="str">
        <f ca="1"/>
        <v/>
      </c>
      <c r="G336" s="490" t="str">
        <f ca="1"/>
        <v/>
      </c>
      <c r="H336" s="490" t="str">
        <f ca="1"/>
        <v/>
      </c>
      <c r="I336" s="490" t="str">
        <f ca="1"/>
        <v/>
      </c>
      <c r="J336" s="490" t="str">
        <f ca="1"/>
        <v/>
      </c>
      <c r="K336" s="505" t="str">
        <f ca="1"/>
        <v/>
      </c>
      <c r="L336" s="512" t="str">
        <f ca="1"/>
        <v/>
      </c>
      <c r="M336" s="448" t="str">
        <f ca="1"/>
        <v/>
      </c>
      <c r="N336" s="448" t="str">
        <f ca="1"/>
        <v/>
      </c>
    </row>
    <row r="337" spans="1:14" x14ac:dyDescent="0.2">
      <c r="A337" s="5"/>
      <c r="B337" s="249"/>
      <c r="C337" s="383" t="str">
        <f ca="1"/>
        <v/>
      </c>
      <c r="D337" s="489" t="str">
        <f ca="1"/>
        <v/>
      </c>
      <c r="E337" s="505" t="str">
        <f ca="1"/>
        <v/>
      </c>
      <c r="F337" s="489" t="str">
        <f ca="1"/>
        <v/>
      </c>
      <c r="G337" s="490" t="str">
        <f ca="1"/>
        <v/>
      </c>
      <c r="H337" s="490" t="str">
        <f ca="1"/>
        <v/>
      </c>
      <c r="I337" s="490" t="str">
        <f ca="1"/>
        <v/>
      </c>
      <c r="J337" s="490" t="str">
        <f ca="1"/>
        <v/>
      </c>
      <c r="K337" s="505" t="str">
        <f ca="1"/>
        <v/>
      </c>
      <c r="L337" s="512" t="str">
        <f ca="1"/>
        <v/>
      </c>
      <c r="M337" s="448" t="str">
        <f ca="1"/>
        <v/>
      </c>
      <c r="N337" s="448" t="str">
        <f ca="1"/>
        <v/>
      </c>
    </row>
    <row r="338" spans="1:14" x14ac:dyDescent="0.2">
      <c r="A338" s="5"/>
      <c r="B338" s="249"/>
      <c r="C338" s="383" t="str">
        <f ca="1"/>
        <v/>
      </c>
      <c r="D338" s="489" t="str">
        <f ca="1"/>
        <v/>
      </c>
      <c r="E338" s="505" t="str">
        <f ca="1"/>
        <v/>
      </c>
      <c r="F338" s="489" t="str">
        <f ca="1"/>
        <v/>
      </c>
      <c r="G338" s="490" t="str">
        <f ca="1"/>
        <v/>
      </c>
      <c r="H338" s="490" t="str">
        <f ca="1"/>
        <v/>
      </c>
      <c r="I338" s="490" t="str">
        <f ca="1"/>
        <v/>
      </c>
      <c r="J338" s="490" t="str">
        <f ca="1"/>
        <v/>
      </c>
      <c r="K338" s="505" t="str">
        <f ca="1"/>
        <v/>
      </c>
      <c r="L338" s="512" t="str">
        <f ca="1"/>
        <v/>
      </c>
      <c r="M338" s="448" t="str">
        <f ca="1"/>
        <v/>
      </c>
      <c r="N338" s="448" t="str">
        <f ca="1"/>
        <v/>
      </c>
    </row>
    <row r="339" spans="1:14" x14ac:dyDescent="0.2">
      <c r="A339" s="5"/>
      <c r="B339" s="249"/>
      <c r="C339" s="12"/>
      <c r="D339" s="489"/>
      <c r="E339" s="505"/>
      <c r="F339" s="489"/>
      <c r="G339" s="490"/>
      <c r="H339" s="490"/>
      <c r="I339" s="490"/>
      <c r="J339" s="490"/>
      <c r="K339" s="505"/>
      <c r="L339" s="512"/>
      <c r="M339" s="448"/>
      <c r="N339" s="448"/>
    </row>
    <row r="340" spans="1:14" x14ac:dyDescent="0.2">
      <c r="A340" s="5"/>
      <c r="B340" s="249" t="str">
        <f ca="1">+'I-4 History'!B255</f>
        <v>A-4</v>
      </c>
      <c r="C340" s="14" t="str">
        <f ca="1">+'I-4 History'!C255</f>
        <v>Real Estate &amp; Easements – DLC Land Tax</v>
      </c>
      <c r="D340" s="489"/>
      <c r="E340" s="505"/>
      <c r="F340" s="489"/>
      <c r="G340" s="490"/>
      <c r="H340" s="490"/>
      <c r="I340" s="490"/>
      <c r="J340" s="490"/>
      <c r="K340" s="505"/>
      <c r="L340" s="512"/>
      <c r="M340" s="448"/>
      <c r="N340" s="448"/>
    </row>
    <row r="341" spans="1:14" x14ac:dyDescent="0.2">
      <c r="A341" s="5"/>
      <c r="B341" s="249"/>
      <c r="C341" s="383" t="str">
        <f t="array" aca="1" ref="C341:K350" ca="1">+'A-4'!$A$160:$I$169</f>
        <v>Step Change</v>
      </c>
      <c r="D341" s="489">
        <f ca="1"/>
        <v>0</v>
      </c>
      <c r="E341" s="505">
        <f ca="1"/>
        <v>0</v>
      </c>
      <c r="F341" s="489">
        <f ca="1"/>
        <v>0</v>
      </c>
      <c r="G341" s="490">
        <f ca="1"/>
        <v>0</v>
      </c>
      <c r="H341" s="490">
        <f ca="1"/>
        <v>0</v>
      </c>
      <c r="I341" s="490">
        <f ca="1"/>
        <v>0</v>
      </c>
      <c r="J341" s="490">
        <f ca="1"/>
        <v>0</v>
      </c>
      <c r="K341" s="505">
        <f ca="1"/>
        <v>0</v>
      </c>
      <c r="L341" s="512">
        <f t="array" aca="1" ref="L341:N350" ca="1">+'A-4'!$K$160:$M$169</f>
        <v>0</v>
      </c>
      <c r="M341" s="448">
        <f ca="1"/>
        <v>0</v>
      </c>
      <c r="N341" s="448">
        <f ca="1"/>
        <v>0</v>
      </c>
    </row>
    <row r="342" spans="1:14" x14ac:dyDescent="0.2">
      <c r="A342" s="5"/>
      <c r="B342" s="249"/>
      <c r="C342" s="381" t="str">
        <f ca="1"/>
        <v/>
      </c>
      <c r="D342" s="489" t="str">
        <f ca="1"/>
        <v/>
      </c>
      <c r="E342" s="505" t="str">
        <f ca="1"/>
        <v/>
      </c>
      <c r="F342" s="489" t="str">
        <f ca="1"/>
        <v/>
      </c>
      <c r="G342" s="490" t="str">
        <f ca="1"/>
        <v/>
      </c>
      <c r="H342" s="490" t="str">
        <f ca="1"/>
        <v/>
      </c>
      <c r="I342" s="490" t="str">
        <f ca="1"/>
        <v/>
      </c>
      <c r="J342" s="490" t="str">
        <f ca="1"/>
        <v/>
      </c>
      <c r="K342" s="505" t="str">
        <f ca="1"/>
        <v/>
      </c>
      <c r="L342" s="512" t="str">
        <f ca="1"/>
        <v/>
      </c>
      <c r="M342" s="448" t="str">
        <f ca="1"/>
        <v/>
      </c>
      <c r="N342" s="448" t="str">
        <f ca="1"/>
        <v/>
      </c>
    </row>
    <row r="343" spans="1:14" x14ac:dyDescent="0.2">
      <c r="A343" s="5"/>
      <c r="B343" s="249"/>
      <c r="C343" s="381" t="str">
        <f ca="1"/>
        <v/>
      </c>
      <c r="D343" s="489" t="str">
        <f ca="1"/>
        <v/>
      </c>
      <c r="E343" s="505" t="str">
        <f ca="1"/>
        <v/>
      </c>
      <c r="F343" s="489" t="str">
        <f ca="1"/>
        <v/>
      </c>
      <c r="G343" s="490" t="str">
        <f ca="1"/>
        <v/>
      </c>
      <c r="H343" s="490" t="str">
        <f ca="1"/>
        <v/>
      </c>
      <c r="I343" s="490" t="str">
        <f ca="1"/>
        <v/>
      </c>
      <c r="J343" s="490" t="str">
        <f ca="1"/>
        <v/>
      </c>
      <c r="K343" s="505" t="str">
        <f ca="1"/>
        <v/>
      </c>
      <c r="L343" s="512" t="str">
        <f ca="1"/>
        <v/>
      </c>
      <c r="M343" s="448" t="str">
        <f ca="1"/>
        <v/>
      </c>
      <c r="N343" s="448" t="str">
        <f ca="1"/>
        <v/>
      </c>
    </row>
    <row r="344" spans="1:14" x14ac:dyDescent="0.2">
      <c r="A344" s="5"/>
      <c r="B344" s="249"/>
      <c r="C344" s="381" t="str">
        <f ca="1"/>
        <v/>
      </c>
      <c r="D344" s="489" t="str">
        <f ca="1"/>
        <v/>
      </c>
      <c r="E344" s="505" t="str">
        <f ca="1"/>
        <v/>
      </c>
      <c r="F344" s="489" t="str">
        <f ca="1"/>
        <v/>
      </c>
      <c r="G344" s="490" t="str">
        <f ca="1"/>
        <v/>
      </c>
      <c r="H344" s="490" t="str">
        <f ca="1"/>
        <v/>
      </c>
      <c r="I344" s="490" t="str">
        <f ca="1"/>
        <v/>
      </c>
      <c r="J344" s="490" t="str">
        <f ca="1"/>
        <v/>
      </c>
      <c r="K344" s="505" t="str">
        <f ca="1"/>
        <v/>
      </c>
      <c r="L344" s="512" t="str">
        <f ca="1"/>
        <v/>
      </c>
      <c r="M344" s="448" t="str">
        <f ca="1"/>
        <v/>
      </c>
      <c r="N344" s="448" t="str">
        <f ca="1"/>
        <v/>
      </c>
    </row>
    <row r="345" spans="1:14" x14ac:dyDescent="0.2">
      <c r="A345" s="5"/>
      <c r="B345" s="249"/>
      <c r="C345" s="381" t="str">
        <f ca="1"/>
        <v/>
      </c>
      <c r="D345" s="489" t="str">
        <f ca="1"/>
        <v/>
      </c>
      <c r="E345" s="505" t="str">
        <f ca="1"/>
        <v/>
      </c>
      <c r="F345" s="489" t="str">
        <f ca="1"/>
        <v/>
      </c>
      <c r="G345" s="490" t="str">
        <f ca="1"/>
        <v/>
      </c>
      <c r="H345" s="490" t="str">
        <f ca="1"/>
        <v/>
      </c>
      <c r="I345" s="490" t="str">
        <f ca="1"/>
        <v/>
      </c>
      <c r="J345" s="490" t="str">
        <f ca="1"/>
        <v/>
      </c>
      <c r="K345" s="505" t="str">
        <f ca="1"/>
        <v/>
      </c>
      <c r="L345" s="512" t="str">
        <f ca="1"/>
        <v/>
      </c>
      <c r="M345" s="448" t="str">
        <f ca="1"/>
        <v/>
      </c>
      <c r="N345" s="448" t="str">
        <f ca="1"/>
        <v/>
      </c>
    </row>
    <row r="346" spans="1:14" x14ac:dyDescent="0.2">
      <c r="A346" s="5"/>
      <c r="B346" s="249"/>
      <c r="C346" s="383" t="str">
        <f ca="1"/>
        <v/>
      </c>
      <c r="D346" s="489" t="str">
        <f ca="1"/>
        <v/>
      </c>
      <c r="E346" s="505" t="str">
        <f ca="1"/>
        <v/>
      </c>
      <c r="F346" s="489" t="str">
        <f ca="1"/>
        <v/>
      </c>
      <c r="G346" s="490" t="str">
        <f ca="1"/>
        <v/>
      </c>
      <c r="H346" s="490" t="str">
        <f ca="1"/>
        <v/>
      </c>
      <c r="I346" s="490" t="str">
        <f ca="1"/>
        <v/>
      </c>
      <c r="J346" s="490" t="str">
        <f ca="1"/>
        <v/>
      </c>
      <c r="K346" s="505" t="str">
        <f ca="1"/>
        <v/>
      </c>
      <c r="L346" s="512" t="str">
        <f ca="1"/>
        <v/>
      </c>
      <c r="M346" s="448" t="str">
        <f ca="1"/>
        <v/>
      </c>
      <c r="N346" s="448" t="str">
        <f ca="1"/>
        <v/>
      </c>
    </row>
    <row r="347" spans="1:14" x14ac:dyDescent="0.2">
      <c r="A347" s="5"/>
      <c r="B347" s="249"/>
      <c r="C347" s="383" t="str">
        <f ca="1"/>
        <v/>
      </c>
      <c r="D347" s="489" t="str">
        <f ca="1"/>
        <v/>
      </c>
      <c r="E347" s="505" t="str">
        <f ca="1"/>
        <v/>
      </c>
      <c r="F347" s="489" t="str">
        <f ca="1"/>
        <v/>
      </c>
      <c r="G347" s="490" t="str">
        <f ca="1"/>
        <v/>
      </c>
      <c r="H347" s="490" t="str">
        <f ca="1"/>
        <v/>
      </c>
      <c r="I347" s="490" t="str">
        <f ca="1"/>
        <v/>
      </c>
      <c r="J347" s="490" t="str">
        <f ca="1"/>
        <v/>
      </c>
      <c r="K347" s="505" t="str">
        <f ca="1"/>
        <v/>
      </c>
      <c r="L347" s="512" t="str">
        <f ca="1"/>
        <v/>
      </c>
      <c r="M347" s="448" t="str">
        <f ca="1"/>
        <v/>
      </c>
      <c r="N347" s="448" t="str">
        <f ca="1"/>
        <v/>
      </c>
    </row>
    <row r="348" spans="1:14" x14ac:dyDescent="0.2">
      <c r="A348" s="5"/>
      <c r="B348" s="249"/>
      <c r="C348" s="383" t="str">
        <f ca="1"/>
        <v/>
      </c>
      <c r="D348" s="489" t="str">
        <f ca="1"/>
        <v/>
      </c>
      <c r="E348" s="505" t="str">
        <f ca="1"/>
        <v/>
      </c>
      <c r="F348" s="489" t="str">
        <f ca="1"/>
        <v/>
      </c>
      <c r="G348" s="490" t="str">
        <f ca="1"/>
        <v/>
      </c>
      <c r="H348" s="490" t="str">
        <f ca="1"/>
        <v/>
      </c>
      <c r="I348" s="490" t="str">
        <f ca="1"/>
        <v/>
      </c>
      <c r="J348" s="490" t="str">
        <f ca="1"/>
        <v/>
      </c>
      <c r="K348" s="505" t="str">
        <f ca="1"/>
        <v/>
      </c>
      <c r="L348" s="512" t="str">
        <f ca="1"/>
        <v/>
      </c>
      <c r="M348" s="448" t="str">
        <f ca="1"/>
        <v/>
      </c>
      <c r="N348" s="448" t="str">
        <f ca="1"/>
        <v/>
      </c>
    </row>
    <row r="349" spans="1:14" x14ac:dyDescent="0.2">
      <c r="A349" s="5"/>
      <c r="B349" s="249"/>
      <c r="C349" s="383" t="str">
        <f ca="1"/>
        <v/>
      </c>
      <c r="D349" s="489" t="str">
        <f ca="1"/>
        <v/>
      </c>
      <c r="E349" s="505" t="str">
        <f ca="1"/>
        <v/>
      </c>
      <c r="F349" s="489" t="str">
        <f ca="1"/>
        <v/>
      </c>
      <c r="G349" s="490" t="str">
        <f ca="1"/>
        <v/>
      </c>
      <c r="H349" s="490" t="str">
        <f ca="1"/>
        <v/>
      </c>
      <c r="I349" s="490" t="str">
        <f ca="1"/>
        <v/>
      </c>
      <c r="J349" s="490" t="str">
        <f ca="1"/>
        <v/>
      </c>
      <c r="K349" s="505" t="str">
        <f ca="1"/>
        <v/>
      </c>
      <c r="L349" s="512" t="str">
        <f ca="1"/>
        <v/>
      </c>
      <c r="M349" s="448" t="str">
        <f ca="1"/>
        <v/>
      </c>
      <c r="N349" s="448" t="str">
        <f ca="1"/>
        <v/>
      </c>
    </row>
    <row r="350" spans="1:14" x14ac:dyDescent="0.2">
      <c r="A350" s="5"/>
      <c r="B350" s="249"/>
      <c r="C350" s="383" t="str">
        <f ca="1"/>
        <v/>
      </c>
      <c r="D350" s="489" t="str">
        <f ca="1"/>
        <v/>
      </c>
      <c r="E350" s="505" t="str">
        <f ca="1"/>
        <v/>
      </c>
      <c r="F350" s="489" t="str">
        <f ca="1"/>
        <v/>
      </c>
      <c r="G350" s="490" t="str">
        <f ca="1"/>
        <v/>
      </c>
      <c r="H350" s="490" t="str">
        <f ca="1"/>
        <v/>
      </c>
      <c r="I350" s="490" t="str">
        <f ca="1"/>
        <v/>
      </c>
      <c r="J350" s="490" t="str">
        <f ca="1"/>
        <v/>
      </c>
      <c r="K350" s="505" t="str">
        <f ca="1"/>
        <v/>
      </c>
      <c r="L350" s="512" t="str">
        <f ca="1"/>
        <v/>
      </c>
      <c r="M350" s="448" t="str">
        <f ca="1"/>
        <v/>
      </c>
      <c r="N350" s="448" t="str">
        <f ca="1"/>
        <v/>
      </c>
    </row>
    <row r="351" spans="1:14" ht="25.5" x14ac:dyDescent="0.2">
      <c r="A351" s="5"/>
      <c r="B351" s="249" t="str">
        <f ca="1">+'I-4 History'!B264</f>
        <v>A-5</v>
      </c>
      <c r="C351" s="14" t="str">
        <f ca="1">+'I-4 History'!C264</f>
        <v>Real Estate &amp; Easements – Office and Depots</v>
      </c>
      <c r="D351" s="489"/>
      <c r="E351" s="505"/>
      <c r="F351" s="489"/>
      <c r="G351" s="490"/>
      <c r="H351" s="490"/>
      <c r="I351" s="490"/>
      <c r="J351" s="490"/>
      <c r="K351" s="505"/>
      <c r="L351" s="512"/>
      <c r="M351" s="448"/>
      <c r="N351" s="448"/>
    </row>
    <row r="352" spans="1:14" x14ac:dyDescent="0.2">
      <c r="A352" s="5"/>
      <c r="B352" s="249"/>
      <c r="C352" s="383" t="str">
        <f t="array" aca="1" ref="C352:K361" ca="1">+'A-5'!$A$160:$I$169</f>
        <v>Step Change</v>
      </c>
      <c r="D352" s="489">
        <f ca="1"/>
        <v>0</v>
      </c>
      <c r="E352" s="505">
        <f ca="1"/>
        <v>0</v>
      </c>
      <c r="F352" s="489">
        <f ca="1"/>
        <v>0</v>
      </c>
      <c r="G352" s="490">
        <f ca="1"/>
        <v>0</v>
      </c>
      <c r="H352" s="490">
        <f ca="1"/>
        <v>0</v>
      </c>
      <c r="I352" s="490">
        <f ca="1"/>
        <v>0</v>
      </c>
      <c r="J352" s="490">
        <f ca="1"/>
        <v>0</v>
      </c>
      <c r="K352" s="505">
        <f ca="1"/>
        <v>0</v>
      </c>
      <c r="L352" s="512">
        <f t="array" aca="1" ref="L352:N361" ca="1">+'A-5'!$K$160:$M$169</f>
        <v>0</v>
      </c>
      <c r="M352" s="448">
        <f ca="1"/>
        <v>0</v>
      </c>
      <c r="N352" s="448">
        <f ca="1"/>
        <v>0</v>
      </c>
    </row>
    <row r="353" spans="1:14" x14ac:dyDescent="0.2">
      <c r="A353" s="5"/>
      <c r="B353" s="249"/>
      <c r="C353" s="381" t="str">
        <f ca="1"/>
        <v/>
      </c>
      <c r="D353" s="489" t="str">
        <f ca="1"/>
        <v/>
      </c>
      <c r="E353" s="505" t="str">
        <f ca="1"/>
        <v/>
      </c>
      <c r="F353" s="489" t="str">
        <f ca="1"/>
        <v/>
      </c>
      <c r="G353" s="490" t="str">
        <f ca="1"/>
        <v/>
      </c>
      <c r="H353" s="490" t="str">
        <f ca="1"/>
        <v/>
      </c>
      <c r="I353" s="490" t="str">
        <f ca="1"/>
        <v/>
      </c>
      <c r="J353" s="490" t="str">
        <f ca="1"/>
        <v/>
      </c>
      <c r="K353" s="505" t="str">
        <f ca="1"/>
        <v/>
      </c>
      <c r="L353" s="512" t="str">
        <f ca="1"/>
        <v/>
      </c>
      <c r="M353" s="448" t="str">
        <f ca="1"/>
        <v/>
      </c>
      <c r="N353" s="448" t="str">
        <f ca="1"/>
        <v/>
      </c>
    </row>
    <row r="354" spans="1:14" x14ac:dyDescent="0.2">
      <c r="A354" s="5"/>
      <c r="B354" s="249"/>
      <c r="C354" s="381" t="str">
        <f ca="1"/>
        <v/>
      </c>
      <c r="D354" s="489" t="str">
        <f ca="1"/>
        <v/>
      </c>
      <c r="E354" s="505" t="str">
        <f ca="1"/>
        <v/>
      </c>
      <c r="F354" s="489" t="str">
        <f ca="1"/>
        <v/>
      </c>
      <c r="G354" s="490" t="str">
        <f ca="1"/>
        <v/>
      </c>
      <c r="H354" s="490" t="str">
        <f ca="1"/>
        <v/>
      </c>
      <c r="I354" s="490" t="str">
        <f ca="1"/>
        <v/>
      </c>
      <c r="J354" s="490" t="str">
        <f ca="1"/>
        <v/>
      </c>
      <c r="K354" s="505" t="str">
        <f ca="1"/>
        <v/>
      </c>
      <c r="L354" s="512" t="str">
        <f ca="1"/>
        <v/>
      </c>
      <c r="M354" s="448" t="str">
        <f ca="1"/>
        <v/>
      </c>
      <c r="N354" s="448" t="str">
        <f ca="1"/>
        <v/>
      </c>
    </row>
    <row r="355" spans="1:14" x14ac:dyDescent="0.2">
      <c r="A355" s="5"/>
      <c r="B355" s="249"/>
      <c r="C355" s="381" t="str">
        <f ca="1"/>
        <v/>
      </c>
      <c r="D355" s="489" t="str">
        <f ca="1"/>
        <v/>
      </c>
      <c r="E355" s="505" t="str">
        <f ca="1"/>
        <v/>
      </c>
      <c r="F355" s="489" t="str">
        <f ca="1"/>
        <v/>
      </c>
      <c r="G355" s="490" t="str">
        <f ca="1"/>
        <v/>
      </c>
      <c r="H355" s="490" t="str">
        <f ca="1"/>
        <v/>
      </c>
      <c r="I355" s="490" t="str">
        <f ca="1"/>
        <v/>
      </c>
      <c r="J355" s="490" t="str">
        <f ca="1"/>
        <v/>
      </c>
      <c r="K355" s="505" t="str">
        <f ca="1"/>
        <v/>
      </c>
      <c r="L355" s="512" t="str">
        <f ca="1"/>
        <v/>
      </c>
      <c r="M355" s="448" t="str">
        <f ca="1"/>
        <v/>
      </c>
      <c r="N355" s="448" t="str">
        <f ca="1"/>
        <v/>
      </c>
    </row>
    <row r="356" spans="1:14" x14ac:dyDescent="0.2">
      <c r="A356" s="5"/>
      <c r="B356" s="249"/>
      <c r="C356" s="381" t="str">
        <f ca="1"/>
        <v/>
      </c>
      <c r="D356" s="489" t="str">
        <f ca="1"/>
        <v/>
      </c>
      <c r="E356" s="505" t="str">
        <f ca="1"/>
        <v/>
      </c>
      <c r="F356" s="489" t="str">
        <f ca="1"/>
        <v/>
      </c>
      <c r="G356" s="490" t="str">
        <f ca="1"/>
        <v/>
      </c>
      <c r="H356" s="490" t="str">
        <f ca="1"/>
        <v/>
      </c>
      <c r="I356" s="490" t="str">
        <f ca="1"/>
        <v/>
      </c>
      <c r="J356" s="490" t="str">
        <f ca="1"/>
        <v/>
      </c>
      <c r="K356" s="505" t="str">
        <f ca="1"/>
        <v/>
      </c>
      <c r="L356" s="512" t="str">
        <f ca="1"/>
        <v/>
      </c>
      <c r="M356" s="448" t="str">
        <f ca="1"/>
        <v/>
      </c>
      <c r="N356" s="448" t="str">
        <f ca="1"/>
        <v/>
      </c>
    </row>
    <row r="357" spans="1:14" x14ac:dyDescent="0.2">
      <c r="A357" s="5"/>
      <c r="B357" s="249"/>
      <c r="C357" s="383" t="str">
        <f ca="1"/>
        <v/>
      </c>
      <c r="D357" s="489" t="str">
        <f ca="1"/>
        <v/>
      </c>
      <c r="E357" s="505" t="str">
        <f ca="1"/>
        <v/>
      </c>
      <c r="F357" s="489" t="str">
        <f ca="1"/>
        <v/>
      </c>
      <c r="G357" s="490" t="str">
        <f ca="1"/>
        <v/>
      </c>
      <c r="H357" s="490" t="str">
        <f ca="1"/>
        <v/>
      </c>
      <c r="I357" s="490" t="str">
        <f ca="1"/>
        <v/>
      </c>
      <c r="J357" s="490" t="str">
        <f ca="1"/>
        <v/>
      </c>
      <c r="K357" s="505" t="str">
        <f ca="1"/>
        <v/>
      </c>
      <c r="L357" s="512" t="str">
        <f ca="1"/>
        <v/>
      </c>
      <c r="M357" s="448" t="str">
        <f ca="1"/>
        <v/>
      </c>
      <c r="N357" s="448" t="str">
        <f ca="1"/>
        <v/>
      </c>
    </row>
    <row r="358" spans="1:14" x14ac:dyDescent="0.2">
      <c r="A358" s="5"/>
      <c r="B358" s="249"/>
      <c r="C358" s="383" t="str">
        <f ca="1"/>
        <v/>
      </c>
      <c r="D358" s="489" t="str">
        <f ca="1"/>
        <v/>
      </c>
      <c r="E358" s="505" t="str">
        <f ca="1"/>
        <v/>
      </c>
      <c r="F358" s="489" t="str">
        <f ca="1"/>
        <v/>
      </c>
      <c r="G358" s="490" t="str">
        <f ca="1"/>
        <v/>
      </c>
      <c r="H358" s="490" t="str">
        <f ca="1"/>
        <v/>
      </c>
      <c r="I358" s="490" t="str">
        <f ca="1"/>
        <v/>
      </c>
      <c r="J358" s="490" t="str">
        <f ca="1"/>
        <v/>
      </c>
      <c r="K358" s="505" t="str">
        <f ca="1"/>
        <v/>
      </c>
      <c r="L358" s="512" t="str">
        <f ca="1"/>
        <v/>
      </c>
      <c r="M358" s="448" t="str">
        <f ca="1"/>
        <v/>
      </c>
      <c r="N358" s="448" t="str">
        <f ca="1"/>
        <v/>
      </c>
    </row>
    <row r="359" spans="1:14" x14ac:dyDescent="0.2">
      <c r="A359" s="5"/>
      <c r="B359" s="249"/>
      <c r="C359" s="383" t="str">
        <f ca="1"/>
        <v/>
      </c>
      <c r="D359" s="489" t="str">
        <f ca="1"/>
        <v/>
      </c>
      <c r="E359" s="505" t="str">
        <f ca="1"/>
        <v/>
      </c>
      <c r="F359" s="489" t="str">
        <f ca="1"/>
        <v/>
      </c>
      <c r="G359" s="490" t="str">
        <f ca="1"/>
        <v/>
      </c>
      <c r="H359" s="490" t="str">
        <f ca="1"/>
        <v/>
      </c>
      <c r="I359" s="490" t="str">
        <f ca="1"/>
        <v/>
      </c>
      <c r="J359" s="490" t="str">
        <f ca="1"/>
        <v/>
      </c>
      <c r="K359" s="505" t="str">
        <f ca="1"/>
        <v/>
      </c>
      <c r="L359" s="512" t="str">
        <f ca="1"/>
        <v/>
      </c>
      <c r="M359" s="448" t="str">
        <f ca="1"/>
        <v/>
      </c>
      <c r="N359" s="448" t="str">
        <f ca="1"/>
        <v/>
      </c>
    </row>
    <row r="360" spans="1:14" x14ac:dyDescent="0.2">
      <c r="A360" s="5"/>
      <c r="B360" s="249"/>
      <c r="C360" s="383" t="str">
        <f ca="1"/>
        <v/>
      </c>
      <c r="D360" s="489" t="str">
        <f ca="1"/>
        <v/>
      </c>
      <c r="E360" s="505" t="str">
        <f ca="1"/>
        <v/>
      </c>
      <c r="F360" s="489" t="str">
        <f ca="1"/>
        <v/>
      </c>
      <c r="G360" s="490" t="str">
        <f ca="1"/>
        <v/>
      </c>
      <c r="H360" s="490" t="str">
        <f ca="1"/>
        <v/>
      </c>
      <c r="I360" s="490" t="str">
        <f ca="1"/>
        <v/>
      </c>
      <c r="J360" s="490" t="str">
        <f ca="1"/>
        <v/>
      </c>
      <c r="K360" s="505" t="str">
        <f ca="1"/>
        <v/>
      </c>
      <c r="L360" s="512" t="str">
        <f ca="1"/>
        <v/>
      </c>
      <c r="M360" s="448" t="str">
        <f ca="1"/>
        <v/>
      </c>
      <c r="N360" s="448" t="str">
        <f ca="1"/>
        <v/>
      </c>
    </row>
    <row r="361" spans="1:14" x14ac:dyDescent="0.2">
      <c r="A361" s="5"/>
      <c r="B361" s="249"/>
      <c r="C361" s="383" t="str">
        <f ca="1"/>
        <v/>
      </c>
      <c r="D361" s="489" t="str">
        <f ca="1"/>
        <v/>
      </c>
      <c r="E361" s="505" t="str">
        <f ca="1"/>
        <v/>
      </c>
      <c r="F361" s="489" t="str">
        <f ca="1"/>
        <v/>
      </c>
      <c r="G361" s="490" t="str">
        <f ca="1"/>
        <v/>
      </c>
      <c r="H361" s="490" t="str">
        <f ca="1"/>
        <v/>
      </c>
      <c r="I361" s="490" t="str">
        <f ca="1"/>
        <v/>
      </c>
      <c r="J361" s="490" t="str">
        <f ca="1"/>
        <v/>
      </c>
      <c r="K361" s="505" t="str">
        <f ca="1"/>
        <v/>
      </c>
      <c r="L361" s="512" t="str">
        <f ca="1"/>
        <v/>
      </c>
      <c r="M361" s="448" t="str">
        <f ca="1"/>
        <v/>
      </c>
      <c r="N361" s="448" t="str">
        <f ca="1"/>
        <v/>
      </c>
    </row>
    <row r="362" spans="1:14" x14ac:dyDescent="0.2">
      <c r="A362" s="5"/>
      <c r="B362" s="249"/>
      <c r="C362" s="14"/>
      <c r="D362" s="489"/>
      <c r="E362" s="505"/>
      <c r="F362" s="489"/>
      <c r="G362" s="490"/>
      <c r="H362" s="490"/>
      <c r="I362" s="490"/>
      <c r="J362" s="490"/>
      <c r="K362" s="505"/>
      <c r="L362" s="512"/>
      <c r="M362" s="448"/>
      <c r="N362" s="448"/>
    </row>
    <row r="363" spans="1:14" x14ac:dyDescent="0.2">
      <c r="A363" s="5"/>
      <c r="B363" s="249" t="str">
        <f ca="1">+'I-4 History'!B273</f>
        <v>A-6</v>
      </c>
      <c r="C363" s="14" t="str">
        <f ca="1">+'I-4 History'!C273</f>
        <v>Audit Services</v>
      </c>
      <c r="D363" s="489"/>
      <c r="E363" s="505"/>
      <c r="F363" s="489"/>
      <c r="G363" s="490"/>
      <c r="H363" s="490"/>
      <c r="I363" s="490"/>
      <c r="J363" s="490"/>
      <c r="K363" s="505"/>
      <c r="L363" s="512"/>
      <c r="M363" s="448"/>
      <c r="N363" s="448"/>
    </row>
    <row r="364" spans="1:14" x14ac:dyDescent="0.2">
      <c r="A364" s="5"/>
      <c r="B364" s="249"/>
      <c r="C364" s="383" t="str">
        <f t="array" aca="1" ref="C364:K373" ca="1">+'A-6'!$A$160:$I$169</f>
        <v>Step Change</v>
      </c>
      <c r="D364" s="489">
        <f ca="1"/>
        <v>0</v>
      </c>
      <c r="E364" s="505">
        <f ca="1"/>
        <v>0</v>
      </c>
      <c r="F364" s="489">
        <f ca="1"/>
        <v>0</v>
      </c>
      <c r="G364" s="490">
        <f ca="1"/>
        <v>0</v>
      </c>
      <c r="H364" s="490">
        <f ca="1"/>
        <v>0</v>
      </c>
      <c r="I364" s="490">
        <f ca="1"/>
        <v>0</v>
      </c>
      <c r="J364" s="490">
        <f ca="1"/>
        <v>0</v>
      </c>
      <c r="K364" s="505">
        <f ca="1"/>
        <v>0</v>
      </c>
      <c r="L364" s="512">
        <f t="array" aca="1" ref="L364:N373" ca="1">+'A-6'!$K$160:$M$169</f>
        <v>0</v>
      </c>
      <c r="M364" s="448">
        <f ca="1"/>
        <v>0</v>
      </c>
      <c r="N364" s="448">
        <f ca="1"/>
        <v>0</v>
      </c>
    </row>
    <row r="365" spans="1:14" x14ac:dyDescent="0.2">
      <c r="A365" s="5"/>
      <c r="B365" s="249"/>
      <c r="C365" s="381" t="str">
        <f ca="1"/>
        <v/>
      </c>
      <c r="D365" s="489" t="str">
        <f ca="1"/>
        <v/>
      </c>
      <c r="E365" s="505" t="str">
        <f ca="1"/>
        <v/>
      </c>
      <c r="F365" s="489" t="str">
        <f ca="1"/>
        <v/>
      </c>
      <c r="G365" s="490" t="str">
        <f ca="1"/>
        <v/>
      </c>
      <c r="H365" s="490" t="str">
        <f ca="1"/>
        <v/>
      </c>
      <c r="I365" s="490" t="str">
        <f ca="1"/>
        <v/>
      </c>
      <c r="J365" s="490" t="str">
        <f ca="1"/>
        <v/>
      </c>
      <c r="K365" s="505" t="str">
        <f ca="1"/>
        <v/>
      </c>
      <c r="L365" s="512" t="str">
        <f ca="1"/>
        <v/>
      </c>
      <c r="M365" s="448" t="str">
        <f ca="1"/>
        <v/>
      </c>
      <c r="N365" s="448" t="str">
        <f ca="1"/>
        <v/>
      </c>
    </row>
    <row r="366" spans="1:14" x14ac:dyDescent="0.2">
      <c r="A366" s="5"/>
      <c r="B366" s="249"/>
      <c r="C366" s="381" t="str">
        <f ca="1"/>
        <v/>
      </c>
      <c r="D366" s="489" t="str">
        <f ca="1"/>
        <v/>
      </c>
      <c r="E366" s="505" t="str">
        <f ca="1"/>
        <v/>
      </c>
      <c r="F366" s="489" t="str">
        <f ca="1"/>
        <v/>
      </c>
      <c r="G366" s="490" t="str">
        <f ca="1"/>
        <v/>
      </c>
      <c r="H366" s="490" t="str">
        <f ca="1"/>
        <v/>
      </c>
      <c r="I366" s="490" t="str">
        <f ca="1"/>
        <v/>
      </c>
      <c r="J366" s="490" t="str">
        <f ca="1"/>
        <v/>
      </c>
      <c r="K366" s="505" t="str">
        <f ca="1"/>
        <v/>
      </c>
      <c r="L366" s="512" t="str">
        <f ca="1"/>
        <v/>
      </c>
      <c r="M366" s="448" t="str">
        <f ca="1"/>
        <v/>
      </c>
      <c r="N366" s="448" t="str">
        <f ca="1"/>
        <v/>
      </c>
    </row>
    <row r="367" spans="1:14" x14ac:dyDescent="0.2">
      <c r="A367" s="5"/>
      <c r="B367" s="249"/>
      <c r="C367" s="381" t="str">
        <f ca="1"/>
        <v/>
      </c>
      <c r="D367" s="489" t="str">
        <f ca="1"/>
        <v/>
      </c>
      <c r="E367" s="505" t="str">
        <f ca="1"/>
        <v/>
      </c>
      <c r="F367" s="489" t="str">
        <f ca="1"/>
        <v/>
      </c>
      <c r="G367" s="490" t="str">
        <f ca="1"/>
        <v/>
      </c>
      <c r="H367" s="490" t="str">
        <f ca="1"/>
        <v/>
      </c>
      <c r="I367" s="490" t="str">
        <f ca="1"/>
        <v/>
      </c>
      <c r="J367" s="490" t="str">
        <f ca="1"/>
        <v/>
      </c>
      <c r="K367" s="505" t="str">
        <f ca="1"/>
        <v/>
      </c>
      <c r="L367" s="512" t="str">
        <f ca="1"/>
        <v/>
      </c>
      <c r="M367" s="448" t="str">
        <f ca="1"/>
        <v/>
      </c>
      <c r="N367" s="448" t="str">
        <f ca="1"/>
        <v/>
      </c>
    </row>
    <row r="368" spans="1:14" x14ac:dyDescent="0.2">
      <c r="A368" s="5"/>
      <c r="B368" s="249"/>
      <c r="C368" s="381" t="str">
        <f ca="1"/>
        <v/>
      </c>
      <c r="D368" s="489" t="str">
        <f ca="1"/>
        <v/>
      </c>
      <c r="E368" s="505" t="str">
        <f ca="1"/>
        <v/>
      </c>
      <c r="F368" s="489" t="str">
        <f ca="1"/>
        <v/>
      </c>
      <c r="G368" s="490" t="str">
        <f ca="1"/>
        <v/>
      </c>
      <c r="H368" s="490" t="str">
        <f ca="1"/>
        <v/>
      </c>
      <c r="I368" s="490" t="str">
        <f ca="1"/>
        <v/>
      </c>
      <c r="J368" s="490" t="str">
        <f ca="1"/>
        <v/>
      </c>
      <c r="K368" s="505" t="str">
        <f ca="1"/>
        <v/>
      </c>
      <c r="L368" s="512" t="str">
        <f ca="1"/>
        <v/>
      </c>
      <c r="M368" s="448" t="str">
        <f ca="1"/>
        <v/>
      </c>
      <c r="N368" s="448" t="str">
        <f ca="1"/>
        <v/>
      </c>
    </row>
    <row r="369" spans="1:14" x14ac:dyDescent="0.2">
      <c r="A369" s="5"/>
      <c r="B369" s="249"/>
      <c r="C369" s="383" t="str">
        <f ca="1"/>
        <v/>
      </c>
      <c r="D369" s="489" t="str">
        <f ca="1"/>
        <v/>
      </c>
      <c r="E369" s="505" t="str">
        <f ca="1"/>
        <v/>
      </c>
      <c r="F369" s="489" t="str">
        <f ca="1"/>
        <v/>
      </c>
      <c r="G369" s="490" t="str">
        <f ca="1"/>
        <v/>
      </c>
      <c r="H369" s="490" t="str">
        <f ca="1"/>
        <v/>
      </c>
      <c r="I369" s="490" t="str">
        <f ca="1"/>
        <v/>
      </c>
      <c r="J369" s="490" t="str">
        <f ca="1"/>
        <v/>
      </c>
      <c r="K369" s="505" t="str">
        <f ca="1"/>
        <v/>
      </c>
      <c r="L369" s="512" t="str">
        <f ca="1"/>
        <v/>
      </c>
      <c r="M369" s="448" t="str">
        <f ca="1"/>
        <v/>
      </c>
      <c r="N369" s="448" t="str">
        <f ca="1"/>
        <v/>
      </c>
    </row>
    <row r="370" spans="1:14" x14ac:dyDescent="0.2">
      <c r="A370" s="5"/>
      <c r="B370" s="249"/>
      <c r="C370" s="383" t="str">
        <f ca="1"/>
        <v/>
      </c>
      <c r="D370" s="489" t="str">
        <f ca="1"/>
        <v/>
      </c>
      <c r="E370" s="505" t="str">
        <f ca="1"/>
        <v/>
      </c>
      <c r="F370" s="489" t="str">
        <f ca="1"/>
        <v/>
      </c>
      <c r="G370" s="490" t="str">
        <f ca="1"/>
        <v/>
      </c>
      <c r="H370" s="490" t="str">
        <f ca="1"/>
        <v/>
      </c>
      <c r="I370" s="490" t="str">
        <f ca="1"/>
        <v/>
      </c>
      <c r="J370" s="490" t="str">
        <f ca="1"/>
        <v/>
      </c>
      <c r="K370" s="505" t="str">
        <f ca="1"/>
        <v/>
      </c>
      <c r="L370" s="512" t="str">
        <f ca="1"/>
        <v/>
      </c>
      <c r="M370" s="448" t="str">
        <f ca="1"/>
        <v/>
      </c>
      <c r="N370" s="448" t="str">
        <f ca="1"/>
        <v/>
      </c>
    </row>
    <row r="371" spans="1:14" x14ac:dyDescent="0.2">
      <c r="A371" s="5"/>
      <c r="B371" s="249"/>
      <c r="C371" s="383" t="str">
        <f ca="1"/>
        <v/>
      </c>
      <c r="D371" s="489" t="str">
        <f ca="1"/>
        <v/>
      </c>
      <c r="E371" s="505" t="str">
        <f ca="1"/>
        <v/>
      </c>
      <c r="F371" s="489" t="str">
        <f ca="1"/>
        <v/>
      </c>
      <c r="G371" s="490" t="str">
        <f ca="1"/>
        <v/>
      </c>
      <c r="H371" s="490" t="str">
        <f ca="1"/>
        <v/>
      </c>
      <c r="I371" s="490" t="str">
        <f ca="1"/>
        <v/>
      </c>
      <c r="J371" s="490" t="str">
        <f ca="1"/>
        <v/>
      </c>
      <c r="K371" s="505" t="str">
        <f ca="1"/>
        <v/>
      </c>
      <c r="L371" s="512" t="str">
        <f ca="1"/>
        <v/>
      </c>
      <c r="M371" s="448" t="str">
        <f ca="1"/>
        <v/>
      </c>
      <c r="N371" s="448" t="str">
        <f ca="1"/>
        <v/>
      </c>
    </row>
    <row r="372" spans="1:14" x14ac:dyDescent="0.2">
      <c r="A372" s="5"/>
      <c r="B372" s="249"/>
      <c r="C372" s="383" t="str">
        <f ca="1"/>
        <v/>
      </c>
      <c r="D372" s="489" t="str">
        <f ca="1"/>
        <v/>
      </c>
      <c r="E372" s="505" t="str">
        <f ca="1"/>
        <v/>
      </c>
      <c r="F372" s="489" t="str">
        <f ca="1"/>
        <v/>
      </c>
      <c r="G372" s="490" t="str">
        <f ca="1"/>
        <v/>
      </c>
      <c r="H372" s="490" t="str">
        <f ca="1"/>
        <v/>
      </c>
      <c r="I372" s="490" t="str">
        <f ca="1"/>
        <v/>
      </c>
      <c r="J372" s="490" t="str">
        <f ca="1"/>
        <v/>
      </c>
      <c r="K372" s="505" t="str">
        <f ca="1"/>
        <v/>
      </c>
      <c r="L372" s="512" t="str">
        <f ca="1"/>
        <v/>
      </c>
      <c r="M372" s="448" t="str">
        <f ca="1"/>
        <v/>
      </c>
      <c r="N372" s="448" t="str">
        <f ca="1"/>
        <v/>
      </c>
    </row>
    <row r="373" spans="1:14" x14ac:dyDescent="0.2">
      <c r="A373" s="5"/>
      <c r="B373" s="249"/>
      <c r="C373" s="383" t="str">
        <f ca="1"/>
        <v/>
      </c>
      <c r="D373" s="489" t="str">
        <f ca="1"/>
        <v/>
      </c>
      <c r="E373" s="505" t="str">
        <f ca="1"/>
        <v/>
      </c>
      <c r="F373" s="489" t="str">
        <f ca="1"/>
        <v/>
      </c>
      <c r="G373" s="490" t="str">
        <f ca="1"/>
        <v/>
      </c>
      <c r="H373" s="490" t="str">
        <f ca="1"/>
        <v/>
      </c>
      <c r="I373" s="490" t="str">
        <f ca="1"/>
        <v/>
      </c>
      <c r="J373" s="490" t="str">
        <f ca="1"/>
        <v/>
      </c>
      <c r="K373" s="505" t="str">
        <f ca="1"/>
        <v/>
      </c>
      <c r="L373" s="512" t="str">
        <f ca="1"/>
        <v/>
      </c>
      <c r="M373" s="448" t="str">
        <f ca="1"/>
        <v/>
      </c>
      <c r="N373" s="448" t="str">
        <f ca="1"/>
        <v/>
      </c>
    </row>
    <row r="374" spans="1:14" ht="25.5" x14ac:dyDescent="0.2">
      <c r="A374" s="5"/>
      <c r="B374" s="249" t="str">
        <f ca="1">+'I-4 History'!B282</f>
        <v>A-7</v>
      </c>
      <c r="C374" s="14" t="str">
        <f ca="1">+'I-4 History'!C282</f>
        <v xml:space="preserve">Risk &amp; Insurance – Shared Insurance Premiums </v>
      </c>
      <c r="D374" s="489"/>
      <c r="E374" s="505"/>
      <c r="F374" s="489"/>
      <c r="G374" s="490"/>
      <c r="H374" s="490"/>
      <c r="I374" s="490"/>
      <c r="J374" s="490"/>
      <c r="K374" s="505"/>
      <c r="L374" s="512"/>
      <c r="M374" s="448"/>
      <c r="N374" s="448"/>
    </row>
    <row r="375" spans="1:14" x14ac:dyDescent="0.2">
      <c r="A375" s="5"/>
      <c r="B375" s="249"/>
      <c r="C375" s="383" t="str">
        <f t="array" aca="1" ref="C375:K384" ca="1">+'A-7'!$A$160:$I$169</f>
        <v>Step Change</v>
      </c>
      <c r="D375" s="489">
        <f ca="1"/>
        <v>0</v>
      </c>
      <c r="E375" s="505">
        <f ca="1"/>
        <v>0</v>
      </c>
      <c r="F375" s="489">
        <f ca="1"/>
        <v>0</v>
      </c>
      <c r="G375" s="490">
        <f ca="1"/>
        <v>0</v>
      </c>
      <c r="H375" s="490">
        <f ca="1"/>
        <v>0</v>
      </c>
      <c r="I375" s="490">
        <f ca="1"/>
        <v>0</v>
      </c>
      <c r="J375" s="490">
        <f ca="1"/>
        <v>0</v>
      </c>
      <c r="K375" s="505">
        <f ca="1"/>
        <v>0</v>
      </c>
      <c r="L375" s="512">
        <f t="array" aca="1" ref="L375:N384" ca="1">+'A-7'!$K$160:$M$169</f>
        <v>0</v>
      </c>
      <c r="M375" s="448">
        <f ca="1"/>
        <v>0</v>
      </c>
      <c r="N375" s="448">
        <f ca="1"/>
        <v>0</v>
      </c>
    </row>
    <row r="376" spans="1:14" x14ac:dyDescent="0.2">
      <c r="A376" s="5"/>
      <c r="B376" s="249"/>
      <c r="C376" s="381" t="str">
        <f ca="1"/>
        <v/>
      </c>
      <c r="D376" s="489" t="str">
        <f ca="1"/>
        <v/>
      </c>
      <c r="E376" s="505" t="str">
        <f ca="1"/>
        <v/>
      </c>
      <c r="F376" s="489" t="str">
        <f ca="1"/>
        <v/>
      </c>
      <c r="G376" s="490" t="str">
        <f ca="1"/>
        <v/>
      </c>
      <c r="H376" s="490" t="str">
        <f ca="1"/>
        <v/>
      </c>
      <c r="I376" s="490" t="str">
        <f ca="1"/>
        <v/>
      </c>
      <c r="J376" s="490" t="str">
        <f ca="1"/>
        <v/>
      </c>
      <c r="K376" s="505" t="str">
        <f ca="1"/>
        <v/>
      </c>
      <c r="L376" s="512" t="str">
        <f ca="1"/>
        <v/>
      </c>
      <c r="M376" s="448" t="str">
        <f ca="1"/>
        <v/>
      </c>
      <c r="N376" s="448" t="str">
        <f ca="1"/>
        <v/>
      </c>
    </row>
    <row r="377" spans="1:14" x14ac:dyDescent="0.2">
      <c r="A377" s="5"/>
      <c r="B377" s="249"/>
      <c r="C377" s="381" t="str">
        <f ca="1"/>
        <v/>
      </c>
      <c r="D377" s="489" t="str">
        <f ca="1"/>
        <v/>
      </c>
      <c r="E377" s="505" t="str">
        <f ca="1"/>
        <v/>
      </c>
      <c r="F377" s="489" t="str">
        <f ca="1"/>
        <v/>
      </c>
      <c r="G377" s="490" t="str">
        <f ca="1"/>
        <v/>
      </c>
      <c r="H377" s="490" t="str">
        <f ca="1"/>
        <v/>
      </c>
      <c r="I377" s="490" t="str">
        <f ca="1"/>
        <v/>
      </c>
      <c r="J377" s="490" t="str">
        <f ca="1"/>
        <v/>
      </c>
      <c r="K377" s="505" t="str">
        <f ca="1"/>
        <v/>
      </c>
      <c r="L377" s="512" t="str">
        <f ca="1"/>
        <v/>
      </c>
      <c r="M377" s="448" t="str">
        <f ca="1"/>
        <v/>
      </c>
      <c r="N377" s="448" t="str">
        <f ca="1"/>
        <v/>
      </c>
    </row>
    <row r="378" spans="1:14" x14ac:dyDescent="0.2">
      <c r="A378" s="5"/>
      <c r="B378" s="249"/>
      <c r="C378" s="381" t="str">
        <f ca="1"/>
        <v/>
      </c>
      <c r="D378" s="489" t="str">
        <f ca="1"/>
        <v/>
      </c>
      <c r="E378" s="505" t="str">
        <f ca="1"/>
        <v/>
      </c>
      <c r="F378" s="489" t="str">
        <f ca="1"/>
        <v/>
      </c>
      <c r="G378" s="490" t="str">
        <f ca="1"/>
        <v/>
      </c>
      <c r="H378" s="490" t="str">
        <f ca="1"/>
        <v/>
      </c>
      <c r="I378" s="490" t="str">
        <f ca="1"/>
        <v/>
      </c>
      <c r="J378" s="490" t="str">
        <f ca="1"/>
        <v/>
      </c>
      <c r="K378" s="505" t="str">
        <f ca="1"/>
        <v/>
      </c>
      <c r="L378" s="512" t="str">
        <f ca="1"/>
        <v/>
      </c>
      <c r="M378" s="448" t="str">
        <f ca="1"/>
        <v/>
      </c>
      <c r="N378" s="448" t="str">
        <f ca="1"/>
        <v/>
      </c>
    </row>
    <row r="379" spans="1:14" x14ac:dyDescent="0.2">
      <c r="A379" s="5"/>
      <c r="B379" s="249"/>
      <c r="C379" s="381" t="str">
        <f ca="1"/>
        <v/>
      </c>
      <c r="D379" s="489" t="str">
        <f ca="1"/>
        <v/>
      </c>
      <c r="E379" s="505" t="str">
        <f ca="1"/>
        <v/>
      </c>
      <c r="F379" s="489" t="str">
        <f ca="1"/>
        <v/>
      </c>
      <c r="G379" s="490" t="str">
        <f ca="1"/>
        <v/>
      </c>
      <c r="H379" s="490" t="str">
        <f ca="1"/>
        <v/>
      </c>
      <c r="I379" s="490" t="str">
        <f ca="1"/>
        <v/>
      </c>
      <c r="J379" s="490" t="str">
        <f ca="1"/>
        <v/>
      </c>
      <c r="K379" s="505" t="str">
        <f ca="1"/>
        <v/>
      </c>
      <c r="L379" s="512" t="str">
        <f ca="1"/>
        <v/>
      </c>
      <c r="M379" s="448" t="str">
        <f ca="1"/>
        <v/>
      </c>
      <c r="N379" s="448" t="str">
        <f ca="1"/>
        <v/>
      </c>
    </row>
    <row r="380" spans="1:14" x14ac:dyDescent="0.2">
      <c r="A380" s="5"/>
      <c r="B380" s="249"/>
      <c r="C380" s="383" t="str">
        <f ca="1"/>
        <v/>
      </c>
      <c r="D380" s="489" t="str">
        <f ca="1"/>
        <v/>
      </c>
      <c r="E380" s="505" t="str">
        <f ca="1"/>
        <v/>
      </c>
      <c r="F380" s="489" t="str">
        <f ca="1"/>
        <v/>
      </c>
      <c r="G380" s="490" t="str">
        <f ca="1"/>
        <v/>
      </c>
      <c r="H380" s="490" t="str">
        <f ca="1"/>
        <v/>
      </c>
      <c r="I380" s="490" t="str">
        <f ca="1"/>
        <v/>
      </c>
      <c r="J380" s="490" t="str">
        <f ca="1"/>
        <v/>
      </c>
      <c r="K380" s="505" t="str">
        <f ca="1"/>
        <v/>
      </c>
      <c r="L380" s="512" t="str">
        <f ca="1"/>
        <v/>
      </c>
      <c r="M380" s="448" t="str">
        <f ca="1"/>
        <v/>
      </c>
      <c r="N380" s="448" t="str">
        <f ca="1"/>
        <v/>
      </c>
    </row>
    <row r="381" spans="1:14" x14ac:dyDescent="0.2">
      <c r="A381" s="5"/>
      <c r="B381" s="249"/>
      <c r="C381" s="383" t="str">
        <f ca="1"/>
        <v/>
      </c>
      <c r="D381" s="489" t="str">
        <f ca="1"/>
        <v/>
      </c>
      <c r="E381" s="505" t="str">
        <f ca="1"/>
        <v/>
      </c>
      <c r="F381" s="489" t="str">
        <f ca="1"/>
        <v/>
      </c>
      <c r="G381" s="490" t="str">
        <f ca="1"/>
        <v/>
      </c>
      <c r="H381" s="490" t="str">
        <f ca="1"/>
        <v/>
      </c>
      <c r="I381" s="490" t="str">
        <f ca="1"/>
        <v/>
      </c>
      <c r="J381" s="490" t="str">
        <f ca="1"/>
        <v/>
      </c>
      <c r="K381" s="505" t="str">
        <f ca="1"/>
        <v/>
      </c>
      <c r="L381" s="512" t="str">
        <f ca="1"/>
        <v/>
      </c>
      <c r="M381" s="448" t="str">
        <f ca="1"/>
        <v/>
      </c>
      <c r="N381" s="448" t="str">
        <f ca="1"/>
        <v/>
      </c>
    </row>
    <row r="382" spans="1:14" x14ac:dyDescent="0.2">
      <c r="A382" s="5"/>
      <c r="B382" s="249"/>
      <c r="C382" s="383" t="str">
        <f ca="1"/>
        <v/>
      </c>
      <c r="D382" s="489" t="str">
        <f ca="1"/>
        <v/>
      </c>
      <c r="E382" s="505" t="str">
        <f ca="1"/>
        <v/>
      </c>
      <c r="F382" s="489" t="str">
        <f ca="1"/>
        <v/>
      </c>
      <c r="G382" s="490" t="str">
        <f ca="1"/>
        <v/>
      </c>
      <c r="H382" s="490" t="str">
        <f ca="1"/>
        <v/>
      </c>
      <c r="I382" s="490" t="str">
        <f ca="1"/>
        <v/>
      </c>
      <c r="J382" s="490" t="str">
        <f ca="1"/>
        <v/>
      </c>
      <c r="K382" s="505" t="str">
        <f ca="1"/>
        <v/>
      </c>
      <c r="L382" s="512" t="str">
        <f ca="1"/>
        <v/>
      </c>
      <c r="M382" s="448" t="str">
        <f ca="1"/>
        <v/>
      </c>
      <c r="N382" s="448" t="str">
        <f ca="1"/>
        <v/>
      </c>
    </row>
    <row r="383" spans="1:14" x14ac:dyDescent="0.2">
      <c r="A383" s="5"/>
      <c r="B383" s="249"/>
      <c r="C383" s="383" t="str">
        <f ca="1"/>
        <v/>
      </c>
      <c r="D383" s="489" t="str">
        <f ca="1"/>
        <v/>
      </c>
      <c r="E383" s="505" t="str">
        <f ca="1"/>
        <v/>
      </c>
      <c r="F383" s="489" t="str">
        <f ca="1"/>
        <v/>
      </c>
      <c r="G383" s="490" t="str">
        <f ca="1"/>
        <v/>
      </c>
      <c r="H383" s="490" t="str">
        <f ca="1"/>
        <v/>
      </c>
      <c r="I383" s="490" t="str">
        <f ca="1"/>
        <v/>
      </c>
      <c r="J383" s="490" t="str">
        <f ca="1"/>
        <v/>
      </c>
      <c r="K383" s="505" t="str">
        <f ca="1"/>
        <v/>
      </c>
      <c r="L383" s="512" t="str">
        <f ca="1"/>
        <v/>
      </c>
      <c r="M383" s="448" t="str">
        <f ca="1"/>
        <v/>
      </c>
      <c r="N383" s="448" t="str">
        <f ca="1"/>
        <v/>
      </c>
    </row>
    <row r="384" spans="1:14" x14ac:dyDescent="0.2">
      <c r="A384" s="5"/>
      <c r="B384" s="249"/>
      <c r="C384" s="383" t="str">
        <f ca="1"/>
        <v/>
      </c>
      <c r="D384" s="489" t="str">
        <f ca="1"/>
        <v/>
      </c>
      <c r="E384" s="505" t="str">
        <f ca="1"/>
        <v/>
      </c>
      <c r="F384" s="489" t="str">
        <f ca="1"/>
        <v/>
      </c>
      <c r="G384" s="490" t="str">
        <f ca="1"/>
        <v/>
      </c>
      <c r="H384" s="490" t="str">
        <f ca="1"/>
        <v/>
      </c>
      <c r="I384" s="490" t="str">
        <f ca="1"/>
        <v/>
      </c>
      <c r="J384" s="490" t="str">
        <f ca="1"/>
        <v/>
      </c>
      <c r="K384" s="505" t="str">
        <f ca="1"/>
        <v/>
      </c>
      <c r="L384" s="512" t="str">
        <f ca="1"/>
        <v/>
      </c>
      <c r="M384" s="448" t="str">
        <f ca="1"/>
        <v/>
      </c>
      <c r="N384" s="448" t="str">
        <f ca="1"/>
        <v/>
      </c>
    </row>
    <row r="385" spans="1:14" x14ac:dyDescent="0.2">
      <c r="A385" s="5"/>
      <c r="B385" s="249"/>
      <c r="C385" s="12"/>
      <c r="D385" s="489"/>
      <c r="E385" s="505"/>
      <c r="F385" s="489"/>
      <c r="G385" s="490"/>
      <c r="H385" s="490"/>
      <c r="I385" s="490"/>
      <c r="J385" s="490"/>
      <c r="K385" s="505"/>
      <c r="L385" s="512"/>
      <c r="M385" s="448"/>
      <c r="N385" s="448"/>
    </row>
    <row r="386" spans="1:14" x14ac:dyDescent="0.2">
      <c r="A386" s="5"/>
      <c r="B386" s="249" t="str">
        <f ca="1">+'I-4 History'!B291</f>
        <v>A-8</v>
      </c>
      <c r="C386" s="14" t="str">
        <f ca="1">+'I-4 History'!C291</f>
        <v>Risk &amp; Insurance – Support Costs</v>
      </c>
      <c r="D386" s="489"/>
      <c r="E386" s="505"/>
      <c r="F386" s="489"/>
      <c r="G386" s="490"/>
      <c r="H386" s="490"/>
      <c r="I386" s="490"/>
      <c r="J386" s="490"/>
      <c r="K386" s="505"/>
      <c r="L386" s="512"/>
      <c r="M386" s="448"/>
      <c r="N386" s="448"/>
    </row>
    <row r="387" spans="1:14" x14ac:dyDescent="0.2">
      <c r="A387" s="5"/>
      <c r="B387" s="249"/>
      <c r="C387" s="383" t="str">
        <f t="array" aca="1" ref="C387:K396" ca="1">+'A-8'!$A$160:$I$169</f>
        <v>Step Change</v>
      </c>
      <c r="D387" s="489">
        <f ca="1"/>
        <v>0</v>
      </c>
      <c r="E387" s="505">
        <f ca="1"/>
        <v>0</v>
      </c>
      <c r="F387" s="489">
        <f ca="1"/>
        <v>0</v>
      </c>
      <c r="G387" s="490">
        <f ca="1"/>
        <v>0</v>
      </c>
      <c r="H387" s="490">
        <f ca="1"/>
        <v>0</v>
      </c>
      <c r="I387" s="490">
        <f ca="1"/>
        <v>0</v>
      </c>
      <c r="J387" s="490">
        <f ca="1"/>
        <v>0</v>
      </c>
      <c r="K387" s="505">
        <f ca="1"/>
        <v>0</v>
      </c>
      <c r="L387" s="512">
        <f t="array" aca="1" ref="L387:N396" ca="1">+'A-8'!$K$160:$M$169</f>
        <v>0</v>
      </c>
      <c r="M387" s="448">
        <f ca="1"/>
        <v>0</v>
      </c>
      <c r="N387" s="448">
        <f ca="1"/>
        <v>0</v>
      </c>
    </row>
    <row r="388" spans="1:14" x14ac:dyDescent="0.2">
      <c r="A388" s="5"/>
      <c r="B388" s="249"/>
      <c r="C388" s="381" t="str">
        <f ca="1"/>
        <v/>
      </c>
      <c r="D388" s="489" t="str">
        <f ca="1"/>
        <v/>
      </c>
      <c r="E388" s="505" t="str">
        <f ca="1"/>
        <v/>
      </c>
      <c r="F388" s="489" t="str">
        <f ca="1"/>
        <v/>
      </c>
      <c r="G388" s="490" t="str">
        <f ca="1"/>
        <v/>
      </c>
      <c r="H388" s="490" t="str">
        <f ca="1"/>
        <v/>
      </c>
      <c r="I388" s="490" t="str">
        <f ca="1"/>
        <v/>
      </c>
      <c r="J388" s="490" t="str">
        <f ca="1"/>
        <v/>
      </c>
      <c r="K388" s="505" t="str">
        <f ca="1"/>
        <v/>
      </c>
      <c r="L388" s="512" t="str">
        <f ca="1"/>
        <v/>
      </c>
      <c r="M388" s="448" t="str">
        <f ca="1"/>
        <v/>
      </c>
      <c r="N388" s="448" t="str">
        <f ca="1"/>
        <v/>
      </c>
    </row>
    <row r="389" spans="1:14" x14ac:dyDescent="0.2">
      <c r="A389" s="5"/>
      <c r="B389" s="249"/>
      <c r="C389" s="381" t="str">
        <f ca="1"/>
        <v/>
      </c>
      <c r="D389" s="489" t="str">
        <f ca="1"/>
        <v/>
      </c>
      <c r="E389" s="505" t="str">
        <f ca="1"/>
        <v/>
      </c>
      <c r="F389" s="489" t="str">
        <f ca="1"/>
        <v/>
      </c>
      <c r="G389" s="490" t="str">
        <f ca="1"/>
        <v/>
      </c>
      <c r="H389" s="490" t="str">
        <f ca="1"/>
        <v/>
      </c>
      <c r="I389" s="490" t="str">
        <f ca="1"/>
        <v/>
      </c>
      <c r="J389" s="490" t="str">
        <f ca="1"/>
        <v/>
      </c>
      <c r="K389" s="505" t="str">
        <f ca="1"/>
        <v/>
      </c>
      <c r="L389" s="512" t="str">
        <f ca="1"/>
        <v/>
      </c>
      <c r="M389" s="448" t="str">
        <f ca="1"/>
        <v/>
      </c>
      <c r="N389" s="448" t="str">
        <f ca="1"/>
        <v/>
      </c>
    </row>
    <row r="390" spans="1:14" x14ac:dyDescent="0.2">
      <c r="A390" s="5"/>
      <c r="B390" s="249"/>
      <c r="C390" s="381" t="str">
        <f ca="1"/>
        <v/>
      </c>
      <c r="D390" s="489" t="str">
        <f ca="1"/>
        <v/>
      </c>
      <c r="E390" s="505" t="str">
        <f ca="1"/>
        <v/>
      </c>
      <c r="F390" s="489" t="str">
        <f ca="1"/>
        <v/>
      </c>
      <c r="G390" s="490" t="str">
        <f ca="1"/>
        <v/>
      </c>
      <c r="H390" s="490" t="str">
        <f ca="1"/>
        <v/>
      </c>
      <c r="I390" s="490" t="str">
        <f ca="1"/>
        <v/>
      </c>
      <c r="J390" s="490" t="str">
        <f ca="1"/>
        <v/>
      </c>
      <c r="K390" s="505" t="str">
        <f ca="1"/>
        <v/>
      </c>
      <c r="L390" s="512" t="str">
        <f ca="1"/>
        <v/>
      </c>
      <c r="M390" s="448" t="str">
        <f ca="1"/>
        <v/>
      </c>
      <c r="N390" s="448" t="str">
        <f ca="1"/>
        <v/>
      </c>
    </row>
    <row r="391" spans="1:14" x14ac:dyDescent="0.2">
      <c r="A391" s="5"/>
      <c r="B391" s="249"/>
      <c r="C391" s="381" t="str">
        <f ca="1"/>
        <v/>
      </c>
      <c r="D391" s="489" t="str">
        <f ca="1"/>
        <v/>
      </c>
      <c r="E391" s="505" t="str">
        <f ca="1"/>
        <v/>
      </c>
      <c r="F391" s="489" t="str">
        <f ca="1"/>
        <v/>
      </c>
      <c r="G391" s="490" t="str">
        <f ca="1"/>
        <v/>
      </c>
      <c r="H391" s="490" t="str">
        <f ca="1"/>
        <v/>
      </c>
      <c r="I391" s="490" t="str">
        <f ca="1"/>
        <v/>
      </c>
      <c r="J391" s="490" t="str">
        <f ca="1"/>
        <v/>
      </c>
      <c r="K391" s="505" t="str">
        <f ca="1"/>
        <v/>
      </c>
      <c r="L391" s="512" t="str">
        <f ca="1"/>
        <v/>
      </c>
      <c r="M391" s="448" t="str">
        <f ca="1"/>
        <v/>
      </c>
      <c r="N391" s="448" t="str">
        <f ca="1"/>
        <v/>
      </c>
    </row>
    <row r="392" spans="1:14" x14ac:dyDescent="0.2">
      <c r="A392" s="5"/>
      <c r="B392" s="249"/>
      <c r="C392" s="383" t="str">
        <f ca="1"/>
        <v/>
      </c>
      <c r="D392" s="489" t="str">
        <f ca="1"/>
        <v/>
      </c>
      <c r="E392" s="505" t="str">
        <f ca="1"/>
        <v/>
      </c>
      <c r="F392" s="489" t="str">
        <f ca="1"/>
        <v/>
      </c>
      <c r="G392" s="490" t="str">
        <f ca="1"/>
        <v/>
      </c>
      <c r="H392" s="490" t="str">
        <f ca="1"/>
        <v/>
      </c>
      <c r="I392" s="490" t="str">
        <f ca="1"/>
        <v/>
      </c>
      <c r="J392" s="490" t="str">
        <f ca="1"/>
        <v/>
      </c>
      <c r="K392" s="505" t="str">
        <f ca="1"/>
        <v/>
      </c>
      <c r="L392" s="512" t="str">
        <f ca="1"/>
        <v/>
      </c>
      <c r="M392" s="448" t="str">
        <f ca="1"/>
        <v/>
      </c>
      <c r="N392" s="448" t="str">
        <f ca="1"/>
        <v/>
      </c>
    </row>
    <row r="393" spans="1:14" x14ac:dyDescent="0.2">
      <c r="A393" s="5"/>
      <c r="B393" s="249"/>
      <c r="C393" s="383" t="str">
        <f ca="1"/>
        <v/>
      </c>
      <c r="D393" s="489" t="str">
        <f ca="1"/>
        <v/>
      </c>
      <c r="E393" s="505" t="str">
        <f ca="1"/>
        <v/>
      </c>
      <c r="F393" s="489" t="str">
        <f ca="1"/>
        <v/>
      </c>
      <c r="G393" s="490" t="str">
        <f ca="1"/>
        <v/>
      </c>
      <c r="H393" s="490" t="str">
        <f ca="1"/>
        <v/>
      </c>
      <c r="I393" s="490" t="str">
        <f ca="1"/>
        <v/>
      </c>
      <c r="J393" s="490" t="str">
        <f ca="1"/>
        <v/>
      </c>
      <c r="K393" s="505" t="str">
        <f ca="1"/>
        <v/>
      </c>
      <c r="L393" s="512" t="str">
        <f ca="1"/>
        <v/>
      </c>
      <c r="M393" s="448" t="str">
        <f ca="1"/>
        <v/>
      </c>
      <c r="N393" s="448" t="str">
        <f ca="1"/>
        <v/>
      </c>
    </row>
    <row r="394" spans="1:14" x14ac:dyDescent="0.2">
      <c r="A394" s="5"/>
      <c r="B394" s="249"/>
      <c r="C394" s="383" t="str">
        <f ca="1"/>
        <v/>
      </c>
      <c r="D394" s="489" t="str">
        <f ca="1"/>
        <v/>
      </c>
      <c r="E394" s="505" t="str">
        <f ca="1"/>
        <v/>
      </c>
      <c r="F394" s="489" t="str">
        <f ca="1"/>
        <v/>
      </c>
      <c r="G394" s="490" t="str">
        <f ca="1"/>
        <v/>
      </c>
      <c r="H394" s="490" t="str">
        <f ca="1"/>
        <v/>
      </c>
      <c r="I394" s="490" t="str">
        <f ca="1"/>
        <v/>
      </c>
      <c r="J394" s="490" t="str">
        <f ca="1"/>
        <v/>
      </c>
      <c r="K394" s="505" t="str">
        <f ca="1"/>
        <v/>
      </c>
      <c r="L394" s="512" t="str">
        <f ca="1"/>
        <v/>
      </c>
      <c r="M394" s="448" t="str">
        <f ca="1"/>
        <v/>
      </c>
      <c r="N394" s="448" t="str">
        <f ca="1"/>
        <v/>
      </c>
    </row>
    <row r="395" spans="1:14" x14ac:dyDescent="0.2">
      <c r="A395" s="5"/>
      <c r="B395" s="249"/>
      <c r="C395" s="383" t="str">
        <f ca="1"/>
        <v/>
      </c>
      <c r="D395" s="489" t="str">
        <f ca="1"/>
        <v/>
      </c>
      <c r="E395" s="505" t="str">
        <f ca="1"/>
        <v/>
      </c>
      <c r="F395" s="489" t="str">
        <f ca="1"/>
        <v/>
      </c>
      <c r="G395" s="490" t="str">
        <f ca="1"/>
        <v/>
      </c>
      <c r="H395" s="490" t="str">
        <f ca="1"/>
        <v/>
      </c>
      <c r="I395" s="490" t="str">
        <f ca="1"/>
        <v/>
      </c>
      <c r="J395" s="490" t="str">
        <f ca="1"/>
        <v/>
      </c>
      <c r="K395" s="505" t="str">
        <f ca="1"/>
        <v/>
      </c>
      <c r="L395" s="512" t="str">
        <f ca="1"/>
        <v/>
      </c>
      <c r="M395" s="448" t="str">
        <f ca="1"/>
        <v/>
      </c>
      <c r="N395" s="448" t="str">
        <f ca="1"/>
        <v/>
      </c>
    </row>
    <row r="396" spans="1:14" x14ac:dyDescent="0.2">
      <c r="A396" s="5"/>
      <c r="B396" s="249"/>
      <c r="C396" s="383" t="str">
        <f ca="1"/>
        <v/>
      </c>
      <c r="D396" s="489" t="str">
        <f ca="1"/>
        <v/>
      </c>
      <c r="E396" s="505" t="str">
        <f ca="1"/>
        <v/>
      </c>
      <c r="F396" s="489" t="str">
        <f ca="1"/>
        <v/>
      </c>
      <c r="G396" s="490" t="str">
        <f ca="1"/>
        <v/>
      </c>
      <c r="H396" s="490" t="str">
        <f ca="1"/>
        <v/>
      </c>
      <c r="I396" s="490" t="str">
        <f ca="1"/>
        <v/>
      </c>
      <c r="J396" s="490" t="str">
        <f ca="1"/>
        <v/>
      </c>
      <c r="K396" s="505" t="str">
        <f ca="1"/>
        <v/>
      </c>
      <c r="L396" s="512" t="str">
        <f ca="1"/>
        <v/>
      </c>
      <c r="M396" s="448" t="str">
        <f ca="1"/>
        <v/>
      </c>
      <c r="N396" s="448" t="str">
        <f ca="1"/>
        <v/>
      </c>
    </row>
    <row r="397" spans="1:14" x14ac:dyDescent="0.2">
      <c r="A397" s="5"/>
      <c r="B397" s="249"/>
      <c r="C397" s="12"/>
      <c r="D397" s="489"/>
      <c r="E397" s="505"/>
      <c r="F397" s="489"/>
      <c r="G397" s="490"/>
      <c r="H397" s="490"/>
      <c r="I397" s="490"/>
      <c r="J397" s="490"/>
      <c r="K397" s="505"/>
      <c r="L397" s="512"/>
      <c r="M397" s="448"/>
      <c r="N397" s="448"/>
    </row>
    <row r="398" spans="1:14" s="842" customFormat="1" ht="17.25" customHeight="1" thickBot="1" x14ac:dyDescent="0.25">
      <c r="A398" s="5"/>
      <c r="B398" s="250"/>
      <c r="C398" s="268" t="str">
        <f>CONCATENATE("Total ", +C315)</f>
        <v>Total Company Secretary</v>
      </c>
      <c r="D398" s="313">
        <f ca="1">SUBTOTAL(9,D315:D397)</f>
        <v>0</v>
      </c>
      <c r="E398" s="313">
        <f t="shared" ref="E398:K398" ca="1" si="4">SUBTOTAL(9,E315:E397)</f>
        <v>0</v>
      </c>
      <c r="F398" s="313">
        <f t="shared" ca="1" si="4"/>
        <v>0</v>
      </c>
      <c r="G398" s="313">
        <f t="shared" ca="1" si="4"/>
        <v>0</v>
      </c>
      <c r="H398" s="313">
        <f t="shared" ca="1" si="4"/>
        <v>0</v>
      </c>
      <c r="I398" s="313">
        <f t="shared" ca="1" si="4"/>
        <v>0</v>
      </c>
      <c r="J398" s="313">
        <f t="shared" ca="1" si="4"/>
        <v>0</v>
      </c>
      <c r="K398" s="313">
        <f t="shared" ca="1" si="4"/>
        <v>0</v>
      </c>
      <c r="L398" s="512"/>
      <c r="M398" s="448"/>
      <c r="N398" s="448"/>
    </row>
    <row r="399" spans="1:14" s="842" customFormat="1" ht="18" x14ac:dyDescent="0.2">
      <c r="B399" s="251"/>
      <c r="C399" s="254" t="str">
        <f>+'I-3 Allocated'!A13</f>
        <v>Finance</v>
      </c>
      <c r="D399" s="331"/>
      <c r="E399" s="497"/>
      <c r="F399" s="331"/>
      <c r="G399" s="331"/>
      <c r="H399" s="331"/>
      <c r="I399" s="331"/>
      <c r="J399" s="331"/>
      <c r="K399" s="497"/>
      <c r="L399" s="512"/>
      <c r="M399" s="448"/>
      <c r="N399" s="448"/>
    </row>
    <row r="400" spans="1:14" x14ac:dyDescent="0.2">
      <c r="A400" s="5"/>
      <c r="B400" s="249" t="str">
        <f ca="1">+'I-4 History'!B300</f>
        <v>A-9</v>
      </c>
      <c r="C400" s="14" t="str">
        <f ca="1">+'I-4 History'!C300</f>
        <v>CFO</v>
      </c>
      <c r="D400" s="489"/>
      <c r="E400" s="505"/>
      <c r="F400" s="489"/>
      <c r="G400" s="490"/>
      <c r="H400" s="490"/>
      <c r="I400" s="490"/>
      <c r="J400" s="490"/>
      <c r="K400" s="505"/>
      <c r="L400" s="512"/>
      <c r="M400" s="448"/>
      <c r="N400" s="448"/>
    </row>
    <row r="401" spans="1:14" x14ac:dyDescent="0.2">
      <c r="A401" s="5"/>
      <c r="B401" s="249"/>
      <c r="C401" s="383" t="str">
        <f t="array" aca="1" ref="C401:K410" ca="1">+'A-9'!$A$160:$I$169</f>
        <v>Step Change</v>
      </c>
      <c r="D401" s="489">
        <f ca="1"/>
        <v>0</v>
      </c>
      <c r="E401" s="505">
        <f ca="1"/>
        <v>0</v>
      </c>
      <c r="F401" s="489">
        <f ca="1"/>
        <v>0</v>
      </c>
      <c r="G401" s="490">
        <f ca="1"/>
        <v>0</v>
      </c>
      <c r="H401" s="490">
        <f ca="1"/>
        <v>0</v>
      </c>
      <c r="I401" s="490">
        <f ca="1"/>
        <v>0</v>
      </c>
      <c r="J401" s="490">
        <f ca="1"/>
        <v>0</v>
      </c>
      <c r="K401" s="505">
        <f ca="1"/>
        <v>0</v>
      </c>
      <c r="L401" s="512">
        <f t="array" aca="1" ref="L401:N410" ca="1">+'A-9'!$K$160:$M$169</f>
        <v>0</v>
      </c>
      <c r="M401" s="448">
        <f ca="1"/>
        <v>0</v>
      </c>
      <c r="N401" s="448">
        <f ca="1"/>
        <v>0</v>
      </c>
    </row>
    <row r="402" spans="1:14" x14ac:dyDescent="0.2">
      <c r="A402" s="5"/>
      <c r="B402" s="249"/>
      <c r="C402" s="381" t="str">
        <f ca="1"/>
        <v/>
      </c>
      <c r="D402" s="489" t="str">
        <f ca="1"/>
        <v/>
      </c>
      <c r="E402" s="505" t="str">
        <f ca="1"/>
        <v/>
      </c>
      <c r="F402" s="489" t="str">
        <f ca="1"/>
        <v/>
      </c>
      <c r="G402" s="490" t="str">
        <f ca="1"/>
        <v/>
      </c>
      <c r="H402" s="490" t="str">
        <f ca="1"/>
        <v/>
      </c>
      <c r="I402" s="490" t="str">
        <f ca="1"/>
        <v/>
      </c>
      <c r="J402" s="490" t="str">
        <f ca="1"/>
        <v/>
      </c>
      <c r="K402" s="505" t="str">
        <f ca="1"/>
        <v/>
      </c>
      <c r="L402" s="512" t="str">
        <f ca="1"/>
        <v/>
      </c>
      <c r="M402" s="448" t="str">
        <f ca="1"/>
        <v/>
      </c>
      <c r="N402" s="448" t="str">
        <f ca="1"/>
        <v/>
      </c>
    </row>
    <row r="403" spans="1:14" x14ac:dyDescent="0.2">
      <c r="A403" s="5"/>
      <c r="B403" s="249"/>
      <c r="C403" s="381" t="str">
        <f ca="1"/>
        <v/>
      </c>
      <c r="D403" s="489" t="str">
        <f ca="1"/>
        <v/>
      </c>
      <c r="E403" s="505" t="str">
        <f ca="1"/>
        <v/>
      </c>
      <c r="F403" s="489" t="str">
        <f ca="1"/>
        <v/>
      </c>
      <c r="G403" s="490" t="str">
        <f ca="1"/>
        <v/>
      </c>
      <c r="H403" s="490" t="str">
        <f ca="1"/>
        <v/>
      </c>
      <c r="I403" s="490" t="str">
        <f ca="1"/>
        <v/>
      </c>
      <c r="J403" s="490" t="str">
        <f ca="1"/>
        <v/>
      </c>
      <c r="K403" s="505" t="str">
        <f ca="1"/>
        <v/>
      </c>
      <c r="L403" s="512" t="str">
        <f ca="1"/>
        <v/>
      </c>
      <c r="M403" s="448" t="str">
        <f ca="1"/>
        <v/>
      </c>
      <c r="N403" s="448" t="str">
        <f ca="1"/>
        <v/>
      </c>
    </row>
    <row r="404" spans="1:14" x14ac:dyDescent="0.2">
      <c r="A404" s="5"/>
      <c r="B404" s="249"/>
      <c r="C404" s="381" t="str">
        <f ca="1"/>
        <v/>
      </c>
      <c r="D404" s="489" t="str">
        <f ca="1"/>
        <v/>
      </c>
      <c r="E404" s="505" t="str">
        <f ca="1"/>
        <v/>
      </c>
      <c r="F404" s="489" t="str">
        <f ca="1"/>
        <v/>
      </c>
      <c r="G404" s="490" t="str">
        <f ca="1"/>
        <v/>
      </c>
      <c r="H404" s="490" t="str">
        <f ca="1"/>
        <v/>
      </c>
      <c r="I404" s="490" t="str">
        <f ca="1"/>
        <v/>
      </c>
      <c r="J404" s="490" t="str">
        <f ca="1"/>
        <v/>
      </c>
      <c r="K404" s="505" t="str">
        <f ca="1"/>
        <v/>
      </c>
      <c r="L404" s="512" t="str">
        <f ca="1"/>
        <v/>
      </c>
      <c r="M404" s="448" t="str">
        <f ca="1"/>
        <v/>
      </c>
      <c r="N404" s="448" t="str">
        <f ca="1"/>
        <v/>
      </c>
    </row>
    <row r="405" spans="1:14" x14ac:dyDescent="0.2">
      <c r="A405" s="5"/>
      <c r="B405" s="249"/>
      <c r="C405" s="381" t="str">
        <f ca="1"/>
        <v/>
      </c>
      <c r="D405" s="489" t="str">
        <f ca="1"/>
        <v/>
      </c>
      <c r="E405" s="505" t="str">
        <f ca="1"/>
        <v/>
      </c>
      <c r="F405" s="489" t="str">
        <f ca="1"/>
        <v/>
      </c>
      <c r="G405" s="490" t="str">
        <f ca="1"/>
        <v/>
      </c>
      <c r="H405" s="490" t="str">
        <f ca="1"/>
        <v/>
      </c>
      <c r="I405" s="490" t="str">
        <f ca="1"/>
        <v/>
      </c>
      <c r="J405" s="490" t="str">
        <f ca="1"/>
        <v/>
      </c>
      <c r="K405" s="505" t="str">
        <f ca="1"/>
        <v/>
      </c>
      <c r="L405" s="512" t="str">
        <f ca="1"/>
        <v/>
      </c>
      <c r="M405" s="448" t="str">
        <f ca="1"/>
        <v/>
      </c>
      <c r="N405" s="448" t="str">
        <f ca="1"/>
        <v/>
      </c>
    </row>
    <row r="406" spans="1:14" x14ac:dyDescent="0.2">
      <c r="A406" s="5"/>
      <c r="B406" s="249"/>
      <c r="C406" s="383" t="str">
        <f ca="1"/>
        <v/>
      </c>
      <c r="D406" s="489" t="str">
        <f ca="1"/>
        <v/>
      </c>
      <c r="E406" s="505" t="str">
        <f ca="1"/>
        <v/>
      </c>
      <c r="F406" s="489" t="str">
        <f ca="1"/>
        <v/>
      </c>
      <c r="G406" s="490" t="str">
        <f ca="1"/>
        <v/>
      </c>
      <c r="H406" s="490" t="str">
        <f ca="1"/>
        <v/>
      </c>
      <c r="I406" s="490" t="str">
        <f ca="1"/>
        <v/>
      </c>
      <c r="J406" s="490" t="str">
        <f ca="1"/>
        <v/>
      </c>
      <c r="K406" s="505" t="str">
        <f ca="1"/>
        <v/>
      </c>
      <c r="L406" s="512" t="str">
        <f ca="1"/>
        <v/>
      </c>
      <c r="M406" s="448" t="str">
        <f ca="1"/>
        <v/>
      </c>
      <c r="N406" s="448" t="str">
        <f ca="1"/>
        <v/>
      </c>
    </row>
    <row r="407" spans="1:14" x14ac:dyDescent="0.2">
      <c r="A407" s="5"/>
      <c r="B407" s="249"/>
      <c r="C407" s="383" t="str">
        <f ca="1"/>
        <v/>
      </c>
      <c r="D407" s="489" t="str">
        <f ca="1"/>
        <v/>
      </c>
      <c r="E407" s="505" t="str">
        <f ca="1"/>
        <v/>
      </c>
      <c r="F407" s="489" t="str">
        <f ca="1"/>
        <v/>
      </c>
      <c r="G407" s="490" t="str">
        <f ca="1"/>
        <v/>
      </c>
      <c r="H407" s="490" t="str">
        <f ca="1"/>
        <v/>
      </c>
      <c r="I407" s="490" t="str">
        <f ca="1"/>
        <v/>
      </c>
      <c r="J407" s="490" t="str">
        <f ca="1"/>
        <v/>
      </c>
      <c r="K407" s="505" t="str">
        <f ca="1"/>
        <v/>
      </c>
      <c r="L407" s="512" t="str">
        <f ca="1"/>
        <v/>
      </c>
      <c r="M407" s="448" t="str">
        <f ca="1"/>
        <v/>
      </c>
      <c r="N407" s="448" t="str">
        <f ca="1"/>
        <v/>
      </c>
    </row>
    <row r="408" spans="1:14" x14ac:dyDescent="0.2">
      <c r="A408" s="5"/>
      <c r="B408" s="249"/>
      <c r="C408" s="383" t="str">
        <f ca="1"/>
        <v/>
      </c>
      <c r="D408" s="489" t="str">
        <f ca="1"/>
        <v/>
      </c>
      <c r="E408" s="505" t="str">
        <f ca="1"/>
        <v/>
      </c>
      <c r="F408" s="489" t="str">
        <f ca="1"/>
        <v/>
      </c>
      <c r="G408" s="490" t="str">
        <f ca="1"/>
        <v/>
      </c>
      <c r="H408" s="490" t="str">
        <f ca="1"/>
        <v/>
      </c>
      <c r="I408" s="490" t="str">
        <f ca="1"/>
        <v/>
      </c>
      <c r="J408" s="490" t="str">
        <f ca="1"/>
        <v/>
      </c>
      <c r="K408" s="505" t="str">
        <f ca="1"/>
        <v/>
      </c>
      <c r="L408" s="512" t="str">
        <f ca="1"/>
        <v/>
      </c>
      <c r="M408" s="448" t="str">
        <f ca="1"/>
        <v/>
      </c>
      <c r="N408" s="448" t="str">
        <f ca="1"/>
        <v/>
      </c>
    </row>
    <row r="409" spans="1:14" x14ac:dyDescent="0.2">
      <c r="A409" s="5"/>
      <c r="B409" s="249"/>
      <c r="C409" s="383" t="str">
        <f ca="1"/>
        <v/>
      </c>
      <c r="D409" s="489" t="str">
        <f ca="1"/>
        <v/>
      </c>
      <c r="E409" s="505" t="str">
        <f ca="1"/>
        <v/>
      </c>
      <c r="F409" s="489" t="str">
        <f ca="1"/>
        <v/>
      </c>
      <c r="G409" s="490" t="str">
        <f ca="1"/>
        <v/>
      </c>
      <c r="H409" s="490" t="str">
        <f ca="1"/>
        <v/>
      </c>
      <c r="I409" s="490" t="str">
        <f ca="1"/>
        <v/>
      </c>
      <c r="J409" s="490" t="str">
        <f ca="1"/>
        <v/>
      </c>
      <c r="K409" s="505" t="str">
        <f ca="1"/>
        <v/>
      </c>
      <c r="L409" s="512" t="str">
        <f ca="1"/>
        <v/>
      </c>
      <c r="M409" s="448" t="str">
        <f ca="1"/>
        <v/>
      </c>
      <c r="N409" s="448" t="str">
        <f ca="1"/>
        <v/>
      </c>
    </row>
    <row r="410" spans="1:14" x14ac:dyDescent="0.2">
      <c r="A410" s="5"/>
      <c r="B410" s="249"/>
      <c r="C410" s="383" t="str">
        <f ca="1"/>
        <v/>
      </c>
      <c r="D410" s="489" t="str">
        <f ca="1"/>
        <v/>
      </c>
      <c r="E410" s="505" t="str">
        <f ca="1"/>
        <v/>
      </c>
      <c r="F410" s="489" t="str">
        <f ca="1"/>
        <v/>
      </c>
      <c r="G410" s="490" t="str">
        <f ca="1"/>
        <v/>
      </c>
      <c r="H410" s="490" t="str">
        <f ca="1"/>
        <v/>
      </c>
      <c r="I410" s="490" t="str">
        <f ca="1"/>
        <v/>
      </c>
      <c r="J410" s="490" t="str">
        <f ca="1"/>
        <v/>
      </c>
      <c r="K410" s="505" t="str">
        <f ca="1"/>
        <v/>
      </c>
      <c r="L410" s="512" t="str">
        <f ca="1"/>
        <v/>
      </c>
      <c r="M410" s="448" t="str">
        <f ca="1"/>
        <v/>
      </c>
      <c r="N410" s="448" t="str">
        <f ca="1"/>
        <v/>
      </c>
    </row>
    <row r="411" spans="1:14" x14ac:dyDescent="0.2">
      <c r="A411" s="5"/>
      <c r="B411" s="249"/>
      <c r="C411" s="12"/>
      <c r="D411" s="489"/>
      <c r="E411" s="505"/>
      <c r="F411" s="489"/>
      <c r="G411" s="490"/>
      <c r="H411" s="490"/>
      <c r="I411" s="490"/>
      <c r="J411" s="490"/>
      <c r="K411" s="505"/>
      <c r="L411" s="512"/>
      <c r="M411" s="448"/>
      <c r="N411" s="448"/>
    </row>
    <row r="412" spans="1:14" x14ac:dyDescent="0.2">
      <c r="A412" s="5"/>
      <c r="B412" s="249" t="str">
        <f ca="1">+'I-4 History'!B309</f>
        <v>A-10</v>
      </c>
      <c r="C412" s="14" t="str">
        <f ca="1">+'I-4 History'!C309</f>
        <v>Accounts Receivable – Asset Damage</v>
      </c>
      <c r="D412" s="489"/>
      <c r="E412" s="505"/>
      <c r="F412" s="489"/>
      <c r="G412" s="490"/>
      <c r="H412" s="490"/>
      <c r="I412" s="490"/>
      <c r="J412" s="490"/>
      <c r="K412" s="505"/>
      <c r="L412" s="512"/>
      <c r="M412" s="448"/>
      <c r="N412" s="448"/>
    </row>
    <row r="413" spans="1:14" x14ac:dyDescent="0.2">
      <c r="A413" s="5"/>
      <c r="B413" s="249"/>
      <c r="C413" s="383" t="str">
        <f t="array" aca="1" ref="C413:K422" ca="1">+'A-10'!$A$160:$I$169</f>
        <v>Step Change</v>
      </c>
      <c r="D413" s="489">
        <f ca="1"/>
        <v>0</v>
      </c>
      <c r="E413" s="505">
        <f ca="1"/>
        <v>0</v>
      </c>
      <c r="F413" s="489">
        <f ca="1"/>
        <v>0</v>
      </c>
      <c r="G413" s="490">
        <f ca="1"/>
        <v>0</v>
      </c>
      <c r="H413" s="490">
        <f ca="1"/>
        <v>0</v>
      </c>
      <c r="I413" s="490">
        <f ca="1"/>
        <v>0</v>
      </c>
      <c r="J413" s="490">
        <f ca="1"/>
        <v>0</v>
      </c>
      <c r="K413" s="505">
        <f ca="1"/>
        <v>0</v>
      </c>
      <c r="L413" s="512">
        <f t="array" aca="1" ref="L413:N422" ca="1">+'A-10'!$K$160:$M$169</f>
        <v>0</v>
      </c>
      <c r="M413" s="448">
        <f ca="1"/>
        <v>0</v>
      </c>
      <c r="N413" s="448">
        <f ca="1"/>
        <v>0</v>
      </c>
    </row>
    <row r="414" spans="1:14" x14ac:dyDescent="0.2">
      <c r="A414" s="5"/>
      <c r="B414" s="249"/>
      <c r="C414" s="381" t="str">
        <f ca="1"/>
        <v/>
      </c>
      <c r="D414" s="489" t="str">
        <f ca="1"/>
        <v/>
      </c>
      <c r="E414" s="505" t="str">
        <f ca="1"/>
        <v/>
      </c>
      <c r="F414" s="489" t="str">
        <f ca="1"/>
        <v/>
      </c>
      <c r="G414" s="490" t="str">
        <f ca="1"/>
        <v/>
      </c>
      <c r="H414" s="490" t="str">
        <f ca="1"/>
        <v/>
      </c>
      <c r="I414" s="490" t="str">
        <f ca="1"/>
        <v/>
      </c>
      <c r="J414" s="490" t="str">
        <f ca="1"/>
        <v/>
      </c>
      <c r="K414" s="505" t="str">
        <f ca="1"/>
        <v/>
      </c>
      <c r="L414" s="512" t="str">
        <f ca="1"/>
        <v/>
      </c>
      <c r="M414" s="448" t="str">
        <f ca="1"/>
        <v/>
      </c>
      <c r="N414" s="448" t="str">
        <f ca="1"/>
        <v/>
      </c>
    </row>
    <row r="415" spans="1:14" x14ac:dyDescent="0.2">
      <c r="A415" s="5"/>
      <c r="B415" s="249"/>
      <c r="C415" s="381" t="str">
        <f ca="1"/>
        <v/>
      </c>
      <c r="D415" s="489" t="str">
        <f ca="1"/>
        <v/>
      </c>
      <c r="E415" s="505" t="str">
        <f ca="1"/>
        <v/>
      </c>
      <c r="F415" s="489" t="str">
        <f ca="1"/>
        <v/>
      </c>
      <c r="G415" s="490" t="str">
        <f ca="1"/>
        <v/>
      </c>
      <c r="H415" s="490" t="str">
        <f ca="1"/>
        <v/>
      </c>
      <c r="I415" s="490" t="str">
        <f ca="1"/>
        <v/>
      </c>
      <c r="J415" s="490" t="str">
        <f ca="1"/>
        <v/>
      </c>
      <c r="K415" s="505" t="str">
        <f ca="1"/>
        <v/>
      </c>
      <c r="L415" s="512" t="str">
        <f ca="1"/>
        <v/>
      </c>
      <c r="M415" s="448" t="str">
        <f ca="1"/>
        <v/>
      </c>
      <c r="N415" s="448" t="str">
        <f ca="1"/>
        <v/>
      </c>
    </row>
    <row r="416" spans="1:14" x14ac:dyDescent="0.2">
      <c r="A416" s="5"/>
      <c r="B416" s="249"/>
      <c r="C416" s="381" t="str">
        <f ca="1"/>
        <v/>
      </c>
      <c r="D416" s="489" t="str">
        <f ca="1"/>
        <v/>
      </c>
      <c r="E416" s="505" t="str">
        <f ca="1"/>
        <v/>
      </c>
      <c r="F416" s="489" t="str">
        <f ca="1"/>
        <v/>
      </c>
      <c r="G416" s="490" t="str">
        <f ca="1"/>
        <v/>
      </c>
      <c r="H416" s="490" t="str">
        <f ca="1"/>
        <v/>
      </c>
      <c r="I416" s="490" t="str">
        <f ca="1"/>
        <v/>
      </c>
      <c r="J416" s="490" t="str">
        <f ca="1"/>
        <v/>
      </c>
      <c r="K416" s="505" t="str">
        <f ca="1"/>
        <v/>
      </c>
      <c r="L416" s="512" t="str">
        <f ca="1"/>
        <v/>
      </c>
      <c r="M416" s="448" t="str">
        <f ca="1"/>
        <v/>
      </c>
      <c r="N416" s="448" t="str">
        <f ca="1"/>
        <v/>
      </c>
    </row>
    <row r="417" spans="1:14" x14ac:dyDescent="0.2">
      <c r="A417" s="5"/>
      <c r="B417" s="249"/>
      <c r="C417" s="381" t="str">
        <f ca="1"/>
        <v/>
      </c>
      <c r="D417" s="489" t="str">
        <f ca="1"/>
        <v/>
      </c>
      <c r="E417" s="505" t="str">
        <f ca="1"/>
        <v/>
      </c>
      <c r="F417" s="489" t="str">
        <f ca="1"/>
        <v/>
      </c>
      <c r="G417" s="490" t="str">
        <f ca="1"/>
        <v/>
      </c>
      <c r="H417" s="490" t="str">
        <f ca="1"/>
        <v/>
      </c>
      <c r="I417" s="490" t="str">
        <f ca="1"/>
        <v/>
      </c>
      <c r="J417" s="490" t="str">
        <f ca="1"/>
        <v/>
      </c>
      <c r="K417" s="505" t="str">
        <f ca="1"/>
        <v/>
      </c>
      <c r="L417" s="512" t="str">
        <f ca="1"/>
        <v/>
      </c>
      <c r="M417" s="448" t="str">
        <f ca="1"/>
        <v/>
      </c>
      <c r="N417" s="448" t="str">
        <f ca="1"/>
        <v/>
      </c>
    </row>
    <row r="418" spans="1:14" x14ac:dyDescent="0.2">
      <c r="B418" s="249"/>
      <c r="C418" s="383" t="str">
        <f ca="1"/>
        <v/>
      </c>
      <c r="D418" s="489" t="str">
        <f ca="1"/>
        <v/>
      </c>
      <c r="E418" s="505" t="str">
        <f ca="1"/>
        <v/>
      </c>
      <c r="F418" s="489" t="str">
        <f ca="1"/>
        <v/>
      </c>
      <c r="G418" s="490" t="str">
        <f ca="1"/>
        <v/>
      </c>
      <c r="H418" s="490" t="str">
        <f ca="1"/>
        <v/>
      </c>
      <c r="I418" s="490" t="str">
        <f ca="1"/>
        <v/>
      </c>
      <c r="J418" s="490" t="str">
        <f ca="1"/>
        <v/>
      </c>
      <c r="K418" s="505" t="str">
        <f ca="1"/>
        <v/>
      </c>
      <c r="L418" s="512" t="str">
        <f ca="1"/>
        <v/>
      </c>
      <c r="M418" s="448" t="str">
        <f ca="1"/>
        <v/>
      </c>
      <c r="N418" s="448" t="str">
        <f ca="1"/>
        <v/>
      </c>
    </row>
    <row r="419" spans="1:14" x14ac:dyDescent="0.2">
      <c r="B419" s="249"/>
      <c r="C419" s="383" t="str">
        <f ca="1"/>
        <v/>
      </c>
      <c r="D419" s="489" t="str">
        <f ca="1"/>
        <v/>
      </c>
      <c r="E419" s="505" t="str">
        <f ca="1"/>
        <v/>
      </c>
      <c r="F419" s="489" t="str">
        <f ca="1"/>
        <v/>
      </c>
      <c r="G419" s="490" t="str">
        <f ca="1"/>
        <v/>
      </c>
      <c r="H419" s="490" t="str">
        <f ca="1"/>
        <v/>
      </c>
      <c r="I419" s="490" t="str">
        <f ca="1"/>
        <v/>
      </c>
      <c r="J419" s="490" t="str">
        <f ca="1"/>
        <v/>
      </c>
      <c r="K419" s="505" t="str">
        <f ca="1"/>
        <v/>
      </c>
      <c r="L419" s="512" t="str">
        <f ca="1"/>
        <v/>
      </c>
      <c r="M419" s="448" t="str">
        <f ca="1"/>
        <v/>
      </c>
      <c r="N419" s="448" t="str">
        <f ca="1"/>
        <v/>
      </c>
    </row>
    <row r="420" spans="1:14" x14ac:dyDescent="0.2">
      <c r="B420" s="249"/>
      <c r="C420" s="383" t="str">
        <f ca="1"/>
        <v/>
      </c>
      <c r="D420" s="489" t="str">
        <f ca="1"/>
        <v/>
      </c>
      <c r="E420" s="505" t="str">
        <f ca="1"/>
        <v/>
      </c>
      <c r="F420" s="489" t="str">
        <f ca="1"/>
        <v/>
      </c>
      <c r="G420" s="490" t="str">
        <f ca="1"/>
        <v/>
      </c>
      <c r="H420" s="490" t="str">
        <f ca="1"/>
        <v/>
      </c>
      <c r="I420" s="490" t="str">
        <f ca="1"/>
        <v/>
      </c>
      <c r="J420" s="490" t="str">
        <f ca="1"/>
        <v/>
      </c>
      <c r="K420" s="505" t="str">
        <f ca="1"/>
        <v/>
      </c>
      <c r="L420" s="512" t="str">
        <f ca="1"/>
        <v/>
      </c>
      <c r="M420" s="448" t="str">
        <f ca="1"/>
        <v/>
      </c>
      <c r="N420" s="448" t="str">
        <f ca="1"/>
        <v/>
      </c>
    </row>
    <row r="421" spans="1:14" x14ac:dyDescent="0.2">
      <c r="B421" s="249"/>
      <c r="C421" s="383" t="str">
        <f ca="1"/>
        <v/>
      </c>
      <c r="D421" s="489" t="str">
        <f ca="1"/>
        <v/>
      </c>
      <c r="E421" s="505" t="str">
        <f ca="1"/>
        <v/>
      </c>
      <c r="F421" s="489" t="str">
        <f ca="1"/>
        <v/>
      </c>
      <c r="G421" s="490" t="str">
        <f ca="1"/>
        <v/>
      </c>
      <c r="H421" s="490" t="str">
        <f ca="1"/>
        <v/>
      </c>
      <c r="I421" s="490" t="str">
        <f ca="1"/>
        <v/>
      </c>
      <c r="J421" s="490" t="str">
        <f ca="1"/>
        <v/>
      </c>
      <c r="K421" s="505" t="str">
        <f ca="1"/>
        <v/>
      </c>
      <c r="L421" s="512" t="str">
        <f ca="1"/>
        <v/>
      </c>
      <c r="M421" s="448" t="str">
        <f ca="1"/>
        <v/>
      </c>
      <c r="N421" s="448" t="str">
        <f ca="1"/>
        <v/>
      </c>
    </row>
    <row r="422" spans="1:14" x14ac:dyDescent="0.2">
      <c r="B422" s="249"/>
      <c r="C422" s="383" t="str">
        <f ca="1"/>
        <v/>
      </c>
      <c r="D422" s="489" t="str">
        <f ca="1"/>
        <v/>
      </c>
      <c r="E422" s="505" t="str">
        <f ca="1"/>
        <v/>
      </c>
      <c r="F422" s="489" t="str">
        <f ca="1"/>
        <v/>
      </c>
      <c r="G422" s="490" t="str">
        <f ca="1"/>
        <v/>
      </c>
      <c r="H422" s="490" t="str">
        <f ca="1"/>
        <v/>
      </c>
      <c r="I422" s="490" t="str">
        <f ca="1"/>
        <v/>
      </c>
      <c r="J422" s="490" t="str">
        <f ca="1"/>
        <v/>
      </c>
      <c r="K422" s="505" t="str">
        <f ca="1"/>
        <v/>
      </c>
      <c r="L422" s="512" t="str">
        <f ca="1"/>
        <v/>
      </c>
      <c r="M422" s="448" t="str">
        <f ca="1"/>
        <v/>
      </c>
      <c r="N422" s="448" t="str">
        <f ca="1"/>
        <v/>
      </c>
    </row>
    <row r="423" spans="1:14" x14ac:dyDescent="0.2">
      <c r="B423" s="249"/>
      <c r="C423" s="15"/>
      <c r="D423" s="489"/>
      <c r="E423" s="505"/>
      <c r="F423" s="489"/>
      <c r="G423" s="490"/>
      <c r="H423" s="490"/>
      <c r="I423" s="490"/>
      <c r="J423" s="490"/>
      <c r="K423" s="505"/>
      <c r="L423" s="512"/>
      <c r="M423" s="448"/>
      <c r="N423" s="448"/>
    </row>
    <row r="424" spans="1:14" x14ac:dyDescent="0.2">
      <c r="A424" s="5"/>
      <c r="B424" s="249" t="str">
        <f ca="1">+'I-4 History'!B318</f>
        <v>A-11</v>
      </c>
      <c r="C424" s="14" t="str">
        <f ca="1">+'I-4 History'!C318</f>
        <v>Taxation – Specific Allocation</v>
      </c>
      <c r="D424" s="489"/>
      <c r="E424" s="505"/>
      <c r="F424" s="489"/>
      <c r="G424" s="490"/>
      <c r="H424" s="490"/>
      <c r="I424" s="490"/>
      <c r="J424" s="490"/>
      <c r="K424" s="505"/>
      <c r="L424" s="512"/>
      <c r="M424" s="448"/>
      <c r="N424" s="448"/>
    </row>
    <row r="425" spans="1:14" x14ac:dyDescent="0.2">
      <c r="A425" s="5"/>
      <c r="B425" s="249"/>
      <c r="C425" s="383" t="str">
        <f t="array" aca="1" ref="C425:K434" ca="1">+'A-11'!$A$160:$I$169</f>
        <v>Step Change</v>
      </c>
      <c r="D425" s="489">
        <f ca="1"/>
        <v>0</v>
      </c>
      <c r="E425" s="505">
        <f ca="1"/>
        <v>0</v>
      </c>
      <c r="F425" s="489">
        <f ca="1"/>
        <v>0</v>
      </c>
      <c r="G425" s="490">
        <f ca="1"/>
        <v>0</v>
      </c>
      <c r="H425" s="490">
        <f ca="1"/>
        <v>0</v>
      </c>
      <c r="I425" s="490">
        <f ca="1"/>
        <v>0</v>
      </c>
      <c r="J425" s="490">
        <f ca="1"/>
        <v>0</v>
      </c>
      <c r="K425" s="505">
        <f ca="1"/>
        <v>0</v>
      </c>
      <c r="L425" s="512">
        <f t="array" aca="1" ref="L425:N434" ca="1">+'A-11'!$K$160:$M$169</f>
        <v>0</v>
      </c>
      <c r="M425" s="448">
        <f ca="1"/>
        <v>0</v>
      </c>
      <c r="N425" s="448">
        <f ca="1"/>
        <v>0</v>
      </c>
    </row>
    <row r="426" spans="1:14" x14ac:dyDescent="0.2">
      <c r="A426" s="5"/>
      <c r="B426" s="249"/>
      <c r="C426" s="381" t="str">
        <f ca="1"/>
        <v/>
      </c>
      <c r="D426" s="489" t="str">
        <f ca="1"/>
        <v/>
      </c>
      <c r="E426" s="505" t="str">
        <f ca="1"/>
        <v/>
      </c>
      <c r="F426" s="489" t="str">
        <f ca="1"/>
        <v/>
      </c>
      <c r="G426" s="490" t="str">
        <f ca="1"/>
        <v/>
      </c>
      <c r="H426" s="490" t="str">
        <f ca="1"/>
        <v/>
      </c>
      <c r="I426" s="490" t="str">
        <f ca="1"/>
        <v/>
      </c>
      <c r="J426" s="490" t="str">
        <f ca="1"/>
        <v/>
      </c>
      <c r="K426" s="505" t="str">
        <f ca="1"/>
        <v/>
      </c>
      <c r="L426" s="512" t="str">
        <f ca="1"/>
        <v/>
      </c>
      <c r="M426" s="448" t="str">
        <f ca="1"/>
        <v/>
      </c>
      <c r="N426" s="448" t="str">
        <f ca="1"/>
        <v/>
      </c>
    </row>
    <row r="427" spans="1:14" x14ac:dyDescent="0.2">
      <c r="A427" s="5"/>
      <c r="B427" s="249"/>
      <c r="C427" s="381" t="str">
        <f ca="1"/>
        <v/>
      </c>
      <c r="D427" s="489" t="str">
        <f ca="1"/>
        <v/>
      </c>
      <c r="E427" s="505" t="str">
        <f ca="1"/>
        <v/>
      </c>
      <c r="F427" s="489" t="str">
        <f ca="1"/>
        <v/>
      </c>
      <c r="G427" s="490" t="str">
        <f ca="1"/>
        <v/>
      </c>
      <c r="H427" s="490" t="str">
        <f ca="1"/>
        <v/>
      </c>
      <c r="I427" s="490" t="str">
        <f ca="1"/>
        <v/>
      </c>
      <c r="J427" s="490" t="str">
        <f ca="1"/>
        <v/>
      </c>
      <c r="K427" s="505" t="str">
        <f ca="1"/>
        <v/>
      </c>
      <c r="L427" s="512" t="str">
        <f ca="1"/>
        <v/>
      </c>
      <c r="M427" s="448" t="str">
        <f ca="1"/>
        <v/>
      </c>
      <c r="N427" s="448" t="str">
        <f ca="1"/>
        <v/>
      </c>
    </row>
    <row r="428" spans="1:14" x14ac:dyDescent="0.2">
      <c r="A428" s="5"/>
      <c r="B428" s="249"/>
      <c r="C428" s="381" t="str">
        <f ca="1"/>
        <v/>
      </c>
      <c r="D428" s="489" t="str">
        <f ca="1"/>
        <v/>
      </c>
      <c r="E428" s="505" t="str">
        <f ca="1"/>
        <v/>
      </c>
      <c r="F428" s="489" t="str">
        <f ca="1"/>
        <v/>
      </c>
      <c r="G428" s="490" t="str">
        <f ca="1"/>
        <v/>
      </c>
      <c r="H428" s="490" t="str">
        <f ca="1"/>
        <v/>
      </c>
      <c r="I428" s="490" t="str">
        <f ca="1"/>
        <v/>
      </c>
      <c r="J428" s="490" t="str">
        <f ca="1"/>
        <v/>
      </c>
      <c r="K428" s="505" t="str">
        <f ca="1"/>
        <v/>
      </c>
      <c r="L428" s="512" t="str">
        <f ca="1"/>
        <v/>
      </c>
      <c r="M428" s="448" t="str">
        <f ca="1"/>
        <v/>
      </c>
      <c r="N428" s="448" t="str">
        <f ca="1"/>
        <v/>
      </c>
    </row>
    <row r="429" spans="1:14" x14ac:dyDescent="0.2">
      <c r="A429" s="5"/>
      <c r="B429" s="249"/>
      <c r="C429" s="381" t="str">
        <f ca="1"/>
        <v/>
      </c>
      <c r="D429" s="489" t="str">
        <f ca="1"/>
        <v/>
      </c>
      <c r="E429" s="505" t="str">
        <f ca="1"/>
        <v/>
      </c>
      <c r="F429" s="489" t="str">
        <f ca="1"/>
        <v/>
      </c>
      <c r="G429" s="490" t="str">
        <f ca="1"/>
        <v/>
      </c>
      <c r="H429" s="490" t="str">
        <f ca="1"/>
        <v/>
      </c>
      <c r="I429" s="490" t="str">
        <f ca="1"/>
        <v/>
      </c>
      <c r="J429" s="490" t="str">
        <f ca="1"/>
        <v/>
      </c>
      <c r="K429" s="505" t="str">
        <f ca="1"/>
        <v/>
      </c>
      <c r="L429" s="512" t="str">
        <f ca="1"/>
        <v/>
      </c>
      <c r="M429" s="448" t="str">
        <f ca="1"/>
        <v/>
      </c>
      <c r="N429" s="448" t="str">
        <f ca="1"/>
        <v/>
      </c>
    </row>
    <row r="430" spans="1:14" x14ac:dyDescent="0.2">
      <c r="A430" s="5"/>
      <c r="B430" s="249"/>
      <c r="C430" s="383" t="str">
        <f ca="1"/>
        <v/>
      </c>
      <c r="D430" s="489" t="str">
        <f ca="1"/>
        <v/>
      </c>
      <c r="E430" s="505" t="str">
        <f ca="1"/>
        <v/>
      </c>
      <c r="F430" s="489" t="str">
        <f ca="1"/>
        <v/>
      </c>
      <c r="G430" s="490" t="str">
        <f ca="1"/>
        <v/>
      </c>
      <c r="H430" s="490" t="str">
        <f ca="1"/>
        <v/>
      </c>
      <c r="I430" s="490" t="str">
        <f ca="1"/>
        <v/>
      </c>
      <c r="J430" s="490" t="str">
        <f ca="1"/>
        <v/>
      </c>
      <c r="K430" s="505" t="str">
        <f ca="1"/>
        <v/>
      </c>
      <c r="L430" s="512" t="str">
        <f ca="1"/>
        <v/>
      </c>
      <c r="M430" s="448" t="str">
        <f ca="1"/>
        <v/>
      </c>
      <c r="N430" s="448" t="str">
        <f ca="1"/>
        <v/>
      </c>
    </row>
    <row r="431" spans="1:14" x14ac:dyDescent="0.2">
      <c r="A431" s="5"/>
      <c r="B431" s="249"/>
      <c r="C431" s="383" t="str">
        <f ca="1"/>
        <v/>
      </c>
      <c r="D431" s="489" t="str">
        <f ca="1"/>
        <v/>
      </c>
      <c r="E431" s="505" t="str">
        <f ca="1"/>
        <v/>
      </c>
      <c r="F431" s="489" t="str">
        <f ca="1"/>
        <v/>
      </c>
      <c r="G431" s="490" t="str">
        <f ca="1"/>
        <v/>
      </c>
      <c r="H431" s="490" t="str">
        <f ca="1"/>
        <v/>
      </c>
      <c r="I431" s="490" t="str">
        <f ca="1"/>
        <v/>
      </c>
      <c r="J431" s="490" t="str">
        <f ca="1"/>
        <v/>
      </c>
      <c r="K431" s="505" t="str">
        <f ca="1"/>
        <v/>
      </c>
      <c r="L431" s="512" t="str">
        <f ca="1"/>
        <v/>
      </c>
      <c r="M431" s="448" t="str">
        <f ca="1"/>
        <v/>
      </c>
      <c r="N431" s="448" t="str">
        <f ca="1"/>
        <v/>
      </c>
    </row>
    <row r="432" spans="1:14" x14ac:dyDescent="0.2">
      <c r="A432" s="5"/>
      <c r="B432" s="249"/>
      <c r="C432" s="383" t="str">
        <f ca="1"/>
        <v/>
      </c>
      <c r="D432" s="489" t="str">
        <f ca="1"/>
        <v/>
      </c>
      <c r="E432" s="505" t="str">
        <f ca="1"/>
        <v/>
      </c>
      <c r="F432" s="489" t="str">
        <f ca="1"/>
        <v/>
      </c>
      <c r="G432" s="490" t="str">
        <f ca="1"/>
        <v/>
      </c>
      <c r="H432" s="490" t="str">
        <f ca="1"/>
        <v/>
      </c>
      <c r="I432" s="490" t="str">
        <f ca="1"/>
        <v/>
      </c>
      <c r="J432" s="490" t="str">
        <f ca="1"/>
        <v/>
      </c>
      <c r="K432" s="505" t="str">
        <f ca="1"/>
        <v/>
      </c>
      <c r="L432" s="512" t="str">
        <f ca="1"/>
        <v/>
      </c>
      <c r="M432" s="448" t="str">
        <f ca="1"/>
        <v/>
      </c>
      <c r="N432" s="448" t="str">
        <f ca="1"/>
        <v/>
      </c>
    </row>
    <row r="433" spans="1:14" x14ac:dyDescent="0.2">
      <c r="A433" s="5"/>
      <c r="B433" s="249"/>
      <c r="C433" s="383" t="str">
        <f ca="1"/>
        <v/>
      </c>
      <c r="D433" s="489" t="str">
        <f ca="1"/>
        <v/>
      </c>
      <c r="E433" s="505" t="str">
        <f ca="1"/>
        <v/>
      </c>
      <c r="F433" s="489" t="str">
        <f ca="1"/>
        <v/>
      </c>
      <c r="G433" s="490" t="str">
        <f ca="1"/>
        <v/>
      </c>
      <c r="H433" s="490" t="str">
        <f ca="1"/>
        <v/>
      </c>
      <c r="I433" s="490" t="str">
        <f ca="1"/>
        <v/>
      </c>
      <c r="J433" s="490" t="str">
        <f ca="1"/>
        <v/>
      </c>
      <c r="K433" s="505" t="str">
        <f ca="1"/>
        <v/>
      </c>
      <c r="L433" s="512" t="str">
        <f ca="1"/>
        <v/>
      </c>
      <c r="M433" s="448" t="str">
        <f ca="1"/>
        <v/>
      </c>
      <c r="N433" s="448" t="str">
        <f ca="1"/>
        <v/>
      </c>
    </row>
    <row r="434" spans="1:14" x14ac:dyDescent="0.2">
      <c r="A434" s="5"/>
      <c r="B434" s="249"/>
      <c r="C434" s="383" t="str">
        <f ca="1"/>
        <v/>
      </c>
      <c r="D434" s="489" t="str">
        <f ca="1"/>
        <v/>
      </c>
      <c r="E434" s="505" t="str">
        <f ca="1"/>
        <v/>
      </c>
      <c r="F434" s="489" t="str">
        <f ca="1"/>
        <v/>
      </c>
      <c r="G434" s="490" t="str">
        <f ca="1"/>
        <v/>
      </c>
      <c r="H434" s="490" t="str">
        <f ca="1"/>
        <v/>
      </c>
      <c r="I434" s="490" t="str">
        <f ca="1"/>
        <v/>
      </c>
      <c r="J434" s="490" t="str">
        <f ca="1"/>
        <v/>
      </c>
      <c r="K434" s="505" t="str">
        <f ca="1"/>
        <v/>
      </c>
      <c r="L434" s="512" t="str">
        <f ca="1"/>
        <v/>
      </c>
      <c r="M434" s="448" t="str">
        <f ca="1"/>
        <v/>
      </c>
      <c r="N434" s="448" t="str">
        <f ca="1"/>
        <v/>
      </c>
    </row>
    <row r="435" spans="1:14" x14ac:dyDescent="0.2">
      <c r="A435" s="5"/>
      <c r="B435" s="249"/>
      <c r="C435" s="12"/>
      <c r="D435" s="489"/>
      <c r="E435" s="505"/>
      <c r="F435" s="489"/>
      <c r="G435" s="490"/>
      <c r="H435" s="490"/>
      <c r="I435" s="490"/>
      <c r="J435" s="490"/>
      <c r="K435" s="505"/>
      <c r="L435" s="512"/>
      <c r="M435" s="448"/>
      <c r="N435" s="448"/>
    </row>
    <row r="436" spans="1:14" x14ac:dyDescent="0.2">
      <c r="A436" s="5"/>
      <c r="B436" s="249" t="str">
        <f ca="1">+'I-4 History'!B327</f>
        <v>A-12</v>
      </c>
      <c r="C436" s="14" t="str">
        <f ca="1">+'I-4 History'!C327</f>
        <v>Corporate Finance</v>
      </c>
      <c r="D436" s="489"/>
      <c r="E436" s="505"/>
      <c r="F436" s="489"/>
      <c r="G436" s="490"/>
      <c r="H436" s="490"/>
      <c r="I436" s="490"/>
      <c r="J436" s="490"/>
      <c r="K436" s="505"/>
      <c r="L436" s="512"/>
      <c r="M436" s="448"/>
      <c r="N436" s="448"/>
    </row>
    <row r="437" spans="1:14" x14ac:dyDescent="0.2">
      <c r="A437" s="5"/>
      <c r="B437" s="249"/>
      <c r="C437" s="383" t="str">
        <f t="array" aca="1" ref="C437:K446" ca="1">+'A-12'!$A$160:$I$169</f>
        <v>Step Change</v>
      </c>
      <c r="D437" s="489">
        <f ca="1"/>
        <v>0</v>
      </c>
      <c r="E437" s="505">
        <f ca="1"/>
        <v>0</v>
      </c>
      <c r="F437" s="489">
        <f ca="1"/>
        <v>0</v>
      </c>
      <c r="G437" s="490">
        <f ca="1"/>
        <v>0</v>
      </c>
      <c r="H437" s="490">
        <f ca="1"/>
        <v>0</v>
      </c>
      <c r="I437" s="490">
        <f ca="1"/>
        <v>0</v>
      </c>
      <c r="J437" s="490">
        <f ca="1"/>
        <v>0</v>
      </c>
      <c r="K437" s="505">
        <f ca="1"/>
        <v>0</v>
      </c>
      <c r="L437" s="512">
        <f t="array" aca="1" ref="L437:N446" ca="1">+'A-12'!$K$160:$M$169</f>
        <v>0</v>
      </c>
      <c r="M437" s="448">
        <f ca="1"/>
        <v>0</v>
      </c>
      <c r="N437" s="448">
        <f ca="1"/>
        <v>0</v>
      </c>
    </row>
    <row r="438" spans="1:14" x14ac:dyDescent="0.2">
      <c r="A438" s="5"/>
      <c r="B438" s="249"/>
      <c r="C438" s="381" t="str">
        <f ca="1"/>
        <v/>
      </c>
      <c r="D438" s="489" t="str">
        <f ca="1"/>
        <v/>
      </c>
      <c r="E438" s="505" t="str">
        <f ca="1"/>
        <v/>
      </c>
      <c r="F438" s="489" t="str">
        <f ca="1"/>
        <v/>
      </c>
      <c r="G438" s="490" t="str">
        <f ca="1"/>
        <v/>
      </c>
      <c r="H438" s="490" t="str">
        <f ca="1"/>
        <v/>
      </c>
      <c r="I438" s="490" t="str">
        <f ca="1"/>
        <v/>
      </c>
      <c r="J438" s="490" t="str">
        <f ca="1"/>
        <v/>
      </c>
      <c r="K438" s="505" t="str">
        <f ca="1"/>
        <v/>
      </c>
      <c r="L438" s="512" t="str">
        <f ca="1"/>
        <v/>
      </c>
      <c r="M438" s="448" t="str">
        <f ca="1"/>
        <v/>
      </c>
      <c r="N438" s="448" t="str">
        <f ca="1"/>
        <v/>
      </c>
    </row>
    <row r="439" spans="1:14" x14ac:dyDescent="0.2">
      <c r="A439" s="5"/>
      <c r="B439" s="249"/>
      <c r="C439" s="381" t="str">
        <f ca="1"/>
        <v/>
      </c>
      <c r="D439" s="489" t="str">
        <f ca="1"/>
        <v/>
      </c>
      <c r="E439" s="505" t="str">
        <f ca="1"/>
        <v/>
      </c>
      <c r="F439" s="489" t="str">
        <f ca="1"/>
        <v/>
      </c>
      <c r="G439" s="490" t="str">
        <f ca="1"/>
        <v/>
      </c>
      <c r="H439" s="490" t="str">
        <f ca="1"/>
        <v/>
      </c>
      <c r="I439" s="490" t="str">
        <f ca="1"/>
        <v/>
      </c>
      <c r="J439" s="490" t="str">
        <f ca="1"/>
        <v/>
      </c>
      <c r="K439" s="505" t="str">
        <f ca="1"/>
        <v/>
      </c>
      <c r="L439" s="512" t="str">
        <f ca="1"/>
        <v/>
      </c>
      <c r="M439" s="448" t="str">
        <f ca="1"/>
        <v/>
      </c>
      <c r="N439" s="448" t="str">
        <f ca="1"/>
        <v/>
      </c>
    </row>
    <row r="440" spans="1:14" x14ac:dyDescent="0.2">
      <c r="A440" s="5"/>
      <c r="B440" s="249"/>
      <c r="C440" s="381" t="str">
        <f ca="1"/>
        <v/>
      </c>
      <c r="D440" s="489" t="str">
        <f ca="1"/>
        <v/>
      </c>
      <c r="E440" s="505" t="str">
        <f ca="1"/>
        <v/>
      </c>
      <c r="F440" s="489" t="str">
        <f ca="1"/>
        <v/>
      </c>
      <c r="G440" s="490" t="str">
        <f ca="1"/>
        <v/>
      </c>
      <c r="H440" s="490" t="str">
        <f ca="1"/>
        <v/>
      </c>
      <c r="I440" s="490" t="str">
        <f ca="1"/>
        <v/>
      </c>
      <c r="J440" s="490" t="str">
        <f ca="1"/>
        <v/>
      </c>
      <c r="K440" s="505" t="str">
        <f ca="1"/>
        <v/>
      </c>
      <c r="L440" s="512" t="str">
        <f ca="1"/>
        <v/>
      </c>
      <c r="M440" s="448" t="str">
        <f ca="1"/>
        <v/>
      </c>
      <c r="N440" s="448" t="str">
        <f ca="1"/>
        <v/>
      </c>
    </row>
    <row r="441" spans="1:14" x14ac:dyDescent="0.2">
      <c r="A441" s="5"/>
      <c r="B441" s="249"/>
      <c r="C441" s="381" t="str">
        <f ca="1"/>
        <v/>
      </c>
      <c r="D441" s="489" t="str">
        <f ca="1"/>
        <v/>
      </c>
      <c r="E441" s="505" t="str">
        <f ca="1"/>
        <v/>
      </c>
      <c r="F441" s="489" t="str">
        <f ca="1"/>
        <v/>
      </c>
      <c r="G441" s="490" t="str">
        <f ca="1"/>
        <v/>
      </c>
      <c r="H441" s="490" t="str">
        <f ca="1"/>
        <v/>
      </c>
      <c r="I441" s="490" t="str">
        <f ca="1"/>
        <v/>
      </c>
      <c r="J441" s="490" t="str">
        <f ca="1"/>
        <v/>
      </c>
      <c r="K441" s="505" t="str">
        <f ca="1"/>
        <v/>
      </c>
      <c r="L441" s="512" t="str">
        <f ca="1"/>
        <v/>
      </c>
      <c r="M441" s="448" t="str">
        <f ca="1"/>
        <v/>
      </c>
      <c r="N441" s="448" t="str">
        <f ca="1"/>
        <v/>
      </c>
    </row>
    <row r="442" spans="1:14" x14ac:dyDescent="0.2">
      <c r="A442" s="5"/>
      <c r="B442" s="249"/>
      <c r="C442" s="383" t="str">
        <f ca="1"/>
        <v/>
      </c>
      <c r="D442" s="489" t="str">
        <f ca="1"/>
        <v/>
      </c>
      <c r="E442" s="505" t="str">
        <f ca="1"/>
        <v/>
      </c>
      <c r="F442" s="489" t="str">
        <f ca="1"/>
        <v/>
      </c>
      <c r="G442" s="490" t="str">
        <f ca="1"/>
        <v/>
      </c>
      <c r="H442" s="490" t="str">
        <f ca="1"/>
        <v/>
      </c>
      <c r="I442" s="490" t="str">
        <f ca="1"/>
        <v/>
      </c>
      <c r="J442" s="490" t="str">
        <f ca="1"/>
        <v/>
      </c>
      <c r="K442" s="505" t="str">
        <f ca="1"/>
        <v/>
      </c>
      <c r="L442" s="512" t="str">
        <f ca="1"/>
        <v/>
      </c>
      <c r="M442" s="448" t="str">
        <f ca="1"/>
        <v/>
      </c>
      <c r="N442" s="448" t="str">
        <f ca="1"/>
        <v/>
      </c>
    </row>
    <row r="443" spans="1:14" x14ac:dyDescent="0.2">
      <c r="A443" s="5"/>
      <c r="B443" s="249"/>
      <c r="C443" s="383" t="str">
        <f ca="1"/>
        <v/>
      </c>
      <c r="D443" s="489" t="str">
        <f ca="1"/>
        <v/>
      </c>
      <c r="E443" s="505" t="str">
        <f ca="1"/>
        <v/>
      </c>
      <c r="F443" s="489" t="str">
        <f ca="1"/>
        <v/>
      </c>
      <c r="G443" s="490" t="str">
        <f ca="1"/>
        <v/>
      </c>
      <c r="H443" s="490" t="str">
        <f ca="1"/>
        <v/>
      </c>
      <c r="I443" s="490" t="str">
        <f ca="1"/>
        <v/>
      </c>
      <c r="J443" s="490" t="str">
        <f ca="1"/>
        <v/>
      </c>
      <c r="K443" s="505" t="str">
        <f ca="1"/>
        <v/>
      </c>
      <c r="L443" s="512" t="str">
        <f ca="1"/>
        <v/>
      </c>
      <c r="M443" s="448" t="str">
        <f ca="1"/>
        <v/>
      </c>
      <c r="N443" s="448" t="str">
        <f ca="1"/>
        <v/>
      </c>
    </row>
    <row r="444" spans="1:14" x14ac:dyDescent="0.2">
      <c r="A444" s="5"/>
      <c r="B444" s="249"/>
      <c r="C444" s="383" t="str">
        <f ca="1"/>
        <v/>
      </c>
      <c r="D444" s="489" t="str">
        <f ca="1"/>
        <v/>
      </c>
      <c r="E444" s="505" t="str">
        <f ca="1"/>
        <v/>
      </c>
      <c r="F444" s="489" t="str">
        <f ca="1"/>
        <v/>
      </c>
      <c r="G444" s="490" t="str">
        <f ca="1"/>
        <v/>
      </c>
      <c r="H444" s="490" t="str">
        <f ca="1"/>
        <v/>
      </c>
      <c r="I444" s="490" t="str">
        <f ca="1"/>
        <v/>
      </c>
      <c r="J444" s="490" t="str">
        <f ca="1"/>
        <v/>
      </c>
      <c r="K444" s="505" t="str">
        <f ca="1"/>
        <v/>
      </c>
      <c r="L444" s="512" t="str">
        <f ca="1"/>
        <v/>
      </c>
      <c r="M444" s="448" t="str">
        <f ca="1"/>
        <v/>
      </c>
      <c r="N444" s="448" t="str">
        <f ca="1"/>
        <v/>
      </c>
    </row>
    <row r="445" spans="1:14" x14ac:dyDescent="0.2">
      <c r="A445" s="5"/>
      <c r="B445" s="249"/>
      <c r="C445" s="383" t="str">
        <f ca="1"/>
        <v/>
      </c>
      <c r="D445" s="489" t="str">
        <f ca="1"/>
        <v/>
      </c>
      <c r="E445" s="505" t="str">
        <f ca="1"/>
        <v/>
      </c>
      <c r="F445" s="489" t="str">
        <f ca="1"/>
        <v/>
      </c>
      <c r="G445" s="490" t="str">
        <f ca="1"/>
        <v/>
      </c>
      <c r="H445" s="490" t="str">
        <f ca="1"/>
        <v/>
      </c>
      <c r="I445" s="490" t="str">
        <f ca="1"/>
        <v/>
      </c>
      <c r="J445" s="490" t="str">
        <f ca="1"/>
        <v/>
      </c>
      <c r="K445" s="505" t="str">
        <f ca="1"/>
        <v/>
      </c>
      <c r="L445" s="512" t="str">
        <f ca="1"/>
        <v/>
      </c>
      <c r="M445" s="448" t="str">
        <f ca="1"/>
        <v/>
      </c>
      <c r="N445" s="448" t="str">
        <f ca="1"/>
        <v/>
      </c>
    </row>
    <row r="446" spans="1:14" x14ac:dyDescent="0.2">
      <c r="A446" s="5"/>
      <c r="B446" s="249"/>
      <c r="C446" s="383" t="str">
        <f ca="1"/>
        <v/>
      </c>
      <c r="D446" s="489" t="str">
        <f ca="1"/>
        <v/>
      </c>
      <c r="E446" s="505" t="str">
        <f ca="1"/>
        <v/>
      </c>
      <c r="F446" s="489" t="str">
        <f ca="1"/>
        <v/>
      </c>
      <c r="G446" s="490" t="str">
        <f ca="1"/>
        <v/>
      </c>
      <c r="H446" s="490" t="str">
        <f ca="1"/>
        <v/>
      </c>
      <c r="I446" s="490" t="str">
        <f ca="1"/>
        <v/>
      </c>
      <c r="J446" s="490" t="str">
        <f ca="1"/>
        <v/>
      </c>
      <c r="K446" s="505" t="str">
        <f ca="1"/>
        <v/>
      </c>
      <c r="L446" s="512" t="str">
        <f ca="1"/>
        <v/>
      </c>
      <c r="M446" s="448" t="str">
        <f ca="1"/>
        <v/>
      </c>
      <c r="N446" s="448" t="str">
        <f ca="1"/>
        <v/>
      </c>
    </row>
    <row r="447" spans="1:14" x14ac:dyDescent="0.2">
      <c r="A447" s="5"/>
      <c r="B447" s="249"/>
      <c r="C447" s="12"/>
      <c r="D447" s="489"/>
      <c r="E447" s="505"/>
      <c r="F447" s="489"/>
      <c r="G447" s="490"/>
      <c r="H447" s="490"/>
      <c r="I447" s="490"/>
      <c r="J447" s="490"/>
      <c r="K447" s="505"/>
      <c r="L447" s="512"/>
      <c r="M447" s="448"/>
      <c r="N447" s="448"/>
    </row>
    <row r="448" spans="1:14" x14ac:dyDescent="0.2">
      <c r="A448" s="5"/>
      <c r="B448" s="249" t="str">
        <f ca="1">+'I-4 History'!B336</f>
        <v>A-13</v>
      </c>
      <c r="C448" s="14" t="str">
        <f ca="1">+'I-4 History'!C336</f>
        <v>Operational Finance</v>
      </c>
      <c r="D448" s="489"/>
      <c r="E448" s="505"/>
      <c r="F448" s="489"/>
      <c r="G448" s="490"/>
      <c r="H448" s="490"/>
      <c r="I448" s="490"/>
      <c r="J448" s="490"/>
      <c r="K448" s="505"/>
      <c r="L448" s="512"/>
      <c r="M448" s="448"/>
      <c r="N448" s="448"/>
    </row>
    <row r="449" spans="1:14" x14ac:dyDescent="0.2">
      <c r="A449" s="5"/>
      <c r="B449" s="249"/>
      <c r="C449" s="383" t="str">
        <f t="array" aca="1" ref="C449:K458" ca="1">+'A-13'!$A$160:$I$169</f>
        <v>Step Change</v>
      </c>
      <c r="D449" s="489">
        <f ca="1"/>
        <v>0</v>
      </c>
      <c r="E449" s="505">
        <f ca="1"/>
        <v>0</v>
      </c>
      <c r="F449" s="489">
        <f ca="1"/>
        <v>0</v>
      </c>
      <c r="G449" s="490">
        <f ca="1"/>
        <v>0</v>
      </c>
      <c r="H449" s="490">
        <f ca="1"/>
        <v>0</v>
      </c>
      <c r="I449" s="490">
        <f ca="1"/>
        <v>0</v>
      </c>
      <c r="J449" s="490">
        <f ca="1"/>
        <v>0</v>
      </c>
      <c r="K449" s="505">
        <f ca="1"/>
        <v>0</v>
      </c>
      <c r="L449" s="512">
        <f t="array" aca="1" ref="L449:N458" ca="1">+'A-13'!$K$160:$M$169</f>
        <v>0</v>
      </c>
      <c r="M449" s="448">
        <f ca="1"/>
        <v>0</v>
      </c>
      <c r="N449" s="448">
        <f ca="1"/>
        <v>0</v>
      </c>
    </row>
    <row r="450" spans="1:14" x14ac:dyDescent="0.2">
      <c r="A450" s="5"/>
      <c r="B450" s="249"/>
      <c r="C450" s="381" t="str">
        <f ca="1"/>
        <v/>
      </c>
      <c r="D450" s="489" t="str">
        <f ca="1"/>
        <v/>
      </c>
      <c r="E450" s="505" t="str">
        <f ca="1"/>
        <v/>
      </c>
      <c r="F450" s="489" t="str">
        <f ca="1"/>
        <v/>
      </c>
      <c r="G450" s="490" t="str">
        <f ca="1"/>
        <v/>
      </c>
      <c r="H450" s="490" t="str">
        <f ca="1"/>
        <v/>
      </c>
      <c r="I450" s="490" t="str">
        <f ca="1"/>
        <v/>
      </c>
      <c r="J450" s="490" t="str">
        <f ca="1"/>
        <v/>
      </c>
      <c r="K450" s="505" t="str">
        <f ca="1"/>
        <v/>
      </c>
      <c r="L450" s="512" t="str">
        <f ca="1"/>
        <v/>
      </c>
      <c r="M450" s="448" t="str">
        <f ca="1"/>
        <v/>
      </c>
      <c r="N450" s="448" t="str">
        <f ca="1"/>
        <v/>
      </c>
    </row>
    <row r="451" spans="1:14" x14ac:dyDescent="0.2">
      <c r="A451" s="5"/>
      <c r="B451" s="249"/>
      <c r="C451" s="381" t="str">
        <f ca="1"/>
        <v/>
      </c>
      <c r="D451" s="489" t="str">
        <f ca="1"/>
        <v/>
      </c>
      <c r="E451" s="505" t="str">
        <f ca="1"/>
        <v/>
      </c>
      <c r="F451" s="489" t="str">
        <f ca="1"/>
        <v/>
      </c>
      <c r="G451" s="490" t="str">
        <f ca="1"/>
        <v/>
      </c>
      <c r="H451" s="490" t="str">
        <f ca="1"/>
        <v/>
      </c>
      <c r="I451" s="490" t="str">
        <f ca="1"/>
        <v/>
      </c>
      <c r="J451" s="490" t="str">
        <f ca="1"/>
        <v/>
      </c>
      <c r="K451" s="505" t="str">
        <f ca="1"/>
        <v/>
      </c>
      <c r="L451" s="512" t="str">
        <f ca="1"/>
        <v/>
      </c>
      <c r="M451" s="448" t="str">
        <f ca="1"/>
        <v/>
      </c>
      <c r="N451" s="448" t="str">
        <f ca="1"/>
        <v/>
      </c>
    </row>
    <row r="452" spans="1:14" x14ac:dyDescent="0.2">
      <c r="A452" s="5"/>
      <c r="B452" s="249"/>
      <c r="C452" s="381" t="str">
        <f ca="1"/>
        <v/>
      </c>
      <c r="D452" s="489" t="str">
        <f ca="1"/>
        <v/>
      </c>
      <c r="E452" s="505" t="str">
        <f ca="1"/>
        <v/>
      </c>
      <c r="F452" s="489" t="str">
        <f ca="1"/>
        <v/>
      </c>
      <c r="G452" s="490" t="str">
        <f ca="1"/>
        <v/>
      </c>
      <c r="H452" s="490" t="str">
        <f ca="1"/>
        <v/>
      </c>
      <c r="I452" s="490" t="str">
        <f ca="1"/>
        <v/>
      </c>
      <c r="J452" s="490" t="str">
        <f ca="1"/>
        <v/>
      </c>
      <c r="K452" s="505" t="str">
        <f ca="1"/>
        <v/>
      </c>
      <c r="L452" s="512" t="str">
        <f ca="1"/>
        <v/>
      </c>
      <c r="M452" s="448" t="str">
        <f ca="1"/>
        <v/>
      </c>
      <c r="N452" s="448" t="str">
        <f ca="1"/>
        <v/>
      </c>
    </row>
    <row r="453" spans="1:14" x14ac:dyDescent="0.2">
      <c r="A453" s="5"/>
      <c r="B453" s="249"/>
      <c r="C453" s="381" t="str">
        <f ca="1"/>
        <v/>
      </c>
      <c r="D453" s="489" t="str">
        <f ca="1"/>
        <v/>
      </c>
      <c r="E453" s="505" t="str">
        <f ca="1"/>
        <v/>
      </c>
      <c r="F453" s="489" t="str">
        <f ca="1"/>
        <v/>
      </c>
      <c r="G453" s="490" t="str">
        <f ca="1"/>
        <v/>
      </c>
      <c r="H453" s="490" t="str">
        <f ca="1"/>
        <v/>
      </c>
      <c r="I453" s="490" t="str">
        <f ca="1"/>
        <v/>
      </c>
      <c r="J453" s="490" t="str">
        <f ca="1"/>
        <v/>
      </c>
      <c r="K453" s="505" t="str">
        <f ca="1"/>
        <v/>
      </c>
      <c r="L453" s="512" t="str">
        <f ca="1"/>
        <v/>
      </c>
      <c r="M453" s="448" t="str">
        <f ca="1"/>
        <v/>
      </c>
      <c r="N453" s="448" t="str">
        <f ca="1"/>
        <v/>
      </c>
    </row>
    <row r="454" spans="1:14" x14ac:dyDescent="0.2">
      <c r="B454" s="249"/>
      <c r="C454" s="383" t="str">
        <f ca="1"/>
        <v/>
      </c>
      <c r="D454" s="489" t="str">
        <f ca="1"/>
        <v/>
      </c>
      <c r="E454" s="505" t="str">
        <f ca="1"/>
        <v/>
      </c>
      <c r="F454" s="489" t="str">
        <f ca="1"/>
        <v/>
      </c>
      <c r="G454" s="490" t="str">
        <f ca="1"/>
        <v/>
      </c>
      <c r="H454" s="490" t="str">
        <f ca="1"/>
        <v/>
      </c>
      <c r="I454" s="490" t="str">
        <f ca="1"/>
        <v/>
      </c>
      <c r="J454" s="490" t="str">
        <f ca="1"/>
        <v/>
      </c>
      <c r="K454" s="505" t="str">
        <f ca="1"/>
        <v/>
      </c>
      <c r="L454" s="512" t="str">
        <f ca="1"/>
        <v/>
      </c>
      <c r="M454" s="448" t="str">
        <f ca="1"/>
        <v/>
      </c>
      <c r="N454" s="448" t="str">
        <f ca="1"/>
        <v/>
      </c>
    </row>
    <row r="455" spans="1:14" x14ac:dyDescent="0.2">
      <c r="B455" s="249"/>
      <c r="C455" s="383" t="str">
        <f ca="1"/>
        <v/>
      </c>
      <c r="D455" s="489" t="str">
        <f ca="1"/>
        <v/>
      </c>
      <c r="E455" s="505" t="str">
        <f ca="1"/>
        <v/>
      </c>
      <c r="F455" s="489" t="str">
        <f ca="1"/>
        <v/>
      </c>
      <c r="G455" s="490" t="str">
        <f ca="1"/>
        <v/>
      </c>
      <c r="H455" s="490" t="str">
        <f ca="1"/>
        <v/>
      </c>
      <c r="I455" s="490" t="str">
        <f ca="1"/>
        <v/>
      </c>
      <c r="J455" s="490" t="str">
        <f ca="1"/>
        <v/>
      </c>
      <c r="K455" s="505" t="str">
        <f ca="1"/>
        <v/>
      </c>
      <c r="L455" s="512" t="str">
        <f ca="1"/>
        <v/>
      </c>
      <c r="M455" s="448" t="str">
        <f ca="1"/>
        <v/>
      </c>
      <c r="N455" s="448" t="str">
        <f ca="1"/>
        <v/>
      </c>
    </row>
    <row r="456" spans="1:14" x14ac:dyDescent="0.2">
      <c r="B456" s="249"/>
      <c r="C456" s="383" t="str">
        <f ca="1"/>
        <v/>
      </c>
      <c r="D456" s="489" t="str">
        <f ca="1"/>
        <v/>
      </c>
      <c r="E456" s="505" t="str">
        <f ca="1"/>
        <v/>
      </c>
      <c r="F456" s="489" t="str">
        <f ca="1"/>
        <v/>
      </c>
      <c r="G456" s="490" t="str">
        <f ca="1"/>
        <v/>
      </c>
      <c r="H456" s="490" t="str">
        <f ca="1"/>
        <v/>
      </c>
      <c r="I456" s="490" t="str">
        <f ca="1"/>
        <v/>
      </c>
      <c r="J456" s="490" t="str">
        <f ca="1"/>
        <v/>
      </c>
      <c r="K456" s="505" t="str">
        <f ca="1"/>
        <v/>
      </c>
      <c r="L456" s="512" t="str">
        <f ca="1"/>
        <v/>
      </c>
      <c r="M456" s="448" t="str">
        <f ca="1"/>
        <v/>
      </c>
      <c r="N456" s="448" t="str">
        <f ca="1"/>
        <v/>
      </c>
    </row>
    <row r="457" spans="1:14" x14ac:dyDescent="0.2">
      <c r="B457" s="249"/>
      <c r="C457" s="383" t="str">
        <f ca="1"/>
        <v/>
      </c>
      <c r="D457" s="489" t="str">
        <f ca="1"/>
        <v/>
      </c>
      <c r="E457" s="505" t="str">
        <f ca="1"/>
        <v/>
      </c>
      <c r="F457" s="489" t="str">
        <f ca="1"/>
        <v/>
      </c>
      <c r="G457" s="490" t="str">
        <f ca="1"/>
        <v/>
      </c>
      <c r="H457" s="490" t="str">
        <f ca="1"/>
        <v/>
      </c>
      <c r="I457" s="490" t="str">
        <f ca="1"/>
        <v/>
      </c>
      <c r="J457" s="490" t="str">
        <f ca="1"/>
        <v/>
      </c>
      <c r="K457" s="505" t="str">
        <f ca="1"/>
        <v/>
      </c>
      <c r="L457" s="512" t="str">
        <f ca="1"/>
        <v/>
      </c>
      <c r="M457" s="448" t="str">
        <f ca="1"/>
        <v/>
      </c>
      <c r="N457" s="448" t="str">
        <f ca="1"/>
        <v/>
      </c>
    </row>
    <row r="458" spans="1:14" x14ac:dyDescent="0.2">
      <c r="B458" s="249"/>
      <c r="C458" s="383" t="str">
        <f ca="1"/>
        <v/>
      </c>
      <c r="D458" s="489" t="str">
        <f ca="1"/>
        <v/>
      </c>
      <c r="E458" s="505" t="str">
        <f ca="1"/>
        <v/>
      </c>
      <c r="F458" s="489" t="str">
        <f ca="1"/>
        <v/>
      </c>
      <c r="G458" s="490" t="str">
        <f ca="1"/>
        <v/>
      </c>
      <c r="H458" s="490" t="str">
        <f ca="1"/>
        <v/>
      </c>
      <c r="I458" s="490" t="str">
        <f ca="1"/>
        <v/>
      </c>
      <c r="J458" s="490" t="str">
        <f ca="1"/>
        <v/>
      </c>
      <c r="K458" s="505" t="str">
        <f ca="1"/>
        <v/>
      </c>
      <c r="L458" s="512" t="str">
        <f ca="1"/>
        <v/>
      </c>
      <c r="M458" s="448" t="str">
        <f ca="1"/>
        <v/>
      </c>
      <c r="N458" s="448" t="str">
        <f ca="1"/>
        <v/>
      </c>
    </row>
    <row r="459" spans="1:14" x14ac:dyDescent="0.2">
      <c r="B459" s="249"/>
      <c r="C459" s="12"/>
      <c r="D459" s="489"/>
      <c r="E459" s="505"/>
      <c r="F459" s="489"/>
      <c r="G459" s="490"/>
      <c r="H459" s="490"/>
      <c r="I459" s="490"/>
      <c r="J459" s="490"/>
      <c r="K459" s="505"/>
      <c r="L459" s="512"/>
      <c r="M459" s="448"/>
      <c r="N459" s="448"/>
    </row>
    <row r="460" spans="1:14" x14ac:dyDescent="0.2">
      <c r="A460" s="5"/>
      <c r="B460" s="249" t="str">
        <f ca="1">+'I-4 History'!B345</f>
        <v>A-14</v>
      </c>
      <c r="C460" s="14" t="str">
        <f ca="1">+'I-4 History'!C345</f>
        <v>Regulatory Finance</v>
      </c>
      <c r="D460" s="489"/>
      <c r="E460" s="505"/>
      <c r="F460" s="489"/>
      <c r="G460" s="490"/>
      <c r="H460" s="490"/>
      <c r="I460" s="490"/>
      <c r="J460" s="490"/>
      <c r="K460" s="505"/>
      <c r="L460" s="512"/>
      <c r="M460" s="448"/>
      <c r="N460" s="448"/>
    </row>
    <row r="461" spans="1:14" x14ac:dyDescent="0.2">
      <c r="A461" s="5"/>
      <c r="B461" s="249"/>
      <c r="C461" s="383" t="str">
        <f t="array" aca="1" ref="C461:K470" ca="1">+'A-14'!$A$160:$I$169</f>
        <v>Step Change</v>
      </c>
      <c r="D461" s="489">
        <f ca="1"/>
        <v>0</v>
      </c>
      <c r="E461" s="505">
        <f ca="1"/>
        <v>0</v>
      </c>
      <c r="F461" s="489">
        <f ca="1"/>
        <v>0</v>
      </c>
      <c r="G461" s="490">
        <f ca="1"/>
        <v>0</v>
      </c>
      <c r="H461" s="490">
        <f ca="1"/>
        <v>0</v>
      </c>
      <c r="I461" s="490">
        <f ca="1"/>
        <v>0</v>
      </c>
      <c r="J461" s="490">
        <f ca="1"/>
        <v>0</v>
      </c>
      <c r="K461" s="505">
        <f ca="1"/>
        <v>0</v>
      </c>
      <c r="L461" s="512">
        <f t="array" aca="1" ref="L461:N470" ca="1">+'A-14'!$K$160:$M$169</f>
        <v>0</v>
      </c>
      <c r="M461" s="448">
        <f ca="1"/>
        <v>0</v>
      </c>
      <c r="N461" s="448">
        <f ca="1"/>
        <v>0</v>
      </c>
    </row>
    <row r="462" spans="1:14" x14ac:dyDescent="0.2">
      <c r="A462" s="5"/>
      <c r="B462" s="249"/>
      <c r="C462" s="381" t="str">
        <f ca="1"/>
        <v/>
      </c>
      <c r="D462" s="489" t="str">
        <f ca="1"/>
        <v/>
      </c>
      <c r="E462" s="505" t="str">
        <f ca="1"/>
        <v/>
      </c>
      <c r="F462" s="489" t="str">
        <f ca="1"/>
        <v/>
      </c>
      <c r="G462" s="490" t="str">
        <f ca="1"/>
        <v/>
      </c>
      <c r="H462" s="490" t="str">
        <f ca="1"/>
        <v/>
      </c>
      <c r="I462" s="490" t="str">
        <f ca="1"/>
        <v/>
      </c>
      <c r="J462" s="490" t="str">
        <f ca="1"/>
        <v/>
      </c>
      <c r="K462" s="505" t="str">
        <f ca="1"/>
        <v/>
      </c>
      <c r="L462" s="512" t="str">
        <f ca="1"/>
        <v/>
      </c>
      <c r="M462" s="448" t="str">
        <f ca="1"/>
        <v/>
      </c>
      <c r="N462" s="448" t="str">
        <f ca="1"/>
        <v/>
      </c>
    </row>
    <row r="463" spans="1:14" x14ac:dyDescent="0.2">
      <c r="A463" s="5"/>
      <c r="B463" s="249"/>
      <c r="C463" s="381" t="str">
        <f ca="1"/>
        <v/>
      </c>
      <c r="D463" s="489" t="str">
        <f ca="1"/>
        <v/>
      </c>
      <c r="E463" s="505" t="str">
        <f ca="1"/>
        <v/>
      </c>
      <c r="F463" s="489" t="str">
        <f ca="1"/>
        <v/>
      </c>
      <c r="G463" s="490" t="str">
        <f ca="1"/>
        <v/>
      </c>
      <c r="H463" s="490" t="str">
        <f ca="1"/>
        <v/>
      </c>
      <c r="I463" s="490" t="str">
        <f ca="1"/>
        <v/>
      </c>
      <c r="J463" s="490" t="str">
        <f ca="1"/>
        <v/>
      </c>
      <c r="K463" s="505" t="str">
        <f ca="1"/>
        <v/>
      </c>
      <c r="L463" s="512" t="str">
        <f ca="1"/>
        <v/>
      </c>
      <c r="M463" s="448" t="str">
        <f ca="1"/>
        <v/>
      </c>
      <c r="N463" s="448" t="str">
        <f ca="1"/>
        <v/>
      </c>
    </row>
    <row r="464" spans="1:14" x14ac:dyDescent="0.2">
      <c r="A464" s="5"/>
      <c r="B464" s="249"/>
      <c r="C464" s="381" t="str">
        <f ca="1"/>
        <v/>
      </c>
      <c r="D464" s="489" t="str">
        <f ca="1"/>
        <v/>
      </c>
      <c r="E464" s="505" t="str">
        <f ca="1"/>
        <v/>
      </c>
      <c r="F464" s="489" t="str">
        <f ca="1"/>
        <v/>
      </c>
      <c r="G464" s="490" t="str">
        <f ca="1"/>
        <v/>
      </c>
      <c r="H464" s="490" t="str">
        <f ca="1"/>
        <v/>
      </c>
      <c r="I464" s="490" t="str">
        <f ca="1"/>
        <v/>
      </c>
      <c r="J464" s="490" t="str">
        <f ca="1"/>
        <v/>
      </c>
      <c r="K464" s="505" t="str">
        <f ca="1"/>
        <v/>
      </c>
      <c r="L464" s="512" t="str">
        <f ca="1"/>
        <v/>
      </c>
      <c r="M464" s="448" t="str">
        <f ca="1"/>
        <v/>
      </c>
      <c r="N464" s="448" t="str">
        <f ca="1"/>
        <v/>
      </c>
    </row>
    <row r="465" spans="1:14" x14ac:dyDescent="0.2">
      <c r="A465" s="5"/>
      <c r="B465" s="249"/>
      <c r="C465" s="381" t="str">
        <f ca="1"/>
        <v/>
      </c>
      <c r="D465" s="489" t="str">
        <f ca="1"/>
        <v/>
      </c>
      <c r="E465" s="505" t="str">
        <f ca="1"/>
        <v/>
      </c>
      <c r="F465" s="489" t="str">
        <f ca="1"/>
        <v/>
      </c>
      <c r="G465" s="490" t="str">
        <f ca="1"/>
        <v/>
      </c>
      <c r="H465" s="490" t="str">
        <f ca="1"/>
        <v/>
      </c>
      <c r="I465" s="490" t="str">
        <f ca="1"/>
        <v/>
      </c>
      <c r="J465" s="490" t="str">
        <f ca="1"/>
        <v/>
      </c>
      <c r="K465" s="505" t="str">
        <f ca="1"/>
        <v/>
      </c>
      <c r="L465" s="512" t="str">
        <f ca="1"/>
        <v/>
      </c>
      <c r="M465" s="448" t="str">
        <f ca="1"/>
        <v/>
      </c>
      <c r="N465" s="448" t="str">
        <f ca="1"/>
        <v/>
      </c>
    </row>
    <row r="466" spans="1:14" x14ac:dyDescent="0.2">
      <c r="A466" s="5"/>
      <c r="B466" s="249"/>
      <c r="C466" s="383" t="str">
        <f ca="1"/>
        <v/>
      </c>
      <c r="D466" s="489" t="str">
        <f ca="1"/>
        <v/>
      </c>
      <c r="E466" s="505" t="str">
        <f ca="1"/>
        <v/>
      </c>
      <c r="F466" s="489" t="str">
        <f ca="1"/>
        <v/>
      </c>
      <c r="G466" s="490" t="str">
        <f ca="1"/>
        <v/>
      </c>
      <c r="H466" s="490" t="str">
        <f ca="1"/>
        <v/>
      </c>
      <c r="I466" s="490" t="str">
        <f ca="1"/>
        <v/>
      </c>
      <c r="J466" s="490" t="str">
        <f ca="1"/>
        <v/>
      </c>
      <c r="K466" s="505" t="str">
        <f ca="1"/>
        <v/>
      </c>
      <c r="L466" s="512" t="str">
        <f ca="1"/>
        <v/>
      </c>
      <c r="M466" s="448" t="str">
        <f ca="1"/>
        <v/>
      </c>
      <c r="N466" s="448" t="str">
        <f ca="1"/>
        <v/>
      </c>
    </row>
    <row r="467" spans="1:14" x14ac:dyDescent="0.2">
      <c r="A467" s="5"/>
      <c r="B467" s="249"/>
      <c r="C467" s="383" t="str">
        <f ca="1"/>
        <v/>
      </c>
      <c r="D467" s="489" t="str">
        <f ca="1"/>
        <v/>
      </c>
      <c r="E467" s="505" t="str">
        <f ca="1"/>
        <v/>
      </c>
      <c r="F467" s="489" t="str">
        <f ca="1"/>
        <v/>
      </c>
      <c r="G467" s="490" t="str">
        <f ca="1"/>
        <v/>
      </c>
      <c r="H467" s="490" t="str">
        <f ca="1"/>
        <v/>
      </c>
      <c r="I467" s="490" t="str">
        <f ca="1"/>
        <v/>
      </c>
      <c r="J467" s="490" t="str">
        <f ca="1"/>
        <v/>
      </c>
      <c r="K467" s="505" t="str">
        <f ca="1"/>
        <v/>
      </c>
      <c r="L467" s="512" t="str">
        <f ca="1"/>
        <v/>
      </c>
      <c r="M467" s="448" t="str">
        <f ca="1"/>
        <v/>
      </c>
      <c r="N467" s="448" t="str">
        <f ca="1"/>
        <v/>
      </c>
    </row>
    <row r="468" spans="1:14" x14ac:dyDescent="0.2">
      <c r="A468" s="5"/>
      <c r="B468" s="249"/>
      <c r="C468" s="383" t="str">
        <f ca="1"/>
        <v/>
      </c>
      <c r="D468" s="489" t="str">
        <f ca="1"/>
        <v/>
      </c>
      <c r="E468" s="505" t="str">
        <f ca="1"/>
        <v/>
      </c>
      <c r="F468" s="489" t="str">
        <f ca="1"/>
        <v/>
      </c>
      <c r="G468" s="490" t="str">
        <f ca="1"/>
        <v/>
      </c>
      <c r="H468" s="490" t="str">
        <f ca="1"/>
        <v/>
      </c>
      <c r="I468" s="490" t="str">
        <f ca="1"/>
        <v/>
      </c>
      <c r="J468" s="490" t="str">
        <f ca="1"/>
        <v/>
      </c>
      <c r="K468" s="505" t="str">
        <f ca="1"/>
        <v/>
      </c>
      <c r="L468" s="512" t="str">
        <f ca="1"/>
        <v/>
      </c>
      <c r="M468" s="448" t="str">
        <f ca="1"/>
        <v/>
      </c>
      <c r="N468" s="448" t="str">
        <f ca="1"/>
        <v/>
      </c>
    </row>
    <row r="469" spans="1:14" x14ac:dyDescent="0.2">
      <c r="A469" s="5"/>
      <c r="B469" s="249"/>
      <c r="C469" s="383" t="str">
        <f ca="1"/>
        <v/>
      </c>
      <c r="D469" s="489" t="str">
        <f ca="1"/>
        <v/>
      </c>
      <c r="E469" s="505" t="str">
        <f ca="1"/>
        <v/>
      </c>
      <c r="F469" s="489" t="str">
        <f ca="1"/>
        <v/>
      </c>
      <c r="G469" s="490" t="str">
        <f ca="1"/>
        <v/>
      </c>
      <c r="H469" s="490" t="str">
        <f ca="1"/>
        <v/>
      </c>
      <c r="I469" s="490" t="str">
        <f ca="1"/>
        <v/>
      </c>
      <c r="J469" s="490" t="str">
        <f ca="1"/>
        <v/>
      </c>
      <c r="K469" s="505" t="str">
        <f ca="1"/>
        <v/>
      </c>
      <c r="L469" s="512" t="str">
        <f ca="1"/>
        <v/>
      </c>
      <c r="M469" s="448" t="str">
        <f ca="1"/>
        <v/>
      </c>
      <c r="N469" s="448" t="str">
        <f ca="1"/>
        <v/>
      </c>
    </row>
    <row r="470" spans="1:14" x14ac:dyDescent="0.2">
      <c r="A470" s="5"/>
      <c r="B470" s="249"/>
      <c r="C470" s="383" t="str">
        <f ca="1"/>
        <v/>
      </c>
      <c r="D470" s="489" t="str">
        <f ca="1"/>
        <v/>
      </c>
      <c r="E470" s="505" t="str">
        <f ca="1"/>
        <v/>
      </c>
      <c r="F470" s="489" t="str">
        <f ca="1"/>
        <v/>
      </c>
      <c r="G470" s="490" t="str">
        <f ca="1"/>
        <v/>
      </c>
      <c r="H470" s="490" t="str">
        <f ca="1"/>
        <v/>
      </c>
      <c r="I470" s="490" t="str">
        <f ca="1"/>
        <v/>
      </c>
      <c r="J470" s="490" t="str">
        <f ca="1"/>
        <v/>
      </c>
      <c r="K470" s="505" t="str">
        <f ca="1"/>
        <v/>
      </c>
      <c r="L470" s="512" t="str">
        <f ca="1"/>
        <v/>
      </c>
      <c r="M470" s="448" t="str">
        <f ca="1"/>
        <v/>
      </c>
      <c r="N470" s="448" t="str">
        <f ca="1"/>
        <v/>
      </c>
    </row>
    <row r="471" spans="1:14" x14ac:dyDescent="0.2">
      <c r="A471" s="5"/>
      <c r="B471" s="249"/>
      <c r="C471" s="12"/>
      <c r="D471" s="489"/>
      <c r="E471" s="505"/>
      <c r="F471" s="489"/>
      <c r="G471" s="490"/>
      <c r="H471" s="490"/>
      <c r="I471" s="490"/>
      <c r="J471" s="490"/>
      <c r="K471" s="505"/>
      <c r="L471" s="512"/>
      <c r="M471" s="448"/>
      <c r="N471" s="448"/>
    </row>
    <row r="472" spans="1:14" x14ac:dyDescent="0.2">
      <c r="A472" s="5"/>
      <c r="B472" s="249" t="str">
        <f ca="1">+'I-4 History'!B354</f>
        <v>A-15</v>
      </c>
      <c r="C472" s="14" t="str">
        <f ca="1">+'I-4 History'!C354</f>
        <v>Purchasing and Contracts</v>
      </c>
      <c r="D472" s="489"/>
      <c r="E472" s="505"/>
      <c r="F472" s="489"/>
      <c r="G472" s="490"/>
      <c r="H472" s="490"/>
      <c r="I472" s="490"/>
      <c r="J472" s="490"/>
      <c r="K472" s="505"/>
      <c r="L472" s="512"/>
      <c r="M472" s="448"/>
      <c r="N472" s="448"/>
    </row>
    <row r="473" spans="1:14" x14ac:dyDescent="0.2">
      <c r="A473" s="5"/>
      <c r="B473" s="249"/>
      <c r="C473" s="383" t="str">
        <f t="array" aca="1" ref="C473:K482" ca="1">+'A-15'!$A$160:$I$169</f>
        <v>Step Change</v>
      </c>
      <c r="D473" s="489">
        <f ca="1"/>
        <v>0</v>
      </c>
      <c r="E473" s="505">
        <f ca="1"/>
        <v>0</v>
      </c>
      <c r="F473" s="489">
        <f ca="1"/>
        <v>0</v>
      </c>
      <c r="G473" s="490">
        <f ca="1"/>
        <v>0</v>
      </c>
      <c r="H473" s="490">
        <f ca="1"/>
        <v>0</v>
      </c>
      <c r="I473" s="490">
        <f ca="1"/>
        <v>0</v>
      </c>
      <c r="J473" s="490">
        <f ca="1"/>
        <v>0</v>
      </c>
      <c r="K473" s="505">
        <f ca="1"/>
        <v>0</v>
      </c>
      <c r="L473" s="512">
        <f t="array" aca="1" ref="L473:N482" ca="1">+'A-15'!$K$160:$M$169</f>
        <v>0</v>
      </c>
      <c r="M473" s="448">
        <f ca="1"/>
        <v>0</v>
      </c>
      <c r="N473" s="448">
        <f ca="1"/>
        <v>0</v>
      </c>
    </row>
    <row r="474" spans="1:14" x14ac:dyDescent="0.2">
      <c r="A474" s="5"/>
      <c r="B474" s="249"/>
      <c r="C474" s="381" t="str">
        <f ca="1"/>
        <v/>
      </c>
      <c r="D474" s="489" t="str">
        <f ca="1"/>
        <v/>
      </c>
      <c r="E474" s="505" t="str">
        <f ca="1"/>
        <v/>
      </c>
      <c r="F474" s="489" t="str">
        <f ca="1"/>
        <v/>
      </c>
      <c r="G474" s="490" t="str">
        <f ca="1"/>
        <v/>
      </c>
      <c r="H474" s="490" t="str">
        <f ca="1"/>
        <v/>
      </c>
      <c r="I474" s="490" t="str">
        <f ca="1"/>
        <v/>
      </c>
      <c r="J474" s="490" t="str">
        <f ca="1"/>
        <v/>
      </c>
      <c r="K474" s="505" t="str">
        <f ca="1"/>
        <v/>
      </c>
      <c r="L474" s="512" t="str">
        <f ca="1"/>
        <v/>
      </c>
      <c r="M474" s="448" t="str">
        <f ca="1"/>
        <v/>
      </c>
      <c r="N474" s="448" t="str">
        <f ca="1"/>
        <v/>
      </c>
    </row>
    <row r="475" spans="1:14" x14ac:dyDescent="0.2">
      <c r="A475" s="5"/>
      <c r="B475" s="249"/>
      <c r="C475" s="381" t="str">
        <f ca="1"/>
        <v/>
      </c>
      <c r="D475" s="489" t="str">
        <f ca="1"/>
        <v/>
      </c>
      <c r="E475" s="505" t="str">
        <f ca="1"/>
        <v/>
      </c>
      <c r="F475" s="489" t="str">
        <f ca="1"/>
        <v/>
      </c>
      <c r="G475" s="490" t="str">
        <f ca="1"/>
        <v/>
      </c>
      <c r="H475" s="490" t="str">
        <f ca="1"/>
        <v/>
      </c>
      <c r="I475" s="490" t="str">
        <f ca="1"/>
        <v/>
      </c>
      <c r="J475" s="490" t="str">
        <f ca="1"/>
        <v/>
      </c>
      <c r="K475" s="505" t="str">
        <f ca="1"/>
        <v/>
      </c>
      <c r="L475" s="512" t="str">
        <f ca="1"/>
        <v/>
      </c>
      <c r="M475" s="448" t="str">
        <f ca="1"/>
        <v/>
      </c>
      <c r="N475" s="448" t="str">
        <f ca="1"/>
        <v/>
      </c>
    </row>
    <row r="476" spans="1:14" x14ac:dyDescent="0.2">
      <c r="A476" s="5"/>
      <c r="B476" s="249"/>
      <c r="C476" s="381" t="str">
        <f ca="1"/>
        <v/>
      </c>
      <c r="D476" s="489" t="str">
        <f ca="1"/>
        <v/>
      </c>
      <c r="E476" s="505" t="str">
        <f ca="1"/>
        <v/>
      </c>
      <c r="F476" s="489" t="str">
        <f ca="1"/>
        <v/>
      </c>
      <c r="G476" s="490" t="str">
        <f ca="1"/>
        <v/>
      </c>
      <c r="H476" s="490" t="str">
        <f ca="1"/>
        <v/>
      </c>
      <c r="I476" s="490" t="str">
        <f ca="1"/>
        <v/>
      </c>
      <c r="J476" s="490" t="str">
        <f ca="1"/>
        <v/>
      </c>
      <c r="K476" s="505" t="str">
        <f ca="1"/>
        <v/>
      </c>
      <c r="L476" s="512" t="str">
        <f ca="1"/>
        <v/>
      </c>
      <c r="M476" s="448" t="str">
        <f ca="1"/>
        <v/>
      </c>
      <c r="N476" s="448" t="str">
        <f ca="1"/>
        <v/>
      </c>
    </row>
    <row r="477" spans="1:14" x14ac:dyDescent="0.2">
      <c r="A477" s="5"/>
      <c r="B477" s="249"/>
      <c r="C477" s="381" t="str">
        <f ca="1"/>
        <v/>
      </c>
      <c r="D477" s="489" t="str">
        <f ca="1"/>
        <v/>
      </c>
      <c r="E477" s="505" t="str">
        <f ca="1"/>
        <v/>
      </c>
      <c r="F477" s="489" t="str">
        <f ca="1"/>
        <v/>
      </c>
      <c r="G477" s="490" t="str">
        <f ca="1"/>
        <v/>
      </c>
      <c r="H477" s="490" t="str">
        <f ca="1"/>
        <v/>
      </c>
      <c r="I477" s="490" t="str">
        <f ca="1"/>
        <v/>
      </c>
      <c r="J477" s="490" t="str">
        <f ca="1"/>
        <v/>
      </c>
      <c r="K477" s="505" t="str">
        <f ca="1"/>
        <v/>
      </c>
      <c r="L477" s="512" t="str">
        <f ca="1"/>
        <v/>
      </c>
      <c r="M477" s="448" t="str">
        <f ca="1"/>
        <v/>
      </c>
      <c r="N477" s="448" t="str">
        <f ca="1"/>
        <v/>
      </c>
    </row>
    <row r="478" spans="1:14" x14ac:dyDescent="0.2">
      <c r="A478" s="5"/>
      <c r="B478" s="249"/>
      <c r="C478" s="383" t="str">
        <f ca="1"/>
        <v/>
      </c>
      <c r="D478" s="489" t="str">
        <f ca="1"/>
        <v/>
      </c>
      <c r="E478" s="505" t="str">
        <f ca="1"/>
        <v/>
      </c>
      <c r="F478" s="489" t="str">
        <f ca="1"/>
        <v/>
      </c>
      <c r="G478" s="490" t="str">
        <f ca="1"/>
        <v/>
      </c>
      <c r="H478" s="490" t="str">
        <f ca="1"/>
        <v/>
      </c>
      <c r="I478" s="490" t="str">
        <f ca="1"/>
        <v/>
      </c>
      <c r="J478" s="490" t="str">
        <f ca="1"/>
        <v/>
      </c>
      <c r="K478" s="505" t="str">
        <f ca="1"/>
        <v/>
      </c>
      <c r="L478" s="512" t="str">
        <f ca="1"/>
        <v/>
      </c>
      <c r="M478" s="448" t="str">
        <f ca="1"/>
        <v/>
      </c>
      <c r="N478" s="448" t="str">
        <f ca="1"/>
        <v/>
      </c>
    </row>
    <row r="479" spans="1:14" x14ac:dyDescent="0.2">
      <c r="A479" s="5"/>
      <c r="B479" s="249"/>
      <c r="C479" s="383" t="str">
        <f ca="1"/>
        <v/>
      </c>
      <c r="D479" s="489" t="str">
        <f ca="1"/>
        <v/>
      </c>
      <c r="E479" s="505" t="str">
        <f ca="1"/>
        <v/>
      </c>
      <c r="F479" s="489" t="str">
        <f ca="1"/>
        <v/>
      </c>
      <c r="G479" s="490" t="str">
        <f ca="1"/>
        <v/>
      </c>
      <c r="H479" s="490" t="str">
        <f ca="1"/>
        <v/>
      </c>
      <c r="I479" s="490" t="str">
        <f ca="1"/>
        <v/>
      </c>
      <c r="J479" s="490" t="str">
        <f ca="1"/>
        <v/>
      </c>
      <c r="K479" s="505" t="str">
        <f ca="1"/>
        <v/>
      </c>
      <c r="L479" s="512" t="str">
        <f ca="1"/>
        <v/>
      </c>
      <c r="M479" s="448" t="str">
        <f ca="1"/>
        <v/>
      </c>
      <c r="N479" s="448" t="str">
        <f ca="1"/>
        <v/>
      </c>
    </row>
    <row r="480" spans="1:14" x14ac:dyDescent="0.2">
      <c r="A480" s="5"/>
      <c r="B480" s="249"/>
      <c r="C480" s="383" t="str">
        <f ca="1"/>
        <v/>
      </c>
      <c r="D480" s="489" t="str">
        <f ca="1"/>
        <v/>
      </c>
      <c r="E480" s="505" t="str">
        <f ca="1"/>
        <v/>
      </c>
      <c r="F480" s="489" t="str">
        <f ca="1"/>
        <v/>
      </c>
      <c r="G480" s="490" t="str">
        <f ca="1"/>
        <v/>
      </c>
      <c r="H480" s="490" t="str">
        <f ca="1"/>
        <v/>
      </c>
      <c r="I480" s="490" t="str">
        <f ca="1"/>
        <v/>
      </c>
      <c r="J480" s="490" t="str">
        <f ca="1"/>
        <v/>
      </c>
      <c r="K480" s="505" t="str">
        <f ca="1"/>
        <v/>
      </c>
      <c r="L480" s="512" t="str">
        <f ca="1"/>
        <v/>
      </c>
      <c r="M480" s="448" t="str">
        <f ca="1"/>
        <v/>
      </c>
      <c r="N480" s="448" t="str">
        <f ca="1"/>
        <v/>
      </c>
    </row>
    <row r="481" spans="1:14" x14ac:dyDescent="0.2">
      <c r="A481" s="5"/>
      <c r="B481" s="249"/>
      <c r="C481" s="383" t="str">
        <f ca="1"/>
        <v/>
      </c>
      <c r="D481" s="489" t="str">
        <f ca="1"/>
        <v/>
      </c>
      <c r="E481" s="505" t="str">
        <f ca="1"/>
        <v/>
      </c>
      <c r="F481" s="489" t="str">
        <f ca="1"/>
        <v/>
      </c>
      <c r="G481" s="490" t="str">
        <f ca="1"/>
        <v/>
      </c>
      <c r="H481" s="490" t="str">
        <f ca="1"/>
        <v/>
      </c>
      <c r="I481" s="490" t="str">
        <f ca="1"/>
        <v/>
      </c>
      <c r="J481" s="490" t="str">
        <f ca="1"/>
        <v/>
      </c>
      <c r="K481" s="505" t="str">
        <f ca="1"/>
        <v/>
      </c>
      <c r="L481" s="512" t="str">
        <f ca="1"/>
        <v/>
      </c>
      <c r="M481" s="448" t="str">
        <f ca="1"/>
        <v/>
      </c>
      <c r="N481" s="448" t="str">
        <f ca="1"/>
        <v/>
      </c>
    </row>
    <row r="482" spans="1:14" x14ac:dyDescent="0.2">
      <c r="A482" s="5"/>
      <c r="B482" s="249"/>
      <c r="C482" s="383" t="str">
        <f ca="1"/>
        <v/>
      </c>
      <c r="D482" s="489" t="str">
        <f ca="1"/>
        <v/>
      </c>
      <c r="E482" s="505" t="str">
        <f ca="1"/>
        <v/>
      </c>
      <c r="F482" s="489" t="str">
        <f ca="1"/>
        <v/>
      </c>
      <c r="G482" s="490" t="str">
        <f ca="1"/>
        <v/>
      </c>
      <c r="H482" s="490" t="str">
        <f ca="1"/>
        <v/>
      </c>
      <c r="I482" s="490" t="str">
        <f ca="1"/>
        <v/>
      </c>
      <c r="J482" s="490" t="str">
        <f ca="1"/>
        <v/>
      </c>
      <c r="K482" s="505" t="str">
        <f ca="1"/>
        <v/>
      </c>
      <c r="L482" s="512" t="str">
        <f ca="1"/>
        <v/>
      </c>
      <c r="M482" s="448" t="str">
        <f ca="1"/>
        <v/>
      </c>
      <c r="N482" s="448" t="str">
        <f ca="1"/>
        <v/>
      </c>
    </row>
    <row r="483" spans="1:14" x14ac:dyDescent="0.2">
      <c r="A483" s="5"/>
      <c r="B483" s="249" t="str">
        <f ca="1">+'I-4 History'!B363</f>
        <v>A-16</v>
      </c>
      <c r="C483" s="14" t="str">
        <f ca="1">+'I-4 History'!C363</f>
        <v>Finance - Adjustments</v>
      </c>
      <c r="D483" s="489"/>
      <c r="E483" s="505"/>
      <c r="F483" s="489"/>
      <c r="G483" s="490"/>
      <c r="H483" s="490"/>
      <c r="I483" s="490"/>
      <c r="J483" s="490"/>
      <c r="K483" s="505"/>
      <c r="L483" s="512"/>
      <c r="M483" s="448"/>
      <c r="N483" s="448"/>
    </row>
    <row r="484" spans="1:14" x14ac:dyDescent="0.2">
      <c r="A484" s="5"/>
      <c r="B484" s="249"/>
      <c r="C484" s="383" t="str">
        <f t="array" aca="1" ref="C484:K493" ca="1">+'A-16'!$A$160:$I$169</f>
        <v>Step Change</v>
      </c>
      <c r="D484" s="489">
        <f ca="1"/>
        <v>0</v>
      </c>
      <c r="E484" s="505">
        <f ca="1"/>
        <v>0</v>
      </c>
      <c r="F484" s="489">
        <f ca="1"/>
        <v>0</v>
      </c>
      <c r="G484" s="490">
        <f ca="1"/>
        <v>0</v>
      </c>
      <c r="H484" s="490">
        <f ca="1"/>
        <v>0</v>
      </c>
      <c r="I484" s="490">
        <f ca="1"/>
        <v>0</v>
      </c>
      <c r="J484" s="490">
        <f ca="1"/>
        <v>0</v>
      </c>
      <c r="K484" s="505">
        <f ca="1"/>
        <v>0</v>
      </c>
      <c r="L484" s="512">
        <f t="array" aca="1" ref="L484:N493" ca="1">+'A-16'!$K$160:$M$169</f>
        <v>0</v>
      </c>
      <c r="M484" s="448">
        <f ca="1"/>
        <v>0</v>
      </c>
      <c r="N484" s="448">
        <f ca="1"/>
        <v>0</v>
      </c>
    </row>
    <row r="485" spans="1:14" x14ac:dyDescent="0.2">
      <c r="A485" s="5"/>
      <c r="B485" s="249"/>
      <c r="C485" s="381" t="str">
        <f ca="1"/>
        <v/>
      </c>
      <c r="D485" s="489" t="str">
        <f ca="1"/>
        <v/>
      </c>
      <c r="E485" s="505" t="str">
        <f ca="1"/>
        <v/>
      </c>
      <c r="F485" s="489" t="str">
        <f ca="1"/>
        <v/>
      </c>
      <c r="G485" s="490" t="str">
        <f ca="1"/>
        <v/>
      </c>
      <c r="H485" s="490" t="str">
        <f ca="1"/>
        <v/>
      </c>
      <c r="I485" s="490" t="str">
        <f ca="1"/>
        <v/>
      </c>
      <c r="J485" s="490" t="str">
        <f ca="1"/>
        <v/>
      </c>
      <c r="K485" s="505" t="str">
        <f ca="1"/>
        <v/>
      </c>
      <c r="L485" s="512" t="str">
        <f ca="1"/>
        <v/>
      </c>
      <c r="M485" s="448" t="str">
        <f ca="1"/>
        <v/>
      </c>
      <c r="N485" s="448" t="str">
        <f ca="1"/>
        <v/>
      </c>
    </row>
    <row r="486" spans="1:14" x14ac:dyDescent="0.2">
      <c r="A486" s="5"/>
      <c r="B486" s="249"/>
      <c r="C486" s="381" t="str">
        <f ca="1"/>
        <v/>
      </c>
      <c r="D486" s="489" t="str">
        <f ca="1"/>
        <v/>
      </c>
      <c r="E486" s="505" t="str">
        <f ca="1"/>
        <v/>
      </c>
      <c r="F486" s="489" t="str">
        <f ca="1"/>
        <v/>
      </c>
      <c r="G486" s="490" t="str">
        <f ca="1"/>
        <v/>
      </c>
      <c r="H486" s="490" t="str">
        <f ca="1"/>
        <v/>
      </c>
      <c r="I486" s="490" t="str">
        <f ca="1"/>
        <v/>
      </c>
      <c r="J486" s="490" t="str">
        <f ca="1"/>
        <v/>
      </c>
      <c r="K486" s="505" t="str">
        <f ca="1"/>
        <v/>
      </c>
      <c r="L486" s="512" t="str">
        <f ca="1"/>
        <v/>
      </c>
      <c r="M486" s="448" t="str">
        <f ca="1"/>
        <v/>
      </c>
      <c r="N486" s="448" t="str">
        <f ca="1"/>
        <v/>
      </c>
    </row>
    <row r="487" spans="1:14" x14ac:dyDescent="0.2">
      <c r="A487" s="5"/>
      <c r="B487" s="249"/>
      <c r="C487" s="381" t="str">
        <f ca="1"/>
        <v/>
      </c>
      <c r="D487" s="489" t="str">
        <f ca="1"/>
        <v/>
      </c>
      <c r="E487" s="505" t="str">
        <f ca="1"/>
        <v/>
      </c>
      <c r="F487" s="489" t="str">
        <f ca="1"/>
        <v/>
      </c>
      <c r="G487" s="490" t="str">
        <f ca="1"/>
        <v/>
      </c>
      <c r="H487" s="490" t="str">
        <f ca="1"/>
        <v/>
      </c>
      <c r="I487" s="490" t="str">
        <f ca="1"/>
        <v/>
      </c>
      <c r="J487" s="490" t="str">
        <f ca="1"/>
        <v/>
      </c>
      <c r="K487" s="505" t="str">
        <f ca="1"/>
        <v/>
      </c>
      <c r="L487" s="512" t="str">
        <f ca="1"/>
        <v/>
      </c>
      <c r="M487" s="448" t="str">
        <f ca="1"/>
        <v/>
      </c>
      <c r="N487" s="448" t="str">
        <f ca="1"/>
        <v/>
      </c>
    </row>
    <row r="488" spans="1:14" x14ac:dyDescent="0.2">
      <c r="A488" s="5"/>
      <c r="B488" s="249"/>
      <c r="C488" s="381" t="str">
        <f ca="1"/>
        <v/>
      </c>
      <c r="D488" s="489" t="str">
        <f ca="1"/>
        <v/>
      </c>
      <c r="E488" s="505" t="str">
        <f ca="1"/>
        <v/>
      </c>
      <c r="F488" s="489" t="str">
        <f ca="1"/>
        <v/>
      </c>
      <c r="G488" s="490" t="str">
        <f ca="1"/>
        <v/>
      </c>
      <c r="H488" s="490" t="str">
        <f ca="1"/>
        <v/>
      </c>
      <c r="I488" s="490" t="str">
        <f ca="1"/>
        <v/>
      </c>
      <c r="J488" s="490" t="str">
        <f ca="1"/>
        <v/>
      </c>
      <c r="K488" s="505" t="str">
        <f ca="1"/>
        <v/>
      </c>
      <c r="L488" s="512" t="str">
        <f ca="1"/>
        <v/>
      </c>
      <c r="M488" s="448" t="str">
        <f ca="1"/>
        <v/>
      </c>
      <c r="N488" s="448" t="str">
        <f ca="1"/>
        <v/>
      </c>
    </row>
    <row r="489" spans="1:14" x14ac:dyDescent="0.2">
      <c r="B489" s="249"/>
      <c r="C489" s="383" t="str">
        <f ca="1"/>
        <v/>
      </c>
      <c r="D489" s="489" t="str">
        <f ca="1"/>
        <v/>
      </c>
      <c r="E489" s="505" t="str">
        <f ca="1"/>
        <v/>
      </c>
      <c r="F489" s="489" t="str">
        <f ca="1"/>
        <v/>
      </c>
      <c r="G489" s="490" t="str">
        <f ca="1"/>
        <v/>
      </c>
      <c r="H489" s="490" t="str">
        <f ca="1"/>
        <v/>
      </c>
      <c r="I489" s="490" t="str">
        <f ca="1"/>
        <v/>
      </c>
      <c r="J489" s="490" t="str">
        <f ca="1"/>
        <v/>
      </c>
      <c r="K489" s="505" t="str">
        <f ca="1"/>
        <v/>
      </c>
      <c r="L489" s="512" t="str">
        <f ca="1"/>
        <v/>
      </c>
      <c r="M489" s="448" t="str">
        <f ca="1"/>
        <v/>
      </c>
      <c r="N489" s="448" t="str">
        <f ca="1"/>
        <v/>
      </c>
    </row>
    <row r="490" spans="1:14" x14ac:dyDescent="0.2">
      <c r="B490" s="249"/>
      <c r="C490" s="383" t="str">
        <f ca="1"/>
        <v/>
      </c>
      <c r="D490" s="489" t="str">
        <f ca="1"/>
        <v/>
      </c>
      <c r="E490" s="505" t="str">
        <f ca="1"/>
        <v/>
      </c>
      <c r="F490" s="489" t="str">
        <f ca="1"/>
        <v/>
      </c>
      <c r="G490" s="490" t="str">
        <f ca="1"/>
        <v/>
      </c>
      <c r="H490" s="490" t="str">
        <f ca="1"/>
        <v/>
      </c>
      <c r="I490" s="490" t="str">
        <f ca="1"/>
        <v/>
      </c>
      <c r="J490" s="490" t="str">
        <f ca="1"/>
        <v/>
      </c>
      <c r="K490" s="505" t="str">
        <f ca="1"/>
        <v/>
      </c>
      <c r="L490" s="512" t="str">
        <f ca="1"/>
        <v/>
      </c>
      <c r="M490" s="448" t="str">
        <f ca="1"/>
        <v/>
      </c>
      <c r="N490" s="448" t="str">
        <f ca="1"/>
        <v/>
      </c>
    </row>
    <row r="491" spans="1:14" x14ac:dyDescent="0.2">
      <c r="B491" s="249"/>
      <c r="C491" s="383" t="str">
        <f ca="1"/>
        <v/>
      </c>
      <c r="D491" s="489" t="str">
        <f ca="1"/>
        <v/>
      </c>
      <c r="E491" s="505" t="str">
        <f ca="1"/>
        <v/>
      </c>
      <c r="F491" s="489" t="str">
        <f ca="1"/>
        <v/>
      </c>
      <c r="G491" s="490" t="str">
        <f ca="1"/>
        <v/>
      </c>
      <c r="H491" s="490" t="str">
        <f ca="1"/>
        <v/>
      </c>
      <c r="I491" s="490" t="str">
        <f ca="1"/>
        <v/>
      </c>
      <c r="J491" s="490" t="str">
        <f ca="1"/>
        <v/>
      </c>
      <c r="K491" s="505" t="str">
        <f ca="1"/>
        <v/>
      </c>
      <c r="L491" s="512" t="str">
        <f ca="1"/>
        <v/>
      </c>
      <c r="M491" s="448" t="str">
        <f ca="1"/>
        <v/>
      </c>
      <c r="N491" s="448" t="str">
        <f ca="1"/>
        <v/>
      </c>
    </row>
    <row r="492" spans="1:14" x14ac:dyDescent="0.2">
      <c r="B492" s="249"/>
      <c r="C492" s="383" t="str">
        <f ca="1"/>
        <v/>
      </c>
      <c r="D492" s="489" t="str">
        <f ca="1"/>
        <v/>
      </c>
      <c r="E492" s="505" t="str">
        <f ca="1"/>
        <v/>
      </c>
      <c r="F492" s="489" t="str">
        <f ca="1"/>
        <v/>
      </c>
      <c r="G492" s="490" t="str">
        <f ca="1"/>
        <v/>
      </c>
      <c r="H492" s="490" t="str">
        <f ca="1"/>
        <v/>
      </c>
      <c r="I492" s="490" t="str">
        <f ca="1"/>
        <v/>
      </c>
      <c r="J492" s="490" t="str">
        <f ca="1"/>
        <v/>
      </c>
      <c r="K492" s="505" t="str">
        <f ca="1"/>
        <v/>
      </c>
      <c r="L492" s="512" t="str">
        <f ca="1"/>
        <v/>
      </c>
      <c r="M492" s="448" t="str">
        <f ca="1"/>
        <v/>
      </c>
      <c r="N492" s="448" t="str">
        <f ca="1"/>
        <v/>
      </c>
    </row>
    <row r="493" spans="1:14" x14ac:dyDescent="0.2">
      <c r="B493" s="249"/>
      <c r="C493" s="383" t="str">
        <f ca="1"/>
        <v/>
      </c>
      <c r="D493" s="489" t="str">
        <f ca="1"/>
        <v/>
      </c>
      <c r="E493" s="505" t="str">
        <f ca="1"/>
        <v/>
      </c>
      <c r="F493" s="489" t="str">
        <f ca="1"/>
        <v/>
      </c>
      <c r="G493" s="490" t="str">
        <f ca="1"/>
        <v/>
      </c>
      <c r="H493" s="490" t="str">
        <f ca="1"/>
        <v/>
      </c>
      <c r="I493" s="490" t="str">
        <f ca="1"/>
        <v/>
      </c>
      <c r="J493" s="490" t="str">
        <f ca="1"/>
        <v/>
      </c>
      <c r="K493" s="505" t="str">
        <f ca="1"/>
        <v/>
      </c>
      <c r="L493" s="512" t="str">
        <f ca="1"/>
        <v/>
      </c>
      <c r="M493" s="448" t="str">
        <f ca="1"/>
        <v/>
      </c>
      <c r="N493" s="448" t="str">
        <f ca="1"/>
        <v/>
      </c>
    </row>
    <row r="494" spans="1:14" x14ac:dyDescent="0.2">
      <c r="B494" s="249"/>
      <c r="C494" s="12"/>
      <c r="D494" s="489"/>
      <c r="E494" s="505"/>
      <c r="F494" s="489"/>
      <c r="G494" s="490"/>
      <c r="H494" s="490"/>
      <c r="I494" s="490"/>
      <c r="J494" s="490"/>
      <c r="K494" s="505"/>
      <c r="L494" s="512"/>
      <c r="M494" s="448"/>
      <c r="N494" s="448"/>
    </row>
    <row r="495" spans="1:14" s="896" customFormat="1" ht="17.25" customHeight="1" thickBot="1" x14ac:dyDescent="0.25">
      <c r="A495" s="5"/>
      <c r="B495" s="250"/>
      <c r="C495" s="268" t="str">
        <f>CONCATENATE("Total ",+C399)</f>
        <v>Total Finance</v>
      </c>
      <c r="D495" s="314">
        <f ca="1">SUBTOTAL(9,D399:D494)</f>
        <v>0</v>
      </c>
      <c r="E495" s="314">
        <f t="shared" ref="E495:K495" ca="1" si="5">SUBTOTAL(9,E399:E494)</f>
        <v>0</v>
      </c>
      <c r="F495" s="314">
        <f t="shared" ca="1" si="5"/>
        <v>0</v>
      </c>
      <c r="G495" s="314">
        <f t="shared" ca="1" si="5"/>
        <v>0</v>
      </c>
      <c r="H495" s="314">
        <f t="shared" ca="1" si="5"/>
        <v>0</v>
      </c>
      <c r="I495" s="314">
        <f t="shared" ca="1" si="5"/>
        <v>0</v>
      </c>
      <c r="J495" s="314">
        <f t="shared" ca="1" si="5"/>
        <v>0</v>
      </c>
      <c r="K495" s="314">
        <f t="shared" ca="1" si="5"/>
        <v>0</v>
      </c>
      <c r="L495" s="512"/>
      <c r="M495" s="448"/>
      <c r="N495" s="448"/>
    </row>
    <row r="496" spans="1:14" s="896" customFormat="1" ht="18" x14ac:dyDescent="0.2">
      <c r="B496" s="251"/>
      <c r="C496" s="254" t="str">
        <f>'I-3 Allocated'!A21</f>
        <v>Information Technology</v>
      </c>
      <c r="D496" s="331"/>
      <c r="E496" s="497"/>
      <c r="F496" s="331"/>
      <c r="G496" s="331"/>
      <c r="H496" s="331"/>
      <c r="I496" s="331"/>
      <c r="J496" s="331"/>
      <c r="K496" s="497"/>
      <c r="L496" s="512"/>
      <c r="M496" s="448"/>
      <c r="N496" s="448"/>
    </row>
    <row r="497" spans="1:14" x14ac:dyDescent="0.2">
      <c r="A497" s="5"/>
      <c r="B497" s="249" t="str">
        <f ca="1">+'I-4 History'!B372</f>
        <v>A-17</v>
      </c>
      <c r="C497" s="14" t="str">
        <f ca="1">+'I-4 History'!C372</f>
        <v>Information Technology</v>
      </c>
      <c r="D497" s="489"/>
      <c r="E497" s="505"/>
      <c r="F497" s="489"/>
      <c r="G497" s="490"/>
      <c r="H497" s="490"/>
      <c r="I497" s="490"/>
      <c r="J497" s="490"/>
      <c r="K497" s="505"/>
      <c r="L497" s="512"/>
      <c r="M497" s="448"/>
      <c r="N497" s="448"/>
    </row>
    <row r="498" spans="1:14" x14ac:dyDescent="0.2">
      <c r="A498" s="5"/>
      <c r="B498" s="249"/>
      <c r="C498" s="383" t="str">
        <f t="array" aca="1" ref="C498:K507" ca="1">+'A-17'!$A$160:$I$169</f>
        <v>Capex/Opex Substitution - Work Scheduling</v>
      </c>
      <c r="D498" s="489">
        <f ca="1"/>
        <v>0</v>
      </c>
      <c r="E498" s="505">
        <f ca="1"/>
        <v>0</v>
      </c>
      <c r="F498" s="489">
        <f ca="1"/>
        <v>0</v>
      </c>
      <c r="G498" s="490">
        <f ca="1"/>
        <v>0.71485614646904994</v>
      </c>
      <c r="H498" s="490">
        <f ca="1"/>
        <v>0.71485614646904994</v>
      </c>
      <c r="I498" s="490">
        <f ca="1"/>
        <v>0.71485614646904994</v>
      </c>
      <c r="J498" s="490">
        <f ca="1"/>
        <v>0.71485614646904994</v>
      </c>
      <c r="K498" s="505">
        <f ca="1"/>
        <v>0.71485614646904994</v>
      </c>
      <c r="L498" s="512">
        <f t="array" aca="1" ref="L498:N507" ca="1">+'A-17'!$K$160:$M$169</f>
        <v>0</v>
      </c>
      <c r="M498" s="448">
        <f ca="1"/>
        <v>0</v>
      </c>
      <c r="N498" s="448">
        <f ca="1"/>
        <v>0</v>
      </c>
    </row>
    <row r="499" spans="1:14" x14ac:dyDescent="0.2">
      <c r="A499" s="5"/>
      <c r="B499" s="249"/>
      <c r="C499" s="383" t="str">
        <f ca="1"/>
        <v>Capex/Opex Substitution - Cloud Hosting</v>
      </c>
      <c r="D499" s="489">
        <f ca="1"/>
        <v>0</v>
      </c>
      <c r="E499" s="505">
        <f ca="1"/>
        <v>0</v>
      </c>
      <c r="F499" s="489">
        <f ca="1"/>
        <v>0</v>
      </c>
      <c r="G499" s="490">
        <f ca="1"/>
        <v>0.90409627434960871</v>
      </c>
      <c r="H499" s="490">
        <f ca="1"/>
        <v>1.124739315044422</v>
      </c>
      <c r="I499" s="490">
        <f ca="1"/>
        <v>1.5602566827328106</v>
      </c>
      <c r="J499" s="490">
        <f ca="1"/>
        <v>1.6077891094124663</v>
      </c>
      <c r="K499" s="505">
        <f ca="1"/>
        <v>1.6629768967697156</v>
      </c>
      <c r="L499" s="512">
        <f ca="1"/>
        <v>0</v>
      </c>
      <c r="M499" s="448">
        <f ca="1"/>
        <v>0</v>
      </c>
      <c r="N499" s="448">
        <f ca="1"/>
        <v>0</v>
      </c>
    </row>
    <row r="500" spans="1:14" x14ac:dyDescent="0.2">
      <c r="A500" s="5"/>
      <c r="B500" s="249"/>
      <c r="C500" s="383" t="str">
        <f ca="1"/>
        <v>Step Change - CIC Compliance</v>
      </c>
      <c r="D500" s="489">
        <f ca="1"/>
        <v>0</v>
      </c>
      <c r="E500" s="505">
        <f ca="1"/>
        <v>0</v>
      </c>
      <c r="F500" s="489">
        <f ca="1"/>
        <v>0</v>
      </c>
      <c r="G500" s="490">
        <f ca="1"/>
        <v>2.2860754550000002</v>
      </c>
      <c r="H500" s="490">
        <f ca="1"/>
        <v>2.2860754550000002</v>
      </c>
      <c r="I500" s="490">
        <f ca="1"/>
        <v>2.2860754550000002</v>
      </c>
      <c r="J500" s="490">
        <f ca="1"/>
        <v>2.2860754550000002</v>
      </c>
      <c r="K500" s="505">
        <f ca="1"/>
        <v>2.2860754550000002</v>
      </c>
      <c r="L500" s="512">
        <f ca="1"/>
        <v>0</v>
      </c>
      <c r="M500" s="448">
        <f ca="1"/>
        <v>0</v>
      </c>
      <c r="N500" s="448">
        <f ca="1"/>
        <v>0</v>
      </c>
    </row>
    <row r="501" spans="1:14" x14ac:dyDescent="0.2">
      <c r="A501" s="5"/>
      <c r="B501" s="249"/>
      <c r="C501" s="381" t="str">
        <f ca="1"/>
        <v/>
      </c>
      <c r="D501" s="489" t="str">
        <f ca="1"/>
        <v/>
      </c>
      <c r="E501" s="505" t="str">
        <f ca="1"/>
        <v/>
      </c>
      <c r="F501" s="489" t="str">
        <f ca="1"/>
        <v/>
      </c>
      <c r="G501" s="490" t="str">
        <f ca="1"/>
        <v/>
      </c>
      <c r="H501" s="490" t="str">
        <f ca="1"/>
        <v/>
      </c>
      <c r="I501" s="490" t="str">
        <f ca="1"/>
        <v/>
      </c>
      <c r="J501" s="490" t="str">
        <f ca="1"/>
        <v/>
      </c>
      <c r="K501" s="505" t="str">
        <f ca="1"/>
        <v/>
      </c>
      <c r="L501" s="512" t="str">
        <f ca="1"/>
        <v/>
      </c>
      <c r="M501" s="448" t="str">
        <f ca="1"/>
        <v/>
      </c>
      <c r="N501" s="448" t="str">
        <f ca="1"/>
        <v/>
      </c>
    </row>
    <row r="502" spans="1:14" x14ac:dyDescent="0.2">
      <c r="A502" s="5"/>
      <c r="B502" s="249"/>
      <c r="C502" s="381" t="str">
        <f ca="1"/>
        <v/>
      </c>
      <c r="D502" s="489" t="str">
        <f ca="1"/>
        <v/>
      </c>
      <c r="E502" s="505" t="str">
        <f ca="1"/>
        <v/>
      </c>
      <c r="F502" s="489" t="str">
        <f ca="1"/>
        <v/>
      </c>
      <c r="G502" s="490" t="str">
        <f ca="1"/>
        <v/>
      </c>
      <c r="H502" s="490" t="str">
        <f ca="1"/>
        <v/>
      </c>
      <c r="I502" s="490" t="str">
        <f ca="1"/>
        <v/>
      </c>
      <c r="J502" s="490" t="str">
        <f ca="1"/>
        <v/>
      </c>
      <c r="K502" s="505" t="str">
        <f ca="1"/>
        <v/>
      </c>
      <c r="L502" s="512" t="str">
        <f ca="1"/>
        <v/>
      </c>
      <c r="M502" s="448" t="str">
        <f ca="1"/>
        <v/>
      </c>
      <c r="N502" s="448" t="str">
        <f ca="1"/>
        <v/>
      </c>
    </row>
    <row r="503" spans="1:14" x14ac:dyDescent="0.2">
      <c r="A503" s="5"/>
      <c r="B503" s="249"/>
      <c r="C503" s="383" t="str">
        <f ca="1"/>
        <v/>
      </c>
      <c r="D503" s="489" t="str">
        <f ca="1"/>
        <v/>
      </c>
      <c r="E503" s="505" t="str">
        <f ca="1"/>
        <v/>
      </c>
      <c r="F503" s="489" t="str">
        <f ca="1"/>
        <v/>
      </c>
      <c r="G503" s="490" t="str">
        <f ca="1"/>
        <v/>
      </c>
      <c r="H503" s="490" t="str">
        <f ca="1"/>
        <v/>
      </c>
      <c r="I503" s="490" t="str">
        <f ca="1"/>
        <v/>
      </c>
      <c r="J503" s="490" t="str">
        <f ca="1"/>
        <v/>
      </c>
      <c r="K503" s="505" t="str">
        <f ca="1"/>
        <v/>
      </c>
      <c r="L503" s="512" t="str">
        <f ca="1"/>
        <v/>
      </c>
      <c r="M503" s="448" t="str">
        <f ca="1"/>
        <v/>
      </c>
      <c r="N503" s="448" t="str">
        <f ca="1"/>
        <v/>
      </c>
    </row>
    <row r="504" spans="1:14" x14ac:dyDescent="0.2">
      <c r="A504" s="5"/>
      <c r="B504" s="249"/>
      <c r="C504" s="383" t="str">
        <f ca="1"/>
        <v/>
      </c>
      <c r="D504" s="489" t="str">
        <f ca="1"/>
        <v/>
      </c>
      <c r="E504" s="505" t="str">
        <f ca="1"/>
        <v/>
      </c>
      <c r="F504" s="489" t="str">
        <f ca="1"/>
        <v/>
      </c>
      <c r="G504" s="490" t="str">
        <f ca="1"/>
        <v/>
      </c>
      <c r="H504" s="490" t="str">
        <f ca="1"/>
        <v/>
      </c>
      <c r="I504" s="490" t="str">
        <f ca="1"/>
        <v/>
      </c>
      <c r="J504" s="490" t="str">
        <f ca="1"/>
        <v/>
      </c>
      <c r="K504" s="505" t="str">
        <f ca="1"/>
        <v/>
      </c>
      <c r="L504" s="512" t="str">
        <f ca="1"/>
        <v/>
      </c>
      <c r="M504" s="448" t="str">
        <f ca="1"/>
        <v/>
      </c>
      <c r="N504" s="448" t="str">
        <f ca="1"/>
        <v/>
      </c>
    </row>
    <row r="505" spans="1:14" x14ac:dyDescent="0.2">
      <c r="A505" s="5"/>
      <c r="B505" s="249"/>
      <c r="C505" s="383" t="str">
        <f ca="1"/>
        <v/>
      </c>
      <c r="D505" s="489" t="str">
        <f ca="1"/>
        <v/>
      </c>
      <c r="E505" s="505" t="str">
        <f ca="1"/>
        <v/>
      </c>
      <c r="F505" s="489" t="str">
        <f ca="1"/>
        <v/>
      </c>
      <c r="G505" s="490" t="str">
        <f ca="1"/>
        <v/>
      </c>
      <c r="H505" s="490" t="str">
        <f ca="1"/>
        <v/>
      </c>
      <c r="I505" s="490" t="str">
        <f ca="1"/>
        <v/>
      </c>
      <c r="J505" s="490" t="str">
        <f ca="1"/>
        <v/>
      </c>
      <c r="K505" s="505" t="str">
        <f ca="1"/>
        <v/>
      </c>
      <c r="L505" s="512" t="str">
        <f ca="1"/>
        <v/>
      </c>
      <c r="M505" s="448" t="str">
        <f ca="1"/>
        <v/>
      </c>
      <c r="N505" s="448" t="str">
        <f ca="1"/>
        <v/>
      </c>
    </row>
    <row r="506" spans="1:14" x14ac:dyDescent="0.2">
      <c r="A506" s="5"/>
      <c r="B506" s="249"/>
      <c r="C506" s="383" t="str">
        <f ca="1"/>
        <v/>
      </c>
      <c r="D506" s="489" t="str">
        <f ca="1"/>
        <v/>
      </c>
      <c r="E506" s="505" t="str">
        <f ca="1"/>
        <v/>
      </c>
      <c r="F506" s="489" t="str">
        <f ca="1"/>
        <v/>
      </c>
      <c r="G506" s="490" t="str">
        <f ca="1"/>
        <v/>
      </c>
      <c r="H506" s="490" t="str">
        <f ca="1"/>
        <v/>
      </c>
      <c r="I506" s="490" t="str">
        <f ca="1"/>
        <v/>
      </c>
      <c r="J506" s="490" t="str">
        <f ca="1"/>
        <v/>
      </c>
      <c r="K506" s="505" t="str">
        <f ca="1"/>
        <v/>
      </c>
      <c r="L506" s="512" t="str">
        <f ca="1"/>
        <v/>
      </c>
      <c r="M506" s="448" t="str">
        <f ca="1"/>
        <v/>
      </c>
      <c r="N506" s="448" t="str">
        <f ca="1"/>
        <v/>
      </c>
    </row>
    <row r="507" spans="1:14" x14ac:dyDescent="0.2">
      <c r="A507" s="5"/>
      <c r="B507" s="249"/>
      <c r="C507" s="383" t="str">
        <f ca="1"/>
        <v/>
      </c>
      <c r="D507" s="489" t="str">
        <f ca="1"/>
        <v/>
      </c>
      <c r="E507" s="505" t="str">
        <f ca="1"/>
        <v/>
      </c>
      <c r="F507" s="489" t="str">
        <f ca="1"/>
        <v/>
      </c>
      <c r="G507" s="490" t="str">
        <f ca="1"/>
        <v/>
      </c>
      <c r="H507" s="490" t="str">
        <f ca="1"/>
        <v/>
      </c>
      <c r="I507" s="490" t="str">
        <f ca="1"/>
        <v/>
      </c>
      <c r="J507" s="490" t="str">
        <f ca="1"/>
        <v/>
      </c>
      <c r="K507" s="505" t="str">
        <f ca="1"/>
        <v/>
      </c>
      <c r="L507" s="512" t="str">
        <f ca="1"/>
        <v/>
      </c>
      <c r="M507" s="448" t="str">
        <f ca="1"/>
        <v/>
      </c>
      <c r="N507" s="448" t="str">
        <f ca="1"/>
        <v/>
      </c>
    </row>
    <row r="508" spans="1:14" x14ac:dyDescent="0.2">
      <c r="A508" s="5"/>
      <c r="B508" s="249"/>
      <c r="C508" s="383"/>
      <c r="D508" s="489"/>
      <c r="E508" s="505"/>
      <c r="F508" s="489"/>
      <c r="G508" s="490"/>
      <c r="H508" s="490"/>
      <c r="I508" s="490"/>
      <c r="J508" s="490"/>
      <c r="K508" s="505"/>
      <c r="L508" s="512"/>
      <c r="M508" s="448"/>
      <c r="N508" s="448"/>
    </row>
    <row r="509" spans="1:14" ht="17.25" customHeight="1" thickBot="1" x14ac:dyDescent="0.25">
      <c r="A509" s="5"/>
      <c r="B509" s="250"/>
      <c r="C509" s="268" t="str">
        <f>CONCATENATE("Total ",+C496)</f>
        <v>Total Information Technology</v>
      </c>
      <c r="D509" s="314">
        <f ca="1">SUBTOTAL(9,D496:D508)</f>
        <v>0</v>
      </c>
      <c r="E509" s="314">
        <f t="shared" ref="E509:K509" ca="1" si="6">SUBTOTAL(9,E496:E508)</f>
        <v>0</v>
      </c>
      <c r="F509" s="314">
        <f t="shared" ca="1" si="6"/>
        <v>0</v>
      </c>
      <c r="G509" s="314">
        <f t="shared" ca="1" si="6"/>
        <v>3.905027875818659</v>
      </c>
      <c r="H509" s="314">
        <f t="shared" ca="1" si="6"/>
        <v>4.1256709165134726</v>
      </c>
      <c r="I509" s="314">
        <f t="shared" ca="1" si="6"/>
        <v>4.5611882842018607</v>
      </c>
      <c r="J509" s="314">
        <f t="shared" ca="1" si="6"/>
        <v>4.6087207108815171</v>
      </c>
      <c r="K509" s="314">
        <f t="shared" ca="1" si="6"/>
        <v>4.6639084982387651</v>
      </c>
      <c r="L509" s="512"/>
      <c r="M509" s="448"/>
      <c r="N509" s="448"/>
    </row>
    <row r="510" spans="1:14" ht="18" x14ac:dyDescent="0.2">
      <c r="B510" s="251"/>
      <c r="C510" s="254" t="str">
        <f>+'I-3 Allocated'!A22</f>
        <v>Corporate Strategy</v>
      </c>
      <c r="D510" s="331"/>
      <c r="E510" s="497"/>
      <c r="F510" s="331"/>
      <c r="G510" s="331"/>
      <c r="H510" s="331"/>
      <c r="I510" s="331"/>
      <c r="J510" s="331"/>
      <c r="K510" s="497"/>
      <c r="L510" s="512"/>
      <c r="M510" s="448"/>
      <c r="N510" s="448"/>
    </row>
    <row r="511" spans="1:14" x14ac:dyDescent="0.2">
      <c r="A511" s="5"/>
      <c r="B511" s="249" t="str">
        <f ca="1">+'I-4 History'!B381</f>
        <v>A-18</v>
      </c>
      <c r="C511" s="14" t="str">
        <f ca="1">+'I-4 History'!C381</f>
        <v>General Manager - Corporate Strategy</v>
      </c>
      <c r="D511" s="489"/>
      <c r="E511" s="505"/>
      <c r="F511" s="489"/>
      <c r="G511" s="490"/>
      <c r="H511" s="490"/>
      <c r="I511" s="490"/>
      <c r="J511" s="490"/>
      <c r="K511" s="505"/>
      <c r="L511" s="512"/>
      <c r="M511" s="448"/>
      <c r="N511" s="448"/>
    </row>
    <row r="512" spans="1:14" x14ac:dyDescent="0.2">
      <c r="A512" s="5"/>
      <c r="B512" s="249"/>
      <c r="C512" s="383" t="str">
        <f t="array" aca="1" ref="C512:K521" ca="1">+'A-18'!$A$160:$I$169</f>
        <v>Step Change</v>
      </c>
      <c r="D512" s="489">
        <f ca="1"/>
        <v>0</v>
      </c>
      <c r="E512" s="505">
        <f ca="1"/>
        <v>0</v>
      </c>
      <c r="F512" s="489">
        <f ca="1"/>
        <v>0</v>
      </c>
      <c r="G512" s="490">
        <f ca="1"/>
        <v>0</v>
      </c>
      <c r="H512" s="490">
        <f ca="1"/>
        <v>0</v>
      </c>
      <c r="I512" s="490">
        <f ca="1"/>
        <v>0</v>
      </c>
      <c r="J512" s="490">
        <f ca="1"/>
        <v>0</v>
      </c>
      <c r="K512" s="505">
        <f ca="1"/>
        <v>0</v>
      </c>
      <c r="L512" s="512">
        <f t="array" aca="1" ref="L512:N521" ca="1">+'A-18'!$K$160:$M$169</f>
        <v>0</v>
      </c>
      <c r="M512" s="448">
        <f ca="1"/>
        <v>0</v>
      </c>
      <c r="N512" s="448">
        <f ca="1"/>
        <v>0</v>
      </c>
    </row>
    <row r="513" spans="1:14" x14ac:dyDescent="0.2">
      <c r="A513" s="5"/>
      <c r="B513" s="249"/>
      <c r="C513" s="381" t="str">
        <f ca="1"/>
        <v/>
      </c>
      <c r="D513" s="489" t="str">
        <f ca="1"/>
        <v/>
      </c>
      <c r="E513" s="505" t="str">
        <f ca="1"/>
        <v/>
      </c>
      <c r="F513" s="489" t="str">
        <f ca="1"/>
        <v/>
      </c>
      <c r="G513" s="490" t="str">
        <f ca="1"/>
        <v/>
      </c>
      <c r="H513" s="490" t="str">
        <f ca="1"/>
        <v/>
      </c>
      <c r="I513" s="490" t="str">
        <f ca="1"/>
        <v/>
      </c>
      <c r="J513" s="490" t="str">
        <f ca="1"/>
        <v/>
      </c>
      <c r="K513" s="505" t="str">
        <f ca="1"/>
        <v/>
      </c>
      <c r="L513" s="512" t="str">
        <f ca="1"/>
        <v/>
      </c>
      <c r="M513" s="448" t="str">
        <f ca="1"/>
        <v/>
      </c>
      <c r="N513" s="448" t="str">
        <f ca="1"/>
        <v/>
      </c>
    </row>
    <row r="514" spans="1:14" x14ac:dyDescent="0.2">
      <c r="A514" s="5"/>
      <c r="B514" s="249"/>
      <c r="C514" s="381" t="str">
        <f ca="1"/>
        <v/>
      </c>
      <c r="D514" s="489" t="str">
        <f ca="1"/>
        <v/>
      </c>
      <c r="E514" s="505" t="str">
        <f ca="1"/>
        <v/>
      </c>
      <c r="F514" s="489" t="str">
        <f ca="1"/>
        <v/>
      </c>
      <c r="G514" s="490" t="str">
        <f ca="1"/>
        <v/>
      </c>
      <c r="H514" s="490" t="str">
        <f ca="1"/>
        <v/>
      </c>
      <c r="I514" s="490" t="str">
        <f ca="1"/>
        <v/>
      </c>
      <c r="J514" s="490" t="str">
        <f ca="1"/>
        <v/>
      </c>
      <c r="K514" s="505" t="str">
        <f ca="1"/>
        <v/>
      </c>
      <c r="L514" s="512" t="str">
        <f ca="1"/>
        <v/>
      </c>
      <c r="M514" s="448" t="str">
        <f ca="1"/>
        <v/>
      </c>
      <c r="N514" s="448" t="str">
        <f ca="1"/>
        <v/>
      </c>
    </row>
    <row r="515" spans="1:14" x14ac:dyDescent="0.2">
      <c r="A515" s="5"/>
      <c r="B515" s="249"/>
      <c r="C515" s="381" t="str">
        <f ca="1"/>
        <v/>
      </c>
      <c r="D515" s="489" t="str">
        <f ca="1"/>
        <v/>
      </c>
      <c r="E515" s="505" t="str">
        <f ca="1"/>
        <v/>
      </c>
      <c r="F515" s="489" t="str">
        <f ca="1"/>
        <v/>
      </c>
      <c r="G515" s="490" t="str">
        <f ca="1"/>
        <v/>
      </c>
      <c r="H515" s="490" t="str">
        <f ca="1"/>
        <v/>
      </c>
      <c r="I515" s="490" t="str">
        <f ca="1"/>
        <v/>
      </c>
      <c r="J515" s="490" t="str">
        <f ca="1"/>
        <v/>
      </c>
      <c r="K515" s="505" t="str">
        <f ca="1"/>
        <v/>
      </c>
      <c r="L515" s="512" t="str">
        <f ca="1"/>
        <v/>
      </c>
      <c r="M515" s="448" t="str">
        <f ca="1"/>
        <v/>
      </c>
      <c r="N515" s="448" t="str">
        <f ca="1"/>
        <v/>
      </c>
    </row>
    <row r="516" spans="1:14" x14ac:dyDescent="0.2">
      <c r="A516" s="5"/>
      <c r="B516" s="249"/>
      <c r="C516" s="381" t="str">
        <f ca="1"/>
        <v/>
      </c>
      <c r="D516" s="489" t="str">
        <f ca="1"/>
        <v/>
      </c>
      <c r="E516" s="505" t="str">
        <f ca="1"/>
        <v/>
      </c>
      <c r="F516" s="489" t="str">
        <f ca="1"/>
        <v/>
      </c>
      <c r="G516" s="490" t="str">
        <f ca="1"/>
        <v/>
      </c>
      <c r="H516" s="490" t="str">
        <f ca="1"/>
        <v/>
      </c>
      <c r="I516" s="490" t="str">
        <f ca="1"/>
        <v/>
      </c>
      <c r="J516" s="490" t="str">
        <f ca="1"/>
        <v/>
      </c>
      <c r="K516" s="505" t="str">
        <f ca="1"/>
        <v/>
      </c>
      <c r="L516" s="512" t="str">
        <f ca="1"/>
        <v/>
      </c>
      <c r="M516" s="448" t="str">
        <f ca="1"/>
        <v/>
      </c>
      <c r="N516" s="448" t="str">
        <f ca="1"/>
        <v/>
      </c>
    </row>
    <row r="517" spans="1:14" x14ac:dyDescent="0.2">
      <c r="A517" s="5"/>
      <c r="B517" s="249"/>
      <c r="C517" s="383" t="str">
        <f ca="1"/>
        <v/>
      </c>
      <c r="D517" s="489" t="str">
        <f ca="1"/>
        <v/>
      </c>
      <c r="E517" s="505" t="str">
        <f ca="1"/>
        <v/>
      </c>
      <c r="F517" s="489" t="str">
        <f ca="1"/>
        <v/>
      </c>
      <c r="G517" s="490" t="str">
        <f ca="1"/>
        <v/>
      </c>
      <c r="H517" s="490" t="str">
        <f ca="1"/>
        <v/>
      </c>
      <c r="I517" s="490" t="str">
        <f ca="1"/>
        <v/>
      </c>
      <c r="J517" s="490" t="str">
        <f ca="1"/>
        <v/>
      </c>
      <c r="K517" s="505" t="str">
        <f ca="1"/>
        <v/>
      </c>
      <c r="L517" s="512" t="str">
        <f ca="1"/>
        <v/>
      </c>
      <c r="M517" s="448" t="str">
        <f ca="1"/>
        <v/>
      </c>
      <c r="N517" s="448" t="str">
        <f ca="1"/>
        <v/>
      </c>
    </row>
    <row r="518" spans="1:14" x14ac:dyDescent="0.2">
      <c r="A518" s="5"/>
      <c r="B518" s="249"/>
      <c r="C518" s="383" t="str">
        <f ca="1"/>
        <v/>
      </c>
      <c r="D518" s="489" t="str">
        <f ca="1"/>
        <v/>
      </c>
      <c r="E518" s="505" t="str">
        <f ca="1"/>
        <v/>
      </c>
      <c r="F518" s="489" t="str">
        <f ca="1"/>
        <v/>
      </c>
      <c r="G518" s="490" t="str">
        <f ca="1"/>
        <v/>
      </c>
      <c r="H518" s="490" t="str">
        <f ca="1"/>
        <v/>
      </c>
      <c r="I518" s="490" t="str">
        <f ca="1"/>
        <v/>
      </c>
      <c r="J518" s="490" t="str">
        <f ca="1"/>
        <v/>
      </c>
      <c r="K518" s="505" t="str">
        <f ca="1"/>
        <v/>
      </c>
      <c r="L518" s="512" t="str">
        <f ca="1"/>
        <v/>
      </c>
      <c r="M518" s="448" t="str">
        <f ca="1"/>
        <v/>
      </c>
      <c r="N518" s="448" t="str">
        <f ca="1"/>
        <v/>
      </c>
    </row>
    <row r="519" spans="1:14" x14ac:dyDescent="0.2">
      <c r="A519" s="5"/>
      <c r="B519" s="249"/>
      <c r="C519" s="383" t="str">
        <f ca="1"/>
        <v/>
      </c>
      <c r="D519" s="489" t="str">
        <f ca="1"/>
        <v/>
      </c>
      <c r="E519" s="505" t="str">
        <f ca="1"/>
        <v/>
      </c>
      <c r="F519" s="489" t="str">
        <f ca="1"/>
        <v/>
      </c>
      <c r="G519" s="490" t="str">
        <f ca="1"/>
        <v/>
      </c>
      <c r="H519" s="490" t="str">
        <f ca="1"/>
        <v/>
      </c>
      <c r="I519" s="490" t="str">
        <f ca="1"/>
        <v/>
      </c>
      <c r="J519" s="490" t="str">
        <f ca="1"/>
        <v/>
      </c>
      <c r="K519" s="505" t="str">
        <f ca="1"/>
        <v/>
      </c>
      <c r="L519" s="512" t="str">
        <f ca="1"/>
        <v/>
      </c>
      <c r="M519" s="448" t="str">
        <f ca="1"/>
        <v/>
      </c>
      <c r="N519" s="448" t="str">
        <f ca="1"/>
        <v/>
      </c>
    </row>
    <row r="520" spans="1:14" x14ac:dyDescent="0.2">
      <c r="A520" s="5"/>
      <c r="B520" s="249"/>
      <c r="C520" s="383" t="str">
        <f ca="1"/>
        <v/>
      </c>
      <c r="D520" s="489" t="str">
        <f ca="1"/>
        <v/>
      </c>
      <c r="E520" s="505" t="str">
        <f ca="1"/>
        <v/>
      </c>
      <c r="F520" s="489" t="str">
        <f ca="1"/>
        <v/>
      </c>
      <c r="G520" s="490" t="str">
        <f ca="1"/>
        <v/>
      </c>
      <c r="H520" s="490" t="str">
        <f ca="1"/>
        <v/>
      </c>
      <c r="I520" s="490" t="str">
        <f ca="1"/>
        <v/>
      </c>
      <c r="J520" s="490" t="str">
        <f ca="1"/>
        <v/>
      </c>
      <c r="K520" s="505" t="str">
        <f ca="1"/>
        <v/>
      </c>
      <c r="L520" s="512" t="str">
        <f ca="1"/>
        <v/>
      </c>
      <c r="M520" s="448" t="str">
        <f ca="1"/>
        <v/>
      </c>
      <c r="N520" s="448" t="str">
        <f ca="1"/>
        <v/>
      </c>
    </row>
    <row r="521" spans="1:14" x14ac:dyDescent="0.2">
      <c r="A521" s="5"/>
      <c r="B521" s="249"/>
      <c r="C521" s="383" t="str">
        <f ca="1"/>
        <v/>
      </c>
      <c r="D521" s="489" t="str">
        <f ca="1"/>
        <v/>
      </c>
      <c r="E521" s="505" t="str">
        <f ca="1"/>
        <v/>
      </c>
      <c r="F521" s="489" t="str">
        <f ca="1"/>
        <v/>
      </c>
      <c r="G521" s="490" t="str">
        <f ca="1"/>
        <v/>
      </c>
      <c r="H521" s="490" t="str">
        <f ca="1"/>
        <v/>
      </c>
      <c r="I521" s="490" t="str">
        <f ca="1"/>
        <v/>
      </c>
      <c r="J521" s="490" t="str">
        <f ca="1"/>
        <v/>
      </c>
      <c r="K521" s="505" t="str">
        <f ca="1"/>
        <v/>
      </c>
      <c r="L521" s="512" t="str">
        <f ca="1"/>
        <v/>
      </c>
      <c r="M521" s="448" t="str">
        <f ca="1"/>
        <v/>
      </c>
      <c r="N521" s="448" t="str">
        <f ca="1"/>
        <v/>
      </c>
    </row>
    <row r="522" spans="1:14" x14ac:dyDescent="0.2">
      <c r="A522" s="5"/>
      <c r="B522" s="249"/>
      <c r="C522" s="12"/>
      <c r="D522" s="489"/>
      <c r="E522" s="505"/>
      <c r="F522" s="489"/>
      <c r="G522" s="490"/>
      <c r="H522" s="490"/>
      <c r="I522" s="490"/>
      <c r="J522" s="490"/>
      <c r="K522" s="505"/>
      <c r="L522" s="512"/>
      <c r="M522" s="448"/>
      <c r="N522" s="448"/>
    </row>
    <row r="523" spans="1:14" x14ac:dyDescent="0.2">
      <c r="A523" s="5"/>
      <c r="B523" s="249" t="str">
        <f ca="1">+'I-4 History'!B390</f>
        <v>A-19</v>
      </c>
      <c r="C523" s="14" t="str">
        <f ca="1">+'I-4 History'!C390</f>
        <v>Regulation</v>
      </c>
      <c r="D523" s="489"/>
      <c r="E523" s="505"/>
      <c r="F523" s="489"/>
      <c r="G523" s="490"/>
      <c r="H523" s="490"/>
      <c r="I523" s="490"/>
      <c r="J523" s="490"/>
      <c r="K523" s="505"/>
      <c r="L523" s="512"/>
      <c r="M523" s="448"/>
      <c r="N523" s="448"/>
    </row>
    <row r="524" spans="1:14" x14ac:dyDescent="0.2">
      <c r="A524" s="5"/>
      <c r="B524" s="249"/>
      <c r="C524" s="383" t="str">
        <f t="array" aca="1" ref="C524:K533" ca="1">+'A-19'!$A$160:$I$169</f>
        <v>Step Change</v>
      </c>
      <c r="D524" s="489">
        <f ca="1"/>
        <v>0</v>
      </c>
      <c r="E524" s="505">
        <f ca="1"/>
        <v>0</v>
      </c>
      <c r="F524" s="489">
        <f ca="1"/>
        <v>0</v>
      </c>
      <c r="G524" s="490">
        <f ca="1"/>
        <v>0</v>
      </c>
      <c r="H524" s="490">
        <f ca="1"/>
        <v>0</v>
      </c>
      <c r="I524" s="490">
        <f ca="1"/>
        <v>0</v>
      </c>
      <c r="J524" s="490">
        <f ca="1"/>
        <v>0</v>
      </c>
      <c r="K524" s="505">
        <f ca="1"/>
        <v>0</v>
      </c>
      <c r="L524" s="512">
        <f t="array" aca="1" ref="L524:N533" ca="1">+'A-19'!$K$160:$M$169</f>
        <v>0</v>
      </c>
      <c r="M524" s="448">
        <f ca="1"/>
        <v>0</v>
      </c>
      <c r="N524" s="448">
        <f ca="1"/>
        <v>0</v>
      </c>
    </row>
    <row r="525" spans="1:14" x14ac:dyDescent="0.2">
      <c r="A525" s="5"/>
      <c r="B525" s="249"/>
      <c r="C525" s="381" t="str">
        <f ca="1"/>
        <v/>
      </c>
      <c r="D525" s="489" t="str">
        <f ca="1"/>
        <v/>
      </c>
      <c r="E525" s="505" t="str">
        <f ca="1"/>
        <v/>
      </c>
      <c r="F525" s="489" t="str">
        <f ca="1"/>
        <v/>
      </c>
      <c r="G525" s="490" t="str">
        <f ca="1"/>
        <v/>
      </c>
      <c r="H525" s="490" t="str">
        <f ca="1"/>
        <v/>
      </c>
      <c r="I525" s="490" t="str">
        <f ca="1"/>
        <v/>
      </c>
      <c r="J525" s="490" t="str">
        <f ca="1"/>
        <v/>
      </c>
      <c r="K525" s="505" t="str">
        <f ca="1"/>
        <v/>
      </c>
      <c r="L525" s="512" t="str">
        <f ca="1"/>
        <v/>
      </c>
      <c r="M525" s="448" t="str">
        <f ca="1"/>
        <v/>
      </c>
      <c r="N525" s="448" t="str">
        <f ca="1"/>
        <v/>
      </c>
    </row>
    <row r="526" spans="1:14" x14ac:dyDescent="0.2">
      <c r="A526" s="5"/>
      <c r="B526" s="249"/>
      <c r="C526" s="381" t="str">
        <f ca="1"/>
        <v/>
      </c>
      <c r="D526" s="489" t="str">
        <f ca="1"/>
        <v/>
      </c>
      <c r="E526" s="505" t="str">
        <f ca="1"/>
        <v/>
      </c>
      <c r="F526" s="489" t="str">
        <f ca="1"/>
        <v/>
      </c>
      <c r="G526" s="490" t="str">
        <f ca="1"/>
        <v/>
      </c>
      <c r="H526" s="490" t="str">
        <f ca="1"/>
        <v/>
      </c>
      <c r="I526" s="490" t="str">
        <f ca="1"/>
        <v/>
      </c>
      <c r="J526" s="490" t="str">
        <f ca="1"/>
        <v/>
      </c>
      <c r="K526" s="505" t="str">
        <f ca="1"/>
        <v/>
      </c>
      <c r="L526" s="512" t="str">
        <f ca="1"/>
        <v/>
      </c>
      <c r="M526" s="448" t="str">
        <f ca="1"/>
        <v/>
      </c>
      <c r="N526" s="448" t="str">
        <f ca="1"/>
        <v/>
      </c>
    </row>
    <row r="527" spans="1:14" x14ac:dyDescent="0.2">
      <c r="A527" s="5"/>
      <c r="B527" s="249"/>
      <c r="C527" s="381" t="str">
        <f ca="1"/>
        <v/>
      </c>
      <c r="D527" s="489" t="str">
        <f ca="1"/>
        <v/>
      </c>
      <c r="E527" s="505" t="str">
        <f ca="1"/>
        <v/>
      </c>
      <c r="F527" s="489" t="str">
        <f ca="1"/>
        <v/>
      </c>
      <c r="G527" s="490" t="str">
        <f ca="1"/>
        <v/>
      </c>
      <c r="H527" s="490" t="str">
        <f ca="1"/>
        <v/>
      </c>
      <c r="I527" s="490" t="str">
        <f ca="1"/>
        <v/>
      </c>
      <c r="J527" s="490" t="str">
        <f ca="1"/>
        <v/>
      </c>
      <c r="K527" s="505" t="str">
        <f ca="1"/>
        <v/>
      </c>
      <c r="L527" s="512" t="str">
        <f ca="1"/>
        <v/>
      </c>
      <c r="M527" s="448" t="str">
        <f ca="1"/>
        <v/>
      </c>
      <c r="N527" s="448" t="str">
        <f ca="1"/>
        <v/>
      </c>
    </row>
    <row r="528" spans="1:14" x14ac:dyDescent="0.2">
      <c r="A528" s="5"/>
      <c r="B528" s="249"/>
      <c r="C528" s="381" t="str">
        <f ca="1"/>
        <v/>
      </c>
      <c r="D528" s="489" t="str">
        <f ca="1"/>
        <v/>
      </c>
      <c r="E528" s="505" t="str">
        <f ca="1"/>
        <v/>
      </c>
      <c r="F528" s="489" t="str">
        <f ca="1"/>
        <v/>
      </c>
      <c r="G528" s="490" t="str">
        <f ca="1"/>
        <v/>
      </c>
      <c r="H528" s="490" t="str">
        <f ca="1"/>
        <v/>
      </c>
      <c r="I528" s="490" t="str">
        <f ca="1"/>
        <v/>
      </c>
      <c r="J528" s="490" t="str">
        <f ca="1"/>
        <v/>
      </c>
      <c r="K528" s="505" t="str">
        <f ca="1"/>
        <v/>
      </c>
      <c r="L528" s="512" t="str">
        <f ca="1"/>
        <v/>
      </c>
      <c r="M528" s="448" t="str">
        <f ca="1"/>
        <v/>
      </c>
      <c r="N528" s="448" t="str">
        <f ca="1"/>
        <v/>
      </c>
    </row>
    <row r="529" spans="1:14" x14ac:dyDescent="0.2">
      <c r="B529" s="249"/>
      <c r="C529" s="383" t="str">
        <f ca="1"/>
        <v/>
      </c>
      <c r="D529" s="489" t="str">
        <f ca="1"/>
        <v/>
      </c>
      <c r="E529" s="505" t="str">
        <f ca="1"/>
        <v/>
      </c>
      <c r="F529" s="489" t="str">
        <f ca="1"/>
        <v/>
      </c>
      <c r="G529" s="490" t="str">
        <f ca="1"/>
        <v/>
      </c>
      <c r="H529" s="490" t="str">
        <f ca="1"/>
        <v/>
      </c>
      <c r="I529" s="490" t="str">
        <f ca="1"/>
        <v/>
      </c>
      <c r="J529" s="490" t="str">
        <f ca="1"/>
        <v/>
      </c>
      <c r="K529" s="505" t="str">
        <f ca="1"/>
        <v/>
      </c>
      <c r="L529" s="512" t="str">
        <f ca="1"/>
        <v/>
      </c>
      <c r="M529" s="448" t="str">
        <f ca="1"/>
        <v/>
      </c>
      <c r="N529" s="448" t="str">
        <f ca="1"/>
        <v/>
      </c>
    </row>
    <row r="530" spans="1:14" x14ac:dyDescent="0.2">
      <c r="B530" s="249"/>
      <c r="C530" s="383" t="str">
        <f ca="1"/>
        <v/>
      </c>
      <c r="D530" s="489" t="str">
        <f ca="1"/>
        <v/>
      </c>
      <c r="E530" s="505" t="str">
        <f ca="1"/>
        <v/>
      </c>
      <c r="F530" s="489" t="str">
        <f ca="1"/>
        <v/>
      </c>
      <c r="G530" s="490" t="str">
        <f ca="1"/>
        <v/>
      </c>
      <c r="H530" s="490" t="str">
        <f ca="1"/>
        <v/>
      </c>
      <c r="I530" s="490" t="str">
        <f ca="1"/>
        <v/>
      </c>
      <c r="J530" s="490" t="str">
        <f ca="1"/>
        <v/>
      </c>
      <c r="K530" s="505" t="str">
        <f ca="1"/>
        <v/>
      </c>
      <c r="L530" s="512" t="str">
        <f ca="1"/>
        <v/>
      </c>
      <c r="M530" s="448" t="str">
        <f ca="1"/>
        <v/>
      </c>
      <c r="N530" s="448" t="str">
        <f ca="1"/>
        <v/>
      </c>
    </row>
    <row r="531" spans="1:14" x14ac:dyDescent="0.2">
      <c r="B531" s="249"/>
      <c r="C531" s="383" t="str">
        <f ca="1"/>
        <v/>
      </c>
      <c r="D531" s="489" t="str">
        <f ca="1"/>
        <v/>
      </c>
      <c r="E531" s="505" t="str">
        <f ca="1"/>
        <v/>
      </c>
      <c r="F531" s="489" t="str">
        <f ca="1"/>
        <v/>
      </c>
      <c r="G531" s="490" t="str">
        <f ca="1"/>
        <v/>
      </c>
      <c r="H531" s="490" t="str">
        <f ca="1"/>
        <v/>
      </c>
      <c r="I531" s="490" t="str">
        <f ca="1"/>
        <v/>
      </c>
      <c r="J531" s="490" t="str">
        <f ca="1"/>
        <v/>
      </c>
      <c r="K531" s="505" t="str">
        <f ca="1"/>
        <v/>
      </c>
      <c r="L531" s="512" t="str">
        <f ca="1"/>
        <v/>
      </c>
      <c r="M531" s="448" t="str">
        <f ca="1"/>
        <v/>
      </c>
      <c r="N531" s="448" t="str">
        <f ca="1"/>
        <v/>
      </c>
    </row>
    <row r="532" spans="1:14" x14ac:dyDescent="0.2">
      <c r="B532" s="249"/>
      <c r="C532" s="383" t="str">
        <f ca="1"/>
        <v/>
      </c>
      <c r="D532" s="489" t="str">
        <f ca="1"/>
        <v/>
      </c>
      <c r="E532" s="505" t="str">
        <f ca="1"/>
        <v/>
      </c>
      <c r="F532" s="489" t="str">
        <f ca="1"/>
        <v/>
      </c>
      <c r="G532" s="490" t="str">
        <f ca="1"/>
        <v/>
      </c>
      <c r="H532" s="490" t="str">
        <f ca="1"/>
        <v/>
      </c>
      <c r="I532" s="490" t="str">
        <f ca="1"/>
        <v/>
      </c>
      <c r="J532" s="490" t="str">
        <f ca="1"/>
        <v/>
      </c>
      <c r="K532" s="505" t="str">
        <f ca="1"/>
        <v/>
      </c>
      <c r="L532" s="512" t="str">
        <f ca="1"/>
        <v/>
      </c>
      <c r="M532" s="448" t="str">
        <f ca="1"/>
        <v/>
      </c>
      <c r="N532" s="448" t="str">
        <f ca="1"/>
        <v/>
      </c>
    </row>
    <row r="533" spans="1:14" x14ac:dyDescent="0.2">
      <c r="B533" s="249"/>
      <c r="C533" s="383" t="str">
        <f ca="1"/>
        <v/>
      </c>
      <c r="D533" s="489" t="str">
        <f ca="1"/>
        <v/>
      </c>
      <c r="E533" s="505" t="str">
        <f ca="1"/>
        <v/>
      </c>
      <c r="F533" s="489" t="str">
        <f ca="1"/>
        <v/>
      </c>
      <c r="G533" s="490" t="str">
        <f ca="1"/>
        <v/>
      </c>
      <c r="H533" s="490" t="str">
        <f ca="1"/>
        <v/>
      </c>
      <c r="I533" s="490" t="str">
        <f ca="1"/>
        <v/>
      </c>
      <c r="J533" s="490" t="str">
        <f ca="1"/>
        <v/>
      </c>
      <c r="K533" s="505" t="str">
        <f ca="1"/>
        <v/>
      </c>
      <c r="L533" s="512" t="str">
        <f ca="1"/>
        <v/>
      </c>
      <c r="M533" s="448" t="str">
        <f ca="1"/>
        <v/>
      </c>
      <c r="N533" s="448" t="str">
        <f ca="1"/>
        <v/>
      </c>
    </row>
    <row r="534" spans="1:14" x14ac:dyDescent="0.2">
      <c r="B534" s="249"/>
      <c r="C534" s="12"/>
      <c r="D534" s="489"/>
      <c r="E534" s="505"/>
      <c r="F534" s="489"/>
      <c r="G534" s="490"/>
      <c r="H534" s="490"/>
      <c r="I534" s="490"/>
      <c r="J534" s="490"/>
      <c r="K534" s="505"/>
      <c r="L534" s="512"/>
      <c r="M534" s="448"/>
      <c r="N534" s="448"/>
    </row>
    <row r="535" spans="1:14" x14ac:dyDescent="0.2">
      <c r="A535" s="5"/>
      <c r="B535" s="249" t="str">
        <f ca="1">+'I-4 History'!B399</f>
        <v>A-20</v>
      </c>
      <c r="C535" s="14" t="str">
        <f ca="1">+'I-4 History'!C399</f>
        <v>Strategic Planning</v>
      </c>
      <c r="D535" s="489"/>
      <c r="E535" s="505"/>
      <c r="F535" s="489"/>
      <c r="G535" s="490"/>
      <c r="H535" s="490"/>
      <c r="I535" s="490"/>
      <c r="J535" s="490"/>
      <c r="K535" s="505"/>
      <c r="L535" s="512"/>
      <c r="M535" s="448"/>
      <c r="N535" s="448"/>
    </row>
    <row r="536" spans="1:14" x14ac:dyDescent="0.2">
      <c r="A536" s="5"/>
      <c r="B536" s="249"/>
      <c r="C536" s="383" t="str">
        <f t="array" aca="1" ref="C536:K545" ca="1">+'A-20'!$A$160:$I$169</f>
        <v>Step Change</v>
      </c>
      <c r="D536" s="489">
        <f ca="1"/>
        <v>0</v>
      </c>
      <c r="E536" s="505">
        <f ca="1"/>
        <v>0</v>
      </c>
      <c r="F536" s="489">
        <f ca="1"/>
        <v>0</v>
      </c>
      <c r="G536" s="490">
        <f ca="1"/>
        <v>0</v>
      </c>
      <c r="H536" s="490">
        <f ca="1"/>
        <v>0</v>
      </c>
      <c r="I536" s="490">
        <f ca="1"/>
        <v>0</v>
      </c>
      <c r="J536" s="490">
        <f ca="1"/>
        <v>0</v>
      </c>
      <c r="K536" s="505">
        <f ca="1"/>
        <v>0</v>
      </c>
      <c r="L536" s="512">
        <f t="array" aca="1" ref="L536:N545" ca="1">+'A-20'!$K$160:$M$169</f>
        <v>0</v>
      </c>
      <c r="M536" s="448">
        <f ca="1"/>
        <v>0</v>
      </c>
      <c r="N536" s="448">
        <f ca="1"/>
        <v>0</v>
      </c>
    </row>
    <row r="537" spans="1:14" x14ac:dyDescent="0.2">
      <c r="A537" s="5"/>
      <c r="B537" s="249"/>
      <c r="C537" s="383" t="str">
        <f ca="1"/>
        <v/>
      </c>
      <c r="D537" s="489" t="str">
        <f ca="1"/>
        <v/>
      </c>
      <c r="E537" s="505" t="str">
        <f ca="1"/>
        <v/>
      </c>
      <c r="F537" s="489" t="str">
        <f ca="1"/>
        <v/>
      </c>
      <c r="G537" s="490" t="str">
        <f ca="1"/>
        <v/>
      </c>
      <c r="H537" s="490" t="str">
        <f ca="1"/>
        <v/>
      </c>
      <c r="I537" s="490" t="str">
        <f ca="1"/>
        <v/>
      </c>
      <c r="J537" s="490" t="str">
        <f ca="1"/>
        <v/>
      </c>
      <c r="K537" s="505" t="str">
        <f ca="1"/>
        <v/>
      </c>
      <c r="L537" s="512" t="str">
        <f ca="1"/>
        <v/>
      </c>
      <c r="M537" s="448" t="str">
        <f ca="1"/>
        <v/>
      </c>
      <c r="N537" s="448" t="str">
        <f ca="1"/>
        <v/>
      </c>
    </row>
    <row r="538" spans="1:14" x14ac:dyDescent="0.2">
      <c r="A538" s="5"/>
      <c r="B538" s="249"/>
      <c r="C538" s="383" t="str">
        <f ca="1"/>
        <v/>
      </c>
      <c r="D538" s="489" t="str">
        <f ca="1"/>
        <v/>
      </c>
      <c r="E538" s="505" t="str">
        <f ca="1"/>
        <v/>
      </c>
      <c r="F538" s="489" t="str">
        <f ca="1"/>
        <v/>
      </c>
      <c r="G538" s="490" t="str">
        <f ca="1"/>
        <v/>
      </c>
      <c r="H538" s="490" t="str">
        <f ca="1"/>
        <v/>
      </c>
      <c r="I538" s="490" t="str">
        <f ca="1"/>
        <v/>
      </c>
      <c r="J538" s="490" t="str">
        <f ca="1"/>
        <v/>
      </c>
      <c r="K538" s="505" t="str">
        <f ca="1"/>
        <v/>
      </c>
      <c r="L538" s="512" t="str">
        <f ca="1"/>
        <v/>
      </c>
      <c r="M538" s="448" t="str">
        <f ca="1"/>
        <v/>
      </c>
      <c r="N538" s="448" t="str">
        <f ca="1"/>
        <v/>
      </c>
    </row>
    <row r="539" spans="1:14" x14ac:dyDescent="0.2">
      <c r="A539" s="5"/>
      <c r="B539" s="249"/>
      <c r="C539" s="383" t="str">
        <f ca="1"/>
        <v/>
      </c>
      <c r="D539" s="489" t="str">
        <f ca="1"/>
        <v/>
      </c>
      <c r="E539" s="505" t="str">
        <f ca="1"/>
        <v/>
      </c>
      <c r="F539" s="489" t="str">
        <f ca="1"/>
        <v/>
      </c>
      <c r="G539" s="490" t="str">
        <f ca="1"/>
        <v/>
      </c>
      <c r="H539" s="490" t="str">
        <f ca="1"/>
        <v/>
      </c>
      <c r="I539" s="490" t="str">
        <f ca="1"/>
        <v/>
      </c>
      <c r="J539" s="490" t="str">
        <f ca="1"/>
        <v/>
      </c>
      <c r="K539" s="505" t="str">
        <f ca="1"/>
        <v/>
      </c>
      <c r="L539" s="512" t="str">
        <f ca="1"/>
        <v/>
      </c>
      <c r="M539" s="448" t="str">
        <f ca="1"/>
        <v/>
      </c>
      <c r="N539" s="448" t="str">
        <f ca="1"/>
        <v/>
      </c>
    </row>
    <row r="540" spans="1:14" x14ac:dyDescent="0.2">
      <c r="A540" s="5"/>
      <c r="B540" s="249"/>
      <c r="C540" s="383" t="str">
        <f ca="1"/>
        <v/>
      </c>
      <c r="D540" s="489" t="str">
        <f ca="1"/>
        <v/>
      </c>
      <c r="E540" s="505" t="str">
        <f ca="1"/>
        <v/>
      </c>
      <c r="F540" s="489" t="str">
        <f ca="1"/>
        <v/>
      </c>
      <c r="G540" s="490" t="str">
        <f ca="1"/>
        <v/>
      </c>
      <c r="H540" s="490" t="str">
        <f ca="1"/>
        <v/>
      </c>
      <c r="I540" s="490" t="str">
        <f ca="1"/>
        <v/>
      </c>
      <c r="J540" s="490" t="str">
        <f ca="1"/>
        <v/>
      </c>
      <c r="K540" s="505" t="str">
        <f ca="1"/>
        <v/>
      </c>
      <c r="L540" s="512" t="str">
        <f ca="1"/>
        <v/>
      </c>
      <c r="M540" s="448" t="str">
        <f ca="1"/>
        <v/>
      </c>
      <c r="N540" s="448" t="str">
        <f ca="1"/>
        <v/>
      </c>
    </row>
    <row r="541" spans="1:14" x14ac:dyDescent="0.2">
      <c r="A541" s="5"/>
      <c r="B541" s="249"/>
      <c r="C541" s="383" t="str">
        <f ca="1"/>
        <v/>
      </c>
      <c r="D541" s="489" t="str">
        <f ca="1"/>
        <v/>
      </c>
      <c r="E541" s="505" t="str">
        <f ca="1"/>
        <v/>
      </c>
      <c r="F541" s="489" t="str">
        <f ca="1"/>
        <v/>
      </c>
      <c r="G541" s="490" t="str">
        <f ca="1"/>
        <v/>
      </c>
      <c r="H541" s="490" t="str">
        <f ca="1"/>
        <v/>
      </c>
      <c r="I541" s="490" t="str">
        <f ca="1"/>
        <v/>
      </c>
      <c r="J541" s="490" t="str">
        <f ca="1"/>
        <v/>
      </c>
      <c r="K541" s="505" t="str">
        <f ca="1"/>
        <v/>
      </c>
      <c r="L541" s="512" t="str">
        <f ca="1"/>
        <v/>
      </c>
      <c r="M541" s="448" t="str">
        <f ca="1"/>
        <v/>
      </c>
      <c r="N541" s="448" t="str">
        <f ca="1"/>
        <v/>
      </c>
    </row>
    <row r="542" spans="1:14" x14ac:dyDescent="0.2">
      <c r="A542" s="5"/>
      <c r="B542" s="249"/>
      <c r="C542" s="383" t="str">
        <f ca="1"/>
        <v/>
      </c>
      <c r="D542" s="489" t="str">
        <f ca="1"/>
        <v/>
      </c>
      <c r="E542" s="505" t="str">
        <f ca="1"/>
        <v/>
      </c>
      <c r="F542" s="489" t="str">
        <f ca="1"/>
        <v/>
      </c>
      <c r="G542" s="490" t="str">
        <f ca="1"/>
        <v/>
      </c>
      <c r="H542" s="490" t="str">
        <f ca="1"/>
        <v/>
      </c>
      <c r="I542" s="490" t="str">
        <f ca="1"/>
        <v/>
      </c>
      <c r="J542" s="490" t="str">
        <f ca="1"/>
        <v/>
      </c>
      <c r="K542" s="505" t="str">
        <f ca="1"/>
        <v/>
      </c>
      <c r="L542" s="512" t="str">
        <f ca="1"/>
        <v/>
      </c>
      <c r="M542" s="448" t="str">
        <f ca="1"/>
        <v/>
      </c>
      <c r="N542" s="448" t="str">
        <f ca="1"/>
        <v/>
      </c>
    </row>
    <row r="543" spans="1:14" x14ac:dyDescent="0.2">
      <c r="A543" s="5"/>
      <c r="B543" s="249"/>
      <c r="C543" s="383" t="str">
        <f ca="1"/>
        <v/>
      </c>
      <c r="D543" s="489" t="str">
        <f ca="1"/>
        <v/>
      </c>
      <c r="E543" s="505" t="str">
        <f ca="1"/>
        <v/>
      </c>
      <c r="F543" s="489" t="str">
        <f ca="1"/>
        <v/>
      </c>
      <c r="G543" s="490" t="str">
        <f ca="1"/>
        <v/>
      </c>
      <c r="H543" s="490" t="str">
        <f ca="1"/>
        <v/>
      </c>
      <c r="I543" s="490" t="str">
        <f ca="1"/>
        <v/>
      </c>
      <c r="J543" s="490" t="str">
        <f ca="1"/>
        <v/>
      </c>
      <c r="K543" s="505" t="str">
        <f ca="1"/>
        <v/>
      </c>
      <c r="L543" s="512" t="str">
        <f ca="1"/>
        <v/>
      </c>
      <c r="M543" s="448" t="str">
        <f ca="1"/>
        <v/>
      </c>
      <c r="N543" s="448" t="str">
        <f ca="1"/>
        <v/>
      </c>
    </row>
    <row r="544" spans="1:14" x14ac:dyDescent="0.2">
      <c r="A544" s="5"/>
      <c r="B544" s="249"/>
      <c r="C544" s="383" t="str">
        <f ca="1"/>
        <v/>
      </c>
      <c r="D544" s="489" t="str">
        <f ca="1"/>
        <v/>
      </c>
      <c r="E544" s="505" t="str">
        <f ca="1"/>
        <v/>
      </c>
      <c r="F544" s="489" t="str">
        <f ca="1"/>
        <v/>
      </c>
      <c r="G544" s="490" t="str">
        <f ca="1"/>
        <v/>
      </c>
      <c r="H544" s="490" t="str">
        <f ca="1"/>
        <v/>
      </c>
      <c r="I544" s="490" t="str">
        <f ca="1"/>
        <v/>
      </c>
      <c r="J544" s="490" t="str">
        <f ca="1"/>
        <v/>
      </c>
      <c r="K544" s="505" t="str">
        <f ca="1"/>
        <v/>
      </c>
      <c r="L544" s="512" t="str">
        <f ca="1"/>
        <v/>
      </c>
      <c r="M544" s="448" t="str">
        <f ca="1"/>
        <v/>
      </c>
      <c r="N544" s="448" t="str">
        <f ca="1"/>
        <v/>
      </c>
    </row>
    <row r="545" spans="1:14" x14ac:dyDescent="0.2">
      <c r="A545" s="5"/>
      <c r="B545" s="249"/>
      <c r="C545" s="383" t="str">
        <f ca="1"/>
        <v/>
      </c>
      <c r="D545" s="489" t="str">
        <f ca="1"/>
        <v/>
      </c>
      <c r="E545" s="505" t="str">
        <f ca="1"/>
        <v/>
      </c>
      <c r="F545" s="489" t="str">
        <f ca="1"/>
        <v/>
      </c>
      <c r="G545" s="490" t="str">
        <f ca="1"/>
        <v/>
      </c>
      <c r="H545" s="490" t="str">
        <f ca="1"/>
        <v/>
      </c>
      <c r="I545" s="490" t="str">
        <f ca="1"/>
        <v/>
      </c>
      <c r="J545" s="490" t="str">
        <f ca="1"/>
        <v/>
      </c>
      <c r="K545" s="505" t="str">
        <f ca="1"/>
        <v/>
      </c>
      <c r="L545" s="512" t="str">
        <f ca="1"/>
        <v/>
      </c>
      <c r="M545" s="448" t="str">
        <f ca="1"/>
        <v/>
      </c>
      <c r="N545" s="448" t="str">
        <f ca="1"/>
        <v/>
      </c>
    </row>
    <row r="546" spans="1:14" x14ac:dyDescent="0.2">
      <c r="A546" s="5"/>
      <c r="B546" s="249"/>
      <c r="C546" s="12"/>
      <c r="D546" s="489"/>
      <c r="E546" s="505"/>
      <c r="F546" s="489"/>
      <c r="G546" s="490"/>
      <c r="H546" s="490"/>
      <c r="I546" s="490"/>
      <c r="J546" s="490"/>
      <c r="K546" s="505"/>
      <c r="L546" s="512"/>
      <c r="M546" s="448"/>
      <c r="N546" s="448"/>
    </row>
    <row r="547" spans="1:14" x14ac:dyDescent="0.2">
      <c r="A547" s="5"/>
      <c r="B547" s="249" t="str">
        <f ca="1">+'I-4 History'!B408</f>
        <v>A-21</v>
      </c>
      <c r="C547" s="14" t="str">
        <f ca="1">+'I-4 History'!C408</f>
        <v>Communications</v>
      </c>
      <c r="D547" s="489"/>
      <c r="E547" s="505"/>
      <c r="F547" s="489"/>
      <c r="G547" s="490"/>
      <c r="H547" s="490"/>
      <c r="I547" s="490"/>
      <c r="J547" s="490"/>
      <c r="K547" s="505"/>
      <c r="L547" s="512"/>
      <c r="M547" s="448"/>
      <c r="N547" s="448"/>
    </row>
    <row r="548" spans="1:14" x14ac:dyDescent="0.2">
      <c r="A548" s="5"/>
      <c r="B548" s="249"/>
      <c r="C548" s="383" t="str">
        <f t="array" aca="1" ref="C548:K557" ca="1">+'A-21'!$A$160:$I$169</f>
        <v>Step Change</v>
      </c>
      <c r="D548" s="489">
        <f ca="1"/>
        <v>0</v>
      </c>
      <c r="E548" s="505">
        <f ca="1"/>
        <v>0</v>
      </c>
      <c r="F548" s="489">
        <f ca="1"/>
        <v>0</v>
      </c>
      <c r="G548" s="490">
        <f ca="1"/>
        <v>0</v>
      </c>
      <c r="H548" s="490">
        <f ca="1"/>
        <v>0</v>
      </c>
      <c r="I548" s="490">
        <f ca="1"/>
        <v>0</v>
      </c>
      <c r="J548" s="490">
        <f ca="1"/>
        <v>0</v>
      </c>
      <c r="K548" s="505">
        <f ca="1"/>
        <v>0</v>
      </c>
      <c r="L548" s="512">
        <f t="array" aca="1" ref="L548:N557" ca="1">+'A-21'!$K$160:$M$169</f>
        <v>0</v>
      </c>
      <c r="M548" s="448">
        <f ca="1"/>
        <v>0</v>
      </c>
      <c r="N548" s="448">
        <f ca="1"/>
        <v>0</v>
      </c>
    </row>
    <row r="549" spans="1:14" x14ac:dyDescent="0.2">
      <c r="A549" s="5"/>
      <c r="B549" s="249"/>
      <c r="C549" s="383" t="str">
        <f ca="1"/>
        <v/>
      </c>
      <c r="D549" s="489" t="str">
        <f ca="1"/>
        <v/>
      </c>
      <c r="E549" s="505" t="str">
        <f ca="1"/>
        <v/>
      </c>
      <c r="F549" s="489" t="str">
        <f ca="1"/>
        <v/>
      </c>
      <c r="G549" s="490" t="str">
        <f ca="1"/>
        <v/>
      </c>
      <c r="H549" s="490" t="str">
        <f ca="1"/>
        <v/>
      </c>
      <c r="I549" s="490" t="str">
        <f ca="1"/>
        <v/>
      </c>
      <c r="J549" s="490" t="str">
        <f ca="1"/>
        <v/>
      </c>
      <c r="K549" s="505" t="str">
        <f ca="1"/>
        <v/>
      </c>
      <c r="L549" s="512" t="str">
        <f ca="1"/>
        <v/>
      </c>
      <c r="M549" s="448" t="str">
        <f ca="1"/>
        <v/>
      </c>
      <c r="N549" s="448" t="str">
        <f ca="1"/>
        <v/>
      </c>
    </row>
    <row r="550" spans="1:14" x14ac:dyDescent="0.2">
      <c r="A550" s="5"/>
      <c r="B550" s="249"/>
      <c r="C550" s="383" t="str">
        <f ca="1"/>
        <v/>
      </c>
      <c r="D550" s="489" t="str">
        <f ca="1"/>
        <v/>
      </c>
      <c r="E550" s="505" t="str">
        <f ca="1"/>
        <v/>
      </c>
      <c r="F550" s="489" t="str">
        <f ca="1"/>
        <v/>
      </c>
      <c r="G550" s="490" t="str">
        <f ca="1"/>
        <v/>
      </c>
      <c r="H550" s="490" t="str">
        <f ca="1"/>
        <v/>
      </c>
      <c r="I550" s="490" t="str">
        <f ca="1"/>
        <v/>
      </c>
      <c r="J550" s="490" t="str">
        <f ca="1"/>
        <v/>
      </c>
      <c r="K550" s="505" t="str">
        <f ca="1"/>
        <v/>
      </c>
      <c r="L550" s="512" t="str">
        <f ca="1"/>
        <v/>
      </c>
      <c r="M550" s="448" t="str">
        <f ca="1"/>
        <v/>
      </c>
      <c r="N550" s="448" t="str">
        <f ca="1"/>
        <v/>
      </c>
    </row>
    <row r="551" spans="1:14" x14ac:dyDescent="0.2">
      <c r="A551" s="5"/>
      <c r="B551" s="249"/>
      <c r="C551" s="383" t="str">
        <f ca="1"/>
        <v/>
      </c>
      <c r="D551" s="489" t="str">
        <f ca="1"/>
        <v/>
      </c>
      <c r="E551" s="505" t="str">
        <f ca="1"/>
        <v/>
      </c>
      <c r="F551" s="489" t="str">
        <f ca="1"/>
        <v/>
      </c>
      <c r="G551" s="490" t="str">
        <f ca="1"/>
        <v/>
      </c>
      <c r="H551" s="490" t="str">
        <f ca="1"/>
        <v/>
      </c>
      <c r="I551" s="490" t="str">
        <f ca="1"/>
        <v/>
      </c>
      <c r="J551" s="490" t="str">
        <f ca="1"/>
        <v/>
      </c>
      <c r="K551" s="505" t="str">
        <f ca="1"/>
        <v/>
      </c>
      <c r="L551" s="512" t="str">
        <f ca="1"/>
        <v/>
      </c>
      <c r="M551" s="448" t="str">
        <f ca="1"/>
        <v/>
      </c>
      <c r="N551" s="448" t="str">
        <f ca="1"/>
        <v/>
      </c>
    </row>
    <row r="552" spans="1:14" x14ac:dyDescent="0.2">
      <c r="A552" s="5"/>
      <c r="B552" s="249"/>
      <c r="C552" s="383" t="str">
        <f ca="1"/>
        <v/>
      </c>
      <c r="D552" s="489" t="str">
        <f ca="1"/>
        <v/>
      </c>
      <c r="E552" s="505" t="str">
        <f ca="1"/>
        <v/>
      </c>
      <c r="F552" s="489" t="str">
        <f ca="1"/>
        <v/>
      </c>
      <c r="G552" s="490" t="str">
        <f ca="1"/>
        <v/>
      </c>
      <c r="H552" s="490" t="str">
        <f ca="1"/>
        <v/>
      </c>
      <c r="I552" s="490" t="str">
        <f ca="1"/>
        <v/>
      </c>
      <c r="J552" s="490" t="str">
        <f ca="1"/>
        <v/>
      </c>
      <c r="K552" s="505" t="str">
        <f ca="1"/>
        <v/>
      </c>
      <c r="L552" s="512" t="str">
        <f ca="1"/>
        <v/>
      </c>
      <c r="M552" s="448" t="str">
        <f ca="1"/>
        <v/>
      </c>
      <c r="N552" s="448" t="str">
        <f ca="1"/>
        <v/>
      </c>
    </row>
    <row r="553" spans="1:14" x14ac:dyDescent="0.2">
      <c r="B553" s="249"/>
      <c r="C553" s="383" t="str">
        <f ca="1"/>
        <v/>
      </c>
      <c r="D553" s="489" t="str">
        <f ca="1"/>
        <v/>
      </c>
      <c r="E553" s="505" t="str">
        <f ca="1"/>
        <v/>
      </c>
      <c r="F553" s="489" t="str">
        <f ca="1"/>
        <v/>
      </c>
      <c r="G553" s="490" t="str">
        <f ca="1"/>
        <v/>
      </c>
      <c r="H553" s="490" t="str">
        <f ca="1"/>
        <v/>
      </c>
      <c r="I553" s="490" t="str">
        <f ca="1"/>
        <v/>
      </c>
      <c r="J553" s="490" t="str">
        <f ca="1"/>
        <v/>
      </c>
      <c r="K553" s="505" t="str">
        <f ca="1"/>
        <v/>
      </c>
      <c r="L553" s="512" t="str">
        <f ca="1"/>
        <v/>
      </c>
      <c r="M553" s="448" t="str">
        <f ca="1"/>
        <v/>
      </c>
      <c r="N553" s="448" t="str">
        <f ca="1"/>
        <v/>
      </c>
    </row>
    <row r="554" spans="1:14" x14ac:dyDescent="0.2">
      <c r="B554" s="249"/>
      <c r="C554" s="383" t="str">
        <f ca="1"/>
        <v/>
      </c>
      <c r="D554" s="489" t="str">
        <f ca="1"/>
        <v/>
      </c>
      <c r="E554" s="505" t="str">
        <f ca="1"/>
        <v/>
      </c>
      <c r="F554" s="489" t="str">
        <f ca="1"/>
        <v/>
      </c>
      <c r="G554" s="490" t="str">
        <f ca="1"/>
        <v/>
      </c>
      <c r="H554" s="490" t="str">
        <f ca="1"/>
        <v/>
      </c>
      <c r="I554" s="490" t="str">
        <f ca="1"/>
        <v/>
      </c>
      <c r="J554" s="490" t="str">
        <f ca="1"/>
        <v/>
      </c>
      <c r="K554" s="505" t="str">
        <f ca="1"/>
        <v/>
      </c>
      <c r="L554" s="512" t="str">
        <f ca="1"/>
        <v/>
      </c>
      <c r="M554" s="448" t="str">
        <f ca="1"/>
        <v/>
      </c>
      <c r="N554" s="448" t="str">
        <f ca="1"/>
        <v/>
      </c>
    </row>
    <row r="555" spans="1:14" x14ac:dyDescent="0.2">
      <c r="B555" s="249"/>
      <c r="C555" s="383" t="str">
        <f ca="1"/>
        <v/>
      </c>
      <c r="D555" s="489" t="str">
        <f ca="1"/>
        <v/>
      </c>
      <c r="E555" s="505" t="str">
        <f ca="1"/>
        <v/>
      </c>
      <c r="F555" s="489" t="str">
        <f ca="1"/>
        <v/>
      </c>
      <c r="G555" s="490" t="str">
        <f ca="1"/>
        <v/>
      </c>
      <c r="H555" s="490" t="str">
        <f ca="1"/>
        <v/>
      </c>
      <c r="I555" s="490" t="str">
        <f ca="1"/>
        <v/>
      </c>
      <c r="J555" s="490" t="str">
        <f ca="1"/>
        <v/>
      </c>
      <c r="K555" s="505" t="str">
        <f ca="1"/>
        <v/>
      </c>
      <c r="L555" s="512" t="str">
        <f ca="1"/>
        <v/>
      </c>
      <c r="M555" s="448" t="str">
        <f ca="1"/>
        <v/>
      </c>
      <c r="N555" s="448" t="str">
        <f ca="1"/>
        <v/>
      </c>
    </row>
    <row r="556" spans="1:14" x14ac:dyDescent="0.2">
      <c r="B556" s="249"/>
      <c r="C556" s="383" t="str">
        <f ca="1"/>
        <v/>
      </c>
      <c r="D556" s="489" t="str">
        <f ca="1"/>
        <v/>
      </c>
      <c r="E556" s="505" t="str">
        <f ca="1"/>
        <v/>
      </c>
      <c r="F556" s="489" t="str">
        <f ca="1"/>
        <v/>
      </c>
      <c r="G556" s="490" t="str">
        <f ca="1"/>
        <v/>
      </c>
      <c r="H556" s="490" t="str">
        <f ca="1"/>
        <v/>
      </c>
      <c r="I556" s="490" t="str">
        <f ca="1"/>
        <v/>
      </c>
      <c r="J556" s="490" t="str">
        <f ca="1"/>
        <v/>
      </c>
      <c r="K556" s="505" t="str">
        <f ca="1"/>
        <v/>
      </c>
      <c r="L556" s="512" t="str">
        <f ca="1"/>
        <v/>
      </c>
      <c r="M556" s="448" t="str">
        <f ca="1"/>
        <v/>
      </c>
      <c r="N556" s="448" t="str">
        <f ca="1"/>
        <v/>
      </c>
    </row>
    <row r="557" spans="1:14" x14ac:dyDescent="0.2">
      <c r="B557" s="249"/>
      <c r="C557" s="383" t="str">
        <f ca="1"/>
        <v/>
      </c>
      <c r="D557" s="489" t="str">
        <f ca="1"/>
        <v/>
      </c>
      <c r="E557" s="505" t="str">
        <f ca="1"/>
        <v/>
      </c>
      <c r="F557" s="489" t="str">
        <f ca="1"/>
        <v/>
      </c>
      <c r="G557" s="490" t="str">
        <f ca="1"/>
        <v/>
      </c>
      <c r="H557" s="490" t="str">
        <f ca="1"/>
        <v/>
      </c>
      <c r="I557" s="490" t="str">
        <f ca="1"/>
        <v/>
      </c>
      <c r="J557" s="490" t="str">
        <f ca="1"/>
        <v/>
      </c>
      <c r="K557" s="505" t="str">
        <f ca="1"/>
        <v/>
      </c>
      <c r="L557" s="512" t="str">
        <f ca="1"/>
        <v/>
      </c>
      <c r="M557" s="448" t="str">
        <f ca="1"/>
        <v/>
      </c>
      <c r="N557" s="448" t="str">
        <f ca="1"/>
        <v/>
      </c>
    </row>
    <row r="558" spans="1:14" x14ac:dyDescent="0.2">
      <c r="B558" s="249"/>
      <c r="C558" s="15"/>
      <c r="D558" s="489"/>
      <c r="E558" s="505"/>
      <c r="F558" s="489"/>
      <c r="G558" s="490"/>
      <c r="H558" s="490"/>
      <c r="I558" s="490"/>
      <c r="J558" s="490"/>
      <c r="K558" s="505"/>
      <c r="L558" s="512"/>
      <c r="M558" s="448"/>
      <c r="N558" s="448"/>
    </row>
    <row r="559" spans="1:14" s="896" customFormat="1" ht="17.25" customHeight="1" thickBot="1" x14ac:dyDescent="0.25">
      <c r="A559" s="5"/>
      <c r="B559" s="250"/>
      <c r="C559" s="268" t="str">
        <f>CONCATENATE("Total ",+C510)</f>
        <v>Total Corporate Strategy</v>
      </c>
      <c r="D559" s="314">
        <f ca="1">SUBTOTAL(9,D510:D558)</f>
        <v>0</v>
      </c>
      <c r="E559" s="314">
        <f t="shared" ref="E559:K559" ca="1" si="7">SUBTOTAL(9,E510:E558)</f>
        <v>0</v>
      </c>
      <c r="F559" s="314">
        <f t="shared" ca="1" si="7"/>
        <v>0</v>
      </c>
      <c r="G559" s="314">
        <f t="shared" ca="1" si="7"/>
        <v>0</v>
      </c>
      <c r="H559" s="314">
        <f t="shared" ca="1" si="7"/>
        <v>0</v>
      </c>
      <c r="I559" s="314">
        <f t="shared" ca="1" si="7"/>
        <v>0</v>
      </c>
      <c r="J559" s="314">
        <f t="shared" ca="1" si="7"/>
        <v>0</v>
      </c>
      <c r="K559" s="314">
        <f t="shared" ca="1" si="7"/>
        <v>0</v>
      </c>
      <c r="L559" s="512"/>
      <c r="M559" s="448"/>
      <c r="N559" s="448"/>
    </row>
    <row r="560" spans="1:14" s="896" customFormat="1" ht="18" x14ac:dyDescent="0.2">
      <c r="B560" s="251"/>
      <c r="C560" s="254" t="str">
        <f>'I-3 Allocated'!A26</f>
        <v>People and Culture</v>
      </c>
      <c r="D560" s="331"/>
      <c r="E560" s="497"/>
      <c r="F560" s="331"/>
      <c r="G560" s="331"/>
      <c r="H560" s="331"/>
      <c r="I560" s="331"/>
      <c r="J560" s="331"/>
      <c r="K560" s="497"/>
      <c r="L560" s="512"/>
      <c r="M560" s="448"/>
      <c r="N560" s="448"/>
    </row>
    <row r="561" spans="1:14" x14ac:dyDescent="0.2">
      <c r="A561" s="5"/>
      <c r="B561" s="249" t="str">
        <f ca="1">+'I-4 History'!B417</f>
        <v>A-22</v>
      </c>
      <c r="C561" s="14" t="str">
        <f ca="1">+'I-4 History'!C417</f>
        <v>General Manager - People and Culture</v>
      </c>
      <c r="D561" s="489"/>
      <c r="E561" s="505"/>
      <c r="F561" s="489"/>
      <c r="G561" s="490"/>
      <c r="H561" s="490"/>
      <c r="I561" s="490"/>
      <c r="J561" s="490"/>
      <c r="K561" s="505"/>
      <c r="L561" s="512"/>
      <c r="M561" s="448"/>
      <c r="N561" s="448"/>
    </row>
    <row r="562" spans="1:14" x14ac:dyDescent="0.2">
      <c r="A562" s="5"/>
      <c r="B562" s="249"/>
      <c r="C562" s="383" t="str">
        <f t="array" aca="1" ref="C562:K571" ca="1">+'A-22'!$A$160:$I$169</f>
        <v>Step Change</v>
      </c>
      <c r="D562" s="489">
        <f ca="1"/>
        <v>0</v>
      </c>
      <c r="E562" s="505">
        <f ca="1"/>
        <v>0</v>
      </c>
      <c r="F562" s="489">
        <f ca="1"/>
        <v>0</v>
      </c>
      <c r="G562" s="490">
        <f ca="1"/>
        <v>0</v>
      </c>
      <c r="H562" s="490">
        <f ca="1"/>
        <v>0</v>
      </c>
      <c r="I562" s="490">
        <f ca="1"/>
        <v>0</v>
      </c>
      <c r="J562" s="490">
        <f ca="1"/>
        <v>0</v>
      </c>
      <c r="K562" s="505">
        <f ca="1"/>
        <v>0</v>
      </c>
      <c r="L562" s="512">
        <f t="array" aca="1" ref="L562:N571" ca="1">+'A-22'!$K$160:$M$169</f>
        <v>0</v>
      </c>
      <c r="M562" s="448">
        <f ca="1"/>
        <v>0</v>
      </c>
      <c r="N562" s="448">
        <f ca="1"/>
        <v>0</v>
      </c>
    </row>
    <row r="563" spans="1:14" x14ac:dyDescent="0.2">
      <c r="A563" s="5"/>
      <c r="B563" s="249"/>
      <c r="C563" s="383" t="str">
        <f ca="1"/>
        <v/>
      </c>
      <c r="D563" s="489" t="str">
        <f ca="1"/>
        <v/>
      </c>
      <c r="E563" s="505" t="str">
        <f ca="1"/>
        <v/>
      </c>
      <c r="F563" s="489" t="str">
        <f ca="1"/>
        <v/>
      </c>
      <c r="G563" s="490" t="str">
        <f ca="1"/>
        <v/>
      </c>
      <c r="H563" s="490" t="str">
        <f ca="1"/>
        <v/>
      </c>
      <c r="I563" s="490" t="str">
        <f ca="1"/>
        <v/>
      </c>
      <c r="J563" s="490" t="str">
        <f ca="1"/>
        <v/>
      </c>
      <c r="K563" s="505" t="str">
        <f ca="1"/>
        <v/>
      </c>
      <c r="L563" s="512" t="str">
        <f ca="1"/>
        <v/>
      </c>
      <c r="M563" s="448" t="str">
        <f ca="1"/>
        <v/>
      </c>
      <c r="N563" s="448" t="str">
        <f ca="1"/>
        <v/>
      </c>
    </row>
    <row r="564" spans="1:14" x14ac:dyDescent="0.2">
      <c r="A564" s="5"/>
      <c r="B564" s="249"/>
      <c r="C564" s="383" t="str">
        <f ca="1"/>
        <v/>
      </c>
      <c r="D564" s="489" t="str">
        <f ca="1"/>
        <v/>
      </c>
      <c r="E564" s="505" t="str">
        <f ca="1"/>
        <v/>
      </c>
      <c r="F564" s="489" t="str">
        <f ca="1"/>
        <v/>
      </c>
      <c r="G564" s="490" t="str">
        <f ca="1"/>
        <v/>
      </c>
      <c r="H564" s="490" t="str">
        <f ca="1"/>
        <v/>
      </c>
      <c r="I564" s="490" t="str">
        <f ca="1"/>
        <v/>
      </c>
      <c r="J564" s="490" t="str">
        <f ca="1"/>
        <v/>
      </c>
      <c r="K564" s="505" t="str">
        <f ca="1"/>
        <v/>
      </c>
      <c r="L564" s="512" t="str">
        <f ca="1"/>
        <v/>
      </c>
      <c r="M564" s="448" t="str">
        <f ca="1"/>
        <v/>
      </c>
      <c r="N564" s="448" t="str">
        <f ca="1"/>
        <v/>
      </c>
    </row>
    <row r="565" spans="1:14" x14ac:dyDescent="0.2">
      <c r="A565" s="5"/>
      <c r="B565" s="249"/>
      <c r="C565" s="383" t="str">
        <f ca="1"/>
        <v/>
      </c>
      <c r="D565" s="489" t="str">
        <f ca="1"/>
        <v/>
      </c>
      <c r="E565" s="505" t="str">
        <f ca="1"/>
        <v/>
      </c>
      <c r="F565" s="489" t="str">
        <f ca="1"/>
        <v/>
      </c>
      <c r="G565" s="490" t="str">
        <f ca="1"/>
        <v/>
      </c>
      <c r="H565" s="490" t="str">
        <f ca="1"/>
        <v/>
      </c>
      <c r="I565" s="490" t="str">
        <f ca="1"/>
        <v/>
      </c>
      <c r="J565" s="490" t="str">
        <f ca="1"/>
        <v/>
      </c>
      <c r="K565" s="505" t="str">
        <f ca="1"/>
        <v/>
      </c>
      <c r="L565" s="512" t="str">
        <f ca="1"/>
        <v/>
      </c>
      <c r="M565" s="448" t="str">
        <f ca="1"/>
        <v/>
      </c>
      <c r="N565" s="448" t="str">
        <f ca="1"/>
        <v/>
      </c>
    </row>
    <row r="566" spans="1:14" x14ac:dyDescent="0.2">
      <c r="A566" s="5"/>
      <c r="B566" s="249"/>
      <c r="C566" s="383" t="str">
        <f ca="1"/>
        <v/>
      </c>
      <c r="D566" s="489" t="str">
        <f ca="1"/>
        <v/>
      </c>
      <c r="E566" s="505" t="str">
        <f ca="1"/>
        <v/>
      </c>
      <c r="F566" s="489" t="str">
        <f ca="1"/>
        <v/>
      </c>
      <c r="G566" s="490" t="str">
        <f ca="1"/>
        <v/>
      </c>
      <c r="H566" s="490" t="str">
        <f ca="1"/>
        <v/>
      </c>
      <c r="I566" s="490" t="str">
        <f ca="1"/>
        <v/>
      </c>
      <c r="J566" s="490" t="str">
        <f ca="1"/>
        <v/>
      </c>
      <c r="K566" s="505" t="str">
        <f ca="1"/>
        <v/>
      </c>
      <c r="L566" s="512" t="str">
        <f ca="1"/>
        <v/>
      </c>
      <c r="M566" s="448" t="str">
        <f ca="1"/>
        <v/>
      </c>
      <c r="N566" s="448" t="str">
        <f ca="1"/>
        <v/>
      </c>
    </row>
    <row r="567" spans="1:14" x14ac:dyDescent="0.2">
      <c r="A567" s="5"/>
      <c r="B567" s="249"/>
      <c r="C567" s="383" t="str">
        <f ca="1"/>
        <v/>
      </c>
      <c r="D567" s="489" t="str">
        <f ca="1"/>
        <v/>
      </c>
      <c r="E567" s="505" t="str">
        <f ca="1"/>
        <v/>
      </c>
      <c r="F567" s="489" t="str">
        <f ca="1"/>
        <v/>
      </c>
      <c r="G567" s="490" t="str">
        <f ca="1"/>
        <v/>
      </c>
      <c r="H567" s="490" t="str">
        <f ca="1"/>
        <v/>
      </c>
      <c r="I567" s="490" t="str">
        <f ca="1"/>
        <v/>
      </c>
      <c r="J567" s="490" t="str">
        <f ca="1"/>
        <v/>
      </c>
      <c r="K567" s="505" t="str">
        <f ca="1"/>
        <v/>
      </c>
      <c r="L567" s="512" t="str">
        <f ca="1"/>
        <v/>
      </c>
      <c r="M567" s="448" t="str">
        <f ca="1"/>
        <v/>
      </c>
      <c r="N567" s="448" t="str">
        <f ca="1"/>
        <v/>
      </c>
    </row>
    <row r="568" spans="1:14" x14ac:dyDescent="0.2">
      <c r="A568" s="5"/>
      <c r="B568" s="249"/>
      <c r="C568" s="383" t="str">
        <f ca="1"/>
        <v/>
      </c>
      <c r="D568" s="489" t="str">
        <f ca="1"/>
        <v/>
      </c>
      <c r="E568" s="505" t="str">
        <f ca="1"/>
        <v/>
      </c>
      <c r="F568" s="489" t="str">
        <f ca="1"/>
        <v/>
      </c>
      <c r="G568" s="490" t="str">
        <f ca="1"/>
        <v/>
      </c>
      <c r="H568" s="490" t="str">
        <f ca="1"/>
        <v/>
      </c>
      <c r="I568" s="490" t="str">
        <f ca="1"/>
        <v/>
      </c>
      <c r="J568" s="490" t="str">
        <f ca="1"/>
        <v/>
      </c>
      <c r="K568" s="505" t="str">
        <f ca="1"/>
        <v/>
      </c>
      <c r="L568" s="512" t="str">
        <f ca="1"/>
        <v/>
      </c>
      <c r="M568" s="448" t="str">
        <f ca="1"/>
        <v/>
      </c>
      <c r="N568" s="448" t="str">
        <f ca="1"/>
        <v/>
      </c>
    </row>
    <row r="569" spans="1:14" x14ac:dyDescent="0.2">
      <c r="A569" s="5"/>
      <c r="B569" s="249"/>
      <c r="C569" s="383" t="str">
        <f ca="1"/>
        <v/>
      </c>
      <c r="D569" s="489" t="str">
        <f ca="1"/>
        <v/>
      </c>
      <c r="E569" s="505" t="str">
        <f ca="1"/>
        <v/>
      </c>
      <c r="F569" s="489" t="str">
        <f ca="1"/>
        <v/>
      </c>
      <c r="G569" s="490" t="str">
        <f ca="1"/>
        <v/>
      </c>
      <c r="H569" s="490" t="str">
        <f ca="1"/>
        <v/>
      </c>
      <c r="I569" s="490" t="str">
        <f ca="1"/>
        <v/>
      </c>
      <c r="J569" s="490" t="str">
        <f ca="1"/>
        <v/>
      </c>
      <c r="K569" s="505" t="str">
        <f ca="1"/>
        <v/>
      </c>
      <c r="L569" s="512" t="str">
        <f ca="1"/>
        <v/>
      </c>
      <c r="M569" s="448" t="str">
        <f ca="1"/>
        <v/>
      </c>
      <c r="N569" s="448" t="str">
        <f ca="1"/>
        <v/>
      </c>
    </row>
    <row r="570" spans="1:14" x14ac:dyDescent="0.2">
      <c r="A570" s="5"/>
      <c r="B570" s="249"/>
      <c r="C570" s="383" t="str">
        <f ca="1"/>
        <v/>
      </c>
      <c r="D570" s="489" t="str">
        <f ca="1"/>
        <v/>
      </c>
      <c r="E570" s="505" t="str">
        <f ca="1"/>
        <v/>
      </c>
      <c r="F570" s="489" t="str">
        <f ca="1"/>
        <v/>
      </c>
      <c r="G570" s="490" t="str">
        <f ca="1"/>
        <v/>
      </c>
      <c r="H570" s="490" t="str">
        <f ca="1"/>
        <v/>
      </c>
      <c r="I570" s="490" t="str">
        <f ca="1"/>
        <v/>
      </c>
      <c r="J570" s="490" t="str">
        <f ca="1"/>
        <v/>
      </c>
      <c r="K570" s="505" t="str">
        <f ca="1"/>
        <v/>
      </c>
      <c r="L570" s="512" t="str">
        <f ca="1"/>
        <v/>
      </c>
      <c r="M570" s="448" t="str">
        <f ca="1"/>
        <v/>
      </c>
      <c r="N570" s="448" t="str">
        <f ca="1"/>
        <v/>
      </c>
    </row>
    <row r="571" spans="1:14" x14ac:dyDescent="0.2">
      <c r="A571" s="5"/>
      <c r="B571" s="249"/>
      <c r="C571" s="383" t="str">
        <f ca="1"/>
        <v/>
      </c>
      <c r="D571" s="489" t="str">
        <f ca="1"/>
        <v/>
      </c>
      <c r="E571" s="505" t="str">
        <f ca="1"/>
        <v/>
      </c>
      <c r="F571" s="489" t="str">
        <f ca="1"/>
        <v/>
      </c>
      <c r="G571" s="490" t="str">
        <f ca="1"/>
        <v/>
      </c>
      <c r="H571" s="490" t="str">
        <f ca="1"/>
        <v/>
      </c>
      <c r="I571" s="490" t="str">
        <f ca="1"/>
        <v/>
      </c>
      <c r="J571" s="490" t="str">
        <f ca="1"/>
        <v/>
      </c>
      <c r="K571" s="505" t="str">
        <f ca="1"/>
        <v/>
      </c>
      <c r="L571" s="512" t="str">
        <f ca="1"/>
        <v/>
      </c>
      <c r="M571" s="448" t="str">
        <f ca="1"/>
        <v/>
      </c>
      <c r="N571" s="448" t="str">
        <f ca="1"/>
        <v/>
      </c>
    </row>
    <row r="572" spans="1:14" x14ac:dyDescent="0.2">
      <c r="A572" s="5"/>
      <c r="B572" s="249"/>
      <c r="C572" s="12"/>
      <c r="D572" s="489"/>
      <c r="E572" s="505"/>
      <c r="F572" s="489"/>
      <c r="G572" s="490"/>
      <c r="H572" s="490"/>
      <c r="I572" s="490"/>
      <c r="J572" s="490"/>
      <c r="K572" s="505"/>
      <c r="L572" s="512"/>
      <c r="M572" s="448"/>
      <c r="N572" s="448"/>
    </row>
    <row r="573" spans="1:14" x14ac:dyDescent="0.2">
      <c r="A573" s="5"/>
      <c r="B573" s="249" t="str">
        <f ca="1">+'I-4 History'!B426</f>
        <v>A-23</v>
      </c>
      <c r="C573" s="14" t="str">
        <f ca="1">+'I-4 History'!C426</f>
        <v>HR - Employee Relations</v>
      </c>
      <c r="D573" s="489"/>
      <c r="E573" s="505"/>
      <c r="F573" s="489"/>
      <c r="G573" s="490"/>
      <c r="H573" s="490"/>
      <c r="I573" s="490"/>
      <c r="J573" s="490"/>
      <c r="K573" s="505"/>
      <c r="L573" s="512"/>
      <c r="M573" s="448"/>
      <c r="N573" s="448"/>
    </row>
    <row r="574" spans="1:14" x14ac:dyDescent="0.2">
      <c r="A574" s="5"/>
      <c r="B574" s="249"/>
      <c r="C574" s="383" t="str">
        <f t="array" aca="1" ref="C574:K583" ca="1">+'A-23'!$A$160:$I$169</f>
        <v>Step Change</v>
      </c>
      <c r="D574" s="489">
        <f ca="1"/>
        <v>0</v>
      </c>
      <c r="E574" s="505">
        <f ca="1"/>
        <v>0</v>
      </c>
      <c r="F574" s="489">
        <f ca="1"/>
        <v>0</v>
      </c>
      <c r="G574" s="490">
        <f ca="1"/>
        <v>0</v>
      </c>
      <c r="H574" s="490">
        <f ca="1"/>
        <v>0</v>
      </c>
      <c r="I574" s="490">
        <f ca="1"/>
        <v>0</v>
      </c>
      <c r="J574" s="490">
        <f ca="1"/>
        <v>0</v>
      </c>
      <c r="K574" s="505">
        <f ca="1"/>
        <v>0</v>
      </c>
      <c r="L574" s="512">
        <f t="array" aca="1" ref="L574:N583" ca="1">+'A-23'!$K$160:$M$169</f>
        <v>0</v>
      </c>
      <c r="M574" s="448">
        <f ca="1"/>
        <v>0</v>
      </c>
      <c r="N574" s="448">
        <f ca="1"/>
        <v>0</v>
      </c>
    </row>
    <row r="575" spans="1:14" x14ac:dyDescent="0.2">
      <c r="A575" s="5"/>
      <c r="B575" s="249"/>
      <c r="C575" s="383" t="str">
        <f ca="1"/>
        <v/>
      </c>
      <c r="D575" s="489" t="str">
        <f ca="1"/>
        <v/>
      </c>
      <c r="E575" s="505" t="str">
        <f ca="1"/>
        <v/>
      </c>
      <c r="F575" s="489" t="str">
        <f ca="1"/>
        <v/>
      </c>
      <c r="G575" s="490" t="str">
        <f ca="1"/>
        <v/>
      </c>
      <c r="H575" s="490" t="str">
        <f ca="1"/>
        <v/>
      </c>
      <c r="I575" s="490" t="str">
        <f ca="1"/>
        <v/>
      </c>
      <c r="J575" s="490" t="str">
        <f ca="1"/>
        <v/>
      </c>
      <c r="K575" s="505" t="str">
        <f ca="1"/>
        <v/>
      </c>
      <c r="L575" s="512" t="str">
        <f ca="1"/>
        <v/>
      </c>
      <c r="M575" s="448" t="str">
        <f ca="1"/>
        <v/>
      </c>
      <c r="N575" s="448" t="str">
        <f ca="1"/>
        <v/>
      </c>
    </row>
    <row r="576" spans="1:14" x14ac:dyDescent="0.2">
      <c r="A576" s="5"/>
      <c r="B576" s="249"/>
      <c r="C576" s="383" t="str">
        <f ca="1"/>
        <v/>
      </c>
      <c r="D576" s="489" t="str">
        <f ca="1"/>
        <v/>
      </c>
      <c r="E576" s="505" t="str">
        <f ca="1"/>
        <v/>
      </c>
      <c r="F576" s="489" t="str">
        <f ca="1"/>
        <v/>
      </c>
      <c r="G576" s="490" t="str">
        <f ca="1"/>
        <v/>
      </c>
      <c r="H576" s="490" t="str">
        <f ca="1"/>
        <v/>
      </c>
      <c r="I576" s="490" t="str">
        <f ca="1"/>
        <v/>
      </c>
      <c r="J576" s="490" t="str">
        <f ca="1"/>
        <v/>
      </c>
      <c r="K576" s="505" t="str">
        <f ca="1"/>
        <v/>
      </c>
      <c r="L576" s="512" t="str">
        <f ca="1"/>
        <v/>
      </c>
      <c r="M576" s="448" t="str">
        <f ca="1"/>
        <v/>
      </c>
      <c r="N576" s="448" t="str">
        <f ca="1"/>
        <v/>
      </c>
    </row>
    <row r="577" spans="1:14" x14ac:dyDescent="0.2">
      <c r="A577" s="5"/>
      <c r="B577" s="249"/>
      <c r="C577" s="383" t="str">
        <f ca="1"/>
        <v/>
      </c>
      <c r="D577" s="489" t="str">
        <f ca="1"/>
        <v/>
      </c>
      <c r="E577" s="505" t="str">
        <f ca="1"/>
        <v/>
      </c>
      <c r="F577" s="489" t="str">
        <f ca="1"/>
        <v/>
      </c>
      <c r="G577" s="490" t="str">
        <f ca="1"/>
        <v/>
      </c>
      <c r="H577" s="490" t="str">
        <f ca="1"/>
        <v/>
      </c>
      <c r="I577" s="490" t="str">
        <f ca="1"/>
        <v/>
      </c>
      <c r="J577" s="490" t="str">
        <f ca="1"/>
        <v/>
      </c>
      <c r="K577" s="505" t="str">
        <f ca="1"/>
        <v/>
      </c>
      <c r="L577" s="512" t="str">
        <f ca="1"/>
        <v/>
      </c>
      <c r="M577" s="448" t="str">
        <f ca="1"/>
        <v/>
      </c>
      <c r="N577" s="448" t="str">
        <f ca="1"/>
        <v/>
      </c>
    </row>
    <row r="578" spans="1:14" x14ac:dyDescent="0.2">
      <c r="A578" s="5"/>
      <c r="B578" s="249"/>
      <c r="C578" s="383" t="str">
        <f ca="1"/>
        <v/>
      </c>
      <c r="D578" s="489" t="str">
        <f ca="1"/>
        <v/>
      </c>
      <c r="E578" s="505" t="str">
        <f ca="1"/>
        <v/>
      </c>
      <c r="F578" s="489" t="str">
        <f ca="1"/>
        <v/>
      </c>
      <c r="G578" s="490" t="str">
        <f ca="1"/>
        <v/>
      </c>
      <c r="H578" s="490" t="str">
        <f ca="1"/>
        <v/>
      </c>
      <c r="I578" s="490" t="str">
        <f ca="1"/>
        <v/>
      </c>
      <c r="J578" s="490" t="str">
        <f ca="1"/>
        <v/>
      </c>
      <c r="K578" s="505" t="str">
        <f ca="1"/>
        <v/>
      </c>
      <c r="L578" s="512" t="str">
        <f ca="1"/>
        <v/>
      </c>
      <c r="M578" s="448" t="str">
        <f ca="1"/>
        <v/>
      </c>
      <c r="N578" s="448" t="str">
        <f ca="1"/>
        <v/>
      </c>
    </row>
    <row r="579" spans="1:14" x14ac:dyDescent="0.2">
      <c r="A579" s="5"/>
      <c r="B579" s="249"/>
      <c r="C579" s="383" t="str">
        <f ca="1"/>
        <v/>
      </c>
      <c r="D579" s="489" t="str">
        <f ca="1"/>
        <v/>
      </c>
      <c r="E579" s="505" t="str">
        <f ca="1"/>
        <v/>
      </c>
      <c r="F579" s="489" t="str">
        <f ca="1"/>
        <v/>
      </c>
      <c r="G579" s="490" t="str">
        <f ca="1"/>
        <v/>
      </c>
      <c r="H579" s="490" t="str">
        <f ca="1"/>
        <v/>
      </c>
      <c r="I579" s="490" t="str">
        <f ca="1"/>
        <v/>
      </c>
      <c r="J579" s="490" t="str">
        <f ca="1"/>
        <v/>
      </c>
      <c r="K579" s="505" t="str">
        <f ca="1"/>
        <v/>
      </c>
      <c r="L579" s="512" t="str">
        <f ca="1"/>
        <v/>
      </c>
      <c r="M579" s="448" t="str">
        <f ca="1"/>
        <v/>
      </c>
      <c r="N579" s="448" t="str">
        <f ca="1"/>
        <v/>
      </c>
    </row>
    <row r="580" spans="1:14" x14ac:dyDescent="0.2">
      <c r="A580" s="5"/>
      <c r="B580" s="249"/>
      <c r="C580" s="383" t="str">
        <f ca="1"/>
        <v/>
      </c>
      <c r="D580" s="489" t="str">
        <f ca="1"/>
        <v/>
      </c>
      <c r="E580" s="505" t="str">
        <f ca="1"/>
        <v/>
      </c>
      <c r="F580" s="489" t="str">
        <f ca="1"/>
        <v/>
      </c>
      <c r="G580" s="490" t="str">
        <f ca="1"/>
        <v/>
      </c>
      <c r="H580" s="490" t="str">
        <f ca="1"/>
        <v/>
      </c>
      <c r="I580" s="490" t="str">
        <f ca="1"/>
        <v/>
      </c>
      <c r="J580" s="490" t="str">
        <f ca="1"/>
        <v/>
      </c>
      <c r="K580" s="505" t="str">
        <f ca="1"/>
        <v/>
      </c>
      <c r="L580" s="512" t="str">
        <f ca="1"/>
        <v/>
      </c>
      <c r="M580" s="448" t="str">
        <f ca="1"/>
        <v/>
      </c>
      <c r="N580" s="448" t="str">
        <f ca="1"/>
        <v/>
      </c>
    </row>
    <row r="581" spans="1:14" x14ac:dyDescent="0.2">
      <c r="A581" s="5"/>
      <c r="B581" s="249"/>
      <c r="C581" s="383" t="str">
        <f ca="1"/>
        <v/>
      </c>
      <c r="D581" s="489" t="str">
        <f ca="1"/>
        <v/>
      </c>
      <c r="E581" s="505" t="str">
        <f ca="1"/>
        <v/>
      </c>
      <c r="F581" s="489" t="str">
        <f ca="1"/>
        <v/>
      </c>
      <c r="G581" s="490" t="str">
        <f ca="1"/>
        <v/>
      </c>
      <c r="H581" s="490" t="str">
        <f ca="1"/>
        <v/>
      </c>
      <c r="I581" s="490" t="str">
        <f ca="1"/>
        <v/>
      </c>
      <c r="J581" s="490" t="str">
        <f ca="1"/>
        <v/>
      </c>
      <c r="K581" s="505" t="str">
        <f ca="1"/>
        <v/>
      </c>
      <c r="L581" s="512" t="str">
        <f ca="1"/>
        <v/>
      </c>
      <c r="M581" s="448" t="str">
        <f ca="1"/>
        <v/>
      </c>
      <c r="N581" s="448" t="str">
        <f ca="1"/>
        <v/>
      </c>
    </row>
    <row r="582" spans="1:14" x14ac:dyDescent="0.2">
      <c r="A582" s="5"/>
      <c r="B582" s="249"/>
      <c r="C582" s="383" t="str">
        <f ca="1"/>
        <v/>
      </c>
      <c r="D582" s="489" t="str">
        <f ca="1"/>
        <v/>
      </c>
      <c r="E582" s="505" t="str">
        <f ca="1"/>
        <v/>
      </c>
      <c r="F582" s="489" t="str">
        <f ca="1"/>
        <v/>
      </c>
      <c r="G582" s="490" t="str">
        <f ca="1"/>
        <v/>
      </c>
      <c r="H582" s="490" t="str">
        <f ca="1"/>
        <v/>
      </c>
      <c r="I582" s="490" t="str">
        <f ca="1"/>
        <v/>
      </c>
      <c r="J582" s="490" t="str">
        <f ca="1"/>
        <v/>
      </c>
      <c r="K582" s="505" t="str">
        <f ca="1"/>
        <v/>
      </c>
      <c r="L582" s="512" t="str">
        <f ca="1"/>
        <v/>
      </c>
      <c r="M582" s="448" t="str">
        <f ca="1"/>
        <v/>
      </c>
      <c r="N582" s="448" t="str">
        <f ca="1"/>
        <v/>
      </c>
    </row>
    <row r="583" spans="1:14" x14ac:dyDescent="0.2">
      <c r="A583" s="5"/>
      <c r="B583" s="249"/>
      <c r="C583" s="383" t="str">
        <f ca="1"/>
        <v/>
      </c>
      <c r="D583" s="489" t="str">
        <f ca="1"/>
        <v/>
      </c>
      <c r="E583" s="505" t="str">
        <f ca="1"/>
        <v/>
      </c>
      <c r="F583" s="489" t="str">
        <f ca="1"/>
        <v/>
      </c>
      <c r="G583" s="490" t="str">
        <f ca="1"/>
        <v/>
      </c>
      <c r="H583" s="490" t="str">
        <f ca="1"/>
        <v/>
      </c>
      <c r="I583" s="490" t="str">
        <f ca="1"/>
        <v/>
      </c>
      <c r="J583" s="490" t="str">
        <f ca="1"/>
        <v/>
      </c>
      <c r="K583" s="505" t="str">
        <f ca="1"/>
        <v/>
      </c>
      <c r="L583" s="512" t="str">
        <f ca="1"/>
        <v/>
      </c>
      <c r="M583" s="448" t="str">
        <f ca="1"/>
        <v/>
      </c>
      <c r="N583" s="448" t="str">
        <f ca="1"/>
        <v/>
      </c>
    </row>
    <row r="584" spans="1:14" x14ac:dyDescent="0.2">
      <c r="A584" s="5"/>
      <c r="B584" s="249"/>
      <c r="C584" s="12"/>
      <c r="D584" s="489"/>
      <c r="E584" s="505"/>
      <c r="F584" s="489"/>
      <c r="G584" s="490"/>
      <c r="H584" s="490"/>
      <c r="I584" s="490"/>
      <c r="J584" s="490"/>
      <c r="K584" s="505"/>
      <c r="L584" s="512"/>
      <c r="M584" s="448"/>
      <c r="N584" s="448"/>
    </row>
    <row r="585" spans="1:14" x14ac:dyDescent="0.2">
      <c r="A585" s="5"/>
      <c r="B585" s="249" t="str">
        <f ca="1">+'I-4 History'!B435</f>
        <v>A-24</v>
      </c>
      <c r="C585" s="14" t="str">
        <f ca="1">+'I-4 History'!C435</f>
        <v>N/A</v>
      </c>
      <c r="D585" s="489"/>
      <c r="E585" s="505"/>
      <c r="F585" s="489"/>
      <c r="G585" s="490"/>
      <c r="H585" s="490"/>
      <c r="I585" s="490"/>
      <c r="J585" s="490"/>
      <c r="K585" s="505"/>
      <c r="L585" s="512"/>
      <c r="M585" s="448"/>
      <c r="N585" s="448"/>
    </row>
    <row r="586" spans="1:14" x14ac:dyDescent="0.2">
      <c r="A586" s="5"/>
      <c r="B586" s="249"/>
      <c r="C586" s="383" t="str">
        <f t="array" aca="1" ref="C586:K595" ca="1">+'A-24'!$A$160:$I$169</f>
        <v>Step Change</v>
      </c>
      <c r="D586" s="489">
        <f ca="1"/>
        <v>0</v>
      </c>
      <c r="E586" s="505">
        <f ca="1"/>
        <v>0</v>
      </c>
      <c r="F586" s="489">
        <f ca="1"/>
        <v>0</v>
      </c>
      <c r="G586" s="490">
        <f ca="1"/>
        <v>0</v>
      </c>
      <c r="H586" s="490">
        <f ca="1"/>
        <v>0</v>
      </c>
      <c r="I586" s="490">
        <f ca="1"/>
        <v>0</v>
      </c>
      <c r="J586" s="490">
        <f ca="1"/>
        <v>0</v>
      </c>
      <c r="K586" s="505">
        <f ca="1"/>
        <v>0</v>
      </c>
      <c r="L586" s="512">
        <f t="array" aca="1" ref="L586:N595" ca="1">+'A-24'!$K$160:$M$169</f>
        <v>0</v>
      </c>
      <c r="M586" s="448">
        <f ca="1"/>
        <v>0</v>
      </c>
      <c r="N586" s="448">
        <f ca="1"/>
        <v>0</v>
      </c>
    </row>
    <row r="587" spans="1:14" x14ac:dyDescent="0.2">
      <c r="A587" s="5"/>
      <c r="B587" s="249"/>
      <c r="C587" s="383" t="str">
        <f ca="1"/>
        <v/>
      </c>
      <c r="D587" s="489" t="str">
        <f ca="1"/>
        <v/>
      </c>
      <c r="E587" s="505" t="str">
        <f ca="1"/>
        <v/>
      </c>
      <c r="F587" s="489" t="str">
        <f ca="1"/>
        <v/>
      </c>
      <c r="G587" s="490" t="str">
        <f ca="1"/>
        <v/>
      </c>
      <c r="H587" s="490" t="str">
        <f ca="1"/>
        <v/>
      </c>
      <c r="I587" s="490" t="str">
        <f ca="1"/>
        <v/>
      </c>
      <c r="J587" s="490" t="str">
        <f ca="1"/>
        <v/>
      </c>
      <c r="K587" s="505" t="str">
        <f ca="1"/>
        <v/>
      </c>
      <c r="L587" s="512" t="str">
        <f ca="1"/>
        <v/>
      </c>
      <c r="M587" s="448" t="str">
        <f ca="1"/>
        <v/>
      </c>
      <c r="N587" s="448" t="str">
        <f ca="1"/>
        <v/>
      </c>
    </row>
    <row r="588" spans="1:14" x14ac:dyDescent="0.2">
      <c r="A588" s="5"/>
      <c r="B588" s="249"/>
      <c r="C588" s="383" t="str">
        <f ca="1"/>
        <v/>
      </c>
      <c r="D588" s="489" t="str">
        <f ca="1"/>
        <v/>
      </c>
      <c r="E588" s="505" t="str">
        <f ca="1"/>
        <v/>
      </c>
      <c r="F588" s="489" t="str">
        <f ca="1"/>
        <v/>
      </c>
      <c r="G588" s="490" t="str">
        <f ca="1"/>
        <v/>
      </c>
      <c r="H588" s="490" t="str">
        <f ca="1"/>
        <v/>
      </c>
      <c r="I588" s="490" t="str">
        <f ca="1"/>
        <v/>
      </c>
      <c r="J588" s="490" t="str">
        <f ca="1"/>
        <v/>
      </c>
      <c r="K588" s="505" t="str">
        <f ca="1"/>
        <v/>
      </c>
      <c r="L588" s="512" t="str">
        <f ca="1"/>
        <v/>
      </c>
      <c r="M588" s="448" t="str">
        <f ca="1"/>
        <v/>
      </c>
      <c r="N588" s="448" t="str">
        <f ca="1"/>
        <v/>
      </c>
    </row>
    <row r="589" spans="1:14" x14ac:dyDescent="0.2">
      <c r="A589" s="5"/>
      <c r="B589" s="249"/>
      <c r="C589" s="383" t="str">
        <f ca="1"/>
        <v/>
      </c>
      <c r="D589" s="489" t="str">
        <f ca="1"/>
        <v/>
      </c>
      <c r="E589" s="505" t="str">
        <f ca="1"/>
        <v/>
      </c>
      <c r="F589" s="489" t="str">
        <f ca="1"/>
        <v/>
      </c>
      <c r="G589" s="490" t="str">
        <f ca="1"/>
        <v/>
      </c>
      <c r="H589" s="490" t="str">
        <f ca="1"/>
        <v/>
      </c>
      <c r="I589" s="490" t="str">
        <f ca="1"/>
        <v/>
      </c>
      <c r="J589" s="490" t="str">
        <f ca="1"/>
        <v/>
      </c>
      <c r="K589" s="505" t="str">
        <f ca="1"/>
        <v/>
      </c>
      <c r="L589" s="512" t="str">
        <f ca="1"/>
        <v/>
      </c>
      <c r="M589" s="448" t="str">
        <f ca="1"/>
        <v/>
      </c>
      <c r="N589" s="448" t="str">
        <f ca="1"/>
        <v/>
      </c>
    </row>
    <row r="590" spans="1:14" x14ac:dyDescent="0.2">
      <c r="A590" s="5"/>
      <c r="B590" s="249"/>
      <c r="C590" s="383" t="str">
        <f ca="1"/>
        <v/>
      </c>
      <c r="D590" s="489" t="str">
        <f ca="1"/>
        <v/>
      </c>
      <c r="E590" s="505" t="str">
        <f ca="1"/>
        <v/>
      </c>
      <c r="F590" s="489" t="str">
        <f ca="1"/>
        <v/>
      </c>
      <c r="G590" s="490" t="str">
        <f ca="1"/>
        <v/>
      </c>
      <c r="H590" s="490" t="str">
        <f ca="1"/>
        <v/>
      </c>
      <c r="I590" s="490" t="str">
        <f ca="1"/>
        <v/>
      </c>
      <c r="J590" s="490" t="str">
        <f ca="1"/>
        <v/>
      </c>
      <c r="K590" s="505" t="str">
        <f ca="1"/>
        <v/>
      </c>
      <c r="L590" s="512" t="str">
        <f ca="1"/>
        <v/>
      </c>
      <c r="M590" s="448" t="str">
        <f ca="1"/>
        <v/>
      </c>
      <c r="N590" s="448" t="str">
        <f ca="1"/>
        <v/>
      </c>
    </row>
    <row r="591" spans="1:14" x14ac:dyDescent="0.2">
      <c r="B591" s="249"/>
      <c r="C591" s="383" t="str">
        <f ca="1"/>
        <v/>
      </c>
      <c r="D591" s="489" t="str">
        <f ca="1"/>
        <v/>
      </c>
      <c r="E591" s="505" t="str">
        <f ca="1"/>
        <v/>
      </c>
      <c r="F591" s="489" t="str">
        <f ca="1"/>
        <v/>
      </c>
      <c r="G591" s="490" t="str">
        <f ca="1"/>
        <v/>
      </c>
      <c r="H591" s="490" t="str">
        <f ca="1"/>
        <v/>
      </c>
      <c r="I591" s="490" t="str">
        <f ca="1"/>
        <v/>
      </c>
      <c r="J591" s="490" t="str">
        <f ca="1"/>
        <v/>
      </c>
      <c r="K591" s="505" t="str">
        <f ca="1"/>
        <v/>
      </c>
      <c r="L591" s="512" t="str">
        <f ca="1"/>
        <v/>
      </c>
      <c r="M591" s="448" t="str">
        <f ca="1"/>
        <v/>
      </c>
      <c r="N591" s="448" t="str">
        <f ca="1"/>
        <v/>
      </c>
    </row>
    <row r="592" spans="1:14" x14ac:dyDescent="0.2">
      <c r="B592" s="249"/>
      <c r="C592" s="383" t="str">
        <f ca="1"/>
        <v/>
      </c>
      <c r="D592" s="489" t="str">
        <f ca="1"/>
        <v/>
      </c>
      <c r="E592" s="505" t="str">
        <f ca="1"/>
        <v/>
      </c>
      <c r="F592" s="489" t="str">
        <f ca="1"/>
        <v/>
      </c>
      <c r="G592" s="490" t="str">
        <f ca="1"/>
        <v/>
      </c>
      <c r="H592" s="490" t="str">
        <f ca="1"/>
        <v/>
      </c>
      <c r="I592" s="490" t="str">
        <f ca="1"/>
        <v/>
      </c>
      <c r="J592" s="490" t="str">
        <f ca="1"/>
        <v/>
      </c>
      <c r="K592" s="505" t="str">
        <f ca="1"/>
        <v/>
      </c>
      <c r="L592" s="512" t="str">
        <f ca="1"/>
        <v/>
      </c>
      <c r="M592" s="448" t="str">
        <f ca="1"/>
        <v/>
      </c>
      <c r="N592" s="448" t="str">
        <f ca="1"/>
        <v/>
      </c>
    </row>
    <row r="593" spans="1:14" x14ac:dyDescent="0.2">
      <c r="B593" s="249"/>
      <c r="C593" s="383" t="str">
        <f ca="1"/>
        <v/>
      </c>
      <c r="D593" s="489" t="str">
        <f ca="1"/>
        <v/>
      </c>
      <c r="E593" s="505" t="str">
        <f ca="1"/>
        <v/>
      </c>
      <c r="F593" s="489" t="str">
        <f ca="1"/>
        <v/>
      </c>
      <c r="G593" s="490" t="str">
        <f ca="1"/>
        <v/>
      </c>
      <c r="H593" s="490" t="str">
        <f ca="1"/>
        <v/>
      </c>
      <c r="I593" s="490" t="str">
        <f ca="1"/>
        <v/>
      </c>
      <c r="J593" s="490" t="str">
        <f ca="1"/>
        <v/>
      </c>
      <c r="K593" s="505" t="str">
        <f ca="1"/>
        <v/>
      </c>
      <c r="L593" s="512" t="str">
        <f ca="1"/>
        <v/>
      </c>
      <c r="M593" s="448" t="str">
        <f ca="1"/>
        <v/>
      </c>
      <c r="N593" s="448" t="str">
        <f ca="1"/>
        <v/>
      </c>
    </row>
    <row r="594" spans="1:14" x14ac:dyDescent="0.2">
      <c r="B594" s="249"/>
      <c r="C594" s="383" t="str">
        <f ca="1"/>
        <v/>
      </c>
      <c r="D594" s="489" t="str">
        <f ca="1"/>
        <v/>
      </c>
      <c r="E594" s="505" t="str">
        <f ca="1"/>
        <v/>
      </c>
      <c r="F594" s="489" t="str">
        <f ca="1"/>
        <v/>
      </c>
      <c r="G594" s="490" t="str">
        <f ca="1"/>
        <v/>
      </c>
      <c r="H594" s="490" t="str">
        <f ca="1"/>
        <v/>
      </c>
      <c r="I594" s="490" t="str">
        <f ca="1"/>
        <v/>
      </c>
      <c r="J594" s="490" t="str">
        <f ca="1"/>
        <v/>
      </c>
      <c r="K594" s="505" t="str">
        <f ca="1"/>
        <v/>
      </c>
      <c r="L594" s="512" t="str">
        <f ca="1"/>
        <v/>
      </c>
      <c r="M594" s="448" t="str">
        <f ca="1"/>
        <v/>
      </c>
      <c r="N594" s="448" t="str">
        <f ca="1"/>
        <v/>
      </c>
    </row>
    <row r="595" spans="1:14" x14ac:dyDescent="0.2">
      <c r="B595" s="249"/>
      <c r="C595" s="383" t="str">
        <f ca="1"/>
        <v/>
      </c>
      <c r="D595" s="489" t="str">
        <f ca="1"/>
        <v/>
      </c>
      <c r="E595" s="505" t="str">
        <f ca="1"/>
        <v/>
      </c>
      <c r="F595" s="489" t="str">
        <f ca="1"/>
        <v/>
      </c>
      <c r="G595" s="490" t="str">
        <f ca="1"/>
        <v/>
      </c>
      <c r="H595" s="490" t="str">
        <f ca="1"/>
        <v/>
      </c>
      <c r="I595" s="490" t="str">
        <f ca="1"/>
        <v/>
      </c>
      <c r="J595" s="490" t="str">
        <f ca="1"/>
        <v/>
      </c>
      <c r="K595" s="505" t="str">
        <f ca="1"/>
        <v/>
      </c>
      <c r="L595" s="512" t="str">
        <f ca="1"/>
        <v/>
      </c>
      <c r="M595" s="448" t="str">
        <f ca="1"/>
        <v/>
      </c>
      <c r="N595" s="448" t="str">
        <f ca="1"/>
        <v/>
      </c>
    </row>
    <row r="596" spans="1:14" x14ac:dyDescent="0.2">
      <c r="B596" s="249"/>
      <c r="C596" s="12"/>
      <c r="D596" s="489"/>
      <c r="E596" s="505"/>
      <c r="F596" s="489"/>
      <c r="G596" s="490"/>
      <c r="H596" s="490"/>
      <c r="I596" s="490"/>
      <c r="J596" s="490"/>
      <c r="K596" s="505"/>
      <c r="L596" s="512"/>
      <c r="M596" s="448"/>
      <c r="N596" s="448"/>
    </row>
    <row r="597" spans="1:14" x14ac:dyDescent="0.2">
      <c r="A597" s="5"/>
      <c r="B597" s="249" t="str">
        <f ca="1">+'I-4 History'!B444</f>
        <v>A-25</v>
      </c>
      <c r="C597" s="14" t="str">
        <f ca="1">+'I-4 History'!C444</f>
        <v>N/A</v>
      </c>
      <c r="D597" s="489"/>
      <c r="E597" s="505"/>
      <c r="F597" s="489"/>
      <c r="G597" s="490"/>
      <c r="H597" s="490"/>
      <c r="I597" s="490"/>
      <c r="J597" s="490"/>
      <c r="K597" s="505"/>
      <c r="L597" s="512"/>
      <c r="M597" s="448"/>
      <c r="N597" s="448"/>
    </row>
    <row r="598" spans="1:14" x14ac:dyDescent="0.2">
      <c r="A598" s="5"/>
      <c r="B598" s="249"/>
      <c r="C598" s="383" t="str">
        <f t="array" aca="1" ref="C598:K607" ca="1">+'A-25'!$A$160:$I$169</f>
        <v>Step Change</v>
      </c>
      <c r="D598" s="489">
        <f ca="1"/>
        <v>0</v>
      </c>
      <c r="E598" s="505">
        <f ca="1"/>
        <v>0</v>
      </c>
      <c r="F598" s="489">
        <f ca="1"/>
        <v>0</v>
      </c>
      <c r="G598" s="490">
        <f ca="1"/>
        <v>0</v>
      </c>
      <c r="H598" s="490">
        <f ca="1"/>
        <v>0</v>
      </c>
      <c r="I598" s="490">
        <f ca="1"/>
        <v>0</v>
      </c>
      <c r="J598" s="490">
        <f ca="1"/>
        <v>0</v>
      </c>
      <c r="K598" s="505">
        <f ca="1"/>
        <v>0</v>
      </c>
      <c r="L598" s="512">
        <f t="array" aca="1" ref="L598:N607" ca="1">+'A-25'!$K$160:$M$169</f>
        <v>0</v>
      </c>
      <c r="M598" s="448">
        <f ca="1"/>
        <v>0</v>
      </c>
      <c r="N598" s="448">
        <f ca="1"/>
        <v>0</v>
      </c>
    </row>
    <row r="599" spans="1:14" x14ac:dyDescent="0.2">
      <c r="A599" s="5"/>
      <c r="B599" s="249"/>
      <c r="C599" s="381" t="str">
        <f ca="1"/>
        <v/>
      </c>
      <c r="D599" s="489" t="str">
        <f ca="1"/>
        <v/>
      </c>
      <c r="E599" s="505" t="str">
        <f ca="1"/>
        <v/>
      </c>
      <c r="F599" s="489" t="str">
        <f ca="1"/>
        <v/>
      </c>
      <c r="G599" s="490" t="str">
        <f ca="1"/>
        <v/>
      </c>
      <c r="H599" s="490" t="str">
        <f ca="1"/>
        <v/>
      </c>
      <c r="I599" s="490" t="str">
        <f ca="1"/>
        <v/>
      </c>
      <c r="J599" s="490" t="str">
        <f ca="1"/>
        <v/>
      </c>
      <c r="K599" s="505" t="str">
        <f ca="1"/>
        <v/>
      </c>
      <c r="L599" s="512" t="str">
        <f ca="1"/>
        <v/>
      </c>
      <c r="M599" s="448" t="str">
        <f ca="1"/>
        <v/>
      </c>
      <c r="N599" s="448" t="str">
        <f ca="1"/>
        <v/>
      </c>
    </row>
    <row r="600" spans="1:14" x14ac:dyDescent="0.2">
      <c r="A600" s="5"/>
      <c r="B600" s="249"/>
      <c r="C600" s="381" t="str">
        <f ca="1"/>
        <v/>
      </c>
      <c r="D600" s="489" t="str">
        <f ca="1"/>
        <v/>
      </c>
      <c r="E600" s="505" t="str">
        <f ca="1"/>
        <v/>
      </c>
      <c r="F600" s="489" t="str">
        <f ca="1"/>
        <v/>
      </c>
      <c r="G600" s="490" t="str">
        <f ca="1"/>
        <v/>
      </c>
      <c r="H600" s="490" t="str">
        <f ca="1"/>
        <v/>
      </c>
      <c r="I600" s="490" t="str">
        <f ca="1"/>
        <v/>
      </c>
      <c r="J600" s="490" t="str">
        <f ca="1"/>
        <v/>
      </c>
      <c r="K600" s="505" t="str">
        <f ca="1"/>
        <v/>
      </c>
      <c r="L600" s="512" t="str">
        <f ca="1"/>
        <v/>
      </c>
      <c r="M600" s="448" t="str">
        <f ca="1"/>
        <v/>
      </c>
      <c r="N600" s="448" t="str">
        <f ca="1"/>
        <v/>
      </c>
    </row>
    <row r="601" spans="1:14" x14ac:dyDescent="0.2">
      <c r="A601" s="5"/>
      <c r="B601" s="249"/>
      <c r="C601" s="381" t="str">
        <f ca="1"/>
        <v/>
      </c>
      <c r="D601" s="489" t="str">
        <f ca="1"/>
        <v/>
      </c>
      <c r="E601" s="505" t="str">
        <f ca="1"/>
        <v/>
      </c>
      <c r="F601" s="489" t="str">
        <f ca="1"/>
        <v/>
      </c>
      <c r="G601" s="490" t="str">
        <f ca="1"/>
        <v/>
      </c>
      <c r="H601" s="490" t="str">
        <f ca="1"/>
        <v/>
      </c>
      <c r="I601" s="490" t="str">
        <f ca="1"/>
        <v/>
      </c>
      <c r="J601" s="490" t="str">
        <f ca="1"/>
        <v/>
      </c>
      <c r="K601" s="505" t="str">
        <f ca="1"/>
        <v/>
      </c>
      <c r="L601" s="512" t="str">
        <f ca="1"/>
        <v/>
      </c>
      <c r="M601" s="448" t="str">
        <f ca="1"/>
        <v/>
      </c>
      <c r="N601" s="448" t="str">
        <f ca="1"/>
        <v/>
      </c>
    </row>
    <row r="602" spans="1:14" x14ac:dyDescent="0.2">
      <c r="A602" s="5"/>
      <c r="B602" s="249"/>
      <c r="C602" s="381" t="str">
        <f ca="1"/>
        <v/>
      </c>
      <c r="D602" s="489" t="str">
        <f ca="1"/>
        <v/>
      </c>
      <c r="E602" s="505" t="str">
        <f ca="1"/>
        <v/>
      </c>
      <c r="F602" s="489" t="str">
        <f ca="1"/>
        <v/>
      </c>
      <c r="G602" s="490" t="str">
        <f ca="1"/>
        <v/>
      </c>
      <c r="H602" s="490" t="str">
        <f ca="1"/>
        <v/>
      </c>
      <c r="I602" s="490" t="str">
        <f ca="1"/>
        <v/>
      </c>
      <c r="J602" s="490" t="str">
        <f ca="1"/>
        <v/>
      </c>
      <c r="K602" s="505" t="str">
        <f ca="1"/>
        <v/>
      </c>
      <c r="L602" s="512" t="str">
        <f ca="1"/>
        <v/>
      </c>
      <c r="M602" s="448" t="str">
        <f ca="1"/>
        <v/>
      </c>
      <c r="N602" s="448" t="str">
        <f ca="1"/>
        <v/>
      </c>
    </row>
    <row r="603" spans="1:14" x14ac:dyDescent="0.2">
      <c r="A603" s="5"/>
      <c r="B603" s="249"/>
      <c r="C603" s="383" t="str">
        <f ca="1"/>
        <v/>
      </c>
      <c r="D603" s="489" t="str">
        <f ca="1"/>
        <v/>
      </c>
      <c r="E603" s="505" t="str">
        <f ca="1"/>
        <v/>
      </c>
      <c r="F603" s="489" t="str">
        <f ca="1"/>
        <v/>
      </c>
      <c r="G603" s="490" t="str">
        <f ca="1"/>
        <v/>
      </c>
      <c r="H603" s="490" t="str">
        <f ca="1"/>
        <v/>
      </c>
      <c r="I603" s="490" t="str">
        <f ca="1"/>
        <v/>
      </c>
      <c r="J603" s="490" t="str">
        <f ca="1"/>
        <v/>
      </c>
      <c r="K603" s="505" t="str">
        <f ca="1"/>
        <v/>
      </c>
      <c r="L603" s="512" t="str">
        <f ca="1"/>
        <v/>
      </c>
      <c r="M603" s="448" t="str">
        <f ca="1"/>
        <v/>
      </c>
      <c r="N603" s="448" t="str">
        <f ca="1"/>
        <v/>
      </c>
    </row>
    <row r="604" spans="1:14" x14ac:dyDescent="0.2">
      <c r="A604" s="5"/>
      <c r="B604" s="249"/>
      <c r="C604" s="383" t="str">
        <f ca="1"/>
        <v/>
      </c>
      <c r="D604" s="489" t="str">
        <f ca="1"/>
        <v/>
      </c>
      <c r="E604" s="505" t="str">
        <f ca="1"/>
        <v/>
      </c>
      <c r="F604" s="489" t="str">
        <f ca="1"/>
        <v/>
      </c>
      <c r="G604" s="490" t="str">
        <f ca="1"/>
        <v/>
      </c>
      <c r="H604" s="490" t="str">
        <f ca="1"/>
        <v/>
      </c>
      <c r="I604" s="490" t="str">
        <f ca="1"/>
        <v/>
      </c>
      <c r="J604" s="490" t="str">
        <f ca="1"/>
        <v/>
      </c>
      <c r="K604" s="505" t="str">
        <f ca="1"/>
        <v/>
      </c>
      <c r="L604" s="512" t="str">
        <f ca="1"/>
        <v/>
      </c>
      <c r="M604" s="448" t="str">
        <f ca="1"/>
        <v/>
      </c>
      <c r="N604" s="448" t="str">
        <f ca="1"/>
        <v/>
      </c>
    </row>
    <row r="605" spans="1:14" x14ac:dyDescent="0.2">
      <c r="A605" s="5"/>
      <c r="B605" s="249"/>
      <c r="C605" s="383" t="str">
        <f ca="1"/>
        <v/>
      </c>
      <c r="D605" s="489" t="str">
        <f ca="1"/>
        <v/>
      </c>
      <c r="E605" s="505" t="str">
        <f ca="1"/>
        <v/>
      </c>
      <c r="F605" s="489" t="str">
        <f ca="1"/>
        <v/>
      </c>
      <c r="G605" s="490" t="str">
        <f ca="1"/>
        <v/>
      </c>
      <c r="H605" s="490" t="str">
        <f ca="1"/>
        <v/>
      </c>
      <c r="I605" s="490" t="str">
        <f ca="1"/>
        <v/>
      </c>
      <c r="J605" s="490" t="str">
        <f ca="1"/>
        <v/>
      </c>
      <c r="K605" s="505" t="str">
        <f ca="1"/>
        <v/>
      </c>
      <c r="L605" s="512" t="str">
        <f ca="1"/>
        <v/>
      </c>
      <c r="M605" s="448" t="str">
        <f ca="1"/>
        <v/>
      </c>
      <c r="N605" s="448" t="str">
        <f ca="1"/>
        <v/>
      </c>
    </row>
    <row r="606" spans="1:14" x14ac:dyDescent="0.2">
      <c r="A606" s="5"/>
      <c r="B606" s="249"/>
      <c r="C606" s="383" t="str">
        <f ca="1"/>
        <v/>
      </c>
      <c r="D606" s="489" t="str">
        <f ca="1"/>
        <v/>
      </c>
      <c r="E606" s="505" t="str">
        <f ca="1"/>
        <v/>
      </c>
      <c r="F606" s="489" t="str">
        <f ca="1"/>
        <v/>
      </c>
      <c r="G606" s="490" t="str">
        <f ca="1"/>
        <v/>
      </c>
      <c r="H606" s="490" t="str">
        <f ca="1"/>
        <v/>
      </c>
      <c r="I606" s="490" t="str">
        <f ca="1"/>
        <v/>
      </c>
      <c r="J606" s="490" t="str">
        <f ca="1"/>
        <v/>
      </c>
      <c r="K606" s="505" t="str">
        <f ca="1"/>
        <v/>
      </c>
      <c r="L606" s="512" t="str">
        <f ca="1"/>
        <v/>
      </c>
      <c r="M606" s="448" t="str">
        <f ca="1"/>
        <v/>
      </c>
      <c r="N606" s="448" t="str">
        <f ca="1"/>
        <v/>
      </c>
    </row>
    <row r="607" spans="1:14" x14ac:dyDescent="0.2">
      <c r="A607" s="5"/>
      <c r="B607" s="249"/>
      <c r="C607" s="383" t="str">
        <f ca="1"/>
        <v/>
      </c>
      <c r="D607" s="489" t="str">
        <f ca="1"/>
        <v/>
      </c>
      <c r="E607" s="505" t="str">
        <f ca="1"/>
        <v/>
      </c>
      <c r="F607" s="489" t="str">
        <f ca="1"/>
        <v/>
      </c>
      <c r="G607" s="490" t="str">
        <f ca="1"/>
        <v/>
      </c>
      <c r="H607" s="490" t="str">
        <f ca="1"/>
        <v/>
      </c>
      <c r="I607" s="490" t="str">
        <f ca="1"/>
        <v/>
      </c>
      <c r="J607" s="490" t="str">
        <f ca="1"/>
        <v/>
      </c>
      <c r="K607" s="505" t="str">
        <f ca="1"/>
        <v/>
      </c>
      <c r="L607" s="512" t="str">
        <f ca="1"/>
        <v/>
      </c>
      <c r="M607" s="448" t="str">
        <f ca="1"/>
        <v/>
      </c>
      <c r="N607" s="448" t="str">
        <f ca="1"/>
        <v/>
      </c>
    </row>
    <row r="608" spans="1:14" x14ac:dyDescent="0.2">
      <c r="A608" s="5"/>
      <c r="B608" s="249"/>
      <c r="C608" s="12"/>
      <c r="D608" s="489"/>
      <c r="E608" s="505"/>
      <c r="F608" s="489"/>
      <c r="G608" s="490"/>
      <c r="H608" s="490"/>
      <c r="I608" s="490"/>
      <c r="J608" s="490"/>
      <c r="K608" s="505"/>
      <c r="L608" s="512"/>
      <c r="M608" s="448"/>
      <c r="N608" s="448"/>
    </row>
    <row r="609" spans="1:14" x14ac:dyDescent="0.2">
      <c r="A609" s="5"/>
      <c r="B609" s="249" t="str">
        <f ca="1">+'I-4 History'!B453</f>
        <v>A-26</v>
      </c>
      <c r="C609" s="14" t="str">
        <f ca="1">+'I-4 History'!C453</f>
        <v>Training Centre - Apprentice</v>
      </c>
      <c r="D609" s="489"/>
      <c r="E609" s="505"/>
      <c r="F609" s="489"/>
      <c r="G609" s="490"/>
      <c r="H609" s="490"/>
      <c r="I609" s="490"/>
      <c r="J609" s="490"/>
      <c r="K609" s="505"/>
      <c r="L609" s="512"/>
      <c r="M609" s="448"/>
      <c r="N609" s="448"/>
    </row>
    <row r="610" spans="1:14" x14ac:dyDescent="0.2">
      <c r="A610" s="5"/>
      <c r="B610" s="249"/>
      <c r="C610" s="383" t="str">
        <f t="array" aca="1" ref="C610:K619" ca="1">+'A-26'!$A$160:$I$169</f>
        <v>Step Change</v>
      </c>
      <c r="D610" s="489">
        <f ca="1"/>
        <v>0</v>
      </c>
      <c r="E610" s="505">
        <f ca="1"/>
        <v>0</v>
      </c>
      <c r="F610" s="489">
        <f ca="1"/>
        <v>0</v>
      </c>
      <c r="G610" s="490">
        <f ca="1"/>
        <v>0</v>
      </c>
      <c r="H610" s="490">
        <f ca="1"/>
        <v>0</v>
      </c>
      <c r="I610" s="490">
        <f ca="1"/>
        <v>0</v>
      </c>
      <c r="J610" s="490">
        <f ca="1"/>
        <v>0</v>
      </c>
      <c r="K610" s="505">
        <f ca="1"/>
        <v>0</v>
      </c>
      <c r="L610" s="512">
        <f t="array" aca="1" ref="L610:N619" ca="1">+'A-26'!$K$160:$M$169</f>
        <v>0</v>
      </c>
      <c r="M610" s="448">
        <f ca="1"/>
        <v>0</v>
      </c>
      <c r="N610" s="448">
        <f ca="1"/>
        <v>0</v>
      </c>
    </row>
    <row r="611" spans="1:14" x14ac:dyDescent="0.2">
      <c r="A611" s="5"/>
      <c r="B611" s="249"/>
      <c r="C611" s="381" t="str">
        <f ca="1"/>
        <v/>
      </c>
      <c r="D611" s="489" t="str">
        <f ca="1"/>
        <v/>
      </c>
      <c r="E611" s="505" t="str">
        <f ca="1"/>
        <v/>
      </c>
      <c r="F611" s="489" t="str">
        <f ca="1"/>
        <v/>
      </c>
      <c r="G611" s="490" t="str">
        <f ca="1"/>
        <v/>
      </c>
      <c r="H611" s="490" t="str">
        <f ca="1"/>
        <v/>
      </c>
      <c r="I611" s="490" t="str">
        <f ca="1"/>
        <v/>
      </c>
      <c r="J611" s="490" t="str">
        <f ca="1"/>
        <v/>
      </c>
      <c r="K611" s="505" t="str">
        <f ca="1"/>
        <v/>
      </c>
      <c r="L611" s="512" t="str">
        <f ca="1"/>
        <v/>
      </c>
      <c r="M611" s="448" t="str">
        <f ca="1"/>
        <v/>
      </c>
      <c r="N611" s="448" t="str">
        <f ca="1"/>
        <v/>
      </c>
    </row>
    <row r="612" spans="1:14" x14ac:dyDescent="0.2">
      <c r="A612" s="5"/>
      <c r="B612" s="249"/>
      <c r="C612" s="381" t="str">
        <f ca="1"/>
        <v/>
      </c>
      <c r="D612" s="489" t="str">
        <f ca="1"/>
        <v/>
      </c>
      <c r="E612" s="505" t="str">
        <f ca="1"/>
        <v/>
      </c>
      <c r="F612" s="489" t="str">
        <f ca="1"/>
        <v/>
      </c>
      <c r="G612" s="490" t="str">
        <f ca="1"/>
        <v/>
      </c>
      <c r="H612" s="490" t="str">
        <f ca="1"/>
        <v/>
      </c>
      <c r="I612" s="490" t="str">
        <f ca="1"/>
        <v/>
      </c>
      <c r="J612" s="490" t="str">
        <f ca="1"/>
        <v/>
      </c>
      <c r="K612" s="505" t="str">
        <f ca="1"/>
        <v/>
      </c>
      <c r="L612" s="512" t="str">
        <f ca="1"/>
        <v/>
      </c>
      <c r="M612" s="448" t="str">
        <f ca="1"/>
        <v/>
      </c>
      <c r="N612" s="448" t="str">
        <f ca="1"/>
        <v/>
      </c>
    </row>
    <row r="613" spans="1:14" x14ac:dyDescent="0.2">
      <c r="A613" s="5"/>
      <c r="B613" s="249"/>
      <c r="C613" s="381" t="str">
        <f ca="1"/>
        <v/>
      </c>
      <c r="D613" s="489" t="str">
        <f ca="1"/>
        <v/>
      </c>
      <c r="E613" s="505" t="str">
        <f ca="1"/>
        <v/>
      </c>
      <c r="F613" s="489" t="str">
        <f ca="1"/>
        <v/>
      </c>
      <c r="G613" s="490" t="str">
        <f ca="1"/>
        <v/>
      </c>
      <c r="H613" s="490" t="str">
        <f ca="1"/>
        <v/>
      </c>
      <c r="I613" s="490" t="str">
        <f ca="1"/>
        <v/>
      </c>
      <c r="J613" s="490" t="str">
        <f ca="1"/>
        <v/>
      </c>
      <c r="K613" s="505" t="str">
        <f ca="1"/>
        <v/>
      </c>
      <c r="L613" s="512" t="str">
        <f ca="1"/>
        <v/>
      </c>
      <c r="M613" s="448" t="str">
        <f ca="1"/>
        <v/>
      </c>
      <c r="N613" s="448" t="str">
        <f ca="1"/>
        <v/>
      </c>
    </row>
    <row r="614" spans="1:14" x14ac:dyDescent="0.2">
      <c r="A614" s="5"/>
      <c r="B614" s="249"/>
      <c r="C614" s="381" t="str">
        <f ca="1"/>
        <v/>
      </c>
      <c r="D614" s="489" t="str">
        <f ca="1"/>
        <v/>
      </c>
      <c r="E614" s="505" t="str">
        <f ca="1"/>
        <v/>
      </c>
      <c r="F614" s="489" t="str">
        <f ca="1"/>
        <v/>
      </c>
      <c r="G614" s="490" t="str">
        <f ca="1"/>
        <v/>
      </c>
      <c r="H614" s="490" t="str">
        <f ca="1"/>
        <v/>
      </c>
      <c r="I614" s="490" t="str">
        <f ca="1"/>
        <v/>
      </c>
      <c r="J614" s="490" t="str">
        <f ca="1"/>
        <v/>
      </c>
      <c r="K614" s="505" t="str">
        <f ca="1"/>
        <v/>
      </c>
      <c r="L614" s="512" t="str">
        <f ca="1"/>
        <v/>
      </c>
      <c r="M614" s="448" t="str">
        <f ca="1"/>
        <v/>
      </c>
      <c r="N614" s="448" t="str">
        <f ca="1"/>
        <v/>
      </c>
    </row>
    <row r="615" spans="1:14" x14ac:dyDescent="0.2">
      <c r="B615" s="249"/>
      <c r="C615" s="383" t="str">
        <f ca="1"/>
        <v/>
      </c>
      <c r="D615" s="489" t="str">
        <f ca="1"/>
        <v/>
      </c>
      <c r="E615" s="505" t="str">
        <f ca="1"/>
        <v/>
      </c>
      <c r="F615" s="489" t="str">
        <f ca="1"/>
        <v/>
      </c>
      <c r="G615" s="490" t="str">
        <f ca="1"/>
        <v/>
      </c>
      <c r="H615" s="490" t="str">
        <f ca="1"/>
        <v/>
      </c>
      <c r="I615" s="490" t="str">
        <f ca="1"/>
        <v/>
      </c>
      <c r="J615" s="490" t="str">
        <f ca="1"/>
        <v/>
      </c>
      <c r="K615" s="505" t="str">
        <f ca="1"/>
        <v/>
      </c>
      <c r="L615" s="512" t="str">
        <f ca="1"/>
        <v/>
      </c>
      <c r="M615" s="448" t="str">
        <f ca="1"/>
        <v/>
      </c>
      <c r="N615" s="448" t="str">
        <f ca="1"/>
        <v/>
      </c>
    </row>
    <row r="616" spans="1:14" x14ac:dyDescent="0.2">
      <c r="B616" s="249"/>
      <c r="C616" s="383" t="str">
        <f ca="1"/>
        <v/>
      </c>
      <c r="D616" s="489" t="str">
        <f ca="1"/>
        <v/>
      </c>
      <c r="E616" s="505" t="str">
        <f ca="1"/>
        <v/>
      </c>
      <c r="F616" s="489" t="str">
        <f ca="1"/>
        <v/>
      </c>
      <c r="G616" s="490" t="str">
        <f ca="1"/>
        <v/>
      </c>
      <c r="H616" s="490" t="str">
        <f ca="1"/>
        <v/>
      </c>
      <c r="I616" s="490" t="str">
        <f ca="1"/>
        <v/>
      </c>
      <c r="J616" s="490" t="str">
        <f ca="1"/>
        <v/>
      </c>
      <c r="K616" s="505" t="str">
        <f ca="1"/>
        <v/>
      </c>
      <c r="L616" s="512" t="str">
        <f ca="1"/>
        <v/>
      </c>
      <c r="M616" s="448" t="str">
        <f ca="1"/>
        <v/>
      </c>
      <c r="N616" s="448" t="str">
        <f ca="1"/>
        <v/>
      </c>
    </row>
    <row r="617" spans="1:14" x14ac:dyDescent="0.2">
      <c r="B617" s="249"/>
      <c r="C617" s="383" t="str">
        <f ca="1"/>
        <v/>
      </c>
      <c r="D617" s="489" t="str">
        <f ca="1"/>
        <v/>
      </c>
      <c r="E617" s="505" t="str">
        <f ca="1"/>
        <v/>
      </c>
      <c r="F617" s="489" t="str">
        <f ca="1"/>
        <v/>
      </c>
      <c r="G617" s="490" t="str">
        <f ca="1"/>
        <v/>
      </c>
      <c r="H617" s="490" t="str">
        <f ca="1"/>
        <v/>
      </c>
      <c r="I617" s="490" t="str">
        <f ca="1"/>
        <v/>
      </c>
      <c r="J617" s="490" t="str">
        <f ca="1"/>
        <v/>
      </c>
      <c r="K617" s="505" t="str">
        <f ca="1"/>
        <v/>
      </c>
      <c r="L617" s="512" t="str">
        <f ca="1"/>
        <v/>
      </c>
      <c r="M617" s="448" t="str">
        <f ca="1"/>
        <v/>
      </c>
      <c r="N617" s="448" t="str">
        <f ca="1"/>
        <v/>
      </c>
    </row>
    <row r="618" spans="1:14" x14ac:dyDescent="0.2">
      <c r="B618" s="249"/>
      <c r="C618" s="383" t="str">
        <f ca="1"/>
        <v/>
      </c>
      <c r="D618" s="489" t="str">
        <f ca="1"/>
        <v/>
      </c>
      <c r="E618" s="505" t="str">
        <f ca="1"/>
        <v/>
      </c>
      <c r="F618" s="489" t="str">
        <f ca="1"/>
        <v/>
      </c>
      <c r="G618" s="490" t="str">
        <f ca="1"/>
        <v/>
      </c>
      <c r="H618" s="490" t="str">
        <f ca="1"/>
        <v/>
      </c>
      <c r="I618" s="490" t="str">
        <f ca="1"/>
        <v/>
      </c>
      <c r="J618" s="490" t="str">
        <f ca="1"/>
        <v/>
      </c>
      <c r="K618" s="505" t="str">
        <f ca="1"/>
        <v/>
      </c>
      <c r="L618" s="512" t="str">
        <f ca="1"/>
        <v/>
      </c>
      <c r="M618" s="448" t="str">
        <f ca="1"/>
        <v/>
      </c>
      <c r="N618" s="448" t="str">
        <f ca="1"/>
        <v/>
      </c>
    </row>
    <row r="619" spans="1:14" x14ac:dyDescent="0.2">
      <c r="B619" s="249"/>
      <c r="C619" s="383" t="str">
        <f ca="1"/>
        <v/>
      </c>
      <c r="D619" s="489" t="str">
        <f ca="1"/>
        <v/>
      </c>
      <c r="E619" s="505" t="str">
        <f ca="1"/>
        <v/>
      </c>
      <c r="F619" s="489" t="str">
        <f ca="1"/>
        <v/>
      </c>
      <c r="G619" s="490" t="str">
        <f ca="1"/>
        <v/>
      </c>
      <c r="H619" s="490" t="str">
        <f ca="1"/>
        <v/>
      </c>
      <c r="I619" s="490" t="str">
        <f ca="1"/>
        <v/>
      </c>
      <c r="J619" s="490" t="str">
        <f ca="1"/>
        <v/>
      </c>
      <c r="K619" s="505" t="str">
        <f ca="1"/>
        <v/>
      </c>
      <c r="L619" s="512" t="str">
        <f ca="1"/>
        <v/>
      </c>
      <c r="M619" s="448" t="str">
        <f ca="1"/>
        <v/>
      </c>
      <c r="N619" s="448" t="str">
        <f ca="1"/>
        <v/>
      </c>
    </row>
    <row r="620" spans="1:14" x14ac:dyDescent="0.2">
      <c r="B620" s="249"/>
      <c r="C620" s="13"/>
      <c r="D620" s="489"/>
      <c r="E620" s="505"/>
      <c r="F620" s="489"/>
      <c r="G620" s="490"/>
      <c r="H620" s="490"/>
      <c r="I620" s="490"/>
      <c r="J620" s="490"/>
      <c r="K620" s="505"/>
      <c r="L620" s="512"/>
      <c r="M620" s="448"/>
      <c r="N620" s="448"/>
    </row>
    <row r="621" spans="1:14" x14ac:dyDescent="0.2">
      <c r="A621" s="5"/>
      <c r="B621" s="249" t="str">
        <f ca="1">+'I-4 History'!B462</f>
        <v>A-27</v>
      </c>
      <c r="C621" s="14" t="str">
        <f ca="1">+'I-4 History'!C462</f>
        <v>Training Centre - Management/Admin</v>
      </c>
      <c r="D621" s="489"/>
      <c r="E621" s="505"/>
      <c r="F621" s="489"/>
      <c r="G621" s="490"/>
      <c r="H621" s="490"/>
      <c r="I621" s="490"/>
      <c r="J621" s="490"/>
      <c r="K621" s="505"/>
      <c r="L621" s="512"/>
      <c r="M621" s="448"/>
      <c r="N621" s="448"/>
    </row>
    <row r="622" spans="1:14" x14ac:dyDescent="0.2">
      <c r="A622" s="5"/>
      <c r="B622" s="249"/>
      <c r="C622" s="383" t="str">
        <f t="array" aca="1" ref="C622:K631" ca="1">+'A-27'!$A$160:$I$169</f>
        <v>Step Change</v>
      </c>
      <c r="D622" s="489">
        <f ca="1"/>
        <v>0</v>
      </c>
      <c r="E622" s="505">
        <f ca="1"/>
        <v>0</v>
      </c>
      <c r="F622" s="489">
        <f ca="1"/>
        <v>0</v>
      </c>
      <c r="G622" s="490">
        <f ca="1"/>
        <v>0</v>
      </c>
      <c r="H622" s="490">
        <f ca="1"/>
        <v>0</v>
      </c>
      <c r="I622" s="490">
        <f ca="1"/>
        <v>0</v>
      </c>
      <c r="J622" s="490">
        <f ca="1"/>
        <v>0</v>
      </c>
      <c r="K622" s="505">
        <f ca="1"/>
        <v>0</v>
      </c>
      <c r="L622" s="512">
        <f t="array" aca="1" ref="L622:N631" ca="1">+'A-27'!$K$160:$M$169</f>
        <v>0</v>
      </c>
      <c r="M622" s="448">
        <f ca="1"/>
        <v>0</v>
      </c>
      <c r="N622" s="448">
        <f ca="1"/>
        <v>0</v>
      </c>
    </row>
    <row r="623" spans="1:14" x14ac:dyDescent="0.2">
      <c r="A623" s="5"/>
      <c r="B623" s="249"/>
      <c r="C623" s="381" t="str">
        <f ca="1"/>
        <v/>
      </c>
      <c r="D623" s="489" t="str">
        <f ca="1"/>
        <v/>
      </c>
      <c r="E623" s="505" t="str">
        <f ca="1"/>
        <v/>
      </c>
      <c r="F623" s="489" t="str">
        <f ca="1"/>
        <v/>
      </c>
      <c r="G623" s="490" t="str">
        <f ca="1"/>
        <v/>
      </c>
      <c r="H623" s="490" t="str">
        <f ca="1"/>
        <v/>
      </c>
      <c r="I623" s="490" t="str">
        <f ca="1"/>
        <v/>
      </c>
      <c r="J623" s="490" t="str">
        <f ca="1"/>
        <v/>
      </c>
      <c r="K623" s="505" t="str">
        <f ca="1"/>
        <v/>
      </c>
      <c r="L623" s="512" t="str">
        <f ca="1"/>
        <v/>
      </c>
      <c r="M623" s="448" t="str">
        <f ca="1"/>
        <v/>
      </c>
      <c r="N623" s="448" t="str">
        <f ca="1"/>
        <v/>
      </c>
    </row>
    <row r="624" spans="1:14" x14ac:dyDescent="0.2">
      <c r="A624" s="5"/>
      <c r="B624" s="249"/>
      <c r="C624" s="381" t="str">
        <f ca="1"/>
        <v/>
      </c>
      <c r="D624" s="489" t="str">
        <f ca="1"/>
        <v/>
      </c>
      <c r="E624" s="505" t="str">
        <f ca="1"/>
        <v/>
      </c>
      <c r="F624" s="489" t="str">
        <f ca="1"/>
        <v/>
      </c>
      <c r="G624" s="490" t="str">
        <f ca="1"/>
        <v/>
      </c>
      <c r="H624" s="490" t="str">
        <f ca="1"/>
        <v/>
      </c>
      <c r="I624" s="490" t="str">
        <f ca="1"/>
        <v/>
      </c>
      <c r="J624" s="490" t="str">
        <f ca="1"/>
        <v/>
      </c>
      <c r="K624" s="505" t="str">
        <f ca="1"/>
        <v/>
      </c>
      <c r="L624" s="512" t="str">
        <f ca="1"/>
        <v/>
      </c>
      <c r="M624" s="448" t="str">
        <f ca="1"/>
        <v/>
      </c>
      <c r="N624" s="448" t="str">
        <f ca="1"/>
        <v/>
      </c>
    </row>
    <row r="625" spans="1:14" x14ac:dyDescent="0.2">
      <c r="A625" s="5"/>
      <c r="B625" s="249"/>
      <c r="C625" s="381" t="str">
        <f ca="1"/>
        <v/>
      </c>
      <c r="D625" s="489" t="str">
        <f ca="1"/>
        <v/>
      </c>
      <c r="E625" s="505" t="str">
        <f ca="1"/>
        <v/>
      </c>
      <c r="F625" s="489" t="str">
        <f ca="1"/>
        <v/>
      </c>
      <c r="G625" s="490" t="str">
        <f ca="1"/>
        <v/>
      </c>
      <c r="H625" s="490" t="str">
        <f ca="1"/>
        <v/>
      </c>
      <c r="I625" s="490" t="str">
        <f ca="1"/>
        <v/>
      </c>
      <c r="J625" s="490" t="str">
        <f ca="1"/>
        <v/>
      </c>
      <c r="K625" s="505" t="str">
        <f ca="1"/>
        <v/>
      </c>
      <c r="L625" s="512" t="str">
        <f ca="1"/>
        <v/>
      </c>
      <c r="M625" s="448" t="str">
        <f ca="1"/>
        <v/>
      </c>
      <c r="N625" s="448" t="str">
        <f ca="1"/>
        <v/>
      </c>
    </row>
    <row r="626" spans="1:14" x14ac:dyDescent="0.2">
      <c r="A626" s="5"/>
      <c r="B626" s="249"/>
      <c r="C626" s="381" t="str">
        <f ca="1"/>
        <v/>
      </c>
      <c r="D626" s="489" t="str">
        <f ca="1"/>
        <v/>
      </c>
      <c r="E626" s="505" t="str">
        <f ca="1"/>
        <v/>
      </c>
      <c r="F626" s="489" t="str">
        <f ca="1"/>
        <v/>
      </c>
      <c r="G626" s="490" t="str">
        <f ca="1"/>
        <v/>
      </c>
      <c r="H626" s="490" t="str">
        <f ca="1"/>
        <v/>
      </c>
      <c r="I626" s="490" t="str">
        <f ca="1"/>
        <v/>
      </c>
      <c r="J626" s="490" t="str">
        <f ca="1"/>
        <v/>
      </c>
      <c r="K626" s="505" t="str">
        <f ca="1"/>
        <v/>
      </c>
      <c r="L626" s="512" t="str">
        <f ca="1"/>
        <v/>
      </c>
      <c r="M626" s="448" t="str">
        <f ca="1"/>
        <v/>
      </c>
      <c r="N626" s="448" t="str">
        <f ca="1"/>
        <v/>
      </c>
    </row>
    <row r="627" spans="1:14" x14ac:dyDescent="0.2">
      <c r="A627" s="5"/>
      <c r="B627" s="249"/>
      <c r="C627" s="383" t="str">
        <f ca="1"/>
        <v/>
      </c>
      <c r="D627" s="489" t="str">
        <f ca="1"/>
        <v/>
      </c>
      <c r="E627" s="505" t="str">
        <f ca="1"/>
        <v/>
      </c>
      <c r="F627" s="489" t="str">
        <f ca="1"/>
        <v/>
      </c>
      <c r="G627" s="490" t="str">
        <f ca="1"/>
        <v/>
      </c>
      <c r="H627" s="490" t="str">
        <f ca="1"/>
        <v/>
      </c>
      <c r="I627" s="490" t="str">
        <f ca="1"/>
        <v/>
      </c>
      <c r="J627" s="490" t="str">
        <f ca="1"/>
        <v/>
      </c>
      <c r="K627" s="505" t="str">
        <f ca="1"/>
        <v/>
      </c>
      <c r="L627" s="512" t="str">
        <f ca="1"/>
        <v/>
      </c>
      <c r="M627" s="448" t="str">
        <f ca="1"/>
        <v/>
      </c>
      <c r="N627" s="448" t="str">
        <f ca="1"/>
        <v/>
      </c>
    </row>
    <row r="628" spans="1:14" x14ac:dyDescent="0.2">
      <c r="A628" s="5"/>
      <c r="B628" s="249"/>
      <c r="C628" s="383" t="str">
        <f ca="1"/>
        <v/>
      </c>
      <c r="D628" s="489" t="str">
        <f ca="1"/>
        <v/>
      </c>
      <c r="E628" s="505" t="str">
        <f ca="1"/>
        <v/>
      </c>
      <c r="F628" s="489" t="str">
        <f ca="1"/>
        <v/>
      </c>
      <c r="G628" s="490" t="str">
        <f ca="1"/>
        <v/>
      </c>
      <c r="H628" s="490" t="str">
        <f ca="1"/>
        <v/>
      </c>
      <c r="I628" s="490" t="str">
        <f ca="1"/>
        <v/>
      </c>
      <c r="J628" s="490" t="str">
        <f ca="1"/>
        <v/>
      </c>
      <c r="K628" s="505" t="str">
        <f ca="1"/>
        <v/>
      </c>
      <c r="L628" s="512" t="str">
        <f ca="1"/>
        <v/>
      </c>
      <c r="M628" s="448" t="str">
        <f ca="1"/>
        <v/>
      </c>
      <c r="N628" s="448" t="str">
        <f ca="1"/>
        <v/>
      </c>
    </row>
    <row r="629" spans="1:14" x14ac:dyDescent="0.2">
      <c r="A629" s="5"/>
      <c r="B629" s="249"/>
      <c r="C629" s="383" t="str">
        <f ca="1"/>
        <v/>
      </c>
      <c r="D629" s="489" t="str">
        <f ca="1"/>
        <v/>
      </c>
      <c r="E629" s="505" t="str">
        <f ca="1"/>
        <v/>
      </c>
      <c r="F629" s="489" t="str">
        <f ca="1"/>
        <v/>
      </c>
      <c r="G629" s="490" t="str">
        <f ca="1"/>
        <v/>
      </c>
      <c r="H629" s="490" t="str">
        <f ca="1"/>
        <v/>
      </c>
      <c r="I629" s="490" t="str">
        <f ca="1"/>
        <v/>
      </c>
      <c r="J629" s="490" t="str">
        <f ca="1"/>
        <v/>
      </c>
      <c r="K629" s="505" t="str">
        <f ca="1"/>
        <v/>
      </c>
      <c r="L629" s="512" t="str">
        <f ca="1"/>
        <v/>
      </c>
      <c r="M629" s="448" t="str">
        <f ca="1"/>
        <v/>
      </c>
      <c r="N629" s="448" t="str">
        <f ca="1"/>
        <v/>
      </c>
    </row>
    <row r="630" spans="1:14" x14ac:dyDescent="0.2">
      <c r="A630" s="5"/>
      <c r="B630" s="249"/>
      <c r="C630" s="383" t="str">
        <f ca="1"/>
        <v/>
      </c>
      <c r="D630" s="489" t="str">
        <f ca="1"/>
        <v/>
      </c>
      <c r="E630" s="505" t="str">
        <f ca="1"/>
        <v/>
      </c>
      <c r="F630" s="489" t="str">
        <f ca="1"/>
        <v/>
      </c>
      <c r="G630" s="490" t="str">
        <f ca="1"/>
        <v/>
      </c>
      <c r="H630" s="490" t="str">
        <f ca="1"/>
        <v/>
      </c>
      <c r="I630" s="490" t="str">
        <f ca="1"/>
        <v/>
      </c>
      <c r="J630" s="490" t="str">
        <f ca="1"/>
        <v/>
      </c>
      <c r="K630" s="505" t="str">
        <f ca="1"/>
        <v/>
      </c>
      <c r="L630" s="512" t="str">
        <f ca="1"/>
        <v/>
      </c>
      <c r="M630" s="448" t="str">
        <f ca="1"/>
        <v/>
      </c>
      <c r="N630" s="448" t="str">
        <f ca="1"/>
        <v/>
      </c>
    </row>
    <row r="631" spans="1:14" x14ac:dyDescent="0.2">
      <c r="A631" s="5"/>
      <c r="B631" s="249"/>
      <c r="C631" s="383" t="str">
        <f ca="1"/>
        <v/>
      </c>
      <c r="D631" s="489" t="str">
        <f ca="1"/>
        <v/>
      </c>
      <c r="E631" s="505" t="str">
        <f ca="1"/>
        <v/>
      </c>
      <c r="F631" s="489" t="str">
        <f ca="1"/>
        <v/>
      </c>
      <c r="G631" s="490" t="str">
        <f ca="1"/>
        <v/>
      </c>
      <c r="H631" s="490" t="str">
        <f ca="1"/>
        <v/>
      </c>
      <c r="I631" s="490" t="str">
        <f ca="1"/>
        <v/>
      </c>
      <c r="J631" s="490" t="str">
        <f ca="1"/>
        <v/>
      </c>
      <c r="K631" s="505" t="str">
        <f ca="1"/>
        <v/>
      </c>
      <c r="L631" s="512" t="str">
        <f ca="1"/>
        <v/>
      </c>
      <c r="M631" s="448" t="str">
        <f ca="1"/>
        <v/>
      </c>
      <c r="N631" s="448" t="str">
        <f ca="1"/>
        <v/>
      </c>
    </row>
    <row r="632" spans="1:14" x14ac:dyDescent="0.2">
      <c r="A632" s="5"/>
      <c r="B632" s="249"/>
      <c r="C632" s="12"/>
      <c r="D632" s="489"/>
      <c r="E632" s="505"/>
      <c r="F632" s="489"/>
      <c r="G632" s="490"/>
      <c r="H632" s="490"/>
      <c r="I632" s="490"/>
      <c r="J632" s="490"/>
      <c r="K632" s="505"/>
      <c r="L632" s="512"/>
      <c r="M632" s="448"/>
      <c r="N632" s="448"/>
    </row>
    <row r="633" spans="1:14" x14ac:dyDescent="0.2">
      <c r="A633" s="5"/>
      <c r="B633" s="249" t="str">
        <f ca="1">+'I-4 History'!B471</f>
        <v>A-28</v>
      </c>
      <c r="C633" s="261" t="str">
        <f ca="1">+'I-4 History'!C471</f>
        <v>Training Centre - Electrical/Poleline</v>
      </c>
      <c r="D633" s="489"/>
      <c r="E633" s="505"/>
      <c r="F633" s="489"/>
      <c r="G633" s="490"/>
      <c r="H633" s="490"/>
      <c r="I633" s="490"/>
      <c r="J633" s="490"/>
      <c r="K633" s="505"/>
      <c r="L633" s="512"/>
      <c r="M633" s="448"/>
      <c r="N633" s="448"/>
    </row>
    <row r="634" spans="1:14" x14ac:dyDescent="0.2">
      <c r="A634" s="5"/>
      <c r="B634" s="249"/>
      <c r="C634" s="383" t="str">
        <f t="array" aca="1" ref="C634:K643" ca="1">+'A-28'!$A$160:$I$169</f>
        <v>Step Change</v>
      </c>
      <c r="D634" s="489">
        <f ca="1"/>
        <v>0</v>
      </c>
      <c r="E634" s="505">
        <f ca="1"/>
        <v>0</v>
      </c>
      <c r="F634" s="489">
        <f ca="1"/>
        <v>0</v>
      </c>
      <c r="G634" s="490">
        <f ca="1"/>
        <v>0</v>
      </c>
      <c r="H634" s="490">
        <f ca="1"/>
        <v>0</v>
      </c>
      <c r="I634" s="490">
        <f ca="1"/>
        <v>0</v>
      </c>
      <c r="J634" s="490">
        <f ca="1"/>
        <v>0</v>
      </c>
      <c r="K634" s="505">
        <f ca="1"/>
        <v>0</v>
      </c>
      <c r="L634" s="512">
        <f t="array" aca="1" ref="L634:N643" ca="1">+'A-28'!$K$160:$M$169</f>
        <v>0</v>
      </c>
      <c r="M634" s="448">
        <f ca="1"/>
        <v>0</v>
      </c>
      <c r="N634" s="448">
        <f ca="1"/>
        <v>0</v>
      </c>
    </row>
    <row r="635" spans="1:14" x14ac:dyDescent="0.2">
      <c r="A635" s="5"/>
      <c r="B635" s="249"/>
      <c r="C635" s="381" t="str">
        <f ca="1"/>
        <v/>
      </c>
      <c r="D635" s="489" t="str">
        <f ca="1"/>
        <v/>
      </c>
      <c r="E635" s="505" t="str">
        <f ca="1"/>
        <v/>
      </c>
      <c r="F635" s="489" t="str">
        <f ca="1"/>
        <v/>
      </c>
      <c r="G635" s="490" t="str">
        <f ca="1"/>
        <v/>
      </c>
      <c r="H635" s="490" t="str">
        <f ca="1"/>
        <v/>
      </c>
      <c r="I635" s="490" t="str">
        <f ca="1"/>
        <v/>
      </c>
      <c r="J635" s="490" t="str">
        <f ca="1"/>
        <v/>
      </c>
      <c r="K635" s="505" t="str">
        <f ca="1"/>
        <v/>
      </c>
      <c r="L635" s="512" t="str">
        <f ca="1"/>
        <v/>
      </c>
      <c r="M635" s="448" t="str">
        <f ca="1"/>
        <v/>
      </c>
      <c r="N635" s="448" t="str">
        <f ca="1"/>
        <v/>
      </c>
    </row>
    <row r="636" spans="1:14" x14ac:dyDescent="0.2">
      <c r="A636" s="5"/>
      <c r="B636" s="249"/>
      <c r="C636" s="381" t="str">
        <f ca="1"/>
        <v/>
      </c>
      <c r="D636" s="489" t="str">
        <f ca="1"/>
        <v/>
      </c>
      <c r="E636" s="505" t="str">
        <f ca="1"/>
        <v/>
      </c>
      <c r="F636" s="489" t="str">
        <f ca="1"/>
        <v/>
      </c>
      <c r="G636" s="490" t="str">
        <f ca="1"/>
        <v/>
      </c>
      <c r="H636" s="490" t="str">
        <f ca="1"/>
        <v/>
      </c>
      <c r="I636" s="490" t="str">
        <f ca="1"/>
        <v/>
      </c>
      <c r="J636" s="490" t="str">
        <f ca="1"/>
        <v/>
      </c>
      <c r="K636" s="505" t="str">
        <f ca="1"/>
        <v/>
      </c>
      <c r="L636" s="512" t="str">
        <f ca="1"/>
        <v/>
      </c>
      <c r="M636" s="448" t="str">
        <f ca="1"/>
        <v/>
      </c>
      <c r="N636" s="448" t="str">
        <f ca="1"/>
        <v/>
      </c>
    </row>
    <row r="637" spans="1:14" x14ac:dyDescent="0.2">
      <c r="A637" s="5"/>
      <c r="B637" s="249"/>
      <c r="C637" s="381" t="str">
        <f ca="1"/>
        <v/>
      </c>
      <c r="D637" s="489" t="str">
        <f ca="1"/>
        <v/>
      </c>
      <c r="E637" s="505" t="str">
        <f ca="1"/>
        <v/>
      </c>
      <c r="F637" s="489" t="str">
        <f ca="1"/>
        <v/>
      </c>
      <c r="G637" s="490" t="str">
        <f ca="1"/>
        <v/>
      </c>
      <c r="H637" s="490" t="str">
        <f ca="1"/>
        <v/>
      </c>
      <c r="I637" s="490" t="str">
        <f ca="1"/>
        <v/>
      </c>
      <c r="J637" s="490" t="str">
        <f ca="1"/>
        <v/>
      </c>
      <c r="K637" s="505" t="str">
        <f ca="1"/>
        <v/>
      </c>
      <c r="L637" s="512" t="str">
        <f ca="1"/>
        <v/>
      </c>
      <c r="M637" s="448" t="str">
        <f ca="1"/>
        <v/>
      </c>
      <c r="N637" s="448" t="str">
        <f ca="1"/>
        <v/>
      </c>
    </row>
    <row r="638" spans="1:14" x14ac:dyDescent="0.2">
      <c r="A638" s="5"/>
      <c r="B638" s="249"/>
      <c r="C638" s="381" t="str">
        <f ca="1"/>
        <v/>
      </c>
      <c r="D638" s="489" t="str">
        <f ca="1"/>
        <v/>
      </c>
      <c r="E638" s="505" t="str">
        <f ca="1"/>
        <v/>
      </c>
      <c r="F638" s="489" t="str">
        <f ca="1"/>
        <v/>
      </c>
      <c r="G638" s="490" t="str">
        <f ca="1"/>
        <v/>
      </c>
      <c r="H638" s="490" t="str">
        <f ca="1"/>
        <v/>
      </c>
      <c r="I638" s="490" t="str">
        <f ca="1"/>
        <v/>
      </c>
      <c r="J638" s="490" t="str">
        <f ca="1"/>
        <v/>
      </c>
      <c r="K638" s="505" t="str">
        <f ca="1"/>
        <v/>
      </c>
      <c r="L638" s="512" t="str">
        <f ca="1"/>
        <v/>
      </c>
      <c r="M638" s="448" t="str">
        <f ca="1"/>
        <v/>
      </c>
      <c r="N638" s="448" t="str">
        <f ca="1"/>
        <v/>
      </c>
    </row>
    <row r="639" spans="1:14" x14ac:dyDescent="0.2">
      <c r="A639" s="5"/>
      <c r="B639" s="249"/>
      <c r="C639" s="383" t="str">
        <f ca="1"/>
        <v/>
      </c>
      <c r="D639" s="489" t="str">
        <f ca="1"/>
        <v/>
      </c>
      <c r="E639" s="505" t="str">
        <f ca="1"/>
        <v/>
      </c>
      <c r="F639" s="489" t="str">
        <f ca="1"/>
        <v/>
      </c>
      <c r="G639" s="490" t="str">
        <f ca="1"/>
        <v/>
      </c>
      <c r="H639" s="490" t="str">
        <f ca="1"/>
        <v/>
      </c>
      <c r="I639" s="490" t="str">
        <f ca="1"/>
        <v/>
      </c>
      <c r="J639" s="490" t="str">
        <f ca="1"/>
        <v/>
      </c>
      <c r="K639" s="505" t="str">
        <f ca="1"/>
        <v/>
      </c>
      <c r="L639" s="512" t="str">
        <f ca="1"/>
        <v/>
      </c>
      <c r="M639" s="448" t="str">
        <f ca="1"/>
        <v/>
      </c>
      <c r="N639" s="448" t="str">
        <f ca="1"/>
        <v/>
      </c>
    </row>
    <row r="640" spans="1:14" x14ac:dyDescent="0.2">
      <c r="A640" s="5"/>
      <c r="B640" s="249"/>
      <c r="C640" s="383" t="str">
        <f ca="1"/>
        <v/>
      </c>
      <c r="D640" s="489" t="str">
        <f ca="1"/>
        <v/>
      </c>
      <c r="E640" s="505" t="str">
        <f ca="1"/>
        <v/>
      </c>
      <c r="F640" s="489" t="str">
        <f ca="1"/>
        <v/>
      </c>
      <c r="G640" s="490" t="str">
        <f ca="1"/>
        <v/>
      </c>
      <c r="H640" s="490" t="str">
        <f ca="1"/>
        <v/>
      </c>
      <c r="I640" s="490" t="str">
        <f ca="1"/>
        <v/>
      </c>
      <c r="J640" s="490" t="str">
        <f ca="1"/>
        <v/>
      </c>
      <c r="K640" s="505" t="str">
        <f ca="1"/>
        <v/>
      </c>
      <c r="L640" s="512" t="str">
        <f ca="1"/>
        <v/>
      </c>
      <c r="M640" s="448" t="str">
        <f ca="1"/>
        <v/>
      </c>
      <c r="N640" s="448" t="str">
        <f ca="1"/>
        <v/>
      </c>
    </row>
    <row r="641" spans="1:14" x14ac:dyDescent="0.2">
      <c r="A641" s="5"/>
      <c r="B641" s="249"/>
      <c r="C641" s="383" t="str">
        <f ca="1"/>
        <v/>
      </c>
      <c r="D641" s="489" t="str">
        <f ca="1"/>
        <v/>
      </c>
      <c r="E641" s="505" t="str">
        <f ca="1"/>
        <v/>
      </c>
      <c r="F641" s="489" t="str">
        <f ca="1"/>
        <v/>
      </c>
      <c r="G641" s="490" t="str">
        <f ca="1"/>
        <v/>
      </c>
      <c r="H641" s="490" t="str">
        <f ca="1"/>
        <v/>
      </c>
      <c r="I641" s="490" t="str">
        <f ca="1"/>
        <v/>
      </c>
      <c r="J641" s="490" t="str">
        <f ca="1"/>
        <v/>
      </c>
      <c r="K641" s="505" t="str">
        <f ca="1"/>
        <v/>
      </c>
      <c r="L641" s="512" t="str">
        <f ca="1"/>
        <v/>
      </c>
      <c r="M641" s="448" t="str">
        <f ca="1"/>
        <v/>
      </c>
      <c r="N641" s="448" t="str">
        <f ca="1"/>
        <v/>
      </c>
    </row>
    <row r="642" spans="1:14" x14ac:dyDescent="0.2">
      <c r="A642" s="5"/>
      <c r="B642" s="249"/>
      <c r="C642" s="383" t="str">
        <f ca="1"/>
        <v/>
      </c>
      <c r="D642" s="489" t="str">
        <f ca="1"/>
        <v/>
      </c>
      <c r="E642" s="505" t="str">
        <f ca="1"/>
        <v/>
      </c>
      <c r="F642" s="489" t="str">
        <f ca="1"/>
        <v/>
      </c>
      <c r="G642" s="490" t="str">
        <f ca="1"/>
        <v/>
      </c>
      <c r="H642" s="490" t="str">
        <f ca="1"/>
        <v/>
      </c>
      <c r="I642" s="490" t="str">
        <f ca="1"/>
        <v/>
      </c>
      <c r="J642" s="490" t="str">
        <f ca="1"/>
        <v/>
      </c>
      <c r="K642" s="505" t="str">
        <f ca="1"/>
        <v/>
      </c>
      <c r="L642" s="512" t="str">
        <f ca="1"/>
        <v/>
      </c>
      <c r="M642" s="448" t="str">
        <f ca="1"/>
        <v/>
      </c>
      <c r="N642" s="448" t="str">
        <f ca="1"/>
        <v/>
      </c>
    </row>
    <row r="643" spans="1:14" x14ac:dyDescent="0.2">
      <c r="A643" s="5"/>
      <c r="B643" s="249"/>
      <c r="C643" s="383" t="str">
        <f ca="1"/>
        <v/>
      </c>
      <c r="D643" s="489" t="str">
        <f ca="1"/>
        <v/>
      </c>
      <c r="E643" s="505" t="str">
        <f ca="1"/>
        <v/>
      </c>
      <c r="F643" s="489" t="str">
        <f ca="1"/>
        <v/>
      </c>
      <c r="G643" s="490" t="str">
        <f ca="1"/>
        <v/>
      </c>
      <c r="H643" s="490" t="str">
        <f ca="1"/>
        <v/>
      </c>
      <c r="I643" s="490" t="str">
        <f ca="1"/>
        <v/>
      </c>
      <c r="J643" s="490" t="str">
        <f ca="1"/>
        <v/>
      </c>
      <c r="K643" s="505" t="str">
        <f ca="1"/>
        <v/>
      </c>
      <c r="L643" s="512" t="str">
        <f ca="1"/>
        <v/>
      </c>
      <c r="M643" s="448" t="str">
        <f ca="1"/>
        <v/>
      </c>
      <c r="N643" s="448" t="str">
        <f ca="1"/>
        <v/>
      </c>
    </row>
    <row r="644" spans="1:14" x14ac:dyDescent="0.2">
      <c r="A644" s="5"/>
      <c r="B644" s="249"/>
      <c r="C644" s="15"/>
      <c r="D644" s="489"/>
      <c r="E644" s="505"/>
      <c r="F644" s="489"/>
      <c r="G644" s="490"/>
      <c r="H644" s="490"/>
      <c r="I644" s="490"/>
      <c r="J644" s="490"/>
      <c r="K644" s="505"/>
      <c r="L644" s="512"/>
      <c r="M644" s="448"/>
      <c r="N644" s="448"/>
    </row>
    <row r="645" spans="1:14" x14ac:dyDescent="0.2">
      <c r="A645" s="5"/>
      <c r="B645" s="249" t="str">
        <f ca="1">+'I-4 History'!B480</f>
        <v>A-29</v>
      </c>
      <c r="C645" s="261" t="str">
        <f ca="1">+'I-4 History'!C480</f>
        <v>WHS</v>
      </c>
      <c r="D645" s="489"/>
      <c r="E645" s="505"/>
      <c r="F645" s="489"/>
      <c r="G645" s="490"/>
      <c r="H645" s="490"/>
      <c r="I645" s="490"/>
      <c r="J645" s="490"/>
      <c r="K645" s="505"/>
      <c r="L645" s="512"/>
      <c r="M645" s="448"/>
      <c r="N645" s="448"/>
    </row>
    <row r="646" spans="1:14" x14ac:dyDescent="0.2">
      <c r="A646" s="5"/>
      <c r="B646" s="249"/>
      <c r="C646" s="383" t="str">
        <f t="array" aca="1" ref="C646:K655" ca="1">+'A-29'!$A$160:$I$169</f>
        <v>Step Change</v>
      </c>
      <c r="D646" s="489">
        <f ca="1"/>
        <v>0</v>
      </c>
      <c r="E646" s="505">
        <f ca="1"/>
        <v>0</v>
      </c>
      <c r="F646" s="489">
        <f ca="1"/>
        <v>0</v>
      </c>
      <c r="G646" s="490">
        <f ca="1"/>
        <v>0</v>
      </c>
      <c r="H646" s="490">
        <f ca="1"/>
        <v>0</v>
      </c>
      <c r="I646" s="490">
        <f ca="1"/>
        <v>0</v>
      </c>
      <c r="J646" s="490">
        <f ca="1"/>
        <v>0</v>
      </c>
      <c r="K646" s="505">
        <f ca="1"/>
        <v>0</v>
      </c>
      <c r="L646" s="512">
        <f t="array" aca="1" ref="L646:N655" ca="1">+'A-29'!$K$160:$M$169</f>
        <v>0</v>
      </c>
      <c r="M646" s="448">
        <f ca="1"/>
        <v>0</v>
      </c>
      <c r="N646" s="448">
        <f ca="1"/>
        <v>0</v>
      </c>
    </row>
    <row r="647" spans="1:14" x14ac:dyDescent="0.2">
      <c r="A647" s="5"/>
      <c r="B647" s="249"/>
      <c r="C647" s="381" t="str">
        <f ca="1"/>
        <v/>
      </c>
      <c r="D647" s="489" t="str">
        <f ca="1"/>
        <v/>
      </c>
      <c r="E647" s="505" t="str">
        <f ca="1"/>
        <v/>
      </c>
      <c r="F647" s="489" t="str">
        <f ca="1"/>
        <v/>
      </c>
      <c r="G647" s="490" t="str">
        <f ca="1"/>
        <v/>
      </c>
      <c r="H647" s="490" t="str">
        <f ca="1"/>
        <v/>
      </c>
      <c r="I647" s="490" t="str">
        <f ca="1"/>
        <v/>
      </c>
      <c r="J647" s="490" t="str">
        <f ca="1"/>
        <v/>
      </c>
      <c r="K647" s="505" t="str">
        <f ca="1"/>
        <v/>
      </c>
      <c r="L647" s="512" t="str">
        <f ca="1"/>
        <v/>
      </c>
      <c r="M647" s="448" t="str">
        <f ca="1"/>
        <v/>
      </c>
      <c r="N647" s="448" t="str">
        <f ca="1"/>
        <v/>
      </c>
    </row>
    <row r="648" spans="1:14" x14ac:dyDescent="0.2">
      <c r="A648" s="5"/>
      <c r="B648" s="249"/>
      <c r="C648" s="381" t="str">
        <f ca="1"/>
        <v/>
      </c>
      <c r="D648" s="489" t="str">
        <f ca="1"/>
        <v/>
      </c>
      <c r="E648" s="505" t="str">
        <f ca="1"/>
        <v/>
      </c>
      <c r="F648" s="489" t="str">
        <f ca="1"/>
        <v/>
      </c>
      <c r="G648" s="490" t="str">
        <f ca="1"/>
        <v/>
      </c>
      <c r="H648" s="490" t="str">
        <f ca="1"/>
        <v/>
      </c>
      <c r="I648" s="490" t="str">
        <f ca="1"/>
        <v/>
      </c>
      <c r="J648" s="490" t="str">
        <f ca="1"/>
        <v/>
      </c>
      <c r="K648" s="505" t="str">
        <f ca="1"/>
        <v/>
      </c>
      <c r="L648" s="512" t="str">
        <f ca="1"/>
        <v/>
      </c>
      <c r="M648" s="448" t="str">
        <f ca="1"/>
        <v/>
      </c>
      <c r="N648" s="448" t="str">
        <f ca="1"/>
        <v/>
      </c>
    </row>
    <row r="649" spans="1:14" x14ac:dyDescent="0.2">
      <c r="A649" s="5"/>
      <c r="B649" s="249"/>
      <c r="C649" s="381" t="str">
        <f ca="1"/>
        <v/>
      </c>
      <c r="D649" s="489" t="str">
        <f ca="1"/>
        <v/>
      </c>
      <c r="E649" s="505" t="str">
        <f ca="1"/>
        <v/>
      </c>
      <c r="F649" s="489" t="str">
        <f ca="1"/>
        <v/>
      </c>
      <c r="G649" s="490" t="str">
        <f ca="1"/>
        <v/>
      </c>
      <c r="H649" s="490" t="str">
        <f ca="1"/>
        <v/>
      </c>
      <c r="I649" s="490" t="str">
        <f ca="1"/>
        <v/>
      </c>
      <c r="J649" s="490" t="str">
        <f ca="1"/>
        <v/>
      </c>
      <c r="K649" s="505" t="str">
        <f ca="1"/>
        <v/>
      </c>
      <c r="L649" s="512" t="str">
        <f ca="1"/>
        <v/>
      </c>
      <c r="M649" s="448" t="str">
        <f ca="1"/>
        <v/>
      </c>
      <c r="N649" s="448" t="str">
        <f ca="1"/>
        <v/>
      </c>
    </row>
    <row r="650" spans="1:14" x14ac:dyDescent="0.2">
      <c r="A650" s="5"/>
      <c r="B650" s="249"/>
      <c r="C650" s="381" t="str">
        <f ca="1"/>
        <v/>
      </c>
      <c r="D650" s="489" t="str">
        <f ca="1"/>
        <v/>
      </c>
      <c r="E650" s="505" t="str">
        <f ca="1"/>
        <v/>
      </c>
      <c r="F650" s="489" t="str">
        <f ca="1"/>
        <v/>
      </c>
      <c r="G650" s="490" t="str">
        <f ca="1"/>
        <v/>
      </c>
      <c r="H650" s="490" t="str">
        <f ca="1"/>
        <v/>
      </c>
      <c r="I650" s="490" t="str">
        <f ca="1"/>
        <v/>
      </c>
      <c r="J650" s="490" t="str">
        <f ca="1"/>
        <v/>
      </c>
      <c r="K650" s="505" t="str">
        <f ca="1"/>
        <v/>
      </c>
      <c r="L650" s="512" t="str">
        <f ca="1"/>
        <v/>
      </c>
      <c r="M650" s="448" t="str">
        <f ca="1"/>
        <v/>
      </c>
      <c r="N650" s="448" t="str">
        <f ca="1"/>
        <v/>
      </c>
    </row>
    <row r="651" spans="1:14" x14ac:dyDescent="0.2">
      <c r="B651" s="249"/>
      <c r="C651" s="383" t="str">
        <f ca="1"/>
        <v/>
      </c>
      <c r="D651" s="489" t="str">
        <f ca="1"/>
        <v/>
      </c>
      <c r="E651" s="505" t="str">
        <f ca="1"/>
        <v/>
      </c>
      <c r="F651" s="489" t="str">
        <f ca="1"/>
        <v/>
      </c>
      <c r="G651" s="490" t="str">
        <f ca="1"/>
        <v/>
      </c>
      <c r="H651" s="490" t="str">
        <f ca="1"/>
        <v/>
      </c>
      <c r="I651" s="490" t="str">
        <f ca="1"/>
        <v/>
      </c>
      <c r="J651" s="490" t="str">
        <f ca="1"/>
        <v/>
      </c>
      <c r="K651" s="505" t="str">
        <f ca="1"/>
        <v/>
      </c>
      <c r="L651" s="512" t="str">
        <f ca="1"/>
        <v/>
      </c>
      <c r="M651" s="448" t="str">
        <f ca="1"/>
        <v/>
      </c>
      <c r="N651" s="448" t="str">
        <f ca="1"/>
        <v/>
      </c>
    </row>
    <row r="652" spans="1:14" x14ac:dyDescent="0.2">
      <c r="B652" s="249"/>
      <c r="C652" s="383" t="str">
        <f ca="1"/>
        <v/>
      </c>
      <c r="D652" s="489" t="str">
        <f ca="1"/>
        <v/>
      </c>
      <c r="E652" s="505" t="str">
        <f ca="1"/>
        <v/>
      </c>
      <c r="F652" s="489" t="str">
        <f ca="1"/>
        <v/>
      </c>
      <c r="G652" s="490" t="str">
        <f ca="1"/>
        <v/>
      </c>
      <c r="H652" s="490" t="str">
        <f ca="1"/>
        <v/>
      </c>
      <c r="I652" s="490" t="str">
        <f ca="1"/>
        <v/>
      </c>
      <c r="J652" s="490" t="str">
        <f ca="1"/>
        <v/>
      </c>
      <c r="K652" s="505" t="str">
        <f ca="1"/>
        <v/>
      </c>
      <c r="L652" s="512" t="str">
        <f ca="1"/>
        <v/>
      </c>
      <c r="M652" s="448" t="str">
        <f ca="1"/>
        <v/>
      </c>
      <c r="N652" s="448" t="str">
        <f ca="1"/>
        <v/>
      </c>
    </row>
    <row r="653" spans="1:14" x14ac:dyDescent="0.2">
      <c r="B653" s="249"/>
      <c r="C653" s="383" t="str">
        <f ca="1"/>
        <v/>
      </c>
      <c r="D653" s="489" t="str">
        <f ca="1"/>
        <v/>
      </c>
      <c r="E653" s="505" t="str">
        <f ca="1"/>
        <v/>
      </c>
      <c r="F653" s="489" t="str">
        <f ca="1"/>
        <v/>
      </c>
      <c r="G653" s="490" t="str">
        <f ca="1"/>
        <v/>
      </c>
      <c r="H653" s="490" t="str">
        <f ca="1"/>
        <v/>
      </c>
      <c r="I653" s="490" t="str">
        <f ca="1"/>
        <v/>
      </c>
      <c r="J653" s="490" t="str">
        <f ca="1"/>
        <v/>
      </c>
      <c r="K653" s="505" t="str">
        <f ca="1"/>
        <v/>
      </c>
      <c r="L653" s="512" t="str">
        <f ca="1"/>
        <v/>
      </c>
      <c r="M653" s="448" t="str">
        <f ca="1"/>
        <v/>
      </c>
      <c r="N653" s="448" t="str">
        <f ca="1"/>
        <v/>
      </c>
    </row>
    <row r="654" spans="1:14" x14ac:dyDescent="0.2">
      <c r="B654" s="249"/>
      <c r="C654" s="383" t="str">
        <f ca="1"/>
        <v/>
      </c>
      <c r="D654" s="489" t="str">
        <f ca="1"/>
        <v/>
      </c>
      <c r="E654" s="505" t="str">
        <f ca="1"/>
        <v/>
      </c>
      <c r="F654" s="489" t="str">
        <f ca="1"/>
        <v/>
      </c>
      <c r="G654" s="490" t="str">
        <f ca="1"/>
        <v/>
      </c>
      <c r="H654" s="490" t="str">
        <f ca="1"/>
        <v/>
      </c>
      <c r="I654" s="490" t="str">
        <f ca="1"/>
        <v/>
      </c>
      <c r="J654" s="490" t="str">
        <f ca="1"/>
        <v/>
      </c>
      <c r="K654" s="505" t="str">
        <f ca="1"/>
        <v/>
      </c>
      <c r="L654" s="512" t="str">
        <f ca="1"/>
        <v/>
      </c>
      <c r="M654" s="448" t="str">
        <f ca="1"/>
        <v/>
      </c>
      <c r="N654" s="448" t="str">
        <f ca="1"/>
        <v/>
      </c>
    </row>
    <row r="655" spans="1:14" x14ac:dyDescent="0.2">
      <c r="B655" s="249"/>
      <c r="C655" s="383" t="str">
        <f ca="1"/>
        <v/>
      </c>
      <c r="D655" s="489" t="str">
        <f ca="1"/>
        <v/>
      </c>
      <c r="E655" s="505" t="str">
        <f ca="1"/>
        <v/>
      </c>
      <c r="F655" s="489" t="str">
        <f ca="1"/>
        <v/>
      </c>
      <c r="G655" s="490" t="str">
        <f ca="1"/>
        <v/>
      </c>
      <c r="H655" s="490" t="str">
        <f ca="1"/>
        <v/>
      </c>
      <c r="I655" s="490" t="str">
        <f ca="1"/>
        <v/>
      </c>
      <c r="J655" s="490" t="str">
        <f ca="1"/>
        <v/>
      </c>
      <c r="K655" s="505" t="str">
        <f ca="1"/>
        <v/>
      </c>
      <c r="L655" s="512" t="str">
        <f ca="1"/>
        <v/>
      </c>
      <c r="M655" s="448" t="str">
        <f ca="1"/>
        <v/>
      </c>
      <c r="N655" s="448" t="str">
        <f ca="1"/>
        <v/>
      </c>
    </row>
    <row r="656" spans="1:14" x14ac:dyDescent="0.2">
      <c r="B656" s="249"/>
      <c r="C656" s="12"/>
      <c r="D656" s="489"/>
      <c r="E656" s="505"/>
      <c r="F656" s="489"/>
      <c r="G656" s="490"/>
      <c r="H656" s="490"/>
      <c r="I656" s="490"/>
      <c r="J656" s="490"/>
      <c r="K656" s="505"/>
      <c r="L656" s="512"/>
      <c r="M656" s="448"/>
      <c r="N656" s="448"/>
    </row>
    <row r="657" spans="1:14" x14ac:dyDescent="0.2">
      <c r="A657" s="5"/>
      <c r="B657" s="249" t="str">
        <f ca="1">+'I-4 History'!B489</f>
        <v>A-30</v>
      </c>
      <c r="C657" s="14" t="str">
        <f ca="1">+'I-4 History'!C489</f>
        <v>Environment</v>
      </c>
      <c r="D657" s="489"/>
      <c r="E657" s="505"/>
      <c r="F657" s="489"/>
      <c r="G657" s="490"/>
      <c r="H657" s="490"/>
      <c r="I657" s="490"/>
      <c r="J657" s="490"/>
      <c r="K657" s="505"/>
      <c r="L657" s="512"/>
      <c r="M657" s="448"/>
      <c r="N657" s="448"/>
    </row>
    <row r="658" spans="1:14" x14ac:dyDescent="0.2">
      <c r="A658" s="5"/>
      <c r="B658" s="249"/>
      <c r="C658" s="383" t="str">
        <f t="array" aca="1" ref="C658:K667" ca="1">+'A-30'!$A$160:$I$169</f>
        <v>Step Change</v>
      </c>
      <c r="D658" s="489">
        <f ca="1"/>
        <v>0</v>
      </c>
      <c r="E658" s="505">
        <f ca="1"/>
        <v>0</v>
      </c>
      <c r="F658" s="489">
        <f ca="1"/>
        <v>0</v>
      </c>
      <c r="G658" s="490">
        <f ca="1"/>
        <v>0</v>
      </c>
      <c r="H658" s="490">
        <f ca="1"/>
        <v>0</v>
      </c>
      <c r="I658" s="490">
        <f ca="1"/>
        <v>0</v>
      </c>
      <c r="J658" s="490">
        <f ca="1"/>
        <v>0</v>
      </c>
      <c r="K658" s="505">
        <f ca="1"/>
        <v>0</v>
      </c>
      <c r="L658" s="512">
        <f t="array" aca="1" ref="L658:N667" ca="1">+'A-30'!$K$160:$M$169</f>
        <v>0</v>
      </c>
      <c r="M658" s="448">
        <f ca="1"/>
        <v>0</v>
      </c>
      <c r="N658" s="448">
        <f ca="1"/>
        <v>0</v>
      </c>
    </row>
    <row r="659" spans="1:14" x14ac:dyDescent="0.2">
      <c r="A659" s="5"/>
      <c r="B659" s="249"/>
      <c r="C659" s="381" t="str">
        <f ca="1"/>
        <v/>
      </c>
      <c r="D659" s="489" t="str">
        <f ca="1"/>
        <v/>
      </c>
      <c r="E659" s="505" t="str">
        <f ca="1"/>
        <v/>
      </c>
      <c r="F659" s="489" t="str">
        <f ca="1"/>
        <v/>
      </c>
      <c r="G659" s="490" t="str">
        <f ca="1"/>
        <v/>
      </c>
      <c r="H659" s="490" t="str">
        <f ca="1"/>
        <v/>
      </c>
      <c r="I659" s="490" t="str">
        <f ca="1"/>
        <v/>
      </c>
      <c r="J659" s="490" t="str">
        <f ca="1"/>
        <v/>
      </c>
      <c r="K659" s="505" t="str">
        <f ca="1"/>
        <v/>
      </c>
      <c r="L659" s="512" t="str">
        <f ca="1"/>
        <v/>
      </c>
      <c r="M659" s="448" t="str">
        <f ca="1"/>
        <v/>
      </c>
      <c r="N659" s="448" t="str">
        <f ca="1"/>
        <v/>
      </c>
    </row>
    <row r="660" spans="1:14" x14ac:dyDescent="0.2">
      <c r="A660" s="5"/>
      <c r="B660" s="249"/>
      <c r="C660" s="381" t="str">
        <f ca="1"/>
        <v/>
      </c>
      <c r="D660" s="489" t="str">
        <f ca="1"/>
        <v/>
      </c>
      <c r="E660" s="505" t="str">
        <f ca="1"/>
        <v/>
      </c>
      <c r="F660" s="489" t="str">
        <f ca="1"/>
        <v/>
      </c>
      <c r="G660" s="490" t="str">
        <f ca="1"/>
        <v/>
      </c>
      <c r="H660" s="490" t="str">
        <f ca="1"/>
        <v/>
      </c>
      <c r="I660" s="490" t="str">
        <f ca="1"/>
        <v/>
      </c>
      <c r="J660" s="490" t="str">
        <f ca="1"/>
        <v/>
      </c>
      <c r="K660" s="505" t="str">
        <f ca="1"/>
        <v/>
      </c>
      <c r="L660" s="512" t="str">
        <f ca="1"/>
        <v/>
      </c>
      <c r="M660" s="448" t="str">
        <f ca="1"/>
        <v/>
      </c>
      <c r="N660" s="448" t="str">
        <f ca="1"/>
        <v/>
      </c>
    </row>
    <row r="661" spans="1:14" x14ac:dyDescent="0.2">
      <c r="A661" s="5"/>
      <c r="B661" s="249"/>
      <c r="C661" s="381" t="str">
        <f ca="1"/>
        <v/>
      </c>
      <c r="D661" s="489" t="str">
        <f ca="1"/>
        <v/>
      </c>
      <c r="E661" s="505" t="str">
        <f ca="1"/>
        <v/>
      </c>
      <c r="F661" s="489" t="str">
        <f ca="1"/>
        <v/>
      </c>
      <c r="G661" s="490" t="str">
        <f ca="1"/>
        <v/>
      </c>
      <c r="H661" s="490" t="str">
        <f ca="1"/>
        <v/>
      </c>
      <c r="I661" s="490" t="str">
        <f ca="1"/>
        <v/>
      </c>
      <c r="J661" s="490" t="str">
        <f ca="1"/>
        <v/>
      </c>
      <c r="K661" s="505" t="str">
        <f ca="1"/>
        <v/>
      </c>
      <c r="L661" s="512" t="str">
        <f ca="1"/>
        <v/>
      </c>
      <c r="M661" s="448" t="str">
        <f ca="1"/>
        <v/>
      </c>
      <c r="N661" s="448" t="str">
        <f ca="1"/>
        <v/>
      </c>
    </row>
    <row r="662" spans="1:14" x14ac:dyDescent="0.2">
      <c r="A662" s="5"/>
      <c r="B662" s="249"/>
      <c r="C662" s="381" t="str">
        <f ca="1"/>
        <v/>
      </c>
      <c r="D662" s="489" t="str">
        <f ca="1"/>
        <v/>
      </c>
      <c r="E662" s="505" t="str">
        <f ca="1"/>
        <v/>
      </c>
      <c r="F662" s="489" t="str">
        <f ca="1"/>
        <v/>
      </c>
      <c r="G662" s="490" t="str">
        <f ca="1"/>
        <v/>
      </c>
      <c r="H662" s="490" t="str">
        <f ca="1"/>
        <v/>
      </c>
      <c r="I662" s="490" t="str">
        <f ca="1"/>
        <v/>
      </c>
      <c r="J662" s="490" t="str">
        <f ca="1"/>
        <v/>
      </c>
      <c r="K662" s="505" t="str">
        <f ca="1"/>
        <v/>
      </c>
      <c r="L662" s="512" t="str">
        <f ca="1"/>
        <v/>
      </c>
      <c r="M662" s="448" t="str">
        <f ca="1"/>
        <v/>
      </c>
      <c r="N662" s="448" t="str">
        <f ca="1"/>
        <v/>
      </c>
    </row>
    <row r="663" spans="1:14" x14ac:dyDescent="0.2">
      <c r="A663" s="5"/>
      <c r="B663" s="249"/>
      <c r="C663" s="383" t="str">
        <f ca="1"/>
        <v/>
      </c>
      <c r="D663" s="489" t="str">
        <f ca="1"/>
        <v/>
      </c>
      <c r="E663" s="505" t="str">
        <f ca="1"/>
        <v/>
      </c>
      <c r="F663" s="489" t="str">
        <f ca="1"/>
        <v/>
      </c>
      <c r="G663" s="490" t="str">
        <f ca="1"/>
        <v/>
      </c>
      <c r="H663" s="490" t="str">
        <f ca="1"/>
        <v/>
      </c>
      <c r="I663" s="490" t="str">
        <f ca="1"/>
        <v/>
      </c>
      <c r="J663" s="490" t="str">
        <f ca="1"/>
        <v/>
      </c>
      <c r="K663" s="505" t="str">
        <f ca="1"/>
        <v/>
      </c>
      <c r="L663" s="512" t="str">
        <f ca="1"/>
        <v/>
      </c>
      <c r="M663" s="448" t="str">
        <f ca="1"/>
        <v/>
      </c>
      <c r="N663" s="448" t="str">
        <f ca="1"/>
        <v/>
      </c>
    </row>
    <row r="664" spans="1:14" x14ac:dyDescent="0.2">
      <c r="A664" s="5"/>
      <c r="B664" s="249"/>
      <c r="C664" s="383" t="str">
        <f ca="1"/>
        <v/>
      </c>
      <c r="D664" s="489" t="str">
        <f ca="1"/>
        <v/>
      </c>
      <c r="E664" s="505" t="str">
        <f ca="1"/>
        <v/>
      </c>
      <c r="F664" s="489" t="str">
        <f ca="1"/>
        <v/>
      </c>
      <c r="G664" s="490" t="str">
        <f ca="1"/>
        <v/>
      </c>
      <c r="H664" s="490" t="str">
        <f ca="1"/>
        <v/>
      </c>
      <c r="I664" s="490" t="str">
        <f ca="1"/>
        <v/>
      </c>
      <c r="J664" s="490" t="str">
        <f ca="1"/>
        <v/>
      </c>
      <c r="K664" s="505" t="str">
        <f ca="1"/>
        <v/>
      </c>
      <c r="L664" s="512" t="str">
        <f ca="1"/>
        <v/>
      </c>
      <c r="M664" s="448" t="str">
        <f ca="1"/>
        <v/>
      </c>
      <c r="N664" s="448" t="str">
        <f ca="1"/>
        <v/>
      </c>
    </row>
    <row r="665" spans="1:14" x14ac:dyDescent="0.2">
      <c r="A665" s="5"/>
      <c r="B665" s="249"/>
      <c r="C665" s="383" t="str">
        <f ca="1"/>
        <v/>
      </c>
      <c r="D665" s="489" t="str">
        <f ca="1"/>
        <v/>
      </c>
      <c r="E665" s="505" t="str">
        <f ca="1"/>
        <v/>
      </c>
      <c r="F665" s="489" t="str">
        <f ca="1"/>
        <v/>
      </c>
      <c r="G665" s="490" t="str">
        <f ca="1"/>
        <v/>
      </c>
      <c r="H665" s="490" t="str">
        <f ca="1"/>
        <v/>
      </c>
      <c r="I665" s="490" t="str">
        <f ca="1"/>
        <v/>
      </c>
      <c r="J665" s="490" t="str">
        <f ca="1"/>
        <v/>
      </c>
      <c r="K665" s="505" t="str">
        <f ca="1"/>
        <v/>
      </c>
      <c r="L665" s="512" t="str">
        <f ca="1"/>
        <v/>
      </c>
      <c r="M665" s="448" t="str">
        <f ca="1"/>
        <v/>
      </c>
      <c r="N665" s="448" t="str">
        <f ca="1"/>
        <v/>
      </c>
    </row>
    <row r="666" spans="1:14" x14ac:dyDescent="0.2">
      <c r="A666" s="5"/>
      <c r="B666" s="249"/>
      <c r="C666" s="383" t="str">
        <f ca="1"/>
        <v/>
      </c>
      <c r="D666" s="489" t="str">
        <f ca="1"/>
        <v/>
      </c>
      <c r="E666" s="505" t="str">
        <f ca="1"/>
        <v/>
      </c>
      <c r="F666" s="489" t="str">
        <f ca="1"/>
        <v/>
      </c>
      <c r="G666" s="490" t="str">
        <f ca="1"/>
        <v/>
      </c>
      <c r="H666" s="490" t="str">
        <f ca="1"/>
        <v/>
      </c>
      <c r="I666" s="490" t="str">
        <f ca="1"/>
        <v/>
      </c>
      <c r="J666" s="490" t="str">
        <f ca="1"/>
        <v/>
      </c>
      <c r="K666" s="505" t="str">
        <f ca="1"/>
        <v/>
      </c>
      <c r="L666" s="512" t="str">
        <f ca="1"/>
        <v/>
      </c>
      <c r="M666" s="448" t="str">
        <f ca="1"/>
        <v/>
      </c>
      <c r="N666" s="448" t="str">
        <f ca="1"/>
        <v/>
      </c>
    </row>
    <row r="667" spans="1:14" x14ac:dyDescent="0.2">
      <c r="A667" s="5"/>
      <c r="B667" s="249"/>
      <c r="C667" s="383" t="str">
        <f ca="1"/>
        <v/>
      </c>
      <c r="D667" s="489" t="str">
        <f ca="1"/>
        <v/>
      </c>
      <c r="E667" s="505" t="str">
        <f ca="1"/>
        <v/>
      </c>
      <c r="F667" s="489" t="str">
        <f ca="1"/>
        <v/>
      </c>
      <c r="G667" s="490" t="str">
        <f ca="1"/>
        <v/>
      </c>
      <c r="H667" s="490" t="str">
        <f ca="1"/>
        <v/>
      </c>
      <c r="I667" s="490" t="str">
        <f ca="1"/>
        <v/>
      </c>
      <c r="J667" s="490" t="str">
        <f ca="1"/>
        <v/>
      </c>
      <c r="K667" s="505" t="str">
        <f ca="1"/>
        <v/>
      </c>
      <c r="L667" s="512" t="str">
        <f ca="1"/>
        <v/>
      </c>
      <c r="M667" s="448" t="str">
        <f ca="1"/>
        <v/>
      </c>
      <c r="N667" s="448" t="str">
        <f ca="1"/>
        <v/>
      </c>
    </row>
    <row r="668" spans="1:14" x14ac:dyDescent="0.2">
      <c r="A668" s="5"/>
      <c r="B668" s="249"/>
      <c r="C668" s="12"/>
      <c r="D668" s="489"/>
      <c r="E668" s="505"/>
      <c r="F668" s="489"/>
      <c r="G668" s="490"/>
      <c r="H668" s="490"/>
      <c r="I668" s="490"/>
      <c r="J668" s="490"/>
      <c r="K668" s="505"/>
      <c r="L668" s="512"/>
      <c r="M668" s="448"/>
      <c r="N668" s="448"/>
    </row>
    <row r="669" spans="1:14" x14ac:dyDescent="0.2">
      <c r="A669" s="5"/>
      <c r="B669" s="249" t="str">
        <f ca="1">+'I-4 History'!B498</f>
        <v>A-31</v>
      </c>
      <c r="C669" s="261" t="str">
        <f ca="1">+'I-4 History'!C498</f>
        <v>Property – Offices and Depots</v>
      </c>
      <c r="D669" s="489"/>
      <c r="E669" s="505"/>
      <c r="F669" s="489"/>
      <c r="G669" s="490"/>
      <c r="H669" s="490"/>
      <c r="I669" s="490"/>
      <c r="J669" s="490"/>
      <c r="K669" s="505"/>
      <c r="L669" s="512"/>
      <c r="M669" s="448"/>
      <c r="N669" s="448"/>
    </row>
    <row r="670" spans="1:14" x14ac:dyDescent="0.2">
      <c r="A670" s="5"/>
      <c r="B670" s="249"/>
      <c r="C670" s="383" t="str">
        <f t="array" aca="1" ref="C670:K679" ca="1">+'A-31'!$A$160:$I$169</f>
        <v>Step Change</v>
      </c>
      <c r="D670" s="489">
        <f ca="1"/>
        <v>0</v>
      </c>
      <c r="E670" s="505">
        <f ca="1"/>
        <v>0</v>
      </c>
      <c r="F670" s="489">
        <f ca="1"/>
        <v>0</v>
      </c>
      <c r="G670" s="490">
        <f ca="1"/>
        <v>0</v>
      </c>
      <c r="H670" s="490">
        <f ca="1"/>
        <v>0</v>
      </c>
      <c r="I670" s="490">
        <f ca="1"/>
        <v>0</v>
      </c>
      <c r="J670" s="490">
        <f ca="1"/>
        <v>0</v>
      </c>
      <c r="K670" s="505">
        <f ca="1"/>
        <v>0</v>
      </c>
      <c r="L670" s="512">
        <f t="array" aca="1" ref="L670:N679" ca="1">+'A-31'!$K$160:$M$169</f>
        <v>0</v>
      </c>
      <c r="M670" s="448">
        <f ca="1"/>
        <v>0</v>
      </c>
      <c r="N670" s="448">
        <f ca="1"/>
        <v>0</v>
      </c>
    </row>
    <row r="671" spans="1:14" x14ac:dyDescent="0.2">
      <c r="A671" s="5"/>
      <c r="B671" s="249"/>
      <c r="C671" s="381" t="str">
        <f ca="1"/>
        <v/>
      </c>
      <c r="D671" s="489" t="str">
        <f ca="1"/>
        <v/>
      </c>
      <c r="E671" s="505" t="str">
        <f ca="1"/>
        <v/>
      </c>
      <c r="F671" s="489" t="str">
        <f ca="1"/>
        <v/>
      </c>
      <c r="G671" s="490" t="str">
        <f ca="1"/>
        <v/>
      </c>
      <c r="H671" s="490" t="str">
        <f ca="1"/>
        <v/>
      </c>
      <c r="I671" s="490" t="str">
        <f ca="1"/>
        <v/>
      </c>
      <c r="J671" s="490" t="str">
        <f ca="1"/>
        <v/>
      </c>
      <c r="K671" s="505" t="str">
        <f ca="1"/>
        <v/>
      </c>
      <c r="L671" s="512" t="str">
        <f ca="1"/>
        <v/>
      </c>
      <c r="M671" s="448" t="str">
        <f ca="1"/>
        <v/>
      </c>
      <c r="N671" s="448" t="str">
        <f ca="1"/>
        <v/>
      </c>
    </row>
    <row r="672" spans="1:14" x14ac:dyDescent="0.2">
      <c r="A672" s="5"/>
      <c r="B672" s="249"/>
      <c r="C672" s="381" t="str">
        <f ca="1"/>
        <v/>
      </c>
      <c r="D672" s="489" t="str">
        <f ca="1"/>
        <v/>
      </c>
      <c r="E672" s="505" t="str">
        <f ca="1"/>
        <v/>
      </c>
      <c r="F672" s="489" t="str">
        <f ca="1"/>
        <v/>
      </c>
      <c r="G672" s="490" t="str">
        <f ca="1"/>
        <v/>
      </c>
      <c r="H672" s="490" t="str">
        <f ca="1"/>
        <v/>
      </c>
      <c r="I672" s="490" t="str">
        <f ca="1"/>
        <v/>
      </c>
      <c r="J672" s="490" t="str">
        <f ca="1"/>
        <v/>
      </c>
      <c r="K672" s="505" t="str">
        <f ca="1"/>
        <v/>
      </c>
      <c r="L672" s="512" t="str">
        <f ca="1"/>
        <v/>
      </c>
      <c r="M672" s="448" t="str">
        <f ca="1"/>
        <v/>
      </c>
      <c r="N672" s="448" t="str">
        <f ca="1"/>
        <v/>
      </c>
    </row>
    <row r="673" spans="1:14" x14ac:dyDescent="0.2">
      <c r="A673" s="5"/>
      <c r="B673" s="249"/>
      <c r="C673" s="381" t="str">
        <f ca="1"/>
        <v/>
      </c>
      <c r="D673" s="489" t="str">
        <f ca="1"/>
        <v/>
      </c>
      <c r="E673" s="505" t="str">
        <f ca="1"/>
        <v/>
      </c>
      <c r="F673" s="489" t="str">
        <f ca="1"/>
        <v/>
      </c>
      <c r="G673" s="490" t="str">
        <f ca="1"/>
        <v/>
      </c>
      <c r="H673" s="490" t="str">
        <f ca="1"/>
        <v/>
      </c>
      <c r="I673" s="490" t="str">
        <f ca="1"/>
        <v/>
      </c>
      <c r="J673" s="490" t="str">
        <f ca="1"/>
        <v/>
      </c>
      <c r="K673" s="505" t="str">
        <f ca="1"/>
        <v/>
      </c>
      <c r="L673" s="512" t="str">
        <f ca="1"/>
        <v/>
      </c>
      <c r="M673" s="448" t="str">
        <f ca="1"/>
        <v/>
      </c>
      <c r="N673" s="448" t="str">
        <f ca="1"/>
        <v/>
      </c>
    </row>
    <row r="674" spans="1:14" x14ac:dyDescent="0.2">
      <c r="A674" s="5"/>
      <c r="B674" s="249"/>
      <c r="C674" s="381" t="str">
        <f ca="1"/>
        <v/>
      </c>
      <c r="D674" s="489" t="str">
        <f ca="1"/>
        <v/>
      </c>
      <c r="E674" s="505" t="str">
        <f ca="1"/>
        <v/>
      </c>
      <c r="F674" s="489" t="str">
        <f ca="1"/>
        <v/>
      </c>
      <c r="G674" s="490" t="str">
        <f ca="1"/>
        <v/>
      </c>
      <c r="H674" s="490" t="str">
        <f ca="1"/>
        <v/>
      </c>
      <c r="I674" s="490" t="str">
        <f ca="1"/>
        <v/>
      </c>
      <c r="J674" s="490" t="str">
        <f ca="1"/>
        <v/>
      </c>
      <c r="K674" s="505" t="str">
        <f ca="1"/>
        <v/>
      </c>
      <c r="L674" s="512" t="str">
        <f ca="1"/>
        <v/>
      </c>
      <c r="M674" s="448" t="str">
        <f ca="1"/>
        <v/>
      </c>
      <c r="N674" s="448" t="str">
        <f ca="1"/>
        <v/>
      </c>
    </row>
    <row r="675" spans="1:14" x14ac:dyDescent="0.2">
      <c r="B675" s="249"/>
      <c r="C675" s="383" t="str">
        <f ca="1"/>
        <v/>
      </c>
      <c r="D675" s="489" t="str">
        <f ca="1"/>
        <v/>
      </c>
      <c r="E675" s="505" t="str">
        <f ca="1"/>
        <v/>
      </c>
      <c r="F675" s="489" t="str">
        <f ca="1"/>
        <v/>
      </c>
      <c r="G675" s="490" t="str">
        <f ca="1"/>
        <v/>
      </c>
      <c r="H675" s="490" t="str">
        <f ca="1"/>
        <v/>
      </c>
      <c r="I675" s="490" t="str">
        <f ca="1"/>
        <v/>
      </c>
      <c r="J675" s="490" t="str">
        <f ca="1"/>
        <v/>
      </c>
      <c r="K675" s="505" t="str">
        <f ca="1"/>
        <v/>
      </c>
      <c r="L675" s="512" t="str">
        <f ca="1"/>
        <v/>
      </c>
      <c r="M675" s="448" t="str">
        <f ca="1"/>
        <v/>
      </c>
      <c r="N675" s="448" t="str">
        <f ca="1"/>
        <v/>
      </c>
    </row>
    <row r="676" spans="1:14" x14ac:dyDescent="0.2">
      <c r="B676" s="249"/>
      <c r="C676" s="383" t="str">
        <f ca="1"/>
        <v/>
      </c>
      <c r="D676" s="489" t="str">
        <f ca="1"/>
        <v/>
      </c>
      <c r="E676" s="505" t="str">
        <f ca="1"/>
        <v/>
      </c>
      <c r="F676" s="489" t="str">
        <f ca="1"/>
        <v/>
      </c>
      <c r="G676" s="490" t="str">
        <f ca="1"/>
        <v/>
      </c>
      <c r="H676" s="490" t="str">
        <f ca="1"/>
        <v/>
      </c>
      <c r="I676" s="490" t="str">
        <f ca="1"/>
        <v/>
      </c>
      <c r="J676" s="490" t="str">
        <f ca="1"/>
        <v/>
      </c>
      <c r="K676" s="505" t="str">
        <f ca="1"/>
        <v/>
      </c>
      <c r="L676" s="512" t="str">
        <f ca="1"/>
        <v/>
      </c>
      <c r="M676" s="448" t="str">
        <f ca="1"/>
        <v/>
      </c>
      <c r="N676" s="448" t="str">
        <f ca="1"/>
        <v/>
      </c>
    </row>
    <row r="677" spans="1:14" x14ac:dyDescent="0.2">
      <c r="B677" s="249"/>
      <c r="C677" s="383" t="str">
        <f ca="1"/>
        <v/>
      </c>
      <c r="D677" s="489" t="str">
        <f ca="1"/>
        <v/>
      </c>
      <c r="E677" s="505" t="str">
        <f ca="1"/>
        <v/>
      </c>
      <c r="F677" s="489" t="str">
        <f ca="1"/>
        <v/>
      </c>
      <c r="G677" s="490" t="str">
        <f ca="1"/>
        <v/>
      </c>
      <c r="H677" s="490" t="str">
        <f ca="1"/>
        <v/>
      </c>
      <c r="I677" s="490" t="str">
        <f ca="1"/>
        <v/>
      </c>
      <c r="J677" s="490" t="str">
        <f ca="1"/>
        <v/>
      </c>
      <c r="K677" s="505" t="str">
        <f ca="1"/>
        <v/>
      </c>
      <c r="L677" s="512" t="str">
        <f ca="1"/>
        <v/>
      </c>
      <c r="M677" s="448" t="str">
        <f ca="1"/>
        <v/>
      </c>
      <c r="N677" s="448" t="str">
        <f ca="1"/>
        <v/>
      </c>
    </row>
    <row r="678" spans="1:14" x14ac:dyDescent="0.2">
      <c r="B678" s="249"/>
      <c r="C678" s="383" t="str">
        <f ca="1"/>
        <v/>
      </c>
      <c r="D678" s="489" t="str">
        <f ca="1"/>
        <v/>
      </c>
      <c r="E678" s="505" t="str">
        <f ca="1"/>
        <v/>
      </c>
      <c r="F678" s="489" t="str">
        <f ca="1"/>
        <v/>
      </c>
      <c r="G678" s="490" t="str">
        <f ca="1"/>
        <v/>
      </c>
      <c r="H678" s="490" t="str">
        <f ca="1"/>
        <v/>
      </c>
      <c r="I678" s="490" t="str">
        <f ca="1"/>
        <v/>
      </c>
      <c r="J678" s="490" t="str">
        <f ca="1"/>
        <v/>
      </c>
      <c r="K678" s="505" t="str">
        <f ca="1"/>
        <v/>
      </c>
      <c r="L678" s="512" t="str">
        <f ca="1"/>
        <v/>
      </c>
      <c r="M678" s="448" t="str">
        <f ca="1"/>
        <v/>
      </c>
      <c r="N678" s="448" t="str">
        <f ca="1"/>
        <v/>
      </c>
    </row>
    <row r="679" spans="1:14" x14ac:dyDescent="0.2">
      <c r="B679" s="249"/>
      <c r="C679" s="383" t="str">
        <f ca="1"/>
        <v/>
      </c>
      <c r="D679" s="489" t="str">
        <f ca="1"/>
        <v/>
      </c>
      <c r="E679" s="505" t="str">
        <f ca="1"/>
        <v/>
      </c>
      <c r="F679" s="489" t="str">
        <f ca="1"/>
        <v/>
      </c>
      <c r="G679" s="490" t="str">
        <f ca="1"/>
        <v/>
      </c>
      <c r="H679" s="490" t="str">
        <f ca="1"/>
        <v/>
      </c>
      <c r="I679" s="490" t="str">
        <f ca="1"/>
        <v/>
      </c>
      <c r="J679" s="490" t="str">
        <f ca="1"/>
        <v/>
      </c>
      <c r="K679" s="505" t="str">
        <f ca="1"/>
        <v/>
      </c>
      <c r="L679" s="512" t="str">
        <f ca="1"/>
        <v/>
      </c>
      <c r="M679" s="448" t="str">
        <f ca="1"/>
        <v/>
      </c>
      <c r="N679" s="448" t="str">
        <f ca="1"/>
        <v/>
      </c>
    </row>
    <row r="680" spans="1:14" x14ac:dyDescent="0.2">
      <c r="B680" s="249"/>
      <c r="C680" s="12"/>
      <c r="D680" s="489"/>
      <c r="E680" s="505"/>
      <c r="F680" s="489"/>
      <c r="G680" s="490"/>
      <c r="H680" s="490"/>
      <c r="I680" s="490"/>
      <c r="J680" s="490"/>
      <c r="K680" s="505"/>
      <c r="L680" s="512"/>
      <c r="M680" s="448"/>
      <c r="N680" s="448"/>
    </row>
    <row r="681" spans="1:14" s="896" customFormat="1" ht="17.25" customHeight="1" thickBot="1" x14ac:dyDescent="0.25">
      <c r="B681" s="250"/>
      <c r="C681" s="268" t="str">
        <f>CONCATENATE("Total ",+C560)</f>
        <v>Total People and Culture</v>
      </c>
      <c r="D681" s="314">
        <f ca="1">SUBTOTAL(9,D560:D680)</f>
        <v>0</v>
      </c>
      <c r="E681" s="314">
        <f t="shared" ref="E681:K681" ca="1" si="8">SUBTOTAL(9,E560:E680)</f>
        <v>0</v>
      </c>
      <c r="F681" s="314">
        <f t="shared" ca="1" si="8"/>
        <v>0</v>
      </c>
      <c r="G681" s="314">
        <f t="shared" ca="1" si="8"/>
        <v>0</v>
      </c>
      <c r="H681" s="314">
        <f t="shared" ca="1" si="8"/>
        <v>0</v>
      </c>
      <c r="I681" s="314">
        <f t="shared" ca="1" si="8"/>
        <v>0</v>
      </c>
      <c r="J681" s="314">
        <f t="shared" ca="1" si="8"/>
        <v>0</v>
      </c>
      <c r="K681" s="314">
        <f t="shared" ca="1" si="8"/>
        <v>0</v>
      </c>
      <c r="L681" s="512"/>
      <c r="M681" s="448"/>
      <c r="N681" s="448"/>
    </row>
    <row r="682" spans="1:14" s="896" customFormat="1" ht="18" x14ac:dyDescent="0.2">
      <c r="B682" s="251"/>
      <c r="C682" s="254" t="str">
        <f>+'I-3 Allocated'!A36</f>
        <v>Customer Relations</v>
      </c>
      <c r="D682" s="331"/>
      <c r="E682" s="497"/>
      <c r="F682" s="331"/>
      <c r="G682" s="331"/>
      <c r="H682" s="331"/>
      <c r="I682" s="331"/>
      <c r="J682" s="331"/>
      <c r="K682" s="497"/>
      <c r="L682" s="512"/>
      <c r="M682" s="448"/>
      <c r="N682" s="448"/>
    </row>
    <row r="683" spans="1:14" x14ac:dyDescent="0.2">
      <c r="A683" s="5"/>
      <c r="B683" s="249" t="str">
        <f ca="1">+'I-4 History'!B507</f>
        <v>A-32</v>
      </c>
      <c r="C683" s="14" t="str">
        <f ca="1">+'I-4 History'!C507</f>
        <v>General Manager - Customer Relations</v>
      </c>
      <c r="D683" s="489"/>
      <c r="E683" s="505"/>
      <c r="F683" s="489"/>
      <c r="G683" s="490"/>
      <c r="H683" s="490"/>
      <c r="I683" s="490"/>
      <c r="J683" s="490"/>
      <c r="K683" s="505"/>
      <c r="L683" s="512"/>
      <c r="M683" s="448"/>
      <c r="N683" s="448"/>
    </row>
    <row r="684" spans="1:14" x14ac:dyDescent="0.2">
      <c r="A684" s="5"/>
      <c r="B684" s="249"/>
      <c r="C684" s="383" t="str">
        <f t="array" aca="1" ref="C684:K693" ca="1">+'A-32'!$A$160:$I$169</f>
        <v>Step Change</v>
      </c>
      <c r="D684" s="489">
        <f ca="1"/>
        <v>0</v>
      </c>
      <c r="E684" s="505">
        <f ca="1"/>
        <v>0</v>
      </c>
      <c r="F684" s="489">
        <f ca="1"/>
        <v>0</v>
      </c>
      <c r="G684" s="490">
        <f ca="1"/>
        <v>0</v>
      </c>
      <c r="H684" s="490">
        <f ca="1"/>
        <v>0</v>
      </c>
      <c r="I684" s="490">
        <f ca="1"/>
        <v>0</v>
      </c>
      <c r="J684" s="490">
        <f ca="1"/>
        <v>0</v>
      </c>
      <c r="K684" s="505">
        <f ca="1"/>
        <v>0</v>
      </c>
      <c r="L684" s="512">
        <f t="array" aca="1" ref="L684:N693" ca="1">+'A-32'!$K$160:$M$169</f>
        <v>0</v>
      </c>
      <c r="M684" s="448">
        <f ca="1"/>
        <v>0</v>
      </c>
      <c r="N684" s="448">
        <f ca="1"/>
        <v>0</v>
      </c>
    </row>
    <row r="685" spans="1:14" x14ac:dyDescent="0.2">
      <c r="A685" s="5"/>
      <c r="B685" s="249"/>
      <c r="C685" s="381" t="str">
        <f ca="1"/>
        <v/>
      </c>
      <c r="D685" s="489" t="str">
        <f ca="1"/>
        <v/>
      </c>
      <c r="E685" s="505" t="str">
        <f ca="1"/>
        <v/>
      </c>
      <c r="F685" s="489" t="str">
        <f ca="1"/>
        <v/>
      </c>
      <c r="G685" s="490" t="str">
        <f ca="1"/>
        <v/>
      </c>
      <c r="H685" s="490" t="str">
        <f ca="1"/>
        <v/>
      </c>
      <c r="I685" s="490" t="str">
        <f ca="1"/>
        <v/>
      </c>
      <c r="J685" s="490" t="str">
        <f ca="1"/>
        <v/>
      </c>
      <c r="K685" s="505" t="str">
        <f ca="1"/>
        <v/>
      </c>
      <c r="L685" s="512" t="str">
        <f ca="1"/>
        <v/>
      </c>
      <c r="M685" s="448" t="str">
        <f ca="1"/>
        <v/>
      </c>
      <c r="N685" s="448" t="str">
        <f ca="1"/>
        <v/>
      </c>
    </row>
    <row r="686" spans="1:14" x14ac:dyDescent="0.2">
      <c r="A686" s="5"/>
      <c r="B686" s="249"/>
      <c r="C686" s="381" t="str">
        <f ca="1"/>
        <v/>
      </c>
      <c r="D686" s="489" t="str">
        <f ca="1"/>
        <v/>
      </c>
      <c r="E686" s="505" t="str">
        <f ca="1"/>
        <v/>
      </c>
      <c r="F686" s="489" t="str">
        <f ca="1"/>
        <v/>
      </c>
      <c r="G686" s="490" t="str">
        <f ca="1"/>
        <v/>
      </c>
      <c r="H686" s="490" t="str">
        <f ca="1"/>
        <v/>
      </c>
      <c r="I686" s="490" t="str">
        <f ca="1"/>
        <v/>
      </c>
      <c r="J686" s="490" t="str">
        <f ca="1"/>
        <v/>
      </c>
      <c r="K686" s="505" t="str">
        <f ca="1"/>
        <v/>
      </c>
      <c r="L686" s="512" t="str">
        <f ca="1"/>
        <v/>
      </c>
      <c r="M686" s="448" t="str">
        <f ca="1"/>
        <v/>
      </c>
      <c r="N686" s="448" t="str">
        <f ca="1"/>
        <v/>
      </c>
    </row>
    <row r="687" spans="1:14" x14ac:dyDescent="0.2">
      <c r="A687" s="5"/>
      <c r="B687" s="249"/>
      <c r="C687" s="381" t="str">
        <f ca="1"/>
        <v/>
      </c>
      <c r="D687" s="489" t="str">
        <f ca="1"/>
        <v/>
      </c>
      <c r="E687" s="505" t="str">
        <f ca="1"/>
        <v/>
      </c>
      <c r="F687" s="489" t="str">
        <f ca="1"/>
        <v/>
      </c>
      <c r="G687" s="490" t="str">
        <f ca="1"/>
        <v/>
      </c>
      <c r="H687" s="490" t="str">
        <f ca="1"/>
        <v/>
      </c>
      <c r="I687" s="490" t="str">
        <f ca="1"/>
        <v/>
      </c>
      <c r="J687" s="490" t="str">
        <f ca="1"/>
        <v/>
      </c>
      <c r="K687" s="505" t="str">
        <f ca="1"/>
        <v/>
      </c>
      <c r="L687" s="512" t="str">
        <f ca="1"/>
        <v/>
      </c>
      <c r="M687" s="448" t="str">
        <f ca="1"/>
        <v/>
      </c>
      <c r="N687" s="448" t="str">
        <f ca="1"/>
        <v/>
      </c>
    </row>
    <row r="688" spans="1:14" x14ac:dyDescent="0.2">
      <c r="A688" s="5"/>
      <c r="B688" s="249"/>
      <c r="C688" s="381" t="str">
        <f ca="1"/>
        <v/>
      </c>
      <c r="D688" s="489" t="str">
        <f ca="1"/>
        <v/>
      </c>
      <c r="E688" s="505" t="str">
        <f ca="1"/>
        <v/>
      </c>
      <c r="F688" s="489" t="str">
        <f ca="1"/>
        <v/>
      </c>
      <c r="G688" s="490" t="str">
        <f ca="1"/>
        <v/>
      </c>
      <c r="H688" s="490" t="str">
        <f ca="1"/>
        <v/>
      </c>
      <c r="I688" s="490" t="str">
        <f ca="1"/>
        <v/>
      </c>
      <c r="J688" s="490" t="str">
        <f ca="1"/>
        <v/>
      </c>
      <c r="K688" s="505" t="str">
        <f ca="1"/>
        <v/>
      </c>
      <c r="L688" s="512" t="str">
        <f ca="1"/>
        <v/>
      </c>
      <c r="M688" s="448" t="str">
        <f ca="1"/>
        <v/>
      </c>
      <c r="N688" s="448" t="str">
        <f ca="1"/>
        <v/>
      </c>
    </row>
    <row r="689" spans="1:14" x14ac:dyDescent="0.2">
      <c r="A689" s="5"/>
      <c r="B689" s="249"/>
      <c r="C689" s="383" t="str">
        <f ca="1"/>
        <v/>
      </c>
      <c r="D689" s="489" t="str">
        <f ca="1"/>
        <v/>
      </c>
      <c r="E689" s="505" t="str">
        <f ca="1"/>
        <v/>
      </c>
      <c r="F689" s="489" t="str">
        <f ca="1"/>
        <v/>
      </c>
      <c r="G689" s="490" t="str">
        <f ca="1"/>
        <v/>
      </c>
      <c r="H689" s="490" t="str">
        <f ca="1"/>
        <v/>
      </c>
      <c r="I689" s="490" t="str">
        <f ca="1"/>
        <v/>
      </c>
      <c r="J689" s="490" t="str">
        <f ca="1"/>
        <v/>
      </c>
      <c r="K689" s="505" t="str">
        <f ca="1"/>
        <v/>
      </c>
      <c r="L689" s="512" t="str">
        <f ca="1"/>
        <v/>
      </c>
      <c r="M689" s="448" t="str">
        <f ca="1"/>
        <v/>
      </c>
      <c r="N689" s="448" t="str">
        <f ca="1"/>
        <v/>
      </c>
    </row>
    <row r="690" spans="1:14" x14ac:dyDescent="0.2">
      <c r="A690" s="5"/>
      <c r="B690" s="249"/>
      <c r="C690" s="383" t="str">
        <f ca="1"/>
        <v/>
      </c>
      <c r="D690" s="489" t="str">
        <f ca="1"/>
        <v/>
      </c>
      <c r="E690" s="505" t="str">
        <f ca="1"/>
        <v/>
      </c>
      <c r="F690" s="489" t="str">
        <f ca="1"/>
        <v/>
      </c>
      <c r="G690" s="490" t="str">
        <f ca="1"/>
        <v/>
      </c>
      <c r="H690" s="490" t="str">
        <f ca="1"/>
        <v/>
      </c>
      <c r="I690" s="490" t="str">
        <f ca="1"/>
        <v/>
      </c>
      <c r="J690" s="490" t="str">
        <f ca="1"/>
        <v/>
      </c>
      <c r="K690" s="505" t="str">
        <f ca="1"/>
        <v/>
      </c>
      <c r="L690" s="512" t="str">
        <f ca="1"/>
        <v/>
      </c>
      <c r="M690" s="448" t="str">
        <f ca="1"/>
        <v/>
      </c>
      <c r="N690" s="448" t="str">
        <f ca="1"/>
        <v/>
      </c>
    </row>
    <row r="691" spans="1:14" x14ac:dyDescent="0.2">
      <c r="A691" s="5"/>
      <c r="B691" s="249"/>
      <c r="C691" s="383" t="str">
        <f ca="1"/>
        <v/>
      </c>
      <c r="D691" s="489" t="str">
        <f ca="1"/>
        <v/>
      </c>
      <c r="E691" s="505" t="str">
        <f ca="1"/>
        <v/>
      </c>
      <c r="F691" s="489" t="str">
        <f ca="1"/>
        <v/>
      </c>
      <c r="G691" s="490" t="str">
        <f ca="1"/>
        <v/>
      </c>
      <c r="H691" s="490" t="str">
        <f ca="1"/>
        <v/>
      </c>
      <c r="I691" s="490" t="str">
        <f ca="1"/>
        <v/>
      </c>
      <c r="J691" s="490" t="str">
        <f ca="1"/>
        <v/>
      </c>
      <c r="K691" s="505" t="str">
        <f ca="1"/>
        <v/>
      </c>
      <c r="L691" s="512" t="str">
        <f ca="1"/>
        <v/>
      </c>
      <c r="M691" s="448" t="str">
        <f ca="1"/>
        <v/>
      </c>
      <c r="N691" s="448" t="str">
        <f ca="1"/>
        <v/>
      </c>
    </row>
    <row r="692" spans="1:14" x14ac:dyDescent="0.2">
      <c r="A692" s="5"/>
      <c r="B692" s="249"/>
      <c r="C692" s="383" t="str">
        <f ca="1"/>
        <v/>
      </c>
      <c r="D692" s="489" t="str">
        <f ca="1"/>
        <v/>
      </c>
      <c r="E692" s="505" t="str">
        <f ca="1"/>
        <v/>
      </c>
      <c r="F692" s="489" t="str">
        <f ca="1"/>
        <v/>
      </c>
      <c r="G692" s="490" t="str">
        <f ca="1"/>
        <v/>
      </c>
      <c r="H692" s="490" t="str">
        <f ca="1"/>
        <v/>
      </c>
      <c r="I692" s="490" t="str">
        <f ca="1"/>
        <v/>
      </c>
      <c r="J692" s="490" t="str">
        <f ca="1"/>
        <v/>
      </c>
      <c r="K692" s="505" t="str">
        <f ca="1"/>
        <v/>
      </c>
      <c r="L692" s="512" t="str">
        <f ca="1"/>
        <v/>
      </c>
      <c r="M692" s="448" t="str">
        <f ca="1"/>
        <v/>
      </c>
      <c r="N692" s="448" t="str">
        <f ca="1"/>
        <v/>
      </c>
    </row>
    <row r="693" spans="1:14" x14ac:dyDescent="0.2">
      <c r="A693" s="5"/>
      <c r="B693" s="249"/>
      <c r="C693" s="383" t="str">
        <f ca="1"/>
        <v/>
      </c>
      <c r="D693" s="489" t="str">
        <f ca="1"/>
        <v/>
      </c>
      <c r="E693" s="505" t="str">
        <f ca="1"/>
        <v/>
      </c>
      <c r="F693" s="489" t="str">
        <f ca="1"/>
        <v/>
      </c>
      <c r="G693" s="490" t="str">
        <f ca="1"/>
        <v/>
      </c>
      <c r="H693" s="490" t="str">
        <f ca="1"/>
        <v/>
      </c>
      <c r="I693" s="490" t="str">
        <f ca="1"/>
        <v/>
      </c>
      <c r="J693" s="490" t="str">
        <f ca="1"/>
        <v/>
      </c>
      <c r="K693" s="505" t="str">
        <f ca="1"/>
        <v/>
      </c>
      <c r="L693" s="512" t="str">
        <f ca="1"/>
        <v/>
      </c>
      <c r="M693" s="448" t="str">
        <f ca="1"/>
        <v/>
      </c>
      <c r="N693" s="448" t="str">
        <f ca="1"/>
        <v/>
      </c>
    </row>
    <row r="694" spans="1:14" x14ac:dyDescent="0.2">
      <c r="A694" s="5"/>
      <c r="B694" s="249"/>
      <c r="C694" s="12"/>
      <c r="D694" s="489"/>
      <c r="E694" s="505"/>
      <c r="F694" s="489"/>
      <c r="G694" s="490"/>
      <c r="H694" s="490"/>
      <c r="I694" s="490"/>
      <c r="J694" s="490"/>
      <c r="K694" s="505"/>
      <c r="L694" s="512"/>
      <c r="M694" s="448"/>
      <c r="N694" s="448"/>
    </row>
    <row r="695" spans="1:14" x14ac:dyDescent="0.2">
      <c r="A695" s="5"/>
      <c r="B695" s="249" t="str">
        <f ca="1">+'I-4 History'!B516</f>
        <v>A-33</v>
      </c>
      <c r="C695" s="14" t="str">
        <f ca="1">+'I-4 History'!C516</f>
        <v>Customer Services (excl. Call Centre)</v>
      </c>
      <c r="D695" s="489"/>
      <c r="E695" s="505"/>
      <c r="F695" s="489"/>
      <c r="G695" s="490"/>
      <c r="H695" s="490"/>
      <c r="I695" s="490"/>
      <c r="J695" s="490"/>
      <c r="K695" s="505"/>
      <c r="L695" s="512"/>
      <c r="M695" s="448"/>
      <c r="N695" s="448"/>
    </row>
    <row r="696" spans="1:14" x14ac:dyDescent="0.2">
      <c r="A696" s="5"/>
      <c r="B696" s="249"/>
      <c r="C696" s="383" t="str">
        <f t="array" aca="1" ref="C696:K705" ca="1">+'A-33'!$A$160:$I$169</f>
        <v>Step Change</v>
      </c>
      <c r="D696" s="489">
        <f ca="1"/>
        <v>0</v>
      </c>
      <c r="E696" s="505">
        <f ca="1"/>
        <v>0</v>
      </c>
      <c r="F696" s="489">
        <f ca="1"/>
        <v>0</v>
      </c>
      <c r="G696" s="490">
        <f ca="1"/>
        <v>0</v>
      </c>
      <c r="H696" s="490">
        <f ca="1"/>
        <v>0</v>
      </c>
      <c r="I696" s="490">
        <f ca="1"/>
        <v>0</v>
      </c>
      <c r="J696" s="490">
        <f ca="1"/>
        <v>0</v>
      </c>
      <c r="K696" s="505">
        <f ca="1"/>
        <v>0</v>
      </c>
      <c r="L696" s="512">
        <f t="array" aca="1" ref="L696:N705" ca="1">+'A-33'!$K$160:$M$169</f>
        <v>0</v>
      </c>
      <c r="M696" s="448">
        <f ca="1"/>
        <v>0</v>
      </c>
      <c r="N696" s="448">
        <f ca="1"/>
        <v>0</v>
      </c>
    </row>
    <row r="697" spans="1:14" x14ac:dyDescent="0.2">
      <c r="A697" s="5"/>
      <c r="B697" s="249"/>
      <c r="C697" s="383" t="str">
        <f ca="1"/>
        <v/>
      </c>
      <c r="D697" s="489" t="str">
        <f ca="1"/>
        <v/>
      </c>
      <c r="E697" s="505" t="str">
        <f ca="1"/>
        <v/>
      </c>
      <c r="F697" s="489" t="str">
        <f ca="1"/>
        <v/>
      </c>
      <c r="G697" s="490" t="str">
        <f ca="1"/>
        <v/>
      </c>
      <c r="H697" s="490" t="str">
        <f ca="1"/>
        <v/>
      </c>
      <c r="I697" s="490" t="str">
        <f ca="1"/>
        <v/>
      </c>
      <c r="J697" s="490" t="str">
        <f ca="1"/>
        <v/>
      </c>
      <c r="K697" s="505" t="str">
        <f ca="1"/>
        <v/>
      </c>
      <c r="L697" s="512" t="str">
        <f ca="1"/>
        <v/>
      </c>
      <c r="M697" s="448" t="str">
        <f ca="1"/>
        <v/>
      </c>
      <c r="N697" s="448" t="str">
        <f ca="1"/>
        <v/>
      </c>
    </row>
    <row r="698" spans="1:14" x14ac:dyDescent="0.2">
      <c r="A698" s="5"/>
      <c r="B698" s="249"/>
      <c r="C698" s="383" t="str">
        <f ca="1"/>
        <v/>
      </c>
      <c r="D698" s="489" t="str">
        <f ca="1"/>
        <v/>
      </c>
      <c r="E698" s="505" t="str">
        <f ca="1"/>
        <v/>
      </c>
      <c r="F698" s="489" t="str">
        <f ca="1"/>
        <v/>
      </c>
      <c r="G698" s="490" t="str">
        <f ca="1"/>
        <v/>
      </c>
      <c r="H698" s="490" t="str">
        <f ca="1"/>
        <v/>
      </c>
      <c r="I698" s="490" t="str">
        <f ca="1"/>
        <v/>
      </c>
      <c r="J698" s="490" t="str">
        <f ca="1"/>
        <v/>
      </c>
      <c r="K698" s="505" t="str">
        <f ca="1"/>
        <v/>
      </c>
      <c r="L698" s="512" t="str">
        <f ca="1"/>
        <v/>
      </c>
      <c r="M698" s="448" t="str">
        <f ca="1"/>
        <v/>
      </c>
      <c r="N698" s="448" t="str">
        <f ca="1"/>
        <v/>
      </c>
    </row>
    <row r="699" spans="1:14" x14ac:dyDescent="0.2">
      <c r="A699" s="5"/>
      <c r="B699" s="249"/>
      <c r="C699" s="383" t="str">
        <f ca="1"/>
        <v/>
      </c>
      <c r="D699" s="489" t="str">
        <f ca="1"/>
        <v/>
      </c>
      <c r="E699" s="505" t="str">
        <f ca="1"/>
        <v/>
      </c>
      <c r="F699" s="489" t="str">
        <f ca="1"/>
        <v/>
      </c>
      <c r="G699" s="490" t="str">
        <f ca="1"/>
        <v/>
      </c>
      <c r="H699" s="490" t="str">
        <f ca="1"/>
        <v/>
      </c>
      <c r="I699" s="490" t="str">
        <f ca="1"/>
        <v/>
      </c>
      <c r="J699" s="490" t="str">
        <f ca="1"/>
        <v/>
      </c>
      <c r="K699" s="505" t="str">
        <f ca="1"/>
        <v/>
      </c>
      <c r="L699" s="512" t="str">
        <f ca="1"/>
        <v/>
      </c>
      <c r="M699" s="448" t="str">
        <f ca="1"/>
        <v/>
      </c>
      <c r="N699" s="448" t="str">
        <f ca="1"/>
        <v/>
      </c>
    </row>
    <row r="700" spans="1:14" x14ac:dyDescent="0.2">
      <c r="A700" s="5"/>
      <c r="B700" s="249"/>
      <c r="C700" s="383" t="str">
        <f ca="1"/>
        <v/>
      </c>
      <c r="D700" s="489" t="str">
        <f ca="1"/>
        <v/>
      </c>
      <c r="E700" s="505" t="str">
        <f ca="1"/>
        <v/>
      </c>
      <c r="F700" s="489" t="str">
        <f ca="1"/>
        <v/>
      </c>
      <c r="G700" s="490" t="str">
        <f ca="1"/>
        <v/>
      </c>
      <c r="H700" s="490" t="str">
        <f ca="1"/>
        <v/>
      </c>
      <c r="I700" s="490" t="str">
        <f ca="1"/>
        <v/>
      </c>
      <c r="J700" s="490" t="str">
        <f ca="1"/>
        <v/>
      </c>
      <c r="K700" s="505" t="str">
        <f ca="1"/>
        <v/>
      </c>
      <c r="L700" s="512" t="str">
        <f ca="1"/>
        <v/>
      </c>
      <c r="M700" s="448" t="str">
        <f ca="1"/>
        <v/>
      </c>
      <c r="N700" s="448" t="str">
        <f ca="1"/>
        <v/>
      </c>
    </row>
    <row r="701" spans="1:14" x14ac:dyDescent="0.2">
      <c r="B701" s="249"/>
      <c r="C701" s="383" t="str">
        <f ca="1"/>
        <v/>
      </c>
      <c r="D701" s="489" t="str">
        <f ca="1"/>
        <v/>
      </c>
      <c r="E701" s="505" t="str">
        <f ca="1"/>
        <v/>
      </c>
      <c r="F701" s="489" t="str">
        <f ca="1"/>
        <v/>
      </c>
      <c r="G701" s="490" t="str">
        <f ca="1"/>
        <v/>
      </c>
      <c r="H701" s="490" t="str">
        <f ca="1"/>
        <v/>
      </c>
      <c r="I701" s="490" t="str">
        <f ca="1"/>
        <v/>
      </c>
      <c r="J701" s="490" t="str">
        <f ca="1"/>
        <v/>
      </c>
      <c r="K701" s="505" t="str">
        <f ca="1"/>
        <v/>
      </c>
      <c r="L701" s="512" t="str">
        <f ca="1"/>
        <v/>
      </c>
      <c r="M701" s="448" t="str">
        <f ca="1"/>
        <v/>
      </c>
      <c r="N701" s="448" t="str">
        <f ca="1"/>
        <v/>
      </c>
    </row>
    <row r="702" spans="1:14" x14ac:dyDescent="0.2">
      <c r="B702" s="249"/>
      <c r="C702" s="383" t="str">
        <f ca="1"/>
        <v/>
      </c>
      <c r="D702" s="489" t="str">
        <f ca="1"/>
        <v/>
      </c>
      <c r="E702" s="505" t="str">
        <f ca="1"/>
        <v/>
      </c>
      <c r="F702" s="489" t="str">
        <f ca="1"/>
        <v/>
      </c>
      <c r="G702" s="490" t="str">
        <f ca="1"/>
        <v/>
      </c>
      <c r="H702" s="490" t="str">
        <f ca="1"/>
        <v/>
      </c>
      <c r="I702" s="490" t="str">
        <f ca="1"/>
        <v/>
      </c>
      <c r="J702" s="490" t="str">
        <f ca="1"/>
        <v/>
      </c>
      <c r="K702" s="505" t="str">
        <f ca="1"/>
        <v/>
      </c>
      <c r="L702" s="512" t="str">
        <f ca="1"/>
        <v/>
      </c>
      <c r="M702" s="448" t="str">
        <f ca="1"/>
        <v/>
      </c>
      <c r="N702" s="448" t="str">
        <f ca="1"/>
        <v/>
      </c>
    </row>
    <row r="703" spans="1:14" x14ac:dyDescent="0.2">
      <c r="B703" s="249"/>
      <c r="C703" s="383" t="str">
        <f ca="1"/>
        <v/>
      </c>
      <c r="D703" s="489" t="str">
        <f ca="1"/>
        <v/>
      </c>
      <c r="E703" s="505" t="str">
        <f ca="1"/>
        <v/>
      </c>
      <c r="F703" s="489" t="str">
        <f ca="1"/>
        <v/>
      </c>
      <c r="G703" s="490" t="str">
        <f ca="1"/>
        <v/>
      </c>
      <c r="H703" s="490" t="str">
        <f ca="1"/>
        <v/>
      </c>
      <c r="I703" s="490" t="str">
        <f ca="1"/>
        <v/>
      </c>
      <c r="J703" s="490" t="str">
        <f ca="1"/>
        <v/>
      </c>
      <c r="K703" s="505" t="str">
        <f ca="1"/>
        <v/>
      </c>
      <c r="L703" s="512" t="str">
        <f ca="1"/>
        <v/>
      </c>
      <c r="M703" s="448" t="str">
        <f ca="1"/>
        <v/>
      </c>
      <c r="N703" s="448" t="str">
        <f ca="1"/>
        <v/>
      </c>
    </row>
    <row r="704" spans="1:14" x14ac:dyDescent="0.2">
      <c r="B704" s="249"/>
      <c r="C704" s="383" t="str">
        <f ca="1"/>
        <v/>
      </c>
      <c r="D704" s="489" t="str">
        <f ca="1"/>
        <v/>
      </c>
      <c r="E704" s="505" t="str">
        <f ca="1"/>
        <v/>
      </c>
      <c r="F704" s="489" t="str">
        <f ca="1"/>
        <v/>
      </c>
      <c r="G704" s="490" t="str">
        <f ca="1"/>
        <v/>
      </c>
      <c r="H704" s="490" t="str">
        <f ca="1"/>
        <v/>
      </c>
      <c r="I704" s="490" t="str">
        <f ca="1"/>
        <v/>
      </c>
      <c r="J704" s="490" t="str">
        <f ca="1"/>
        <v/>
      </c>
      <c r="K704" s="505" t="str">
        <f ca="1"/>
        <v/>
      </c>
      <c r="L704" s="512" t="str">
        <f ca="1"/>
        <v/>
      </c>
      <c r="M704" s="448" t="str">
        <f ca="1"/>
        <v/>
      </c>
      <c r="N704" s="448" t="str">
        <f ca="1"/>
        <v/>
      </c>
    </row>
    <row r="705" spans="1:14" x14ac:dyDescent="0.2">
      <c r="B705" s="249"/>
      <c r="C705" s="383" t="str">
        <f ca="1"/>
        <v/>
      </c>
      <c r="D705" s="489" t="str">
        <f ca="1"/>
        <v/>
      </c>
      <c r="E705" s="505" t="str">
        <f ca="1"/>
        <v/>
      </c>
      <c r="F705" s="489" t="str">
        <f ca="1"/>
        <v/>
      </c>
      <c r="G705" s="490" t="str">
        <f ca="1"/>
        <v/>
      </c>
      <c r="H705" s="490" t="str">
        <f ca="1"/>
        <v/>
      </c>
      <c r="I705" s="490" t="str">
        <f ca="1"/>
        <v/>
      </c>
      <c r="J705" s="490" t="str">
        <f ca="1"/>
        <v/>
      </c>
      <c r="K705" s="505" t="str">
        <f ca="1"/>
        <v/>
      </c>
      <c r="L705" s="512" t="str">
        <f ca="1"/>
        <v/>
      </c>
      <c r="M705" s="448" t="str">
        <f ca="1"/>
        <v/>
      </c>
      <c r="N705" s="448" t="str">
        <f ca="1"/>
        <v/>
      </c>
    </row>
    <row r="706" spans="1:14" x14ac:dyDescent="0.2">
      <c r="B706" s="249"/>
      <c r="C706" s="12"/>
      <c r="D706" s="489"/>
      <c r="E706" s="505"/>
      <c r="F706" s="489"/>
      <c r="G706" s="490"/>
      <c r="H706" s="490"/>
      <c r="I706" s="490"/>
      <c r="J706" s="490"/>
      <c r="K706" s="505"/>
      <c r="L706" s="512"/>
      <c r="M706" s="448"/>
      <c r="N706" s="448"/>
    </row>
    <row r="707" spans="1:14" x14ac:dyDescent="0.2">
      <c r="A707" s="5"/>
      <c r="B707" s="249" t="str">
        <f ca="1">+'I-4 History'!B525</f>
        <v>A-34</v>
      </c>
      <c r="C707" s="14" t="str">
        <f ca="1">+'I-4 History'!C525</f>
        <v>Customer Programs</v>
      </c>
      <c r="D707" s="489"/>
      <c r="E707" s="505"/>
      <c r="F707" s="489"/>
      <c r="G707" s="490"/>
      <c r="H707" s="490"/>
      <c r="I707" s="490"/>
      <c r="J707" s="490"/>
      <c r="K707" s="505"/>
      <c r="L707" s="512"/>
      <c r="M707" s="448"/>
      <c r="N707" s="448"/>
    </row>
    <row r="708" spans="1:14" ht="25.5" x14ac:dyDescent="0.2">
      <c r="A708" s="5"/>
      <c r="B708" s="249"/>
      <c r="C708" s="383" t="str">
        <f t="array" aca="1" ref="C708:K717" ca="1">+'A-34'!$A$160:$I$169</f>
        <v>Step Change - Customer Engagement Technologies</v>
      </c>
      <c r="D708" s="489">
        <f ca="1"/>
        <v>0</v>
      </c>
      <c r="E708" s="505">
        <f ca="1"/>
        <v>0</v>
      </c>
      <c r="F708" s="489">
        <f ca="1"/>
        <v>0</v>
      </c>
      <c r="G708" s="490">
        <f ca="1"/>
        <v>0</v>
      </c>
      <c r="H708" s="490">
        <f ca="1"/>
        <v>0</v>
      </c>
      <c r="I708" s="490">
        <f ca="1"/>
        <v>0</v>
      </c>
      <c r="J708" s="490">
        <f ca="1"/>
        <v>0</v>
      </c>
      <c r="K708" s="505">
        <f ca="1"/>
        <v>0</v>
      </c>
      <c r="L708" s="512">
        <f t="array" aca="1" ref="L708:N717" ca="1">+'A-34'!$K$160:$M$169</f>
        <v>0</v>
      </c>
      <c r="M708" s="448">
        <f ca="1"/>
        <v>0</v>
      </c>
      <c r="N708" s="448">
        <f ca="1"/>
        <v>0</v>
      </c>
    </row>
    <row r="709" spans="1:14" x14ac:dyDescent="0.2">
      <c r="A709" s="5"/>
      <c r="B709" s="249"/>
      <c r="C709" s="381" t="str">
        <f ca="1"/>
        <v/>
      </c>
      <c r="D709" s="489" t="str">
        <f ca="1"/>
        <v/>
      </c>
      <c r="E709" s="505" t="str">
        <f ca="1"/>
        <v/>
      </c>
      <c r="F709" s="489" t="str">
        <f ca="1"/>
        <v/>
      </c>
      <c r="G709" s="490" t="str">
        <f ca="1"/>
        <v/>
      </c>
      <c r="H709" s="490" t="str">
        <f ca="1"/>
        <v/>
      </c>
      <c r="I709" s="490" t="str">
        <f ca="1"/>
        <v/>
      </c>
      <c r="J709" s="490" t="str">
        <f ca="1"/>
        <v/>
      </c>
      <c r="K709" s="505" t="str">
        <f ca="1"/>
        <v/>
      </c>
      <c r="L709" s="512" t="str">
        <f ca="1"/>
        <v/>
      </c>
      <c r="M709" s="448" t="str">
        <f ca="1"/>
        <v/>
      </c>
      <c r="N709" s="448" t="str">
        <f ca="1"/>
        <v/>
      </c>
    </row>
    <row r="710" spans="1:14" x14ac:dyDescent="0.2">
      <c r="A710" s="5"/>
      <c r="B710" s="249"/>
      <c r="C710" s="381" t="str">
        <f ca="1"/>
        <v/>
      </c>
      <c r="D710" s="489" t="str">
        <f ca="1"/>
        <v/>
      </c>
      <c r="E710" s="505" t="str">
        <f ca="1"/>
        <v/>
      </c>
      <c r="F710" s="489" t="str">
        <f ca="1"/>
        <v/>
      </c>
      <c r="G710" s="490" t="str">
        <f ca="1"/>
        <v/>
      </c>
      <c r="H710" s="490" t="str">
        <f ca="1"/>
        <v/>
      </c>
      <c r="I710" s="490" t="str">
        <f ca="1"/>
        <v/>
      </c>
      <c r="J710" s="490" t="str">
        <f ca="1"/>
        <v/>
      </c>
      <c r="K710" s="505" t="str">
        <f ca="1"/>
        <v/>
      </c>
      <c r="L710" s="512" t="str">
        <f ca="1"/>
        <v/>
      </c>
      <c r="M710" s="448" t="str">
        <f ca="1"/>
        <v/>
      </c>
      <c r="N710" s="448" t="str">
        <f ca="1"/>
        <v/>
      </c>
    </row>
    <row r="711" spans="1:14" x14ac:dyDescent="0.2">
      <c r="A711" s="5"/>
      <c r="B711" s="249"/>
      <c r="C711" s="381" t="str">
        <f ca="1"/>
        <v/>
      </c>
      <c r="D711" s="489" t="str">
        <f ca="1"/>
        <v/>
      </c>
      <c r="E711" s="505" t="str">
        <f ca="1"/>
        <v/>
      </c>
      <c r="F711" s="489" t="str">
        <f ca="1"/>
        <v/>
      </c>
      <c r="G711" s="490" t="str">
        <f ca="1"/>
        <v/>
      </c>
      <c r="H711" s="490" t="str">
        <f ca="1"/>
        <v/>
      </c>
      <c r="I711" s="490" t="str">
        <f ca="1"/>
        <v/>
      </c>
      <c r="J711" s="490" t="str">
        <f ca="1"/>
        <v/>
      </c>
      <c r="K711" s="505" t="str">
        <f ca="1"/>
        <v/>
      </c>
      <c r="L711" s="512" t="str">
        <f ca="1"/>
        <v/>
      </c>
      <c r="M711" s="448" t="str">
        <f ca="1"/>
        <v/>
      </c>
      <c r="N711" s="448" t="str">
        <f ca="1"/>
        <v/>
      </c>
    </row>
    <row r="712" spans="1:14" x14ac:dyDescent="0.2">
      <c r="A712" s="5"/>
      <c r="B712" s="249"/>
      <c r="C712" s="381" t="str">
        <f ca="1"/>
        <v/>
      </c>
      <c r="D712" s="489" t="str">
        <f ca="1"/>
        <v/>
      </c>
      <c r="E712" s="505" t="str">
        <f ca="1"/>
        <v/>
      </c>
      <c r="F712" s="489" t="str">
        <f ca="1"/>
        <v/>
      </c>
      <c r="G712" s="490" t="str">
        <f ca="1"/>
        <v/>
      </c>
      <c r="H712" s="490" t="str">
        <f ca="1"/>
        <v/>
      </c>
      <c r="I712" s="490" t="str">
        <f ca="1"/>
        <v/>
      </c>
      <c r="J712" s="490" t="str">
        <f ca="1"/>
        <v/>
      </c>
      <c r="K712" s="505" t="str">
        <f ca="1"/>
        <v/>
      </c>
      <c r="L712" s="512" t="str">
        <f ca="1"/>
        <v/>
      </c>
      <c r="M712" s="448" t="str">
        <f ca="1"/>
        <v/>
      </c>
      <c r="N712" s="448" t="str">
        <f ca="1"/>
        <v/>
      </c>
    </row>
    <row r="713" spans="1:14" x14ac:dyDescent="0.2">
      <c r="A713" s="5"/>
      <c r="B713" s="249"/>
      <c r="C713" s="383" t="str">
        <f ca="1"/>
        <v/>
      </c>
      <c r="D713" s="489" t="str">
        <f ca="1"/>
        <v/>
      </c>
      <c r="E713" s="505" t="str">
        <f ca="1"/>
        <v/>
      </c>
      <c r="F713" s="489" t="str">
        <f ca="1"/>
        <v/>
      </c>
      <c r="G713" s="490" t="str">
        <f ca="1"/>
        <v/>
      </c>
      <c r="H713" s="490" t="str">
        <f ca="1"/>
        <v/>
      </c>
      <c r="I713" s="490" t="str">
        <f ca="1"/>
        <v/>
      </c>
      <c r="J713" s="490" t="str">
        <f ca="1"/>
        <v/>
      </c>
      <c r="K713" s="505" t="str">
        <f ca="1"/>
        <v/>
      </c>
      <c r="L713" s="512" t="str">
        <f ca="1"/>
        <v/>
      </c>
      <c r="M713" s="448" t="str">
        <f ca="1"/>
        <v/>
      </c>
      <c r="N713" s="448" t="str">
        <f ca="1"/>
        <v/>
      </c>
    </row>
    <row r="714" spans="1:14" x14ac:dyDescent="0.2">
      <c r="A714" s="5"/>
      <c r="B714" s="249"/>
      <c r="C714" s="383" t="str">
        <f ca="1"/>
        <v/>
      </c>
      <c r="D714" s="489" t="str">
        <f ca="1"/>
        <v/>
      </c>
      <c r="E714" s="505" t="str">
        <f ca="1"/>
        <v/>
      </c>
      <c r="F714" s="489" t="str">
        <f ca="1"/>
        <v/>
      </c>
      <c r="G714" s="490" t="str">
        <f ca="1"/>
        <v/>
      </c>
      <c r="H714" s="490" t="str">
        <f ca="1"/>
        <v/>
      </c>
      <c r="I714" s="490" t="str">
        <f ca="1"/>
        <v/>
      </c>
      <c r="J714" s="490" t="str">
        <f ca="1"/>
        <v/>
      </c>
      <c r="K714" s="505" t="str">
        <f ca="1"/>
        <v/>
      </c>
      <c r="L714" s="512" t="str">
        <f ca="1"/>
        <v/>
      </c>
      <c r="M714" s="448" t="str">
        <f ca="1"/>
        <v/>
      </c>
      <c r="N714" s="448" t="str">
        <f ca="1"/>
        <v/>
      </c>
    </row>
    <row r="715" spans="1:14" x14ac:dyDescent="0.2">
      <c r="A715" s="5"/>
      <c r="B715" s="249"/>
      <c r="C715" s="383" t="str">
        <f ca="1"/>
        <v/>
      </c>
      <c r="D715" s="489" t="str">
        <f ca="1"/>
        <v/>
      </c>
      <c r="E715" s="505" t="str">
        <f ca="1"/>
        <v/>
      </c>
      <c r="F715" s="489" t="str">
        <f ca="1"/>
        <v/>
      </c>
      <c r="G715" s="490" t="str">
        <f ca="1"/>
        <v/>
      </c>
      <c r="H715" s="490" t="str">
        <f ca="1"/>
        <v/>
      </c>
      <c r="I715" s="490" t="str">
        <f ca="1"/>
        <v/>
      </c>
      <c r="J715" s="490" t="str">
        <f ca="1"/>
        <v/>
      </c>
      <c r="K715" s="505" t="str">
        <f ca="1"/>
        <v/>
      </c>
      <c r="L715" s="512" t="str">
        <f ca="1"/>
        <v/>
      </c>
      <c r="M715" s="448" t="str">
        <f ca="1"/>
        <v/>
      </c>
      <c r="N715" s="448" t="str">
        <f ca="1"/>
        <v/>
      </c>
    </row>
    <row r="716" spans="1:14" x14ac:dyDescent="0.2">
      <c r="A716" s="5"/>
      <c r="B716" s="249"/>
      <c r="C716" s="383" t="str">
        <f ca="1"/>
        <v/>
      </c>
      <c r="D716" s="489" t="str">
        <f ca="1"/>
        <v/>
      </c>
      <c r="E716" s="505" t="str">
        <f ca="1"/>
        <v/>
      </c>
      <c r="F716" s="489" t="str">
        <f ca="1"/>
        <v/>
      </c>
      <c r="G716" s="490" t="str">
        <f ca="1"/>
        <v/>
      </c>
      <c r="H716" s="490" t="str">
        <f ca="1"/>
        <v/>
      </c>
      <c r="I716" s="490" t="str">
        <f ca="1"/>
        <v/>
      </c>
      <c r="J716" s="490" t="str">
        <f ca="1"/>
        <v/>
      </c>
      <c r="K716" s="505" t="str">
        <f ca="1"/>
        <v/>
      </c>
      <c r="L716" s="512" t="str">
        <f ca="1"/>
        <v/>
      </c>
      <c r="M716" s="448" t="str">
        <f ca="1"/>
        <v/>
      </c>
      <c r="N716" s="448" t="str">
        <f ca="1"/>
        <v/>
      </c>
    </row>
    <row r="717" spans="1:14" x14ac:dyDescent="0.2">
      <c r="A717" s="5"/>
      <c r="B717" s="249"/>
      <c r="C717" s="383" t="str">
        <f ca="1"/>
        <v/>
      </c>
      <c r="D717" s="489" t="str">
        <f ca="1"/>
        <v/>
      </c>
      <c r="E717" s="505" t="str">
        <f ca="1"/>
        <v/>
      </c>
      <c r="F717" s="489" t="str">
        <f ca="1"/>
        <v/>
      </c>
      <c r="G717" s="490" t="str">
        <f ca="1"/>
        <v/>
      </c>
      <c r="H717" s="490" t="str">
        <f ca="1"/>
        <v/>
      </c>
      <c r="I717" s="490" t="str">
        <f ca="1"/>
        <v/>
      </c>
      <c r="J717" s="490" t="str">
        <f ca="1"/>
        <v/>
      </c>
      <c r="K717" s="505" t="str">
        <f ca="1"/>
        <v/>
      </c>
      <c r="L717" s="512" t="str">
        <f ca="1"/>
        <v/>
      </c>
      <c r="M717" s="448" t="str">
        <f ca="1"/>
        <v/>
      </c>
      <c r="N717" s="448" t="str">
        <f ca="1"/>
        <v/>
      </c>
    </row>
    <row r="718" spans="1:14" x14ac:dyDescent="0.2">
      <c r="A718" s="5"/>
      <c r="B718" s="249"/>
      <c r="C718" s="12"/>
      <c r="D718" s="489"/>
      <c r="E718" s="505"/>
      <c r="F718" s="489"/>
      <c r="G718" s="490"/>
      <c r="H718" s="490"/>
      <c r="I718" s="490"/>
      <c r="J718" s="490"/>
      <c r="K718" s="505"/>
      <c r="L718" s="512"/>
      <c r="M718" s="448"/>
      <c r="N718" s="448"/>
    </row>
    <row r="719" spans="1:14" x14ac:dyDescent="0.2">
      <c r="A719" s="5"/>
      <c r="B719" s="249" t="str">
        <f ca="1">+'I-4 History'!B534</f>
        <v>A-35</v>
      </c>
      <c r="C719" s="261" t="str">
        <f ca="1">+'I-4 History'!C534</f>
        <v>Customer Operations</v>
      </c>
      <c r="D719" s="489"/>
      <c r="E719" s="505"/>
      <c r="F719" s="489"/>
      <c r="G719" s="490"/>
      <c r="H719" s="490"/>
      <c r="I719" s="490"/>
      <c r="J719" s="490"/>
      <c r="K719" s="505"/>
      <c r="L719" s="512"/>
      <c r="M719" s="448"/>
      <c r="N719" s="448"/>
    </row>
    <row r="720" spans="1:14" x14ac:dyDescent="0.2">
      <c r="A720" s="5"/>
      <c r="B720" s="249"/>
      <c r="C720" s="383" t="str">
        <f t="array" aca="1" ref="C720:K729" ca="1">+'A-35'!$A$160:$I$169</f>
        <v>Step Change</v>
      </c>
      <c r="D720" s="489">
        <f ca="1"/>
        <v>0</v>
      </c>
      <c r="E720" s="505">
        <f ca="1"/>
        <v>0</v>
      </c>
      <c r="F720" s="489">
        <f ca="1"/>
        <v>0</v>
      </c>
      <c r="G720" s="490">
        <f ca="1"/>
        <v>0</v>
      </c>
      <c r="H720" s="490">
        <f ca="1"/>
        <v>0</v>
      </c>
      <c r="I720" s="490">
        <f ca="1"/>
        <v>0</v>
      </c>
      <c r="J720" s="490">
        <f ca="1"/>
        <v>0</v>
      </c>
      <c r="K720" s="505">
        <f ca="1"/>
        <v>0</v>
      </c>
      <c r="L720" s="512">
        <f t="array" aca="1" ref="L720:N729" ca="1">+'A-35'!$K$160:$M$169</f>
        <v>0</v>
      </c>
      <c r="M720" s="448">
        <f ca="1"/>
        <v>0</v>
      </c>
      <c r="N720" s="448">
        <f ca="1"/>
        <v>0</v>
      </c>
    </row>
    <row r="721" spans="1:14" x14ac:dyDescent="0.2">
      <c r="A721" s="5"/>
      <c r="B721" s="249"/>
      <c r="C721" s="381" t="str">
        <f ca="1"/>
        <v/>
      </c>
      <c r="D721" s="489" t="str">
        <f ca="1"/>
        <v/>
      </c>
      <c r="E721" s="505" t="str">
        <f ca="1"/>
        <v/>
      </c>
      <c r="F721" s="489" t="str">
        <f ca="1"/>
        <v/>
      </c>
      <c r="G721" s="490" t="str">
        <f ca="1"/>
        <v/>
      </c>
      <c r="H721" s="490" t="str">
        <f ca="1"/>
        <v/>
      </c>
      <c r="I721" s="490" t="str">
        <f ca="1"/>
        <v/>
      </c>
      <c r="J721" s="490" t="str">
        <f ca="1"/>
        <v/>
      </c>
      <c r="K721" s="505" t="str">
        <f ca="1"/>
        <v/>
      </c>
      <c r="L721" s="512" t="str">
        <f ca="1"/>
        <v/>
      </c>
      <c r="M721" s="448" t="str">
        <f ca="1"/>
        <v/>
      </c>
      <c r="N721" s="448" t="str">
        <f ca="1"/>
        <v/>
      </c>
    </row>
    <row r="722" spans="1:14" x14ac:dyDescent="0.2">
      <c r="A722" s="5"/>
      <c r="B722" s="249"/>
      <c r="C722" s="381" t="str">
        <f ca="1"/>
        <v/>
      </c>
      <c r="D722" s="489" t="str">
        <f ca="1"/>
        <v/>
      </c>
      <c r="E722" s="505" t="str">
        <f ca="1"/>
        <v/>
      </c>
      <c r="F722" s="489" t="str">
        <f ca="1"/>
        <v/>
      </c>
      <c r="G722" s="490" t="str">
        <f ca="1"/>
        <v/>
      </c>
      <c r="H722" s="490" t="str">
        <f ca="1"/>
        <v/>
      </c>
      <c r="I722" s="490" t="str">
        <f ca="1"/>
        <v/>
      </c>
      <c r="J722" s="490" t="str">
        <f ca="1"/>
        <v/>
      </c>
      <c r="K722" s="505" t="str">
        <f ca="1"/>
        <v/>
      </c>
      <c r="L722" s="512" t="str">
        <f ca="1"/>
        <v/>
      </c>
      <c r="M722" s="448" t="str">
        <f ca="1"/>
        <v/>
      </c>
      <c r="N722" s="448" t="str">
        <f ca="1"/>
        <v/>
      </c>
    </row>
    <row r="723" spans="1:14" x14ac:dyDescent="0.2">
      <c r="A723" s="5"/>
      <c r="B723" s="249"/>
      <c r="C723" s="381" t="str">
        <f ca="1"/>
        <v/>
      </c>
      <c r="D723" s="489" t="str">
        <f ca="1"/>
        <v/>
      </c>
      <c r="E723" s="505" t="str">
        <f ca="1"/>
        <v/>
      </c>
      <c r="F723" s="489" t="str">
        <f ca="1"/>
        <v/>
      </c>
      <c r="G723" s="490" t="str">
        <f ca="1"/>
        <v/>
      </c>
      <c r="H723" s="490" t="str">
        <f ca="1"/>
        <v/>
      </c>
      <c r="I723" s="490" t="str">
        <f ca="1"/>
        <v/>
      </c>
      <c r="J723" s="490" t="str">
        <f ca="1"/>
        <v/>
      </c>
      <c r="K723" s="505" t="str">
        <f ca="1"/>
        <v/>
      </c>
      <c r="L723" s="512" t="str">
        <f ca="1"/>
        <v/>
      </c>
      <c r="M723" s="448" t="str">
        <f ca="1"/>
        <v/>
      </c>
      <c r="N723" s="448" t="str">
        <f ca="1"/>
        <v/>
      </c>
    </row>
    <row r="724" spans="1:14" x14ac:dyDescent="0.2">
      <c r="A724" s="5"/>
      <c r="B724" s="249"/>
      <c r="C724" s="381" t="str">
        <f ca="1"/>
        <v/>
      </c>
      <c r="D724" s="489" t="str">
        <f ca="1"/>
        <v/>
      </c>
      <c r="E724" s="505" t="str">
        <f ca="1"/>
        <v/>
      </c>
      <c r="F724" s="489" t="str">
        <f ca="1"/>
        <v/>
      </c>
      <c r="G724" s="490" t="str">
        <f ca="1"/>
        <v/>
      </c>
      <c r="H724" s="490" t="str">
        <f ca="1"/>
        <v/>
      </c>
      <c r="I724" s="490" t="str">
        <f ca="1"/>
        <v/>
      </c>
      <c r="J724" s="490" t="str">
        <f ca="1"/>
        <v/>
      </c>
      <c r="K724" s="505" t="str">
        <f ca="1"/>
        <v/>
      </c>
      <c r="L724" s="512" t="str">
        <f ca="1"/>
        <v/>
      </c>
      <c r="M724" s="448" t="str">
        <f ca="1"/>
        <v/>
      </c>
      <c r="N724" s="448" t="str">
        <f ca="1"/>
        <v/>
      </c>
    </row>
    <row r="725" spans="1:14" x14ac:dyDescent="0.2">
      <c r="A725" s="5"/>
      <c r="B725" s="249"/>
      <c r="C725" s="383" t="str">
        <f ca="1"/>
        <v/>
      </c>
      <c r="D725" s="489" t="str">
        <f ca="1"/>
        <v/>
      </c>
      <c r="E725" s="505" t="str">
        <f ca="1"/>
        <v/>
      </c>
      <c r="F725" s="489" t="str">
        <f ca="1"/>
        <v/>
      </c>
      <c r="G725" s="490" t="str">
        <f ca="1"/>
        <v/>
      </c>
      <c r="H725" s="490" t="str">
        <f ca="1"/>
        <v/>
      </c>
      <c r="I725" s="490" t="str">
        <f ca="1"/>
        <v/>
      </c>
      <c r="J725" s="490" t="str">
        <f ca="1"/>
        <v/>
      </c>
      <c r="K725" s="505" t="str">
        <f ca="1"/>
        <v/>
      </c>
      <c r="L725" s="512" t="str">
        <f ca="1"/>
        <v/>
      </c>
      <c r="M725" s="448" t="str">
        <f ca="1"/>
        <v/>
      </c>
      <c r="N725" s="448" t="str">
        <f ca="1"/>
        <v/>
      </c>
    </row>
    <row r="726" spans="1:14" x14ac:dyDescent="0.2">
      <c r="A726" s="5"/>
      <c r="B726" s="249"/>
      <c r="C726" s="383" t="str">
        <f ca="1"/>
        <v/>
      </c>
      <c r="D726" s="489" t="str">
        <f ca="1"/>
        <v/>
      </c>
      <c r="E726" s="505" t="str">
        <f ca="1"/>
        <v/>
      </c>
      <c r="F726" s="489" t="str">
        <f ca="1"/>
        <v/>
      </c>
      <c r="G726" s="490" t="str">
        <f ca="1"/>
        <v/>
      </c>
      <c r="H726" s="490" t="str">
        <f ca="1"/>
        <v/>
      </c>
      <c r="I726" s="490" t="str">
        <f ca="1"/>
        <v/>
      </c>
      <c r="J726" s="490" t="str">
        <f ca="1"/>
        <v/>
      </c>
      <c r="K726" s="505" t="str">
        <f ca="1"/>
        <v/>
      </c>
      <c r="L726" s="512" t="str">
        <f ca="1"/>
        <v/>
      </c>
      <c r="M726" s="448" t="str">
        <f ca="1"/>
        <v/>
      </c>
      <c r="N726" s="448" t="str">
        <f ca="1"/>
        <v/>
      </c>
    </row>
    <row r="727" spans="1:14" x14ac:dyDescent="0.2">
      <c r="A727" s="5"/>
      <c r="B727" s="249"/>
      <c r="C727" s="383" t="str">
        <f ca="1"/>
        <v/>
      </c>
      <c r="D727" s="489" t="str">
        <f ca="1"/>
        <v/>
      </c>
      <c r="E727" s="505" t="str">
        <f ca="1"/>
        <v/>
      </c>
      <c r="F727" s="489" t="str">
        <f ca="1"/>
        <v/>
      </c>
      <c r="G727" s="490" t="str">
        <f ca="1"/>
        <v/>
      </c>
      <c r="H727" s="490" t="str">
        <f ca="1"/>
        <v/>
      </c>
      <c r="I727" s="490" t="str">
        <f ca="1"/>
        <v/>
      </c>
      <c r="J727" s="490" t="str">
        <f ca="1"/>
        <v/>
      </c>
      <c r="K727" s="505" t="str">
        <f ca="1"/>
        <v/>
      </c>
      <c r="L727" s="512" t="str">
        <f ca="1"/>
        <v/>
      </c>
      <c r="M727" s="448" t="str">
        <f ca="1"/>
        <v/>
      </c>
      <c r="N727" s="448" t="str">
        <f ca="1"/>
        <v/>
      </c>
    </row>
    <row r="728" spans="1:14" x14ac:dyDescent="0.2">
      <c r="A728" s="5"/>
      <c r="B728" s="249"/>
      <c r="C728" s="383" t="str">
        <f ca="1"/>
        <v/>
      </c>
      <c r="D728" s="489" t="str">
        <f ca="1"/>
        <v/>
      </c>
      <c r="E728" s="505" t="str">
        <f ca="1"/>
        <v/>
      </c>
      <c r="F728" s="489" t="str">
        <f ca="1"/>
        <v/>
      </c>
      <c r="G728" s="490" t="str">
        <f ca="1"/>
        <v/>
      </c>
      <c r="H728" s="490" t="str">
        <f ca="1"/>
        <v/>
      </c>
      <c r="I728" s="490" t="str">
        <f ca="1"/>
        <v/>
      </c>
      <c r="J728" s="490" t="str">
        <f ca="1"/>
        <v/>
      </c>
      <c r="K728" s="505" t="str">
        <f ca="1"/>
        <v/>
      </c>
      <c r="L728" s="512" t="str">
        <f ca="1"/>
        <v/>
      </c>
      <c r="M728" s="448" t="str">
        <f ca="1"/>
        <v/>
      </c>
      <c r="N728" s="448" t="str">
        <f ca="1"/>
        <v/>
      </c>
    </row>
    <row r="729" spans="1:14" x14ac:dyDescent="0.2">
      <c r="A729" s="5"/>
      <c r="B729" s="249"/>
      <c r="C729" s="383" t="str">
        <f ca="1"/>
        <v/>
      </c>
      <c r="D729" s="489" t="str">
        <f ca="1"/>
        <v/>
      </c>
      <c r="E729" s="505" t="str">
        <f ca="1"/>
        <v/>
      </c>
      <c r="F729" s="489" t="str">
        <f ca="1"/>
        <v/>
      </c>
      <c r="G729" s="490" t="str">
        <f ca="1"/>
        <v/>
      </c>
      <c r="H729" s="490" t="str">
        <f ca="1"/>
        <v/>
      </c>
      <c r="I729" s="490" t="str">
        <f ca="1"/>
        <v/>
      </c>
      <c r="J729" s="490" t="str">
        <f ca="1"/>
        <v/>
      </c>
      <c r="K729" s="505" t="str">
        <f ca="1"/>
        <v/>
      </c>
      <c r="L729" s="512" t="str">
        <f ca="1"/>
        <v/>
      </c>
      <c r="M729" s="448" t="str">
        <f ca="1"/>
        <v/>
      </c>
      <c r="N729" s="448" t="str">
        <f ca="1"/>
        <v/>
      </c>
    </row>
    <row r="730" spans="1:14" x14ac:dyDescent="0.2">
      <c r="A730" s="5"/>
      <c r="B730" s="249"/>
      <c r="C730" s="12"/>
      <c r="D730" s="489"/>
      <c r="E730" s="505"/>
      <c r="F730" s="489"/>
      <c r="G730" s="490"/>
      <c r="H730" s="490"/>
      <c r="I730" s="490"/>
      <c r="J730" s="490"/>
      <c r="K730" s="505"/>
      <c r="L730" s="512"/>
      <c r="M730" s="448"/>
      <c r="N730" s="448"/>
    </row>
    <row r="731" spans="1:14" x14ac:dyDescent="0.2">
      <c r="A731" s="5"/>
      <c r="B731" s="249" t="str">
        <f ca="1">+'I-4 History'!B543</f>
        <v>A-36</v>
      </c>
      <c r="C731" s="14" t="str">
        <f ca="1">+'I-4 History'!C543</f>
        <v>Customer Engagement</v>
      </c>
      <c r="D731" s="489"/>
      <c r="E731" s="505"/>
      <c r="F731" s="489"/>
      <c r="G731" s="490"/>
      <c r="H731" s="490"/>
      <c r="I731" s="490"/>
      <c r="J731" s="490"/>
      <c r="K731" s="505"/>
      <c r="L731" s="512"/>
      <c r="M731" s="448"/>
      <c r="N731" s="448"/>
    </row>
    <row r="732" spans="1:14" x14ac:dyDescent="0.2">
      <c r="A732" s="5"/>
      <c r="B732" s="249"/>
      <c r="C732" s="383" t="str">
        <f t="array" aca="1" ref="C732:K741" ca="1">+'A-36'!$A$160:$I$169</f>
        <v>Step Change</v>
      </c>
      <c r="D732" s="489">
        <f ca="1"/>
        <v>0</v>
      </c>
      <c r="E732" s="505">
        <f ca="1"/>
        <v>0</v>
      </c>
      <c r="F732" s="489">
        <f ca="1"/>
        <v>0</v>
      </c>
      <c r="G732" s="490">
        <f ca="1"/>
        <v>0</v>
      </c>
      <c r="H732" s="490">
        <f ca="1"/>
        <v>0</v>
      </c>
      <c r="I732" s="490">
        <f ca="1"/>
        <v>0</v>
      </c>
      <c r="J732" s="490">
        <f ca="1"/>
        <v>0</v>
      </c>
      <c r="K732" s="505">
        <f ca="1"/>
        <v>0</v>
      </c>
      <c r="L732" s="512">
        <f t="array" aca="1" ref="L732:N741" ca="1">+'A-36'!$K$160:$M$169</f>
        <v>0</v>
      </c>
      <c r="M732" s="448">
        <f ca="1"/>
        <v>0</v>
      </c>
      <c r="N732" s="448">
        <f ca="1"/>
        <v>0</v>
      </c>
    </row>
    <row r="733" spans="1:14" x14ac:dyDescent="0.2">
      <c r="A733" s="5"/>
      <c r="B733" s="249"/>
      <c r="C733" s="381" t="str">
        <f ca="1"/>
        <v/>
      </c>
      <c r="D733" s="489" t="str">
        <f ca="1"/>
        <v/>
      </c>
      <c r="E733" s="505" t="str">
        <f ca="1"/>
        <v/>
      </c>
      <c r="F733" s="489" t="str">
        <f ca="1"/>
        <v/>
      </c>
      <c r="G733" s="490" t="str">
        <f ca="1"/>
        <v/>
      </c>
      <c r="H733" s="490" t="str">
        <f ca="1"/>
        <v/>
      </c>
      <c r="I733" s="490" t="str">
        <f ca="1"/>
        <v/>
      </c>
      <c r="J733" s="490" t="str">
        <f ca="1"/>
        <v/>
      </c>
      <c r="K733" s="505" t="str">
        <f ca="1"/>
        <v/>
      </c>
      <c r="L733" s="512" t="str">
        <f ca="1"/>
        <v/>
      </c>
      <c r="M733" s="448" t="str">
        <f ca="1"/>
        <v/>
      </c>
      <c r="N733" s="448" t="str">
        <f ca="1"/>
        <v/>
      </c>
    </row>
    <row r="734" spans="1:14" x14ac:dyDescent="0.2">
      <c r="A734" s="5"/>
      <c r="B734" s="249"/>
      <c r="C734" s="381" t="str">
        <f ca="1"/>
        <v/>
      </c>
      <c r="D734" s="489" t="str">
        <f ca="1"/>
        <v/>
      </c>
      <c r="E734" s="505" t="str">
        <f ca="1"/>
        <v/>
      </c>
      <c r="F734" s="489" t="str">
        <f ca="1"/>
        <v/>
      </c>
      <c r="G734" s="490" t="str">
        <f ca="1"/>
        <v/>
      </c>
      <c r="H734" s="490" t="str">
        <f ca="1"/>
        <v/>
      </c>
      <c r="I734" s="490" t="str">
        <f ca="1"/>
        <v/>
      </c>
      <c r="J734" s="490" t="str">
        <f ca="1"/>
        <v/>
      </c>
      <c r="K734" s="505" t="str">
        <f ca="1"/>
        <v/>
      </c>
      <c r="L734" s="512" t="str">
        <f ca="1"/>
        <v/>
      </c>
      <c r="M734" s="448" t="str">
        <f ca="1"/>
        <v/>
      </c>
      <c r="N734" s="448" t="str">
        <f ca="1"/>
        <v/>
      </c>
    </row>
    <row r="735" spans="1:14" x14ac:dyDescent="0.2">
      <c r="A735" s="5"/>
      <c r="B735" s="249"/>
      <c r="C735" s="381" t="str">
        <f ca="1"/>
        <v/>
      </c>
      <c r="D735" s="489" t="str">
        <f ca="1"/>
        <v/>
      </c>
      <c r="E735" s="505" t="str">
        <f ca="1"/>
        <v/>
      </c>
      <c r="F735" s="489" t="str">
        <f ca="1"/>
        <v/>
      </c>
      <c r="G735" s="490" t="str">
        <f ca="1"/>
        <v/>
      </c>
      <c r="H735" s="490" t="str">
        <f ca="1"/>
        <v/>
      </c>
      <c r="I735" s="490" t="str">
        <f ca="1"/>
        <v/>
      </c>
      <c r="J735" s="490" t="str">
        <f ca="1"/>
        <v/>
      </c>
      <c r="K735" s="505" t="str">
        <f ca="1"/>
        <v/>
      </c>
      <c r="L735" s="512" t="str">
        <f ca="1"/>
        <v/>
      </c>
      <c r="M735" s="448" t="str">
        <f ca="1"/>
        <v/>
      </c>
      <c r="N735" s="448" t="str">
        <f ca="1"/>
        <v/>
      </c>
    </row>
    <row r="736" spans="1:14" x14ac:dyDescent="0.2">
      <c r="A736" s="5"/>
      <c r="B736" s="249"/>
      <c r="C736" s="381" t="str">
        <f ca="1"/>
        <v/>
      </c>
      <c r="D736" s="489" t="str">
        <f ca="1"/>
        <v/>
      </c>
      <c r="E736" s="505" t="str">
        <f ca="1"/>
        <v/>
      </c>
      <c r="F736" s="489" t="str">
        <f ca="1"/>
        <v/>
      </c>
      <c r="G736" s="490" t="str">
        <f ca="1"/>
        <v/>
      </c>
      <c r="H736" s="490" t="str">
        <f ca="1"/>
        <v/>
      </c>
      <c r="I736" s="490" t="str">
        <f ca="1"/>
        <v/>
      </c>
      <c r="J736" s="490" t="str">
        <f ca="1"/>
        <v/>
      </c>
      <c r="K736" s="505" t="str">
        <f ca="1"/>
        <v/>
      </c>
      <c r="L736" s="512" t="str">
        <f ca="1"/>
        <v/>
      </c>
      <c r="M736" s="448" t="str">
        <f ca="1"/>
        <v/>
      </c>
      <c r="N736" s="448" t="str">
        <f ca="1"/>
        <v/>
      </c>
    </row>
    <row r="737" spans="1:14" x14ac:dyDescent="0.2">
      <c r="B737" s="249"/>
      <c r="C737" s="383" t="str">
        <f ca="1"/>
        <v/>
      </c>
      <c r="D737" s="489" t="str">
        <f ca="1"/>
        <v/>
      </c>
      <c r="E737" s="505" t="str">
        <f ca="1"/>
        <v/>
      </c>
      <c r="F737" s="489" t="str">
        <f ca="1"/>
        <v/>
      </c>
      <c r="G737" s="490" t="str">
        <f ca="1"/>
        <v/>
      </c>
      <c r="H737" s="490" t="str">
        <f ca="1"/>
        <v/>
      </c>
      <c r="I737" s="490" t="str">
        <f ca="1"/>
        <v/>
      </c>
      <c r="J737" s="490" t="str">
        <f ca="1"/>
        <v/>
      </c>
      <c r="K737" s="505" t="str">
        <f ca="1"/>
        <v/>
      </c>
      <c r="L737" s="512" t="str">
        <f ca="1"/>
        <v/>
      </c>
      <c r="M737" s="448" t="str">
        <f ca="1"/>
        <v/>
      </c>
      <c r="N737" s="448" t="str">
        <f ca="1"/>
        <v/>
      </c>
    </row>
    <row r="738" spans="1:14" x14ac:dyDescent="0.2">
      <c r="B738" s="249"/>
      <c r="C738" s="383" t="str">
        <f ca="1"/>
        <v/>
      </c>
      <c r="D738" s="489" t="str">
        <f ca="1"/>
        <v/>
      </c>
      <c r="E738" s="505" t="str">
        <f ca="1"/>
        <v/>
      </c>
      <c r="F738" s="489" t="str">
        <f ca="1"/>
        <v/>
      </c>
      <c r="G738" s="490" t="str">
        <f ca="1"/>
        <v/>
      </c>
      <c r="H738" s="490" t="str">
        <f ca="1"/>
        <v/>
      </c>
      <c r="I738" s="490" t="str">
        <f ca="1"/>
        <v/>
      </c>
      <c r="J738" s="490" t="str">
        <f ca="1"/>
        <v/>
      </c>
      <c r="K738" s="505" t="str">
        <f ca="1"/>
        <v/>
      </c>
      <c r="L738" s="512" t="str">
        <f ca="1"/>
        <v/>
      </c>
      <c r="M738" s="448" t="str">
        <f ca="1"/>
        <v/>
      </c>
      <c r="N738" s="448" t="str">
        <f ca="1"/>
        <v/>
      </c>
    </row>
    <row r="739" spans="1:14" x14ac:dyDescent="0.2">
      <c r="B739" s="249"/>
      <c r="C739" s="383" t="str">
        <f ca="1"/>
        <v/>
      </c>
      <c r="D739" s="489" t="str">
        <f ca="1"/>
        <v/>
      </c>
      <c r="E739" s="505" t="str">
        <f ca="1"/>
        <v/>
      </c>
      <c r="F739" s="489" t="str">
        <f ca="1"/>
        <v/>
      </c>
      <c r="G739" s="490" t="str">
        <f ca="1"/>
        <v/>
      </c>
      <c r="H739" s="490" t="str">
        <f ca="1"/>
        <v/>
      </c>
      <c r="I739" s="490" t="str">
        <f ca="1"/>
        <v/>
      </c>
      <c r="J739" s="490" t="str">
        <f ca="1"/>
        <v/>
      </c>
      <c r="K739" s="505" t="str">
        <f ca="1"/>
        <v/>
      </c>
      <c r="L739" s="512" t="str">
        <f ca="1"/>
        <v/>
      </c>
      <c r="M739" s="448" t="str">
        <f ca="1"/>
        <v/>
      </c>
      <c r="N739" s="448" t="str">
        <f ca="1"/>
        <v/>
      </c>
    </row>
    <row r="740" spans="1:14" x14ac:dyDescent="0.2">
      <c r="B740" s="249"/>
      <c r="C740" s="383" t="str">
        <f ca="1"/>
        <v/>
      </c>
      <c r="D740" s="489" t="str">
        <f ca="1"/>
        <v/>
      </c>
      <c r="E740" s="505" t="str">
        <f ca="1"/>
        <v/>
      </c>
      <c r="F740" s="489" t="str">
        <f ca="1"/>
        <v/>
      </c>
      <c r="G740" s="490" t="str">
        <f ca="1"/>
        <v/>
      </c>
      <c r="H740" s="490" t="str">
        <f ca="1"/>
        <v/>
      </c>
      <c r="I740" s="490" t="str">
        <f ca="1"/>
        <v/>
      </c>
      <c r="J740" s="490" t="str">
        <f ca="1"/>
        <v/>
      </c>
      <c r="K740" s="505" t="str">
        <f ca="1"/>
        <v/>
      </c>
      <c r="L740" s="512" t="str">
        <f ca="1"/>
        <v/>
      </c>
      <c r="M740" s="448" t="str">
        <f ca="1"/>
        <v/>
      </c>
      <c r="N740" s="448" t="str">
        <f ca="1"/>
        <v/>
      </c>
    </row>
    <row r="741" spans="1:14" x14ac:dyDescent="0.2">
      <c r="B741" s="249"/>
      <c r="C741" s="383" t="str">
        <f ca="1"/>
        <v/>
      </c>
      <c r="D741" s="489" t="str">
        <f ca="1"/>
        <v/>
      </c>
      <c r="E741" s="505" t="str">
        <f ca="1"/>
        <v/>
      </c>
      <c r="F741" s="489" t="str">
        <f ca="1"/>
        <v/>
      </c>
      <c r="G741" s="490" t="str">
        <f ca="1"/>
        <v/>
      </c>
      <c r="H741" s="490" t="str">
        <f ca="1"/>
        <v/>
      </c>
      <c r="I741" s="490" t="str">
        <f ca="1"/>
        <v/>
      </c>
      <c r="J741" s="490" t="str">
        <f ca="1"/>
        <v/>
      </c>
      <c r="K741" s="505" t="str">
        <f ca="1"/>
        <v/>
      </c>
      <c r="L741" s="512" t="str">
        <f ca="1"/>
        <v/>
      </c>
      <c r="M741" s="448" t="str">
        <f ca="1"/>
        <v/>
      </c>
      <c r="N741" s="448" t="str">
        <f ca="1"/>
        <v/>
      </c>
    </row>
    <row r="742" spans="1:14" x14ac:dyDescent="0.2">
      <c r="B742" s="249"/>
      <c r="C742" s="12"/>
      <c r="D742" s="489"/>
      <c r="E742" s="505"/>
      <c r="F742" s="489"/>
      <c r="G742" s="490"/>
      <c r="H742" s="490"/>
      <c r="I742" s="490"/>
      <c r="J742" s="490"/>
      <c r="K742" s="505"/>
      <c r="L742" s="512"/>
      <c r="M742" s="448"/>
      <c r="N742" s="448"/>
    </row>
    <row r="743" spans="1:14" ht="17.25" customHeight="1" thickBot="1" x14ac:dyDescent="0.25">
      <c r="A743" s="5"/>
      <c r="B743" s="250"/>
      <c r="C743" s="268" t="str">
        <f>CONCATENATE("Total ", +C682)</f>
        <v>Total Customer Relations</v>
      </c>
      <c r="D743" s="314">
        <f ca="1">SUBTOTAL(9,D682:D742)</f>
        <v>0</v>
      </c>
      <c r="E743" s="314">
        <f t="shared" ref="E743:K743" ca="1" si="9">SUBTOTAL(9,E682:E742)</f>
        <v>0</v>
      </c>
      <c r="F743" s="314">
        <f t="shared" ca="1" si="9"/>
        <v>0</v>
      </c>
      <c r="G743" s="314">
        <f t="shared" ca="1" si="9"/>
        <v>0</v>
      </c>
      <c r="H743" s="314">
        <f t="shared" ca="1" si="9"/>
        <v>0</v>
      </c>
      <c r="I743" s="314">
        <f t="shared" ca="1" si="9"/>
        <v>0</v>
      </c>
      <c r="J743" s="314">
        <f t="shared" ca="1" si="9"/>
        <v>0</v>
      </c>
      <c r="K743" s="314">
        <f t="shared" ca="1" si="9"/>
        <v>0</v>
      </c>
      <c r="L743" s="512"/>
      <c r="M743" s="448"/>
      <c r="N743" s="448"/>
    </row>
    <row r="744" spans="1:14" ht="18" x14ac:dyDescent="0.2">
      <c r="B744" s="251"/>
      <c r="C744" s="254" t="str">
        <f>+'I-3 Allocated'!A41</f>
        <v xml:space="preserve">Other </v>
      </c>
      <c r="D744" s="331"/>
      <c r="E744" s="497"/>
      <c r="F744" s="331"/>
      <c r="G744" s="331"/>
      <c r="H744" s="331"/>
      <c r="I744" s="331"/>
      <c r="J744" s="331"/>
      <c r="K744" s="497"/>
      <c r="L744" s="512"/>
      <c r="M744" s="448"/>
      <c r="N744" s="448"/>
    </row>
    <row r="745" spans="1:14" x14ac:dyDescent="0.2">
      <c r="A745" s="5"/>
      <c r="B745" s="249" t="str">
        <f ca="1">+'I-4 History'!B552</f>
        <v>A-37</v>
      </c>
      <c r="C745" s="14" t="str">
        <f ca="1">+'I-4 History'!C552</f>
        <v>Employee Bonuses</v>
      </c>
      <c r="D745" s="489"/>
      <c r="E745" s="505"/>
      <c r="F745" s="489"/>
      <c r="G745" s="490"/>
      <c r="H745" s="490"/>
      <c r="I745" s="490"/>
      <c r="J745" s="490"/>
      <c r="K745" s="505"/>
      <c r="L745" s="512"/>
      <c r="M745" s="448"/>
      <c r="N745" s="448"/>
    </row>
    <row r="746" spans="1:14" x14ac:dyDescent="0.2">
      <c r="A746" s="5"/>
      <c r="B746" s="249"/>
      <c r="C746" s="383" t="str">
        <f t="array" aca="1" ref="C746:K755" ca="1">+'A-37'!$A$160:$I$169</f>
        <v>Step Change</v>
      </c>
      <c r="D746" s="489">
        <f ca="1"/>
        <v>0</v>
      </c>
      <c r="E746" s="505">
        <f ca="1"/>
        <v>0</v>
      </c>
      <c r="F746" s="489">
        <f ca="1"/>
        <v>0</v>
      </c>
      <c r="G746" s="490">
        <f ca="1"/>
        <v>0</v>
      </c>
      <c r="H746" s="490">
        <f ca="1"/>
        <v>0</v>
      </c>
      <c r="I746" s="490">
        <f ca="1"/>
        <v>0</v>
      </c>
      <c r="J746" s="490">
        <f ca="1"/>
        <v>0</v>
      </c>
      <c r="K746" s="505">
        <f ca="1"/>
        <v>0</v>
      </c>
      <c r="L746" s="512">
        <f t="array" aca="1" ref="L746:N755" ca="1">+'A-37'!$K$160:$M$169</f>
        <v>0</v>
      </c>
      <c r="M746" s="448">
        <f ca="1"/>
        <v>0</v>
      </c>
      <c r="N746" s="448">
        <f ca="1"/>
        <v>0</v>
      </c>
    </row>
    <row r="747" spans="1:14" x14ac:dyDescent="0.2">
      <c r="A747" s="5"/>
      <c r="B747" s="249"/>
      <c r="C747" s="381" t="str">
        <f ca="1"/>
        <v/>
      </c>
      <c r="D747" s="489" t="str">
        <f ca="1"/>
        <v/>
      </c>
      <c r="E747" s="505" t="str">
        <f ca="1"/>
        <v/>
      </c>
      <c r="F747" s="489" t="str">
        <f ca="1"/>
        <v/>
      </c>
      <c r="G747" s="490" t="str">
        <f ca="1"/>
        <v/>
      </c>
      <c r="H747" s="490" t="str">
        <f ca="1"/>
        <v/>
      </c>
      <c r="I747" s="490" t="str">
        <f ca="1"/>
        <v/>
      </c>
      <c r="J747" s="490" t="str">
        <f ca="1"/>
        <v/>
      </c>
      <c r="K747" s="505" t="str">
        <f ca="1"/>
        <v/>
      </c>
      <c r="L747" s="512" t="str">
        <f ca="1"/>
        <v/>
      </c>
      <c r="M747" s="448" t="str">
        <f ca="1"/>
        <v/>
      </c>
      <c r="N747" s="448" t="str">
        <f ca="1"/>
        <v/>
      </c>
    </row>
    <row r="748" spans="1:14" x14ac:dyDescent="0.2">
      <c r="A748" s="5"/>
      <c r="B748" s="249"/>
      <c r="C748" s="381" t="str">
        <f ca="1"/>
        <v/>
      </c>
      <c r="D748" s="489" t="str">
        <f ca="1"/>
        <v/>
      </c>
      <c r="E748" s="505" t="str">
        <f ca="1"/>
        <v/>
      </c>
      <c r="F748" s="489" t="str">
        <f ca="1"/>
        <v/>
      </c>
      <c r="G748" s="490" t="str">
        <f ca="1"/>
        <v/>
      </c>
      <c r="H748" s="490" t="str">
        <f ca="1"/>
        <v/>
      </c>
      <c r="I748" s="490" t="str">
        <f ca="1"/>
        <v/>
      </c>
      <c r="J748" s="490" t="str">
        <f ca="1"/>
        <v/>
      </c>
      <c r="K748" s="505" t="str">
        <f ca="1"/>
        <v/>
      </c>
      <c r="L748" s="512" t="str">
        <f ca="1"/>
        <v/>
      </c>
      <c r="M748" s="448" t="str">
        <f ca="1"/>
        <v/>
      </c>
      <c r="N748" s="448" t="str">
        <f ca="1"/>
        <v/>
      </c>
    </row>
    <row r="749" spans="1:14" x14ac:dyDescent="0.2">
      <c r="A749" s="5"/>
      <c r="B749" s="249"/>
      <c r="C749" s="381" t="str">
        <f ca="1"/>
        <v/>
      </c>
      <c r="D749" s="489" t="str">
        <f ca="1"/>
        <v/>
      </c>
      <c r="E749" s="505" t="str">
        <f ca="1"/>
        <v/>
      </c>
      <c r="F749" s="489" t="str">
        <f ca="1"/>
        <v/>
      </c>
      <c r="G749" s="490" t="str">
        <f ca="1"/>
        <v/>
      </c>
      <c r="H749" s="490" t="str">
        <f ca="1"/>
        <v/>
      </c>
      <c r="I749" s="490" t="str">
        <f ca="1"/>
        <v/>
      </c>
      <c r="J749" s="490" t="str">
        <f ca="1"/>
        <v/>
      </c>
      <c r="K749" s="505" t="str">
        <f ca="1"/>
        <v/>
      </c>
      <c r="L749" s="512" t="str">
        <f ca="1"/>
        <v/>
      </c>
      <c r="M749" s="448" t="str">
        <f ca="1"/>
        <v/>
      </c>
      <c r="N749" s="448" t="str">
        <f ca="1"/>
        <v/>
      </c>
    </row>
    <row r="750" spans="1:14" x14ac:dyDescent="0.2">
      <c r="A750" s="5"/>
      <c r="B750" s="249"/>
      <c r="C750" s="381" t="str">
        <f ca="1"/>
        <v/>
      </c>
      <c r="D750" s="489" t="str">
        <f ca="1"/>
        <v/>
      </c>
      <c r="E750" s="505" t="str">
        <f ca="1"/>
        <v/>
      </c>
      <c r="F750" s="489" t="str">
        <f ca="1"/>
        <v/>
      </c>
      <c r="G750" s="490" t="str">
        <f ca="1"/>
        <v/>
      </c>
      <c r="H750" s="490" t="str">
        <f ca="1"/>
        <v/>
      </c>
      <c r="I750" s="490" t="str">
        <f ca="1"/>
        <v/>
      </c>
      <c r="J750" s="490" t="str">
        <f ca="1"/>
        <v/>
      </c>
      <c r="K750" s="505" t="str">
        <f ca="1"/>
        <v/>
      </c>
      <c r="L750" s="512" t="str">
        <f ca="1"/>
        <v/>
      </c>
      <c r="M750" s="448" t="str">
        <f ca="1"/>
        <v/>
      </c>
      <c r="N750" s="448" t="str">
        <f ca="1"/>
        <v/>
      </c>
    </row>
    <row r="751" spans="1:14" x14ac:dyDescent="0.2">
      <c r="A751" s="5"/>
      <c r="B751" s="249"/>
      <c r="C751" s="383" t="str">
        <f ca="1"/>
        <v/>
      </c>
      <c r="D751" s="489" t="str">
        <f ca="1"/>
        <v/>
      </c>
      <c r="E751" s="505" t="str">
        <f ca="1"/>
        <v/>
      </c>
      <c r="F751" s="489" t="str">
        <f ca="1"/>
        <v/>
      </c>
      <c r="G751" s="490" t="str">
        <f ca="1"/>
        <v/>
      </c>
      <c r="H751" s="490" t="str">
        <f ca="1"/>
        <v/>
      </c>
      <c r="I751" s="490" t="str">
        <f ca="1"/>
        <v/>
      </c>
      <c r="J751" s="490" t="str">
        <f ca="1"/>
        <v/>
      </c>
      <c r="K751" s="505" t="str">
        <f ca="1"/>
        <v/>
      </c>
      <c r="L751" s="512" t="str">
        <f ca="1"/>
        <v/>
      </c>
      <c r="M751" s="448" t="str">
        <f ca="1"/>
        <v/>
      </c>
      <c r="N751" s="448" t="str">
        <f ca="1"/>
        <v/>
      </c>
    </row>
    <row r="752" spans="1:14" x14ac:dyDescent="0.2">
      <c r="A752" s="5"/>
      <c r="B752" s="249"/>
      <c r="C752" s="383" t="str">
        <f ca="1"/>
        <v/>
      </c>
      <c r="D752" s="489" t="str">
        <f ca="1"/>
        <v/>
      </c>
      <c r="E752" s="505" t="str">
        <f ca="1"/>
        <v/>
      </c>
      <c r="F752" s="489" t="str">
        <f ca="1"/>
        <v/>
      </c>
      <c r="G752" s="490" t="str">
        <f ca="1"/>
        <v/>
      </c>
      <c r="H752" s="490" t="str">
        <f ca="1"/>
        <v/>
      </c>
      <c r="I752" s="490" t="str">
        <f ca="1"/>
        <v/>
      </c>
      <c r="J752" s="490" t="str">
        <f ca="1"/>
        <v/>
      </c>
      <c r="K752" s="505" t="str">
        <f ca="1"/>
        <v/>
      </c>
      <c r="L752" s="512" t="str">
        <f ca="1"/>
        <v/>
      </c>
      <c r="M752" s="448" t="str">
        <f ca="1"/>
        <v/>
      </c>
      <c r="N752" s="448" t="str">
        <f ca="1"/>
        <v/>
      </c>
    </row>
    <row r="753" spans="1:14" x14ac:dyDescent="0.2">
      <c r="A753" s="5"/>
      <c r="B753" s="249"/>
      <c r="C753" s="383" t="str">
        <f ca="1"/>
        <v/>
      </c>
      <c r="D753" s="489" t="str">
        <f ca="1"/>
        <v/>
      </c>
      <c r="E753" s="505" t="str">
        <f ca="1"/>
        <v/>
      </c>
      <c r="F753" s="489" t="str">
        <f ca="1"/>
        <v/>
      </c>
      <c r="G753" s="490" t="str">
        <f ca="1"/>
        <v/>
      </c>
      <c r="H753" s="490" t="str">
        <f ca="1"/>
        <v/>
      </c>
      <c r="I753" s="490" t="str">
        <f ca="1"/>
        <v/>
      </c>
      <c r="J753" s="490" t="str">
        <f ca="1"/>
        <v/>
      </c>
      <c r="K753" s="505" t="str">
        <f ca="1"/>
        <v/>
      </c>
      <c r="L753" s="512" t="str">
        <f ca="1"/>
        <v/>
      </c>
      <c r="M753" s="448" t="str">
        <f ca="1"/>
        <v/>
      </c>
      <c r="N753" s="448" t="str">
        <f ca="1"/>
        <v/>
      </c>
    </row>
    <row r="754" spans="1:14" x14ac:dyDescent="0.2">
      <c r="A754" s="5"/>
      <c r="B754" s="249"/>
      <c r="C754" s="383" t="str">
        <f ca="1"/>
        <v/>
      </c>
      <c r="D754" s="489" t="str">
        <f ca="1"/>
        <v/>
      </c>
      <c r="E754" s="505" t="str">
        <f ca="1"/>
        <v/>
      </c>
      <c r="F754" s="489" t="str">
        <f ca="1"/>
        <v/>
      </c>
      <c r="G754" s="490" t="str">
        <f ca="1"/>
        <v/>
      </c>
      <c r="H754" s="490" t="str">
        <f ca="1"/>
        <v/>
      </c>
      <c r="I754" s="490" t="str">
        <f ca="1"/>
        <v/>
      </c>
      <c r="J754" s="490" t="str">
        <f ca="1"/>
        <v/>
      </c>
      <c r="K754" s="505" t="str">
        <f ca="1"/>
        <v/>
      </c>
      <c r="L754" s="512" t="str">
        <f ca="1"/>
        <v/>
      </c>
      <c r="M754" s="448" t="str">
        <f ca="1"/>
        <v/>
      </c>
      <c r="N754" s="448" t="str">
        <f ca="1"/>
        <v/>
      </c>
    </row>
    <row r="755" spans="1:14" x14ac:dyDescent="0.2">
      <c r="A755" s="5"/>
      <c r="B755" s="249"/>
      <c r="C755" s="383" t="str">
        <f ca="1"/>
        <v/>
      </c>
      <c r="D755" s="489" t="str">
        <f ca="1"/>
        <v/>
      </c>
      <c r="E755" s="505" t="str">
        <f ca="1"/>
        <v/>
      </c>
      <c r="F755" s="489" t="str">
        <f ca="1"/>
        <v/>
      </c>
      <c r="G755" s="490" t="str">
        <f ca="1"/>
        <v/>
      </c>
      <c r="H755" s="490" t="str">
        <f ca="1"/>
        <v/>
      </c>
      <c r="I755" s="490" t="str">
        <f ca="1"/>
        <v/>
      </c>
      <c r="J755" s="490" t="str">
        <f ca="1"/>
        <v/>
      </c>
      <c r="K755" s="505" t="str">
        <f ca="1"/>
        <v/>
      </c>
      <c r="L755" s="512" t="str">
        <f ca="1"/>
        <v/>
      </c>
      <c r="M755" s="448" t="str">
        <f ca="1"/>
        <v/>
      </c>
      <c r="N755" s="448" t="str">
        <f ca="1"/>
        <v/>
      </c>
    </row>
    <row r="756" spans="1:14" x14ac:dyDescent="0.2">
      <c r="A756" s="5"/>
      <c r="B756" s="249" t="str">
        <f ca="1">+'I-4 History'!B561</f>
        <v>A-38</v>
      </c>
      <c r="C756" s="14" t="str">
        <f ca="1">+'I-4 History'!C561</f>
        <v>Voluntary Separation Packages (VSP’s)</v>
      </c>
      <c r="D756" s="489"/>
      <c r="E756" s="505"/>
      <c r="F756" s="489"/>
      <c r="G756" s="490"/>
      <c r="H756" s="490"/>
      <c r="I756" s="490"/>
      <c r="J756" s="490"/>
      <c r="K756" s="505"/>
      <c r="L756" s="512"/>
      <c r="M756" s="448"/>
      <c r="N756" s="448"/>
    </row>
    <row r="757" spans="1:14" x14ac:dyDescent="0.2">
      <c r="A757" s="5"/>
      <c r="B757" s="249"/>
      <c r="C757" s="383" t="str">
        <f t="array" aca="1" ref="C757:K766" ca="1">+'A-38'!$A$160:$I$169</f>
        <v>Step Change</v>
      </c>
      <c r="D757" s="489">
        <f ca="1"/>
        <v>0</v>
      </c>
      <c r="E757" s="505">
        <f ca="1"/>
        <v>0</v>
      </c>
      <c r="F757" s="489">
        <f ca="1"/>
        <v>0</v>
      </c>
      <c r="G757" s="490">
        <f ca="1"/>
        <v>0</v>
      </c>
      <c r="H757" s="490">
        <f ca="1"/>
        <v>0</v>
      </c>
      <c r="I757" s="490">
        <f ca="1"/>
        <v>0</v>
      </c>
      <c r="J757" s="490">
        <f ca="1"/>
        <v>0</v>
      </c>
      <c r="K757" s="505">
        <f ca="1"/>
        <v>0</v>
      </c>
      <c r="L757" s="512">
        <f t="array" aca="1" ref="L757:N766" ca="1">+'A-38'!$K$160:$M$169</f>
        <v>0</v>
      </c>
      <c r="M757" s="448">
        <f ca="1"/>
        <v>0</v>
      </c>
      <c r="N757" s="448">
        <f ca="1"/>
        <v>0</v>
      </c>
    </row>
    <row r="758" spans="1:14" x14ac:dyDescent="0.2">
      <c r="A758" s="5"/>
      <c r="B758" s="249"/>
      <c r="C758" s="381" t="str">
        <f ca="1"/>
        <v/>
      </c>
      <c r="D758" s="489" t="str">
        <f ca="1"/>
        <v/>
      </c>
      <c r="E758" s="505" t="str">
        <f ca="1"/>
        <v/>
      </c>
      <c r="F758" s="489" t="str">
        <f ca="1"/>
        <v/>
      </c>
      <c r="G758" s="490" t="str">
        <f ca="1"/>
        <v/>
      </c>
      <c r="H758" s="490" t="str">
        <f ca="1"/>
        <v/>
      </c>
      <c r="I758" s="490" t="str">
        <f ca="1"/>
        <v/>
      </c>
      <c r="J758" s="490" t="str">
        <f ca="1"/>
        <v/>
      </c>
      <c r="K758" s="505" t="str">
        <f ca="1"/>
        <v/>
      </c>
      <c r="L758" s="512" t="str">
        <f ca="1"/>
        <v/>
      </c>
      <c r="M758" s="448" t="str">
        <f ca="1"/>
        <v/>
      </c>
      <c r="N758" s="448" t="str">
        <f ca="1"/>
        <v/>
      </c>
    </row>
    <row r="759" spans="1:14" x14ac:dyDescent="0.2">
      <c r="A759" s="5"/>
      <c r="B759" s="249"/>
      <c r="C759" s="381" t="str">
        <f ca="1"/>
        <v/>
      </c>
      <c r="D759" s="489" t="str">
        <f ca="1"/>
        <v/>
      </c>
      <c r="E759" s="505" t="str">
        <f ca="1"/>
        <v/>
      </c>
      <c r="F759" s="489" t="str">
        <f ca="1"/>
        <v/>
      </c>
      <c r="G759" s="490" t="str">
        <f ca="1"/>
        <v/>
      </c>
      <c r="H759" s="490" t="str">
        <f ca="1"/>
        <v/>
      </c>
      <c r="I759" s="490" t="str">
        <f ca="1"/>
        <v/>
      </c>
      <c r="J759" s="490" t="str">
        <f ca="1"/>
        <v/>
      </c>
      <c r="K759" s="505" t="str">
        <f ca="1"/>
        <v/>
      </c>
      <c r="L759" s="512" t="str">
        <f ca="1"/>
        <v/>
      </c>
      <c r="M759" s="448" t="str">
        <f ca="1"/>
        <v/>
      </c>
      <c r="N759" s="448" t="str">
        <f ca="1"/>
        <v/>
      </c>
    </row>
    <row r="760" spans="1:14" x14ac:dyDescent="0.2">
      <c r="A760" s="5"/>
      <c r="B760" s="249"/>
      <c r="C760" s="381" t="str">
        <f ca="1"/>
        <v/>
      </c>
      <c r="D760" s="489" t="str">
        <f ca="1"/>
        <v/>
      </c>
      <c r="E760" s="505" t="str">
        <f ca="1"/>
        <v/>
      </c>
      <c r="F760" s="489" t="str">
        <f ca="1"/>
        <v/>
      </c>
      <c r="G760" s="490" t="str">
        <f ca="1"/>
        <v/>
      </c>
      <c r="H760" s="490" t="str">
        <f ca="1"/>
        <v/>
      </c>
      <c r="I760" s="490" t="str">
        <f ca="1"/>
        <v/>
      </c>
      <c r="J760" s="490" t="str">
        <f ca="1"/>
        <v/>
      </c>
      <c r="K760" s="505" t="str">
        <f ca="1"/>
        <v/>
      </c>
      <c r="L760" s="512" t="str">
        <f ca="1"/>
        <v/>
      </c>
      <c r="M760" s="448" t="str">
        <f ca="1"/>
        <v/>
      </c>
      <c r="N760" s="448" t="str">
        <f ca="1"/>
        <v/>
      </c>
    </row>
    <row r="761" spans="1:14" x14ac:dyDescent="0.2">
      <c r="A761" s="5"/>
      <c r="B761" s="249"/>
      <c r="C761" s="381" t="str">
        <f ca="1"/>
        <v/>
      </c>
      <c r="D761" s="489" t="str">
        <f ca="1"/>
        <v/>
      </c>
      <c r="E761" s="505" t="str">
        <f ca="1"/>
        <v/>
      </c>
      <c r="F761" s="489" t="str">
        <f ca="1"/>
        <v/>
      </c>
      <c r="G761" s="490" t="str">
        <f ca="1"/>
        <v/>
      </c>
      <c r="H761" s="490" t="str">
        <f ca="1"/>
        <v/>
      </c>
      <c r="I761" s="490" t="str">
        <f ca="1"/>
        <v/>
      </c>
      <c r="J761" s="490" t="str">
        <f ca="1"/>
        <v/>
      </c>
      <c r="K761" s="505" t="str">
        <f ca="1"/>
        <v/>
      </c>
      <c r="L761" s="512" t="str">
        <f ca="1"/>
        <v/>
      </c>
      <c r="M761" s="448" t="str">
        <f ca="1"/>
        <v/>
      </c>
      <c r="N761" s="448" t="str">
        <f ca="1"/>
        <v/>
      </c>
    </row>
    <row r="762" spans="1:14" x14ac:dyDescent="0.2">
      <c r="B762" s="249"/>
      <c r="C762" s="383" t="str">
        <f ca="1"/>
        <v/>
      </c>
      <c r="D762" s="489" t="str">
        <f ca="1"/>
        <v/>
      </c>
      <c r="E762" s="505" t="str">
        <f ca="1"/>
        <v/>
      </c>
      <c r="F762" s="489" t="str">
        <f ca="1"/>
        <v/>
      </c>
      <c r="G762" s="490" t="str">
        <f ca="1"/>
        <v/>
      </c>
      <c r="H762" s="490" t="str">
        <f ca="1"/>
        <v/>
      </c>
      <c r="I762" s="490" t="str">
        <f ca="1"/>
        <v/>
      </c>
      <c r="J762" s="490" t="str">
        <f ca="1"/>
        <v/>
      </c>
      <c r="K762" s="505" t="str">
        <f ca="1"/>
        <v/>
      </c>
      <c r="L762" s="512" t="str">
        <f ca="1"/>
        <v/>
      </c>
      <c r="M762" s="448" t="str">
        <f ca="1"/>
        <v/>
      </c>
      <c r="N762" s="448" t="str">
        <f ca="1"/>
        <v/>
      </c>
    </row>
    <row r="763" spans="1:14" x14ac:dyDescent="0.2">
      <c r="B763" s="249"/>
      <c r="C763" s="383" t="str">
        <f ca="1"/>
        <v/>
      </c>
      <c r="D763" s="489" t="str">
        <f ca="1"/>
        <v/>
      </c>
      <c r="E763" s="505" t="str">
        <f ca="1"/>
        <v/>
      </c>
      <c r="F763" s="489" t="str">
        <f ca="1"/>
        <v/>
      </c>
      <c r="G763" s="490" t="str">
        <f ca="1"/>
        <v/>
      </c>
      <c r="H763" s="490" t="str">
        <f ca="1"/>
        <v/>
      </c>
      <c r="I763" s="490" t="str">
        <f ca="1"/>
        <v/>
      </c>
      <c r="J763" s="490" t="str">
        <f ca="1"/>
        <v/>
      </c>
      <c r="K763" s="505" t="str">
        <f ca="1"/>
        <v/>
      </c>
      <c r="L763" s="512" t="str">
        <f ca="1"/>
        <v/>
      </c>
      <c r="M763" s="448" t="str">
        <f ca="1"/>
        <v/>
      </c>
      <c r="N763" s="448" t="str">
        <f ca="1"/>
        <v/>
      </c>
    </row>
    <row r="764" spans="1:14" x14ac:dyDescent="0.2">
      <c r="B764" s="249"/>
      <c r="C764" s="383" t="str">
        <f ca="1"/>
        <v/>
      </c>
      <c r="D764" s="489" t="str">
        <f ca="1"/>
        <v/>
      </c>
      <c r="E764" s="505" t="str">
        <f ca="1"/>
        <v/>
      </c>
      <c r="F764" s="489" t="str">
        <f ca="1"/>
        <v/>
      </c>
      <c r="G764" s="490" t="str">
        <f ca="1"/>
        <v/>
      </c>
      <c r="H764" s="490" t="str">
        <f ca="1"/>
        <v/>
      </c>
      <c r="I764" s="490" t="str">
        <f ca="1"/>
        <v/>
      </c>
      <c r="J764" s="490" t="str">
        <f ca="1"/>
        <v/>
      </c>
      <c r="K764" s="505" t="str">
        <f ca="1"/>
        <v/>
      </c>
      <c r="L764" s="512" t="str">
        <f ca="1"/>
        <v/>
      </c>
      <c r="M764" s="448" t="str">
        <f ca="1"/>
        <v/>
      </c>
      <c r="N764" s="448" t="str">
        <f ca="1"/>
        <v/>
      </c>
    </row>
    <row r="765" spans="1:14" x14ac:dyDescent="0.2">
      <c r="B765" s="249"/>
      <c r="C765" s="383" t="str">
        <f ca="1"/>
        <v/>
      </c>
      <c r="D765" s="489" t="str">
        <f ca="1"/>
        <v/>
      </c>
      <c r="E765" s="505" t="str">
        <f ca="1"/>
        <v/>
      </c>
      <c r="F765" s="489" t="str">
        <f ca="1"/>
        <v/>
      </c>
      <c r="G765" s="490" t="str">
        <f ca="1"/>
        <v/>
      </c>
      <c r="H765" s="490" t="str">
        <f ca="1"/>
        <v/>
      </c>
      <c r="I765" s="490" t="str">
        <f ca="1"/>
        <v/>
      </c>
      <c r="J765" s="490" t="str">
        <f ca="1"/>
        <v/>
      </c>
      <c r="K765" s="505" t="str">
        <f ca="1"/>
        <v/>
      </c>
      <c r="L765" s="512" t="str">
        <f ca="1"/>
        <v/>
      </c>
      <c r="M765" s="448" t="str">
        <f ca="1"/>
        <v/>
      </c>
      <c r="N765" s="448" t="str">
        <f ca="1"/>
        <v/>
      </c>
    </row>
    <row r="766" spans="1:14" x14ac:dyDescent="0.2">
      <c r="B766" s="249"/>
      <c r="C766" s="383" t="str">
        <f ca="1"/>
        <v/>
      </c>
      <c r="D766" s="489" t="str">
        <f ca="1"/>
        <v/>
      </c>
      <c r="E766" s="505" t="str">
        <f ca="1"/>
        <v/>
      </c>
      <c r="F766" s="489" t="str">
        <f ca="1"/>
        <v/>
      </c>
      <c r="G766" s="490" t="str">
        <f ca="1"/>
        <v/>
      </c>
      <c r="H766" s="490" t="str">
        <f ca="1"/>
        <v/>
      </c>
      <c r="I766" s="490" t="str">
        <f ca="1"/>
        <v/>
      </c>
      <c r="J766" s="490" t="str">
        <f ca="1"/>
        <v/>
      </c>
      <c r="K766" s="505" t="str">
        <f ca="1"/>
        <v/>
      </c>
      <c r="L766" s="512" t="str">
        <f ca="1"/>
        <v/>
      </c>
      <c r="M766" s="448" t="str">
        <f ca="1"/>
        <v/>
      </c>
      <c r="N766" s="448" t="str">
        <f ca="1"/>
        <v/>
      </c>
    </row>
    <row r="767" spans="1:14" x14ac:dyDescent="0.2">
      <c r="A767" s="5"/>
      <c r="B767" s="249" t="str">
        <f ca="1">+'I-4 History'!B570</f>
        <v>A-39</v>
      </c>
      <c r="C767" s="14" t="str">
        <f ca="1">+'I-4 History'!C570</f>
        <v>Superannuation</v>
      </c>
      <c r="D767" s="489"/>
      <c r="E767" s="505"/>
      <c r="F767" s="489"/>
      <c r="G767" s="490"/>
      <c r="H767" s="490"/>
      <c r="I767" s="490"/>
      <c r="J767" s="490"/>
      <c r="K767" s="505"/>
      <c r="L767" s="512"/>
      <c r="M767" s="448"/>
      <c r="N767" s="448"/>
    </row>
    <row r="768" spans="1:14" x14ac:dyDescent="0.2">
      <c r="A768" s="5"/>
      <c r="B768" s="249"/>
      <c r="C768" s="383" t="str">
        <f t="array" aca="1" ref="C768:K777" ca="1">+'A-39'!$A$160:$I$169</f>
        <v xml:space="preserve">Step Change </v>
      </c>
      <c r="D768" s="489">
        <f ca="1"/>
        <v>0</v>
      </c>
      <c r="E768" s="505">
        <f ca="1"/>
        <v>0</v>
      </c>
      <c r="F768" s="489">
        <f ca="1"/>
        <v>0</v>
      </c>
      <c r="G768" s="490">
        <f ca="1"/>
        <v>0</v>
      </c>
      <c r="H768" s="490">
        <f ca="1"/>
        <v>0</v>
      </c>
      <c r="I768" s="490">
        <f ca="1"/>
        <v>0</v>
      </c>
      <c r="J768" s="490">
        <f ca="1"/>
        <v>0</v>
      </c>
      <c r="K768" s="505">
        <f ca="1"/>
        <v>0</v>
      </c>
      <c r="L768" s="512">
        <f t="array" aca="1" ref="L768:N777" ca="1">+'A-39'!$K$160:$M$169</f>
        <v>0</v>
      </c>
      <c r="M768" s="448">
        <f ca="1"/>
        <v>0</v>
      </c>
      <c r="N768" s="448">
        <f ca="1"/>
        <v>0</v>
      </c>
    </row>
    <row r="769" spans="1:14" x14ac:dyDescent="0.2">
      <c r="A769" s="5"/>
      <c r="B769" s="249"/>
      <c r="C769" s="381" t="str">
        <f ca="1"/>
        <v/>
      </c>
      <c r="D769" s="489" t="str">
        <f ca="1"/>
        <v/>
      </c>
      <c r="E769" s="505" t="str">
        <f ca="1"/>
        <v/>
      </c>
      <c r="F769" s="489" t="str">
        <f ca="1"/>
        <v/>
      </c>
      <c r="G769" s="490" t="str">
        <f ca="1"/>
        <v/>
      </c>
      <c r="H769" s="490" t="str">
        <f ca="1"/>
        <v/>
      </c>
      <c r="I769" s="490" t="str">
        <f ca="1"/>
        <v/>
      </c>
      <c r="J769" s="490" t="str">
        <f ca="1"/>
        <v/>
      </c>
      <c r="K769" s="505" t="str">
        <f ca="1"/>
        <v/>
      </c>
      <c r="L769" s="512" t="str">
        <f ca="1"/>
        <v/>
      </c>
      <c r="M769" s="448" t="str">
        <f ca="1"/>
        <v/>
      </c>
      <c r="N769" s="448" t="str">
        <f ca="1"/>
        <v/>
      </c>
    </row>
    <row r="770" spans="1:14" x14ac:dyDescent="0.2">
      <c r="A770" s="5"/>
      <c r="B770" s="249"/>
      <c r="C770" s="381" t="str">
        <f ca="1"/>
        <v/>
      </c>
      <c r="D770" s="489" t="str">
        <f ca="1"/>
        <v/>
      </c>
      <c r="E770" s="505" t="str">
        <f ca="1"/>
        <v/>
      </c>
      <c r="F770" s="489" t="str">
        <f ca="1"/>
        <v/>
      </c>
      <c r="G770" s="490" t="str">
        <f ca="1"/>
        <v/>
      </c>
      <c r="H770" s="490" t="str">
        <f ca="1"/>
        <v/>
      </c>
      <c r="I770" s="490" t="str">
        <f ca="1"/>
        <v/>
      </c>
      <c r="J770" s="490" t="str">
        <f ca="1"/>
        <v/>
      </c>
      <c r="K770" s="505" t="str">
        <f ca="1"/>
        <v/>
      </c>
      <c r="L770" s="512" t="str">
        <f ca="1"/>
        <v/>
      </c>
      <c r="M770" s="448" t="str">
        <f ca="1"/>
        <v/>
      </c>
      <c r="N770" s="448" t="str">
        <f ca="1"/>
        <v/>
      </c>
    </row>
    <row r="771" spans="1:14" x14ac:dyDescent="0.2">
      <c r="A771" s="5"/>
      <c r="B771" s="249"/>
      <c r="C771" s="381" t="str">
        <f ca="1"/>
        <v/>
      </c>
      <c r="D771" s="489" t="str">
        <f ca="1"/>
        <v/>
      </c>
      <c r="E771" s="505" t="str">
        <f ca="1"/>
        <v/>
      </c>
      <c r="F771" s="489" t="str">
        <f ca="1"/>
        <v/>
      </c>
      <c r="G771" s="490" t="str">
        <f ca="1"/>
        <v/>
      </c>
      <c r="H771" s="490" t="str">
        <f ca="1"/>
        <v/>
      </c>
      <c r="I771" s="490" t="str">
        <f ca="1"/>
        <v/>
      </c>
      <c r="J771" s="490" t="str">
        <f ca="1"/>
        <v/>
      </c>
      <c r="K771" s="505" t="str">
        <f ca="1"/>
        <v/>
      </c>
      <c r="L771" s="512" t="str">
        <f ca="1"/>
        <v/>
      </c>
      <c r="M771" s="448" t="str">
        <f ca="1"/>
        <v/>
      </c>
      <c r="N771" s="448" t="str">
        <f ca="1"/>
        <v/>
      </c>
    </row>
    <row r="772" spans="1:14" x14ac:dyDescent="0.2">
      <c r="A772" s="5"/>
      <c r="B772" s="249"/>
      <c r="C772" s="381" t="str">
        <f ca="1"/>
        <v/>
      </c>
      <c r="D772" s="489" t="str">
        <f ca="1"/>
        <v/>
      </c>
      <c r="E772" s="505" t="str">
        <f ca="1"/>
        <v/>
      </c>
      <c r="F772" s="489" t="str">
        <f ca="1"/>
        <v/>
      </c>
      <c r="G772" s="490" t="str">
        <f ca="1"/>
        <v/>
      </c>
      <c r="H772" s="490" t="str">
        <f ca="1"/>
        <v/>
      </c>
      <c r="I772" s="490" t="str">
        <f ca="1"/>
        <v/>
      </c>
      <c r="J772" s="490" t="str">
        <f ca="1"/>
        <v/>
      </c>
      <c r="K772" s="505" t="str">
        <f ca="1"/>
        <v/>
      </c>
      <c r="L772" s="512" t="str">
        <f ca="1"/>
        <v/>
      </c>
      <c r="M772" s="448" t="str">
        <f ca="1"/>
        <v/>
      </c>
      <c r="N772" s="448" t="str">
        <f ca="1"/>
        <v/>
      </c>
    </row>
    <row r="773" spans="1:14" x14ac:dyDescent="0.2">
      <c r="B773" s="249"/>
      <c r="C773" s="383" t="str">
        <f ca="1"/>
        <v/>
      </c>
      <c r="D773" s="489" t="str">
        <f ca="1"/>
        <v/>
      </c>
      <c r="E773" s="505" t="str">
        <f ca="1"/>
        <v/>
      </c>
      <c r="F773" s="489" t="str">
        <f ca="1"/>
        <v/>
      </c>
      <c r="G773" s="490" t="str">
        <f ca="1"/>
        <v/>
      </c>
      <c r="H773" s="490" t="str">
        <f ca="1"/>
        <v/>
      </c>
      <c r="I773" s="490" t="str">
        <f ca="1"/>
        <v/>
      </c>
      <c r="J773" s="490" t="str">
        <f ca="1"/>
        <v/>
      </c>
      <c r="K773" s="505" t="str">
        <f ca="1"/>
        <v/>
      </c>
      <c r="L773" s="512" t="str">
        <f ca="1"/>
        <v/>
      </c>
      <c r="M773" s="448" t="str">
        <f ca="1"/>
        <v/>
      </c>
      <c r="N773" s="448" t="str">
        <f ca="1"/>
        <v/>
      </c>
    </row>
    <row r="774" spans="1:14" x14ac:dyDescent="0.2">
      <c r="B774" s="249"/>
      <c r="C774" s="383" t="str">
        <f ca="1"/>
        <v/>
      </c>
      <c r="D774" s="489" t="str">
        <f ca="1"/>
        <v/>
      </c>
      <c r="E774" s="505" t="str">
        <f ca="1"/>
        <v/>
      </c>
      <c r="F774" s="489" t="str">
        <f ca="1"/>
        <v/>
      </c>
      <c r="G774" s="490" t="str">
        <f ca="1"/>
        <v/>
      </c>
      <c r="H774" s="490" t="str">
        <f ca="1"/>
        <v/>
      </c>
      <c r="I774" s="490" t="str">
        <f ca="1"/>
        <v/>
      </c>
      <c r="J774" s="490" t="str">
        <f ca="1"/>
        <v/>
      </c>
      <c r="K774" s="505" t="str">
        <f ca="1"/>
        <v/>
      </c>
      <c r="L774" s="512" t="str">
        <f ca="1"/>
        <v/>
      </c>
      <c r="M774" s="448" t="str">
        <f ca="1"/>
        <v/>
      </c>
      <c r="N774" s="448" t="str">
        <f ca="1"/>
        <v/>
      </c>
    </row>
    <row r="775" spans="1:14" x14ac:dyDescent="0.2">
      <c r="B775" s="249"/>
      <c r="C775" s="383" t="str">
        <f ca="1"/>
        <v/>
      </c>
      <c r="D775" s="489" t="str">
        <f ca="1"/>
        <v/>
      </c>
      <c r="E775" s="505" t="str">
        <f ca="1"/>
        <v/>
      </c>
      <c r="F775" s="489" t="str">
        <f ca="1"/>
        <v/>
      </c>
      <c r="G775" s="490" t="str">
        <f ca="1"/>
        <v/>
      </c>
      <c r="H775" s="490" t="str">
        <f ca="1"/>
        <v/>
      </c>
      <c r="I775" s="490" t="str">
        <f ca="1"/>
        <v/>
      </c>
      <c r="J775" s="490" t="str">
        <f ca="1"/>
        <v/>
      </c>
      <c r="K775" s="505" t="str">
        <f ca="1"/>
        <v/>
      </c>
      <c r="L775" s="512" t="str">
        <f ca="1"/>
        <v/>
      </c>
      <c r="M775" s="448" t="str">
        <f ca="1"/>
        <v/>
      </c>
      <c r="N775" s="448" t="str">
        <f ca="1"/>
        <v/>
      </c>
    </row>
    <row r="776" spans="1:14" x14ac:dyDescent="0.2">
      <c r="B776" s="249"/>
      <c r="C776" s="383" t="str">
        <f ca="1"/>
        <v/>
      </c>
      <c r="D776" s="489" t="str">
        <f ca="1"/>
        <v/>
      </c>
      <c r="E776" s="505" t="str">
        <f ca="1"/>
        <v/>
      </c>
      <c r="F776" s="489" t="str">
        <f ca="1"/>
        <v/>
      </c>
      <c r="G776" s="490" t="str">
        <f ca="1"/>
        <v/>
      </c>
      <c r="H776" s="490" t="str">
        <f ca="1"/>
        <v/>
      </c>
      <c r="I776" s="490" t="str">
        <f ca="1"/>
        <v/>
      </c>
      <c r="J776" s="490" t="str">
        <f ca="1"/>
        <v/>
      </c>
      <c r="K776" s="505" t="str">
        <f ca="1"/>
        <v/>
      </c>
      <c r="L776" s="512" t="str">
        <f ca="1"/>
        <v/>
      </c>
      <c r="M776" s="448" t="str">
        <f ca="1"/>
        <v/>
      </c>
      <c r="N776" s="448" t="str">
        <f ca="1"/>
        <v/>
      </c>
    </row>
    <row r="777" spans="1:14" x14ac:dyDescent="0.2">
      <c r="B777" s="249"/>
      <c r="C777" s="383" t="str">
        <f ca="1"/>
        <v/>
      </c>
      <c r="D777" s="489" t="str">
        <f ca="1"/>
        <v/>
      </c>
      <c r="E777" s="505" t="str">
        <f ca="1"/>
        <v/>
      </c>
      <c r="F777" s="489" t="str">
        <f ca="1"/>
        <v/>
      </c>
      <c r="G777" s="490" t="str">
        <f ca="1"/>
        <v/>
      </c>
      <c r="H777" s="490" t="str">
        <f ca="1"/>
        <v/>
      </c>
      <c r="I777" s="490" t="str">
        <f ca="1"/>
        <v/>
      </c>
      <c r="J777" s="490" t="str">
        <f ca="1"/>
        <v/>
      </c>
      <c r="K777" s="505" t="str">
        <f ca="1"/>
        <v/>
      </c>
      <c r="L777" s="512" t="str">
        <f ca="1"/>
        <v/>
      </c>
      <c r="M777" s="448" t="str">
        <f ca="1"/>
        <v/>
      </c>
      <c r="N777" s="448" t="str">
        <f ca="1"/>
        <v/>
      </c>
    </row>
    <row r="778" spans="1:14" x14ac:dyDescent="0.2">
      <c r="A778" s="5"/>
      <c r="B778" s="249" t="str">
        <f ca="1">+'I-4 History'!B579</f>
        <v>A-40</v>
      </c>
      <c r="C778" s="14" t="str">
        <f ca="1">+'I-4 History'!C579</f>
        <v>Self Insurance</v>
      </c>
      <c r="D778" s="489"/>
      <c r="E778" s="505"/>
      <c r="F778" s="489"/>
      <c r="G778" s="490"/>
      <c r="H778" s="490"/>
      <c r="I778" s="490"/>
      <c r="J778" s="490"/>
      <c r="K778" s="505"/>
      <c r="L778" s="512"/>
      <c r="M778" s="448"/>
      <c r="N778" s="448"/>
    </row>
    <row r="779" spans="1:14" x14ac:dyDescent="0.2">
      <c r="A779" s="5"/>
      <c r="B779" s="249"/>
      <c r="C779" s="383" t="str">
        <f t="array" aca="1" ref="C779:K788" ca="1">+'A-40'!$A$160:$I$169</f>
        <v>Step Change</v>
      </c>
      <c r="D779" s="489">
        <f ca="1"/>
        <v>0</v>
      </c>
      <c r="E779" s="505">
        <f ca="1"/>
        <v>0</v>
      </c>
      <c r="F779" s="489">
        <f ca="1"/>
        <v>0</v>
      </c>
      <c r="G779" s="490">
        <f ca="1"/>
        <v>0</v>
      </c>
      <c r="H779" s="490">
        <f ca="1"/>
        <v>0</v>
      </c>
      <c r="I779" s="490">
        <f ca="1"/>
        <v>0</v>
      </c>
      <c r="J779" s="490">
        <f ca="1"/>
        <v>0</v>
      </c>
      <c r="K779" s="505">
        <f ca="1"/>
        <v>0</v>
      </c>
      <c r="L779" s="512">
        <f t="array" aca="1" ref="L779:N788" ca="1">+'A-40'!$K$160:$M$169</f>
        <v>0</v>
      </c>
      <c r="M779" s="448">
        <f ca="1"/>
        <v>0</v>
      </c>
      <c r="N779" s="448">
        <f ca="1"/>
        <v>0</v>
      </c>
    </row>
    <row r="780" spans="1:14" x14ac:dyDescent="0.2">
      <c r="A780" s="5"/>
      <c r="B780" s="249"/>
      <c r="C780" s="381" t="str">
        <f ca="1"/>
        <v/>
      </c>
      <c r="D780" s="489" t="str">
        <f ca="1"/>
        <v/>
      </c>
      <c r="E780" s="505" t="str">
        <f ca="1"/>
        <v/>
      </c>
      <c r="F780" s="489" t="str">
        <f ca="1"/>
        <v/>
      </c>
      <c r="G780" s="490" t="str">
        <f ca="1"/>
        <v/>
      </c>
      <c r="H780" s="490" t="str">
        <f ca="1"/>
        <v/>
      </c>
      <c r="I780" s="490" t="str">
        <f ca="1"/>
        <v/>
      </c>
      <c r="J780" s="490" t="str">
        <f ca="1"/>
        <v/>
      </c>
      <c r="K780" s="505" t="str">
        <f ca="1"/>
        <v/>
      </c>
      <c r="L780" s="512" t="str">
        <f ca="1"/>
        <v/>
      </c>
      <c r="M780" s="448" t="str">
        <f ca="1"/>
        <v/>
      </c>
      <c r="N780" s="448" t="str">
        <f ca="1"/>
        <v/>
      </c>
    </row>
    <row r="781" spans="1:14" x14ac:dyDescent="0.2">
      <c r="A781" s="5"/>
      <c r="B781" s="249"/>
      <c r="C781" s="381" t="str">
        <f ca="1"/>
        <v/>
      </c>
      <c r="D781" s="489" t="str">
        <f ca="1"/>
        <v/>
      </c>
      <c r="E781" s="505" t="str">
        <f ca="1"/>
        <v/>
      </c>
      <c r="F781" s="489" t="str">
        <f ca="1"/>
        <v/>
      </c>
      <c r="G781" s="490" t="str">
        <f ca="1"/>
        <v/>
      </c>
      <c r="H781" s="490" t="str">
        <f ca="1"/>
        <v/>
      </c>
      <c r="I781" s="490" t="str">
        <f ca="1"/>
        <v/>
      </c>
      <c r="J781" s="490" t="str">
        <f ca="1"/>
        <v/>
      </c>
      <c r="K781" s="505" t="str">
        <f ca="1"/>
        <v/>
      </c>
      <c r="L781" s="512" t="str">
        <f ca="1"/>
        <v/>
      </c>
      <c r="M781" s="448" t="str">
        <f ca="1"/>
        <v/>
      </c>
      <c r="N781" s="448" t="str">
        <f ca="1"/>
        <v/>
      </c>
    </row>
    <row r="782" spans="1:14" x14ac:dyDescent="0.2">
      <c r="A782" s="5"/>
      <c r="B782" s="249"/>
      <c r="C782" s="381" t="str">
        <f ca="1"/>
        <v/>
      </c>
      <c r="D782" s="489" t="str">
        <f ca="1"/>
        <v/>
      </c>
      <c r="E782" s="505" t="str">
        <f ca="1"/>
        <v/>
      </c>
      <c r="F782" s="489" t="str">
        <f ca="1"/>
        <v/>
      </c>
      <c r="G782" s="490" t="str">
        <f ca="1"/>
        <v/>
      </c>
      <c r="H782" s="490" t="str">
        <f ca="1"/>
        <v/>
      </c>
      <c r="I782" s="490" t="str">
        <f ca="1"/>
        <v/>
      </c>
      <c r="J782" s="490" t="str">
        <f ca="1"/>
        <v/>
      </c>
      <c r="K782" s="505" t="str">
        <f ca="1"/>
        <v/>
      </c>
      <c r="L782" s="512" t="str">
        <f ca="1"/>
        <v/>
      </c>
      <c r="M782" s="448" t="str">
        <f ca="1"/>
        <v/>
      </c>
      <c r="N782" s="448" t="str">
        <f ca="1"/>
        <v/>
      </c>
    </row>
    <row r="783" spans="1:14" x14ac:dyDescent="0.2">
      <c r="A783" s="5"/>
      <c r="B783" s="249"/>
      <c r="C783" s="381" t="str">
        <f ca="1"/>
        <v/>
      </c>
      <c r="D783" s="489" t="str">
        <f ca="1"/>
        <v/>
      </c>
      <c r="E783" s="505" t="str">
        <f ca="1"/>
        <v/>
      </c>
      <c r="F783" s="489" t="str">
        <f ca="1"/>
        <v/>
      </c>
      <c r="G783" s="490" t="str">
        <f ca="1"/>
        <v/>
      </c>
      <c r="H783" s="490" t="str">
        <f ca="1"/>
        <v/>
      </c>
      <c r="I783" s="490" t="str">
        <f ca="1"/>
        <v/>
      </c>
      <c r="J783" s="490" t="str">
        <f ca="1"/>
        <v/>
      </c>
      <c r="K783" s="505" t="str">
        <f ca="1"/>
        <v/>
      </c>
      <c r="L783" s="512" t="str">
        <f ca="1"/>
        <v/>
      </c>
      <c r="M783" s="448" t="str">
        <f ca="1"/>
        <v/>
      </c>
      <c r="N783" s="448" t="str">
        <f ca="1"/>
        <v/>
      </c>
    </row>
    <row r="784" spans="1:14" x14ac:dyDescent="0.2">
      <c r="B784" s="249"/>
      <c r="C784" s="383" t="str">
        <f ca="1"/>
        <v/>
      </c>
      <c r="D784" s="489" t="str">
        <f ca="1"/>
        <v/>
      </c>
      <c r="E784" s="505" t="str">
        <f ca="1"/>
        <v/>
      </c>
      <c r="F784" s="489" t="str">
        <f ca="1"/>
        <v/>
      </c>
      <c r="G784" s="490" t="str">
        <f ca="1"/>
        <v/>
      </c>
      <c r="H784" s="490" t="str">
        <f ca="1"/>
        <v/>
      </c>
      <c r="I784" s="490" t="str">
        <f ca="1"/>
        <v/>
      </c>
      <c r="J784" s="490" t="str">
        <f ca="1"/>
        <v/>
      </c>
      <c r="K784" s="505" t="str">
        <f ca="1"/>
        <v/>
      </c>
      <c r="L784" s="512" t="str">
        <f ca="1"/>
        <v/>
      </c>
      <c r="M784" s="448" t="str">
        <f ca="1"/>
        <v/>
      </c>
      <c r="N784" s="448" t="str">
        <f ca="1"/>
        <v/>
      </c>
    </row>
    <row r="785" spans="1:14" x14ac:dyDescent="0.2">
      <c r="B785" s="249"/>
      <c r="C785" s="383" t="str">
        <f ca="1"/>
        <v/>
      </c>
      <c r="D785" s="489" t="str">
        <f ca="1"/>
        <v/>
      </c>
      <c r="E785" s="505" t="str">
        <f ca="1"/>
        <v/>
      </c>
      <c r="F785" s="489" t="str">
        <f ca="1"/>
        <v/>
      </c>
      <c r="G785" s="490" t="str">
        <f ca="1"/>
        <v/>
      </c>
      <c r="H785" s="490" t="str">
        <f ca="1"/>
        <v/>
      </c>
      <c r="I785" s="490" t="str">
        <f ca="1"/>
        <v/>
      </c>
      <c r="J785" s="490" t="str">
        <f ca="1"/>
        <v/>
      </c>
      <c r="K785" s="505" t="str">
        <f ca="1"/>
        <v/>
      </c>
      <c r="L785" s="512" t="str">
        <f ca="1"/>
        <v/>
      </c>
      <c r="M785" s="448" t="str">
        <f ca="1"/>
        <v/>
      </c>
      <c r="N785" s="448" t="str">
        <f ca="1"/>
        <v/>
      </c>
    </row>
    <row r="786" spans="1:14" x14ac:dyDescent="0.2">
      <c r="B786" s="249"/>
      <c r="C786" s="383" t="str">
        <f ca="1"/>
        <v/>
      </c>
      <c r="D786" s="489" t="str">
        <f ca="1"/>
        <v/>
      </c>
      <c r="E786" s="505" t="str">
        <f ca="1"/>
        <v/>
      </c>
      <c r="F786" s="489" t="str">
        <f ca="1"/>
        <v/>
      </c>
      <c r="G786" s="490" t="str">
        <f ca="1"/>
        <v/>
      </c>
      <c r="H786" s="490" t="str">
        <f ca="1"/>
        <v/>
      </c>
      <c r="I786" s="490" t="str">
        <f ca="1"/>
        <v/>
      </c>
      <c r="J786" s="490" t="str">
        <f ca="1"/>
        <v/>
      </c>
      <c r="K786" s="505" t="str">
        <f ca="1"/>
        <v/>
      </c>
      <c r="L786" s="512" t="str">
        <f ca="1"/>
        <v/>
      </c>
      <c r="M786" s="448" t="str">
        <f ca="1"/>
        <v/>
      </c>
      <c r="N786" s="448" t="str">
        <f ca="1"/>
        <v/>
      </c>
    </row>
    <row r="787" spans="1:14" x14ac:dyDescent="0.2">
      <c r="B787" s="249"/>
      <c r="C787" s="383" t="str">
        <f ca="1"/>
        <v/>
      </c>
      <c r="D787" s="489" t="str">
        <f ca="1"/>
        <v/>
      </c>
      <c r="E787" s="505" t="str">
        <f ca="1"/>
        <v/>
      </c>
      <c r="F787" s="489" t="str">
        <f ca="1"/>
        <v/>
      </c>
      <c r="G787" s="490" t="str">
        <f ca="1"/>
        <v/>
      </c>
      <c r="H787" s="490" t="str">
        <f ca="1"/>
        <v/>
      </c>
      <c r="I787" s="490" t="str">
        <f ca="1"/>
        <v/>
      </c>
      <c r="J787" s="490" t="str">
        <f ca="1"/>
        <v/>
      </c>
      <c r="K787" s="505" t="str">
        <f ca="1"/>
        <v/>
      </c>
      <c r="L787" s="512" t="str">
        <f ca="1"/>
        <v/>
      </c>
      <c r="M787" s="448" t="str">
        <f ca="1"/>
        <v/>
      </c>
      <c r="N787" s="448" t="str">
        <f ca="1"/>
        <v/>
      </c>
    </row>
    <row r="788" spans="1:14" x14ac:dyDescent="0.2">
      <c r="B788" s="249"/>
      <c r="C788" s="383" t="str">
        <f ca="1"/>
        <v/>
      </c>
      <c r="D788" s="489" t="str">
        <f ca="1"/>
        <v/>
      </c>
      <c r="E788" s="505" t="str">
        <f ca="1"/>
        <v/>
      </c>
      <c r="F788" s="489" t="str">
        <f ca="1"/>
        <v/>
      </c>
      <c r="G788" s="490" t="str">
        <f ca="1"/>
        <v/>
      </c>
      <c r="H788" s="490" t="str">
        <f ca="1"/>
        <v/>
      </c>
      <c r="I788" s="490" t="str">
        <f ca="1"/>
        <v/>
      </c>
      <c r="J788" s="490" t="str">
        <f ca="1"/>
        <v/>
      </c>
      <c r="K788" s="505" t="str">
        <f ca="1"/>
        <v/>
      </c>
      <c r="L788" s="512" t="str">
        <f ca="1"/>
        <v/>
      </c>
      <c r="M788" s="448" t="str">
        <f ca="1"/>
        <v/>
      </c>
      <c r="N788" s="448" t="str">
        <f ca="1"/>
        <v/>
      </c>
    </row>
    <row r="789" spans="1:14" x14ac:dyDescent="0.2">
      <c r="A789" s="5"/>
      <c r="B789" s="249">
        <f ca="1">+'I-4 History'!B588</f>
        <v>0</v>
      </c>
      <c r="C789" s="14" t="e">
        <f ca="1">+'I-4 History'!C588</f>
        <v>#N/A</v>
      </c>
      <c r="D789" s="489"/>
      <c r="E789" s="505"/>
      <c r="F789" s="489"/>
      <c r="G789" s="490"/>
      <c r="H789" s="490"/>
      <c r="I789" s="490"/>
      <c r="J789" s="490"/>
      <c r="K789" s="505"/>
      <c r="L789" s="512"/>
      <c r="M789" s="448"/>
      <c r="N789" s="448"/>
    </row>
    <row r="790" spans="1:14" x14ac:dyDescent="0.2">
      <c r="A790" s="5"/>
      <c r="B790" s="249"/>
      <c r="C790" s="383" t="str">
        <f t="array" aca="1" ref="C790:K799" ca="1">+'A-41'!$A$160:$I$169</f>
        <v>Step Change</v>
      </c>
      <c r="D790" s="489">
        <f ca="1"/>
        <v>0</v>
      </c>
      <c r="E790" s="505">
        <f ca="1"/>
        <v>0</v>
      </c>
      <c r="F790" s="489">
        <f ca="1"/>
        <v>0</v>
      </c>
      <c r="G790" s="490">
        <f ca="1"/>
        <v>0</v>
      </c>
      <c r="H790" s="490">
        <f ca="1"/>
        <v>0</v>
      </c>
      <c r="I790" s="490">
        <f ca="1"/>
        <v>0</v>
      </c>
      <c r="J790" s="490">
        <f ca="1"/>
        <v>0</v>
      </c>
      <c r="K790" s="505">
        <f ca="1"/>
        <v>0</v>
      </c>
      <c r="L790" s="512">
        <f t="array" aca="1" ref="L790:N799" ca="1">+'A-41'!$K$160:$M$169</f>
        <v>0</v>
      </c>
      <c r="M790" s="448">
        <f ca="1"/>
        <v>0</v>
      </c>
      <c r="N790" s="448">
        <f ca="1"/>
        <v>0</v>
      </c>
    </row>
    <row r="791" spans="1:14" x14ac:dyDescent="0.2">
      <c r="A791" s="5"/>
      <c r="B791" s="249"/>
      <c r="C791" s="381" t="str">
        <f ca="1"/>
        <v/>
      </c>
      <c r="D791" s="489" t="str">
        <f ca="1"/>
        <v/>
      </c>
      <c r="E791" s="505" t="str">
        <f ca="1"/>
        <v/>
      </c>
      <c r="F791" s="489" t="str">
        <f ca="1"/>
        <v/>
      </c>
      <c r="G791" s="490" t="str">
        <f ca="1"/>
        <v/>
      </c>
      <c r="H791" s="490" t="str">
        <f ca="1"/>
        <v/>
      </c>
      <c r="I791" s="490" t="str">
        <f ca="1"/>
        <v/>
      </c>
      <c r="J791" s="490" t="str">
        <f ca="1"/>
        <v/>
      </c>
      <c r="K791" s="505" t="str">
        <f ca="1"/>
        <v/>
      </c>
      <c r="L791" s="512" t="str">
        <f ca="1"/>
        <v/>
      </c>
      <c r="M791" s="448" t="str">
        <f ca="1"/>
        <v/>
      </c>
      <c r="N791" s="448" t="str">
        <f ca="1"/>
        <v/>
      </c>
    </row>
    <row r="792" spans="1:14" x14ac:dyDescent="0.2">
      <c r="A792" s="5"/>
      <c r="B792" s="249"/>
      <c r="C792" s="381" t="str">
        <f ca="1"/>
        <v/>
      </c>
      <c r="D792" s="489" t="str">
        <f ca="1"/>
        <v/>
      </c>
      <c r="E792" s="505" t="str">
        <f ca="1"/>
        <v/>
      </c>
      <c r="F792" s="489" t="str">
        <f ca="1"/>
        <v/>
      </c>
      <c r="G792" s="490" t="str">
        <f ca="1"/>
        <v/>
      </c>
      <c r="H792" s="490" t="str">
        <f ca="1"/>
        <v/>
      </c>
      <c r="I792" s="490" t="str">
        <f ca="1"/>
        <v/>
      </c>
      <c r="J792" s="490" t="str">
        <f ca="1"/>
        <v/>
      </c>
      <c r="K792" s="505" t="str">
        <f ca="1"/>
        <v/>
      </c>
      <c r="L792" s="512" t="str">
        <f ca="1"/>
        <v/>
      </c>
      <c r="M792" s="448" t="str">
        <f ca="1"/>
        <v/>
      </c>
      <c r="N792" s="448" t="str">
        <f ca="1"/>
        <v/>
      </c>
    </row>
    <row r="793" spans="1:14" x14ac:dyDescent="0.2">
      <c r="A793" s="5"/>
      <c r="B793" s="249"/>
      <c r="C793" s="381" t="str">
        <f ca="1"/>
        <v/>
      </c>
      <c r="D793" s="489" t="str">
        <f ca="1"/>
        <v/>
      </c>
      <c r="E793" s="505" t="str">
        <f ca="1"/>
        <v/>
      </c>
      <c r="F793" s="489" t="str">
        <f ca="1"/>
        <v/>
      </c>
      <c r="G793" s="490" t="str">
        <f ca="1"/>
        <v/>
      </c>
      <c r="H793" s="490" t="str">
        <f ca="1"/>
        <v/>
      </c>
      <c r="I793" s="490" t="str">
        <f ca="1"/>
        <v/>
      </c>
      <c r="J793" s="490" t="str">
        <f ca="1"/>
        <v/>
      </c>
      <c r="K793" s="505" t="str">
        <f ca="1"/>
        <v/>
      </c>
      <c r="L793" s="512" t="str">
        <f ca="1"/>
        <v/>
      </c>
      <c r="M793" s="448" t="str">
        <f ca="1"/>
        <v/>
      </c>
      <c r="N793" s="448" t="str">
        <f ca="1"/>
        <v/>
      </c>
    </row>
    <row r="794" spans="1:14" x14ac:dyDescent="0.2">
      <c r="A794" s="5"/>
      <c r="B794" s="249"/>
      <c r="C794" s="381" t="str">
        <f ca="1"/>
        <v/>
      </c>
      <c r="D794" s="489" t="str">
        <f ca="1"/>
        <v/>
      </c>
      <c r="E794" s="505" t="str">
        <f ca="1"/>
        <v/>
      </c>
      <c r="F794" s="489" t="str">
        <f ca="1"/>
        <v/>
      </c>
      <c r="G794" s="490" t="str">
        <f ca="1"/>
        <v/>
      </c>
      <c r="H794" s="490" t="str">
        <f ca="1"/>
        <v/>
      </c>
      <c r="I794" s="490" t="str">
        <f ca="1"/>
        <v/>
      </c>
      <c r="J794" s="490" t="str">
        <f ca="1"/>
        <v/>
      </c>
      <c r="K794" s="505" t="str">
        <f ca="1"/>
        <v/>
      </c>
      <c r="L794" s="512" t="str">
        <f ca="1"/>
        <v/>
      </c>
      <c r="M794" s="448" t="str">
        <f ca="1"/>
        <v/>
      </c>
      <c r="N794" s="448" t="str">
        <f ca="1"/>
        <v/>
      </c>
    </row>
    <row r="795" spans="1:14" x14ac:dyDescent="0.2">
      <c r="B795" s="249"/>
      <c r="C795" s="383" t="str">
        <f ca="1"/>
        <v/>
      </c>
      <c r="D795" s="489" t="str">
        <f ca="1"/>
        <v/>
      </c>
      <c r="E795" s="505" t="str">
        <f ca="1"/>
        <v/>
      </c>
      <c r="F795" s="489" t="str">
        <f ca="1"/>
        <v/>
      </c>
      <c r="G795" s="490" t="str">
        <f ca="1"/>
        <v/>
      </c>
      <c r="H795" s="490" t="str">
        <f ca="1"/>
        <v/>
      </c>
      <c r="I795" s="490" t="str">
        <f ca="1"/>
        <v/>
      </c>
      <c r="J795" s="490" t="str">
        <f ca="1"/>
        <v/>
      </c>
      <c r="K795" s="505" t="str">
        <f ca="1"/>
        <v/>
      </c>
      <c r="L795" s="512" t="str">
        <f ca="1"/>
        <v/>
      </c>
      <c r="M795" s="448" t="str">
        <f ca="1"/>
        <v/>
      </c>
      <c r="N795" s="448" t="str">
        <f ca="1"/>
        <v/>
      </c>
    </row>
    <row r="796" spans="1:14" x14ac:dyDescent="0.2">
      <c r="B796" s="249"/>
      <c r="C796" s="383" t="str">
        <f ca="1"/>
        <v/>
      </c>
      <c r="D796" s="489" t="str">
        <f ca="1"/>
        <v/>
      </c>
      <c r="E796" s="505" t="str">
        <f ca="1"/>
        <v/>
      </c>
      <c r="F796" s="489" t="str">
        <f ca="1"/>
        <v/>
      </c>
      <c r="G796" s="490" t="str">
        <f ca="1"/>
        <v/>
      </c>
      <c r="H796" s="490" t="str">
        <f ca="1"/>
        <v/>
      </c>
      <c r="I796" s="490" t="str">
        <f ca="1"/>
        <v/>
      </c>
      <c r="J796" s="490" t="str">
        <f ca="1"/>
        <v/>
      </c>
      <c r="K796" s="505" t="str">
        <f ca="1"/>
        <v/>
      </c>
      <c r="L796" s="512" t="str">
        <f ca="1"/>
        <v/>
      </c>
      <c r="M796" s="448" t="str">
        <f ca="1"/>
        <v/>
      </c>
      <c r="N796" s="448" t="str">
        <f ca="1"/>
        <v/>
      </c>
    </row>
    <row r="797" spans="1:14" x14ac:dyDescent="0.2">
      <c r="B797" s="249"/>
      <c r="C797" s="383" t="str">
        <f ca="1"/>
        <v/>
      </c>
      <c r="D797" s="489" t="str">
        <f ca="1"/>
        <v/>
      </c>
      <c r="E797" s="505" t="str">
        <f ca="1"/>
        <v/>
      </c>
      <c r="F797" s="489" t="str">
        <f ca="1"/>
        <v/>
      </c>
      <c r="G797" s="490" t="str">
        <f ca="1"/>
        <v/>
      </c>
      <c r="H797" s="490" t="str">
        <f ca="1"/>
        <v/>
      </c>
      <c r="I797" s="490" t="str">
        <f ca="1"/>
        <v/>
      </c>
      <c r="J797" s="490" t="str">
        <f ca="1"/>
        <v/>
      </c>
      <c r="K797" s="505" t="str">
        <f ca="1"/>
        <v/>
      </c>
      <c r="L797" s="512" t="str">
        <f ca="1"/>
        <v/>
      </c>
      <c r="M797" s="448" t="str">
        <f ca="1"/>
        <v/>
      </c>
      <c r="N797" s="448" t="str">
        <f ca="1"/>
        <v/>
      </c>
    </row>
    <row r="798" spans="1:14" x14ac:dyDescent="0.2">
      <c r="B798" s="249"/>
      <c r="C798" s="383" t="str">
        <f ca="1"/>
        <v/>
      </c>
      <c r="D798" s="489" t="str">
        <f ca="1"/>
        <v/>
      </c>
      <c r="E798" s="505" t="str">
        <f ca="1"/>
        <v/>
      </c>
      <c r="F798" s="489" t="str">
        <f ca="1"/>
        <v/>
      </c>
      <c r="G798" s="490" t="str">
        <f ca="1"/>
        <v/>
      </c>
      <c r="H798" s="490" t="str">
        <f ca="1"/>
        <v/>
      </c>
      <c r="I798" s="490" t="str">
        <f ca="1"/>
        <v/>
      </c>
      <c r="J798" s="490" t="str">
        <f ca="1"/>
        <v/>
      </c>
      <c r="K798" s="505" t="str">
        <f ca="1"/>
        <v/>
      </c>
      <c r="L798" s="512" t="str">
        <f ca="1"/>
        <v/>
      </c>
      <c r="M798" s="448" t="str">
        <f ca="1"/>
        <v/>
      </c>
      <c r="N798" s="448" t="str">
        <f ca="1"/>
        <v/>
      </c>
    </row>
    <row r="799" spans="1:14" x14ac:dyDescent="0.2">
      <c r="B799" s="249"/>
      <c r="C799" s="383" t="str">
        <f ca="1"/>
        <v/>
      </c>
      <c r="D799" s="489" t="str">
        <f ca="1"/>
        <v/>
      </c>
      <c r="E799" s="505" t="str">
        <f ca="1"/>
        <v/>
      </c>
      <c r="F799" s="489" t="str">
        <f ca="1"/>
        <v/>
      </c>
      <c r="G799" s="490" t="str">
        <f ca="1"/>
        <v/>
      </c>
      <c r="H799" s="490" t="str">
        <f ca="1"/>
        <v/>
      </c>
      <c r="I799" s="490" t="str">
        <f ca="1"/>
        <v/>
      </c>
      <c r="J799" s="490" t="str">
        <f ca="1"/>
        <v/>
      </c>
      <c r="K799" s="505" t="str">
        <f ca="1"/>
        <v/>
      </c>
      <c r="L799" s="512" t="str">
        <f ca="1"/>
        <v/>
      </c>
      <c r="M799" s="448" t="str">
        <f ca="1"/>
        <v/>
      </c>
      <c r="N799" s="448" t="str">
        <f ca="1"/>
        <v/>
      </c>
    </row>
    <row r="800" spans="1:14" ht="17.25" customHeight="1" thickBot="1" x14ac:dyDescent="0.25">
      <c r="B800" s="250"/>
      <c r="C800" s="268" t="str">
        <f>CONCATENATE("Total ", +C744:C744)</f>
        <v xml:space="preserve">Total Other </v>
      </c>
      <c r="D800" s="314">
        <f ca="1">SUBTOTAL(9,D744:D799)</f>
        <v>0</v>
      </c>
      <c r="E800" s="314">
        <f t="shared" ref="E800:K800" ca="1" si="10">SUBTOTAL(9,E744:E799)</f>
        <v>0</v>
      </c>
      <c r="F800" s="314">
        <f t="shared" ca="1" si="10"/>
        <v>0</v>
      </c>
      <c r="G800" s="314">
        <f t="shared" ca="1" si="10"/>
        <v>0</v>
      </c>
      <c r="H800" s="314">
        <f t="shared" ca="1" si="10"/>
        <v>0</v>
      </c>
      <c r="I800" s="314">
        <f t="shared" ca="1" si="10"/>
        <v>0</v>
      </c>
      <c r="J800" s="314">
        <f t="shared" ca="1" si="10"/>
        <v>0</v>
      </c>
      <c r="K800" s="314">
        <f t="shared" ca="1" si="10"/>
        <v>0</v>
      </c>
      <c r="L800" s="512"/>
      <c r="M800" s="448"/>
      <c r="N800" s="448"/>
    </row>
    <row r="801" spans="2:14" ht="16.5" thickBot="1" x14ac:dyDescent="0.25">
      <c r="B801" s="269"/>
      <c r="C801" s="271" t="s">
        <v>246</v>
      </c>
      <c r="D801" s="270">
        <f t="shared" ref="D801:K801" ca="1" si="11">SUBTOTAL(9,D308:D800)</f>
        <v>0</v>
      </c>
      <c r="E801" s="270">
        <f t="shared" ca="1" si="11"/>
        <v>0</v>
      </c>
      <c r="F801" s="270">
        <f t="shared" ca="1" si="11"/>
        <v>0</v>
      </c>
      <c r="G801" s="270">
        <f t="shared" ca="1" si="11"/>
        <v>3.905027875818659</v>
      </c>
      <c r="H801" s="270">
        <f t="shared" ca="1" si="11"/>
        <v>4.1256709165134726</v>
      </c>
      <c r="I801" s="270">
        <f t="shared" ca="1" si="11"/>
        <v>4.5611882842018607</v>
      </c>
      <c r="J801" s="270">
        <f t="shared" ca="1" si="11"/>
        <v>4.6087207108815171</v>
      </c>
      <c r="K801" s="498">
        <f t="shared" ca="1" si="11"/>
        <v>4.6639084982387651</v>
      </c>
      <c r="L801" s="512"/>
      <c r="M801" s="448"/>
      <c r="N801" s="448"/>
    </row>
    <row r="802" spans="2:14" x14ac:dyDescent="0.2">
      <c r="B802" s="249"/>
      <c r="C802" s="12"/>
      <c r="D802" s="16"/>
      <c r="E802" s="16"/>
      <c r="F802" s="16"/>
      <c r="G802" s="16"/>
      <c r="H802" s="16"/>
      <c r="I802" s="16"/>
      <c r="J802" s="16"/>
      <c r="K802" s="499"/>
      <c r="L802" s="512"/>
      <c r="M802" s="448"/>
      <c r="N802" s="448"/>
    </row>
    <row r="803" spans="2:14" ht="32.25" thickBot="1" x14ac:dyDescent="0.25">
      <c r="B803" s="269"/>
      <c r="C803" s="271" t="s">
        <v>247</v>
      </c>
      <c r="D803" s="270">
        <f t="shared" ref="D803:K803" ca="1" si="12">SUBTOTAL(9,D8:D800)</f>
        <v>0</v>
      </c>
      <c r="E803" s="270">
        <f t="shared" ca="1" si="12"/>
        <v>0</v>
      </c>
      <c r="F803" s="270">
        <f t="shared" ca="1" si="12"/>
        <v>0</v>
      </c>
      <c r="G803" s="270">
        <f t="shared" ca="1" si="12"/>
        <v>13.583119343385606</v>
      </c>
      <c r="H803" s="270">
        <f t="shared" ca="1" si="12"/>
        <v>13.514220496120664</v>
      </c>
      <c r="I803" s="270">
        <f t="shared" ca="1" si="12"/>
        <v>14.452945863809051</v>
      </c>
      <c r="J803" s="270">
        <f t="shared" ca="1" si="12"/>
        <v>14.650814290488709</v>
      </c>
      <c r="K803" s="270">
        <f t="shared" ca="1" si="12"/>
        <v>14.924198077845956</v>
      </c>
      <c r="L803" s="512"/>
      <c r="M803" s="448"/>
      <c r="N803" s="448"/>
    </row>
    <row r="804" spans="2:14" x14ac:dyDescent="0.2">
      <c r="D804" s="17"/>
      <c r="E804" s="17"/>
      <c r="F804" s="17"/>
      <c r="G804" s="17"/>
      <c r="H804" s="17"/>
      <c r="I804" s="17"/>
      <c r="J804" s="17"/>
      <c r="K804" s="17"/>
    </row>
    <row r="806" spans="2:14" x14ac:dyDescent="0.2">
      <c r="G806" s="577"/>
    </row>
    <row r="808" spans="2:14" x14ac:dyDescent="0.2">
      <c r="B808" s="2"/>
    </row>
    <row r="811" spans="2:14" x14ac:dyDescent="0.2">
      <c r="B811" s="2"/>
    </row>
    <row r="816" spans="2:14" ht="13.5" thickBot="1" x14ac:dyDescent="0.25"/>
    <row r="817" spans="2:11" x14ac:dyDescent="0.2">
      <c r="B817" s="325" t="s">
        <v>261</v>
      </c>
      <c r="C817" s="316"/>
      <c r="D817" s="316"/>
      <c r="E817" s="316"/>
      <c r="F817" s="316"/>
      <c r="G817" s="316"/>
      <c r="H817" s="316"/>
      <c r="I817" s="316"/>
      <c r="J817" s="316"/>
      <c r="K817" s="317"/>
    </row>
    <row r="818" spans="2:11" x14ac:dyDescent="0.2">
      <c r="B818" s="318" t="s">
        <v>304</v>
      </c>
      <c r="C818" s="67"/>
      <c r="D818" s="307">
        <f ca="1">+D803-'R2'!B25-'R3'!B25</f>
        <v>0</v>
      </c>
      <c r="E818" s="307">
        <f ca="1">+E803-'R2'!C25-'R3'!C25</f>
        <v>0</v>
      </c>
      <c r="F818" s="307">
        <f ca="1">+F803-'R2'!D25-'R3'!D25</f>
        <v>0</v>
      </c>
      <c r="G818" s="307">
        <f ca="1">+G803-'R2'!E25-'R3'!E25</f>
        <v>0</v>
      </c>
      <c r="H818" s="307">
        <f ca="1">+H803-'R2'!F25-'R3'!F25</f>
        <v>0</v>
      </c>
      <c r="I818" s="307">
        <f ca="1">+I803-'R2'!G25-'R3'!G25</f>
        <v>0</v>
      </c>
      <c r="J818" s="307">
        <f ca="1">+J803-'R2'!H25-'R3'!H25</f>
        <v>0</v>
      </c>
      <c r="K818" s="319">
        <f ca="1">+K803-'R2'!I25-'R3'!I25</f>
        <v>0</v>
      </c>
    </row>
    <row r="819" spans="2:11" ht="13.5" thickBot="1" x14ac:dyDescent="0.25">
      <c r="B819" s="321"/>
      <c r="C819" s="322"/>
      <c r="D819" s="322"/>
      <c r="E819" s="322"/>
      <c r="F819" s="322"/>
      <c r="G819" s="322"/>
      <c r="H819" s="322"/>
      <c r="I819" s="322"/>
      <c r="J819" s="322"/>
      <c r="K819" s="323"/>
    </row>
    <row r="821" spans="2:11" ht="15" x14ac:dyDescent="0.25">
      <c r="B821" s="697" t="s">
        <v>526</v>
      </c>
      <c r="C821" s="689"/>
      <c r="D821" s="689"/>
      <c r="E821" s="689"/>
      <c r="F821" s="689"/>
      <c r="G821" s="689"/>
      <c r="H821" s="689"/>
      <c r="I821" s="689"/>
      <c r="J821" s="689"/>
      <c r="K821" s="690"/>
    </row>
    <row r="822" spans="2:11" ht="13.5" x14ac:dyDescent="0.25">
      <c r="B822" s="691" t="s">
        <v>527</v>
      </c>
      <c r="C822" s="692"/>
      <c r="D822" s="692"/>
      <c r="E822" s="692"/>
      <c r="F822" s="692"/>
      <c r="G822" s="692"/>
      <c r="H822" s="692"/>
      <c r="I822" s="692"/>
      <c r="J822" s="692"/>
      <c r="K822" s="693"/>
    </row>
    <row r="823" spans="2:11" ht="13.5" x14ac:dyDescent="0.25">
      <c r="B823" s="691" t="s">
        <v>524</v>
      </c>
      <c r="C823" s="692"/>
      <c r="D823" s="692"/>
      <c r="E823" s="692"/>
      <c r="F823" s="692"/>
      <c r="G823" s="692"/>
      <c r="H823" s="692"/>
      <c r="I823" s="692"/>
      <c r="J823" s="692"/>
      <c r="K823" s="693"/>
    </row>
    <row r="824" spans="2:11" ht="13.5" x14ac:dyDescent="0.25">
      <c r="B824" s="691" t="s">
        <v>302</v>
      </c>
      <c r="C824" s="692"/>
      <c r="D824" s="692"/>
      <c r="E824" s="692"/>
      <c r="F824" s="692"/>
      <c r="G824" s="692"/>
      <c r="H824" s="692"/>
      <c r="I824" s="692"/>
      <c r="J824" s="692"/>
      <c r="K824" s="693"/>
    </row>
    <row r="825" spans="2:11" ht="13.5" x14ac:dyDescent="0.25">
      <c r="B825" s="691" t="s">
        <v>303</v>
      </c>
      <c r="C825" s="692"/>
      <c r="D825" s="692"/>
      <c r="E825" s="692"/>
      <c r="F825" s="692"/>
      <c r="G825" s="692"/>
      <c r="H825" s="692"/>
      <c r="I825" s="692"/>
      <c r="J825" s="692"/>
      <c r="K825" s="693"/>
    </row>
    <row r="826" spans="2:11" ht="13.5" x14ac:dyDescent="0.25">
      <c r="B826" s="691"/>
      <c r="C826" s="692"/>
      <c r="D826" s="692"/>
      <c r="E826" s="692"/>
      <c r="F826" s="692"/>
      <c r="G826" s="692"/>
      <c r="H826" s="692"/>
      <c r="I826" s="692"/>
      <c r="J826" s="692"/>
      <c r="K826" s="693"/>
    </row>
    <row r="827" spans="2:11" ht="13.5" x14ac:dyDescent="0.25">
      <c r="B827" s="691" t="s">
        <v>525</v>
      </c>
      <c r="C827" s="692"/>
      <c r="D827" s="692"/>
      <c r="E827" s="692"/>
      <c r="F827" s="692"/>
      <c r="G827" s="692"/>
      <c r="H827" s="692"/>
      <c r="I827" s="692"/>
      <c r="J827" s="692"/>
      <c r="K827" s="693"/>
    </row>
    <row r="828" spans="2:11" ht="13.5" x14ac:dyDescent="0.25">
      <c r="B828" s="694"/>
      <c r="C828" s="695"/>
      <c r="D828" s="695"/>
      <c r="E828" s="695"/>
      <c r="F828" s="695"/>
      <c r="G828" s="695"/>
      <c r="H828" s="695"/>
      <c r="I828" s="695"/>
      <c r="J828" s="695"/>
      <c r="K828" s="696"/>
    </row>
  </sheetData>
  <sheetProtection formatColumns="0" formatRows="0"/>
  <phoneticPr fontId="0" type="noConversion"/>
  <conditionalFormatting sqref="D818:K818">
    <cfRule type="cellIs" dxfId="39" priority="1" stopIfTrue="1" operator="equal">
      <formula>0</formula>
    </cfRule>
    <cfRule type="cellIs" dxfId="38" priority="2" stopIfTrue="1" operator="notEqual">
      <formula>0</formula>
    </cfRule>
  </conditionalFormatting>
  <pageMargins left="0.46" right="0.24" top="0.55000000000000004" bottom="0.64" header="0.24" footer="0.2"/>
  <pageSetup paperSize="9" scale="57" fitToHeight="0" orientation="landscape" r:id="rId1"/>
  <headerFooter alignWithMargins="0">
    <oddFooter>&amp;L&amp;8&amp;F
&amp;A
Printed: &amp;T on &amp;D&amp;C&amp;8Page &amp;P of &amp;N</oddFooter>
  </headerFooter>
  <rowBreaks count="11" manualBreakCount="11">
    <brk id="66" min="1" max="13" man="1"/>
    <brk id="127" min="1" max="13" man="1"/>
    <brk id="188" min="1" max="13" man="1"/>
    <brk id="248" min="1" max="13" man="1"/>
    <brk id="299" min="1" max="13" man="1"/>
    <brk id="411" min="1" max="13" man="1"/>
    <brk id="471" min="1" max="13" man="1"/>
    <brk id="534" min="1" max="13" man="1"/>
    <brk id="596" min="1" max="13" man="1"/>
    <brk id="656" min="1" max="13" man="1"/>
    <brk id="743" min="1" max="13" man="1"/>
  </rowBreaks>
  <customProperties>
    <customPr name="_pios_id" r:id="rId2"/>
  </customProperties>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400-000000000000}">
  <sheetPr codeName="Sheet100">
    <tabColor indexed="12"/>
    <pageSetUpPr fitToPage="1"/>
  </sheetPr>
  <dimension ref="A1:W1031"/>
  <sheetViews>
    <sheetView showGridLines="0" workbookViewId="0">
      <selection activeCell="O22" sqref="O22"/>
    </sheetView>
  </sheetViews>
  <sheetFormatPr defaultRowHeight="12.75" x14ac:dyDescent="0.2"/>
  <cols>
    <col min="1" max="1" width="6" customWidth="1"/>
    <col min="2" max="2" width="9.85546875" customWidth="1"/>
    <col min="3" max="3" width="41.85546875" customWidth="1"/>
    <col min="4" max="4" width="26.85546875" customWidth="1"/>
    <col min="5" max="11" width="9.28515625" customWidth="1"/>
    <col min="16" max="16" width="3.140625" customWidth="1"/>
  </cols>
  <sheetData>
    <row r="1" spans="1:23" ht="20.25" x14ac:dyDescent="0.3">
      <c r="A1" s="7" t="s">
        <v>332</v>
      </c>
      <c r="B1" s="7" t="s">
        <v>331</v>
      </c>
      <c r="P1" s="7" t="s">
        <v>452</v>
      </c>
    </row>
    <row r="2" spans="1:23" x14ac:dyDescent="0.2">
      <c r="B2" t="s">
        <v>398</v>
      </c>
      <c r="P2" s="408" t="s">
        <v>453</v>
      </c>
    </row>
    <row r="3" spans="1:23" ht="13.5" thickBot="1" x14ac:dyDescent="0.25">
      <c r="K3" s="472" t="str">
        <f>+LU_BaseYearDollars</f>
        <v>($M) 2017/18 dollars</v>
      </c>
      <c r="V3" s="472" t="str">
        <f>+LU_BaseYearDollars</f>
        <v>($M) 2017/18 dollars</v>
      </c>
    </row>
    <row r="4" spans="1:23" ht="48.75" thickBot="1" x14ac:dyDescent="0.25">
      <c r="B4" s="253" t="s">
        <v>238</v>
      </c>
      <c r="C4" s="434"/>
      <c r="D4" s="469"/>
      <c r="E4" s="437" t="str">
        <f t="array" ref="E4:K4">LU_TemplateYearHeader2</f>
        <v>2018/19</v>
      </c>
      <c r="F4" s="437" t="str">
        <v>2019/20</v>
      </c>
      <c r="G4" s="437" t="str">
        <v>2020/21</v>
      </c>
      <c r="H4" s="437" t="str">
        <v>2021/22</v>
      </c>
      <c r="I4" s="437" t="str">
        <v>2022/23</v>
      </c>
      <c r="J4" s="437" t="str">
        <v>2023/24</v>
      </c>
      <c r="K4" s="437" t="str">
        <v>2024/25</v>
      </c>
      <c r="P4" s="819" t="str">
        <f t="array" ref="P4:V4">LU_TemplateYearHeader2</f>
        <v>2018/19</v>
      </c>
      <c r="Q4" s="437" t="str">
        <v>2019/20</v>
      </c>
      <c r="R4" s="437" t="str">
        <v>2020/21</v>
      </c>
      <c r="S4" s="437" t="str">
        <v>2021/22</v>
      </c>
      <c r="T4" s="437" t="str">
        <v>2022/23</v>
      </c>
      <c r="U4" s="437" t="str">
        <v>2023/24</v>
      </c>
      <c r="V4" s="437" t="str">
        <v>2024/25</v>
      </c>
    </row>
    <row r="5" spans="1:23" ht="18" x14ac:dyDescent="0.2">
      <c r="B5" s="258"/>
      <c r="C5" s="259" t="s">
        <v>239</v>
      </c>
      <c r="D5" s="413"/>
      <c r="E5" s="301"/>
      <c r="F5" s="301"/>
      <c r="G5" s="301"/>
      <c r="H5" s="301"/>
      <c r="I5" s="301"/>
      <c r="J5" s="301"/>
      <c r="K5" s="301"/>
      <c r="P5" s="301"/>
      <c r="Q5" s="301"/>
      <c r="R5" s="301"/>
      <c r="S5" s="301"/>
      <c r="T5" s="301"/>
      <c r="U5" s="301"/>
      <c r="V5" s="301"/>
    </row>
    <row r="6" spans="1:23" ht="18" x14ac:dyDescent="0.2">
      <c r="B6" s="252"/>
      <c r="C6" s="296" t="s">
        <v>90</v>
      </c>
      <c r="D6" s="414"/>
      <c r="E6" s="503"/>
      <c r="F6" s="244"/>
      <c r="G6" s="244"/>
      <c r="H6" s="244"/>
      <c r="I6" s="244"/>
      <c r="J6" s="244"/>
      <c r="K6" s="244"/>
      <c r="P6" s="244"/>
      <c r="Q6" s="244"/>
      <c r="R6" s="244"/>
      <c r="S6" s="244"/>
      <c r="T6" s="244"/>
      <c r="U6" s="244"/>
      <c r="V6" s="244"/>
    </row>
    <row r="7" spans="1:23" x14ac:dyDescent="0.2">
      <c r="A7" s="5"/>
      <c r="B7" s="249" t="str">
        <f ca="1">+'I-4 History'!B7</f>
        <v>DA-1</v>
      </c>
      <c r="C7" s="380" t="str">
        <f ca="1">+'I-4 History'!C7</f>
        <v>Distribution Licence Fee</v>
      </c>
      <c r="D7" s="415"/>
      <c r="E7" s="504"/>
      <c r="F7" s="11"/>
      <c r="G7" s="11"/>
      <c r="H7" s="11"/>
      <c r="I7" s="11"/>
      <c r="J7" s="11"/>
      <c r="K7" s="11"/>
      <c r="P7" s="11"/>
      <c r="Q7" s="11"/>
      <c r="R7" s="11"/>
      <c r="S7" s="11"/>
      <c r="T7" s="11"/>
      <c r="U7" s="11"/>
      <c r="V7" s="11"/>
    </row>
    <row r="8" spans="1:23" ht="15.75" customHeight="1" x14ac:dyDescent="0.2">
      <c r="A8" s="5"/>
      <c r="B8" s="249"/>
      <c r="C8" s="422" t="s">
        <v>74</v>
      </c>
      <c r="D8" s="415"/>
      <c r="E8" s="504"/>
      <c r="F8" s="11"/>
      <c r="G8" s="11"/>
      <c r="H8" s="11"/>
      <c r="I8" s="11"/>
      <c r="J8" s="11"/>
      <c r="K8" s="11"/>
      <c r="P8" s="11"/>
      <c r="Q8" s="11"/>
      <c r="R8" s="11"/>
      <c r="S8" s="11"/>
      <c r="T8" s="11"/>
      <c r="U8" s="11"/>
      <c r="V8" s="11"/>
    </row>
    <row r="9" spans="1:23" x14ac:dyDescent="0.2">
      <c r="A9" s="5"/>
      <c r="B9" s="249"/>
      <c r="C9" s="767" t="str">
        <f t="array" ref="C9:D14">+'DA-1'!$A$77:$B$82</f>
        <v>Output Growth</v>
      </c>
      <c r="D9" s="768" t="str">
        <v>Other</v>
      </c>
      <c r="E9" s="817">
        <f t="array" ref="E9:K14" ca="1">+'DA-1'!$N$77:$T$82</f>
        <v>0</v>
      </c>
      <c r="F9" s="385">
        <f ca="1"/>
        <v>0</v>
      </c>
      <c r="G9" s="518">
        <f ca="1"/>
        <v>2.0617197236036292E-2</v>
      </c>
      <c r="H9" s="382">
        <f ca="1"/>
        <v>3.8276449834992766E-2</v>
      </c>
      <c r="I9" s="382">
        <f ca="1"/>
        <v>5.2679477189003204E-2</v>
      </c>
      <c r="J9" s="382">
        <f ca="1"/>
        <v>6.7025496332819776E-2</v>
      </c>
      <c r="K9" s="382">
        <f ca="1"/>
        <v>8.1281789209284541E-2</v>
      </c>
      <c r="L9" s="712"/>
      <c r="M9" s="712"/>
      <c r="N9" s="712"/>
      <c r="O9" s="712"/>
      <c r="P9" s="385"/>
      <c r="Q9" s="745">
        <f ca="1">IF(F9&lt;&gt;0,+F9/'DA-1'!D$77,0)</f>
        <v>0</v>
      </c>
      <c r="R9" s="745">
        <f ca="1">IF(G9&lt;&gt;0,+G9/'DA-1'!E$77,0)</f>
        <v>2.3746031859000576</v>
      </c>
      <c r="S9" s="745">
        <f ca="1">IF(H9&lt;&gt;0,+H9/'DA-1'!F$77,0)</f>
        <v>2.3746031859000576</v>
      </c>
      <c r="T9" s="745">
        <f ca="1">IF(I9&lt;&gt;0,+I9/'DA-1'!G$77,0)</f>
        <v>2.3746031859000576</v>
      </c>
      <c r="U9" s="745">
        <f ca="1">IF(J9&lt;&gt;0,+J9/'DA-1'!H$77,0)</f>
        <v>2.3746031859000576</v>
      </c>
      <c r="V9" s="745">
        <f ca="1">IF(K9&lt;&gt;0,+K9/'DA-1'!I$77,0)</f>
        <v>2.3746031859000576</v>
      </c>
      <c r="W9" s="712"/>
    </row>
    <row r="10" spans="1:23" x14ac:dyDescent="0.2">
      <c r="A10" s="5"/>
      <c r="B10" s="249"/>
      <c r="C10" s="767" t="str">
        <v>Productivity Growth</v>
      </c>
      <c r="D10" s="768" t="str">
        <v>Other</v>
      </c>
      <c r="E10" s="817">
        <f ca="1"/>
        <v>0</v>
      </c>
      <c r="F10" s="385">
        <f ca="1"/>
        <v>0</v>
      </c>
      <c r="G10" s="518">
        <f ca="1"/>
        <v>0</v>
      </c>
      <c r="H10" s="382">
        <f ca="1"/>
        <v>0</v>
      </c>
      <c r="I10" s="382">
        <f ca="1"/>
        <v>0</v>
      </c>
      <c r="J10" s="382">
        <f ca="1"/>
        <v>0</v>
      </c>
      <c r="K10" s="382">
        <f ca="1"/>
        <v>0</v>
      </c>
      <c r="L10" s="712"/>
      <c r="M10" s="712"/>
      <c r="N10" s="712"/>
      <c r="O10" s="712"/>
      <c r="P10" s="385"/>
      <c r="Q10" s="745">
        <f ca="1">IF(F10&lt;&gt;0,+F10/'DA-1'!D$78,0)</f>
        <v>0</v>
      </c>
      <c r="R10" s="745">
        <f ca="1">IF(G10&lt;&gt;0,+G10/'DA-1'!E$78,0)</f>
        <v>0</v>
      </c>
      <c r="S10" s="745">
        <f ca="1">IF(H10&lt;&gt;0,+H10/'DA-1'!F$78,0)</f>
        <v>0</v>
      </c>
      <c r="T10" s="745">
        <f ca="1">IF(I10&lt;&gt;0,+I10/'DA-1'!G$78,0)</f>
        <v>0</v>
      </c>
      <c r="U10" s="745">
        <f ca="1">IF(J10&lt;&gt;0,+J10/'DA-1'!H$78,0)</f>
        <v>0</v>
      </c>
      <c r="V10" s="745">
        <f ca="1">IF(K10&lt;&gt;0,+K10/'DA-1'!I$78,0)</f>
        <v>0</v>
      </c>
      <c r="W10" s="712"/>
    </row>
    <row r="11" spans="1:23" x14ac:dyDescent="0.2">
      <c r="A11" s="5"/>
      <c r="B11" s="249"/>
      <c r="C11" s="767">
        <v>0</v>
      </c>
      <c r="D11" s="768">
        <v>0</v>
      </c>
      <c r="E11" s="817">
        <v>0</v>
      </c>
      <c r="F11" s="385">
        <v>0</v>
      </c>
      <c r="G11" s="518">
        <v>0</v>
      </c>
      <c r="H11" s="382">
        <v>0</v>
      </c>
      <c r="I11" s="382">
        <v>0</v>
      </c>
      <c r="J11" s="382">
        <v>0</v>
      </c>
      <c r="K11" s="382">
        <v>0</v>
      </c>
      <c r="L11" s="712"/>
      <c r="M11" s="712"/>
      <c r="N11" s="712"/>
      <c r="O11" s="712"/>
      <c r="P11" s="385"/>
      <c r="Q11" s="745">
        <f>IF(F11&lt;&gt;0,+F11/'DA-1'!D$79,0)</f>
        <v>0</v>
      </c>
      <c r="R11" s="745">
        <f>IF(G11&lt;&gt;0,+G11/'DA-1'!E$79,0)</f>
        <v>0</v>
      </c>
      <c r="S11" s="745">
        <f>IF(H11&lt;&gt;0,+H11/'DA-1'!F$79,0)</f>
        <v>0</v>
      </c>
      <c r="T11" s="745">
        <f>IF(I11&lt;&gt;0,+I11/'DA-1'!G$79,0)</f>
        <v>0</v>
      </c>
      <c r="U11" s="745">
        <f>IF(J11&lt;&gt;0,+J11/'DA-1'!H$79,0)</f>
        <v>0</v>
      </c>
      <c r="V11" s="745">
        <f>IF(K11&lt;&gt;0,+K11/'DA-1'!I$79,0)</f>
        <v>0</v>
      </c>
      <c r="W11" s="712"/>
    </row>
    <row r="12" spans="1:23" s="763" customFormat="1" x14ac:dyDescent="0.2">
      <c r="A12" s="5"/>
      <c r="B12" s="249"/>
      <c r="C12" s="767">
        <v>0</v>
      </c>
      <c r="D12" s="768">
        <v>0</v>
      </c>
      <c r="E12" s="817">
        <v>0</v>
      </c>
      <c r="F12" s="385">
        <v>0</v>
      </c>
      <c r="G12" s="382">
        <v>0</v>
      </c>
      <c r="H12" s="382">
        <v>0</v>
      </c>
      <c r="I12" s="382">
        <v>0</v>
      </c>
      <c r="J12" s="382">
        <v>0</v>
      </c>
      <c r="K12" s="382">
        <v>0</v>
      </c>
      <c r="L12" s="712"/>
      <c r="M12" s="712"/>
      <c r="N12" s="712"/>
      <c r="O12" s="712"/>
      <c r="P12" s="385"/>
      <c r="Q12" s="745">
        <f>IF(F12&lt;&gt;0,+F12/'DA-1'!D$80,0)</f>
        <v>0</v>
      </c>
      <c r="R12" s="745">
        <f>IF(G12&lt;&gt;0,+G12/'DA-1'!E$80,0)</f>
        <v>0</v>
      </c>
      <c r="S12" s="745">
        <f>IF(H12&lt;&gt;0,+H12/'DA-1'!F$80,0)</f>
        <v>0</v>
      </c>
      <c r="T12" s="745">
        <f>IF(I12&lt;&gt;0,+I12/'DA-1'!G$80,0)</f>
        <v>0</v>
      </c>
      <c r="U12" s="745">
        <f>IF(J12&lt;&gt;0,+J12/'DA-1'!H$80,0)</f>
        <v>0</v>
      </c>
      <c r="V12" s="745">
        <f>IF(K12&lt;&gt;0,+K12/'DA-1'!I$80,0)</f>
        <v>0</v>
      </c>
      <c r="W12" s="712"/>
    </row>
    <row r="13" spans="1:23" s="763" customFormat="1" x14ac:dyDescent="0.2">
      <c r="A13" s="5"/>
      <c r="B13" s="249"/>
      <c r="C13" s="767">
        <v>0</v>
      </c>
      <c r="D13" s="768">
        <v>0</v>
      </c>
      <c r="E13" s="817">
        <v>0</v>
      </c>
      <c r="F13" s="385">
        <v>0</v>
      </c>
      <c r="G13" s="382">
        <v>0</v>
      </c>
      <c r="H13" s="382">
        <v>0</v>
      </c>
      <c r="I13" s="382">
        <v>0</v>
      </c>
      <c r="J13" s="382">
        <v>0</v>
      </c>
      <c r="K13" s="382">
        <v>0</v>
      </c>
      <c r="L13" s="712"/>
      <c r="M13" s="712"/>
      <c r="N13" s="712"/>
      <c r="O13" s="712"/>
      <c r="P13" s="385"/>
      <c r="Q13" s="745">
        <f>IF(F13&lt;&gt;0,+F13/'DA-1'!D$81,0)</f>
        <v>0</v>
      </c>
      <c r="R13" s="745">
        <f>IF(G13&lt;&gt;0,+G13/'DA-1'!E$81,0)</f>
        <v>0</v>
      </c>
      <c r="S13" s="745">
        <f>IF(H13&lt;&gt;0,+H13/'DA-1'!F$81,0)</f>
        <v>0</v>
      </c>
      <c r="T13" s="745">
        <f>IF(I13&lt;&gt;0,+I13/'DA-1'!G$81,0)</f>
        <v>0</v>
      </c>
      <c r="U13" s="745">
        <f>IF(J13&lt;&gt;0,+J13/'DA-1'!H$81,0)</f>
        <v>0</v>
      </c>
      <c r="V13" s="745">
        <f>IF(K13&lt;&gt;0,+K13/'DA-1'!I$81,0)</f>
        <v>0</v>
      </c>
      <c r="W13" s="712"/>
    </row>
    <row r="14" spans="1:23" s="763" customFormat="1" x14ac:dyDescent="0.2">
      <c r="A14" s="5"/>
      <c r="B14" s="249"/>
      <c r="C14" s="767">
        <v>0</v>
      </c>
      <c r="D14" s="768">
        <v>0</v>
      </c>
      <c r="E14" s="817">
        <v>0</v>
      </c>
      <c r="F14" s="385">
        <v>0</v>
      </c>
      <c r="G14" s="382">
        <v>0</v>
      </c>
      <c r="H14" s="382">
        <v>0</v>
      </c>
      <c r="I14" s="382">
        <v>0</v>
      </c>
      <c r="J14" s="382">
        <v>0</v>
      </c>
      <c r="K14" s="382">
        <v>0</v>
      </c>
      <c r="L14" s="712"/>
      <c r="M14" s="712"/>
      <c r="N14" s="712"/>
      <c r="O14" s="712"/>
      <c r="P14" s="385"/>
      <c r="Q14" s="745">
        <f>IF(F14&lt;&gt;0,+F14/'DA-1'!D$82,0)</f>
        <v>0</v>
      </c>
      <c r="R14" s="745">
        <f>IF(G14&lt;&gt;0,+G14/'DA-1'!E$82,0)</f>
        <v>0</v>
      </c>
      <c r="S14" s="745">
        <f>IF(H14&lt;&gt;0,+H14/'DA-1'!F$82,0)</f>
        <v>0</v>
      </c>
      <c r="T14" s="745">
        <f>IF(I14&lt;&gt;0,+I14/'DA-1'!G$82,0)</f>
        <v>0</v>
      </c>
      <c r="U14" s="745">
        <f>IF(J14&lt;&gt;0,+J14/'DA-1'!H$82,0)</f>
        <v>0</v>
      </c>
      <c r="V14" s="745">
        <f>IF(K14&lt;&gt;0,+K14/'DA-1'!I$82,0)</f>
        <v>0</v>
      </c>
      <c r="W14" s="712"/>
    </row>
    <row r="15" spans="1:23" x14ac:dyDescent="0.2">
      <c r="A15" s="5"/>
      <c r="B15" s="249"/>
      <c r="C15" s="422" t="s">
        <v>73</v>
      </c>
      <c r="D15" s="416"/>
      <c r="E15" s="818"/>
      <c r="F15" s="386"/>
      <c r="G15" s="384"/>
      <c r="H15" s="384"/>
      <c r="I15" s="384"/>
      <c r="J15" s="384"/>
      <c r="K15" s="384"/>
      <c r="P15" s="386"/>
      <c r="Q15" s="384"/>
      <c r="R15" s="384"/>
      <c r="S15" s="384"/>
      <c r="T15" s="384"/>
      <c r="U15" s="384"/>
      <c r="V15" s="384"/>
    </row>
    <row r="16" spans="1:23" x14ac:dyDescent="0.2">
      <c r="A16" s="5"/>
      <c r="B16" s="249"/>
      <c r="C16" s="423" t="str">
        <f t="array" ref="C16:D21">+'DA-1'!$A$113:$B$118</f>
        <v>Labour</v>
      </c>
      <c r="D16" s="424" t="str">
        <v>Other</v>
      </c>
      <c r="E16" s="817">
        <f t="array" ref="E16:K21" ca="1">+'DA-1'!$N$113:$T$118</f>
        <v>0</v>
      </c>
      <c r="F16" s="385">
        <f ca="1"/>
        <v>0</v>
      </c>
      <c r="G16" s="382">
        <f ca="1"/>
        <v>1.1160673634554705E-2</v>
      </c>
      <c r="H16" s="382">
        <f ca="1"/>
        <v>2.6686336609285929E-2</v>
      </c>
      <c r="I16" s="382">
        <f ca="1"/>
        <v>4.4601629063513261E-2</v>
      </c>
      <c r="J16" s="382">
        <f ca="1"/>
        <v>6.1062669120532868E-2</v>
      </c>
      <c r="K16" s="382">
        <f ca="1"/>
        <v>7.5898788172568191E-2</v>
      </c>
      <c r="P16" s="385"/>
      <c r="Q16" s="745">
        <f ca="1">IF(F16&lt;&gt;0,+F16/'DA-1'!D$113,0)</f>
        <v>0</v>
      </c>
      <c r="R16" s="745">
        <f ca="1">IF(G16&lt;&gt;0,+G16/'DA-1'!E$113,0)</f>
        <v>2.3952203831360941</v>
      </c>
      <c r="S16" s="745">
        <f ca="1">IF(H16&lt;&gt;0,+H16/'DA-1'!F$113,0)</f>
        <v>2.4128796357350502</v>
      </c>
      <c r="T16" s="745">
        <f ca="1">IF(I16&lt;&gt;0,+I16/'DA-1'!G$113,0)</f>
        <v>2.4272826630890609</v>
      </c>
      <c r="U16" s="745">
        <f ca="1">IF(J16&lt;&gt;0,+J16/'DA-1'!H$113,0)</f>
        <v>2.4416286822328774</v>
      </c>
      <c r="V16" s="745">
        <f ca="1">IF(K16&lt;&gt;0,+K16/'DA-1'!I$113,0)</f>
        <v>2.4558849751093423</v>
      </c>
    </row>
    <row r="17" spans="1:22" x14ac:dyDescent="0.2">
      <c r="A17" s="5"/>
      <c r="B17" s="249"/>
      <c r="C17" s="423">
        <v>0</v>
      </c>
      <c r="D17" s="424">
        <v>0</v>
      </c>
      <c r="E17" s="817">
        <v>0</v>
      </c>
      <c r="F17" s="385">
        <v>0</v>
      </c>
      <c r="G17" s="382">
        <v>0</v>
      </c>
      <c r="H17" s="382">
        <v>0</v>
      </c>
      <c r="I17" s="382">
        <v>0</v>
      </c>
      <c r="J17" s="382">
        <v>0</v>
      </c>
      <c r="K17" s="382">
        <v>0</v>
      </c>
      <c r="P17" s="385"/>
      <c r="Q17" s="745">
        <f>IF(F17&lt;&gt;0,+F17/'DA-1'!D$114,0)</f>
        <v>0</v>
      </c>
      <c r="R17" s="745">
        <f>IF(G17&lt;&gt;0,+G17/'DA-1'!E$114,0)</f>
        <v>0</v>
      </c>
      <c r="S17" s="745">
        <f>IF(H17&lt;&gt;0,+H17/'DA-1'!F$114,0)</f>
        <v>0</v>
      </c>
      <c r="T17" s="745">
        <f>IF(I17&lt;&gt;0,+I17/'DA-1'!G$114,0)</f>
        <v>0</v>
      </c>
      <c r="U17" s="745">
        <f>IF(J17&lt;&gt;0,+J17/'DA-1'!H$114,0)</f>
        <v>0</v>
      </c>
      <c r="V17" s="745">
        <f>IF(K17&lt;&gt;0,+K17/'DA-1'!I$114,0)</f>
        <v>0</v>
      </c>
    </row>
    <row r="18" spans="1:22" x14ac:dyDescent="0.2">
      <c r="A18" s="5"/>
      <c r="B18" s="249"/>
      <c r="C18" s="423">
        <v>0</v>
      </c>
      <c r="D18" s="424">
        <v>0</v>
      </c>
      <c r="E18" s="817">
        <v>0</v>
      </c>
      <c r="F18" s="385">
        <v>0</v>
      </c>
      <c r="G18" s="382">
        <v>0</v>
      </c>
      <c r="H18" s="382">
        <v>0</v>
      </c>
      <c r="I18" s="382">
        <v>0</v>
      </c>
      <c r="J18" s="382">
        <v>0</v>
      </c>
      <c r="K18" s="382">
        <v>0</v>
      </c>
      <c r="P18" s="385"/>
      <c r="Q18" s="745">
        <f>IF(F18&lt;&gt;0,+F18/'DA-1'!D$115,0)</f>
        <v>0</v>
      </c>
      <c r="R18" s="745">
        <f>IF(G18&lt;&gt;0,+G18/'DA-1'!E$115,0)</f>
        <v>0</v>
      </c>
      <c r="S18" s="745">
        <f>IF(H18&lt;&gt;0,+H18/'DA-1'!F$115,0)</f>
        <v>0</v>
      </c>
      <c r="T18" s="745">
        <f>IF(I18&lt;&gt;0,+I18/'DA-1'!G$115,0)</f>
        <v>0</v>
      </c>
      <c r="U18" s="745">
        <f>IF(J18&lt;&gt;0,+J18/'DA-1'!H$115,0)</f>
        <v>0</v>
      </c>
      <c r="V18" s="745">
        <f>IF(K18&lt;&gt;0,+K18/'DA-1'!I$115,0)</f>
        <v>0</v>
      </c>
    </row>
    <row r="19" spans="1:22" s="743" customFormat="1" x14ac:dyDescent="0.2">
      <c r="A19" s="5"/>
      <c r="B19" s="249"/>
      <c r="C19" s="423">
        <v>0</v>
      </c>
      <c r="D19" s="424">
        <v>0</v>
      </c>
      <c r="E19" s="817">
        <v>0</v>
      </c>
      <c r="F19" s="385">
        <v>0</v>
      </c>
      <c r="G19" s="382">
        <v>0</v>
      </c>
      <c r="H19" s="382">
        <v>0</v>
      </c>
      <c r="I19" s="382">
        <v>0</v>
      </c>
      <c r="J19" s="382">
        <v>0</v>
      </c>
      <c r="K19" s="382">
        <v>0</v>
      </c>
      <c r="P19" s="385"/>
      <c r="Q19" s="745">
        <f>IF(F19&lt;&gt;0,+F19/'DA-1'!D$116,0)</f>
        <v>0</v>
      </c>
      <c r="R19" s="745">
        <f>IF(G19&lt;&gt;0,+G19/'DA-1'!E$116,0)</f>
        <v>0</v>
      </c>
      <c r="S19" s="745">
        <f>IF(H19&lt;&gt;0,+H19/'DA-1'!F$116,0)</f>
        <v>0</v>
      </c>
      <c r="T19" s="745">
        <f>IF(I19&lt;&gt;0,+I19/'DA-1'!G$116,0)</f>
        <v>0</v>
      </c>
      <c r="U19" s="745">
        <f>IF(J19&lt;&gt;0,+J19/'DA-1'!H$116,0)</f>
        <v>0</v>
      </c>
      <c r="V19" s="745">
        <f>IF(K19&lt;&gt;0,+K19/'DA-1'!I$116,0)</f>
        <v>0</v>
      </c>
    </row>
    <row r="20" spans="1:22" s="743" customFormat="1" x14ac:dyDescent="0.2">
      <c r="A20" s="5"/>
      <c r="B20" s="249"/>
      <c r="C20" s="423">
        <v>0</v>
      </c>
      <c r="D20" s="424">
        <v>0</v>
      </c>
      <c r="E20" s="817">
        <v>0</v>
      </c>
      <c r="F20" s="385">
        <v>0</v>
      </c>
      <c r="G20" s="382">
        <v>0</v>
      </c>
      <c r="H20" s="382">
        <v>0</v>
      </c>
      <c r="I20" s="382">
        <v>0</v>
      </c>
      <c r="J20" s="382">
        <v>0</v>
      </c>
      <c r="K20" s="382">
        <v>0</v>
      </c>
      <c r="P20" s="385"/>
      <c r="Q20" s="745">
        <f>IF(F20&lt;&gt;0,+F20/'DA-1'!D$117,0)</f>
        <v>0</v>
      </c>
      <c r="R20" s="745">
        <f>IF(G20&lt;&gt;0,+G20/'DA-1'!E$117,0)</f>
        <v>0</v>
      </c>
      <c r="S20" s="745">
        <f>IF(H20&lt;&gt;0,+H20/'DA-1'!F$117,0)</f>
        <v>0</v>
      </c>
      <c r="T20" s="745">
        <f>IF(I20&lt;&gt;0,+I20/'DA-1'!G$117,0)</f>
        <v>0</v>
      </c>
      <c r="U20" s="745">
        <f>IF(J20&lt;&gt;0,+J20/'DA-1'!H$117,0)</f>
        <v>0</v>
      </c>
      <c r="V20" s="745">
        <f>IF(K20&lt;&gt;0,+K20/'DA-1'!I$117,0)</f>
        <v>0</v>
      </c>
    </row>
    <row r="21" spans="1:22" s="743" customFormat="1" x14ac:dyDescent="0.2">
      <c r="A21" s="5"/>
      <c r="B21" s="249"/>
      <c r="C21" s="423">
        <v>0</v>
      </c>
      <c r="D21" s="424">
        <v>0</v>
      </c>
      <c r="E21" s="817">
        <v>0</v>
      </c>
      <c r="F21" s="385">
        <v>0</v>
      </c>
      <c r="G21" s="382">
        <v>0</v>
      </c>
      <c r="H21" s="382">
        <v>0</v>
      </c>
      <c r="I21" s="382">
        <v>0</v>
      </c>
      <c r="J21" s="382">
        <v>0</v>
      </c>
      <c r="K21" s="382">
        <v>0</v>
      </c>
      <c r="P21" s="385"/>
      <c r="Q21" s="745">
        <f>IF(F21&lt;&gt;0,+F21/'DA-1'!D$118,0)</f>
        <v>0</v>
      </c>
      <c r="R21" s="745">
        <f>IF(G21&lt;&gt;0,+G21/'DA-1'!E$118,0)</f>
        <v>0</v>
      </c>
      <c r="S21" s="745">
        <f>IF(H21&lt;&gt;0,+H21/'DA-1'!F$118,0)</f>
        <v>0</v>
      </c>
      <c r="T21" s="745">
        <f>IF(I21&lt;&gt;0,+I21/'DA-1'!G$118,0)</f>
        <v>0</v>
      </c>
      <c r="U21" s="745">
        <f>IF(J21&lt;&gt;0,+J21/'DA-1'!H$118,0)</f>
        <v>0</v>
      </c>
      <c r="V21" s="745">
        <f>IF(K21&lt;&gt;0,+K21/'DA-1'!I$118,0)</f>
        <v>0</v>
      </c>
    </row>
    <row r="22" spans="1:22" x14ac:dyDescent="0.2">
      <c r="A22" s="5"/>
      <c r="B22" s="249" t="str">
        <f ca="1">+'I-4 History'!B16</f>
        <v>DA-2</v>
      </c>
      <c r="C22" s="14" t="str">
        <f ca="1">+'I-4 History'!C16</f>
        <v>Network Access, Monitoring and Control</v>
      </c>
      <c r="D22" s="417"/>
      <c r="E22" s="504"/>
      <c r="F22" s="11"/>
      <c r="G22" s="11"/>
      <c r="H22" s="11"/>
      <c r="I22" s="11"/>
      <c r="J22" s="11"/>
      <c r="K22" s="11"/>
      <c r="P22" s="11"/>
      <c r="Q22" s="11"/>
      <c r="R22" s="11"/>
      <c r="S22" s="11"/>
      <c r="T22" s="11"/>
      <c r="U22" s="11"/>
      <c r="V22" s="11"/>
    </row>
    <row r="23" spans="1:22" ht="15.75" customHeight="1" x14ac:dyDescent="0.2">
      <c r="A23" s="5"/>
      <c r="B23" s="249"/>
      <c r="C23" s="422" t="s">
        <v>74</v>
      </c>
      <c r="D23" s="415"/>
      <c r="E23" s="504"/>
      <c r="F23" s="11"/>
      <c r="G23" s="11"/>
      <c r="H23" s="11"/>
      <c r="I23" s="11"/>
      <c r="J23" s="11"/>
      <c r="K23" s="11"/>
      <c r="P23" s="11"/>
      <c r="Q23" s="11"/>
      <c r="R23" s="11"/>
      <c r="S23" s="11"/>
      <c r="T23" s="11"/>
      <c r="U23" s="11"/>
      <c r="V23" s="11"/>
    </row>
    <row r="24" spans="1:22" x14ac:dyDescent="0.2">
      <c r="A24" s="5"/>
      <c r="B24" s="249"/>
      <c r="C24" s="423" t="str">
        <f t="array" ref="C24:D29">+'DA-2'!$A$77:$B$82</f>
        <v>Output Growth</v>
      </c>
      <c r="D24" s="424" t="str">
        <v>Other</v>
      </c>
      <c r="E24" s="817">
        <f t="array" ref="E24:K29" ca="1">+'DA-2'!$N$77:$T$82</f>
        <v>0</v>
      </c>
      <c r="F24" s="385">
        <f ca="1"/>
        <v>0</v>
      </c>
      <c r="G24" s="382">
        <f ca="1"/>
        <v>9.4469230133468335E-2</v>
      </c>
      <c r="H24" s="382">
        <f ca="1"/>
        <v>0.17538498112798104</v>
      </c>
      <c r="I24" s="382">
        <f ca="1"/>
        <v>0.24138051340849961</v>
      </c>
      <c r="J24" s="382">
        <f ca="1"/>
        <v>0.30711483066223039</v>
      </c>
      <c r="K24" s="382">
        <f ca="1"/>
        <v>0.37243801679554578</v>
      </c>
      <c r="P24" s="385"/>
      <c r="Q24" s="745">
        <f ca="1">IF(F24&lt;&gt;0,+F24/'DA-2'!D$77,0)</f>
        <v>0</v>
      </c>
      <c r="R24" s="745">
        <f ca="1">IF(G24&lt;&gt;0,+G24/'DA-2'!E$77,0)</f>
        <v>10.880573740273682</v>
      </c>
      <c r="S24" s="745">
        <f ca="1">IF(H24&lt;&gt;0,+H24/'DA-2'!F$77,0)</f>
        <v>10.880573740273682</v>
      </c>
      <c r="T24" s="745">
        <f ca="1">IF(I24&lt;&gt;0,+I24/'DA-2'!G$77,0)</f>
        <v>10.880573740273682</v>
      </c>
      <c r="U24" s="745">
        <f ca="1">IF(J24&lt;&gt;0,+J24/'DA-2'!H$77,0)</f>
        <v>10.880573740273682</v>
      </c>
      <c r="V24" s="745">
        <f ca="1">IF(K24&lt;&gt;0,+K24/'DA-2'!I$77,0)</f>
        <v>10.880573740273682</v>
      </c>
    </row>
    <row r="25" spans="1:22" x14ac:dyDescent="0.2">
      <c r="A25" s="5"/>
      <c r="B25" s="249"/>
      <c r="C25" s="423" t="str">
        <v>Productivity Growth</v>
      </c>
      <c r="D25" s="424" t="str">
        <v>Other</v>
      </c>
      <c r="E25" s="817">
        <f ca="1"/>
        <v>0</v>
      </c>
      <c r="F25" s="385">
        <f ca="1"/>
        <v>0</v>
      </c>
      <c r="G25" s="382">
        <f ca="1"/>
        <v>0</v>
      </c>
      <c r="H25" s="382">
        <f ca="1"/>
        <v>0</v>
      </c>
      <c r="I25" s="382">
        <f ca="1"/>
        <v>0</v>
      </c>
      <c r="J25" s="382">
        <f ca="1"/>
        <v>0</v>
      </c>
      <c r="K25" s="382">
        <f ca="1"/>
        <v>0</v>
      </c>
      <c r="P25" s="385"/>
      <c r="Q25" s="745">
        <f ca="1">IF(F25&lt;&gt;0,+F25/'DA-2'!D$78,0)</f>
        <v>0</v>
      </c>
      <c r="R25" s="745">
        <f ca="1">IF(G25&lt;&gt;0,+G25/'DA-2'!E$78,0)</f>
        <v>0</v>
      </c>
      <c r="S25" s="745">
        <f ca="1">IF(H25&lt;&gt;0,+H25/'DA-2'!F$78,0)</f>
        <v>0</v>
      </c>
      <c r="T25" s="745">
        <f ca="1">IF(I25&lt;&gt;0,+I25/'DA-2'!G$78,0)</f>
        <v>0</v>
      </c>
      <c r="U25" s="745">
        <f ca="1">IF(J25&lt;&gt;0,+J25/'DA-2'!H$78,0)</f>
        <v>0</v>
      </c>
      <c r="V25" s="745">
        <f ca="1">IF(K25&lt;&gt;0,+K25/'DA-2'!I$78,0)</f>
        <v>0</v>
      </c>
    </row>
    <row r="26" spans="1:22" x14ac:dyDescent="0.2">
      <c r="A26" s="5"/>
      <c r="B26" s="249"/>
      <c r="C26" s="423">
        <v>0</v>
      </c>
      <c r="D26" s="424">
        <v>0</v>
      </c>
      <c r="E26" s="817">
        <v>0</v>
      </c>
      <c r="F26" s="385">
        <v>0</v>
      </c>
      <c r="G26" s="382">
        <v>0</v>
      </c>
      <c r="H26" s="382">
        <v>0</v>
      </c>
      <c r="I26" s="382">
        <v>0</v>
      </c>
      <c r="J26" s="382">
        <v>0</v>
      </c>
      <c r="K26" s="382">
        <v>0</v>
      </c>
      <c r="P26" s="385"/>
      <c r="Q26" s="745">
        <f>IF(F26&lt;&gt;0,+F26/'DA-2'!D$79,0)</f>
        <v>0</v>
      </c>
      <c r="R26" s="745">
        <f>IF(G26&lt;&gt;0,+G26/'DA-2'!E$79,0)</f>
        <v>0</v>
      </c>
      <c r="S26" s="745">
        <f>IF(H26&lt;&gt;0,+H26/'DA-2'!F$79,0)</f>
        <v>0</v>
      </c>
      <c r="T26" s="745">
        <f>IF(I26&lt;&gt;0,+I26/'DA-2'!G$79,0)</f>
        <v>0</v>
      </c>
      <c r="U26" s="745">
        <f>IF(J26&lt;&gt;0,+J26/'DA-2'!H$79,0)</f>
        <v>0</v>
      </c>
      <c r="V26" s="745">
        <f>IF(K26&lt;&gt;0,+K26/'DA-2'!I$79,0)</f>
        <v>0</v>
      </c>
    </row>
    <row r="27" spans="1:22" x14ac:dyDescent="0.2">
      <c r="A27" s="5"/>
      <c r="B27" s="249"/>
      <c r="C27" s="423">
        <v>0</v>
      </c>
      <c r="D27" s="424">
        <v>0</v>
      </c>
      <c r="E27" s="817">
        <v>0</v>
      </c>
      <c r="F27" s="385">
        <v>0</v>
      </c>
      <c r="G27" s="382">
        <v>0</v>
      </c>
      <c r="H27" s="382">
        <v>0</v>
      </c>
      <c r="I27" s="382">
        <v>0</v>
      </c>
      <c r="J27" s="382">
        <v>0</v>
      </c>
      <c r="K27" s="382">
        <v>0</v>
      </c>
      <c r="P27" s="385"/>
      <c r="Q27" s="745">
        <f>IF(F27&lt;&gt;0,+F27/'DA-2'!D$80,0)</f>
        <v>0</v>
      </c>
      <c r="R27" s="745">
        <f>IF(G27&lt;&gt;0,+G27/'DA-2'!E$80,0)</f>
        <v>0</v>
      </c>
      <c r="S27" s="745">
        <f>IF(H27&lt;&gt;0,+H27/'DA-2'!F$80,0)</f>
        <v>0</v>
      </c>
      <c r="T27" s="745">
        <f>IF(I27&lt;&gt;0,+I27/'DA-2'!G$80,0)</f>
        <v>0</v>
      </c>
      <c r="U27" s="745">
        <f>IF(J27&lt;&gt;0,+J27/'DA-2'!H$80,0)</f>
        <v>0</v>
      </c>
      <c r="V27" s="745">
        <f>IF(K27&lt;&gt;0,+K27/'DA-2'!I$80,0)</f>
        <v>0</v>
      </c>
    </row>
    <row r="28" spans="1:22" x14ac:dyDescent="0.2">
      <c r="A28" s="5"/>
      <c r="B28" s="249"/>
      <c r="C28" s="423">
        <v>0</v>
      </c>
      <c r="D28" s="424">
        <v>0</v>
      </c>
      <c r="E28" s="817">
        <v>0</v>
      </c>
      <c r="F28" s="385">
        <v>0</v>
      </c>
      <c r="G28" s="382">
        <v>0</v>
      </c>
      <c r="H28" s="382">
        <v>0</v>
      </c>
      <c r="I28" s="382">
        <v>0</v>
      </c>
      <c r="J28" s="382">
        <v>0</v>
      </c>
      <c r="K28" s="382">
        <v>0</v>
      </c>
      <c r="P28" s="385"/>
      <c r="Q28" s="745">
        <f>IF(F28&lt;&gt;0,+F28/'DA-2'!D$81,0)</f>
        <v>0</v>
      </c>
      <c r="R28" s="745">
        <f>IF(G28&lt;&gt;0,+G28/'DA-2'!E$81,0)</f>
        <v>0</v>
      </c>
      <c r="S28" s="745">
        <f>IF(H28&lt;&gt;0,+H28/'DA-2'!F$81,0)</f>
        <v>0</v>
      </c>
      <c r="T28" s="745">
        <f>IF(I28&lt;&gt;0,+I28/'DA-2'!G$81,0)</f>
        <v>0</v>
      </c>
      <c r="U28" s="745">
        <f>IF(J28&lt;&gt;0,+J28/'DA-2'!H$81,0)</f>
        <v>0</v>
      </c>
      <c r="V28" s="745">
        <f>IF(K28&lt;&gt;0,+K28/'DA-2'!I$81,0)</f>
        <v>0</v>
      </c>
    </row>
    <row r="29" spans="1:22" x14ac:dyDescent="0.2">
      <c r="A29" s="5"/>
      <c r="B29" s="249"/>
      <c r="C29" s="423">
        <v>0</v>
      </c>
      <c r="D29" s="424">
        <v>0</v>
      </c>
      <c r="E29" s="817">
        <v>0</v>
      </c>
      <c r="F29" s="385">
        <v>0</v>
      </c>
      <c r="G29" s="382">
        <v>0</v>
      </c>
      <c r="H29" s="382">
        <v>0</v>
      </c>
      <c r="I29" s="382">
        <v>0</v>
      </c>
      <c r="J29" s="382">
        <v>0</v>
      </c>
      <c r="K29" s="382">
        <v>0</v>
      </c>
      <c r="P29" s="385"/>
      <c r="Q29" s="745">
        <f>IF(F29&lt;&gt;0,+F29/'DA-2'!D$82,0)</f>
        <v>0</v>
      </c>
      <c r="R29" s="745">
        <f>IF(G29&lt;&gt;0,+G29/'DA-2'!E$82,0)</f>
        <v>0</v>
      </c>
      <c r="S29" s="745">
        <f>IF(H29&lt;&gt;0,+H29/'DA-2'!F$82,0)</f>
        <v>0</v>
      </c>
      <c r="T29" s="745">
        <f>IF(I29&lt;&gt;0,+I29/'DA-2'!G$82,0)</f>
        <v>0</v>
      </c>
      <c r="U29" s="745">
        <f>IF(J29&lt;&gt;0,+J29/'DA-2'!H$82,0)</f>
        <v>0</v>
      </c>
      <c r="V29" s="745">
        <f>IF(K29&lt;&gt;0,+K29/'DA-2'!I$82,0)</f>
        <v>0</v>
      </c>
    </row>
    <row r="30" spans="1:22" x14ac:dyDescent="0.2">
      <c r="A30" s="5"/>
      <c r="B30" s="249"/>
      <c r="C30" s="422" t="s">
        <v>73</v>
      </c>
      <c r="D30" s="416"/>
      <c r="E30" s="818"/>
      <c r="F30" s="386"/>
      <c r="G30" s="384"/>
      <c r="H30" s="384"/>
      <c r="I30" s="384"/>
      <c r="J30" s="384"/>
      <c r="K30" s="384"/>
      <c r="P30" s="386"/>
      <c r="Q30" s="384"/>
      <c r="R30" s="384"/>
      <c r="S30" s="384"/>
      <c r="T30" s="384"/>
      <c r="U30" s="384"/>
      <c r="V30" s="384"/>
    </row>
    <row r="31" spans="1:22" x14ac:dyDescent="0.2">
      <c r="A31" s="5"/>
      <c r="B31" s="249"/>
      <c r="C31" s="423" t="str">
        <f t="array" ref="C31:D36">+'DA-2'!$A$113:$B$119</f>
        <v>Labour</v>
      </c>
      <c r="D31" s="424" t="str">
        <v>Other</v>
      </c>
      <c r="E31" s="817">
        <f t="array" ref="E31:K36" ca="1">+'DA-2'!$N$113:$T$119</f>
        <v>0</v>
      </c>
      <c r="F31" s="385">
        <f ca="1"/>
        <v>0</v>
      </c>
      <c r="G31" s="382">
        <f ca="1"/>
        <v>5.1138873725494818E-2</v>
      </c>
      <c r="H31" s="382">
        <f ca="1"/>
        <v>0.12227838952597175</v>
      </c>
      <c r="I31" s="382">
        <f ca="1"/>
        <v>0.20436733044217972</v>
      </c>
      <c r="J31" s="382">
        <f ca="1"/>
        <v>0.2797927999460933</v>
      </c>
      <c r="K31" s="382">
        <f ca="1"/>
        <v>0.34777278427512287</v>
      </c>
      <c r="P31" s="385"/>
      <c r="Q31" s="745">
        <f ca="1">IF(F31&lt;&gt;0,+F31/'DA-2'!D$113,0)</f>
        <v>0</v>
      </c>
      <c r="R31" s="745">
        <f ca="1">IF(G31&lt;&gt;0,+G31/'DA-2'!E$113,0)</f>
        <v>10.97504297040715</v>
      </c>
      <c r="S31" s="745">
        <f ca="1">IF(H31&lt;&gt;0,+H31/'DA-2'!F$113,0)</f>
        <v>11.055958721401664</v>
      </c>
      <c r="T31" s="745">
        <f ca="1">IF(I31&lt;&gt;0,+I31/'DA-2'!G$113,0)</f>
        <v>11.121954253682182</v>
      </c>
      <c r="U31" s="745">
        <f ca="1">IF(J31&lt;&gt;0,+J31/'DA-2'!H$113,0)</f>
        <v>11.187688570935913</v>
      </c>
      <c r="V31" s="745">
        <f ca="1">IF(K31&lt;&gt;0,+K31/'DA-2'!I$113,0)</f>
        <v>11.253011757069228</v>
      </c>
    </row>
    <row r="32" spans="1:22" x14ac:dyDescent="0.2">
      <c r="A32" s="5"/>
      <c r="B32" s="249"/>
      <c r="C32" s="423">
        <v>0</v>
      </c>
      <c r="D32" s="424">
        <v>0</v>
      </c>
      <c r="E32" s="817">
        <v>0</v>
      </c>
      <c r="F32" s="385">
        <v>0</v>
      </c>
      <c r="G32" s="382">
        <v>0</v>
      </c>
      <c r="H32" s="382">
        <v>0</v>
      </c>
      <c r="I32" s="382">
        <v>0</v>
      </c>
      <c r="J32" s="382">
        <v>0</v>
      </c>
      <c r="K32" s="382">
        <v>0</v>
      </c>
      <c r="P32" s="385"/>
      <c r="Q32" s="745">
        <f>IF(F32&lt;&gt;0,+F32/'DA-2'!D$114,0)</f>
        <v>0</v>
      </c>
      <c r="R32" s="745">
        <f>IF(G32&lt;&gt;0,+G32/'DA-2'!E$114,0)</f>
        <v>0</v>
      </c>
      <c r="S32" s="745">
        <f>IF(H32&lt;&gt;0,+H32/'DA-2'!F$114,0)</f>
        <v>0</v>
      </c>
      <c r="T32" s="745">
        <f>IF(I32&lt;&gt;0,+I32/'DA-2'!G$114,0)</f>
        <v>0</v>
      </c>
      <c r="U32" s="745">
        <f>IF(J32&lt;&gt;0,+J32/'DA-2'!H$114,0)</f>
        <v>0</v>
      </c>
      <c r="V32" s="745">
        <f>IF(K32&lt;&gt;0,+K32/'DA-2'!I$114,0)</f>
        <v>0</v>
      </c>
    </row>
    <row r="33" spans="1:22" x14ac:dyDescent="0.2">
      <c r="A33" s="5"/>
      <c r="B33" s="249"/>
      <c r="C33" s="423">
        <v>0</v>
      </c>
      <c r="D33" s="424">
        <v>0</v>
      </c>
      <c r="E33" s="817">
        <v>0</v>
      </c>
      <c r="F33" s="385">
        <v>0</v>
      </c>
      <c r="G33" s="382">
        <v>0</v>
      </c>
      <c r="H33" s="382">
        <v>0</v>
      </c>
      <c r="I33" s="382">
        <v>0</v>
      </c>
      <c r="J33" s="382">
        <v>0</v>
      </c>
      <c r="K33" s="382">
        <v>0</v>
      </c>
      <c r="P33" s="385"/>
      <c r="Q33" s="745">
        <f>IF(F33&lt;&gt;0,+F33/'DA-2'!D$115,0)</f>
        <v>0</v>
      </c>
      <c r="R33" s="745">
        <f>IF(G33&lt;&gt;0,+G33/'DA-2'!E$115,0)</f>
        <v>0</v>
      </c>
      <c r="S33" s="745">
        <f>IF(H33&lt;&gt;0,+H33/'DA-2'!F$115,0)</f>
        <v>0</v>
      </c>
      <c r="T33" s="745">
        <f>IF(I33&lt;&gt;0,+I33/'DA-2'!G$115,0)</f>
        <v>0</v>
      </c>
      <c r="U33" s="745">
        <f>IF(J33&lt;&gt;0,+J33/'DA-2'!H$115,0)</f>
        <v>0</v>
      </c>
      <c r="V33" s="745">
        <f>IF(K33&lt;&gt;0,+K33/'DA-2'!I$115,0)</f>
        <v>0</v>
      </c>
    </row>
    <row r="34" spans="1:22" s="744" customFormat="1" x14ac:dyDescent="0.2">
      <c r="A34" s="5"/>
      <c r="B34" s="249"/>
      <c r="C34" s="423">
        <v>0</v>
      </c>
      <c r="D34" s="424">
        <v>0</v>
      </c>
      <c r="E34" s="817">
        <v>0</v>
      </c>
      <c r="F34" s="385">
        <v>0</v>
      </c>
      <c r="G34" s="382">
        <v>0</v>
      </c>
      <c r="H34" s="382">
        <v>0</v>
      </c>
      <c r="I34" s="382">
        <v>0</v>
      </c>
      <c r="J34" s="382">
        <v>0</v>
      </c>
      <c r="K34" s="382">
        <v>0</v>
      </c>
      <c r="P34" s="385"/>
      <c r="Q34" s="745">
        <f>IF(F34&lt;&gt;0,+F34/'DA-2'!D$116,0)</f>
        <v>0</v>
      </c>
      <c r="R34" s="745">
        <f>IF(G34&lt;&gt;0,+G34/'DA-2'!E$116,0)</f>
        <v>0</v>
      </c>
      <c r="S34" s="745">
        <f>IF(H34&lt;&gt;0,+H34/'DA-2'!F$116,0)</f>
        <v>0</v>
      </c>
      <c r="T34" s="745">
        <f>IF(I34&lt;&gt;0,+I34/'DA-2'!G$116,0)</f>
        <v>0</v>
      </c>
      <c r="U34" s="745">
        <f>IF(J34&lt;&gt;0,+J34/'DA-2'!H$116,0)</f>
        <v>0</v>
      </c>
      <c r="V34" s="745">
        <f>IF(K34&lt;&gt;0,+K34/'DA-2'!I$116,0)</f>
        <v>0</v>
      </c>
    </row>
    <row r="35" spans="1:22" s="744" customFormat="1" x14ac:dyDescent="0.2">
      <c r="A35" s="5"/>
      <c r="B35" s="249"/>
      <c r="C35" s="423">
        <v>0</v>
      </c>
      <c r="D35" s="424">
        <v>0</v>
      </c>
      <c r="E35" s="817">
        <v>0</v>
      </c>
      <c r="F35" s="385">
        <v>0</v>
      </c>
      <c r="G35" s="382">
        <v>0</v>
      </c>
      <c r="H35" s="382">
        <v>0</v>
      </c>
      <c r="I35" s="382">
        <v>0</v>
      </c>
      <c r="J35" s="382">
        <v>0</v>
      </c>
      <c r="K35" s="382">
        <v>0</v>
      </c>
      <c r="P35" s="385"/>
      <c r="Q35" s="745">
        <f>IF(F35&lt;&gt;0,+F35/'DA-2'!D$117,0)</f>
        <v>0</v>
      </c>
      <c r="R35" s="745">
        <f>IF(G35&lt;&gt;0,+G35/'DA-2'!E$117,0)</f>
        <v>0</v>
      </c>
      <c r="S35" s="745">
        <f>IF(H35&lt;&gt;0,+H35/'DA-2'!F$117,0)</f>
        <v>0</v>
      </c>
      <c r="T35" s="745">
        <f>IF(I35&lt;&gt;0,+I35/'DA-2'!G$117,0)</f>
        <v>0</v>
      </c>
      <c r="U35" s="745">
        <f>IF(J35&lt;&gt;0,+J35/'DA-2'!H$117,0)</f>
        <v>0</v>
      </c>
      <c r="V35" s="745">
        <f>IF(K35&lt;&gt;0,+K35/'DA-2'!I$117,0)</f>
        <v>0</v>
      </c>
    </row>
    <row r="36" spans="1:22" s="744" customFormat="1" x14ac:dyDescent="0.2">
      <c r="A36" s="5"/>
      <c r="B36" s="249"/>
      <c r="C36" s="423">
        <v>0</v>
      </c>
      <c r="D36" s="424">
        <v>0</v>
      </c>
      <c r="E36" s="817">
        <v>0</v>
      </c>
      <c r="F36" s="385">
        <v>0</v>
      </c>
      <c r="G36" s="382">
        <v>0</v>
      </c>
      <c r="H36" s="382">
        <v>0</v>
      </c>
      <c r="I36" s="382">
        <v>0</v>
      </c>
      <c r="J36" s="382">
        <v>0</v>
      </c>
      <c r="K36" s="382">
        <v>0</v>
      </c>
      <c r="P36" s="385"/>
      <c r="Q36" s="745">
        <f>IF(F36&lt;&gt;0,+F36/'DA-2'!D$118,0)</f>
        <v>0</v>
      </c>
      <c r="R36" s="745">
        <f>IF(G36&lt;&gt;0,+G36/'DA-2'!E$118,0)</f>
        <v>0</v>
      </c>
      <c r="S36" s="745">
        <f>IF(H36&lt;&gt;0,+H36/'DA-2'!F$118,0)</f>
        <v>0</v>
      </c>
      <c r="T36" s="745">
        <f>IF(I36&lt;&gt;0,+I36/'DA-2'!G$118,0)</f>
        <v>0</v>
      </c>
      <c r="U36" s="745">
        <f>IF(J36&lt;&gt;0,+J36/'DA-2'!H$118,0)</f>
        <v>0</v>
      </c>
      <c r="V36" s="745">
        <f>IF(K36&lt;&gt;0,+K36/'DA-2'!I$118,0)</f>
        <v>0</v>
      </c>
    </row>
    <row r="37" spans="1:22" x14ac:dyDescent="0.2">
      <c r="A37" s="5"/>
      <c r="B37" s="249" t="str">
        <f ca="1">+'I-4 History'!B25</f>
        <v>DA-3</v>
      </c>
      <c r="C37" s="14" t="str">
        <f ca="1">+'I-4 History'!C25</f>
        <v>Customer Service</v>
      </c>
      <c r="D37" s="417"/>
      <c r="E37" s="504"/>
      <c r="F37" s="11"/>
      <c r="G37" s="11"/>
      <c r="H37" s="11"/>
      <c r="I37" s="11"/>
      <c r="J37" s="11"/>
      <c r="K37" s="11"/>
      <c r="P37" s="11"/>
      <c r="Q37" s="745"/>
      <c r="R37" s="745"/>
      <c r="S37" s="745"/>
      <c r="T37" s="745"/>
      <c r="U37" s="745"/>
      <c r="V37" s="745"/>
    </row>
    <row r="38" spans="1:22" ht="15.75" customHeight="1" x14ac:dyDescent="0.2">
      <c r="A38" s="5"/>
      <c r="B38" s="249"/>
      <c r="C38" s="422" t="s">
        <v>74</v>
      </c>
      <c r="D38" s="415"/>
      <c r="E38" s="504"/>
      <c r="F38" s="11"/>
      <c r="G38" s="11"/>
      <c r="H38" s="11"/>
      <c r="I38" s="11"/>
      <c r="J38" s="11"/>
      <c r="K38" s="11"/>
      <c r="P38" s="11"/>
      <c r="Q38" s="11"/>
      <c r="R38" s="11"/>
      <c r="S38" s="11"/>
      <c r="T38" s="11"/>
      <c r="U38" s="11"/>
      <c r="V38" s="11"/>
    </row>
    <row r="39" spans="1:22" x14ac:dyDescent="0.2">
      <c r="A39" s="5"/>
      <c r="B39" s="249"/>
      <c r="C39" s="423" t="str">
        <f t="array" ref="C39:D44">+'DA-3'!$A$77:$B$82</f>
        <v>Output Growth</v>
      </c>
      <c r="D39" s="424" t="str">
        <v>Other</v>
      </c>
      <c r="E39" s="817">
        <f t="array" ref="E39:K44" ca="1">+'DA-3'!$N$77:$T$82</f>
        <v>0</v>
      </c>
      <c r="F39" s="385">
        <f ca="1"/>
        <v>0</v>
      </c>
      <c r="G39" s="382">
        <f ca="1"/>
        <v>1.9545537234257743E-2</v>
      </c>
      <c r="H39" s="382">
        <f ca="1"/>
        <v>3.6286880650169322E-2</v>
      </c>
      <c r="I39" s="382">
        <f ca="1"/>
        <v>4.9941253948873124E-2</v>
      </c>
      <c r="J39" s="382">
        <f ca="1"/>
        <v>6.3541582263564503E-2</v>
      </c>
      <c r="K39" s="382">
        <f ca="1"/>
        <v>7.7056848186926069E-2</v>
      </c>
      <c r="L39" s="764"/>
      <c r="M39" s="764"/>
      <c r="N39" s="764"/>
      <c r="O39" s="764"/>
      <c r="P39" s="385"/>
      <c r="Q39" s="745">
        <f ca="1">IF(F39&lt;&gt;0,+F39/'DA-3'!D$77,0)</f>
        <v>0</v>
      </c>
      <c r="R39" s="745">
        <f ca="1">IF(G39&lt;&gt;0,+G39/'DA-3'!E$77,0)</f>
        <v>2.2511738358632316</v>
      </c>
      <c r="S39" s="745">
        <f ca="1">IF(H39&lt;&gt;0,+H39/'DA-3'!F$77,0)</f>
        <v>2.2511738358632316</v>
      </c>
      <c r="T39" s="745">
        <f ca="1">IF(I39&lt;&gt;0,+I39/'DA-3'!G$77,0)</f>
        <v>2.2511738358632316</v>
      </c>
      <c r="U39" s="745">
        <f ca="1">IF(J39&lt;&gt;0,+J39/'DA-3'!H$77,0)</f>
        <v>2.2511738358632316</v>
      </c>
      <c r="V39" s="745">
        <f ca="1">IF(K39&lt;&gt;0,+K39/'DA-3'!I$77,0)</f>
        <v>2.2511738358632316</v>
      </c>
    </row>
    <row r="40" spans="1:22" x14ac:dyDescent="0.2">
      <c r="A40" s="5"/>
      <c r="B40" s="249"/>
      <c r="C40" s="423" t="str">
        <v>Productivity Growth</v>
      </c>
      <c r="D40" s="424" t="str">
        <v>Other</v>
      </c>
      <c r="E40" s="817">
        <f ca="1"/>
        <v>0</v>
      </c>
      <c r="F40" s="385">
        <f ca="1"/>
        <v>0</v>
      </c>
      <c r="G40" s="382">
        <f ca="1"/>
        <v>0</v>
      </c>
      <c r="H40" s="382">
        <f ca="1"/>
        <v>0</v>
      </c>
      <c r="I40" s="382">
        <f ca="1"/>
        <v>0</v>
      </c>
      <c r="J40" s="382">
        <f ca="1"/>
        <v>0</v>
      </c>
      <c r="K40" s="382">
        <f ca="1"/>
        <v>0</v>
      </c>
      <c r="L40" s="764"/>
      <c r="M40" s="764"/>
      <c r="N40" s="764"/>
      <c r="O40" s="764"/>
      <c r="P40" s="385"/>
      <c r="Q40" s="745">
        <f ca="1">IF(F40&lt;&gt;0,+F40/'DA-3'!D$78,0)</f>
        <v>0</v>
      </c>
      <c r="R40" s="745">
        <f ca="1">IF(G40&lt;&gt;0,+G40/'DA-3'!E$78,0)</f>
        <v>0</v>
      </c>
      <c r="S40" s="745">
        <f ca="1">IF(H40&lt;&gt;0,+H40/'DA-3'!F$78,0)</f>
        <v>0</v>
      </c>
      <c r="T40" s="745">
        <f ca="1">IF(I40&lt;&gt;0,+I40/'DA-3'!G$78,0)</f>
        <v>0</v>
      </c>
      <c r="U40" s="745">
        <f ca="1">IF(J40&lt;&gt;0,+J40/'DA-3'!H$78,0)</f>
        <v>0</v>
      </c>
      <c r="V40" s="745">
        <f ca="1">IF(K40&lt;&gt;0,+K40/'DA-3'!I$78,0)</f>
        <v>0</v>
      </c>
    </row>
    <row r="41" spans="1:22" x14ac:dyDescent="0.2">
      <c r="A41" s="5"/>
      <c r="B41" s="249"/>
      <c r="C41" s="423">
        <v>0</v>
      </c>
      <c r="D41" s="424">
        <v>0</v>
      </c>
      <c r="E41" s="817">
        <v>0</v>
      </c>
      <c r="F41" s="385">
        <v>0</v>
      </c>
      <c r="G41" s="382">
        <v>0</v>
      </c>
      <c r="H41" s="382">
        <v>0</v>
      </c>
      <c r="I41" s="382">
        <v>0</v>
      </c>
      <c r="J41" s="382">
        <v>0</v>
      </c>
      <c r="K41" s="382">
        <v>0</v>
      </c>
      <c r="L41" s="764"/>
      <c r="M41" s="764"/>
      <c r="N41" s="764"/>
      <c r="O41" s="764"/>
      <c r="P41" s="385"/>
      <c r="Q41" s="745">
        <f>IF(F41&lt;&gt;0,+F41/'DA-3'!D$79,0)</f>
        <v>0</v>
      </c>
      <c r="R41" s="745">
        <f>IF(G41&lt;&gt;0,+G41/'DA-3'!E$79,0)</f>
        <v>0</v>
      </c>
      <c r="S41" s="745">
        <f>IF(H41&lt;&gt;0,+H41/'DA-3'!F$79,0)</f>
        <v>0</v>
      </c>
      <c r="T41" s="745">
        <f>IF(I41&lt;&gt;0,+I41/'DA-3'!G$79,0)</f>
        <v>0</v>
      </c>
      <c r="U41" s="745">
        <f>IF(J41&lt;&gt;0,+J41/'DA-3'!H$79,0)</f>
        <v>0</v>
      </c>
      <c r="V41" s="745">
        <f>IF(K41&lt;&gt;0,+K41/'DA-3'!I$79,0)</f>
        <v>0</v>
      </c>
    </row>
    <row r="42" spans="1:22" s="764" customFormat="1" x14ac:dyDescent="0.2">
      <c r="A42" s="5"/>
      <c r="B42" s="249"/>
      <c r="C42" s="423">
        <v>0</v>
      </c>
      <c r="D42" s="424">
        <v>0</v>
      </c>
      <c r="E42" s="817">
        <v>0</v>
      </c>
      <c r="F42" s="385">
        <v>0</v>
      </c>
      <c r="G42" s="382">
        <v>0</v>
      </c>
      <c r="H42" s="382">
        <v>0</v>
      </c>
      <c r="I42" s="382">
        <v>0</v>
      </c>
      <c r="J42" s="382">
        <v>0</v>
      </c>
      <c r="K42" s="382">
        <v>0</v>
      </c>
      <c r="P42" s="385"/>
      <c r="Q42" s="745">
        <f>IF(F42&lt;&gt;0,+F42/'DA-3'!D$80,0)</f>
        <v>0</v>
      </c>
      <c r="R42" s="745">
        <f>IF(G42&lt;&gt;0,+G42/'DA-3'!E$80,0)</f>
        <v>0</v>
      </c>
      <c r="S42" s="745">
        <f>IF(H42&lt;&gt;0,+H42/'DA-3'!F$80,0)</f>
        <v>0</v>
      </c>
      <c r="T42" s="745">
        <f>IF(I42&lt;&gt;0,+I42/'DA-3'!G$80,0)</f>
        <v>0</v>
      </c>
      <c r="U42" s="745">
        <f>IF(J42&lt;&gt;0,+J42/'DA-3'!H$80,0)</f>
        <v>0</v>
      </c>
      <c r="V42" s="745">
        <f>IF(K42&lt;&gt;0,+K42/'DA-3'!I$80,0)</f>
        <v>0</v>
      </c>
    </row>
    <row r="43" spans="1:22" s="764" customFormat="1" x14ac:dyDescent="0.2">
      <c r="A43" s="5"/>
      <c r="B43" s="249"/>
      <c r="C43" s="423">
        <v>0</v>
      </c>
      <c r="D43" s="424">
        <v>0</v>
      </c>
      <c r="E43" s="817">
        <v>0</v>
      </c>
      <c r="F43" s="385">
        <v>0</v>
      </c>
      <c r="G43" s="382">
        <v>0</v>
      </c>
      <c r="H43" s="382">
        <v>0</v>
      </c>
      <c r="I43" s="382">
        <v>0</v>
      </c>
      <c r="J43" s="382">
        <v>0</v>
      </c>
      <c r="K43" s="382">
        <v>0</v>
      </c>
      <c r="P43" s="385"/>
      <c r="Q43" s="745">
        <f>IF(F43&lt;&gt;0,+F43/'DA-3'!D$81,0)</f>
        <v>0</v>
      </c>
      <c r="R43" s="745">
        <f>IF(G43&lt;&gt;0,+G43/'DA-3'!E$81,0)</f>
        <v>0</v>
      </c>
      <c r="S43" s="745">
        <f>IF(H43&lt;&gt;0,+H43/'DA-3'!F$81,0)</f>
        <v>0</v>
      </c>
      <c r="T43" s="745">
        <f>IF(I43&lt;&gt;0,+I43/'DA-3'!G$81,0)</f>
        <v>0</v>
      </c>
      <c r="U43" s="745">
        <f>IF(J43&lt;&gt;0,+J43/'DA-3'!H$81,0)</f>
        <v>0</v>
      </c>
      <c r="V43" s="745">
        <f>IF(K43&lt;&gt;0,+K43/'DA-3'!I$81,0)</f>
        <v>0</v>
      </c>
    </row>
    <row r="44" spans="1:22" s="764" customFormat="1" x14ac:dyDescent="0.2">
      <c r="A44" s="5"/>
      <c r="B44" s="249"/>
      <c r="C44" s="423">
        <v>0</v>
      </c>
      <c r="D44" s="424">
        <v>0</v>
      </c>
      <c r="E44" s="817">
        <v>0</v>
      </c>
      <c r="F44" s="385">
        <v>0</v>
      </c>
      <c r="G44" s="382">
        <v>0</v>
      </c>
      <c r="H44" s="382">
        <v>0</v>
      </c>
      <c r="I44" s="382">
        <v>0</v>
      </c>
      <c r="J44" s="382">
        <v>0</v>
      </c>
      <c r="K44" s="382">
        <v>0</v>
      </c>
      <c r="P44" s="385"/>
      <c r="Q44" s="745">
        <f>IF(F44&lt;&gt;0,+F44/'DA-3'!D$82,0)</f>
        <v>0</v>
      </c>
      <c r="R44" s="745">
        <f>IF(G44&lt;&gt;0,+G44/'DA-3'!E$82,0)</f>
        <v>0</v>
      </c>
      <c r="S44" s="745">
        <f>IF(H44&lt;&gt;0,+H44/'DA-3'!F$82,0)</f>
        <v>0</v>
      </c>
      <c r="T44" s="745">
        <f>IF(I44&lt;&gt;0,+I44/'DA-3'!G$82,0)</f>
        <v>0</v>
      </c>
      <c r="U44" s="745">
        <f>IF(J44&lt;&gt;0,+J44/'DA-3'!H$82,0)</f>
        <v>0</v>
      </c>
      <c r="V44" s="745">
        <f>IF(K44&lt;&gt;0,+K44/'DA-3'!I$82,0)</f>
        <v>0</v>
      </c>
    </row>
    <row r="45" spans="1:22" x14ac:dyDescent="0.2">
      <c r="A45" s="5"/>
      <c r="B45" s="249"/>
      <c r="C45" s="422" t="s">
        <v>73</v>
      </c>
      <c r="D45" s="416"/>
      <c r="E45" s="818"/>
      <c r="F45" s="386"/>
      <c r="G45" s="384"/>
      <c r="H45" s="384"/>
      <c r="I45" s="384"/>
      <c r="J45" s="384"/>
      <c r="K45" s="384"/>
      <c r="P45" s="386"/>
      <c r="Q45" s="384"/>
      <c r="R45" s="384"/>
      <c r="S45" s="384"/>
      <c r="T45" s="384"/>
      <c r="U45" s="384"/>
      <c r="V45" s="384"/>
    </row>
    <row r="46" spans="1:22" s="744" customFormat="1" x14ac:dyDescent="0.2">
      <c r="A46" s="5"/>
      <c r="B46" s="249"/>
      <c r="C46" s="423" t="str">
        <f t="array" ref="C46:D51">+'DA-3'!$A$113:$B$119</f>
        <v>Labour</v>
      </c>
      <c r="D46" s="424" t="str">
        <v>Other</v>
      </c>
      <c r="E46" s="817">
        <f t="array" ref="E46:K51" ca="1">+'DA-3'!$N$113:$T$119</f>
        <v>0</v>
      </c>
      <c r="F46" s="385">
        <f ca="1"/>
        <v>0</v>
      </c>
      <c r="G46" s="382">
        <f ca="1"/>
        <v>1.0580553679833054E-2</v>
      </c>
      <c r="H46" s="382">
        <f ca="1"/>
        <v>2.5299209192753126E-2</v>
      </c>
      <c r="I46" s="382">
        <f ca="1"/>
        <v>4.2283283784360262E-2</v>
      </c>
      <c r="J46" s="382">
        <f ca="1"/>
        <v>5.788869647288631E-2</v>
      </c>
      <c r="K46" s="382">
        <f ca="1"/>
        <v>7.1953649823411986E-2</v>
      </c>
      <c r="P46" s="385"/>
      <c r="Q46" s="745">
        <f ca="1">IF(F46&lt;&gt;0,+F46/'DA-3'!D$113,0)</f>
        <v>0</v>
      </c>
      <c r="R46" s="745">
        <f ca="1">IF(G46&lt;&gt;0,+G46/'DA-3'!E$113,0)</f>
        <v>2.2707193730974895</v>
      </c>
      <c r="S46" s="745">
        <f ca="1">IF(H46&lt;&gt;0,+H46/'DA-3'!F$113,0)</f>
        <v>2.2874607165134009</v>
      </c>
      <c r="T46" s="745">
        <f ca="1">IF(I46&lt;&gt;0,+I46/'DA-3'!G$113,0)</f>
        <v>2.3011150898121047</v>
      </c>
      <c r="U46" s="745">
        <f ca="1">IF(J46&lt;&gt;0,+J46/'DA-3'!H$113,0)</f>
        <v>2.3147154181267959</v>
      </c>
      <c r="V46" s="745">
        <f ca="1">IF(K46&lt;&gt;0,+K46/'DA-3'!I$113,0)</f>
        <v>2.3282306840501579</v>
      </c>
    </row>
    <row r="47" spans="1:22" s="744" customFormat="1" x14ac:dyDescent="0.2">
      <c r="A47" s="5"/>
      <c r="B47" s="249"/>
      <c r="C47" s="423">
        <v>0</v>
      </c>
      <c r="D47" s="424">
        <v>0</v>
      </c>
      <c r="E47" s="817">
        <v>0</v>
      </c>
      <c r="F47" s="385">
        <v>0</v>
      </c>
      <c r="G47" s="382">
        <v>0</v>
      </c>
      <c r="H47" s="382">
        <v>0</v>
      </c>
      <c r="I47" s="382">
        <v>0</v>
      </c>
      <c r="J47" s="382">
        <v>0</v>
      </c>
      <c r="K47" s="382">
        <v>0</v>
      </c>
      <c r="P47" s="385"/>
      <c r="Q47" s="745">
        <f>IF(F47&lt;&gt;0,+F47/'DA-3'!D$114,0)</f>
        <v>0</v>
      </c>
      <c r="R47" s="745">
        <f>IF(G47&lt;&gt;0,+G47/'DA-3'!E$114,0)</f>
        <v>0</v>
      </c>
      <c r="S47" s="745">
        <f>IF(H47&lt;&gt;0,+H47/'DA-3'!F$114,0)</f>
        <v>0</v>
      </c>
      <c r="T47" s="745">
        <f>IF(I47&lt;&gt;0,+I47/'DA-3'!G$114,0)</f>
        <v>0</v>
      </c>
      <c r="U47" s="745">
        <f>IF(J47&lt;&gt;0,+J47/'DA-3'!H$114,0)</f>
        <v>0</v>
      </c>
      <c r="V47" s="745">
        <f>IF(K47&lt;&gt;0,+K47/'DA-3'!I$114,0)</f>
        <v>0</v>
      </c>
    </row>
    <row r="48" spans="1:22" s="744" customFormat="1" x14ac:dyDescent="0.2">
      <c r="A48" s="5"/>
      <c r="B48" s="249"/>
      <c r="C48" s="423">
        <v>0</v>
      </c>
      <c r="D48" s="424">
        <v>0</v>
      </c>
      <c r="E48" s="817">
        <v>0</v>
      </c>
      <c r="F48" s="385">
        <v>0</v>
      </c>
      <c r="G48" s="382">
        <v>0</v>
      </c>
      <c r="H48" s="382">
        <v>0</v>
      </c>
      <c r="I48" s="382">
        <v>0</v>
      </c>
      <c r="J48" s="382">
        <v>0</v>
      </c>
      <c r="K48" s="382">
        <v>0</v>
      </c>
      <c r="P48" s="385"/>
      <c r="Q48" s="745">
        <f>IF(F48&lt;&gt;0,+F48/'DA-3'!D$115,0)</f>
        <v>0</v>
      </c>
      <c r="R48" s="745">
        <f>IF(G48&lt;&gt;0,+G48/'DA-3'!E$115,0)</f>
        <v>0</v>
      </c>
      <c r="S48" s="745">
        <f>IF(H48&lt;&gt;0,+H48/'DA-3'!F$115,0)</f>
        <v>0</v>
      </c>
      <c r="T48" s="745">
        <f>IF(I48&lt;&gt;0,+I48/'DA-3'!G$115,0)</f>
        <v>0</v>
      </c>
      <c r="U48" s="745">
        <f>IF(J48&lt;&gt;0,+J48/'DA-3'!H$115,0)</f>
        <v>0</v>
      </c>
      <c r="V48" s="745">
        <f>IF(K48&lt;&gt;0,+K48/'DA-3'!I$115,0)</f>
        <v>0</v>
      </c>
    </row>
    <row r="49" spans="1:22" s="744" customFormat="1" x14ac:dyDescent="0.2">
      <c r="A49" s="5"/>
      <c r="B49" s="249"/>
      <c r="C49" s="423">
        <v>0</v>
      </c>
      <c r="D49" s="424">
        <v>0</v>
      </c>
      <c r="E49" s="817">
        <v>0</v>
      </c>
      <c r="F49" s="385">
        <v>0</v>
      </c>
      <c r="G49" s="382">
        <v>0</v>
      </c>
      <c r="H49" s="382">
        <v>0</v>
      </c>
      <c r="I49" s="382">
        <v>0</v>
      </c>
      <c r="J49" s="382">
        <v>0</v>
      </c>
      <c r="K49" s="382">
        <v>0</v>
      </c>
      <c r="P49" s="385"/>
      <c r="Q49" s="745">
        <f>IF(F49&lt;&gt;0,+F49/'DA-3'!D$116,0)</f>
        <v>0</v>
      </c>
      <c r="R49" s="745">
        <f>IF(G49&lt;&gt;0,+G49/'DA-3'!E$116,0)</f>
        <v>0</v>
      </c>
      <c r="S49" s="745">
        <f>IF(H49&lt;&gt;0,+H49/'DA-3'!F$116,0)</f>
        <v>0</v>
      </c>
      <c r="T49" s="745">
        <f>IF(I49&lt;&gt;0,+I49/'DA-3'!G$116,0)</f>
        <v>0</v>
      </c>
      <c r="U49" s="745">
        <f>IF(J49&lt;&gt;0,+J49/'DA-3'!H$116,0)</f>
        <v>0</v>
      </c>
      <c r="V49" s="745">
        <f>IF(K49&lt;&gt;0,+K49/'DA-3'!I$116,0)</f>
        <v>0</v>
      </c>
    </row>
    <row r="50" spans="1:22" s="744" customFormat="1" x14ac:dyDescent="0.2">
      <c r="A50" s="5"/>
      <c r="B50" s="249"/>
      <c r="C50" s="423">
        <v>0</v>
      </c>
      <c r="D50" s="424">
        <v>0</v>
      </c>
      <c r="E50" s="817">
        <v>0</v>
      </c>
      <c r="F50" s="385">
        <v>0</v>
      </c>
      <c r="G50" s="382">
        <v>0</v>
      </c>
      <c r="H50" s="382">
        <v>0</v>
      </c>
      <c r="I50" s="382">
        <v>0</v>
      </c>
      <c r="J50" s="382">
        <v>0</v>
      </c>
      <c r="K50" s="382">
        <v>0</v>
      </c>
      <c r="P50" s="385"/>
      <c r="Q50" s="745">
        <f>IF(F50&lt;&gt;0,+F50/'DA-3'!D$117,0)</f>
        <v>0</v>
      </c>
      <c r="R50" s="745">
        <f>IF(G50&lt;&gt;0,+G50/'DA-3'!E$117,0)</f>
        <v>0</v>
      </c>
      <c r="S50" s="745">
        <f>IF(H50&lt;&gt;0,+H50/'DA-3'!F$117,0)</f>
        <v>0</v>
      </c>
      <c r="T50" s="745">
        <f>IF(I50&lt;&gt;0,+I50/'DA-3'!G$117,0)</f>
        <v>0</v>
      </c>
      <c r="U50" s="745">
        <f>IF(J50&lt;&gt;0,+J50/'DA-3'!H$117,0)</f>
        <v>0</v>
      </c>
      <c r="V50" s="745">
        <f>IF(K50&lt;&gt;0,+K50/'DA-3'!I$117,0)</f>
        <v>0</v>
      </c>
    </row>
    <row r="51" spans="1:22" s="744" customFormat="1" x14ac:dyDescent="0.2">
      <c r="A51" s="5"/>
      <c r="B51" s="249"/>
      <c r="C51" s="423">
        <v>0</v>
      </c>
      <c r="D51" s="424">
        <v>0</v>
      </c>
      <c r="E51" s="817">
        <v>0</v>
      </c>
      <c r="F51" s="385">
        <v>0</v>
      </c>
      <c r="G51" s="382">
        <v>0</v>
      </c>
      <c r="H51" s="382">
        <v>0</v>
      </c>
      <c r="I51" s="382">
        <v>0</v>
      </c>
      <c r="J51" s="382">
        <v>0</v>
      </c>
      <c r="K51" s="382">
        <v>0</v>
      </c>
      <c r="P51" s="385"/>
      <c r="Q51" s="745">
        <f>IF(F51&lt;&gt;0,+F51/'DA-3'!D$118,0)</f>
        <v>0</v>
      </c>
      <c r="R51" s="745">
        <f>IF(G51&lt;&gt;0,+G51/'DA-3'!E$118,0)</f>
        <v>0</v>
      </c>
      <c r="S51" s="745">
        <f>IF(H51&lt;&gt;0,+H51/'DA-3'!F$118,0)</f>
        <v>0</v>
      </c>
      <c r="T51" s="745">
        <f>IF(I51&lt;&gt;0,+I51/'DA-3'!G$118,0)</f>
        <v>0</v>
      </c>
      <c r="U51" s="745">
        <f>IF(J51&lt;&gt;0,+J51/'DA-3'!H$118,0)</f>
        <v>0</v>
      </c>
      <c r="V51" s="745">
        <f>IF(K51&lt;&gt;0,+K51/'DA-3'!I$118,0)</f>
        <v>0</v>
      </c>
    </row>
    <row r="52" spans="1:22" s="896" customFormat="1" ht="14.25" customHeight="1" x14ac:dyDescent="0.2">
      <c r="A52" s="5"/>
      <c r="B52" s="249" t="str">
        <f ca="1">+'I-4 History'!B34</f>
        <v>DA-4</v>
      </c>
      <c r="C52" s="14" t="str">
        <f ca="1">+'I-4 History'!C34</f>
        <v>Standards Development and Maintenance</v>
      </c>
      <c r="D52" s="417"/>
      <c r="E52" s="504"/>
      <c r="F52" s="11"/>
      <c r="G52" s="11"/>
      <c r="H52" s="11"/>
      <c r="I52" s="11"/>
      <c r="J52" s="11"/>
      <c r="K52" s="11"/>
      <c r="P52" s="11"/>
      <c r="Q52" s="745"/>
      <c r="R52" s="745"/>
      <c r="S52" s="745"/>
      <c r="T52" s="745"/>
      <c r="U52" s="745"/>
      <c r="V52" s="745"/>
    </row>
    <row r="53" spans="1:22" ht="15.75" customHeight="1" x14ac:dyDescent="0.2">
      <c r="A53" s="5"/>
      <c r="B53" s="249"/>
      <c r="C53" s="422" t="s">
        <v>74</v>
      </c>
      <c r="D53" s="415"/>
      <c r="E53" s="504"/>
      <c r="F53" s="11"/>
      <c r="G53" s="11"/>
      <c r="H53" s="11"/>
      <c r="I53" s="11"/>
      <c r="J53" s="11"/>
      <c r="K53" s="11"/>
      <c r="P53" s="11"/>
      <c r="Q53" s="11"/>
      <c r="R53" s="11"/>
      <c r="S53" s="11"/>
      <c r="T53" s="11"/>
      <c r="U53" s="11"/>
      <c r="V53" s="11"/>
    </row>
    <row r="54" spans="1:22" x14ac:dyDescent="0.2">
      <c r="A54" s="5"/>
      <c r="B54" s="249"/>
      <c r="C54" s="423" t="str">
        <f t="array" ref="C54:D59">+'DA-4'!$A$77:$B$82</f>
        <v>Output Growth</v>
      </c>
      <c r="D54" s="424" t="str">
        <v>Other</v>
      </c>
      <c r="E54" s="817">
        <f t="array" ref="E54:K59" ca="1">+'DA-4'!$N$77:$T$82</f>
        <v>0</v>
      </c>
      <c r="F54" s="385">
        <f ca="1"/>
        <v>0</v>
      </c>
      <c r="G54" s="382">
        <f ca="1"/>
        <v>5.5894136374850479E-3</v>
      </c>
      <c r="H54" s="382">
        <f ca="1"/>
        <v>1.0376915361137223E-2</v>
      </c>
      <c r="I54" s="382">
        <f ca="1"/>
        <v>1.4281639974862329E-2</v>
      </c>
      <c r="J54" s="382">
        <f ca="1"/>
        <v>1.8170909409890825E-2</v>
      </c>
      <c r="K54" s="382">
        <f ca="1"/>
        <v>2.2035853655775751E-2</v>
      </c>
      <c r="L54" s="764"/>
      <c r="M54" s="764"/>
      <c r="N54" s="764"/>
      <c r="O54" s="764"/>
      <c r="P54" s="385"/>
      <c r="Q54" s="745">
        <f ca="1">IF(F54&lt;&gt;0,+F54/'DA-4'!D$77,0)</f>
        <v>0</v>
      </c>
      <c r="R54" s="745">
        <f ca="1">IF(G54&lt;&gt;0,+G54/'DA-4'!E$77,0)</f>
        <v>0.64376545846330191</v>
      </c>
      <c r="S54" s="745">
        <f ca="1">IF(H54&lt;&gt;0,+H54/'DA-4'!F$77,0)</f>
        <v>0.64376545846330191</v>
      </c>
      <c r="T54" s="745">
        <f ca="1">IF(I54&lt;&gt;0,+I54/'DA-4'!G$77,0)</f>
        <v>0.64376545846330191</v>
      </c>
      <c r="U54" s="745">
        <f ca="1">IF(J54&lt;&gt;0,+J54/'DA-4'!H$77,0)</f>
        <v>0.64376545846330191</v>
      </c>
      <c r="V54" s="745">
        <f ca="1">IF(K54&lt;&gt;0,+K54/'DA-4'!I$77,0)</f>
        <v>0.64376545846330191</v>
      </c>
    </row>
    <row r="55" spans="1:22" x14ac:dyDescent="0.2">
      <c r="A55" s="5"/>
      <c r="B55" s="249"/>
      <c r="C55" s="423" t="str">
        <v>Productivity Growth</v>
      </c>
      <c r="D55" s="424" t="str">
        <v>Other</v>
      </c>
      <c r="E55" s="817">
        <f ca="1"/>
        <v>0</v>
      </c>
      <c r="F55" s="385">
        <f ca="1"/>
        <v>0</v>
      </c>
      <c r="G55" s="382">
        <f ca="1"/>
        <v>0</v>
      </c>
      <c r="H55" s="382">
        <f ca="1"/>
        <v>0</v>
      </c>
      <c r="I55" s="382">
        <f ca="1"/>
        <v>0</v>
      </c>
      <c r="J55" s="382">
        <f ca="1"/>
        <v>0</v>
      </c>
      <c r="K55" s="382">
        <f ca="1"/>
        <v>0</v>
      </c>
      <c r="L55" s="764"/>
      <c r="M55" s="764"/>
      <c r="N55" s="764"/>
      <c r="O55" s="764"/>
      <c r="P55" s="385"/>
      <c r="Q55" s="745">
        <f ca="1">IF(F55&lt;&gt;0,+F55/'DA-4'!D$78,0)</f>
        <v>0</v>
      </c>
      <c r="R55" s="745">
        <f ca="1">IF(G55&lt;&gt;0,+G55/'DA-4'!E$78,0)</f>
        <v>0</v>
      </c>
      <c r="S55" s="745">
        <f ca="1">IF(H55&lt;&gt;0,+H55/'DA-4'!F$78,0)</f>
        <v>0</v>
      </c>
      <c r="T55" s="745">
        <f ca="1">IF(I55&lt;&gt;0,+I55/'DA-4'!G$78,0)</f>
        <v>0</v>
      </c>
      <c r="U55" s="745">
        <f ca="1">IF(J55&lt;&gt;0,+J55/'DA-4'!H$78,0)</f>
        <v>0</v>
      </c>
      <c r="V55" s="745">
        <f ca="1">IF(K55&lt;&gt;0,+K55/'DA-4'!I$78,0)</f>
        <v>0</v>
      </c>
    </row>
    <row r="56" spans="1:22" x14ac:dyDescent="0.2">
      <c r="A56" s="5"/>
      <c r="B56" s="249"/>
      <c r="C56" s="423">
        <v>0</v>
      </c>
      <c r="D56" s="424">
        <v>0</v>
      </c>
      <c r="E56" s="817">
        <v>0</v>
      </c>
      <c r="F56" s="385">
        <v>0</v>
      </c>
      <c r="G56" s="382">
        <v>0</v>
      </c>
      <c r="H56" s="382">
        <v>0</v>
      </c>
      <c r="I56" s="382">
        <v>0</v>
      </c>
      <c r="J56" s="382">
        <v>0</v>
      </c>
      <c r="K56" s="382">
        <v>0</v>
      </c>
      <c r="L56" s="764"/>
      <c r="M56" s="764"/>
      <c r="N56" s="764"/>
      <c r="O56" s="764"/>
      <c r="P56" s="385"/>
      <c r="Q56" s="745">
        <f>IF(F56&lt;&gt;0,+F56/'DA-4'!D$79,0)</f>
        <v>0</v>
      </c>
      <c r="R56" s="745">
        <f>IF(G56&lt;&gt;0,+G56/'DA-4'!E$79,0)</f>
        <v>0</v>
      </c>
      <c r="S56" s="745">
        <f>IF(H56&lt;&gt;0,+H56/'DA-4'!F$79,0)</f>
        <v>0</v>
      </c>
      <c r="T56" s="745">
        <f>IF(I56&lt;&gt;0,+I56/'DA-4'!G$79,0)</f>
        <v>0</v>
      </c>
      <c r="U56" s="745">
        <f>IF(J56&lt;&gt;0,+J56/'DA-4'!H$79,0)</f>
        <v>0</v>
      </c>
      <c r="V56" s="745">
        <f>IF(K56&lt;&gt;0,+K56/'DA-4'!I$79,0)</f>
        <v>0</v>
      </c>
    </row>
    <row r="57" spans="1:22" s="764" customFormat="1" x14ac:dyDescent="0.2">
      <c r="A57" s="5"/>
      <c r="B57" s="249"/>
      <c r="C57" s="423">
        <v>0</v>
      </c>
      <c r="D57" s="424">
        <v>0</v>
      </c>
      <c r="E57" s="817">
        <v>0</v>
      </c>
      <c r="F57" s="385">
        <v>0</v>
      </c>
      <c r="G57" s="382">
        <v>0</v>
      </c>
      <c r="H57" s="382">
        <v>0</v>
      </c>
      <c r="I57" s="382">
        <v>0</v>
      </c>
      <c r="J57" s="382">
        <v>0</v>
      </c>
      <c r="K57" s="382">
        <v>0</v>
      </c>
      <c r="P57" s="385"/>
      <c r="Q57" s="745">
        <f>IF(F57&lt;&gt;0,+F57/'DA-4'!D$80,0)</f>
        <v>0</v>
      </c>
      <c r="R57" s="745">
        <f>IF(G57&lt;&gt;0,+G57/'DA-4'!E$80,0)</f>
        <v>0</v>
      </c>
      <c r="S57" s="745">
        <f>IF(H57&lt;&gt;0,+H57/'DA-4'!F$80,0)</f>
        <v>0</v>
      </c>
      <c r="T57" s="745">
        <f>IF(I57&lt;&gt;0,+I57/'DA-4'!G$80,0)</f>
        <v>0</v>
      </c>
      <c r="U57" s="745">
        <f>IF(J57&lt;&gt;0,+J57/'DA-4'!H$80,0)</f>
        <v>0</v>
      </c>
      <c r="V57" s="745">
        <f>IF(K57&lt;&gt;0,+K57/'DA-4'!I$80,0)</f>
        <v>0</v>
      </c>
    </row>
    <row r="58" spans="1:22" s="764" customFormat="1" x14ac:dyDescent="0.2">
      <c r="A58" s="5"/>
      <c r="B58" s="249"/>
      <c r="C58" s="423">
        <v>0</v>
      </c>
      <c r="D58" s="424">
        <v>0</v>
      </c>
      <c r="E58" s="817">
        <v>0</v>
      </c>
      <c r="F58" s="385">
        <v>0</v>
      </c>
      <c r="G58" s="382">
        <v>0</v>
      </c>
      <c r="H58" s="382">
        <v>0</v>
      </c>
      <c r="I58" s="382">
        <v>0</v>
      </c>
      <c r="J58" s="382">
        <v>0</v>
      </c>
      <c r="K58" s="382">
        <v>0</v>
      </c>
      <c r="P58" s="385"/>
      <c r="Q58" s="745">
        <f>IF(F58&lt;&gt;0,+F58/'DA-4'!D$81,0)</f>
        <v>0</v>
      </c>
      <c r="R58" s="745">
        <f>IF(G58&lt;&gt;0,+G58/'DA-4'!E$81,0)</f>
        <v>0</v>
      </c>
      <c r="S58" s="745">
        <f>IF(H58&lt;&gt;0,+H58/'DA-4'!F$81,0)</f>
        <v>0</v>
      </c>
      <c r="T58" s="745">
        <f>IF(I58&lt;&gt;0,+I58/'DA-4'!G$81,0)</f>
        <v>0</v>
      </c>
      <c r="U58" s="745">
        <f>IF(J58&lt;&gt;0,+J58/'DA-4'!H$81,0)</f>
        <v>0</v>
      </c>
      <c r="V58" s="745">
        <f>IF(K58&lt;&gt;0,+K58/'DA-4'!I$81,0)</f>
        <v>0</v>
      </c>
    </row>
    <row r="59" spans="1:22" s="764" customFormat="1" x14ac:dyDescent="0.2">
      <c r="A59" s="5"/>
      <c r="B59" s="249"/>
      <c r="C59" s="423">
        <v>0</v>
      </c>
      <c r="D59" s="424">
        <v>0</v>
      </c>
      <c r="E59" s="817">
        <v>0</v>
      </c>
      <c r="F59" s="385">
        <v>0</v>
      </c>
      <c r="G59" s="382">
        <v>0</v>
      </c>
      <c r="H59" s="382">
        <v>0</v>
      </c>
      <c r="I59" s="382">
        <v>0</v>
      </c>
      <c r="J59" s="382">
        <v>0</v>
      </c>
      <c r="K59" s="382">
        <v>0</v>
      </c>
      <c r="P59" s="385"/>
      <c r="Q59" s="745">
        <f>IF(F59&lt;&gt;0,+F59/'DA-4'!D$82,0)</f>
        <v>0</v>
      </c>
      <c r="R59" s="745">
        <f>IF(G59&lt;&gt;0,+G59/'DA-4'!E$82,0)</f>
        <v>0</v>
      </c>
      <c r="S59" s="745">
        <f>IF(H59&lt;&gt;0,+H59/'DA-4'!F$82,0)</f>
        <v>0</v>
      </c>
      <c r="T59" s="745">
        <f>IF(I59&lt;&gt;0,+I59/'DA-4'!G$82,0)</f>
        <v>0</v>
      </c>
      <c r="U59" s="745">
        <f>IF(J59&lt;&gt;0,+J59/'DA-4'!H$82,0)</f>
        <v>0</v>
      </c>
      <c r="V59" s="745">
        <f>IF(K59&lt;&gt;0,+K59/'DA-4'!I$82,0)</f>
        <v>0</v>
      </c>
    </row>
    <row r="60" spans="1:22" x14ac:dyDescent="0.2">
      <c r="A60" s="5"/>
      <c r="B60" s="249"/>
      <c r="C60" s="422" t="s">
        <v>73</v>
      </c>
      <c r="D60" s="416"/>
      <c r="E60" s="818"/>
      <c r="F60" s="386"/>
      <c r="G60" s="384"/>
      <c r="H60" s="384"/>
      <c r="I60" s="384"/>
      <c r="J60" s="384"/>
      <c r="K60" s="384"/>
      <c r="P60" s="386"/>
      <c r="Q60" s="384"/>
      <c r="R60" s="384"/>
      <c r="S60" s="384"/>
      <c r="T60" s="384"/>
      <c r="U60" s="384"/>
      <c r="V60" s="384"/>
    </row>
    <row r="61" spans="1:22" s="744" customFormat="1" x14ac:dyDescent="0.2">
      <c r="A61" s="5"/>
      <c r="B61" s="249"/>
      <c r="C61" s="423" t="str">
        <f t="array" ref="C61:D66">+'DA-4'!$A$113:$B$119</f>
        <v>Labour</v>
      </c>
      <c r="D61" s="424" t="str">
        <v>Other</v>
      </c>
      <c r="E61" s="817">
        <f t="array" ref="E61:K66" ca="1">+'DA-4'!$N$113:$T$119</f>
        <v>0</v>
      </c>
      <c r="F61" s="385">
        <f ca="1"/>
        <v>0</v>
      </c>
      <c r="G61" s="382">
        <f ca="1"/>
        <v>3.0257081358985387E-3</v>
      </c>
      <c r="H61" s="382">
        <f ca="1"/>
        <v>7.234784246897755E-3</v>
      </c>
      <c r="I61" s="382">
        <f ca="1"/>
        <v>1.2091699511217288E-2</v>
      </c>
      <c r="J61" s="382">
        <f ca="1"/>
        <v>1.6554360498961796E-2</v>
      </c>
      <c r="K61" s="382">
        <f ca="1"/>
        <v>2.0576498193403361E-2</v>
      </c>
      <c r="P61" s="385"/>
      <c r="Q61" s="745">
        <f ca="1">IF(F61&lt;&gt;0,+F61/'DA-4'!D$113,0)</f>
        <v>0</v>
      </c>
      <c r="R61" s="745">
        <f ca="1">IF(G61&lt;&gt;0,+G61/'DA-4'!E$113,0)</f>
        <v>0.64935487210078691</v>
      </c>
      <c r="S61" s="745">
        <f ca="1">IF(H61&lt;&gt;0,+H61/'DA-4'!F$113,0)</f>
        <v>0.65414237382443918</v>
      </c>
      <c r="T61" s="745">
        <f ca="1">IF(I61&lt;&gt;0,+I61/'DA-4'!G$113,0)</f>
        <v>0.65804709843816422</v>
      </c>
      <c r="U61" s="745">
        <f ca="1">IF(J61&lt;&gt;0,+J61/'DA-4'!H$113,0)</f>
        <v>0.66193636787319277</v>
      </c>
      <c r="V61" s="745">
        <f ca="1">IF(K61&lt;&gt;0,+K61/'DA-4'!I$113,0)</f>
        <v>0.66580131211907767</v>
      </c>
    </row>
    <row r="62" spans="1:22" s="744" customFormat="1" x14ac:dyDescent="0.2">
      <c r="A62" s="5"/>
      <c r="B62" s="249"/>
      <c r="C62" s="423">
        <v>0</v>
      </c>
      <c r="D62" s="424">
        <v>0</v>
      </c>
      <c r="E62" s="817">
        <v>0</v>
      </c>
      <c r="F62" s="385">
        <v>0</v>
      </c>
      <c r="G62" s="382">
        <v>0</v>
      </c>
      <c r="H62" s="382">
        <v>0</v>
      </c>
      <c r="I62" s="382">
        <v>0</v>
      </c>
      <c r="J62" s="382">
        <v>0</v>
      </c>
      <c r="K62" s="382">
        <v>0</v>
      </c>
      <c r="P62" s="385"/>
      <c r="Q62" s="745">
        <f>IF(F62&lt;&gt;0,+F62/'DA-4'!D$114,0)</f>
        <v>0</v>
      </c>
      <c r="R62" s="745">
        <f>IF(G62&lt;&gt;0,+G62/'DA-4'!E$114,0)</f>
        <v>0</v>
      </c>
      <c r="S62" s="745">
        <f>IF(H62&lt;&gt;0,+H62/'DA-4'!F$114,0)</f>
        <v>0</v>
      </c>
      <c r="T62" s="745">
        <f>IF(I62&lt;&gt;0,+I62/'DA-4'!G$114,0)</f>
        <v>0</v>
      </c>
      <c r="U62" s="745">
        <f>IF(J62&lt;&gt;0,+J62/'DA-4'!H$114,0)</f>
        <v>0</v>
      </c>
      <c r="V62" s="745">
        <f>IF(K62&lt;&gt;0,+K62/'DA-4'!I$114,0)</f>
        <v>0</v>
      </c>
    </row>
    <row r="63" spans="1:22" s="744" customFormat="1" x14ac:dyDescent="0.2">
      <c r="A63" s="5"/>
      <c r="B63" s="249"/>
      <c r="C63" s="423">
        <v>0</v>
      </c>
      <c r="D63" s="424">
        <v>0</v>
      </c>
      <c r="E63" s="817">
        <v>0</v>
      </c>
      <c r="F63" s="385">
        <v>0</v>
      </c>
      <c r="G63" s="382">
        <v>0</v>
      </c>
      <c r="H63" s="382">
        <v>0</v>
      </c>
      <c r="I63" s="382">
        <v>0</v>
      </c>
      <c r="J63" s="382">
        <v>0</v>
      </c>
      <c r="K63" s="382">
        <v>0</v>
      </c>
      <c r="P63" s="385"/>
      <c r="Q63" s="745">
        <f>IF(F63&lt;&gt;0,+F63/'DA-4'!D$115,0)</f>
        <v>0</v>
      </c>
      <c r="R63" s="745">
        <f>IF(G63&lt;&gt;0,+G63/'DA-4'!E$115,0)</f>
        <v>0</v>
      </c>
      <c r="S63" s="745">
        <f>IF(H63&lt;&gt;0,+H63/'DA-4'!F$115,0)</f>
        <v>0</v>
      </c>
      <c r="T63" s="745">
        <f>IF(I63&lt;&gt;0,+I63/'DA-4'!G$115,0)</f>
        <v>0</v>
      </c>
      <c r="U63" s="745">
        <f>IF(J63&lt;&gt;0,+J63/'DA-4'!H$115,0)</f>
        <v>0</v>
      </c>
      <c r="V63" s="745">
        <f>IF(K63&lt;&gt;0,+K63/'DA-4'!I$115,0)</f>
        <v>0</v>
      </c>
    </row>
    <row r="64" spans="1:22" s="744" customFormat="1" x14ac:dyDescent="0.2">
      <c r="A64" s="5"/>
      <c r="B64" s="249"/>
      <c r="C64" s="423">
        <v>0</v>
      </c>
      <c r="D64" s="424">
        <v>0</v>
      </c>
      <c r="E64" s="817">
        <v>0</v>
      </c>
      <c r="F64" s="385">
        <v>0</v>
      </c>
      <c r="G64" s="382">
        <v>0</v>
      </c>
      <c r="H64" s="382">
        <v>0</v>
      </c>
      <c r="I64" s="382">
        <v>0</v>
      </c>
      <c r="J64" s="382">
        <v>0</v>
      </c>
      <c r="K64" s="382">
        <v>0</v>
      </c>
      <c r="P64" s="385"/>
      <c r="Q64" s="745">
        <f>IF(F64&lt;&gt;0,+F64/'DA-4'!D$116,0)</f>
        <v>0</v>
      </c>
      <c r="R64" s="745">
        <f>IF(G64&lt;&gt;0,+G64/'DA-4'!E$116,0)</f>
        <v>0</v>
      </c>
      <c r="S64" s="745">
        <f>IF(H64&lt;&gt;0,+H64/'DA-4'!F$116,0)</f>
        <v>0</v>
      </c>
      <c r="T64" s="745">
        <f>IF(I64&lt;&gt;0,+I64/'DA-4'!G$116,0)</f>
        <v>0</v>
      </c>
      <c r="U64" s="745">
        <f>IF(J64&lt;&gt;0,+J64/'DA-4'!H$116,0)</f>
        <v>0</v>
      </c>
      <c r="V64" s="745">
        <f>IF(K64&lt;&gt;0,+K64/'DA-4'!I$116,0)</f>
        <v>0</v>
      </c>
    </row>
    <row r="65" spans="1:22" s="744" customFormat="1" x14ac:dyDescent="0.2">
      <c r="A65" s="5"/>
      <c r="B65" s="249"/>
      <c r="C65" s="423">
        <v>0</v>
      </c>
      <c r="D65" s="424">
        <v>0</v>
      </c>
      <c r="E65" s="817">
        <v>0</v>
      </c>
      <c r="F65" s="385">
        <v>0</v>
      </c>
      <c r="G65" s="382">
        <v>0</v>
      </c>
      <c r="H65" s="382">
        <v>0</v>
      </c>
      <c r="I65" s="382">
        <v>0</v>
      </c>
      <c r="J65" s="382">
        <v>0</v>
      </c>
      <c r="K65" s="382">
        <v>0</v>
      </c>
      <c r="P65" s="385"/>
      <c r="Q65" s="745">
        <f>IF(F65&lt;&gt;0,+F65/'DA-4'!D$117,0)</f>
        <v>0</v>
      </c>
      <c r="R65" s="745">
        <f>IF(G65&lt;&gt;0,+G65/'DA-4'!E$117,0)</f>
        <v>0</v>
      </c>
      <c r="S65" s="745">
        <f>IF(H65&lt;&gt;0,+H65/'DA-4'!F$117,0)</f>
        <v>0</v>
      </c>
      <c r="T65" s="745">
        <f>IF(I65&lt;&gt;0,+I65/'DA-4'!G$117,0)</f>
        <v>0</v>
      </c>
      <c r="U65" s="745">
        <f>IF(J65&lt;&gt;0,+J65/'DA-4'!H$117,0)</f>
        <v>0</v>
      </c>
      <c r="V65" s="745">
        <f>IF(K65&lt;&gt;0,+K65/'DA-4'!I$117,0)</f>
        <v>0</v>
      </c>
    </row>
    <row r="66" spans="1:22" s="744" customFormat="1" x14ac:dyDescent="0.2">
      <c r="A66" s="5"/>
      <c r="B66" s="249"/>
      <c r="C66" s="423">
        <v>0</v>
      </c>
      <c r="D66" s="424">
        <v>0</v>
      </c>
      <c r="E66" s="817">
        <v>0</v>
      </c>
      <c r="F66" s="385">
        <v>0</v>
      </c>
      <c r="G66" s="382">
        <v>0</v>
      </c>
      <c r="H66" s="382">
        <v>0</v>
      </c>
      <c r="I66" s="382">
        <v>0</v>
      </c>
      <c r="J66" s="382">
        <v>0</v>
      </c>
      <c r="K66" s="382">
        <v>0</v>
      </c>
      <c r="P66" s="385"/>
      <c r="Q66" s="745">
        <f>IF(F66&lt;&gt;0,+F66/'DA-4'!D$118,0)</f>
        <v>0</v>
      </c>
      <c r="R66" s="745">
        <f>IF(G66&lt;&gt;0,+G66/'DA-4'!E$118,0)</f>
        <v>0</v>
      </c>
      <c r="S66" s="745">
        <f>IF(H66&lt;&gt;0,+H66/'DA-4'!F$118,0)</f>
        <v>0</v>
      </c>
      <c r="T66" s="745">
        <f>IF(I66&lt;&gt;0,+I66/'DA-4'!G$118,0)</f>
        <v>0</v>
      </c>
      <c r="U66" s="745">
        <f>IF(J66&lt;&gt;0,+J66/'DA-4'!H$118,0)</f>
        <v>0</v>
      </c>
      <c r="V66" s="745">
        <f>IF(K66&lt;&gt;0,+K66/'DA-4'!I$118,0)</f>
        <v>0</v>
      </c>
    </row>
    <row r="67" spans="1:22" x14ac:dyDescent="0.2">
      <c r="A67" s="5"/>
      <c r="B67" s="249" t="str">
        <f ca="1">+'I-4 History'!B43</f>
        <v>DA-5</v>
      </c>
      <c r="C67" s="14" t="str">
        <f ca="1">+'I-4 History'!C43</f>
        <v>Strategic Asset Management</v>
      </c>
      <c r="D67" s="417"/>
      <c r="E67" s="504"/>
      <c r="F67" s="11"/>
      <c r="G67" s="11"/>
      <c r="H67" s="11"/>
      <c r="I67" s="11"/>
      <c r="J67" s="11"/>
      <c r="K67" s="11"/>
      <c r="P67" s="11"/>
      <c r="Q67" s="11"/>
      <c r="R67" s="11"/>
      <c r="S67" s="11"/>
      <c r="T67" s="11"/>
      <c r="U67" s="11"/>
      <c r="V67" s="11"/>
    </row>
    <row r="68" spans="1:22" ht="15.75" customHeight="1" x14ac:dyDescent="0.2">
      <c r="A68" s="5"/>
      <c r="B68" s="249"/>
      <c r="C68" s="422" t="s">
        <v>74</v>
      </c>
      <c r="D68" s="415"/>
      <c r="E68" s="504"/>
      <c r="F68" s="11"/>
      <c r="G68" s="11"/>
      <c r="H68" s="11"/>
      <c r="I68" s="11"/>
      <c r="J68" s="11"/>
      <c r="K68" s="11"/>
      <c r="P68" s="11"/>
      <c r="Q68" s="11"/>
      <c r="R68" s="11"/>
      <c r="S68" s="11"/>
      <c r="T68" s="11"/>
      <c r="U68" s="11"/>
      <c r="V68" s="11"/>
    </row>
    <row r="69" spans="1:22" x14ac:dyDescent="0.2">
      <c r="A69" s="5"/>
      <c r="B69" s="249"/>
      <c r="C69" s="423" t="str">
        <f t="array" ref="C69:D74">+'DA-5'!$A$77:$B$82</f>
        <v>Output Growth</v>
      </c>
      <c r="D69" s="424" t="str">
        <v>Other</v>
      </c>
      <c r="E69" s="817">
        <f t="array" ref="E69:K74" ca="1">+'DA-5'!$N$77:$T$82</f>
        <v>0</v>
      </c>
      <c r="F69" s="385">
        <f ca="1"/>
        <v>0</v>
      </c>
      <c r="G69" s="518">
        <f ca="1"/>
        <v>4.3822074394434564E-2</v>
      </c>
      <c r="H69" s="382">
        <f ca="1"/>
        <v>8.1357005659920198E-2</v>
      </c>
      <c r="I69" s="382">
        <f ca="1"/>
        <v>0.11197079515742347</v>
      </c>
      <c r="J69" s="382">
        <f ca="1"/>
        <v>0.14246341309122643</v>
      </c>
      <c r="K69" s="382">
        <f ca="1"/>
        <v>0.1727653168790661</v>
      </c>
      <c r="P69" s="385"/>
      <c r="Q69" s="745">
        <f ca="1">IF(F69&lt;&gt;0,+F69/'DA-5'!D$77,0)</f>
        <v>0</v>
      </c>
      <c r="R69" s="745">
        <f ca="1">IF(G69&lt;&gt;0,+G69/'DA-5'!E$77,0)</f>
        <v>5.0472446025733158</v>
      </c>
      <c r="S69" s="745">
        <f ca="1">IF(H69&lt;&gt;0,+H69/'DA-5'!F$77,0)</f>
        <v>5.0472446025733158</v>
      </c>
      <c r="T69" s="745">
        <f ca="1">IF(I69&lt;&gt;0,+I69/'DA-5'!G$77,0)</f>
        <v>5.0472446025733158</v>
      </c>
      <c r="U69" s="745">
        <f ca="1">IF(J69&lt;&gt;0,+J69/'DA-5'!H$77,0)</f>
        <v>5.0472446025733166</v>
      </c>
      <c r="V69" s="745">
        <f ca="1">IF(K69&lt;&gt;0,+K69/'DA-5'!I$77,0)</f>
        <v>5.0472446025733158</v>
      </c>
    </row>
    <row r="70" spans="1:22" x14ac:dyDescent="0.2">
      <c r="A70" s="5"/>
      <c r="B70" s="249"/>
      <c r="C70" s="423" t="str">
        <v>Productivity Growth</v>
      </c>
      <c r="D70" s="424" t="str">
        <v>Other</v>
      </c>
      <c r="E70" s="817">
        <f ca="1"/>
        <v>0</v>
      </c>
      <c r="F70" s="385">
        <f ca="1"/>
        <v>0</v>
      </c>
      <c r="G70" s="518">
        <f ca="1"/>
        <v>0</v>
      </c>
      <c r="H70" s="382">
        <f ca="1"/>
        <v>0</v>
      </c>
      <c r="I70" s="382">
        <f ca="1"/>
        <v>0</v>
      </c>
      <c r="J70" s="382">
        <f ca="1"/>
        <v>0</v>
      </c>
      <c r="K70" s="382">
        <f ca="1"/>
        <v>0</v>
      </c>
      <c r="P70" s="385"/>
      <c r="Q70" s="745">
        <f ca="1">IF(F70&lt;&gt;0,+F70/'DA-5'!D$78,0)</f>
        <v>0</v>
      </c>
      <c r="R70" s="745">
        <f ca="1">IF(G70&lt;&gt;0,+G70/'DA-5'!E$78,0)</f>
        <v>0</v>
      </c>
      <c r="S70" s="745">
        <f ca="1">IF(H70&lt;&gt;0,+H70/'DA-5'!F$78,0)</f>
        <v>0</v>
      </c>
      <c r="T70" s="745">
        <f ca="1">IF(I70&lt;&gt;0,+I70/'DA-5'!G$78,0)</f>
        <v>0</v>
      </c>
      <c r="U70" s="745">
        <f ca="1">IF(J70&lt;&gt;0,+J70/'DA-5'!H$78,0)</f>
        <v>0</v>
      </c>
      <c r="V70" s="745">
        <f ca="1">IF(K70&lt;&gt;0,+K70/'DA-5'!I$78,0)</f>
        <v>0</v>
      </c>
    </row>
    <row r="71" spans="1:22" x14ac:dyDescent="0.2">
      <c r="A71" s="5"/>
      <c r="B71" s="249"/>
      <c r="C71" s="423">
        <v>0</v>
      </c>
      <c r="D71" s="424">
        <v>0</v>
      </c>
      <c r="E71" s="817">
        <v>0</v>
      </c>
      <c r="F71" s="385">
        <v>0</v>
      </c>
      <c r="G71" s="518">
        <v>0</v>
      </c>
      <c r="H71" s="382">
        <v>0</v>
      </c>
      <c r="I71" s="382">
        <v>0</v>
      </c>
      <c r="J71" s="382">
        <v>0</v>
      </c>
      <c r="K71" s="382">
        <v>0</v>
      </c>
      <c r="P71" s="385"/>
      <c r="Q71" s="745">
        <f>IF(F71&lt;&gt;0,+F71/'DA-5'!D$79,0)</f>
        <v>0</v>
      </c>
      <c r="R71" s="745">
        <f>IF(G71&lt;&gt;0,+G71/'DA-5'!E$79,0)</f>
        <v>0</v>
      </c>
      <c r="S71" s="745">
        <f>IF(H71&lt;&gt;0,+H71/'DA-5'!F$79,0)</f>
        <v>0</v>
      </c>
      <c r="T71" s="745">
        <f>IF(I71&lt;&gt;0,+I71/'DA-5'!G$79,0)</f>
        <v>0</v>
      </c>
      <c r="U71" s="745">
        <f>IF(J71&lt;&gt;0,+J71/'DA-5'!H$79,0)</f>
        <v>0</v>
      </c>
      <c r="V71" s="745">
        <f>IF(K71&lt;&gt;0,+K71/'DA-5'!I$79,0)</f>
        <v>0</v>
      </c>
    </row>
    <row r="72" spans="1:22" x14ac:dyDescent="0.2">
      <c r="A72" s="5"/>
      <c r="B72" s="249"/>
      <c r="C72" s="423">
        <v>0</v>
      </c>
      <c r="D72" s="424">
        <v>0</v>
      </c>
      <c r="E72" s="817">
        <v>0</v>
      </c>
      <c r="F72" s="385">
        <v>0</v>
      </c>
      <c r="G72" s="382">
        <v>0</v>
      </c>
      <c r="H72" s="382">
        <v>0</v>
      </c>
      <c r="I72" s="382">
        <v>0</v>
      </c>
      <c r="J72" s="382">
        <v>0</v>
      </c>
      <c r="K72" s="382">
        <v>0</v>
      </c>
      <c r="P72" s="385"/>
      <c r="Q72" s="745">
        <f>IF(F72&lt;&gt;0,+F72/'DA-5'!D$80,0)</f>
        <v>0</v>
      </c>
      <c r="R72" s="745">
        <f>IF(G72&lt;&gt;0,+G72/'DA-5'!E$80,0)</f>
        <v>0</v>
      </c>
      <c r="S72" s="745">
        <f>IF(H72&lt;&gt;0,+H72/'DA-5'!F$80,0)</f>
        <v>0</v>
      </c>
      <c r="T72" s="745">
        <f>IF(I72&lt;&gt;0,+I72/'DA-5'!G$80,0)</f>
        <v>0</v>
      </c>
      <c r="U72" s="745">
        <f>IF(J72&lt;&gt;0,+J72/'DA-5'!H$80,0)</f>
        <v>0</v>
      </c>
      <c r="V72" s="745">
        <f>IF(K72&lt;&gt;0,+K72/'DA-5'!I$80,0)</f>
        <v>0</v>
      </c>
    </row>
    <row r="73" spans="1:22" x14ac:dyDescent="0.2">
      <c r="A73" s="5"/>
      <c r="B73" s="249"/>
      <c r="C73" s="423">
        <v>0</v>
      </c>
      <c r="D73" s="424">
        <v>0</v>
      </c>
      <c r="E73" s="817">
        <v>0</v>
      </c>
      <c r="F73" s="385">
        <v>0</v>
      </c>
      <c r="G73" s="382">
        <v>0</v>
      </c>
      <c r="H73" s="382">
        <v>0</v>
      </c>
      <c r="I73" s="382">
        <v>0</v>
      </c>
      <c r="J73" s="382">
        <v>0</v>
      </c>
      <c r="K73" s="382">
        <v>0</v>
      </c>
      <c r="P73" s="385"/>
      <c r="Q73" s="745">
        <f>IF(F73&lt;&gt;0,+F73/'DA-5'!D$81,0)</f>
        <v>0</v>
      </c>
      <c r="R73" s="745">
        <f>IF(G73&lt;&gt;0,+G73/'DA-5'!E$81,0)</f>
        <v>0</v>
      </c>
      <c r="S73" s="745">
        <f>IF(H73&lt;&gt;0,+H73/'DA-5'!F$81,0)</f>
        <v>0</v>
      </c>
      <c r="T73" s="745">
        <f>IF(I73&lt;&gt;0,+I73/'DA-5'!G$81,0)</f>
        <v>0</v>
      </c>
      <c r="U73" s="745">
        <f>IF(J73&lt;&gt;0,+J73/'DA-5'!H$81,0)</f>
        <v>0</v>
      </c>
      <c r="V73" s="745">
        <f>IF(K73&lt;&gt;0,+K73/'DA-5'!I$81,0)</f>
        <v>0</v>
      </c>
    </row>
    <row r="74" spans="1:22" x14ac:dyDescent="0.2">
      <c r="A74" s="5"/>
      <c r="B74" s="249"/>
      <c r="C74" s="423">
        <v>0</v>
      </c>
      <c r="D74" s="424">
        <v>0</v>
      </c>
      <c r="E74" s="817">
        <v>0</v>
      </c>
      <c r="F74" s="385">
        <v>0</v>
      </c>
      <c r="G74" s="382">
        <v>0</v>
      </c>
      <c r="H74" s="382">
        <v>0</v>
      </c>
      <c r="I74" s="382">
        <v>0</v>
      </c>
      <c r="J74" s="382">
        <v>0</v>
      </c>
      <c r="K74" s="382">
        <v>0</v>
      </c>
      <c r="P74" s="385"/>
      <c r="Q74" s="745">
        <f>IF(F74&lt;&gt;0,+F74/'DA-5'!D$82,0)</f>
        <v>0</v>
      </c>
      <c r="R74" s="745">
        <f>IF(G74&lt;&gt;0,+G74/'DA-5'!E$82,0)</f>
        <v>0</v>
      </c>
      <c r="S74" s="745">
        <f>IF(H74&lt;&gt;0,+H74/'DA-5'!F$82,0)</f>
        <v>0</v>
      </c>
      <c r="T74" s="745">
        <f>IF(I74&lt;&gt;0,+I74/'DA-5'!G$82,0)</f>
        <v>0</v>
      </c>
      <c r="U74" s="745">
        <f>IF(J74&lt;&gt;0,+J74/'DA-5'!H$82,0)</f>
        <v>0</v>
      </c>
      <c r="V74" s="745">
        <f>IF(K74&lt;&gt;0,+K74/'DA-5'!I$82,0)</f>
        <v>0</v>
      </c>
    </row>
    <row r="75" spans="1:22" x14ac:dyDescent="0.2">
      <c r="A75" s="5"/>
      <c r="B75" s="249"/>
      <c r="C75" s="422" t="s">
        <v>73</v>
      </c>
      <c r="D75" s="416"/>
      <c r="E75" s="818"/>
      <c r="F75" s="386"/>
      <c r="G75" s="519"/>
      <c r="H75" s="384"/>
      <c r="I75" s="384"/>
      <c r="J75" s="384"/>
      <c r="K75" s="384"/>
      <c r="P75" s="386"/>
      <c r="Q75" s="384"/>
      <c r="R75" s="384"/>
      <c r="S75" s="384"/>
      <c r="T75" s="384"/>
      <c r="U75" s="384"/>
      <c r="V75" s="384"/>
    </row>
    <row r="76" spans="1:22" s="744" customFormat="1" x14ac:dyDescent="0.2">
      <c r="A76" s="5"/>
      <c r="B76" s="249"/>
      <c r="C76" s="423" t="str">
        <f t="array" ref="C76:D81">+'DA-5'!$A$113:$B$119</f>
        <v>Labour</v>
      </c>
      <c r="D76" s="424" t="str">
        <v>Other</v>
      </c>
      <c r="E76" s="817">
        <f t="array" ref="E76:K81" ca="1">+'DA-5'!$N$113:$T$119</f>
        <v>0</v>
      </c>
      <c r="F76" s="385">
        <f ca="1"/>
        <v>0</v>
      </c>
      <c r="G76" s="382">
        <f ca="1"/>
        <v>2.3722131806092582E-2</v>
      </c>
      <c r="H76" s="382">
        <f ca="1"/>
        <v>5.6722095385642275E-2</v>
      </c>
      <c r="I76" s="382">
        <f ca="1"/>
        <v>9.4801242116361373E-2</v>
      </c>
      <c r="J76" s="382">
        <f ca="1"/>
        <v>0.12978935974117792</v>
      </c>
      <c r="K76" s="382">
        <f ca="1"/>
        <v>0.16132369029929083</v>
      </c>
      <c r="P76" s="385"/>
      <c r="Q76" s="745">
        <f ca="1">IF(F76&lt;&gt;0,+F76/'DA-5'!D$113,0)</f>
        <v>0</v>
      </c>
      <c r="R76" s="745">
        <f ca="1">IF(G76&lt;&gt;0,+G76/'DA-5'!E$113,0)</f>
        <v>5.0910666769677499</v>
      </c>
      <c r="S76" s="745">
        <f ca="1">IF(H76&lt;&gt;0,+H76/'DA-5'!F$113,0)</f>
        <v>5.128601608233236</v>
      </c>
      <c r="T76" s="745">
        <f ca="1">IF(I76&lt;&gt;0,+I76/'DA-5'!G$113,0)</f>
        <v>5.1592153977307396</v>
      </c>
      <c r="U76" s="745">
        <f ca="1">IF(J76&lt;&gt;0,+J76/'DA-5'!H$113,0)</f>
        <v>5.1897080156645421</v>
      </c>
      <c r="V76" s="745">
        <f ca="1">IF(K76&lt;&gt;0,+K76/'DA-5'!I$113,0)</f>
        <v>5.2200099194523819</v>
      </c>
    </row>
    <row r="77" spans="1:22" s="744" customFormat="1" x14ac:dyDescent="0.2">
      <c r="A77" s="5"/>
      <c r="B77" s="249"/>
      <c r="C77" s="423">
        <v>0</v>
      </c>
      <c r="D77" s="424">
        <v>0</v>
      </c>
      <c r="E77" s="817">
        <v>0</v>
      </c>
      <c r="F77" s="385">
        <v>0</v>
      </c>
      <c r="G77" s="382">
        <v>0</v>
      </c>
      <c r="H77" s="382">
        <v>0</v>
      </c>
      <c r="I77" s="382">
        <v>0</v>
      </c>
      <c r="J77" s="382">
        <v>0</v>
      </c>
      <c r="K77" s="382">
        <v>0</v>
      </c>
      <c r="P77" s="385"/>
      <c r="Q77" s="745">
        <f>IF(F77&lt;&gt;0,+F77/'DA-5'!D$114,0)</f>
        <v>0</v>
      </c>
      <c r="R77" s="745">
        <f>IF(G77&lt;&gt;0,+G77/'DA-5'!E$114,0)</f>
        <v>0</v>
      </c>
      <c r="S77" s="745">
        <f>IF(H77&lt;&gt;0,+H77/'DA-5'!F$114,0)</f>
        <v>0</v>
      </c>
      <c r="T77" s="745">
        <f>IF(I77&lt;&gt;0,+I77/'DA-5'!G$114,0)</f>
        <v>0</v>
      </c>
      <c r="U77" s="745">
        <f>IF(J77&lt;&gt;0,+J77/'DA-5'!H$114,0)</f>
        <v>0</v>
      </c>
      <c r="V77" s="745">
        <f>IF(K77&lt;&gt;0,+K77/'DA-5'!I$114,0)</f>
        <v>0</v>
      </c>
    </row>
    <row r="78" spans="1:22" s="744" customFormat="1" x14ac:dyDescent="0.2">
      <c r="A78" s="5"/>
      <c r="B78" s="249"/>
      <c r="C78" s="423">
        <v>0</v>
      </c>
      <c r="D78" s="424">
        <v>0</v>
      </c>
      <c r="E78" s="817">
        <v>0</v>
      </c>
      <c r="F78" s="385">
        <v>0</v>
      </c>
      <c r="G78" s="382">
        <v>0</v>
      </c>
      <c r="H78" s="382">
        <v>0</v>
      </c>
      <c r="I78" s="382">
        <v>0</v>
      </c>
      <c r="J78" s="382">
        <v>0</v>
      </c>
      <c r="K78" s="382">
        <v>0</v>
      </c>
      <c r="P78" s="385"/>
      <c r="Q78" s="745">
        <f>IF(F78&lt;&gt;0,+F78/'DA-5'!D$115,0)</f>
        <v>0</v>
      </c>
      <c r="R78" s="745">
        <f>IF(G78&lt;&gt;0,+G78/'DA-5'!E$115,0)</f>
        <v>0</v>
      </c>
      <c r="S78" s="745">
        <f>IF(H78&lt;&gt;0,+H78/'DA-5'!F$115,0)</f>
        <v>0</v>
      </c>
      <c r="T78" s="745">
        <f>IF(I78&lt;&gt;0,+I78/'DA-5'!G$115,0)</f>
        <v>0</v>
      </c>
      <c r="U78" s="745">
        <f>IF(J78&lt;&gt;0,+J78/'DA-5'!H$115,0)</f>
        <v>0</v>
      </c>
      <c r="V78" s="745">
        <f>IF(K78&lt;&gt;0,+K78/'DA-5'!I$115,0)</f>
        <v>0</v>
      </c>
    </row>
    <row r="79" spans="1:22" s="744" customFormat="1" x14ac:dyDescent="0.2">
      <c r="A79" s="5"/>
      <c r="B79" s="249"/>
      <c r="C79" s="423">
        <v>0</v>
      </c>
      <c r="D79" s="424">
        <v>0</v>
      </c>
      <c r="E79" s="817">
        <v>0</v>
      </c>
      <c r="F79" s="385">
        <v>0</v>
      </c>
      <c r="G79" s="382">
        <v>0</v>
      </c>
      <c r="H79" s="382">
        <v>0</v>
      </c>
      <c r="I79" s="382">
        <v>0</v>
      </c>
      <c r="J79" s="382">
        <v>0</v>
      </c>
      <c r="K79" s="382">
        <v>0</v>
      </c>
      <c r="P79" s="385"/>
      <c r="Q79" s="745">
        <f>IF(F79&lt;&gt;0,+F79/'DA-5'!D$116,0)</f>
        <v>0</v>
      </c>
      <c r="R79" s="745">
        <f>IF(G79&lt;&gt;0,+G79/'DA-5'!E$116,0)</f>
        <v>0</v>
      </c>
      <c r="S79" s="745">
        <f>IF(H79&lt;&gt;0,+H79/'DA-5'!F$116,0)</f>
        <v>0</v>
      </c>
      <c r="T79" s="745">
        <f>IF(I79&lt;&gt;0,+I79/'DA-5'!G$116,0)</f>
        <v>0</v>
      </c>
      <c r="U79" s="745">
        <f>IF(J79&lt;&gt;0,+J79/'DA-5'!H$116,0)</f>
        <v>0</v>
      </c>
      <c r="V79" s="745">
        <f>IF(K79&lt;&gt;0,+K79/'DA-5'!I$116,0)</f>
        <v>0</v>
      </c>
    </row>
    <row r="80" spans="1:22" s="744" customFormat="1" x14ac:dyDescent="0.2">
      <c r="A80" s="5"/>
      <c r="B80" s="249"/>
      <c r="C80" s="423">
        <v>0</v>
      </c>
      <c r="D80" s="424">
        <v>0</v>
      </c>
      <c r="E80" s="817">
        <v>0</v>
      </c>
      <c r="F80" s="385">
        <v>0</v>
      </c>
      <c r="G80" s="382">
        <v>0</v>
      </c>
      <c r="H80" s="382">
        <v>0</v>
      </c>
      <c r="I80" s="382">
        <v>0</v>
      </c>
      <c r="J80" s="382">
        <v>0</v>
      </c>
      <c r="K80" s="382">
        <v>0</v>
      </c>
      <c r="P80" s="385"/>
      <c r="Q80" s="745">
        <f>IF(F80&lt;&gt;0,+F80/'DA-5'!D$117,0)</f>
        <v>0</v>
      </c>
      <c r="R80" s="745">
        <f>IF(G80&lt;&gt;0,+G80/'DA-5'!E$117,0)</f>
        <v>0</v>
      </c>
      <c r="S80" s="745">
        <f>IF(H80&lt;&gt;0,+H80/'DA-5'!F$117,0)</f>
        <v>0</v>
      </c>
      <c r="T80" s="745">
        <f>IF(I80&lt;&gt;0,+I80/'DA-5'!G$117,0)</f>
        <v>0</v>
      </c>
      <c r="U80" s="745">
        <f>IF(J80&lt;&gt;0,+J80/'DA-5'!H$117,0)</f>
        <v>0</v>
      </c>
      <c r="V80" s="745">
        <f>IF(K80&lt;&gt;0,+K80/'DA-5'!I$117,0)</f>
        <v>0</v>
      </c>
    </row>
    <row r="81" spans="1:22" s="744" customFormat="1" x14ac:dyDescent="0.2">
      <c r="A81" s="5"/>
      <c r="B81" s="249"/>
      <c r="C81" s="423">
        <v>0</v>
      </c>
      <c r="D81" s="424">
        <v>0</v>
      </c>
      <c r="E81" s="817">
        <v>0</v>
      </c>
      <c r="F81" s="385">
        <v>0</v>
      </c>
      <c r="G81" s="382">
        <v>0</v>
      </c>
      <c r="H81" s="382">
        <v>0</v>
      </c>
      <c r="I81" s="382">
        <v>0</v>
      </c>
      <c r="J81" s="382">
        <v>0</v>
      </c>
      <c r="K81" s="382">
        <v>0</v>
      </c>
      <c r="P81" s="385"/>
      <c r="Q81" s="745">
        <f>IF(F81&lt;&gt;0,+F81/'DA-5'!D$118,0)</f>
        <v>0</v>
      </c>
      <c r="R81" s="745">
        <f>IF(G81&lt;&gt;0,+G81/'DA-5'!E$118,0)</f>
        <v>0</v>
      </c>
      <c r="S81" s="745">
        <f>IF(H81&lt;&gt;0,+H81/'DA-5'!F$118,0)</f>
        <v>0</v>
      </c>
      <c r="T81" s="745">
        <f>IF(I81&lt;&gt;0,+I81/'DA-5'!G$118,0)</f>
        <v>0</v>
      </c>
      <c r="U81" s="745">
        <f>IF(J81&lt;&gt;0,+J81/'DA-5'!H$118,0)</f>
        <v>0</v>
      </c>
      <c r="V81" s="745">
        <f>IF(K81&lt;&gt;0,+K81/'DA-5'!I$118,0)</f>
        <v>0</v>
      </c>
    </row>
    <row r="82" spans="1:22" ht="14.25" customHeight="1" x14ac:dyDescent="0.2">
      <c r="A82" s="5"/>
      <c r="B82" s="249" t="str">
        <f ca="1">+'I-4 History'!B52</f>
        <v>DA-6</v>
      </c>
      <c r="C82" s="14" t="str">
        <f ca="1">+'I-4 History'!C52</f>
        <v>Operational Asset Management</v>
      </c>
      <c r="D82" s="417"/>
      <c r="E82" s="504"/>
      <c r="F82" s="11"/>
      <c r="G82" s="11"/>
      <c r="H82" s="11"/>
      <c r="I82" s="11"/>
      <c r="J82" s="11"/>
      <c r="K82" s="11"/>
      <c r="P82" s="11"/>
      <c r="Q82" s="11"/>
      <c r="R82" s="11"/>
      <c r="S82" s="11"/>
      <c r="T82" s="11"/>
      <c r="U82" s="11"/>
      <c r="V82" s="11"/>
    </row>
    <row r="83" spans="1:22" x14ac:dyDescent="0.2">
      <c r="A83" s="5"/>
      <c r="B83" s="249"/>
      <c r="C83" s="422" t="s">
        <v>74</v>
      </c>
      <c r="D83" s="415"/>
      <c r="E83" s="504"/>
      <c r="F83" s="11"/>
      <c r="G83" s="11"/>
      <c r="H83" s="11"/>
      <c r="I83" s="11"/>
      <c r="J83" s="11"/>
      <c r="K83" s="11"/>
      <c r="P83" s="11"/>
      <c r="Q83" s="11"/>
      <c r="R83" s="11"/>
      <c r="S83" s="11"/>
      <c r="T83" s="11"/>
      <c r="U83" s="11"/>
      <c r="V83" s="11"/>
    </row>
    <row r="84" spans="1:22" x14ac:dyDescent="0.2">
      <c r="A84" s="5"/>
      <c r="B84" s="249"/>
      <c r="C84" s="423" t="str">
        <f t="array" ref="C84:D89">+'DA-6'!$A$77:$B$82</f>
        <v>Output Growth</v>
      </c>
      <c r="D84" s="424" t="str">
        <v>Other</v>
      </c>
      <c r="E84" s="817">
        <f t="array" ref="E84:K89" ca="1">+'DA-6'!$N$77:$T$82</f>
        <v>0</v>
      </c>
      <c r="F84" s="385">
        <f ca="1"/>
        <v>0</v>
      </c>
      <c r="G84" s="518">
        <f ca="1"/>
        <v>2.5983771984118666E-3</v>
      </c>
      <c r="H84" s="382">
        <f ca="1"/>
        <v>4.8239658062524142E-3</v>
      </c>
      <c r="I84" s="382">
        <f ca="1"/>
        <v>6.6391736367013444E-3</v>
      </c>
      <c r="J84" s="382">
        <f ca="1"/>
        <v>8.4471967450081651E-3</v>
      </c>
      <c r="K84" s="382">
        <f ca="1"/>
        <v>1.0243911687393283E-2</v>
      </c>
      <c r="L84" s="764"/>
      <c r="M84" s="764"/>
      <c r="N84" s="764"/>
      <c r="O84" s="764"/>
      <c r="P84" s="385"/>
      <c r="Q84" s="745">
        <f ca="1">IF(F84&lt;&gt;0,+F84/'DA-6'!D$77,0)</f>
        <v>0</v>
      </c>
      <c r="R84" s="745">
        <f ca="1">IF(G84&lt;&gt;0,+G84/'DA-6'!E$77,0)</f>
        <v>0.29927029861916887</v>
      </c>
      <c r="S84" s="745">
        <f ca="1">IF(H84&lt;&gt;0,+H84/'DA-6'!F$77,0)</f>
        <v>0.29927029861916887</v>
      </c>
      <c r="T84" s="745">
        <f ca="1">IF(I84&lt;&gt;0,+I84/'DA-6'!G$77,0)</f>
        <v>0.29927029861916887</v>
      </c>
      <c r="U84" s="745">
        <f ca="1">IF(J84&lt;&gt;0,+J84/'DA-6'!H$77,0)</f>
        <v>0.29927029861916887</v>
      </c>
      <c r="V84" s="745">
        <f ca="1">IF(K84&lt;&gt;0,+K84/'DA-6'!I$77,0)</f>
        <v>0.29927029861916887</v>
      </c>
    </row>
    <row r="85" spans="1:22" x14ac:dyDescent="0.2">
      <c r="A85" s="5"/>
      <c r="B85" s="249"/>
      <c r="C85" s="423" t="str">
        <v>Productivity Growth</v>
      </c>
      <c r="D85" s="424" t="str">
        <v>Other</v>
      </c>
      <c r="E85" s="817">
        <f ca="1"/>
        <v>0</v>
      </c>
      <c r="F85" s="385">
        <f ca="1"/>
        <v>0</v>
      </c>
      <c r="G85" s="518">
        <f ca="1"/>
        <v>0</v>
      </c>
      <c r="H85" s="382">
        <f ca="1"/>
        <v>0</v>
      </c>
      <c r="I85" s="382">
        <f ca="1"/>
        <v>0</v>
      </c>
      <c r="J85" s="382">
        <f ca="1"/>
        <v>0</v>
      </c>
      <c r="K85" s="382">
        <f ca="1"/>
        <v>0</v>
      </c>
      <c r="L85" s="764"/>
      <c r="M85" s="764"/>
      <c r="N85" s="764"/>
      <c r="O85" s="764"/>
      <c r="P85" s="385"/>
      <c r="Q85" s="745">
        <f ca="1">IF(F85&lt;&gt;0,+F85/'DA-6'!D$78,0)</f>
        <v>0</v>
      </c>
      <c r="R85" s="745">
        <f ca="1">IF(G85&lt;&gt;0,+G85/'DA-6'!E$78,0)</f>
        <v>0</v>
      </c>
      <c r="S85" s="745">
        <f ca="1">IF(H85&lt;&gt;0,+H85/'DA-6'!F$78,0)</f>
        <v>0</v>
      </c>
      <c r="T85" s="745">
        <f ca="1">IF(I85&lt;&gt;0,+I85/'DA-6'!G$78,0)</f>
        <v>0</v>
      </c>
      <c r="U85" s="745">
        <f ca="1">IF(J85&lt;&gt;0,+J85/'DA-6'!H$78,0)</f>
        <v>0</v>
      </c>
      <c r="V85" s="745">
        <f ca="1">IF(K85&lt;&gt;0,+K85/'DA-6'!I$78,0)</f>
        <v>0</v>
      </c>
    </row>
    <row r="86" spans="1:22" x14ac:dyDescent="0.2">
      <c r="A86" s="5"/>
      <c r="B86" s="249"/>
      <c r="C86" s="423">
        <v>0</v>
      </c>
      <c r="D86" s="424">
        <v>0</v>
      </c>
      <c r="E86" s="817">
        <v>0</v>
      </c>
      <c r="F86" s="385">
        <v>0</v>
      </c>
      <c r="G86" s="518">
        <v>0</v>
      </c>
      <c r="H86" s="382">
        <v>0</v>
      </c>
      <c r="I86" s="382">
        <v>0</v>
      </c>
      <c r="J86" s="382">
        <v>0</v>
      </c>
      <c r="K86" s="382">
        <v>0</v>
      </c>
      <c r="L86" s="764"/>
      <c r="M86" s="764"/>
      <c r="N86" s="764"/>
      <c r="O86" s="764"/>
      <c r="P86" s="385"/>
      <c r="Q86" s="745">
        <f>IF(F86&lt;&gt;0,+F86/'DA-6'!D$79,0)</f>
        <v>0</v>
      </c>
      <c r="R86" s="745">
        <f>IF(G86&lt;&gt;0,+G86/'DA-6'!E$79,0)</f>
        <v>0</v>
      </c>
      <c r="S86" s="745">
        <f>IF(H86&lt;&gt;0,+H86/'DA-6'!F$79,0)</f>
        <v>0</v>
      </c>
      <c r="T86" s="745">
        <f>IF(I86&lt;&gt;0,+I86/'DA-6'!G$79,0)</f>
        <v>0</v>
      </c>
      <c r="U86" s="745">
        <f>IF(J86&lt;&gt;0,+J86/'DA-6'!H$79,0)</f>
        <v>0</v>
      </c>
      <c r="V86" s="745">
        <f>IF(K86&lt;&gt;0,+K86/'DA-6'!I$79,0)</f>
        <v>0</v>
      </c>
    </row>
    <row r="87" spans="1:22" s="764" customFormat="1" x14ac:dyDescent="0.2">
      <c r="A87" s="5"/>
      <c r="B87" s="249"/>
      <c r="C87" s="423">
        <v>0</v>
      </c>
      <c r="D87" s="424">
        <v>0</v>
      </c>
      <c r="E87" s="817">
        <v>0</v>
      </c>
      <c r="F87" s="385">
        <v>0</v>
      </c>
      <c r="G87" s="382">
        <v>0</v>
      </c>
      <c r="H87" s="382">
        <v>0</v>
      </c>
      <c r="I87" s="382">
        <v>0</v>
      </c>
      <c r="J87" s="382">
        <v>0</v>
      </c>
      <c r="K87" s="382">
        <v>0</v>
      </c>
      <c r="P87" s="385"/>
      <c r="Q87" s="745">
        <f>IF(F87&lt;&gt;0,+F87/'DA-6'!D$80,0)</f>
        <v>0</v>
      </c>
      <c r="R87" s="745">
        <f>IF(G87&lt;&gt;0,+G87/'DA-6'!E$80,0)</f>
        <v>0</v>
      </c>
      <c r="S87" s="745">
        <f>IF(H87&lt;&gt;0,+H87/'DA-6'!F$80,0)</f>
        <v>0</v>
      </c>
      <c r="T87" s="745">
        <f>IF(I87&lt;&gt;0,+I87/'DA-6'!G$80,0)</f>
        <v>0</v>
      </c>
      <c r="U87" s="745">
        <f>IF(J87&lt;&gt;0,+J87/'DA-6'!H$80,0)</f>
        <v>0</v>
      </c>
      <c r="V87" s="745">
        <f>IF(K87&lt;&gt;0,+K87/'DA-6'!I$80,0)</f>
        <v>0</v>
      </c>
    </row>
    <row r="88" spans="1:22" s="764" customFormat="1" x14ac:dyDescent="0.2">
      <c r="A88" s="5"/>
      <c r="B88" s="249"/>
      <c r="C88" s="423">
        <v>0</v>
      </c>
      <c r="D88" s="424">
        <v>0</v>
      </c>
      <c r="E88" s="817">
        <v>0</v>
      </c>
      <c r="F88" s="385">
        <v>0</v>
      </c>
      <c r="G88" s="382">
        <v>0</v>
      </c>
      <c r="H88" s="382">
        <v>0</v>
      </c>
      <c r="I88" s="382">
        <v>0</v>
      </c>
      <c r="J88" s="382">
        <v>0</v>
      </c>
      <c r="K88" s="382">
        <v>0</v>
      </c>
      <c r="P88" s="385"/>
      <c r="Q88" s="745">
        <f>IF(F88&lt;&gt;0,+F88/'DA-6'!D$81,0)</f>
        <v>0</v>
      </c>
      <c r="R88" s="745">
        <f>IF(G88&lt;&gt;0,+G88/'DA-6'!E$81,0)</f>
        <v>0</v>
      </c>
      <c r="S88" s="745">
        <f>IF(H88&lt;&gt;0,+H88/'DA-6'!F$81,0)</f>
        <v>0</v>
      </c>
      <c r="T88" s="745">
        <f>IF(I88&lt;&gt;0,+I88/'DA-6'!G$81,0)</f>
        <v>0</v>
      </c>
      <c r="U88" s="745">
        <f>IF(J88&lt;&gt;0,+J88/'DA-6'!H$81,0)</f>
        <v>0</v>
      </c>
      <c r="V88" s="745">
        <f>IF(K88&lt;&gt;0,+K88/'DA-6'!I$81,0)</f>
        <v>0</v>
      </c>
    </row>
    <row r="89" spans="1:22" s="764" customFormat="1" x14ac:dyDescent="0.2">
      <c r="A89" s="5"/>
      <c r="B89" s="249"/>
      <c r="C89" s="423">
        <v>0</v>
      </c>
      <c r="D89" s="424">
        <v>0</v>
      </c>
      <c r="E89" s="817">
        <v>0</v>
      </c>
      <c r="F89" s="385">
        <v>0</v>
      </c>
      <c r="G89" s="382">
        <v>0</v>
      </c>
      <c r="H89" s="382">
        <v>0</v>
      </c>
      <c r="I89" s="382">
        <v>0</v>
      </c>
      <c r="J89" s="382">
        <v>0</v>
      </c>
      <c r="K89" s="382">
        <v>0</v>
      </c>
      <c r="P89" s="385"/>
      <c r="Q89" s="745">
        <f>IF(F89&lt;&gt;0,+F89/'DA-6'!D$82,0)</f>
        <v>0</v>
      </c>
      <c r="R89" s="745">
        <f>IF(G89&lt;&gt;0,+G89/'DA-6'!E$82,0)</f>
        <v>0</v>
      </c>
      <c r="S89" s="745">
        <f>IF(H89&lt;&gt;0,+H89/'DA-6'!F$82,0)</f>
        <v>0</v>
      </c>
      <c r="T89" s="745">
        <f>IF(I89&lt;&gt;0,+I89/'DA-6'!G$82,0)</f>
        <v>0</v>
      </c>
      <c r="U89" s="745">
        <f>IF(J89&lt;&gt;0,+J89/'DA-6'!H$82,0)</f>
        <v>0</v>
      </c>
      <c r="V89" s="745">
        <f>IF(K89&lt;&gt;0,+K89/'DA-6'!I$82,0)</f>
        <v>0</v>
      </c>
    </row>
    <row r="90" spans="1:22" x14ac:dyDescent="0.2">
      <c r="A90" s="5"/>
      <c r="B90" s="249"/>
      <c r="C90" s="422" t="s">
        <v>73</v>
      </c>
      <c r="D90" s="416"/>
      <c r="E90" s="818"/>
      <c r="F90" s="386"/>
      <c r="G90" s="384"/>
      <c r="H90" s="384"/>
      <c r="I90" s="384"/>
      <c r="J90" s="384"/>
      <c r="K90" s="384"/>
      <c r="P90" s="386"/>
      <c r="Q90" s="384"/>
      <c r="R90" s="384"/>
      <c r="S90" s="384"/>
      <c r="T90" s="384"/>
      <c r="U90" s="384"/>
      <c r="V90" s="384"/>
    </row>
    <row r="91" spans="1:22" s="744" customFormat="1" x14ac:dyDescent="0.2">
      <c r="A91" s="5"/>
      <c r="B91" s="249"/>
      <c r="C91" s="423" t="str">
        <f t="array" ref="C91:D96">+'DA-6'!$A$113:$B$119</f>
        <v>Labour</v>
      </c>
      <c r="D91" s="424" t="str">
        <v>Other</v>
      </c>
      <c r="E91" s="817">
        <f t="array" ref="E91:K96" ca="1">+'DA-6'!$N$113:$T$119</f>
        <v>0</v>
      </c>
      <c r="F91" s="385">
        <f ca="1"/>
        <v>0</v>
      </c>
      <c r="G91" s="382">
        <f ca="1"/>
        <v>1.4065752759184784E-3</v>
      </c>
      <c r="H91" s="382">
        <f ca="1"/>
        <v>3.3632684288198347E-3</v>
      </c>
      <c r="I91" s="382">
        <f ca="1"/>
        <v>5.6211256381683309E-3</v>
      </c>
      <c r="J91" s="382">
        <f ca="1"/>
        <v>7.6957039941217779E-3</v>
      </c>
      <c r="K91" s="382">
        <f ca="1"/>
        <v>9.5654941996668932E-3</v>
      </c>
      <c r="P91" s="385"/>
      <c r="Q91" s="745">
        <f ca="1">IF(F91&lt;&gt;0,+F91/'DA-6'!D$113,0)</f>
        <v>0</v>
      </c>
      <c r="R91" s="745">
        <f ca="1">IF(G91&lt;&gt;0,+G91/'DA-6'!E$113,0)</f>
        <v>0.30186867581758076</v>
      </c>
      <c r="S91" s="745">
        <f ca="1">IF(H91&lt;&gt;0,+H91/'DA-6'!F$113,0)</f>
        <v>0.30409426442542131</v>
      </c>
      <c r="T91" s="745">
        <f ca="1">IF(I91&lt;&gt;0,+I91/'DA-6'!G$113,0)</f>
        <v>0.30590947225587023</v>
      </c>
      <c r="U91" s="745">
        <f ca="1">IF(J91&lt;&gt;0,+J91/'DA-6'!H$113,0)</f>
        <v>0.30771749536417703</v>
      </c>
      <c r="V91" s="745">
        <f ca="1">IF(K91&lt;&gt;0,+K91/'DA-6'!I$113,0)</f>
        <v>0.30951421030656218</v>
      </c>
    </row>
    <row r="92" spans="1:22" s="744" customFormat="1" x14ac:dyDescent="0.2">
      <c r="A92" s="5"/>
      <c r="B92" s="249"/>
      <c r="C92" s="423">
        <v>0</v>
      </c>
      <c r="D92" s="424">
        <v>0</v>
      </c>
      <c r="E92" s="817">
        <v>0</v>
      </c>
      <c r="F92" s="385">
        <v>0</v>
      </c>
      <c r="G92" s="382">
        <v>0</v>
      </c>
      <c r="H92" s="382">
        <v>0</v>
      </c>
      <c r="I92" s="382">
        <v>0</v>
      </c>
      <c r="J92" s="382">
        <v>0</v>
      </c>
      <c r="K92" s="382">
        <v>0</v>
      </c>
      <c r="P92" s="385"/>
      <c r="Q92" s="745">
        <f>IF(F92&lt;&gt;0,+F92/'DA-6'!D$114,0)</f>
        <v>0</v>
      </c>
      <c r="R92" s="745">
        <f>IF(G92&lt;&gt;0,+G92/'DA-6'!E$114,0)</f>
        <v>0</v>
      </c>
      <c r="S92" s="745">
        <f>IF(H92&lt;&gt;0,+H92/'DA-6'!F$114,0)</f>
        <v>0</v>
      </c>
      <c r="T92" s="745">
        <f>IF(I92&lt;&gt;0,+I92/'DA-6'!G$114,0)</f>
        <v>0</v>
      </c>
      <c r="U92" s="745">
        <f>IF(J92&lt;&gt;0,+J92/'DA-6'!H$114,0)</f>
        <v>0</v>
      </c>
      <c r="V92" s="745">
        <f>IF(K92&lt;&gt;0,+K92/'DA-6'!I$114,0)</f>
        <v>0</v>
      </c>
    </row>
    <row r="93" spans="1:22" s="744" customFormat="1" x14ac:dyDescent="0.2">
      <c r="A93" s="5"/>
      <c r="B93" s="249"/>
      <c r="C93" s="423">
        <v>0</v>
      </c>
      <c r="D93" s="424">
        <v>0</v>
      </c>
      <c r="E93" s="817">
        <v>0</v>
      </c>
      <c r="F93" s="385">
        <v>0</v>
      </c>
      <c r="G93" s="382">
        <v>0</v>
      </c>
      <c r="H93" s="382">
        <v>0</v>
      </c>
      <c r="I93" s="382">
        <v>0</v>
      </c>
      <c r="J93" s="382">
        <v>0</v>
      </c>
      <c r="K93" s="382">
        <v>0</v>
      </c>
      <c r="P93" s="385"/>
      <c r="Q93" s="745">
        <f>IF(F93&lt;&gt;0,+F93/'DA-6'!D$115,0)</f>
        <v>0</v>
      </c>
      <c r="R93" s="745">
        <f>IF(G93&lt;&gt;0,+G93/'DA-6'!E$115,0)</f>
        <v>0</v>
      </c>
      <c r="S93" s="745">
        <f>IF(H93&lt;&gt;0,+H93/'DA-6'!F$115,0)</f>
        <v>0</v>
      </c>
      <c r="T93" s="745">
        <f>IF(I93&lt;&gt;0,+I93/'DA-6'!G$115,0)</f>
        <v>0</v>
      </c>
      <c r="U93" s="745">
        <f>IF(J93&lt;&gt;0,+J93/'DA-6'!H$115,0)</f>
        <v>0</v>
      </c>
      <c r="V93" s="745">
        <f>IF(K93&lt;&gt;0,+K93/'DA-6'!I$115,0)</f>
        <v>0</v>
      </c>
    </row>
    <row r="94" spans="1:22" s="744" customFormat="1" x14ac:dyDescent="0.2">
      <c r="A94" s="5"/>
      <c r="B94" s="249"/>
      <c r="C94" s="423">
        <v>0</v>
      </c>
      <c r="D94" s="424">
        <v>0</v>
      </c>
      <c r="E94" s="817">
        <v>0</v>
      </c>
      <c r="F94" s="385">
        <v>0</v>
      </c>
      <c r="G94" s="382">
        <v>0</v>
      </c>
      <c r="H94" s="382">
        <v>0</v>
      </c>
      <c r="I94" s="382">
        <v>0</v>
      </c>
      <c r="J94" s="382">
        <v>0</v>
      </c>
      <c r="K94" s="382">
        <v>0</v>
      </c>
      <c r="P94" s="385"/>
      <c r="Q94" s="745">
        <f>IF(F94&lt;&gt;0,+F94/'DA-6'!D$116,0)</f>
        <v>0</v>
      </c>
      <c r="R94" s="745">
        <f>IF(G94&lt;&gt;0,+G94/'DA-6'!E$116,0)</f>
        <v>0</v>
      </c>
      <c r="S94" s="745">
        <f>IF(H94&lt;&gt;0,+H94/'DA-6'!F$116,0)</f>
        <v>0</v>
      </c>
      <c r="T94" s="745">
        <f>IF(I94&lt;&gt;0,+I94/'DA-6'!G$116,0)</f>
        <v>0</v>
      </c>
      <c r="U94" s="745">
        <f>IF(J94&lt;&gt;0,+J94/'DA-6'!H$116,0)</f>
        <v>0</v>
      </c>
      <c r="V94" s="745">
        <f>IF(K94&lt;&gt;0,+K94/'DA-6'!I$116,0)</f>
        <v>0</v>
      </c>
    </row>
    <row r="95" spans="1:22" s="744" customFormat="1" x14ac:dyDescent="0.2">
      <c r="A95" s="5"/>
      <c r="B95" s="249"/>
      <c r="C95" s="423">
        <v>0</v>
      </c>
      <c r="D95" s="424">
        <v>0</v>
      </c>
      <c r="E95" s="817">
        <v>0</v>
      </c>
      <c r="F95" s="385">
        <v>0</v>
      </c>
      <c r="G95" s="382">
        <v>0</v>
      </c>
      <c r="H95" s="382">
        <v>0</v>
      </c>
      <c r="I95" s="382">
        <v>0</v>
      </c>
      <c r="J95" s="382">
        <v>0</v>
      </c>
      <c r="K95" s="382">
        <v>0</v>
      </c>
      <c r="P95" s="385"/>
      <c r="Q95" s="745">
        <f>IF(F95&lt;&gt;0,+F95/'DA-6'!D$117,0)</f>
        <v>0</v>
      </c>
      <c r="R95" s="745">
        <f>IF(G95&lt;&gt;0,+G95/'DA-6'!E$117,0)</f>
        <v>0</v>
      </c>
      <c r="S95" s="745">
        <f>IF(H95&lt;&gt;0,+H95/'DA-6'!F$117,0)</f>
        <v>0</v>
      </c>
      <c r="T95" s="745">
        <f>IF(I95&lt;&gt;0,+I95/'DA-6'!G$117,0)</f>
        <v>0</v>
      </c>
      <c r="U95" s="745">
        <f>IF(J95&lt;&gt;0,+J95/'DA-6'!H$117,0)</f>
        <v>0</v>
      </c>
      <c r="V95" s="745">
        <f>IF(K95&lt;&gt;0,+K95/'DA-6'!I$117,0)</f>
        <v>0</v>
      </c>
    </row>
    <row r="96" spans="1:22" s="744" customFormat="1" x14ac:dyDescent="0.2">
      <c r="A96" s="5"/>
      <c r="B96" s="249"/>
      <c r="C96" s="423">
        <v>0</v>
      </c>
      <c r="D96" s="424">
        <v>0</v>
      </c>
      <c r="E96" s="817">
        <v>0</v>
      </c>
      <c r="F96" s="385">
        <v>0</v>
      </c>
      <c r="G96" s="382">
        <v>0</v>
      </c>
      <c r="H96" s="382">
        <v>0</v>
      </c>
      <c r="I96" s="382">
        <v>0</v>
      </c>
      <c r="J96" s="382">
        <v>0</v>
      </c>
      <c r="K96" s="382">
        <v>0</v>
      </c>
      <c r="P96" s="385"/>
      <c r="Q96" s="745">
        <f>IF(F96&lt;&gt;0,+F96/'DA-6'!D$118,0)</f>
        <v>0</v>
      </c>
      <c r="R96" s="745">
        <f>IF(G96&lt;&gt;0,+G96/'DA-6'!E$118,0)</f>
        <v>0</v>
      </c>
      <c r="S96" s="745">
        <f>IF(H96&lt;&gt;0,+H96/'DA-6'!F$118,0)</f>
        <v>0</v>
      </c>
      <c r="T96" s="745">
        <f>IF(I96&lt;&gt;0,+I96/'DA-6'!G$118,0)</f>
        <v>0</v>
      </c>
      <c r="U96" s="745">
        <f>IF(J96&lt;&gt;0,+J96/'DA-6'!H$118,0)</f>
        <v>0</v>
      </c>
      <c r="V96" s="745">
        <f>IF(K96&lt;&gt;0,+K96/'DA-6'!I$118,0)</f>
        <v>0</v>
      </c>
    </row>
    <row r="97" spans="1:22" x14ac:dyDescent="0.2">
      <c r="A97" s="5"/>
      <c r="B97" s="249" t="str">
        <f ca="1">+'I-4 History'!B61</f>
        <v>DA-7</v>
      </c>
      <c r="C97" s="14" t="str">
        <f ca="1">+'I-4 History'!C61</f>
        <v>Maintenance of Asset Information</v>
      </c>
      <c r="D97" s="417"/>
      <c r="E97" s="504"/>
      <c r="F97" s="11"/>
      <c r="G97" s="11"/>
      <c r="H97" s="11"/>
      <c r="I97" s="11"/>
      <c r="J97" s="11"/>
      <c r="K97" s="11"/>
      <c r="P97" s="11"/>
      <c r="Q97" s="11"/>
      <c r="R97" s="11"/>
      <c r="S97" s="11"/>
      <c r="T97" s="11"/>
      <c r="U97" s="11"/>
      <c r="V97" s="11"/>
    </row>
    <row r="98" spans="1:22" ht="15.75" customHeight="1" x14ac:dyDescent="0.2">
      <c r="A98" s="5"/>
      <c r="B98" s="249"/>
      <c r="C98" s="422" t="s">
        <v>74</v>
      </c>
      <c r="D98" s="415"/>
      <c r="E98" s="504"/>
      <c r="F98" s="11"/>
      <c r="G98" s="11"/>
      <c r="H98" s="11"/>
      <c r="I98" s="11"/>
      <c r="J98" s="11"/>
      <c r="K98" s="11"/>
      <c r="P98" s="11"/>
      <c r="Q98" s="11"/>
      <c r="R98" s="11"/>
      <c r="S98" s="11"/>
      <c r="T98" s="11"/>
      <c r="U98" s="11"/>
      <c r="V98" s="11"/>
    </row>
    <row r="99" spans="1:22" s="744" customFormat="1" x14ac:dyDescent="0.2">
      <c r="A99" s="5"/>
      <c r="B99" s="249"/>
      <c r="C99" s="423" t="str">
        <f t="array" ref="C99:D104">+'DA-7'!$A$77:$B$82</f>
        <v>Output Growth</v>
      </c>
      <c r="D99" s="424" t="str">
        <v>Other</v>
      </c>
      <c r="E99" s="817">
        <f t="array" ref="E99:K104" ca="1">+'DA-7'!$N$77:$T$82</f>
        <v>0</v>
      </c>
      <c r="F99" s="385">
        <f ca="1"/>
        <v>0</v>
      </c>
      <c r="G99" s="518">
        <f ca="1"/>
        <v>1.4971095230373193E-2</v>
      </c>
      <c r="H99" s="382">
        <f ca="1"/>
        <v>2.7794290804895431E-2</v>
      </c>
      <c r="I99" s="382">
        <f ca="1"/>
        <v>3.8252991454354589E-2</v>
      </c>
      <c r="J99" s="382">
        <f ca="1"/>
        <v>4.8670295820218333E-2</v>
      </c>
      <c r="K99" s="382">
        <f ca="1"/>
        <v>5.9022445816270745E-2</v>
      </c>
      <c r="L99" s="764"/>
      <c r="M99" s="764"/>
      <c r="N99" s="764"/>
      <c r="O99" s="764"/>
      <c r="P99" s="385"/>
      <c r="Q99" s="745">
        <f ca="1">IF(F99&lt;&gt;0,+F99/'DA-7'!D$77,0)</f>
        <v>0</v>
      </c>
      <c r="R99" s="745">
        <f ca="1">IF(G99&lt;&gt;0,+G99/'DA-7'!E$77,0)</f>
        <v>1.7243085965302622</v>
      </c>
      <c r="S99" s="745">
        <f ca="1">IF(H99&lt;&gt;0,+H99/'DA-7'!F$77,0)</f>
        <v>1.7243085965302622</v>
      </c>
      <c r="T99" s="745">
        <f ca="1">IF(I99&lt;&gt;0,+I99/'DA-7'!G$77,0)</f>
        <v>1.7243085965302622</v>
      </c>
      <c r="U99" s="745">
        <f ca="1">IF(J99&lt;&gt;0,+J99/'DA-7'!H$77,0)</f>
        <v>1.7243085965302622</v>
      </c>
      <c r="V99" s="745">
        <f ca="1">IF(K99&lt;&gt;0,+K99/'DA-7'!I$77,0)</f>
        <v>1.7243085965302622</v>
      </c>
    </row>
    <row r="100" spans="1:22" s="744" customFormat="1" x14ac:dyDescent="0.2">
      <c r="A100" s="5"/>
      <c r="B100" s="249"/>
      <c r="C100" s="423" t="str">
        <v>Productivity Growth</v>
      </c>
      <c r="D100" s="424" t="str">
        <v>Other</v>
      </c>
      <c r="E100" s="817">
        <f ca="1"/>
        <v>0</v>
      </c>
      <c r="F100" s="385">
        <f ca="1"/>
        <v>0</v>
      </c>
      <c r="G100" s="518">
        <f ca="1"/>
        <v>0</v>
      </c>
      <c r="H100" s="382">
        <f ca="1"/>
        <v>0</v>
      </c>
      <c r="I100" s="382">
        <f ca="1"/>
        <v>0</v>
      </c>
      <c r="J100" s="382">
        <f ca="1"/>
        <v>0</v>
      </c>
      <c r="K100" s="382">
        <f ca="1"/>
        <v>0</v>
      </c>
      <c r="L100" s="764"/>
      <c r="M100" s="764"/>
      <c r="N100" s="764"/>
      <c r="O100" s="764"/>
      <c r="P100" s="385"/>
      <c r="Q100" s="745">
        <f ca="1">IF(F100&lt;&gt;0,+F100/'DA-7'!D$78,0)</f>
        <v>0</v>
      </c>
      <c r="R100" s="745">
        <f ca="1">IF(G100&lt;&gt;0,+G100/'DA-7'!E$78,0)</f>
        <v>0</v>
      </c>
      <c r="S100" s="745">
        <f ca="1">IF(H100&lt;&gt;0,+H100/'DA-7'!F$78,0)</f>
        <v>0</v>
      </c>
      <c r="T100" s="745">
        <f ca="1">IF(I100&lt;&gt;0,+I100/'DA-7'!G$78,0)</f>
        <v>0</v>
      </c>
      <c r="U100" s="745">
        <f ca="1">IF(J100&lt;&gt;0,+J100/'DA-7'!H$78,0)</f>
        <v>0</v>
      </c>
      <c r="V100" s="745">
        <f ca="1">IF(K100&lt;&gt;0,+K100/'DA-7'!I$78,0)</f>
        <v>0</v>
      </c>
    </row>
    <row r="101" spans="1:22" s="744" customFormat="1" x14ac:dyDescent="0.2">
      <c r="A101" s="5"/>
      <c r="B101" s="249"/>
      <c r="C101" s="423">
        <v>0</v>
      </c>
      <c r="D101" s="424">
        <v>0</v>
      </c>
      <c r="E101" s="817">
        <v>0</v>
      </c>
      <c r="F101" s="385">
        <v>0</v>
      </c>
      <c r="G101" s="518">
        <v>0</v>
      </c>
      <c r="H101" s="382">
        <v>0</v>
      </c>
      <c r="I101" s="382">
        <v>0</v>
      </c>
      <c r="J101" s="382">
        <v>0</v>
      </c>
      <c r="K101" s="382">
        <v>0</v>
      </c>
      <c r="L101" s="764"/>
      <c r="M101" s="764"/>
      <c r="N101" s="764"/>
      <c r="O101" s="764"/>
      <c r="P101" s="385"/>
      <c r="Q101" s="745">
        <f>IF(F101&lt;&gt;0,+F101/'DA-7'!D$79,0)</f>
        <v>0</v>
      </c>
      <c r="R101" s="745">
        <f>IF(G101&lt;&gt;0,+G101/'DA-7'!E$79,0)</f>
        <v>0</v>
      </c>
      <c r="S101" s="745">
        <f>IF(H101&lt;&gt;0,+H101/'DA-7'!F$79,0)</f>
        <v>0</v>
      </c>
      <c r="T101" s="745">
        <f>IF(I101&lt;&gt;0,+I101/'DA-7'!G$79,0)</f>
        <v>0</v>
      </c>
      <c r="U101" s="745">
        <f>IF(J101&lt;&gt;0,+J101/'DA-7'!H$79,0)</f>
        <v>0</v>
      </c>
      <c r="V101" s="745">
        <f>IF(K101&lt;&gt;0,+K101/'DA-7'!I$79,0)</f>
        <v>0</v>
      </c>
    </row>
    <row r="102" spans="1:22" s="764" customFormat="1" x14ac:dyDescent="0.2">
      <c r="A102" s="5"/>
      <c r="B102" s="249"/>
      <c r="C102" s="423">
        <v>0</v>
      </c>
      <c r="D102" s="424">
        <v>0</v>
      </c>
      <c r="E102" s="817">
        <v>0</v>
      </c>
      <c r="F102" s="385">
        <v>0</v>
      </c>
      <c r="G102" s="382">
        <v>0</v>
      </c>
      <c r="H102" s="382">
        <v>0</v>
      </c>
      <c r="I102" s="382">
        <v>0</v>
      </c>
      <c r="J102" s="382">
        <v>0</v>
      </c>
      <c r="K102" s="382">
        <v>0</v>
      </c>
      <c r="P102" s="385"/>
      <c r="Q102" s="745">
        <f>IF(F102&lt;&gt;0,+F102/'DA-7'!D$80,0)</f>
        <v>0</v>
      </c>
      <c r="R102" s="745">
        <f>IF(G102&lt;&gt;0,+G102/'DA-7'!E$80,0)</f>
        <v>0</v>
      </c>
      <c r="S102" s="745">
        <f>IF(H102&lt;&gt;0,+H102/'DA-7'!F$80,0)</f>
        <v>0</v>
      </c>
      <c r="T102" s="745">
        <f>IF(I102&lt;&gt;0,+I102/'DA-7'!G$80,0)</f>
        <v>0</v>
      </c>
      <c r="U102" s="745">
        <f>IF(J102&lt;&gt;0,+J102/'DA-7'!H$80,0)</f>
        <v>0</v>
      </c>
      <c r="V102" s="745">
        <f>IF(K102&lt;&gt;0,+K102/'DA-7'!I$80,0)</f>
        <v>0</v>
      </c>
    </row>
    <row r="103" spans="1:22" s="764" customFormat="1" x14ac:dyDescent="0.2">
      <c r="A103" s="5"/>
      <c r="B103" s="249"/>
      <c r="C103" s="423">
        <v>0</v>
      </c>
      <c r="D103" s="424">
        <v>0</v>
      </c>
      <c r="E103" s="817">
        <v>0</v>
      </c>
      <c r="F103" s="385">
        <v>0</v>
      </c>
      <c r="G103" s="382">
        <v>0</v>
      </c>
      <c r="H103" s="382">
        <v>0</v>
      </c>
      <c r="I103" s="382">
        <v>0</v>
      </c>
      <c r="J103" s="382">
        <v>0</v>
      </c>
      <c r="K103" s="382">
        <v>0</v>
      </c>
      <c r="P103" s="385"/>
      <c r="Q103" s="745">
        <f>IF(F103&lt;&gt;0,+F103/'DA-7'!D$81,0)</f>
        <v>0</v>
      </c>
      <c r="R103" s="745">
        <f>IF(G103&lt;&gt;0,+G103/'DA-7'!E$81,0)</f>
        <v>0</v>
      </c>
      <c r="S103" s="745">
        <f>IF(H103&lt;&gt;0,+H103/'DA-7'!F$81,0)</f>
        <v>0</v>
      </c>
      <c r="T103" s="745">
        <f>IF(I103&lt;&gt;0,+I103/'DA-7'!G$81,0)</f>
        <v>0</v>
      </c>
      <c r="U103" s="745">
        <f>IF(J103&lt;&gt;0,+J103/'DA-7'!H$81,0)</f>
        <v>0</v>
      </c>
      <c r="V103" s="745">
        <f>IF(K103&lt;&gt;0,+K103/'DA-7'!I$81,0)</f>
        <v>0</v>
      </c>
    </row>
    <row r="104" spans="1:22" s="764" customFormat="1" x14ac:dyDescent="0.2">
      <c r="A104" s="5"/>
      <c r="B104" s="249"/>
      <c r="C104" s="423">
        <v>0</v>
      </c>
      <c r="D104" s="424">
        <v>0</v>
      </c>
      <c r="E104" s="817">
        <v>0</v>
      </c>
      <c r="F104" s="385">
        <v>0</v>
      </c>
      <c r="G104" s="382">
        <v>0</v>
      </c>
      <c r="H104" s="382">
        <v>0</v>
      </c>
      <c r="I104" s="382">
        <v>0</v>
      </c>
      <c r="J104" s="382">
        <v>0</v>
      </c>
      <c r="K104" s="382">
        <v>0</v>
      </c>
      <c r="P104" s="385"/>
      <c r="Q104" s="745">
        <f>IF(F104&lt;&gt;0,+F104/'DA-7'!D$82,0)</f>
        <v>0</v>
      </c>
      <c r="R104" s="745">
        <f>IF(G104&lt;&gt;0,+G104/'DA-7'!E$82,0)</f>
        <v>0</v>
      </c>
      <c r="S104" s="745">
        <f>IF(H104&lt;&gt;0,+H104/'DA-7'!F$82,0)</f>
        <v>0</v>
      </c>
      <c r="T104" s="745">
        <f>IF(I104&lt;&gt;0,+I104/'DA-7'!G$82,0)</f>
        <v>0</v>
      </c>
      <c r="U104" s="745">
        <f>IF(J104&lt;&gt;0,+J104/'DA-7'!H$82,0)</f>
        <v>0</v>
      </c>
      <c r="V104" s="745">
        <f>IF(K104&lt;&gt;0,+K104/'DA-7'!I$82,0)</f>
        <v>0</v>
      </c>
    </row>
    <row r="105" spans="1:22" x14ac:dyDescent="0.2">
      <c r="A105" s="5"/>
      <c r="B105" s="249"/>
      <c r="C105" s="422" t="s">
        <v>73</v>
      </c>
      <c r="D105" s="416"/>
      <c r="E105" s="818"/>
      <c r="F105" s="386"/>
      <c r="G105" s="384"/>
      <c r="H105" s="384"/>
      <c r="I105" s="384"/>
      <c r="J105" s="384"/>
      <c r="K105" s="384"/>
      <c r="P105" s="386"/>
      <c r="Q105" s="384"/>
      <c r="R105" s="384"/>
      <c r="S105" s="384"/>
      <c r="T105" s="384"/>
      <c r="U105" s="384"/>
      <c r="V105" s="384"/>
    </row>
    <row r="106" spans="1:22" s="744" customFormat="1" x14ac:dyDescent="0.2">
      <c r="A106" s="5"/>
      <c r="B106" s="249"/>
      <c r="C106" s="423" t="str">
        <f t="array" ref="C106:D111">+'DA-7'!$A$113:$B$119</f>
        <v>Labour</v>
      </c>
      <c r="D106" s="424" t="str">
        <v>Other</v>
      </c>
      <c r="E106" s="817">
        <f t="array" ref="E106:K111" ca="1">+'DA-7'!$N$113:$T$119</f>
        <v>0</v>
      </c>
      <c r="F106" s="385">
        <f ca="1"/>
        <v>0</v>
      </c>
      <c r="G106" s="382">
        <f ca="1"/>
        <v>8.1042784770951129E-3</v>
      </c>
      <c r="H106" s="382">
        <f ca="1"/>
        <v>1.9378176487980459E-2</v>
      </c>
      <c r="I106" s="382">
        <f ca="1"/>
        <v>3.2387294378331877E-2</v>
      </c>
      <c r="J106" s="382">
        <f ca="1"/>
        <v>4.4340412712665034E-2</v>
      </c>
      <c r="K106" s="382">
        <f ca="1"/>
        <v>5.5113601164728208E-2</v>
      </c>
      <c r="P106" s="385"/>
      <c r="Q106" s="745">
        <f ca="1">IF(F106&lt;&gt;0,+F106/'DA-7'!D$113,0)</f>
        <v>0</v>
      </c>
      <c r="R106" s="745">
        <f ca="1">IF(G106&lt;&gt;0,+G106/'DA-7'!E$113,0)</f>
        <v>1.7392796917606355</v>
      </c>
      <c r="S106" s="745">
        <f ca="1">IF(H106&lt;&gt;0,+H106/'DA-7'!F$113,0)</f>
        <v>1.7521028873351578</v>
      </c>
      <c r="T106" s="745">
        <f ca="1">IF(I106&lt;&gt;0,+I106/'DA-7'!G$113,0)</f>
        <v>1.7625615879846168</v>
      </c>
      <c r="U106" s="745">
        <f ca="1">IF(J106&lt;&gt;0,+J106/'DA-7'!H$113,0)</f>
        <v>1.7729788923504806</v>
      </c>
      <c r="V106" s="745">
        <f ca="1">IF(K106&lt;&gt;0,+K106/'DA-7'!I$113,0)</f>
        <v>1.7833310423465329</v>
      </c>
    </row>
    <row r="107" spans="1:22" s="744" customFormat="1" x14ac:dyDescent="0.2">
      <c r="A107" s="5"/>
      <c r="B107" s="249"/>
      <c r="C107" s="423">
        <v>0</v>
      </c>
      <c r="D107" s="424">
        <v>0</v>
      </c>
      <c r="E107" s="817">
        <v>0</v>
      </c>
      <c r="F107" s="385">
        <v>0</v>
      </c>
      <c r="G107" s="382">
        <v>0</v>
      </c>
      <c r="H107" s="382">
        <v>0</v>
      </c>
      <c r="I107" s="382">
        <v>0</v>
      </c>
      <c r="J107" s="382">
        <v>0</v>
      </c>
      <c r="K107" s="382">
        <v>0</v>
      </c>
      <c r="P107" s="385"/>
      <c r="Q107" s="745">
        <f>IF(F107&lt;&gt;0,+F107/'DA-7'!D$114,0)</f>
        <v>0</v>
      </c>
      <c r="R107" s="745">
        <f>IF(G107&lt;&gt;0,+G107/'DA-7'!E$114,0)</f>
        <v>0</v>
      </c>
      <c r="S107" s="745">
        <f>IF(H107&lt;&gt;0,+H107/'DA-7'!F$114,0)</f>
        <v>0</v>
      </c>
      <c r="T107" s="745">
        <f>IF(I107&lt;&gt;0,+I107/'DA-7'!G$114,0)</f>
        <v>0</v>
      </c>
      <c r="U107" s="745">
        <f>IF(J107&lt;&gt;0,+J107/'DA-7'!H$114,0)</f>
        <v>0</v>
      </c>
      <c r="V107" s="745">
        <f>IF(K107&lt;&gt;0,+K107/'DA-7'!I$114,0)</f>
        <v>0</v>
      </c>
    </row>
    <row r="108" spans="1:22" s="744" customFormat="1" x14ac:dyDescent="0.2">
      <c r="A108" s="5"/>
      <c r="B108" s="249"/>
      <c r="C108" s="423">
        <v>0</v>
      </c>
      <c r="D108" s="424">
        <v>0</v>
      </c>
      <c r="E108" s="817">
        <v>0</v>
      </c>
      <c r="F108" s="385">
        <v>0</v>
      </c>
      <c r="G108" s="382">
        <v>0</v>
      </c>
      <c r="H108" s="382">
        <v>0</v>
      </c>
      <c r="I108" s="382">
        <v>0</v>
      </c>
      <c r="J108" s="382">
        <v>0</v>
      </c>
      <c r="K108" s="382">
        <v>0</v>
      </c>
      <c r="P108" s="385"/>
      <c r="Q108" s="745">
        <f>IF(F108&lt;&gt;0,+F108/'DA-7'!D$115,0)</f>
        <v>0</v>
      </c>
      <c r="R108" s="745">
        <f>IF(G108&lt;&gt;0,+G108/'DA-7'!E$115,0)</f>
        <v>0</v>
      </c>
      <c r="S108" s="745">
        <f>IF(H108&lt;&gt;0,+H108/'DA-7'!F$115,0)</f>
        <v>0</v>
      </c>
      <c r="T108" s="745">
        <f>IF(I108&lt;&gt;0,+I108/'DA-7'!G$115,0)</f>
        <v>0</v>
      </c>
      <c r="U108" s="745">
        <f>IF(J108&lt;&gt;0,+J108/'DA-7'!H$115,0)</f>
        <v>0</v>
      </c>
      <c r="V108" s="745">
        <f>IF(K108&lt;&gt;0,+K108/'DA-7'!I$115,0)</f>
        <v>0</v>
      </c>
    </row>
    <row r="109" spans="1:22" s="744" customFormat="1" x14ac:dyDescent="0.2">
      <c r="A109" s="5"/>
      <c r="B109" s="249"/>
      <c r="C109" s="423">
        <v>0</v>
      </c>
      <c r="D109" s="424">
        <v>0</v>
      </c>
      <c r="E109" s="817">
        <v>0</v>
      </c>
      <c r="F109" s="385">
        <v>0</v>
      </c>
      <c r="G109" s="382">
        <v>0</v>
      </c>
      <c r="H109" s="382">
        <v>0</v>
      </c>
      <c r="I109" s="382">
        <v>0</v>
      </c>
      <c r="J109" s="382">
        <v>0</v>
      </c>
      <c r="K109" s="382">
        <v>0</v>
      </c>
      <c r="P109" s="385"/>
      <c r="Q109" s="745">
        <f>IF(F109&lt;&gt;0,+F109/'DA-7'!D$116,0)</f>
        <v>0</v>
      </c>
      <c r="R109" s="745">
        <f>IF(G109&lt;&gt;0,+G109/'DA-7'!E$116,0)</f>
        <v>0</v>
      </c>
      <c r="S109" s="745">
        <f>IF(H109&lt;&gt;0,+H109/'DA-7'!F$116,0)</f>
        <v>0</v>
      </c>
      <c r="T109" s="745">
        <f>IF(I109&lt;&gt;0,+I109/'DA-7'!G$116,0)</f>
        <v>0</v>
      </c>
      <c r="U109" s="745">
        <f>IF(J109&lt;&gt;0,+J109/'DA-7'!H$116,0)</f>
        <v>0</v>
      </c>
      <c r="V109" s="745">
        <f>IF(K109&lt;&gt;0,+K109/'DA-7'!I$116,0)</f>
        <v>0</v>
      </c>
    </row>
    <row r="110" spans="1:22" s="744" customFormat="1" x14ac:dyDescent="0.2">
      <c r="A110" s="5"/>
      <c r="B110" s="249"/>
      <c r="C110" s="423">
        <v>0</v>
      </c>
      <c r="D110" s="424">
        <v>0</v>
      </c>
      <c r="E110" s="817">
        <v>0</v>
      </c>
      <c r="F110" s="385">
        <v>0</v>
      </c>
      <c r="G110" s="382">
        <v>0</v>
      </c>
      <c r="H110" s="382">
        <v>0</v>
      </c>
      <c r="I110" s="382">
        <v>0</v>
      </c>
      <c r="J110" s="382">
        <v>0</v>
      </c>
      <c r="K110" s="382">
        <v>0</v>
      </c>
      <c r="P110" s="385"/>
      <c r="Q110" s="745">
        <f>IF(F110&lt;&gt;0,+F110/'DA-7'!D$117,0)</f>
        <v>0</v>
      </c>
      <c r="R110" s="745">
        <f>IF(G110&lt;&gt;0,+G110/'DA-7'!E$117,0)</f>
        <v>0</v>
      </c>
      <c r="S110" s="745">
        <f>IF(H110&lt;&gt;0,+H110/'DA-7'!F$117,0)</f>
        <v>0</v>
      </c>
      <c r="T110" s="745">
        <f>IF(I110&lt;&gt;0,+I110/'DA-7'!G$117,0)</f>
        <v>0</v>
      </c>
      <c r="U110" s="745">
        <f>IF(J110&lt;&gt;0,+J110/'DA-7'!H$117,0)</f>
        <v>0</v>
      </c>
      <c r="V110" s="745">
        <f>IF(K110&lt;&gt;0,+K110/'DA-7'!I$117,0)</f>
        <v>0</v>
      </c>
    </row>
    <row r="111" spans="1:22" s="744" customFormat="1" x14ac:dyDescent="0.2">
      <c r="A111" s="5"/>
      <c r="B111" s="249"/>
      <c r="C111" s="423">
        <v>0</v>
      </c>
      <c r="D111" s="424">
        <v>0</v>
      </c>
      <c r="E111" s="817">
        <v>0</v>
      </c>
      <c r="F111" s="385">
        <v>0</v>
      </c>
      <c r="G111" s="382">
        <v>0</v>
      </c>
      <c r="H111" s="382">
        <v>0</v>
      </c>
      <c r="I111" s="382">
        <v>0</v>
      </c>
      <c r="J111" s="382">
        <v>0</v>
      </c>
      <c r="K111" s="382">
        <v>0</v>
      </c>
      <c r="P111" s="385"/>
      <c r="Q111" s="745">
        <f>IF(F111&lt;&gt;0,+F111/'DA-7'!D$118,0)</f>
        <v>0</v>
      </c>
      <c r="R111" s="745">
        <f>IF(G111&lt;&gt;0,+G111/'DA-7'!E$118,0)</f>
        <v>0</v>
      </c>
      <c r="S111" s="745">
        <f>IF(H111&lt;&gt;0,+H111/'DA-7'!F$118,0)</f>
        <v>0</v>
      </c>
      <c r="T111" s="745">
        <f>IF(I111&lt;&gt;0,+I111/'DA-7'!G$118,0)</f>
        <v>0</v>
      </c>
      <c r="U111" s="745">
        <f>IF(J111&lt;&gt;0,+J111/'DA-7'!H$118,0)</f>
        <v>0</v>
      </c>
      <c r="V111" s="745">
        <f>IF(K111&lt;&gt;0,+K111/'DA-7'!I$118,0)</f>
        <v>0</v>
      </c>
    </row>
    <row r="112" spans="1:22" x14ac:dyDescent="0.2">
      <c r="A112" s="5"/>
      <c r="B112" s="249" t="str">
        <f ca="1">+'I-4 History'!B70</f>
        <v>DA-8</v>
      </c>
      <c r="C112" s="14" t="str">
        <f ca="1">+'I-4 History'!C70</f>
        <v>Network Telephony</v>
      </c>
      <c r="D112" s="417"/>
      <c r="E112" s="504"/>
      <c r="F112" s="11"/>
      <c r="G112" s="11"/>
      <c r="H112" s="11"/>
      <c r="I112" s="11"/>
      <c r="J112" s="11"/>
      <c r="K112" s="11"/>
      <c r="P112" s="11"/>
      <c r="Q112" s="11"/>
      <c r="R112" s="11"/>
      <c r="S112" s="11"/>
      <c r="T112" s="11"/>
      <c r="U112" s="11"/>
      <c r="V112" s="11"/>
    </row>
    <row r="113" spans="1:22" ht="15.75" customHeight="1" x14ac:dyDescent="0.2">
      <c r="A113" s="5"/>
      <c r="B113" s="249"/>
      <c r="C113" s="422" t="s">
        <v>74</v>
      </c>
      <c r="D113" s="415"/>
      <c r="E113" s="504"/>
      <c r="F113" s="11"/>
      <c r="G113" s="11"/>
      <c r="H113" s="11"/>
      <c r="I113" s="11"/>
      <c r="J113" s="11"/>
      <c r="K113" s="11"/>
      <c r="P113" s="11"/>
      <c r="Q113" s="11"/>
      <c r="R113" s="11"/>
      <c r="S113" s="11"/>
      <c r="T113" s="11"/>
      <c r="U113" s="11"/>
      <c r="V113" s="11"/>
    </row>
    <row r="114" spans="1:22" x14ac:dyDescent="0.2">
      <c r="A114" s="5"/>
      <c r="B114" s="249"/>
      <c r="C114" s="423" t="str">
        <f t="array" ref="C114:D119">+'DA-8'!$A$77:$B$82</f>
        <v>Output Growth</v>
      </c>
      <c r="D114" s="424" t="str">
        <v>Other</v>
      </c>
      <c r="E114" s="817">
        <f t="array" ref="E114:K119" ca="1">+'DA-8'!$N$77:$T$82</f>
        <v>0</v>
      </c>
      <c r="F114" s="385">
        <f ca="1"/>
        <v>0</v>
      </c>
      <c r="G114" s="382">
        <f ca="1"/>
        <v>9.7060152773388642E-2</v>
      </c>
      <c r="H114" s="382">
        <f ca="1"/>
        <v>0.18019510732107569</v>
      </c>
      <c r="I114" s="382">
        <f ca="1"/>
        <v>0.24800063973049982</v>
      </c>
      <c r="J114" s="382">
        <f ca="1"/>
        <v>0.31553779300344842</v>
      </c>
      <c r="K114" s="382">
        <f ca="1"/>
        <v>0.38265253943237987</v>
      </c>
      <c r="P114" s="385"/>
      <c r="Q114" s="745">
        <f ca="1">IF(F114&lt;&gt;0,+F114/'DA-8'!D$77,0)</f>
        <v>0</v>
      </c>
      <c r="R114" s="745">
        <f ca="1">IF(G114&lt;&gt;0,+G114/'DA-8'!E$77,0)</f>
        <v>11.178985453793196</v>
      </c>
      <c r="S114" s="745">
        <f ca="1">IF(H114&lt;&gt;0,+H114/'DA-8'!F$77,0)</f>
        <v>11.178985453793196</v>
      </c>
      <c r="T114" s="745">
        <f ca="1">IF(I114&lt;&gt;0,+I114/'DA-8'!G$77,0)</f>
        <v>11.178985453793196</v>
      </c>
      <c r="U114" s="745">
        <f ca="1">IF(J114&lt;&gt;0,+J114/'DA-8'!H$77,0)</f>
        <v>11.178985453793196</v>
      </c>
      <c r="V114" s="745">
        <f ca="1">IF(K114&lt;&gt;0,+K114/'DA-8'!I$77,0)</f>
        <v>11.178985453793196</v>
      </c>
    </row>
    <row r="115" spans="1:22" x14ac:dyDescent="0.2">
      <c r="A115" s="5"/>
      <c r="B115" s="249"/>
      <c r="C115" s="423" t="str">
        <v>Productivity Growth</v>
      </c>
      <c r="D115" s="424" t="str">
        <v>Other</v>
      </c>
      <c r="E115" s="817">
        <f ca="1"/>
        <v>0</v>
      </c>
      <c r="F115" s="385">
        <f ca="1"/>
        <v>0</v>
      </c>
      <c r="G115" s="382">
        <f ca="1"/>
        <v>0</v>
      </c>
      <c r="H115" s="382">
        <f ca="1"/>
        <v>0</v>
      </c>
      <c r="I115" s="382">
        <f ca="1"/>
        <v>0</v>
      </c>
      <c r="J115" s="382">
        <f ca="1"/>
        <v>0</v>
      </c>
      <c r="K115" s="382">
        <f ca="1"/>
        <v>0</v>
      </c>
      <c r="P115" s="385"/>
      <c r="Q115" s="745">
        <f ca="1">IF(F115&lt;&gt;0,+F115/'DA-8'!D$78,0)</f>
        <v>0</v>
      </c>
      <c r="R115" s="745">
        <f ca="1">IF(G115&lt;&gt;0,+G115/'DA-8'!E$78,0)</f>
        <v>0</v>
      </c>
      <c r="S115" s="745">
        <f ca="1">IF(H115&lt;&gt;0,+H115/'DA-8'!F$78,0)</f>
        <v>0</v>
      </c>
      <c r="T115" s="745">
        <f ca="1">IF(I115&lt;&gt;0,+I115/'DA-8'!G$78,0)</f>
        <v>0</v>
      </c>
      <c r="U115" s="745">
        <f ca="1">IF(J115&lt;&gt;0,+J115/'DA-8'!H$78,0)</f>
        <v>0</v>
      </c>
      <c r="V115" s="745">
        <f ca="1">IF(K115&lt;&gt;0,+K115/'DA-8'!I$78,0)</f>
        <v>0</v>
      </c>
    </row>
    <row r="116" spans="1:22" x14ac:dyDescent="0.2">
      <c r="A116" s="5"/>
      <c r="B116" s="249"/>
      <c r="C116" s="423">
        <v>0</v>
      </c>
      <c r="D116" s="424">
        <v>0</v>
      </c>
      <c r="E116" s="817">
        <v>0</v>
      </c>
      <c r="F116" s="385">
        <v>0</v>
      </c>
      <c r="G116" s="382">
        <v>0</v>
      </c>
      <c r="H116" s="382">
        <v>0</v>
      </c>
      <c r="I116" s="382">
        <v>0</v>
      </c>
      <c r="J116" s="382">
        <v>0</v>
      </c>
      <c r="K116" s="382">
        <v>0</v>
      </c>
      <c r="P116" s="385"/>
      <c r="Q116" s="745">
        <f>IF(F116&lt;&gt;0,+F116/'DA-8'!D$79,0)</f>
        <v>0</v>
      </c>
      <c r="R116" s="745">
        <f>IF(G116&lt;&gt;0,+G116/'DA-8'!E$79,0)</f>
        <v>0</v>
      </c>
      <c r="S116" s="745">
        <f>IF(H116&lt;&gt;0,+H116/'DA-8'!F$79,0)</f>
        <v>0</v>
      </c>
      <c r="T116" s="745">
        <f>IF(I116&lt;&gt;0,+I116/'DA-8'!G$79,0)</f>
        <v>0</v>
      </c>
      <c r="U116" s="745">
        <f>IF(J116&lt;&gt;0,+J116/'DA-8'!H$79,0)</f>
        <v>0</v>
      </c>
      <c r="V116" s="745">
        <f>IF(K116&lt;&gt;0,+K116/'DA-8'!I$79,0)</f>
        <v>0</v>
      </c>
    </row>
    <row r="117" spans="1:22" x14ac:dyDescent="0.2">
      <c r="A117" s="5"/>
      <c r="B117" s="249"/>
      <c r="C117" s="423">
        <v>0</v>
      </c>
      <c r="D117" s="424">
        <v>0</v>
      </c>
      <c r="E117" s="817">
        <v>0</v>
      </c>
      <c r="F117" s="385">
        <v>0</v>
      </c>
      <c r="G117" s="382">
        <v>0</v>
      </c>
      <c r="H117" s="382">
        <v>0</v>
      </c>
      <c r="I117" s="382">
        <v>0</v>
      </c>
      <c r="J117" s="382">
        <v>0</v>
      </c>
      <c r="K117" s="382">
        <v>0</v>
      </c>
      <c r="P117" s="385"/>
      <c r="Q117" s="745">
        <f>IF(F117&lt;&gt;0,+F117/'DA-8'!D$80,0)</f>
        <v>0</v>
      </c>
      <c r="R117" s="745">
        <f>IF(G117&lt;&gt;0,+G117/'DA-8'!E$80,0)</f>
        <v>0</v>
      </c>
      <c r="S117" s="745">
        <f>IF(H117&lt;&gt;0,+H117/'DA-8'!F$80,0)</f>
        <v>0</v>
      </c>
      <c r="T117" s="745">
        <f>IF(I117&lt;&gt;0,+I117/'DA-8'!G$80,0)</f>
        <v>0</v>
      </c>
      <c r="U117" s="745">
        <f>IF(J117&lt;&gt;0,+J117/'DA-8'!H$80,0)</f>
        <v>0</v>
      </c>
      <c r="V117" s="745">
        <f>IF(K117&lt;&gt;0,+K117/'DA-8'!I$80,0)</f>
        <v>0</v>
      </c>
    </row>
    <row r="118" spans="1:22" x14ac:dyDescent="0.2">
      <c r="A118" s="5"/>
      <c r="B118" s="249"/>
      <c r="C118" s="423">
        <v>0</v>
      </c>
      <c r="D118" s="424">
        <v>0</v>
      </c>
      <c r="E118" s="817">
        <v>0</v>
      </c>
      <c r="F118" s="385">
        <v>0</v>
      </c>
      <c r="G118" s="382">
        <v>0</v>
      </c>
      <c r="H118" s="382">
        <v>0</v>
      </c>
      <c r="I118" s="382">
        <v>0</v>
      </c>
      <c r="J118" s="382">
        <v>0</v>
      </c>
      <c r="K118" s="382">
        <v>0</v>
      </c>
      <c r="P118" s="385"/>
      <c r="Q118" s="745">
        <f>IF(F118&lt;&gt;0,+F118/'DA-8'!D$81,0)</f>
        <v>0</v>
      </c>
      <c r="R118" s="745">
        <f>IF(G118&lt;&gt;0,+G118/'DA-8'!E$81,0)</f>
        <v>0</v>
      </c>
      <c r="S118" s="745">
        <f>IF(H118&lt;&gt;0,+H118/'DA-8'!F$81,0)</f>
        <v>0</v>
      </c>
      <c r="T118" s="745">
        <f>IF(I118&lt;&gt;0,+I118/'DA-8'!G$81,0)</f>
        <v>0</v>
      </c>
      <c r="U118" s="745">
        <f>IF(J118&lt;&gt;0,+J118/'DA-8'!H$81,0)</f>
        <v>0</v>
      </c>
      <c r="V118" s="745">
        <f>IF(K118&lt;&gt;0,+K118/'DA-8'!I$81,0)</f>
        <v>0</v>
      </c>
    </row>
    <row r="119" spans="1:22" x14ac:dyDescent="0.2">
      <c r="A119" s="5"/>
      <c r="B119" s="249"/>
      <c r="C119" s="423">
        <v>0</v>
      </c>
      <c r="D119" s="424">
        <v>0</v>
      </c>
      <c r="E119" s="817">
        <v>0</v>
      </c>
      <c r="F119" s="385">
        <v>0</v>
      </c>
      <c r="G119" s="382">
        <v>0</v>
      </c>
      <c r="H119" s="382">
        <v>0</v>
      </c>
      <c r="I119" s="382">
        <v>0</v>
      </c>
      <c r="J119" s="382">
        <v>0</v>
      </c>
      <c r="K119" s="382">
        <v>0</v>
      </c>
      <c r="P119" s="385"/>
      <c r="Q119" s="745">
        <f>IF(F119&lt;&gt;0,+F119/'DA-8'!D$82,0)</f>
        <v>0</v>
      </c>
      <c r="R119" s="745">
        <f>IF(G119&lt;&gt;0,+G119/'DA-8'!E$82,0)</f>
        <v>0</v>
      </c>
      <c r="S119" s="745">
        <f>IF(H119&lt;&gt;0,+H119/'DA-8'!F$82,0)</f>
        <v>0</v>
      </c>
      <c r="T119" s="745">
        <f>IF(I119&lt;&gt;0,+I119/'DA-8'!G$82,0)</f>
        <v>0</v>
      </c>
      <c r="U119" s="745">
        <f>IF(J119&lt;&gt;0,+J119/'DA-8'!H$82,0)</f>
        <v>0</v>
      </c>
      <c r="V119" s="745">
        <f>IF(K119&lt;&gt;0,+K119/'DA-8'!I$82,0)</f>
        <v>0</v>
      </c>
    </row>
    <row r="120" spans="1:22" x14ac:dyDescent="0.2">
      <c r="A120" s="5"/>
      <c r="B120" s="249"/>
      <c r="C120" s="422" t="s">
        <v>73</v>
      </c>
      <c r="D120" s="416"/>
      <c r="E120" s="818"/>
      <c r="F120" s="386"/>
      <c r="G120" s="384"/>
      <c r="H120" s="384"/>
      <c r="I120" s="384"/>
      <c r="J120" s="384"/>
      <c r="K120" s="384"/>
      <c r="P120" s="386"/>
      <c r="Q120" s="384"/>
      <c r="R120" s="384"/>
      <c r="S120" s="384"/>
      <c r="T120" s="384"/>
      <c r="U120" s="384"/>
      <c r="V120" s="384"/>
    </row>
    <row r="121" spans="1:22" s="744" customFormat="1" x14ac:dyDescent="0.2">
      <c r="A121" s="5"/>
      <c r="B121" s="249"/>
      <c r="C121" s="423" t="str">
        <f t="array" ref="C121:D126">+'DA-8'!$A$113:$B$119</f>
        <v>Labour</v>
      </c>
      <c r="D121" s="424" t="str">
        <v>Other</v>
      </c>
      <c r="E121" s="817">
        <f t="array" ref="E121:K126" ca="1">+'DA-8'!$N$113:$T$119</f>
        <v>0</v>
      </c>
      <c r="F121" s="385">
        <f ca="1"/>
        <v>0</v>
      </c>
      <c r="G121" s="382">
        <f ca="1"/>
        <v>5.2541413637466332E-2</v>
      </c>
      <c r="H121" s="382">
        <f ca="1"/>
        <v>0.12563200897802226</v>
      </c>
      <c r="I121" s="382">
        <f ca="1"/>
        <v>0.20997232947260083</v>
      </c>
      <c r="J121" s="382">
        <f ca="1"/>
        <v>0.28746642551542251</v>
      </c>
      <c r="K121" s="382">
        <f ca="1"/>
        <v>0.35731083575552036</v>
      </c>
      <c r="P121" s="385"/>
      <c r="Q121" s="745">
        <f ca="1">IF(F121&lt;&gt;0,+F121/'DA-8'!D$113,0)</f>
        <v>0</v>
      </c>
      <c r="R121" s="745">
        <f ca="1">IF(G121&lt;&gt;0,+G121/'DA-8'!E$113,0)</f>
        <v>11.276045606566585</v>
      </c>
      <c r="S121" s="745">
        <f ca="1">IF(H121&lt;&gt;0,+H121/'DA-8'!F$113,0)</f>
        <v>11.359180561114274</v>
      </c>
      <c r="T121" s="745">
        <f ca="1">IF(I121&lt;&gt;0,+I121/'DA-8'!G$113,0)</f>
        <v>11.426986093523695</v>
      </c>
      <c r="U121" s="745">
        <f ca="1">IF(J121&lt;&gt;0,+J121/'DA-8'!H$113,0)</f>
        <v>11.494523246796645</v>
      </c>
      <c r="V121" s="745">
        <f ca="1">IF(K121&lt;&gt;0,+K121/'DA-8'!I$113,0)</f>
        <v>11.561637993225576</v>
      </c>
    </row>
    <row r="122" spans="1:22" s="744" customFormat="1" x14ac:dyDescent="0.2">
      <c r="A122" s="5"/>
      <c r="B122" s="249"/>
      <c r="C122" s="423">
        <v>0</v>
      </c>
      <c r="D122" s="424">
        <v>0</v>
      </c>
      <c r="E122" s="817">
        <v>0</v>
      </c>
      <c r="F122" s="385">
        <v>0</v>
      </c>
      <c r="G122" s="382">
        <v>0</v>
      </c>
      <c r="H122" s="382">
        <v>0</v>
      </c>
      <c r="I122" s="382">
        <v>0</v>
      </c>
      <c r="J122" s="382">
        <v>0</v>
      </c>
      <c r="K122" s="382">
        <v>0</v>
      </c>
      <c r="P122" s="385"/>
      <c r="Q122" s="745">
        <f>IF(F122&lt;&gt;0,+F122/'DA-8'!D$114,0)</f>
        <v>0</v>
      </c>
      <c r="R122" s="745">
        <f>IF(G122&lt;&gt;0,+G122/'DA-8'!E$114,0)</f>
        <v>0</v>
      </c>
      <c r="S122" s="745">
        <f>IF(H122&lt;&gt;0,+H122/'DA-8'!F$114,0)</f>
        <v>0</v>
      </c>
      <c r="T122" s="745">
        <f>IF(I122&lt;&gt;0,+I122/'DA-8'!G$114,0)</f>
        <v>0</v>
      </c>
      <c r="U122" s="745">
        <f>IF(J122&lt;&gt;0,+J122/'DA-8'!H$114,0)</f>
        <v>0</v>
      </c>
      <c r="V122" s="745">
        <f>IF(K122&lt;&gt;0,+K122/'DA-8'!I$114,0)</f>
        <v>0</v>
      </c>
    </row>
    <row r="123" spans="1:22" s="744" customFormat="1" x14ac:dyDescent="0.2">
      <c r="A123" s="5"/>
      <c r="B123" s="249"/>
      <c r="C123" s="423">
        <v>0</v>
      </c>
      <c r="D123" s="424">
        <v>0</v>
      </c>
      <c r="E123" s="817">
        <v>0</v>
      </c>
      <c r="F123" s="385">
        <v>0</v>
      </c>
      <c r="G123" s="382">
        <v>0</v>
      </c>
      <c r="H123" s="382">
        <v>0</v>
      </c>
      <c r="I123" s="382">
        <v>0</v>
      </c>
      <c r="J123" s="382">
        <v>0</v>
      </c>
      <c r="K123" s="382">
        <v>0</v>
      </c>
      <c r="P123" s="385"/>
      <c r="Q123" s="745">
        <f>IF(F123&lt;&gt;0,+F123/'DA-8'!D$115,0)</f>
        <v>0</v>
      </c>
      <c r="R123" s="745">
        <f>IF(G123&lt;&gt;0,+G123/'DA-8'!E$115,0)</f>
        <v>0</v>
      </c>
      <c r="S123" s="745">
        <f>IF(H123&lt;&gt;0,+H123/'DA-8'!F$115,0)</f>
        <v>0</v>
      </c>
      <c r="T123" s="745">
        <f>IF(I123&lt;&gt;0,+I123/'DA-8'!G$115,0)</f>
        <v>0</v>
      </c>
      <c r="U123" s="745">
        <f>IF(J123&lt;&gt;0,+J123/'DA-8'!H$115,0)</f>
        <v>0</v>
      </c>
      <c r="V123" s="745">
        <f>IF(K123&lt;&gt;0,+K123/'DA-8'!I$115,0)</f>
        <v>0</v>
      </c>
    </row>
    <row r="124" spans="1:22" s="744" customFormat="1" x14ac:dyDescent="0.2">
      <c r="A124" s="5"/>
      <c r="B124" s="249"/>
      <c r="C124" s="423">
        <v>0</v>
      </c>
      <c r="D124" s="424">
        <v>0</v>
      </c>
      <c r="E124" s="817">
        <v>0</v>
      </c>
      <c r="F124" s="385">
        <v>0</v>
      </c>
      <c r="G124" s="382">
        <v>0</v>
      </c>
      <c r="H124" s="382">
        <v>0</v>
      </c>
      <c r="I124" s="382">
        <v>0</v>
      </c>
      <c r="J124" s="382">
        <v>0</v>
      </c>
      <c r="K124" s="382">
        <v>0</v>
      </c>
      <c r="P124" s="385"/>
      <c r="Q124" s="745">
        <f>IF(F124&lt;&gt;0,+F124/'DA-8'!D$116,0)</f>
        <v>0</v>
      </c>
      <c r="R124" s="745">
        <f>IF(G124&lt;&gt;0,+G124/'DA-8'!E$116,0)</f>
        <v>0</v>
      </c>
      <c r="S124" s="745">
        <f>IF(H124&lt;&gt;0,+H124/'DA-8'!F$116,0)</f>
        <v>0</v>
      </c>
      <c r="T124" s="745">
        <f>IF(I124&lt;&gt;0,+I124/'DA-8'!G$116,0)</f>
        <v>0</v>
      </c>
      <c r="U124" s="745">
        <f>IF(J124&lt;&gt;0,+J124/'DA-8'!H$116,0)</f>
        <v>0</v>
      </c>
      <c r="V124" s="745">
        <f>IF(K124&lt;&gt;0,+K124/'DA-8'!I$116,0)</f>
        <v>0</v>
      </c>
    </row>
    <row r="125" spans="1:22" s="744" customFormat="1" x14ac:dyDescent="0.2">
      <c r="A125" s="5"/>
      <c r="B125" s="249"/>
      <c r="C125" s="423">
        <v>0</v>
      </c>
      <c r="D125" s="424">
        <v>0</v>
      </c>
      <c r="E125" s="817">
        <v>0</v>
      </c>
      <c r="F125" s="385">
        <v>0</v>
      </c>
      <c r="G125" s="382">
        <v>0</v>
      </c>
      <c r="H125" s="382">
        <v>0</v>
      </c>
      <c r="I125" s="382">
        <v>0</v>
      </c>
      <c r="J125" s="382">
        <v>0</v>
      </c>
      <c r="K125" s="382">
        <v>0</v>
      </c>
      <c r="P125" s="385"/>
      <c r="Q125" s="745">
        <f>IF(F125&lt;&gt;0,+F125/'DA-8'!D$117,0)</f>
        <v>0</v>
      </c>
      <c r="R125" s="745">
        <f>IF(G125&lt;&gt;0,+G125/'DA-8'!E$117,0)</f>
        <v>0</v>
      </c>
      <c r="S125" s="745">
        <f>IF(H125&lt;&gt;0,+H125/'DA-8'!F$117,0)</f>
        <v>0</v>
      </c>
      <c r="T125" s="745">
        <f>IF(I125&lt;&gt;0,+I125/'DA-8'!G$117,0)</f>
        <v>0</v>
      </c>
      <c r="U125" s="745">
        <f>IF(J125&lt;&gt;0,+J125/'DA-8'!H$117,0)</f>
        <v>0</v>
      </c>
      <c r="V125" s="745">
        <f>IF(K125&lt;&gt;0,+K125/'DA-8'!I$117,0)</f>
        <v>0</v>
      </c>
    </row>
    <row r="126" spans="1:22" s="744" customFormat="1" x14ac:dyDescent="0.2">
      <c r="A126" s="5"/>
      <c r="B126" s="249"/>
      <c r="C126" s="423">
        <v>0</v>
      </c>
      <c r="D126" s="424">
        <v>0</v>
      </c>
      <c r="E126" s="817">
        <v>0</v>
      </c>
      <c r="F126" s="385">
        <v>0</v>
      </c>
      <c r="G126" s="382">
        <v>0</v>
      </c>
      <c r="H126" s="382">
        <v>0</v>
      </c>
      <c r="I126" s="382">
        <v>0</v>
      </c>
      <c r="J126" s="382">
        <v>0</v>
      </c>
      <c r="K126" s="382">
        <v>0</v>
      </c>
      <c r="P126" s="385"/>
      <c r="Q126" s="745">
        <f>IF(F126&lt;&gt;0,+F126/'DA-8'!D$118,0)</f>
        <v>0</v>
      </c>
      <c r="R126" s="745">
        <f>IF(G126&lt;&gt;0,+G126/'DA-8'!E$118,0)</f>
        <v>0</v>
      </c>
      <c r="S126" s="745">
        <f>IF(H126&lt;&gt;0,+H126/'DA-8'!F$118,0)</f>
        <v>0</v>
      </c>
      <c r="T126" s="745">
        <f>IF(I126&lt;&gt;0,+I126/'DA-8'!G$118,0)</f>
        <v>0</v>
      </c>
      <c r="U126" s="745">
        <f>IF(J126&lt;&gt;0,+J126/'DA-8'!H$118,0)</f>
        <v>0</v>
      </c>
      <c r="V126" s="745">
        <f>IF(K126&lt;&gt;0,+K126/'DA-8'!I$118,0)</f>
        <v>0</v>
      </c>
    </row>
    <row r="127" spans="1:22" x14ac:dyDescent="0.2">
      <c r="A127" s="5"/>
      <c r="B127" s="249" t="str">
        <f ca="1">+'I-4 History'!B79</f>
        <v>DA-9</v>
      </c>
      <c r="C127" s="14" t="str">
        <f ca="1">+'I-4 History'!C79</f>
        <v>Regulatory Compliance</v>
      </c>
      <c r="D127" s="417"/>
      <c r="E127" s="504"/>
      <c r="F127" s="11"/>
      <c r="G127" s="11"/>
      <c r="H127" s="11"/>
      <c r="I127" s="11"/>
      <c r="J127" s="11"/>
      <c r="K127" s="11"/>
      <c r="P127" s="11"/>
      <c r="Q127" s="11"/>
      <c r="R127" s="11"/>
      <c r="S127" s="11"/>
      <c r="T127" s="11"/>
      <c r="U127" s="11"/>
      <c r="V127" s="11"/>
    </row>
    <row r="128" spans="1:22" ht="15.75" customHeight="1" x14ac:dyDescent="0.2">
      <c r="A128" s="5"/>
      <c r="B128" s="249"/>
      <c r="C128" s="422" t="s">
        <v>74</v>
      </c>
      <c r="D128" s="415"/>
      <c r="E128" s="504"/>
      <c r="F128" s="11"/>
      <c r="G128" s="11"/>
      <c r="H128" s="11"/>
      <c r="I128" s="11"/>
      <c r="J128" s="11"/>
      <c r="K128" s="11"/>
      <c r="P128" s="11"/>
      <c r="Q128" s="11"/>
      <c r="R128" s="11"/>
      <c r="S128" s="11"/>
      <c r="T128" s="11"/>
      <c r="U128" s="11"/>
      <c r="V128" s="11"/>
    </row>
    <row r="129" spans="1:22" x14ac:dyDescent="0.2">
      <c r="A129" s="5"/>
      <c r="B129" s="249"/>
      <c r="C129" s="423" t="str">
        <f t="array" ref="C129:D134">+'DA-9'!$A$77:$B$82</f>
        <v>Output Growth</v>
      </c>
      <c r="D129" s="424" t="str">
        <v>Other</v>
      </c>
      <c r="E129" s="817">
        <f t="array" ref="E129:K134" ca="1">+'DA-9'!$N$77:$T$82</f>
        <v>0</v>
      </c>
      <c r="F129" s="385">
        <f ca="1"/>
        <v>0</v>
      </c>
      <c r="G129" s="382">
        <f ca="1"/>
        <v>3.9470980291730899E-2</v>
      </c>
      <c r="H129" s="382">
        <f ca="1"/>
        <v>7.3279067944003573E-2</v>
      </c>
      <c r="I129" s="382">
        <f ca="1"/>
        <v>0.10085321404751647</v>
      </c>
      <c r="J129" s="382">
        <f ca="1"/>
        <v>0.12831821971281812</v>
      </c>
      <c r="K129" s="382">
        <f ca="1"/>
        <v>0.15561144724117185</v>
      </c>
      <c r="L129" s="764"/>
      <c r="M129" s="764"/>
      <c r="N129" s="764"/>
      <c r="O129" s="764"/>
      <c r="P129" s="385"/>
      <c r="Q129" s="745">
        <f ca="1">IF(F129&lt;&gt;0,+F129/'DA-9'!D$77,0)</f>
        <v>0</v>
      </c>
      <c r="R129" s="745">
        <f ca="1">IF(G129&lt;&gt;0,+G129/'DA-9'!E$77,0)</f>
        <v>4.5461036472754826</v>
      </c>
      <c r="S129" s="745">
        <f ca="1">IF(H129&lt;&gt;0,+H129/'DA-9'!F$77,0)</f>
        <v>4.5461036472754826</v>
      </c>
      <c r="T129" s="745">
        <f ca="1">IF(I129&lt;&gt;0,+I129/'DA-9'!G$77,0)</f>
        <v>4.5461036472754826</v>
      </c>
      <c r="U129" s="745">
        <f ca="1">IF(J129&lt;&gt;0,+J129/'DA-9'!H$77,0)</f>
        <v>4.5461036472754826</v>
      </c>
      <c r="V129" s="745">
        <f ca="1">IF(K129&lt;&gt;0,+K129/'DA-9'!I$77,0)</f>
        <v>4.5461036472754826</v>
      </c>
    </row>
    <row r="130" spans="1:22" x14ac:dyDescent="0.2">
      <c r="A130" s="5"/>
      <c r="B130" s="249"/>
      <c r="C130" s="423" t="str">
        <v>Productivity Growth</v>
      </c>
      <c r="D130" s="424" t="str">
        <v>Other</v>
      </c>
      <c r="E130" s="817">
        <f ca="1"/>
        <v>0</v>
      </c>
      <c r="F130" s="385">
        <f ca="1"/>
        <v>0</v>
      </c>
      <c r="G130" s="382">
        <f ca="1"/>
        <v>0</v>
      </c>
      <c r="H130" s="382">
        <f ca="1"/>
        <v>0</v>
      </c>
      <c r="I130" s="382">
        <f ca="1"/>
        <v>0</v>
      </c>
      <c r="J130" s="382">
        <f ca="1"/>
        <v>0</v>
      </c>
      <c r="K130" s="382">
        <f ca="1"/>
        <v>0</v>
      </c>
      <c r="L130" s="764"/>
      <c r="M130" s="764"/>
      <c r="N130" s="764"/>
      <c r="O130" s="764"/>
      <c r="P130" s="385"/>
      <c r="Q130" s="745">
        <f ca="1">IF(F130&lt;&gt;0,+F130/'DA-9'!D$78,0)</f>
        <v>0</v>
      </c>
      <c r="R130" s="745">
        <f ca="1">IF(G130&lt;&gt;0,+G130/'DA-9'!E$78,0)</f>
        <v>0</v>
      </c>
      <c r="S130" s="745">
        <f ca="1">IF(H130&lt;&gt;0,+H130/'DA-9'!F$78,0)</f>
        <v>0</v>
      </c>
      <c r="T130" s="745">
        <f ca="1">IF(I130&lt;&gt;0,+I130/'DA-9'!G$78,0)</f>
        <v>0</v>
      </c>
      <c r="U130" s="745">
        <f ca="1">IF(J130&lt;&gt;0,+J130/'DA-9'!H$78,0)</f>
        <v>0</v>
      </c>
      <c r="V130" s="745">
        <f ca="1">IF(K130&lt;&gt;0,+K130/'DA-9'!I$78,0)</f>
        <v>0</v>
      </c>
    </row>
    <row r="131" spans="1:22" x14ac:dyDescent="0.2">
      <c r="A131" s="5"/>
      <c r="B131" s="249"/>
      <c r="C131" s="423">
        <v>0</v>
      </c>
      <c r="D131" s="424">
        <v>0</v>
      </c>
      <c r="E131" s="817">
        <v>0</v>
      </c>
      <c r="F131" s="385">
        <v>0</v>
      </c>
      <c r="G131" s="382">
        <v>0</v>
      </c>
      <c r="H131" s="382">
        <v>0</v>
      </c>
      <c r="I131" s="382">
        <v>0</v>
      </c>
      <c r="J131" s="382">
        <v>0</v>
      </c>
      <c r="K131" s="382">
        <v>0</v>
      </c>
      <c r="L131" s="764"/>
      <c r="M131" s="764"/>
      <c r="N131" s="764"/>
      <c r="O131" s="764"/>
      <c r="P131" s="385"/>
      <c r="Q131" s="745">
        <f>IF(F131&lt;&gt;0,+F131/'DA-9'!D$79,0)</f>
        <v>0</v>
      </c>
      <c r="R131" s="745">
        <f>IF(G131&lt;&gt;0,+G131/'DA-9'!E$79,0)</f>
        <v>0</v>
      </c>
      <c r="S131" s="745">
        <f>IF(H131&lt;&gt;0,+H131/'DA-9'!F$79,0)</f>
        <v>0</v>
      </c>
      <c r="T131" s="745">
        <f>IF(I131&lt;&gt;0,+I131/'DA-9'!G$79,0)</f>
        <v>0</v>
      </c>
      <c r="U131" s="745">
        <f>IF(J131&lt;&gt;0,+J131/'DA-9'!H$79,0)</f>
        <v>0</v>
      </c>
      <c r="V131" s="745">
        <f>IF(K131&lt;&gt;0,+K131/'DA-9'!I$79,0)</f>
        <v>0</v>
      </c>
    </row>
    <row r="132" spans="1:22" s="764" customFormat="1" x14ac:dyDescent="0.2">
      <c r="A132" s="5"/>
      <c r="B132" s="249"/>
      <c r="C132" s="423">
        <v>0</v>
      </c>
      <c r="D132" s="424">
        <v>0</v>
      </c>
      <c r="E132" s="817">
        <v>0</v>
      </c>
      <c r="F132" s="385">
        <v>0</v>
      </c>
      <c r="G132" s="382">
        <v>0</v>
      </c>
      <c r="H132" s="382">
        <v>0</v>
      </c>
      <c r="I132" s="382">
        <v>0</v>
      </c>
      <c r="J132" s="382">
        <v>0</v>
      </c>
      <c r="K132" s="382">
        <v>0</v>
      </c>
      <c r="P132" s="385"/>
      <c r="Q132" s="745">
        <f>IF(F132&lt;&gt;0,+F132/'DA-9'!D$80,0)</f>
        <v>0</v>
      </c>
      <c r="R132" s="745">
        <f>IF(G132&lt;&gt;0,+G132/'DA-9'!E$80,0)</f>
        <v>0</v>
      </c>
      <c r="S132" s="745">
        <f>IF(H132&lt;&gt;0,+H132/'DA-9'!F$80,0)</f>
        <v>0</v>
      </c>
      <c r="T132" s="745">
        <f>IF(I132&lt;&gt;0,+I132/'DA-9'!G$80,0)</f>
        <v>0</v>
      </c>
      <c r="U132" s="745">
        <f>IF(J132&lt;&gt;0,+J132/'DA-9'!H$80,0)</f>
        <v>0</v>
      </c>
      <c r="V132" s="745">
        <f>IF(K132&lt;&gt;0,+K132/'DA-9'!I$80,0)</f>
        <v>0</v>
      </c>
    </row>
    <row r="133" spans="1:22" s="764" customFormat="1" x14ac:dyDescent="0.2">
      <c r="A133" s="5"/>
      <c r="B133" s="249"/>
      <c r="C133" s="423">
        <v>0</v>
      </c>
      <c r="D133" s="424">
        <v>0</v>
      </c>
      <c r="E133" s="817">
        <v>0</v>
      </c>
      <c r="F133" s="385">
        <v>0</v>
      </c>
      <c r="G133" s="382">
        <v>0</v>
      </c>
      <c r="H133" s="382">
        <v>0</v>
      </c>
      <c r="I133" s="382">
        <v>0</v>
      </c>
      <c r="J133" s="382">
        <v>0</v>
      </c>
      <c r="K133" s="382">
        <v>0</v>
      </c>
      <c r="P133" s="385"/>
      <c r="Q133" s="745">
        <f>IF(F133&lt;&gt;0,+F133/'DA-9'!D$81,0)</f>
        <v>0</v>
      </c>
      <c r="R133" s="745">
        <f>IF(G133&lt;&gt;0,+G133/'DA-9'!E$81,0)</f>
        <v>0</v>
      </c>
      <c r="S133" s="745">
        <f>IF(H133&lt;&gt;0,+H133/'DA-9'!F$81,0)</f>
        <v>0</v>
      </c>
      <c r="T133" s="745">
        <f>IF(I133&lt;&gt;0,+I133/'DA-9'!G$81,0)</f>
        <v>0</v>
      </c>
      <c r="U133" s="745">
        <f>IF(J133&lt;&gt;0,+J133/'DA-9'!H$81,0)</f>
        <v>0</v>
      </c>
      <c r="V133" s="745">
        <f>IF(K133&lt;&gt;0,+K133/'DA-9'!I$81,0)</f>
        <v>0</v>
      </c>
    </row>
    <row r="134" spans="1:22" s="764" customFormat="1" x14ac:dyDescent="0.2">
      <c r="A134" s="5"/>
      <c r="B134" s="249"/>
      <c r="C134" s="423">
        <v>0</v>
      </c>
      <c r="D134" s="424">
        <v>0</v>
      </c>
      <c r="E134" s="817">
        <v>0</v>
      </c>
      <c r="F134" s="385">
        <v>0</v>
      </c>
      <c r="G134" s="382">
        <v>0</v>
      </c>
      <c r="H134" s="382">
        <v>0</v>
      </c>
      <c r="I134" s="382">
        <v>0</v>
      </c>
      <c r="J134" s="382">
        <v>0</v>
      </c>
      <c r="K134" s="382">
        <v>0</v>
      </c>
      <c r="P134" s="385"/>
      <c r="Q134" s="745">
        <f>IF(F134&lt;&gt;0,+F134/'DA-9'!D$82,0)</f>
        <v>0</v>
      </c>
      <c r="R134" s="745">
        <f>IF(G134&lt;&gt;0,+G134/'DA-9'!E$82,0)</f>
        <v>0</v>
      </c>
      <c r="S134" s="745">
        <f>IF(H134&lt;&gt;0,+H134/'DA-9'!F$82,0)</f>
        <v>0</v>
      </c>
      <c r="T134" s="745">
        <f>IF(I134&lt;&gt;0,+I134/'DA-9'!G$82,0)</f>
        <v>0</v>
      </c>
      <c r="U134" s="745">
        <f>IF(J134&lt;&gt;0,+J134/'DA-9'!H$82,0)</f>
        <v>0</v>
      </c>
      <c r="V134" s="745">
        <f>IF(K134&lt;&gt;0,+K134/'DA-9'!I$82,0)</f>
        <v>0</v>
      </c>
    </row>
    <row r="135" spans="1:22" x14ac:dyDescent="0.2">
      <c r="A135" s="5"/>
      <c r="B135" s="249"/>
      <c r="C135" s="422" t="s">
        <v>73</v>
      </c>
      <c r="D135" s="416"/>
      <c r="E135" s="818"/>
      <c r="F135" s="386"/>
      <c r="G135" s="384"/>
      <c r="H135" s="384"/>
      <c r="I135" s="384"/>
      <c r="J135" s="384"/>
      <c r="K135" s="384"/>
      <c r="P135" s="386"/>
      <c r="Q135" s="384"/>
      <c r="R135" s="384"/>
      <c r="S135" s="384"/>
      <c r="T135" s="384"/>
      <c r="U135" s="384"/>
      <c r="V135" s="384"/>
    </row>
    <row r="136" spans="1:22" s="744" customFormat="1" x14ac:dyDescent="0.2">
      <c r="A136" s="5"/>
      <c r="B136" s="249"/>
      <c r="C136" s="423" t="str">
        <f t="array" ref="C136:D141">+'DA-9'!$A$113:$B$119</f>
        <v>Labour</v>
      </c>
      <c r="D136" s="424" t="str">
        <v>Other</v>
      </c>
      <c r="E136" s="817">
        <f t="array" ref="E136:K141" ca="1">+'DA-9'!$N$113:$T$119</f>
        <v>0</v>
      </c>
      <c r="F136" s="385">
        <f ca="1"/>
        <v>0</v>
      </c>
      <c r="G136" s="382">
        <f ca="1"/>
        <v>2.1366761157135879E-2</v>
      </c>
      <c r="H136" s="382">
        <f ca="1"/>
        <v>5.1090158099788757E-2</v>
      </c>
      <c r="I136" s="382">
        <f ca="1"/>
        <v>8.5388426059578151E-2</v>
      </c>
      <c r="J136" s="382">
        <f ca="1"/>
        <v>0.1169025732170958</v>
      </c>
      <c r="K136" s="382">
        <f ca="1"/>
        <v>0.14530585985225059</v>
      </c>
      <c r="P136" s="385"/>
      <c r="Q136" s="745">
        <f ca="1">IF(F136&lt;&gt;0,+F136/'DA-9'!D$113,0)</f>
        <v>0</v>
      </c>
      <c r="R136" s="745">
        <f ca="1">IF(G136&lt;&gt;0,+G136/'DA-9'!E$113,0)</f>
        <v>4.5855746275672136</v>
      </c>
      <c r="S136" s="745">
        <f ca="1">IF(H136&lt;&gt;0,+H136/'DA-9'!F$113,0)</f>
        <v>4.6193827152194862</v>
      </c>
      <c r="T136" s="745">
        <f ca="1">IF(I136&lt;&gt;0,+I136/'DA-9'!G$113,0)</f>
        <v>4.646956861322999</v>
      </c>
      <c r="U136" s="745">
        <f ca="1">IF(J136&lt;&gt;0,+J136/'DA-9'!H$113,0)</f>
        <v>4.6744218669883004</v>
      </c>
      <c r="V136" s="745">
        <f ca="1">IF(K136&lt;&gt;0,+K136/'DA-9'!I$113,0)</f>
        <v>4.7017150945166541</v>
      </c>
    </row>
    <row r="137" spans="1:22" s="744" customFormat="1" x14ac:dyDescent="0.2">
      <c r="A137" s="5"/>
      <c r="B137" s="249"/>
      <c r="C137" s="423">
        <v>0</v>
      </c>
      <c r="D137" s="424">
        <v>0</v>
      </c>
      <c r="E137" s="817">
        <v>0</v>
      </c>
      <c r="F137" s="385">
        <v>0</v>
      </c>
      <c r="G137" s="382">
        <v>0</v>
      </c>
      <c r="H137" s="382">
        <v>0</v>
      </c>
      <c r="I137" s="382">
        <v>0</v>
      </c>
      <c r="J137" s="382">
        <v>0</v>
      </c>
      <c r="K137" s="382">
        <v>0</v>
      </c>
      <c r="P137" s="385"/>
      <c r="Q137" s="745">
        <f>IF(F137&lt;&gt;0,+F137/'DA-9'!D$114,0)</f>
        <v>0</v>
      </c>
      <c r="R137" s="745">
        <f>IF(G137&lt;&gt;0,+G137/'DA-9'!E$114,0)</f>
        <v>0</v>
      </c>
      <c r="S137" s="745">
        <f>IF(H137&lt;&gt;0,+H137/'DA-9'!F$114,0)</f>
        <v>0</v>
      </c>
      <c r="T137" s="745">
        <f>IF(I137&lt;&gt;0,+I137/'DA-9'!G$114,0)</f>
        <v>0</v>
      </c>
      <c r="U137" s="745">
        <f>IF(J137&lt;&gt;0,+J137/'DA-9'!H$114,0)</f>
        <v>0</v>
      </c>
      <c r="V137" s="745">
        <f>IF(K137&lt;&gt;0,+K137/'DA-9'!I$114,0)</f>
        <v>0</v>
      </c>
    </row>
    <row r="138" spans="1:22" s="744" customFormat="1" x14ac:dyDescent="0.2">
      <c r="A138" s="5"/>
      <c r="B138" s="249"/>
      <c r="C138" s="423">
        <v>0</v>
      </c>
      <c r="D138" s="424">
        <v>0</v>
      </c>
      <c r="E138" s="817">
        <v>0</v>
      </c>
      <c r="F138" s="385">
        <v>0</v>
      </c>
      <c r="G138" s="382">
        <v>0</v>
      </c>
      <c r="H138" s="382">
        <v>0</v>
      </c>
      <c r="I138" s="382">
        <v>0</v>
      </c>
      <c r="J138" s="382">
        <v>0</v>
      </c>
      <c r="K138" s="382">
        <v>0</v>
      </c>
      <c r="P138" s="385"/>
      <c r="Q138" s="745">
        <f>IF(F138&lt;&gt;0,+F138/'DA-9'!D$115,0)</f>
        <v>0</v>
      </c>
      <c r="R138" s="745">
        <f>IF(G138&lt;&gt;0,+G138/'DA-9'!E$115,0)</f>
        <v>0</v>
      </c>
      <c r="S138" s="745">
        <f>IF(H138&lt;&gt;0,+H138/'DA-9'!F$115,0)</f>
        <v>0</v>
      </c>
      <c r="T138" s="745">
        <f>IF(I138&lt;&gt;0,+I138/'DA-9'!G$115,0)</f>
        <v>0</v>
      </c>
      <c r="U138" s="745">
        <f>IF(J138&lt;&gt;0,+J138/'DA-9'!H$115,0)</f>
        <v>0</v>
      </c>
      <c r="V138" s="745">
        <f>IF(K138&lt;&gt;0,+K138/'DA-9'!I$115,0)</f>
        <v>0</v>
      </c>
    </row>
    <row r="139" spans="1:22" s="744" customFormat="1" x14ac:dyDescent="0.2">
      <c r="A139" s="5"/>
      <c r="B139" s="249"/>
      <c r="C139" s="423">
        <v>0</v>
      </c>
      <c r="D139" s="424">
        <v>0</v>
      </c>
      <c r="E139" s="817">
        <v>0</v>
      </c>
      <c r="F139" s="385">
        <v>0</v>
      </c>
      <c r="G139" s="382">
        <v>0</v>
      </c>
      <c r="H139" s="382">
        <v>0</v>
      </c>
      <c r="I139" s="382">
        <v>0</v>
      </c>
      <c r="J139" s="382">
        <v>0</v>
      </c>
      <c r="K139" s="382">
        <v>0</v>
      </c>
      <c r="P139" s="385"/>
      <c r="Q139" s="745">
        <f>IF(F139&lt;&gt;0,+F139/'DA-9'!D$116,0)</f>
        <v>0</v>
      </c>
      <c r="R139" s="745">
        <f>IF(G139&lt;&gt;0,+G139/'DA-9'!E$116,0)</f>
        <v>0</v>
      </c>
      <c r="S139" s="745">
        <f>IF(H139&lt;&gt;0,+H139/'DA-9'!F$116,0)</f>
        <v>0</v>
      </c>
      <c r="T139" s="745">
        <f>IF(I139&lt;&gt;0,+I139/'DA-9'!G$116,0)</f>
        <v>0</v>
      </c>
      <c r="U139" s="745">
        <f>IF(J139&lt;&gt;0,+J139/'DA-9'!H$116,0)</f>
        <v>0</v>
      </c>
      <c r="V139" s="745">
        <f>IF(K139&lt;&gt;0,+K139/'DA-9'!I$116,0)</f>
        <v>0</v>
      </c>
    </row>
    <row r="140" spans="1:22" s="744" customFormat="1" x14ac:dyDescent="0.2">
      <c r="A140" s="5"/>
      <c r="B140" s="249"/>
      <c r="C140" s="423">
        <v>0</v>
      </c>
      <c r="D140" s="424">
        <v>0</v>
      </c>
      <c r="E140" s="817">
        <v>0</v>
      </c>
      <c r="F140" s="385">
        <v>0</v>
      </c>
      <c r="G140" s="382">
        <v>0</v>
      </c>
      <c r="H140" s="382">
        <v>0</v>
      </c>
      <c r="I140" s="382">
        <v>0</v>
      </c>
      <c r="J140" s="382">
        <v>0</v>
      </c>
      <c r="K140" s="382">
        <v>0</v>
      </c>
      <c r="P140" s="385"/>
      <c r="Q140" s="745">
        <f>IF(F140&lt;&gt;0,+F140/'DA-9'!D$117,0)</f>
        <v>0</v>
      </c>
      <c r="R140" s="745">
        <f>IF(G140&lt;&gt;0,+G140/'DA-9'!E$117,0)</f>
        <v>0</v>
      </c>
      <c r="S140" s="745">
        <f>IF(H140&lt;&gt;0,+H140/'DA-9'!F$117,0)</f>
        <v>0</v>
      </c>
      <c r="T140" s="745">
        <f>IF(I140&lt;&gt;0,+I140/'DA-9'!G$117,0)</f>
        <v>0</v>
      </c>
      <c r="U140" s="745">
        <f>IF(J140&lt;&gt;0,+J140/'DA-9'!H$117,0)</f>
        <v>0</v>
      </c>
      <c r="V140" s="745">
        <f>IF(K140&lt;&gt;0,+K140/'DA-9'!I$117,0)</f>
        <v>0</v>
      </c>
    </row>
    <row r="141" spans="1:22" s="744" customFormat="1" x14ac:dyDescent="0.2">
      <c r="A141" s="5"/>
      <c r="B141" s="249"/>
      <c r="C141" s="423">
        <v>0</v>
      </c>
      <c r="D141" s="424">
        <v>0</v>
      </c>
      <c r="E141" s="817">
        <v>0</v>
      </c>
      <c r="F141" s="385">
        <v>0</v>
      </c>
      <c r="G141" s="382">
        <v>0</v>
      </c>
      <c r="H141" s="382">
        <v>0</v>
      </c>
      <c r="I141" s="382">
        <v>0</v>
      </c>
      <c r="J141" s="382">
        <v>0</v>
      </c>
      <c r="K141" s="382">
        <v>0</v>
      </c>
      <c r="P141" s="385"/>
      <c r="Q141" s="745">
        <f>IF(F141&lt;&gt;0,+F141/'DA-9'!D$118,0)</f>
        <v>0</v>
      </c>
      <c r="R141" s="745">
        <f>IF(G141&lt;&gt;0,+G141/'DA-9'!E$118,0)</f>
        <v>0</v>
      </c>
      <c r="S141" s="745">
        <f>IF(H141&lt;&gt;0,+H141/'DA-9'!F$118,0)</f>
        <v>0</v>
      </c>
      <c r="T141" s="745">
        <f>IF(I141&lt;&gt;0,+I141/'DA-9'!G$118,0)</f>
        <v>0</v>
      </c>
      <c r="U141" s="745">
        <f>IF(J141&lt;&gt;0,+J141/'DA-9'!H$118,0)</f>
        <v>0</v>
      </c>
      <c r="V141" s="745">
        <f>IF(K141&lt;&gt;0,+K141/'DA-9'!I$118,0)</f>
        <v>0</v>
      </c>
    </row>
    <row r="142" spans="1:22" x14ac:dyDescent="0.2">
      <c r="A142" s="5"/>
      <c r="B142" s="249" t="str">
        <f ca="1">+'I-4 History'!B88</f>
        <v>DA-10</v>
      </c>
      <c r="C142" s="14" t="str">
        <f ca="1">+'I-4 History'!C88</f>
        <v>Outage Management System</v>
      </c>
      <c r="D142" s="417"/>
      <c r="E142" s="504"/>
      <c r="F142" s="11"/>
      <c r="G142" s="11"/>
      <c r="H142" s="11"/>
      <c r="I142" s="11"/>
      <c r="J142" s="11"/>
      <c r="K142" s="11"/>
      <c r="P142" s="11"/>
      <c r="Q142" s="11"/>
      <c r="R142" s="11"/>
      <c r="S142" s="11"/>
      <c r="T142" s="11"/>
      <c r="U142" s="11"/>
      <c r="V142" s="11"/>
    </row>
    <row r="143" spans="1:22" ht="15.75" customHeight="1" x14ac:dyDescent="0.2">
      <c r="A143" s="5"/>
      <c r="B143" s="249"/>
      <c r="C143" s="422" t="s">
        <v>74</v>
      </c>
      <c r="D143" s="415"/>
      <c r="E143" s="504"/>
      <c r="F143" s="11"/>
      <c r="G143" s="11"/>
      <c r="H143" s="11"/>
      <c r="I143" s="11"/>
      <c r="J143" s="11"/>
      <c r="K143" s="11"/>
      <c r="P143" s="11"/>
      <c r="Q143" s="11"/>
      <c r="R143" s="11"/>
      <c r="S143" s="11"/>
      <c r="T143" s="11"/>
      <c r="U143" s="11"/>
      <c r="V143" s="11"/>
    </row>
    <row r="144" spans="1:22" x14ac:dyDescent="0.2">
      <c r="A144" s="5"/>
      <c r="B144" s="249"/>
      <c r="C144" s="423" t="str">
        <f t="array" ref="C144:D149">+'DA-10'!$A$77:$B$82</f>
        <v>Output Growth</v>
      </c>
      <c r="D144" s="424" t="str">
        <v>Other</v>
      </c>
      <c r="E144" s="817">
        <f t="array" ref="E144:K149" ca="1">+'DA-10'!$N$77:$T$82</f>
        <v>0</v>
      </c>
      <c r="F144" s="385">
        <f ca="1"/>
        <v>0</v>
      </c>
      <c r="G144" s="382">
        <f ca="1"/>
        <v>2.124542827265589E-3</v>
      </c>
      <c r="H144" s="382">
        <f ca="1"/>
        <v>3.9442779743110706E-3</v>
      </c>
      <c r="I144" s="382">
        <f ca="1"/>
        <v>5.4284684831154501E-3</v>
      </c>
      <c r="J144" s="382">
        <f ca="1"/>
        <v>6.9067844599610953E-3</v>
      </c>
      <c r="K144" s="382">
        <f ca="1"/>
        <v>8.3758544032388801E-3</v>
      </c>
      <c r="L144" s="764"/>
      <c r="M144" s="764"/>
      <c r="N144" s="764"/>
      <c r="O144" s="764"/>
      <c r="P144" s="385"/>
      <c r="Q144" s="745">
        <f ca="1">IF(F144&lt;&gt;0,+F144/'DA-10'!D$77,0)</f>
        <v>0</v>
      </c>
      <c r="R144" s="745">
        <f ca="1">IF(G144&lt;&gt;0,+G144/'DA-10'!E$77,0)</f>
        <v>0.24469602286134443</v>
      </c>
      <c r="S144" s="745">
        <f ca="1">IF(H144&lt;&gt;0,+H144/'DA-10'!F$77,0)</f>
        <v>0.24469602286134443</v>
      </c>
      <c r="T144" s="745">
        <f ca="1">IF(I144&lt;&gt;0,+I144/'DA-10'!G$77,0)</f>
        <v>0.24469602286134443</v>
      </c>
      <c r="U144" s="745">
        <f ca="1">IF(J144&lt;&gt;0,+J144/'DA-10'!H$77,0)</f>
        <v>0.24469602286134443</v>
      </c>
      <c r="V144" s="745">
        <f ca="1">IF(K144&lt;&gt;0,+K144/'DA-10'!I$77,0)</f>
        <v>0.24469602286134445</v>
      </c>
    </row>
    <row r="145" spans="1:22" x14ac:dyDescent="0.2">
      <c r="A145" s="5"/>
      <c r="B145" s="249"/>
      <c r="C145" s="423" t="str">
        <v>Productivity Growth</v>
      </c>
      <c r="D145" s="424" t="str">
        <v>Other</v>
      </c>
      <c r="E145" s="817">
        <f ca="1"/>
        <v>0</v>
      </c>
      <c r="F145" s="385">
        <f ca="1"/>
        <v>0</v>
      </c>
      <c r="G145" s="382">
        <f ca="1"/>
        <v>0</v>
      </c>
      <c r="H145" s="382">
        <f ca="1"/>
        <v>0</v>
      </c>
      <c r="I145" s="382">
        <f ca="1"/>
        <v>0</v>
      </c>
      <c r="J145" s="382">
        <f ca="1"/>
        <v>0</v>
      </c>
      <c r="K145" s="382">
        <f ca="1"/>
        <v>0</v>
      </c>
      <c r="L145" s="764"/>
      <c r="M145" s="764"/>
      <c r="N145" s="764"/>
      <c r="O145" s="764"/>
      <c r="P145" s="385"/>
      <c r="Q145" s="745">
        <f ca="1">IF(F145&lt;&gt;0,+F145/'DA-10'!D$78,0)</f>
        <v>0</v>
      </c>
      <c r="R145" s="745">
        <f ca="1">IF(G145&lt;&gt;0,+G145/'DA-10'!E$78,0)</f>
        <v>0</v>
      </c>
      <c r="S145" s="745">
        <f ca="1">IF(H145&lt;&gt;0,+H145/'DA-10'!F$78,0)</f>
        <v>0</v>
      </c>
      <c r="T145" s="745">
        <f ca="1">IF(I145&lt;&gt;0,+I145/'DA-10'!G$78,0)</f>
        <v>0</v>
      </c>
      <c r="U145" s="745">
        <f ca="1">IF(J145&lt;&gt;0,+J145/'DA-10'!H$78,0)</f>
        <v>0</v>
      </c>
      <c r="V145" s="745">
        <f ca="1">IF(K145&lt;&gt;0,+K145/'DA-10'!I$78,0)</f>
        <v>0</v>
      </c>
    </row>
    <row r="146" spans="1:22" x14ac:dyDescent="0.2">
      <c r="A146" s="5"/>
      <c r="B146" s="249"/>
      <c r="C146" s="423">
        <v>0</v>
      </c>
      <c r="D146" s="424">
        <v>0</v>
      </c>
      <c r="E146" s="817">
        <v>0</v>
      </c>
      <c r="F146" s="385">
        <v>0</v>
      </c>
      <c r="G146" s="382">
        <v>0</v>
      </c>
      <c r="H146" s="382">
        <v>0</v>
      </c>
      <c r="I146" s="382">
        <v>0</v>
      </c>
      <c r="J146" s="382">
        <v>0</v>
      </c>
      <c r="K146" s="382">
        <v>0</v>
      </c>
      <c r="L146" s="764"/>
      <c r="M146" s="764"/>
      <c r="N146" s="764"/>
      <c r="O146" s="764"/>
      <c r="P146" s="385"/>
      <c r="Q146" s="745">
        <f>IF(F146&lt;&gt;0,+F146/'DA-10'!D$79,0)</f>
        <v>0</v>
      </c>
      <c r="R146" s="745">
        <f>IF(G146&lt;&gt;0,+G146/'DA-10'!E$79,0)</f>
        <v>0</v>
      </c>
      <c r="S146" s="745">
        <f>IF(H146&lt;&gt;0,+H146/'DA-10'!F$79,0)</f>
        <v>0</v>
      </c>
      <c r="T146" s="745">
        <f>IF(I146&lt;&gt;0,+I146/'DA-10'!G$79,0)</f>
        <v>0</v>
      </c>
      <c r="U146" s="745">
        <f>IF(J146&lt;&gt;0,+J146/'DA-10'!H$79,0)</f>
        <v>0</v>
      </c>
      <c r="V146" s="745">
        <f>IF(K146&lt;&gt;0,+K146/'DA-10'!I$79,0)</f>
        <v>0</v>
      </c>
    </row>
    <row r="147" spans="1:22" s="764" customFormat="1" x14ac:dyDescent="0.2">
      <c r="A147" s="5"/>
      <c r="B147" s="249"/>
      <c r="C147" s="423">
        <v>0</v>
      </c>
      <c r="D147" s="424">
        <v>0</v>
      </c>
      <c r="E147" s="817">
        <v>0</v>
      </c>
      <c r="F147" s="385">
        <v>0</v>
      </c>
      <c r="G147" s="382">
        <v>0</v>
      </c>
      <c r="H147" s="382">
        <v>0</v>
      </c>
      <c r="I147" s="382">
        <v>0</v>
      </c>
      <c r="J147" s="382">
        <v>0</v>
      </c>
      <c r="K147" s="382">
        <v>0</v>
      </c>
      <c r="P147" s="385"/>
      <c r="Q147" s="745">
        <f>IF(F147&lt;&gt;0,+F147/'DA-10'!D$80,0)</f>
        <v>0</v>
      </c>
      <c r="R147" s="745">
        <f>IF(G147&lt;&gt;0,+G147/'DA-10'!E$80,0)</f>
        <v>0</v>
      </c>
      <c r="S147" s="745">
        <f>IF(H147&lt;&gt;0,+H147/'DA-10'!F$80,0)</f>
        <v>0</v>
      </c>
      <c r="T147" s="745">
        <f>IF(I147&lt;&gt;0,+I147/'DA-10'!G$80,0)</f>
        <v>0</v>
      </c>
      <c r="U147" s="745">
        <f>IF(J147&lt;&gt;0,+J147/'DA-10'!H$80,0)</f>
        <v>0</v>
      </c>
      <c r="V147" s="745">
        <f>IF(K147&lt;&gt;0,+K147/'DA-10'!I$80,0)</f>
        <v>0</v>
      </c>
    </row>
    <row r="148" spans="1:22" s="764" customFormat="1" x14ac:dyDescent="0.2">
      <c r="A148" s="5"/>
      <c r="B148" s="249"/>
      <c r="C148" s="423">
        <v>0</v>
      </c>
      <c r="D148" s="424">
        <v>0</v>
      </c>
      <c r="E148" s="817">
        <v>0</v>
      </c>
      <c r="F148" s="385">
        <v>0</v>
      </c>
      <c r="G148" s="382">
        <v>0</v>
      </c>
      <c r="H148" s="382">
        <v>0</v>
      </c>
      <c r="I148" s="382">
        <v>0</v>
      </c>
      <c r="J148" s="382">
        <v>0</v>
      </c>
      <c r="K148" s="382">
        <v>0</v>
      </c>
      <c r="P148" s="385"/>
      <c r="Q148" s="745">
        <f>IF(F148&lt;&gt;0,+F148/'DA-10'!D$81,0)</f>
        <v>0</v>
      </c>
      <c r="R148" s="745">
        <f>IF(G148&lt;&gt;0,+G148/'DA-10'!E$81,0)</f>
        <v>0</v>
      </c>
      <c r="S148" s="745">
        <f>IF(H148&lt;&gt;0,+H148/'DA-10'!F$81,0)</f>
        <v>0</v>
      </c>
      <c r="T148" s="745">
        <f>IF(I148&lt;&gt;0,+I148/'DA-10'!G$81,0)</f>
        <v>0</v>
      </c>
      <c r="U148" s="745">
        <f>IF(J148&lt;&gt;0,+J148/'DA-10'!H$81,0)</f>
        <v>0</v>
      </c>
      <c r="V148" s="745">
        <f>IF(K148&lt;&gt;0,+K148/'DA-10'!I$81,0)</f>
        <v>0</v>
      </c>
    </row>
    <row r="149" spans="1:22" s="764" customFormat="1" x14ac:dyDescent="0.2">
      <c r="A149" s="5"/>
      <c r="B149" s="249"/>
      <c r="C149" s="423">
        <v>0</v>
      </c>
      <c r="D149" s="424">
        <v>0</v>
      </c>
      <c r="E149" s="817">
        <v>0</v>
      </c>
      <c r="F149" s="385">
        <v>0</v>
      </c>
      <c r="G149" s="382">
        <v>0</v>
      </c>
      <c r="H149" s="382">
        <v>0</v>
      </c>
      <c r="I149" s="382">
        <v>0</v>
      </c>
      <c r="J149" s="382">
        <v>0</v>
      </c>
      <c r="K149" s="382">
        <v>0</v>
      </c>
      <c r="P149" s="385"/>
      <c r="Q149" s="745">
        <f>IF(F149&lt;&gt;0,+F149/'DA-10'!D$82,0)</f>
        <v>0</v>
      </c>
      <c r="R149" s="745">
        <f>IF(G149&lt;&gt;0,+G149/'DA-10'!E$82,0)</f>
        <v>0</v>
      </c>
      <c r="S149" s="745">
        <f>IF(H149&lt;&gt;0,+H149/'DA-10'!F$82,0)</f>
        <v>0</v>
      </c>
      <c r="T149" s="745">
        <f>IF(I149&lt;&gt;0,+I149/'DA-10'!G$82,0)</f>
        <v>0</v>
      </c>
      <c r="U149" s="745">
        <f>IF(J149&lt;&gt;0,+J149/'DA-10'!H$82,0)</f>
        <v>0</v>
      </c>
      <c r="V149" s="745">
        <f>IF(K149&lt;&gt;0,+K149/'DA-10'!I$82,0)</f>
        <v>0</v>
      </c>
    </row>
    <row r="150" spans="1:22" x14ac:dyDescent="0.2">
      <c r="A150" s="5"/>
      <c r="B150" s="249"/>
      <c r="C150" s="422" t="s">
        <v>73</v>
      </c>
      <c r="D150" s="416"/>
      <c r="E150" s="818"/>
      <c r="F150" s="386"/>
      <c r="G150" s="384"/>
      <c r="H150" s="384"/>
      <c r="I150" s="384"/>
      <c r="J150" s="384"/>
      <c r="K150" s="384"/>
      <c r="P150" s="386"/>
      <c r="Q150" s="384"/>
      <c r="R150" s="384"/>
      <c r="S150" s="384"/>
      <c r="T150" s="384"/>
      <c r="U150" s="384"/>
      <c r="V150" s="384"/>
    </row>
    <row r="151" spans="1:22" s="744" customFormat="1" x14ac:dyDescent="0.2">
      <c r="A151" s="5"/>
      <c r="B151" s="249"/>
      <c r="C151" s="423" t="str">
        <f t="array" ref="C151:D156">+'DA-10'!$A$113:$B$119</f>
        <v>Labour</v>
      </c>
      <c r="D151" s="424" t="str">
        <v>Other</v>
      </c>
      <c r="E151" s="817">
        <f t="array" ref="E151:K156" ca="1">+'DA-10'!$N$113:$T$119</f>
        <v>0</v>
      </c>
      <c r="F151" s="385">
        <f ca="1"/>
        <v>0</v>
      </c>
      <c r="G151" s="382">
        <f ca="1"/>
        <v>1.1500752913349891E-3</v>
      </c>
      <c r="H151" s="382">
        <f ca="1"/>
        <v>2.7499501692769142E-3</v>
      </c>
      <c r="I151" s="382">
        <f ca="1"/>
        <v>4.5960694863811172E-3</v>
      </c>
      <c r="J151" s="382">
        <f ca="1"/>
        <v>6.292332280110691E-3</v>
      </c>
      <c r="K151" s="382">
        <f ca="1"/>
        <v>7.8211516417146538E-3</v>
      </c>
      <c r="P151" s="385"/>
      <c r="Q151" s="745">
        <f ca="1">IF(F151&lt;&gt;0,+F151/'DA-10'!D$113,0)</f>
        <v>0</v>
      </c>
      <c r="R151" s="745">
        <f ca="1">IF(G151&lt;&gt;0,+G151/'DA-10'!E$113,0)</f>
        <v>0.24682056568861002</v>
      </c>
      <c r="S151" s="745">
        <f ca="1">IF(H151&lt;&gt;0,+H151/'DA-10'!F$113,0)</f>
        <v>0.2486403008356555</v>
      </c>
      <c r="T151" s="745">
        <f ca="1">IF(I151&lt;&gt;0,+I151/'DA-10'!G$113,0)</f>
        <v>0.25012449134445985</v>
      </c>
      <c r="U151" s="745">
        <f ca="1">IF(J151&lt;&gt;0,+J151/'DA-10'!H$113,0)</f>
        <v>0.25160280732130552</v>
      </c>
      <c r="V151" s="745">
        <f ca="1">IF(K151&lt;&gt;0,+K151/'DA-10'!I$113,0)</f>
        <v>0.2530718772645833</v>
      </c>
    </row>
    <row r="152" spans="1:22" s="744" customFormat="1" x14ac:dyDescent="0.2">
      <c r="A152" s="5"/>
      <c r="B152" s="249"/>
      <c r="C152" s="423">
        <v>0</v>
      </c>
      <c r="D152" s="424">
        <v>0</v>
      </c>
      <c r="E152" s="817">
        <v>0</v>
      </c>
      <c r="F152" s="385">
        <v>0</v>
      </c>
      <c r="G152" s="382">
        <v>0</v>
      </c>
      <c r="H152" s="382">
        <v>0</v>
      </c>
      <c r="I152" s="382">
        <v>0</v>
      </c>
      <c r="J152" s="382">
        <v>0</v>
      </c>
      <c r="K152" s="382">
        <v>0</v>
      </c>
      <c r="P152" s="385"/>
      <c r="Q152" s="745">
        <f>IF(F152&lt;&gt;0,+F152/'DA-10'!D$114,0)</f>
        <v>0</v>
      </c>
      <c r="R152" s="745">
        <f>IF(G152&lt;&gt;0,+G152/'DA-10'!E$114,0)</f>
        <v>0</v>
      </c>
      <c r="S152" s="745">
        <f>IF(H152&lt;&gt;0,+H152/'DA-10'!F$114,0)</f>
        <v>0</v>
      </c>
      <c r="T152" s="745">
        <f>IF(I152&lt;&gt;0,+I152/'DA-10'!G$114,0)</f>
        <v>0</v>
      </c>
      <c r="U152" s="745">
        <f>IF(J152&lt;&gt;0,+J152/'DA-10'!H$114,0)</f>
        <v>0</v>
      </c>
      <c r="V152" s="745">
        <f>IF(K152&lt;&gt;0,+K152/'DA-10'!I$114,0)</f>
        <v>0</v>
      </c>
    </row>
    <row r="153" spans="1:22" s="744" customFormat="1" x14ac:dyDescent="0.2">
      <c r="A153" s="5"/>
      <c r="B153" s="249"/>
      <c r="C153" s="423">
        <v>0</v>
      </c>
      <c r="D153" s="424">
        <v>0</v>
      </c>
      <c r="E153" s="817">
        <v>0</v>
      </c>
      <c r="F153" s="385">
        <v>0</v>
      </c>
      <c r="G153" s="382">
        <v>0</v>
      </c>
      <c r="H153" s="382">
        <v>0</v>
      </c>
      <c r="I153" s="382">
        <v>0</v>
      </c>
      <c r="J153" s="382">
        <v>0</v>
      </c>
      <c r="K153" s="382">
        <v>0</v>
      </c>
      <c r="P153" s="385"/>
      <c r="Q153" s="745">
        <f>IF(F153&lt;&gt;0,+F153/'DA-10'!D$115,0)</f>
        <v>0</v>
      </c>
      <c r="R153" s="745">
        <f>IF(G153&lt;&gt;0,+G153/'DA-10'!E$115,0)</f>
        <v>0</v>
      </c>
      <c r="S153" s="745">
        <f>IF(H153&lt;&gt;0,+H153/'DA-10'!F$115,0)</f>
        <v>0</v>
      </c>
      <c r="T153" s="745">
        <f>IF(I153&lt;&gt;0,+I153/'DA-10'!G$115,0)</f>
        <v>0</v>
      </c>
      <c r="U153" s="745">
        <f>IF(J153&lt;&gt;0,+J153/'DA-10'!H$115,0)</f>
        <v>0</v>
      </c>
      <c r="V153" s="745">
        <f>IF(K153&lt;&gt;0,+K153/'DA-10'!I$115,0)</f>
        <v>0</v>
      </c>
    </row>
    <row r="154" spans="1:22" s="744" customFormat="1" x14ac:dyDescent="0.2">
      <c r="A154" s="5"/>
      <c r="B154" s="249"/>
      <c r="C154" s="423">
        <v>0</v>
      </c>
      <c r="D154" s="424">
        <v>0</v>
      </c>
      <c r="E154" s="817">
        <v>0</v>
      </c>
      <c r="F154" s="385">
        <v>0</v>
      </c>
      <c r="G154" s="382">
        <v>0</v>
      </c>
      <c r="H154" s="382">
        <v>0</v>
      </c>
      <c r="I154" s="382">
        <v>0</v>
      </c>
      <c r="J154" s="382">
        <v>0</v>
      </c>
      <c r="K154" s="382">
        <v>0</v>
      </c>
      <c r="P154" s="385"/>
      <c r="Q154" s="745">
        <f>IF(F154&lt;&gt;0,+F154/'DA-10'!D$116,0)</f>
        <v>0</v>
      </c>
      <c r="R154" s="745">
        <f>IF(G154&lt;&gt;0,+G154/'DA-10'!E$116,0)</f>
        <v>0</v>
      </c>
      <c r="S154" s="745">
        <f>IF(H154&lt;&gt;0,+H154/'DA-10'!F$116,0)</f>
        <v>0</v>
      </c>
      <c r="T154" s="745">
        <f>IF(I154&lt;&gt;0,+I154/'DA-10'!G$116,0)</f>
        <v>0</v>
      </c>
      <c r="U154" s="745">
        <f>IF(J154&lt;&gt;0,+J154/'DA-10'!H$116,0)</f>
        <v>0</v>
      </c>
      <c r="V154" s="745">
        <f>IF(K154&lt;&gt;0,+K154/'DA-10'!I$116,0)</f>
        <v>0</v>
      </c>
    </row>
    <row r="155" spans="1:22" s="744" customFormat="1" x14ac:dyDescent="0.2">
      <c r="A155" s="5"/>
      <c r="B155" s="249"/>
      <c r="C155" s="423">
        <v>0</v>
      </c>
      <c r="D155" s="424">
        <v>0</v>
      </c>
      <c r="E155" s="817">
        <v>0</v>
      </c>
      <c r="F155" s="385">
        <v>0</v>
      </c>
      <c r="G155" s="382">
        <v>0</v>
      </c>
      <c r="H155" s="382">
        <v>0</v>
      </c>
      <c r="I155" s="382">
        <v>0</v>
      </c>
      <c r="J155" s="382">
        <v>0</v>
      </c>
      <c r="K155" s="382">
        <v>0</v>
      </c>
      <c r="P155" s="385"/>
      <c r="Q155" s="745">
        <f>IF(F155&lt;&gt;0,+F155/'DA-10'!D$117,0)</f>
        <v>0</v>
      </c>
      <c r="R155" s="745">
        <f>IF(G155&lt;&gt;0,+G155/'DA-10'!E$117,0)</f>
        <v>0</v>
      </c>
      <c r="S155" s="745">
        <f>IF(H155&lt;&gt;0,+H155/'DA-10'!F$117,0)</f>
        <v>0</v>
      </c>
      <c r="T155" s="745">
        <f>IF(I155&lt;&gt;0,+I155/'DA-10'!G$117,0)</f>
        <v>0</v>
      </c>
      <c r="U155" s="745">
        <f>IF(J155&lt;&gt;0,+J155/'DA-10'!H$117,0)</f>
        <v>0</v>
      </c>
      <c r="V155" s="745">
        <f>IF(K155&lt;&gt;0,+K155/'DA-10'!I$117,0)</f>
        <v>0</v>
      </c>
    </row>
    <row r="156" spans="1:22" s="744" customFormat="1" x14ac:dyDescent="0.2">
      <c r="A156" s="5"/>
      <c r="B156" s="249"/>
      <c r="C156" s="423">
        <v>0</v>
      </c>
      <c r="D156" s="424">
        <v>0</v>
      </c>
      <c r="E156" s="817">
        <v>0</v>
      </c>
      <c r="F156" s="385">
        <v>0</v>
      </c>
      <c r="G156" s="382">
        <v>0</v>
      </c>
      <c r="H156" s="382">
        <v>0</v>
      </c>
      <c r="I156" s="382">
        <v>0</v>
      </c>
      <c r="J156" s="382">
        <v>0</v>
      </c>
      <c r="K156" s="382">
        <v>0</v>
      </c>
      <c r="P156" s="385"/>
      <c r="Q156" s="745">
        <f>IF(F156&lt;&gt;0,+F156/'DA-10'!D$118,0)</f>
        <v>0</v>
      </c>
      <c r="R156" s="745">
        <f>IF(G156&lt;&gt;0,+G156/'DA-10'!E$118,0)</f>
        <v>0</v>
      </c>
      <c r="S156" s="745">
        <f>IF(H156&lt;&gt;0,+H156/'DA-10'!F$118,0)</f>
        <v>0</v>
      </c>
      <c r="T156" s="745">
        <f>IF(I156&lt;&gt;0,+I156/'DA-10'!G$118,0)</f>
        <v>0</v>
      </c>
      <c r="U156" s="745">
        <f>IF(J156&lt;&gt;0,+J156/'DA-10'!H$118,0)</f>
        <v>0</v>
      </c>
      <c r="V156" s="745">
        <f>IF(K156&lt;&gt;0,+K156/'DA-10'!I$118,0)</f>
        <v>0</v>
      </c>
    </row>
    <row r="157" spans="1:22" ht="13.5" thickBot="1" x14ac:dyDescent="0.25">
      <c r="A157" s="5"/>
      <c r="B157" s="250"/>
      <c r="C157" s="435" t="s">
        <v>243</v>
      </c>
      <c r="D157" s="418"/>
      <c r="E157" s="808">
        <f ca="1">SUBTOTAL(9,E8:E156)</f>
        <v>0</v>
      </c>
      <c r="F157" s="266">
        <f t="shared" ref="F157:K157" ca="1" si="0">SUBTOTAL(9,F8:F156)</f>
        <v>0</v>
      </c>
      <c r="G157" s="266">
        <f t="shared" ca="1" si="0"/>
        <v>0.52446564577767674</v>
      </c>
      <c r="H157" s="266">
        <f t="shared" ca="1" si="0"/>
        <v>1.0721533196091779</v>
      </c>
      <c r="I157" s="266">
        <f t="shared" ca="1" si="0"/>
        <v>1.6055385969835414</v>
      </c>
      <c r="J157" s="266">
        <f t="shared" ca="1" si="0"/>
        <v>2.113981855000254</v>
      </c>
      <c r="K157" s="266">
        <f t="shared" ca="1" si="0"/>
        <v>2.5941263766847311</v>
      </c>
      <c r="P157" s="266"/>
      <c r="Q157" s="266"/>
      <c r="R157" s="266"/>
      <c r="S157" s="266"/>
      <c r="T157" s="266"/>
      <c r="U157" s="266"/>
      <c r="V157" s="266"/>
    </row>
    <row r="158" spans="1:22" ht="18" x14ac:dyDescent="0.2">
      <c r="A158" s="5"/>
      <c r="B158" s="252"/>
      <c r="C158" s="296" t="s">
        <v>161</v>
      </c>
      <c r="D158" s="414"/>
      <c r="E158" s="809"/>
      <c r="F158" s="264"/>
      <c r="G158" s="264"/>
      <c r="H158" s="264"/>
      <c r="I158" s="264"/>
      <c r="J158" s="264"/>
      <c r="K158" s="264"/>
      <c r="P158" s="264"/>
      <c r="Q158" s="264"/>
      <c r="R158" s="264"/>
      <c r="S158" s="264"/>
      <c r="T158" s="264"/>
      <c r="U158" s="264"/>
      <c r="V158" s="264"/>
    </row>
    <row r="159" spans="1:22" x14ac:dyDescent="0.2">
      <c r="A159" s="5"/>
      <c r="B159" s="249" t="str">
        <f ca="1">+'I-4 History'!B97</f>
        <v>DA-11</v>
      </c>
      <c r="C159" s="14" t="str">
        <f ca="1">+'I-4 History'!C97</f>
        <v>Asset Assessment (Inspections)</v>
      </c>
      <c r="D159" s="417"/>
      <c r="E159" s="504"/>
      <c r="F159" s="11"/>
      <c r="G159" s="11"/>
      <c r="H159" s="11"/>
      <c r="I159" s="11"/>
      <c r="J159" s="11"/>
      <c r="K159" s="11"/>
      <c r="P159" s="11"/>
      <c r="Q159" s="11"/>
      <c r="R159" s="11"/>
      <c r="S159" s="11"/>
      <c r="T159" s="11"/>
      <c r="U159" s="11"/>
      <c r="V159" s="11"/>
    </row>
    <row r="160" spans="1:22" ht="15.75" customHeight="1" x14ac:dyDescent="0.2">
      <c r="A160" s="5"/>
      <c r="B160" s="249"/>
      <c r="C160" s="422" t="s">
        <v>74</v>
      </c>
      <c r="D160" s="415"/>
      <c r="E160" s="504"/>
      <c r="F160" s="11"/>
      <c r="G160" s="11"/>
      <c r="H160" s="11"/>
      <c r="I160" s="11"/>
      <c r="J160" s="11"/>
      <c r="K160" s="11"/>
      <c r="P160" s="11"/>
      <c r="Q160" s="11"/>
      <c r="R160" s="11"/>
      <c r="S160" s="11"/>
      <c r="T160" s="11"/>
      <c r="U160" s="11"/>
      <c r="V160" s="11"/>
    </row>
    <row r="161" spans="1:22" x14ac:dyDescent="0.2">
      <c r="A161" s="5"/>
      <c r="B161" s="249"/>
      <c r="C161" s="423" t="str">
        <f t="array" ref="C161:D166">+'DA-11'!$A$77:$B$82</f>
        <v>Output Growth</v>
      </c>
      <c r="D161" s="424" t="str">
        <v>Other</v>
      </c>
      <c r="E161" s="817">
        <f t="array" ref="E161:K166" ca="1">+'DA-11'!$N$77:$T$82</f>
        <v>0</v>
      </c>
      <c r="F161" s="385">
        <f ca="1"/>
        <v>0</v>
      </c>
      <c r="G161" s="382">
        <f ca="1"/>
        <v>0.106929614532699</v>
      </c>
      <c r="H161" s="382">
        <f ca="1"/>
        <v>0.19851806138722447</v>
      </c>
      <c r="I161" s="382">
        <f ca="1"/>
        <v>0.27321832958742071</v>
      </c>
      <c r="J161" s="382">
        <f ca="1"/>
        <v>0.34762292879481255</v>
      </c>
      <c r="K161" s="382">
        <f ca="1"/>
        <v>0.42156216915291239</v>
      </c>
      <c r="L161" s="764"/>
      <c r="M161" s="764"/>
      <c r="N161" s="764"/>
      <c r="O161" s="764"/>
      <c r="P161" s="385"/>
      <c r="Q161" s="745">
        <f ca="1">IF(F161&lt;&gt;0,+F161/'DA-11'!D$77,0)</f>
        <v>0</v>
      </c>
      <c r="R161" s="745">
        <f ca="1">IF(G161&lt;&gt;0,+G161/'DA-11'!E$77,0)</f>
        <v>12.315709086422265</v>
      </c>
      <c r="S161" s="745">
        <f ca="1">IF(H161&lt;&gt;0,+H161/'DA-11'!F$77,0)</f>
        <v>12.315709086422265</v>
      </c>
      <c r="T161" s="745">
        <f ca="1">IF(I161&lt;&gt;0,+I161/'DA-11'!G$77,0)</f>
        <v>12.315709086422265</v>
      </c>
      <c r="U161" s="745">
        <f ca="1">IF(J161&lt;&gt;0,+J161/'DA-11'!H$77,0)</f>
        <v>12.315709086422265</v>
      </c>
      <c r="V161" s="745">
        <f ca="1">IF(K161&lt;&gt;0,+K161/'DA-11'!I$77,0)</f>
        <v>12.315709086422265</v>
      </c>
    </row>
    <row r="162" spans="1:22" x14ac:dyDescent="0.2">
      <c r="A162" s="5"/>
      <c r="B162" s="249"/>
      <c r="C162" s="423" t="str">
        <v>Productivity Growth</v>
      </c>
      <c r="D162" s="424" t="str">
        <v>Other</v>
      </c>
      <c r="E162" s="817">
        <f ca="1"/>
        <v>0</v>
      </c>
      <c r="F162" s="385">
        <f ca="1"/>
        <v>0</v>
      </c>
      <c r="G162" s="382">
        <f ca="1"/>
        <v>0</v>
      </c>
      <c r="H162" s="382">
        <f ca="1"/>
        <v>0</v>
      </c>
      <c r="I162" s="382">
        <f ca="1"/>
        <v>0</v>
      </c>
      <c r="J162" s="382">
        <f ca="1"/>
        <v>0</v>
      </c>
      <c r="K162" s="382">
        <f ca="1"/>
        <v>0</v>
      </c>
      <c r="L162" s="764"/>
      <c r="M162" s="764"/>
      <c r="N162" s="764"/>
      <c r="O162" s="764"/>
      <c r="P162" s="385"/>
      <c r="Q162" s="745">
        <f ca="1">IF(F162&lt;&gt;0,+F162/'DA-11'!D$78,0)</f>
        <v>0</v>
      </c>
      <c r="R162" s="745">
        <f ca="1">IF(G162&lt;&gt;0,+G162/'DA-11'!E$78,0)</f>
        <v>0</v>
      </c>
      <c r="S162" s="745">
        <f ca="1">IF(H162&lt;&gt;0,+H162/'DA-11'!F$78,0)</f>
        <v>0</v>
      </c>
      <c r="T162" s="745">
        <f ca="1">IF(I162&lt;&gt;0,+I162/'DA-11'!G$78,0)</f>
        <v>0</v>
      </c>
      <c r="U162" s="745">
        <f ca="1">IF(J162&lt;&gt;0,+J162/'DA-11'!H$78,0)</f>
        <v>0</v>
      </c>
      <c r="V162" s="745">
        <f ca="1">IF(K162&lt;&gt;0,+K162/'DA-11'!I$78,0)</f>
        <v>0</v>
      </c>
    </row>
    <row r="163" spans="1:22" x14ac:dyDescent="0.2">
      <c r="A163" s="5"/>
      <c r="B163" s="249"/>
      <c r="C163" s="423">
        <v>0</v>
      </c>
      <c r="D163" s="424">
        <v>0</v>
      </c>
      <c r="E163" s="817">
        <v>0</v>
      </c>
      <c r="F163" s="385">
        <v>0</v>
      </c>
      <c r="G163" s="382">
        <v>0</v>
      </c>
      <c r="H163" s="382">
        <v>0</v>
      </c>
      <c r="I163" s="382">
        <v>0</v>
      </c>
      <c r="J163" s="382">
        <v>0</v>
      </c>
      <c r="K163" s="382">
        <v>0</v>
      </c>
      <c r="L163" s="764"/>
      <c r="M163" s="764"/>
      <c r="N163" s="764"/>
      <c r="O163" s="764"/>
      <c r="P163" s="385"/>
      <c r="Q163" s="745">
        <f>IF(F163&lt;&gt;0,+F163/'DA-11'!D$79,0)</f>
        <v>0</v>
      </c>
      <c r="R163" s="745">
        <f>IF(G163&lt;&gt;0,+G163/'DA-11'!E$79,0)</f>
        <v>0</v>
      </c>
      <c r="S163" s="745">
        <f>IF(H163&lt;&gt;0,+H163/'DA-11'!F$79,0)</f>
        <v>0</v>
      </c>
      <c r="T163" s="745">
        <f>IF(I163&lt;&gt;0,+I163/'DA-11'!G$79,0)</f>
        <v>0</v>
      </c>
      <c r="U163" s="745">
        <f>IF(J163&lt;&gt;0,+J163/'DA-11'!H$79,0)</f>
        <v>0</v>
      </c>
      <c r="V163" s="745">
        <f>IF(K163&lt;&gt;0,+K163/'DA-11'!I$79,0)</f>
        <v>0</v>
      </c>
    </row>
    <row r="164" spans="1:22" s="764" customFormat="1" x14ac:dyDescent="0.2">
      <c r="A164" s="5"/>
      <c r="B164" s="249"/>
      <c r="C164" s="423">
        <v>0</v>
      </c>
      <c r="D164" s="424">
        <v>0</v>
      </c>
      <c r="E164" s="817">
        <v>0</v>
      </c>
      <c r="F164" s="385">
        <v>0</v>
      </c>
      <c r="G164" s="382">
        <v>0</v>
      </c>
      <c r="H164" s="382">
        <v>0</v>
      </c>
      <c r="I164" s="382">
        <v>0</v>
      </c>
      <c r="J164" s="382">
        <v>0</v>
      </c>
      <c r="K164" s="382">
        <v>0</v>
      </c>
      <c r="P164" s="385"/>
      <c r="Q164" s="745">
        <f>IF(F164&lt;&gt;0,+F164/'DA-11'!D$80,0)</f>
        <v>0</v>
      </c>
      <c r="R164" s="745">
        <f>IF(G164&lt;&gt;0,+G164/'DA-11'!E$80,0)</f>
        <v>0</v>
      </c>
      <c r="S164" s="745">
        <f>IF(H164&lt;&gt;0,+H164/'DA-11'!F$80,0)</f>
        <v>0</v>
      </c>
      <c r="T164" s="745">
        <f>IF(I164&lt;&gt;0,+I164/'DA-11'!G$80,0)</f>
        <v>0</v>
      </c>
      <c r="U164" s="745">
        <f>IF(J164&lt;&gt;0,+J164/'DA-11'!H$80,0)</f>
        <v>0</v>
      </c>
      <c r="V164" s="745">
        <f>IF(K164&lt;&gt;0,+K164/'DA-11'!I$80,0)</f>
        <v>0</v>
      </c>
    </row>
    <row r="165" spans="1:22" s="764" customFormat="1" x14ac:dyDescent="0.2">
      <c r="A165" s="5"/>
      <c r="B165" s="249"/>
      <c r="C165" s="423">
        <v>0</v>
      </c>
      <c r="D165" s="424">
        <v>0</v>
      </c>
      <c r="E165" s="817">
        <v>0</v>
      </c>
      <c r="F165" s="385">
        <v>0</v>
      </c>
      <c r="G165" s="382">
        <v>0</v>
      </c>
      <c r="H165" s="382">
        <v>0</v>
      </c>
      <c r="I165" s="382">
        <v>0</v>
      </c>
      <c r="J165" s="382">
        <v>0</v>
      </c>
      <c r="K165" s="382">
        <v>0</v>
      </c>
      <c r="P165" s="385"/>
      <c r="Q165" s="745">
        <f>IF(F165&lt;&gt;0,+F165/'DA-11'!D$81,0)</f>
        <v>0</v>
      </c>
      <c r="R165" s="745">
        <f>IF(G165&lt;&gt;0,+G165/'DA-11'!E$81,0)</f>
        <v>0</v>
      </c>
      <c r="S165" s="745">
        <f>IF(H165&lt;&gt;0,+H165/'DA-11'!F$81,0)</f>
        <v>0</v>
      </c>
      <c r="T165" s="745">
        <f>IF(I165&lt;&gt;0,+I165/'DA-11'!G$81,0)</f>
        <v>0</v>
      </c>
      <c r="U165" s="745">
        <f>IF(J165&lt;&gt;0,+J165/'DA-11'!H$81,0)</f>
        <v>0</v>
      </c>
      <c r="V165" s="745">
        <f>IF(K165&lt;&gt;0,+K165/'DA-11'!I$81,0)</f>
        <v>0</v>
      </c>
    </row>
    <row r="166" spans="1:22" s="764" customFormat="1" x14ac:dyDescent="0.2">
      <c r="A166" s="5"/>
      <c r="B166" s="249"/>
      <c r="C166" s="423">
        <v>0</v>
      </c>
      <c r="D166" s="424">
        <v>0</v>
      </c>
      <c r="E166" s="817">
        <v>0</v>
      </c>
      <c r="F166" s="385">
        <v>0</v>
      </c>
      <c r="G166" s="382">
        <v>0</v>
      </c>
      <c r="H166" s="382">
        <v>0</v>
      </c>
      <c r="I166" s="382">
        <v>0</v>
      </c>
      <c r="J166" s="382">
        <v>0</v>
      </c>
      <c r="K166" s="382">
        <v>0</v>
      </c>
      <c r="P166" s="385"/>
      <c r="Q166" s="745">
        <f>IF(F166&lt;&gt;0,+F166/'DA-11'!D$82,0)</f>
        <v>0</v>
      </c>
      <c r="R166" s="745">
        <f>IF(G166&lt;&gt;0,+G166/'DA-11'!E$82,0)</f>
        <v>0</v>
      </c>
      <c r="S166" s="745">
        <f>IF(H166&lt;&gt;0,+H166/'DA-11'!F$82,0)</f>
        <v>0</v>
      </c>
      <c r="T166" s="745">
        <f>IF(I166&lt;&gt;0,+I166/'DA-11'!G$82,0)</f>
        <v>0</v>
      </c>
      <c r="U166" s="745">
        <f>IF(J166&lt;&gt;0,+J166/'DA-11'!H$82,0)</f>
        <v>0</v>
      </c>
      <c r="V166" s="745">
        <f>IF(K166&lt;&gt;0,+K166/'DA-11'!I$82,0)</f>
        <v>0</v>
      </c>
    </row>
    <row r="167" spans="1:22" x14ac:dyDescent="0.2">
      <c r="A167" s="5"/>
      <c r="B167" s="249"/>
      <c r="C167" s="422" t="s">
        <v>73</v>
      </c>
      <c r="D167" s="416"/>
      <c r="E167" s="818"/>
      <c r="F167" s="386"/>
      <c r="G167" s="384"/>
      <c r="H167" s="384"/>
      <c r="I167" s="384"/>
      <c r="J167" s="384"/>
      <c r="K167" s="384"/>
      <c r="P167" s="386"/>
      <c r="Q167" s="384"/>
      <c r="R167" s="384"/>
      <c r="S167" s="384"/>
      <c r="T167" s="384"/>
      <c r="U167" s="384"/>
      <c r="V167" s="384"/>
    </row>
    <row r="168" spans="1:22" s="744" customFormat="1" x14ac:dyDescent="0.2">
      <c r="A168" s="5"/>
      <c r="B168" s="249"/>
      <c r="C168" s="423" t="str">
        <f t="array" ref="C168:D173">+'DA-11'!$A$113:$B$119</f>
        <v>Labour</v>
      </c>
      <c r="D168" s="424" t="str">
        <v>Other</v>
      </c>
      <c r="E168" s="817">
        <f t="array" ref="E168:K173" ca="1">+'DA-11'!$N$113:$T$119</f>
        <v>0</v>
      </c>
      <c r="F168" s="385">
        <f ca="1"/>
        <v>0</v>
      </c>
      <c r="G168" s="382">
        <f ca="1"/>
        <v>5.7884033217777318E-2</v>
      </c>
      <c r="H168" s="382">
        <f ca="1"/>
        <v>0.13840677053489753</v>
      </c>
      <c r="I168" s="382">
        <f ca="1"/>
        <v>0.23132314973229576</v>
      </c>
      <c r="J168" s="382">
        <f ca="1"/>
        <v>0.31669715318936426</v>
      </c>
      <c r="K168" s="382">
        <f ca="1"/>
        <v>0.3936436204144293</v>
      </c>
      <c r="P168" s="385"/>
      <c r="Q168" s="745">
        <f ca="1">IF(F168&lt;&gt;0,+F168/'DA-11'!D$113,0)</f>
        <v>0</v>
      </c>
      <c r="R168" s="745">
        <f ca="1">IF(G168&lt;&gt;0,+G168/'DA-11'!E$113,0)</f>
        <v>12.422638700954964</v>
      </c>
      <c r="S168" s="745">
        <f ca="1">IF(H168&lt;&gt;0,+H168/'DA-11'!F$113,0)</f>
        <v>12.514227147809489</v>
      </c>
      <c r="T168" s="745">
        <f ca="1">IF(I168&lt;&gt;0,+I168/'DA-11'!G$113,0)</f>
        <v>12.588927416009685</v>
      </c>
      <c r="U168" s="745">
        <f ca="1">IF(J168&lt;&gt;0,+J168/'DA-11'!H$113,0)</f>
        <v>12.66333201521708</v>
      </c>
      <c r="V168" s="745">
        <f ca="1">IF(K168&lt;&gt;0,+K168/'DA-11'!I$113,0)</f>
        <v>12.737271255575177</v>
      </c>
    </row>
    <row r="169" spans="1:22" s="744" customFormat="1" x14ac:dyDescent="0.2">
      <c r="A169" s="5"/>
      <c r="B169" s="249"/>
      <c r="C169" s="423">
        <v>0</v>
      </c>
      <c r="D169" s="424">
        <v>0</v>
      </c>
      <c r="E169" s="817">
        <v>0</v>
      </c>
      <c r="F169" s="385">
        <v>0</v>
      </c>
      <c r="G169" s="382">
        <v>0</v>
      </c>
      <c r="H169" s="382">
        <v>0</v>
      </c>
      <c r="I169" s="382">
        <v>0</v>
      </c>
      <c r="J169" s="382">
        <v>0</v>
      </c>
      <c r="K169" s="382">
        <v>0</v>
      </c>
      <c r="P169" s="385"/>
      <c r="Q169" s="745">
        <f>IF(F169&lt;&gt;0,+F169/'DA-11'!D$114,0)</f>
        <v>0</v>
      </c>
      <c r="R169" s="745">
        <f>IF(G169&lt;&gt;0,+G169/'DA-11'!E$114,0)</f>
        <v>0</v>
      </c>
      <c r="S169" s="745">
        <f>IF(H169&lt;&gt;0,+H169/'DA-11'!F$114,0)</f>
        <v>0</v>
      </c>
      <c r="T169" s="745">
        <f>IF(I169&lt;&gt;0,+I169/'DA-11'!G$114,0)</f>
        <v>0</v>
      </c>
      <c r="U169" s="745">
        <f>IF(J169&lt;&gt;0,+J169/'DA-11'!H$114,0)</f>
        <v>0</v>
      </c>
      <c r="V169" s="745">
        <f>IF(K169&lt;&gt;0,+K169/'DA-11'!I$114,0)</f>
        <v>0</v>
      </c>
    </row>
    <row r="170" spans="1:22" s="744" customFormat="1" x14ac:dyDescent="0.2">
      <c r="A170" s="5"/>
      <c r="B170" s="249"/>
      <c r="C170" s="423">
        <v>0</v>
      </c>
      <c r="D170" s="424">
        <v>0</v>
      </c>
      <c r="E170" s="817">
        <v>0</v>
      </c>
      <c r="F170" s="385">
        <v>0</v>
      </c>
      <c r="G170" s="382">
        <v>0</v>
      </c>
      <c r="H170" s="382">
        <v>0</v>
      </c>
      <c r="I170" s="382">
        <v>0</v>
      </c>
      <c r="J170" s="382">
        <v>0</v>
      </c>
      <c r="K170" s="382">
        <v>0</v>
      </c>
      <c r="P170" s="385"/>
      <c r="Q170" s="745">
        <f>IF(F170&lt;&gt;0,+F170/'DA-11'!D$115,0)</f>
        <v>0</v>
      </c>
      <c r="R170" s="745">
        <f>IF(G170&lt;&gt;0,+G170/'DA-11'!E$115,0)</f>
        <v>0</v>
      </c>
      <c r="S170" s="745">
        <f>IF(H170&lt;&gt;0,+H170/'DA-11'!F$115,0)</f>
        <v>0</v>
      </c>
      <c r="T170" s="745">
        <f>IF(I170&lt;&gt;0,+I170/'DA-11'!G$115,0)</f>
        <v>0</v>
      </c>
      <c r="U170" s="745">
        <f>IF(J170&lt;&gt;0,+J170/'DA-11'!H$115,0)</f>
        <v>0</v>
      </c>
      <c r="V170" s="745">
        <f>IF(K170&lt;&gt;0,+K170/'DA-11'!I$115,0)</f>
        <v>0</v>
      </c>
    </row>
    <row r="171" spans="1:22" s="744" customFormat="1" x14ac:dyDescent="0.2">
      <c r="A171" s="5"/>
      <c r="B171" s="249"/>
      <c r="C171" s="423">
        <v>0</v>
      </c>
      <c r="D171" s="424">
        <v>0</v>
      </c>
      <c r="E171" s="817">
        <v>0</v>
      </c>
      <c r="F171" s="385">
        <v>0</v>
      </c>
      <c r="G171" s="382">
        <v>0</v>
      </c>
      <c r="H171" s="382">
        <v>0</v>
      </c>
      <c r="I171" s="382">
        <v>0</v>
      </c>
      <c r="J171" s="382">
        <v>0</v>
      </c>
      <c r="K171" s="382">
        <v>0</v>
      </c>
      <c r="P171" s="385"/>
      <c r="Q171" s="745">
        <f>IF(F171&lt;&gt;0,+F171/'DA-11'!D$116,0)</f>
        <v>0</v>
      </c>
      <c r="R171" s="745">
        <f>IF(G171&lt;&gt;0,+G171/'DA-11'!E$116,0)</f>
        <v>0</v>
      </c>
      <c r="S171" s="745">
        <f>IF(H171&lt;&gt;0,+H171/'DA-11'!F$116,0)</f>
        <v>0</v>
      </c>
      <c r="T171" s="745">
        <f>IF(I171&lt;&gt;0,+I171/'DA-11'!G$116,0)</f>
        <v>0</v>
      </c>
      <c r="U171" s="745">
        <f>IF(J171&lt;&gt;0,+J171/'DA-11'!H$116,0)</f>
        <v>0</v>
      </c>
      <c r="V171" s="745">
        <f>IF(K171&lt;&gt;0,+K171/'DA-11'!I$116,0)</f>
        <v>0</v>
      </c>
    </row>
    <row r="172" spans="1:22" s="744" customFormat="1" x14ac:dyDescent="0.2">
      <c r="A172" s="5"/>
      <c r="B172" s="249"/>
      <c r="C172" s="423">
        <v>0</v>
      </c>
      <c r="D172" s="424">
        <v>0</v>
      </c>
      <c r="E172" s="817">
        <v>0</v>
      </c>
      <c r="F172" s="385">
        <v>0</v>
      </c>
      <c r="G172" s="382">
        <v>0</v>
      </c>
      <c r="H172" s="382">
        <v>0</v>
      </c>
      <c r="I172" s="382">
        <v>0</v>
      </c>
      <c r="J172" s="382">
        <v>0</v>
      </c>
      <c r="K172" s="382">
        <v>0</v>
      </c>
      <c r="P172" s="385"/>
      <c r="Q172" s="745">
        <f>IF(F172&lt;&gt;0,+F172/'DA-11'!D$117,0)</f>
        <v>0</v>
      </c>
      <c r="R172" s="745">
        <f>IF(G172&lt;&gt;0,+G172/'DA-11'!E$117,0)</f>
        <v>0</v>
      </c>
      <c r="S172" s="745">
        <f>IF(H172&lt;&gt;0,+H172/'DA-11'!F$117,0)</f>
        <v>0</v>
      </c>
      <c r="T172" s="745">
        <f>IF(I172&lt;&gt;0,+I172/'DA-11'!G$117,0)</f>
        <v>0</v>
      </c>
      <c r="U172" s="745">
        <f>IF(J172&lt;&gt;0,+J172/'DA-11'!H$117,0)</f>
        <v>0</v>
      </c>
      <c r="V172" s="745">
        <f>IF(K172&lt;&gt;0,+K172/'DA-11'!I$117,0)</f>
        <v>0</v>
      </c>
    </row>
    <row r="173" spans="1:22" s="744" customFormat="1" x14ac:dyDescent="0.2">
      <c r="A173" s="5"/>
      <c r="B173" s="249"/>
      <c r="C173" s="423">
        <v>0</v>
      </c>
      <c r="D173" s="424">
        <v>0</v>
      </c>
      <c r="E173" s="817">
        <v>0</v>
      </c>
      <c r="F173" s="385">
        <v>0</v>
      </c>
      <c r="G173" s="382">
        <v>0</v>
      </c>
      <c r="H173" s="382">
        <v>0</v>
      </c>
      <c r="I173" s="382">
        <v>0</v>
      </c>
      <c r="J173" s="382">
        <v>0</v>
      </c>
      <c r="K173" s="382">
        <v>0</v>
      </c>
      <c r="P173" s="385"/>
      <c r="Q173" s="745">
        <f>IF(F173&lt;&gt;0,+F173/'DA-11'!D$118,0)</f>
        <v>0</v>
      </c>
      <c r="R173" s="745">
        <f>IF(G173&lt;&gt;0,+G173/'DA-11'!E$118,0)</f>
        <v>0</v>
      </c>
      <c r="S173" s="745">
        <f>IF(H173&lt;&gt;0,+H173/'DA-11'!F$118,0)</f>
        <v>0</v>
      </c>
      <c r="T173" s="745">
        <f>IF(I173&lt;&gt;0,+I173/'DA-11'!G$118,0)</f>
        <v>0</v>
      </c>
      <c r="U173" s="745">
        <f>IF(J173&lt;&gt;0,+J173/'DA-11'!H$118,0)</f>
        <v>0</v>
      </c>
      <c r="V173" s="745">
        <f>IF(K173&lt;&gt;0,+K173/'DA-11'!I$118,0)</f>
        <v>0</v>
      </c>
    </row>
    <row r="174" spans="1:22" x14ac:dyDescent="0.2">
      <c r="A174" s="5"/>
      <c r="B174" s="249" t="str">
        <f ca="1">+'I-4 History'!B106</f>
        <v>DA-12</v>
      </c>
      <c r="C174" s="14" t="str">
        <f ca="1">+'I-4 History'!C106</f>
        <v>Asset Maintenance</v>
      </c>
      <c r="D174" s="417"/>
      <c r="E174" s="504"/>
      <c r="F174" s="11"/>
      <c r="G174" s="11"/>
      <c r="H174" s="11"/>
      <c r="I174" s="11"/>
      <c r="J174" s="11"/>
      <c r="K174" s="11"/>
      <c r="P174" s="11"/>
      <c r="Q174" s="11"/>
      <c r="R174" s="11"/>
      <c r="S174" s="11"/>
      <c r="T174" s="11"/>
      <c r="U174" s="11"/>
      <c r="V174" s="11"/>
    </row>
    <row r="175" spans="1:22" x14ac:dyDescent="0.2">
      <c r="A175" s="5"/>
      <c r="B175" s="249"/>
      <c r="C175" s="422" t="s">
        <v>74</v>
      </c>
      <c r="D175" s="415"/>
      <c r="E175" s="504"/>
      <c r="F175" s="11"/>
      <c r="G175" s="11"/>
      <c r="H175" s="11"/>
      <c r="I175" s="11"/>
      <c r="J175" s="11"/>
      <c r="K175" s="11"/>
      <c r="P175" s="11"/>
      <c r="Q175" s="11"/>
      <c r="R175" s="11"/>
      <c r="S175" s="11"/>
      <c r="T175" s="11"/>
      <c r="U175" s="11"/>
      <c r="V175" s="11"/>
    </row>
    <row r="176" spans="1:22" x14ac:dyDescent="0.2">
      <c r="A176" s="5"/>
      <c r="B176" s="249"/>
      <c r="C176" s="423" t="str">
        <f t="array" ref="C176:D181">+'DA-12'!$A$77:$B$82</f>
        <v>Output Growth</v>
      </c>
      <c r="D176" s="424" t="str">
        <v>Other</v>
      </c>
      <c r="E176" s="817">
        <f t="array" ref="E176:K181" ca="1">+'DA-12'!$N$77:$T$82</f>
        <v>0</v>
      </c>
      <c r="F176" s="385">
        <f ca="1"/>
        <v>0</v>
      </c>
      <c r="G176" s="382">
        <f ca="1"/>
        <v>0.13726227834084467</v>
      </c>
      <c r="H176" s="382">
        <f ca="1"/>
        <v>0.2548315685687369</v>
      </c>
      <c r="I176" s="382">
        <f ca="1"/>
        <v>0.35072201997119251</v>
      </c>
      <c r="J176" s="382">
        <f ca="1"/>
        <v>0.44623293012341136</v>
      </c>
      <c r="K176" s="382">
        <f ca="1"/>
        <v>0.5411464733424467</v>
      </c>
      <c r="L176" s="764"/>
      <c r="M176" s="764"/>
      <c r="N176" s="764"/>
      <c r="O176" s="764"/>
      <c r="P176" s="385"/>
      <c r="Q176" s="745">
        <f ca="1">IF(F176&lt;&gt;0,+F176/'DA-12'!D$77,0)</f>
        <v>0</v>
      </c>
      <c r="R176" s="745">
        <f ca="1">IF(G176&lt;&gt;0,+G176/'DA-12'!E$77,0)</f>
        <v>15.80929937859651</v>
      </c>
      <c r="S176" s="745">
        <f ca="1">IF(H176&lt;&gt;0,+H176/'DA-12'!F$77,0)</f>
        <v>15.809299378596508</v>
      </c>
      <c r="T176" s="745">
        <f ca="1">IF(I176&lt;&gt;0,+I176/'DA-12'!G$77,0)</f>
        <v>15.80929937859651</v>
      </c>
      <c r="U176" s="745">
        <f ca="1">IF(J176&lt;&gt;0,+J176/'DA-12'!H$77,0)</f>
        <v>15.80929937859651</v>
      </c>
      <c r="V176" s="745">
        <f ca="1">IF(K176&lt;&gt;0,+K176/'DA-12'!I$77,0)</f>
        <v>15.80929937859651</v>
      </c>
    </row>
    <row r="177" spans="1:22" x14ac:dyDescent="0.2">
      <c r="A177" s="5"/>
      <c r="B177" s="249"/>
      <c r="C177" s="423" t="str">
        <v>Productivity Growth</v>
      </c>
      <c r="D177" s="424" t="str">
        <v>Other</v>
      </c>
      <c r="E177" s="817">
        <f ca="1"/>
        <v>0</v>
      </c>
      <c r="F177" s="385">
        <f ca="1"/>
        <v>0</v>
      </c>
      <c r="G177" s="382">
        <f ca="1"/>
        <v>0</v>
      </c>
      <c r="H177" s="382">
        <f ca="1"/>
        <v>0</v>
      </c>
      <c r="I177" s="382">
        <f ca="1"/>
        <v>0</v>
      </c>
      <c r="J177" s="382">
        <f ca="1"/>
        <v>0</v>
      </c>
      <c r="K177" s="382">
        <f ca="1"/>
        <v>0</v>
      </c>
      <c r="L177" s="764"/>
      <c r="M177" s="764"/>
      <c r="N177" s="764"/>
      <c r="O177" s="764"/>
      <c r="P177" s="385"/>
      <c r="Q177" s="745">
        <f ca="1">IF(F177&lt;&gt;0,+F177/'DA-12'!D$78,0)</f>
        <v>0</v>
      </c>
      <c r="R177" s="745">
        <f ca="1">IF(G177&lt;&gt;0,+G177/'DA-12'!E$78,0)</f>
        <v>0</v>
      </c>
      <c r="S177" s="745">
        <f ca="1">IF(H177&lt;&gt;0,+H177/'DA-12'!F$78,0)</f>
        <v>0</v>
      </c>
      <c r="T177" s="745">
        <f ca="1">IF(I177&lt;&gt;0,+I177/'DA-12'!G$78,0)</f>
        <v>0</v>
      </c>
      <c r="U177" s="745">
        <f ca="1">IF(J177&lt;&gt;0,+J177/'DA-12'!H$78,0)</f>
        <v>0</v>
      </c>
      <c r="V177" s="745">
        <f ca="1">IF(K177&lt;&gt;0,+K177/'DA-12'!I$78,0)</f>
        <v>0</v>
      </c>
    </row>
    <row r="178" spans="1:22" x14ac:dyDescent="0.2">
      <c r="A178" s="5"/>
      <c r="B178" s="249"/>
      <c r="C178" s="423">
        <v>0</v>
      </c>
      <c r="D178" s="424">
        <v>0</v>
      </c>
      <c r="E178" s="817">
        <v>0</v>
      </c>
      <c r="F178" s="385">
        <v>0</v>
      </c>
      <c r="G178" s="382">
        <v>0</v>
      </c>
      <c r="H178" s="382">
        <v>0</v>
      </c>
      <c r="I178" s="382">
        <v>0</v>
      </c>
      <c r="J178" s="382">
        <v>0</v>
      </c>
      <c r="K178" s="382">
        <v>0</v>
      </c>
      <c r="L178" s="764"/>
      <c r="M178" s="764"/>
      <c r="N178" s="764"/>
      <c r="O178" s="764"/>
      <c r="P178" s="385"/>
      <c r="Q178" s="745">
        <f>IF(F178&lt;&gt;0,+F178/'DA-12'!D$79,0)</f>
        <v>0</v>
      </c>
      <c r="R178" s="745">
        <f>IF(G178&lt;&gt;0,+G178/'DA-12'!E$79,0)</f>
        <v>0</v>
      </c>
      <c r="S178" s="745">
        <f>IF(H178&lt;&gt;0,+H178/'DA-12'!F$79,0)</f>
        <v>0</v>
      </c>
      <c r="T178" s="745">
        <f>IF(I178&lt;&gt;0,+I178/'DA-12'!G$79,0)</f>
        <v>0</v>
      </c>
      <c r="U178" s="745">
        <f>IF(J178&lt;&gt;0,+J178/'DA-12'!H$79,0)</f>
        <v>0</v>
      </c>
      <c r="V178" s="745">
        <f>IF(K178&lt;&gt;0,+K178/'DA-12'!I$79,0)</f>
        <v>0</v>
      </c>
    </row>
    <row r="179" spans="1:22" s="764" customFormat="1" x14ac:dyDescent="0.2">
      <c r="A179" s="5"/>
      <c r="B179" s="249"/>
      <c r="C179" s="423">
        <v>0</v>
      </c>
      <c r="D179" s="424">
        <v>0</v>
      </c>
      <c r="E179" s="817">
        <v>0</v>
      </c>
      <c r="F179" s="385">
        <v>0</v>
      </c>
      <c r="G179" s="382">
        <v>0</v>
      </c>
      <c r="H179" s="382">
        <v>0</v>
      </c>
      <c r="I179" s="382">
        <v>0</v>
      </c>
      <c r="J179" s="382">
        <v>0</v>
      </c>
      <c r="K179" s="382">
        <v>0</v>
      </c>
      <c r="P179" s="385"/>
      <c r="Q179" s="745">
        <f>IF(F179&lt;&gt;0,+F179/'DA-12'!D$80,0)</f>
        <v>0</v>
      </c>
      <c r="R179" s="745">
        <f>IF(G179&lt;&gt;0,+G179/'DA-12'!E$80,0)</f>
        <v>0</v>
      </c>
      <c r="S179" s="745">
        <f>IF(H179&lt;&gt;0,+H179/'DA-12'!F$80,0)</f>
        <v>0</v>
      </c>
      <c r="T179" s="745">
        <f>IF(I179&lt;&gt;0,+I179/'DA-12'!G$80,0)</f>
        <v>0</v>
      </c>
      <c r="U179" s="745">
        <f>IF(J179&lt;&gt;0,+J179/'DA-12'!H$80,0)</f>
        <v>0</v>
      </c>
      <c r="V179" s="745">
        <f>IF(K179&lt;&gt;0,+K179/'DA-12'!I$80,0)</f>
        <v>0</v>
      </c>
    </row>
    <row r="180" spans="1:22" s="764" customFormat="1" x14ac:dyDescent="0.2">
      <c r="A180" s="5"/>
      <c r="B180" s="249"/>
      <c r="C180" s="423">
        <v>0</v>
      </c>
      <c r="D180" s="424">
        <v>0</v>
      </c>
      <c r="E180" s="817">
        <v>0</v>
      </c>
      <c r="F180" s="385">
        <v>0</v>
      </c>
      <c r="G180" s="382">
        <v>0</v>
      </c>
      <c r="H180" s="382">
        <v>0</v>
      </c>
      <c r="I180" s="382">
        <v>0</v>
      </c>
      <c r="J180" s="382">
        <v>0</v>
      </c>
      <c r="K180" s="382">
        <v>0</v>
      </c>
      <c r="P180" s="385"/>
      <c r="Q180" s="745">
        <f>IF(F180&lt;&gt;0,+F180/'DA-12'!D$81,0)</f>
        <v>0</v>
      </c>
      <c r="R180" s="745">
        <f>IF(G180&lt;&gt;0,+G180/'DA-12'!E$81,0)</f>
        <v>0</v>
      </c>
      <c r="S180" s="745">
        <f>IF(H180&lt;&gt;0,+H180/'DA-12'!F$81,0)</f>
        <v>0</v>
      </c>
      <c r="T180" s="745">
        <f>IF(I180&lt;&gt;0,+I180/'DA-12'!G$81,0)</f>
        <v>0</v>
      </c>
      <c r="U180" s="745">
        <f>IF(J180&lt;&gt;0,+J180/'DA-12'!H$81,0)</f>
        <v>0</v>
      </c>
      <c r="V180" s="745">
        <f>IF(K180&lt;&gt;0,+K180/'DA-12'!I$81,0)</f>
        <v>0</v>
      </c>
    </row>
    <row r="181" spans="1:22" s="764" customFormat="1" x14ac:dyDescent="0.2">
      <c r="A181" s="5"/>
      <c r="B181" s="249"/>
      <c r="C181" s="423">
        <v>0</v>
      </c>
      <c r="D181" s="424">
        <v>0</v>
      </c>
      <c r="E181" s="817">
        <v>0</v>
      </c>
      <c r="F181" s="385">
        <v>0</v>
      </c>
      <c r="G181" s="382">
        <v>0</v>
      </c>
      <c r="H181" s="382">
        <v>0</v>
      </c>
      <c r="I181" s="382">
        <v>0</v>
      </c>
      <c r="J181" s="382">
        <v>0</v>
      </c>
      <c r="K181" s="382">
        <v>0</v>
      </c>
      <c r="P181" s="385"/>
      <c r="Q181" s="745">
        <f>IF(F181&lt;&gt;0,+F181/'DA-12'!D$82,0)</f>
        <v>0</v>
      </c>
      <c r="R181" s="745">
        <f>IF(G181&lt;&gt;0,+G181/'DA-12'!E$82,0)</f>
        <v>0</v>
      </c>
      <c r="S181" s="745">
        <f>IF(H181&lt;&gt;0,+H181/'DA-12'!F$82,0)</f>
        <v>0</v>
      </c>
      <c r="T181" s="745">
        <f>IF(I181&lt;&gt;0,+I181/'DA-12'!G$82,0)</f>
        <v>0</v>
      </c>
      <c r="U181" s="745">
        <f>IF(J181&lt;&gt;0,+J181/'DA-12'!H$82,0)</f>
        <v>0</v>
      </c>
      <c r="V181" s="745">
        <f>IF(K181&lt;&gt;0,+K181/'DA-12'!I$82,0)</f>
        <v>0</v>
      </c>
    </row>
    <row r="182" spans="1:22" x14ac:dyDescent="0.2">
      <c r="A182" s="5"/>
      <c r="B182" s="249"/>
      <c r="C182" s="422" t="s">
        <v>73</v>
      </c>
      <c r="D182" s="416"/>
      <c r="E182" s="818"/>
      <c r="F182" s="386"/>
      <c r="G182" s="384"/>
      <c r="H182" s="384"/>
      <c r="I182" s="384"/>
      <c r="J182" s="384"/>
      <c r="K182" s="384"/>
      <c r="P182" s="386"/>
      <c r="Q182" s="384"/>
      <c r="R182" s="384"/>
      <c r="S182" s="384"/>
      <c r="T182" s="384"/>
      <c r="U182" s="384"/>
      <c r="V182" s="384"/>
    </row>
    <row r="183" spans="1:22" s="744" customFormat="1" x14ac:dyDescent="0.2">
      <c r="A183" s="5"/>
      <c r="B183" s="249"/>
      <c r="C183" s="423" t="str">
        <f t="array" ref="C183:D188">+'DA-12'!$A$113:$B$119</f>
        <v>Labour</v>
      </c>
      <c r="D183" s="424" t="str">
        <v>Other</v>
      </c>
      <c r="E183" s="817">
        <f t="array" ref="E183:K188" ca="1">+'DA-12'!$N$113:$T$119</f>
        <v>0</v>
      </c>
      <c r="F183" s="385">
        <f ca="1"/>
        <v>0</v>
      </c>
      <c r="G183" s="382">
        <f ca="1"/>
        <v>7.4303964470007353E-2</v>
      </c>
      <c r="H183" s="382">
        <f ca="1"/>
        <v>0.17766854153962125</v>
      </c>
      <c r="I183" s="382">
        <f ca="1"/>
        <v>0.29694245793363022</v>
      </c>
      <c r="J183" s="382">
        <f ca="1"/>
        <v>0.40653445708941899</v>
      </c>
      <c r="K183" s="382">
        <f ca="1"/>
        <v>0.50530828553487517</v>
      </c>
      <c r="P183" s="385"/>
      <c r="Q183" s="745">
        <f ca="1">IF(F183&lt;&gt;0,+F183/'DA-12'!D$113,0)</f>
        <v>0</v>
      </c>
      <c r="R183" s="745">
        <f ca="1">IF(G183&lt;&gt;0,+G183/'DA-12'!E$113,0)</f>
        <v>15.946561656937355</v>
      </c>
      <c r="S183" s="745">
        <f ca="1">IF(H183&lt;&gt;0,+H183/'DA-12'!F$113,0)</f>
        <v>16.064130947165246</v>
      </c>
      <c r="T183" s="745">
        <f ca="1">IF(I183&lt;&gt;0,+I183/'DA-12'!G$113,0)</f>
        <v>16.160021398567704</v>
      </c>
      <c r="U183" s="745">
        <f ca="1">IF(J183&lt;&gt;0,+J183/'DA-12'!H$113,0)</f>
        <v>16.255532308719921</v>
      </c>
      <c r="V183" s="745">
        <f ca="1">IF(K183&lt;&gt;0,+K183/'DA-12'!I$113,0)</f>
        <v>16.350445851938957</v>
      </c>
    </row>
    <row r="184" spans="1:22" s="744" customFormat="1" x14ac:dyDescent="0.2">
      <c r="A184" s="5"/>
      <c r="B184" s="249"/>
      <c r="C184" s="423">
        <v>0</v>
      </c>
      <c r="D184" s="424">
        <v>0</v>
      </c>
      <c r="E184" s="817">
        <v>0</v>
      </c>
      <c r="F184" s="385">
        <v>0</v>
      </c>
      <c r="G184" s="382">
        <v>0</v>
      </c>
      <c r="H184" s="382">
        <v>0</v>
      </c>
      <c r="I184" s="382">
        <v>0</v>
      </c>
      <c r="J184" s="382">
        <v>0</v>
      </c>
      <c r="K184" s="382">
        <v>0</v>
      </c>
      <c r="P184" s="385"/>
      <c r="Q184" s="745">
        <f>IF(F184&lt;&gt;0,+F184/'DA-12'!D$114,0)</f>
        <v>0</v>
      </c>
      <c r="R184" s="745">
        <f>IF(G184&lt;&gt;0,+G184/'DA-12'!E$114,0)</f>
        <v>0</v>
      </c>
      <c r="S184" s="745">
        <f>IF(H184&lt;&gt;0,+H184/'DA-12'!F$114,0)</f>
        <v>0</v>
      </c>
      <c r="T184" s="745">
        <f>IF(I184&lt;&gt;0,+I184/'DA-12'!G$114,0)</f>
        <v>0</v>
      </c>
      <c r="U184" s="745">
        <f>IF(J184&lt;&gt;0,+J184/'DA-12'!H$114,0)</f>
        <v>0</v>
      </c>
      <c r="V184" s="745">
        <f>IF(K184&lt;&gt;0,+K184/'DA-12'!I$114,0)</f>
        <v>0</v>
      </c>
    </row>
    <row r="185" spans="1:22" s="744" customFormat="1" x14ac:dyDescent="0.2">
      <c r="A185" s="5"/>
      <c r="B185" s="249"/>
      <c r="C185" s="423">
        <v>0</v>
      </c>
      <c r="D185" s="424">
        <v>0</v>
      </c>
      <c r="E185" s="817">
        <v>0</v>
      </c>
      <c r="F185" s="385">
        <v>0</v>
      </c>
      <c r="G185" s="382">
        <v>0</v>
      </c>
      <c r="H185" s="382">
        <v>0</v>
      </c>
      <c r="I185" s="382">
        <v>0</v>
      </c>
      <c r="J185" s="382">
        <v>0</v>
      </c>
      <c r="K185" s="382">
        <v>0</v>
      </c>
      <c r="P185" s="385"/>
      <c r="Q185" s="745">
        <f>IF(F185&lt;&gt;0,+F185/'DA-12'!D$115,0)</f>
        <v>0</v>
      </c>
      <c r="R185" s="745">
        <f>IF(G185&lt;&gt;0,+G185/'DA-12'!E$115,0)</f>
        <v>0</v>
      </c>
      <c r="S185" s="745">
        <f>IF(H185&lt;&gt;0,+H185/'DA-12'!F$115,0)</f>
        <v>0</v>
      </c>
      <c r="T185" s="745">
        <f>IF(I185&lt;&gt;0,+I185/'DA-12'!G$115,0)</f>
        <v>0</v>
      </c>
      <c r="U185" s="745">
        <f>IF(J185&lt;&gt;0,+J185/'DA-12'!H$115,0)</f>
        <v>0</v>
      </c>
      <c r="V185" s="745">
        <f>IF(K185&lt;&gt;0,+K185/'DA-12'!I$115,0)</f>
        <v>0</v>
      </c>
    </row>
    <row r="186" spans="1:22" s="744" customFormat="1" x14ac:dyDescent="0.2">
      <c r="A186" s="5"/>
      <c r="B186" s="249"/>
      <c r="C186" s="423">
        <v>0</v>
      </c>
      <c r="D186" s="424">
        <v>0</v>
      </c>
      <c r="E186" s="817">
        <v>0</v>
      </c>
      <c r="F186" s="385">
        <v>0</v>
      </c>
      <c r="G186" s="382">
        <v>0</v>
      </c>
      <c r="H186" s="382">
        <v>0</v>
      </c>
      <c r="I186" s="382">
        <v>0</v>
      </c>
      <c r="J186" s="382">
        <v>0</v>
      </c>
      <c r="K186" s="382">
        <v>0</v>
      </c>
      <c r="P186" s="385"/>
      <c r="Q186" s="745">
        <f>IF(F186&lt;&gt;0,+F186/'DA-12'!D$116,0)</f>
        <v>0</v>
      </c>
      <c r="R186" s="745">
        <f>IF(G186&lt;&gt;0,+G186/'DA-12'!E$116,0)</f>
        <v>0</v>
      </c>
      <c r="S186" s="745">
        <f>IF(H186&lt;&gt;0,+H186/'DA-12'!F$116,0)</f>
        <v>0</v>
      </c>
      <c r="T186" s="745">
        <f>IF(I186&lt;&gt;0,+I186/'DA-12'!G$116,0)</f>
        <v>0</v>
      </c>
      <c r="U186" s="745">
        <f>IF(J186&lt;&gt;0,+J186/'DA-12'!H$116,0)</f>
        <v>0</v>
      </c>
      <c r="V186" s="745">
        <f>IF(K186&lt;&gt;0,+K186/'DA-12'!I$116,0)</f>
        <v>0</v>
      </c>
    </row>
    <row r="187" spans="1:22" s="744" customFormat="1" x14ac:dyDescent="0.2">
      <c r="A187" s="5"/>
      <c r="B187" s="249"/>
      <c r="C187" s="423">
        <v>0</v>
      </c>
      <c r="D187" s="424">
        <v>0</v>
      </c>
      <c r="E187" s="817">
        <v>0</v>
      </c>
      <c r="F187" s="385">
        <v>0</v>
      </c>
      <c r="G187" s="382">
        <v>0</v>
      </c>
      <c r="H187" s="382">
        <v>0</v>
      </c>
      <c r="I187" s="382">
        <v>0</v>
      </c>
      <c r="J187" s="382">
        <v>0</v>
      </c>
      <c r="K187" s="382">
        <v>0</v>
      </c>
      <c r="P187" s="385"/>
      <c r="Q187" s="745">
        <f>IF(F187&lt;&gt;0,+F187/'DA-12'!D$117,0)</f>
        <v>0</v>
      </c>
      <c r="R187" s="745">
        <f>IF(G187&lt;&gt;0,+G187/'DA-12'!E$117,0)</f>
        <v>0</v>
      </c>
      <c r="S187" s="745">
        <f>IF(H187&lt;&gt;0,+H187/'DA-12'!F$117,0)</f>
        <v>0</v>
      </c>
      <c r="T187" s="745">
        <f>IF(I187&lt;&gt;0,+I187/'DA-12'!G$117,0)</f>
        <v>0</v>
      </c>
      <c r="U187" s="745">
        <f>IF(J187&lt;&gt;0,+J187/'DA-12'!H$117,0)</f>
        <v>0</v>
      </c>
      <c r="V187" s="745">
        <f>IF(K187&lt;&gt;0,+K187/'DA-12'!I$117,0)</f>
        <v>0</v>
      </c>
    </row>
    <row r="188" spans="1:22" s="744" customFormat="1" x14ac:dyDescent="0.2">
      <c r="A188" s="5"/>
      <c r="B188" s="249"/>
      <c r="C188" s="423">
        <v>0</v>
      </c>
      <c r="D188" s="424">
        <v>0</v>
      </c>
      <c r="E188" s="817">
        <v>0</v>
      </c>
      <c r="F188" s="385">
        <v>0</v>
      </c>
      <c r="G188" s="382">
        <v>0</v>
      </c>
      <c r="H188" s="382">
        <v>0</v>
      </c>
      <c r="I188" s="382">
        <v>0</v>
      </c>
      <c r="J188" s="382">
        <v>0</v>
      </c>
      <c r="K188" s="382">
        <v>0</v>
      </c>
      <c r="P188" s="385"/>
      <c r="Q188" s="745">
        <f>IF(F188&lt;&gt;0,+F188/'DA-12'!D$118,0)</f>
        <v>0</v>
      </c>
      <c r="R188" s="745">
        <f>IF(G188&lt;&gt;0,+G188/'DA-12'!E$118,0)</f>
        <v>0</v>
      </c>
      <c r="S188" s="745">
        <f>IF(H188&lt;&gt;0,+H188/'DA-12'!F$118,0)</f>
        <v>0</v>
      </c>
      <c r="T188" s="745">
        <f>IF(I188&lt;&gt;0,+I188/'DA-12'!G$118,0)</f>
        <v>0</v>
      </c>
      <c r="U188" s="745">
        <f>IF(J188&lt;&gt;0,+J188/'DA-12'!H$118,0)</f>
        <v>0</v>
      </c>
      <c r="V188" s="745">
        <f>IF(K188&lt;&gt;0,+K188/'DA-12'!I$118,0)</f>
        <v>0</v>
      </c>
    </row>
    <row r="189" spans="1:22" x14ac:dyDescent="0.2">
      <c r="A189" s="5"/>
      <c r="B189" s="249" t="str">
        <f ca="1">+'I-4 History'!B115</f>
        <v>DA-13</v>
      </c>
      <c r="C189" s="14" t="str">
        <f ca="1">+'I-4 History'!C115</f>
        <v>Substation Property Maintenance</v>
      </c>
      <c r="D189" s="417"/>
      <c r="E189" s="504"/>
      <c r="F189" s="11"/>
      <c r="G189" s="11"/>
      <c r="H189" s="11"/>
      <c r="I189" s="11"/>
      <c r="J189" s="11"/>
      <c r="K189" s="11"/>
      <c r="P189" s="11"/>
      <c r="Q189" s="11"/>
      <c r="R189" s="11"/>
      <c r="S189" s="11"/>
      <c r="T189" s="11"/>
      <c r="U189" s="11"/>
      <c r="V189" s="11"/>
    </row>
    <row r="190" spans="1:22" x14ac:dyDescent="0.2">
      <c r="A190" s="5"/>
      <c r="B190" s="249"/>
      <c r="C190" s="422" t="s">
        <v>74</v>
      </c>
      <c r="D190" s="415"/>
      <c r="E190" s="504"/>
      <c r="F190" s="11"/>
      <c r="G190" s="11"/>
      <c r="H190" s="11"/>
      <c r="I190" s="11"/>
      <c r="J190" s="11"/>
      <c r="K190" s="11"/>
      <c r="P190" s="11"/>
      <c r="Q190" s="11"/>
      <c r="R190" s="11"/>
      <c r="S190" s="11"/>
      <c r="T190" s="11"/>
      <c r="U190" s="11"/>
      <c r="V190" s="11"/>
    </row>
    <row r="191" spans="1:22" x14ac:dyDescent="0.2">
      <c r="A191" s="5"/>
      <c r="B191" s="249"/>
      <c r="C191" s="423" t="str">
        <f t="array" ref="C191:D196">+'DA-13'!$A$77:$B$82</f>
        <v>Output Growth</v>
      </c>
      <c r="D191" s="424" t="str">
        <v>Other</v>
      </c>
      <c r="E191" s="817">
        <f t="array" ref="E191:K196" ca="1">+'DA-13'!$N$77:$T$82</f>
        <v>0</v>
      </c>
      <c r="F191" s="385">
        <f ca="1"/>
        <v>0</v>
      </c>
      <c r="G191" s="382">
        <f ca="1"/>
        <v>6.9315461753734736E-2</v>
      </c>
      <c r="H191" s="382">
        <f ca="1"/>
        <v>0.12868624984431987</v>
      </c>
      <c r="I191" s="382">
        <f ca="1"/>
        <v>0.17710953843516236</v>
      </c>
      <c r="J191" s="382">
        <f ca="1"/>
        <v>0.22534116419385061</v>
      </c>
      <c r="K191" s="382">
        <f ca="1"/>
        <v>0.273271128306597</v>
      </c>
      <c r="L191" s="764"/>
      <c r="M191" s="764"/>
      <c r="N191" s="764"/>
      <c r="O191" s="764"/>
      <c r="P191" s="385"/>
      <c r="Q191" s="745">
        <f ca="1">IF(F191&lt;&gt;0,+F191/'DA-13'!D$77,0)</f>
        <v>0</v>
      </c>
      <c r="R191" s="745">
        <f ca="1">IF(G191&lt;&gt;0,+G191/'DA-13'!E$77,0)</f>
        <v>7.983467123497153</v>
      </c>
      <c r="S191" s="745">
        <f ca="1">IF(H191&lt;&gt;0,+H191/'DA-13'!F$77,0)</f>
        <v>7.9834671234971522</v>
      </c>
      <c r="T191" s="745">
        <f ca="1">IF(I191&lt;&gt;0,+I191/'DA-13'!G$77,0)</f>
        <v>7.9834671234971522</v>
      </c>
      <c r="U191" s="745">
        <f ca="1">IF(J191&lt;&gt;0,+J191/'DA-13'!H$77,0)</f>
        <v>7.9834671234971522</v>
      </c>
      <c r="V191" s="745">
        <f ca="1">IF(K191&lt;&gt;0,+K191/'DA-13'!I$77,0)</f>
        <v>7.9834671234971513</v>
      </c>
    </row>
    <row r="192" spans="1:22" x14ac:dyDescent="0.2">
      <c r="A192" s="5"/>
      <c r="B192" s="249"/>
      <c r="C192" s="423" t="str">
        <v>Productivity Growth</v>
      </c>
      <c r="D192" s="424" t="str">
        <v>Other</v>
      </c>
      <c r="E192" s="817">
        <f ca="1"/>
        <v>0</v>
      </c>
      <c r="F192" s="385">
        <f ca="1"/>
        <v>0</v>
      </c>
      <c r="G192" s="382">
        <f ca="1"/>
        <v>0</v>
      </c>
      <c r="H192" s="382">
        <f ca="1"/>
        <v>0</v>
      </c>
      <c r="I192" s="382">
        <f ca="1"/>
        <v>0</v>
      </c>
      <c r="J192" s="382">
        <f ca="1"/>
        <v>0</v>
      </c>
      <c r="K192" s="382">
        <f ca="1"/>
        <v>0</v>
      </c>
      <c r="L192" s="764"/>
      <c r="M192" s="764"/>
      <c r="N192" s="764"/>
      <c r="O192" s="764"/>
      <c r="P192" s="385"/>
      <c r="Q192" s="745">
        <f ca="1">IF(F192&lt;&gt;0,+F192/'DA-13'!D$78,0)</f>
        <v>0</v>
      </c>
      <c r="R192" s="745">
        <f ca="1">IF(G192&lt;&gt;0,+G192/'DA-13'!E$78,0)</f>
        <v>0</v>
      </c>
      <c r="S192" s="745">
        <f ca="1">IF(H192&lt;&gt;0,+H192/'DA-13'!F$78,0)</f>
        <v>0</v>
      </c>
      <c r="T192" s="745">
        <f ca="1">IF(I192&lt;&gt;0,+I192/'DA-13'!G$78,0)</f>
        <v>0</v>
      </c>
      <c r="U192" s="745">
        <f ca="1">IF(J192&lt;&gt;0,+J192/'DA-13'!H$78,0)</f>
        <v>0</v>
      </c>
      <c r="V192" s="745">
        <f ca="1">IF(K192&lt;&gt;0,+K192/'DA-13'!I$78,0)</f>
        <v>0</v>
      </c>
    </row>
    <row r="193" spans="1:22" x14ac:dyDescent="0.2">
      <c r="A193" s="5"/>
      <c r="B193" s="249"/>
      <c r="C193" s="423">
        <v>0</v>
      </c>
      <c r="D193" s="424">
        <v>0</v>
      </c>
      <c r="E193" s="817">
        <v>0</v>
      </c>
      <c r="F193" s="385">
        <v>0</v>
      </c>
      <c r="G193" s="382">
        <v>0</v>
      </c>
      <c r="H193" s="382">
        <v>0</v>
      </c>
      <c r="I193" s="382">
        <v>0</v>
      </c>
      <c r="J193" s="382">
        <v>0</v>
      </c>
      <c r="K193" s="382">
        <v>0</v>
      </c>
      <c r="L193" s="764"/>
      <c r="M193" s="764"/>
      <c r="N193" s="764"/>
      <c r="O193" s="764"/>
      <c r="P193" s="385"/>
      <c r="Q193" s="745">
        <f>IF(F193&lt;&gt;0,+F193/'DA-13'!D$79,0)</f>
        <v>0</v>
      </c>
      <c r="R193" s="745">
        <f>IF(G193&lt;&gt;0,+G193/'DA-13'!E$79,0)</f>
        <v>0</v>
      </c>
      <c r="S193" s="745">
        <f>IF(H193&lt;&gt;0,+H193/'DA-13'!F$79,0)</f>
        <v>0</v>
      </c>
      <c r="T193" s="745">
        <f>IF(I193&lt;&gt;0,+I193/'DA-13'!G$79,0)</f>
        <v>0</v>
      </c>
      <c r="U193" s="745">
        <f>IF(J193&lt;&gt;0,+J193/'DA-13'!H$79,0)</f>
        <v>0</v>
      </c>
      <c r="V193" s="745">
        <f>IF(K193&lt;&gt;0,+K193/'DA-13'!I$79,0)</f>
        <v>0</v>
      </c>
    </row>
    <row r="194" spans="1:22" s="764" customFormat="1" x14ac:dyDescent="0.2">
      <c r="A194" s="5"/>
      <c r="B194" s="249"/>
      <c r="C194" s="423">
        <v>0</v>
      </c>
      <c r="D194" s="424">
        <v>0</v>
      </c>
      <c r="E194" s="817">
        <v>0</v>
      </c>
      <c r="F194" s="385">
        <v>0</v>
      </c>
      <c r="G194" s="382">
        <v>0</v>
      </c>
      <c r="H194" s="382">
        <v>0</v>
      </c>
      <c r="I194" s="382">
        <v>0</v>
      </c>
      <c r="J194" s="382">
        <v>0</v>
      </c>
      <c r="K194" s="382">
        <v>0</v>
      </c>
      <c r="P194" s="385"/>
      <c r="Q194" s="745">
        <f>IF(F194&lt;&gt;0,+F194/'DA-13'!D$80,0)</f>
        <v>0</v>
      </c>
      <c r="R194" s="745">
        <f>IF(G194&lt;&gt;0,+G194/'DA-13'!E$80,0)</f>
        <v>0</v>
      </c>
      <c r="S194" s="745">
        <f>IF(H194&lt;&gt;0,+H194/'DA-13'!F$80,0)</f>
        <v>0</v>
      </c>
      <c r="T194" s="745">
        <f>IF(I194&lt;&gt;0,+I194/'DA-13'!G$80,0)</f>
        <v>0</v>
      </c>
      <c r="U194" s="745">
        <f>IF(J194&lt;&gt;0,+J194/'DA-13'!H$80,0)</f>
        <v>0</v>
      </c>
      <c r="V194" s="745">
        <f>IF(K194&lt;&gt;0,+K194/'DA-13'!I$80,0)</f>
        <v>0</v>
      </c>
    </row>
    <row r="195" spans="1:22" s="764" customFormat="1" x14ac:dyDescent="0.2">
      <c r="A195" s="5"/>
      <c r="B195" s="249"/>
      <c r="C195" s="423">
        <v>0</v>
      </c>
      <c r="D195" s="424">
        <v>0</v>
      </c>
      <c r="E195" s="817">
        <v>0</v>
      </c>
      <c r="F195" s="385">
        <v>0</v>
      </c>
      <c r="G195" s="382">
        <v>0</v>
      </c>
      <c r="H195" s="382">
        <v>0</v>
      </c>
      <c r="I195" s="382">
        <v>0</v>
      </c>
      <c r="J195" s="382">
        <v>0</v>
      </c>
      <c r="K195" s="382">
        <v>0</v>
      </c>
      <c r="P195" s="385"/>
      <c r="Q195" s="745">
        <f>IF(F195&lt;&gt;0,+F195/'DA-13'!D$81,0)</f>
        <v>0</v>
      </c>
      <c r="R195" s="745">
        <f>IF(G195&lt;&gt;0,+G195/'DA-13'!E$81,0)</f>
        <v>0</v>
      </c>
      <c r="S195" s="745">
        <f>IF(H195&lt;&gt;0,+H195/'DA-13'!F$81,0)</f>
        <v>0</v>
      </c>
      <c r="T195" s="745">
        <f>IF(I195&lt;&gt;0,+I195/'DA-13'!G$81,0)</f>
        <v>0</v>
      </c>
      <c r="U195" s="745">
        <f>IF(J195&lt;&gt;0,+J195/'DA-13'!H$81,0)</f>
        <v>0</v>
      </c>
      <c r="V195" s="745">
        <f>IF(K195&lt;&gt;0,+K195/'DA-13'!I$81,0)</f>
        <v>0</v>
      </c>
    </row>
    <row r="196" spans="1:22" s="764" customFormat="1" x14ac:dyDescent="0.2">
      <c r="A196" s="5"/>
      <c r="B196" s="249"/>
      <c r="C196" s="423">
        <v>0</v>
      </c>
      <c r="D196" s="424">
        <v>0</v>
      </c>
      <c r="E196" s="817">
        <v>0</v>
      </c>
      <c r="F196" s="385">
        <v>0</v>
      </c>
      <c r="G196" s="382">
        <v>0</v>
      </c>
      <c r="H196" s="382">
        <v>0</v>
      </c>
      <c r="I196" s="382">
        <v>0</v>
      </c>
      <c r="J196" s="382">
        <v>0</v>
      </c>
      <c r="K196" s="382">
        <v>0</v>
      </c>
      <c r="P196" s="385"/>
      <c r="Q196" s="745">
        <f>IF(F196&lt;&gt;0,+F196/'DA-13'!D$82,0)</f>
        <v>0</v>
      </c>
      <c r="R196" s="745">
        <f>IF(G196&lt;&gt;0,+G196/'DA-13'!E$82,0)</f>
        <v>0</v>
      </c>
      <c r="S196" s="745">
        <f>IF(H196&lt;&gt;0,+H196/'DA-13'!F$82,0)</f>
        <v>0</v>
      </c>
      <c r="T196" s="745">
        <f>IF(I196&lt;&gt;0,+I196/'DA-13'!G$82,0)</f>
        <v>0</v>
      </c>
      <c r="U196" s="745">
        <f>IF(J196&lt;&gt;0,+J196/'DA-13'!H$82,0)</f>
        <v>0</v>
      </c>
      <c r="V196" s="745">
        <f>IF(K196&lt;&gt;0,+K196/'DA-13'!I$82,0)</f>
        <v>0</v>
      </c>
    </row>
    <row r="197" spans="1:22" x14ac:dyDescent="0.2">
      <c r="A197" s="5"/>
      <c r="B197" s="249"/>
      <c r="C197" s="422" t="s">
        <v>73</v>
      </c>
      <c r="D197" s="416"/>
      <c r="E197" s="818"/>
      <c r="F197" s="386"/>
      <c r="G197" s="384"/>
      <c r="H197" s="384"/>
      <c r="I197" s="384"/>
      <c r="J197" s="384"/>
      <c r="K197" s="384"/>
      <c r="P197" s="386"/>
      <c r="Q197" s="384"/>
      <c r="R197" s="384"/>
      <c r="S197" s="384"/>
      <c r="T197" s="384"/>
      <c r="U197" s="384"/>
      <c r="V197" s="384"/>
    </row>
    <row r="198" spans="1:22" s="744" customFormat="1" x14ac:dyDescent="0.2">
      <c r="A198" s="5"/>
      <c r="B198" s="249"/>
      <c r="C198" s="423" t="str">
        <f t="array" ref="C198:D203">+'DA-13'!$A$113:$B$119</f>
        <v>Labour</v>
      </c>
      <c r="D198" s="424" t="str">
        <v>Other</v>
      </c>
      <c r="E198" s="817">
        <f t="array" ref="E198:K203" ca="1">+'DA-13'!$N$113:$T$119</f>
        <v>0</v>
      </c>
      <c r="F198" s="385">
        <f ca="1"/>
        <v>0</v>
      </c>
      <c r="G198" s="382">
        <f ca="1"/>
        <v>3.7522425458962144E-2</v>
      </c>
      <c r="H198" s="382">
        <f ca="1"/>
        <v>8.9720039218282921E-2</v>
      </c>
      <c r="I198" s="382">
        <f ca="1"/>
        <v>0.14995163882423918</v>
      </c>
      <c r="J198" s="382">
        <f ca="1"/>
        <v>0.20529401050726817</v>
      </c>
      <c r="K198" s="382">
        <f ca="1"/>
        <v>0.25517336272725583</v>
      </c>
      <c r="P198" s="385"/>
      <c r="Q198" s="745">
        <f ca="1">IF(F198&lt;&gt;0,+F198/'DA-13'!D$113,0)</f>
        <v>0</v>
      </c>
      <c r="R198" s="745">
        <f ca="1">IF(G198&lt;&gt;0,+G198/'DA-13'!E$113,0)</f>
        <v>8.0527825852508865</v>
      </c>
      <c r="S198" s="745">
        <f ca="1">IF(H198&lt;&gt;0,+H198/'DA-13'!F$113,0)</f>
        <v>8.1121533733414726</v>
      </c>
      <c r="T198" s="745">
        <f ca="1">IF(I198&lt;&gt;0,+I198/'DA-13'!G$113,0)</f>
        <v>8.1605766619323141</v>
      </c>
      <c r="U198" s="745">
        <f ca="1">IF(J198&lt;&gt;0,+J198/'DA-13'!H$113,0)</f>
        <v>8.2088082876910029</v>
      </c>
      <c r="V198" s="745">
        <f ca="1">IF(K198&lt;&gt;0,+K198/'DA-13'!I$113,0)</f>
        <v>8.2567382518037498</v>
      </c>
    </row>
    <row r="199" spans="1:22" s="744" customFormat="1" x14ac:dyDescent="0.2">
      <c r="A199" s="5"/>
      <c r="B199" s="249"/>
      <c r="C199" s="423">
        <v>0</v>
      </c>
      <c r="D199" s="424">
        <v>0</v>
      </c>
      <c r="E199" s="817">
        <v>0</v>
      </c>
      <c r="F199" s="385">
        <v>0</v>
      </c>
      <c r="G199" s="382">
        <v>0</v>
      </c>
      <c r="H199" s="382">
        <v>0</v>
      </c>
      <c r="I199" s="382">
        <v>0</v>
      </c>
      <c r="J199" s="382">
        <v>0</v>
      </c>
      <c r="K199" s="382">
        <v>0</v>
      </c>
      <c r="P199" s="385"/>
      <c r="Q199" s="745">
        <f>IF(F199&lt;&gt;0,+F199/'DA-13'!D$114,0)</f>
        <v>0</v>
      </c>
      <c r="R199" s="745">
        <f>IF(G199&lt;&gt;0,+G199/'DA-13'!E$114,0)</f>
        <v>0</v>
      </c>
      <c r="S199" s="745">
        <f>IF(H199&lt;&gt;0,+H199/'DA-13'!F$114,0)</f>
        <v>0</v>
      </c>
      <c r="T199" s="745">
        <f>IF(I199&lt;&gt;0,+I199/'DA-13'!G$114,0)</f>
        <v>0</v>
      </c>
      <c r="U199" s="745">
        <f>IF(J199&lt;&gt;0,+J199/'DA-13'!H$114,0)</f>
        <v>0</v>
      </c>
      <c r="V199" s="745">
        <f>IF(K199&lt;&gt;0,+K199/'DA-13'!I$114,0)</f>
        <v>0</v>
      </c>
    </row>
    <row r="200" spans="1:22" s="744" customFormat="1" x14ac:dyDescent="0.2">
      <c r="A200" s="5"/>
      <c r="B200" s="249"/>
      <c r="C200" s="423">
        <v>0</v>
      </c>
      <c r="D200" s="424">
        <v>0</v>
      </c>
      <c r="E200" s="817">
        <v>0</v>
      </c>
      <c r="F200" s="385">
        <v>0</v>
      </c>
      <c r="G200" s="382">
        <v>0</v>
      </c>
      <c r="H200" s="382">
        <v>0</v>
      </c>
      <c r="I200" s="382">
        <v>0</v>
      </c>
      <c r="J200" s="382">
        <v>0</v>
      </c>
      <c r="K200" s="382">
        <v>0</v>
      </c>
      <c r="P200" s="385"/>
      <c r="Q200" s="745">
        <f>IF(F200&lt;&gt;0,+F200/'DA-13'!D$115,0)</f>
        <v>0</v>
      </c>
      <c r="R200" s="745">
        <f>IF(G200&lt;&gt;0,+G200/'DA-13'!E$115,0)</f>
        <v>0</v>
      </c>
      <c r="S200" s="745">
        <f>IF(H200&lt;&gt;0,+H200/'DA-13'!F$115,0)</f>
        <v>0</v>
      </c>
      <c r="T200" s="745">
        <f>IF(I200&lt;&gt;0,+I200/'DA-13'!G$115,0)</f>
        <v>0</v>
      </c>
      <c r="U200" s="745">
        <f>IF(J200&lt;&gt;0,+J200/'DA-13'!H$115,0)</f>
        <v>0</v>
      </c>
      <c r="V200" s="745">
        <f>IF(K200&lt;&gt;0,+K200/'DA-13'!I$115,0)</f>
        <v>0</v>
      </c>
    </row>
    <row r="201" spans="1:22" s="744" customFormat="1" x14ac:dyDescent="0.2">
      <c r="A201" s="5"/>
      <c r="B201" s="249"/>
      <c r="C201" s="423">
        <v>0</v>
      </c>
      <c r="D201" s="424">
        <v>0</v>
      </c>
      <c r="E201" s="817">
        <v>0</v>
      </c>
      <c r="F201" s="385">
        <v>0</v>
      </c>
      <c r="G201" s="382">
        <v>0</v>
      </c>
      <c r="H201" s="382">
        <v>0</v>
      </c>
      <c r="I201" s="382">
        <v>0</v>
      </c>
      <c r="J201" s="382">
        <v>0</v>
      </c>
      <c r="K201" s="382">
        <v>0</v>
      </c>
      <c r="P201" s="385"/>
      <c r="Q201" s="745">
        <f>IF(F201&lt;&gt;0,+F201/'DA-13'!D$116,0)</f>
        <v>0</v>
      </c>
      <c r="R201" s="745">
        <f>IF(G201&lt;&gt;0,+G201/'DA-13'!E$116,0)</f>
        <v>0</v>
      </c>
      <c r="S201" s="745">
        <f>IF(H201&lt;&gt;0,+H201/'DA-13'!F$116,0)</f>
        <v>0</v>
      </c>
      <c r="T201" s="745">
        <f>IF(I201&lt;&gt;0,+I201/'DA-13'!G$116,0)</f>
        <v>0</v>
      </c>
      <c r="U201" s="745">
        <f>IF(J201&lt;&gt;0,+J201/'DA-13'!H$116,0)</f>
        <v>0</v>
      </c>
      <c r="V201" s="745">
        <f>IF(K201&lt;&gt;0,+K201/'DA-13'!I$116,0)</f>
        <v>0</v>
      </c>
    </row>
    <row r="202" spans="1:22" s="744" customFormat="1" x14ac:dyDescent="0.2">
      <c r="A202" s="5"/>
      <c r="B202" s="249"/>
      <c r="C202" s="423">
        <v>0</v>
      </c>
      <c r="D202" s="424">
        <v>0</v>
      </c>
      <c r="E202" s="817">
        <v>0</v>
      </c>
      <c r="F202" s="385">
        <v>0</v>
      </c>
      <c r="G202" s="382">
        <v>0</v>
      </c>
      <c r="H202" s="382">
        <v>0</v>
      </c>
      <c r="I202" s="382">
        <v>0</v>
      </c>
      <c r="J202" s="382">
        <v>0</v>
      </c>
      <c r="K202" s="382">
        <v>0</v>
      </c>
      <c r="P202" s="385"/>
      <c r="Q202" s="745">
        <f>IF(F202&lt;&gt;0,+F202/'DA-13'!D$117,0)</f>
        <v>0</v>
      </c>
      <c r="R202" s="745">
        <f>IF(G202&lt;&gt;0,+G202/'DA-13'!E$117,0)</f>
        <v>0</v>
      </c>
      <c r="S202" s="745">
        <f>IF(H202&lt;&gt;0,+H202/'DA-13'!F$117,0)</f>
        <v>0</v>
      </c>
      <c r="T202" s="745">
        <f>IF(I202&lt;&gt;0,+I202/'DA-13'!G$117,0)</f>
        <v>0</v>
      </c>
      <c r="U202" s="745">
        <f>IF(J202&lt;&gt;0,+J202/'DA-13'!H$117,0)</f>
        <v>0</v>
      </c>
      <c r="V202" s="745">
        <f>IF(K202&lt;&gt;0,+K202/'DA-13'!I$117,0)</f>
        <v>0</v>
      </c>
    </row>
    <row r="203" spans="1:22" s="744" customFormat="1" x14ac:dyDescent="0.2">
      <c r="A203" s="5"/>
      <c r="B203" s="249"/>
      <c r="C203" s="423">
        <v>0</v>
      </c>
      <c r="D203" s="424">
        <v>0</v>
      </c>
      <c r="E203" s="817">
        <v>0</v>
      </c>
      <c r="F203" s="385">
        <v>0</v>
      </c>
      <c r="G203" s="382">
        <v>0</v>
      </c>
      <c r="H203" s="382">
        <v>0</v>
      </c>
      <c r="I203" s="382">
        <v>0</v>
      </c>
      <c r="J203" s="382">
        <v>0</v>
      </c>
      <c r="K203" s="382">
        <v>0</v>
      </c>
      <c r="P203" s="385"/>
      <c r="Q203" s="745">
        <f>IF(F203&lt;&gt;0,+F203/'DA-13'!D$118,0)</f>
        <v>0</v>
      </c>
      <c r="R203" s="745">
        <f>IF(G203&lt;&gt;0,+G203/'DA-13'!E$118,0)</f>
        <v>0</v>
      </c>
      <c r="S203" s="745">
        <f>IF(H203&lt;&gt;0,+H203/'DA-13'!F$118,0)</f>
        <v>0</v>
      </c>
      <c r="T203" s="745">
        <f>IF(I203&lt;&gt;0,+I203/'DA-13'!G$118,0)</f>
        <v>0</v>
      </c>
      <c r="U203" s="745">
        <f>IF(J203&lt;&gt;0,+J203/'DA-13'!H$118,0)</f>
        <v>0</v>
      </c>
      <c r="V203" s="745">
        <f>IF(K203&lt;&gt;0,+K203/'DA-13'!I$118,0)</f>
        <v>0</v>
      </c>
    </row>
    <row r="204" spans="1:22" x14ac:dyDescent="0.2">
      <c r="A204" s="5"/>
      <c r="B204" s="249" t="str">
        <f ca="1">+'I-4 History'!B124</f>
        <v>DA-14</v>
      </c>
      <c r="C204" s="14" t="str">
        <f ca="1">+'I-4 History'!C124</f>
        <v>Vegetation Management</v>
      </c>
      <c r="D204" s="417"/>
      <c r="E204" s="504"/>
      <c r="F204" s="11"/>
      <c r="G204" s="11"/>
      <c r="H204" s="11"/>
      <c r="I204" s="11"/>
      <c r="J204" s="11"/>
      <c r="K204" s="11"/>
      <c r="P204" s="11"/>
      <c r="Q204" s="11"/>
      <c r="R204" s="11"/>
      <c r="S204" s="11"/>
      <c r="T204" s="11"/>
      <c r="U204" s="11"/>
      <c r="V204" s="11"/>
    </row>
    <row r="205" spans="1:22" x14ac:dyDescent="0.2">
      <c r="A205" s="5"/>
      <c r="B205" s="249"/>
      <c r="C205" s="422" t="s">
        <v>74</v>
      </c>
      <c r="D205" s="415"/>
      <c r="E205" s="504"/>
      <c r="F205" s="11"/>
      <c r="G205" s="11"/>
      <c r="H205" s="11"/>
      <c r="I205" s="11"/>
      <c r="J205" s="11"/>
      <c r="K205" s="11"/>
      <c r="P205" s="11"/>
      <c r="Q205" s="11"/>
      <c r="R205" s="11"/>
      <c r="S205" s="11"/>
      <c r="T205" s="11"/>
      <c r="U205" s="11"/>
      <c r="V205" s="11"/>
    </row>
    <row r="206" spans="1:22" x14ac:dyDescent="0.2">
      <c r="A206" s="5"/>
      <c r="B206" s="249"/>
      <c r="C206" s="423" t="str">
        <f t="array" ref="C206:D211">+'DA-14'!$A$77:$B$82</f>
        <v>Output Growth</v>
      </c>
      <c r="D206" s="424" t="str">
        <v>Other</v>
      </c>
      <c r="E206" s="817">
        <f t="array" ref="E206:K211" ca="1">+'DA-14'!$N$77:$T$82</f>
        <v>0</v>
      </c>
      <c r="F206" s="385">
        <f ca="1"/>
        <v>0</v>
      </c>
      <c r="G206" s="382">
        <f ca="1"/>
        <v>0.34029834619821925</v>
      </c>
      <c r="H206" s="382">
        <f ca="1"/>
        <v>0.63177416542440323</v>
      </c>
      <c r="I206" s="382">
        <f ca="1"/>
        <v>0.86950416978457679</v>
      </c>
      <c r="J206" s="382">
        <f ca="1"/>
        <v>1.1062932218209891</v>
      </c>
      <c r="K206" s="382">
        <f ca="1"/>
        <v>1.3416012917413167</v>
      </c>
      <c r="L206" s="764"/>
      <c r="M206" s="764"/>
      <c r="N206" s="764"/>
      <c r="O206" s="764"/>
      <c r="P206" s="385"/>
      <c r="Q206" s="745">
        <f ca="1">IF(F206&lt;&gt;0,+F206/'DA-14'!D$77,0)</f>
        <v>0</v>
      </c>
      <c r="R206" s="745">
        <f ca="1">IF(G206&lt;&gt;0,+G206/'DA-14'!E$77,0)</f>
        <v>39.194150775567124</v>
      </c>
      <c r="S206" s="745">
        <f ca="1">IF(H206&lt;&gt;0,+H206/'DA-14'!F$77,0)</f>
        <v>39.194150775567124</v>
      </c>
      <c r="T206" s="745">
        <f ca="1">IF(I206&lt;&gt;0,+I206/'DA-14'!G$77,0)</f>
        <v>39.194150775567124</v>
      </c>
      <c r="U206" s="745">
        <f ca="1">IF(J206&lt;&gt;0,+J206/'DA-14'!H$77,0)</f>
        <v>39.194150775567124</v>
      </c>
      <c r="V206" s="745">
        <f ca="1">IF(K206&lt;&gt;0,+K206/'DA-14'!I$77,0)</f>
        <v>39.194150775567124</v>
      </c>
    </row>
    <row r="207" spans="1:22" x14ac:dyDescent="0.2">
      <c r="A207" s="5"/>
      <c r="B207" s="249"/>
      <c r="C207" s="423" t="str">
        <v>Productivity Growth</v>
      </c>
      <c r="D207" s="424" t="str">
        <v>Other</v>
      </c>
      <c r="E207" s="817">
        <f ca="1"/>
        <v>0</v>
      </c>
      <c r="F207" s="385">
        <f ca="1"/>
        <v>0</v>
      </c>
      <c r="G207" s="382">
        <f ca="1"/>
        <v>0</v>
      </c>
      <c r="H207" s="382">
        <f ca="1"/>
        <v>0</v>
      </c>
      <c r="I207" s="382">
        <f ca="1"/>
        <v>0</v>
      </c>
      <c r="J207" s="382">
        <f ca="1"/>
        <v>0</v>
      </c>
      <c r="K207" s="382">
        <f ca="1"/>
        <v>0</v>
      </c>
      <c r="L207" s="764"/>
      <c r="M207" s="764"/>
      <c r="N207" s="764"/>
      <c r="O207" s="764"/>
      <c r="P207" s="385"/>
      <c r="Q207" s="745">
        <f ca="1">IF(F207&lt;&gt;0,+F207/'DA-14'!D$78,0)</f>
        <v>0</v>
      </c>
      <c r="R207" s="745">
        <f ca="1">IF(G207&lt;&gt;0,+G207/'DA-14'!E$78,0)</f>
        <v>0</v>
      </c>
      <c r="S207" s="745">
        <f ca="1">IF(H207&lt;&gt;0,+H207/'DA-14'!F$78,0)</f>
        <v>0</v>
      </c>
      <c r="T207" s="745">
        <f ca="1">IF(I207&lt;&gt;0,+I207/'DA-14'!G$78,0)</f>
        <v>0</v>
      </c>
      <c r="U207" s="745">
        <f ca="1">IF(J207&lt;&gt;0,+J207/'DA-14'!H$78,0)</f>
        <v>0</v>
      </c>
      <c r="V207" s="745">
        <f ca="1">IF(K207&lt;&gt;0,+K207/'DA-14'!I$78,0)</f>
        <v>0</v>
      </c>
    </row>
    <row r="208" spans="1:22" x14ac:dyDescent="0.2">
      <c r="A208" s="5"/>
      <c r="B208" s="249"/>
      <c r="C208" s="423">
        <v>0</v>
      </c>
      <c r="D208" s="424">
        <v>0</v>
      </c>
      <c r="E208" s="817">
        <v>0</v>
      </c>
      <c r="F208" s="385">
        <v>0</v>
      </c>
      <c r="G208" s="382">
        <v>0</v>
      </c>
      <c r="H208" s="382">
        <v>0</v>
      </c>
      <c r="I208" s="382">
        <v>0</v>
      </c>
      <c r="J208" s="382">
        <v>0</v>
      </c>
      <c r="K208" s="382">
        <v>0</v>
      </c>
      <c r="L208" s="764"/>
      <c r="M208" s="764"/>
      <c r="N208" s="764"/>
      <c r="O208" s="764"/>
      <c r="P208" s="385"/>
      <c r="Q208" s="745">
        <f>IF(F208&lt;&gt;0,+F208/'DA-14'!D$79,0)</f>
        <v>0</v>
      </c>
      <c r="R208" s="745">
        <f>IF(G208&lt;&gt;0,+G208/'DA-14'!E$79,0)</f>
        <v>0</v>
      </c>
      <c r="S208" s="745">
        <f>IF(H208&lt;&gt;0,+H208/'DA-14'!F$79,0)</f>
        <v>0</v>
      </c>
      <c r="T208" s="745">
        <f>IF(I208&lt;&gt;0,+I208/'DA-14'!G$79,0)</f>
        <v>0</v>
      </c>
      <c r="U208" s="745">
        <f>IF(J208&lt;&gt;0,+J208/'DA-14'!H$79,0)</f>
        <v>0</v>
      </c>
      <c r="V208" s="745">
        <f>IF(K208&lt;&gt;0,+K208/'DA-14'!I$79,0)</f>
        <v>0</v>
      </c>
    </row>
    <row r="209" spans="1:22" s="764" customFormat="1" x14ac:dyDescent="0.2">
      <c r="A209" s="5"/>
      <c r="B209" s="249"/>
      <c r="C209" s="423">
        <v>0</v>
      </c>
      <c r="D209" s="424">
        <v>0</v>
      </c>
      <c r="E209" s="817">
        <v>0</v>
      </c>
      <c r="F209" s="385">
        <v>0</v>
      </c>
      <c r="G209" s="382">
        <v>0</v>
      </c>
      <c r="H209" s="382">
        <v>0</v>
      </c>
      <c r="I209" s="382">
        <v>0</v>
      </c>
      <c r="J209" s="382">
        <v>0</v>
      </c>
      <c r="K209" s="382">
        <v>0</v>
      </c>
      <c r="P209" s="385"/>
      <c r="Q209" s="745">
        <f>IF(F209&lt;&gt;0,+F209/'DA-14'!D$80,0)</f>
        <v>0</v>
      </c>
      <c r="R209" s="745">
        <f>IF(G209&lt;&gt;0,+G209/'DA-14'!E$80,0)</f>
        <v>0</v>
      </c>
      <c r="S209" s="745">
        <f>IF(H209&lt;&gt;0,+H209/'DA-14'!F$80,0)</f>
        <v>0</v>
      </c>
      <c r="T209" s="745">
        <f>IF(I209&lt;&gt;0,+I209/'DA-14'!G$80,0)</f>
        <v>0</v>
      </c>
      <c r="U209" s="745">
        <f>IF(J209&lt;&gt;0,+J209/'DA-14'!H$80,0)</f>
        <v>0</v>
      </c>
      <c r="V209" s="745">
        <f>IF(K209&lt;&gt;0,+K209/'DA-14'!I$80,0)</f>
        <v>0</v>
      </c>
    </row>
    <row r="210" spans="1:22" s="764" customFormat="1" x14ac:dyDescent="0.2">
      <c r="A210" s="5"/>
      <c r="B210" s="249"/>
      <c r="C210" s="423">
        <v>0</v>
      </c>
      <c r="D210" s="424">
        <v>0</v>
      </c>
      <c r="E210" s="817">
        <v>0</v>
      </c>
      <c r="F210" s="385">
        <v>0</v>
      </c>
      <c r="G210" s="382">
        <v>0</v>
      </c>
      <c r="H210" s="382">
        <v>0</v>
      </c>
      <c r="I210" s="382">
        <v>0</v>
      </c>
      <c r="J210" s="382">
        <v>0</v>
      </c>
      <c r="K210" s="382">
        <v>0</v>
      </c>
      <c r="P210" s="385"/>
      <c r="Q210" s="745">
        <f>IF(F210&lt;&gt;0,+F210/'DA-14'!D$81,0)</f>
        <v>0</v>
      </c>
      <c r="R210" s="745">
        <f>IF(G210&lt;&gt;0,+G210/'DA-14'!E$81,0)</f>
        <v>0</v>
      </c>
      <c r="S210" s="745">
        <f>IF(H210&lt;&gt;0,+H210/'DA-14'!F$81,0)</f>
        <v>0</v>
      </c>
      <c r="T210" s="745">
        <f>IF(I210&lt;&gt;0,+I210/'DA-14'!G$81,0)</f>
        <v>0</v>
      </c>
      <c r="U210" s="745">
        <f>IF(J210&lt;&gt;0,+J210/'DA-14'!H$81,0)</f>
        <v>0</v>
      </c>
      <c r="V210" s="745">
        <f>IF(K210&lt;&gt;0,+K210/'DA-14'!I$81,0)</f>
        <v>0</v>
      </c>
    </row>
    <row r="211" spans="1:22" s="764" customFormat="1" x14ac:dyDescent="0.2">
      <c r="A211" s="5"/>
      <c r="B211" s="249"/>
      <c r="C211" s="423">
        <v>0</v>
      </c>
      <c r="D211" s="424">
        <v>0</v>
      </c>
      <c r="E211" s="817">
        <v>0</v>
      </c>
      <c r="F211" s="385">
        <v>0</v>
      </c>
      <c r="G211" s="382">
        <v>0</v>
      </c>
      <c r="H211" s="382">
        <v>0</v>
      </c>
      <c r="I211" s="382">
        <v>0</v>
      </c>
      <c r="J211" s="382">
        <v>0</v>
      </c>
      <c r="K211" s="382">
        <v>0</v>
      </c>
      <c r="P211" s="385"/>
      <c r="Q211" s="745">
        <f>IF(F211&lt;&gt;0,+F211/'DA-14'!D$82,0)</f>
        <v>0</v>
      </c>
      <c r="R211" s="745">
        <f>IF(G211&lt;&gt;0,+G211/'DA-14'!E$82,0)</f>
        <v>0</v>
      </c>
      <c r="S211" s="745">
        <f>IF(H211&lt;&gt;0,+H211/'DA-14'!F$82,0)</f>
        <v>0</v>
      </c>
      <c r="T211" s="745">
        <f>IF(I211&lt;&gt;0,+I211/'DA-14'!G$82,0)</f>
        <v>0</v>
      </c>
      <c r="U211" s="745">
        <f>IF(J211&lt;&gt;0,+J211/'DA-14'!H$82,0)</f>
        <v>0</v>
      </c>
      <c r="V211" s="745">
        <f>IF(K211&lt;&gt;0,+K211/'DA-14'!I$82,0)</f>
        <v>0</v>
      </c>
    </row>
    <row r="212" spans="1:22" x14ac:dyDescent="0.2">
      <c r="A212" s="5"/>
      <c r="B212" s="249"/>
      <c r="C212" s="422" t="s">
        <v>73</v>
      </c>
      <c r="D212" s="416"/>
      <c r="E212" s="818"/>
      <c r="F212" s="386"/>
      <c r="G212" s="384"/>
      <c r="H212" s="384"/>
      <c r="I212" s="384"/>
      <c r="J212" s="384"/>
      <c r="K212" s="384"/>
      <c r="P212" s="386"/>
      <c r="Q212" s="384"/>
      <c r="R212" s="384"/>
      <c r="S212" s="384"/>
      <c r="T212" s="384"/>
      <c r="U212" s="384"/>
      <c r="V212" s="384"/>
    </row>
    <row r="213" spans="1:22" s="744" customFormat="1" x14ac:dyDescent="0.2">
      <c r="A213" s="5"/>
      <c r="B213" s="249"/>
      <c r="C213" s="423" t="str">
        <f t="array" ref="C213:D218">+'DA-14'!$A$113:$B$119</f>
        <v>Labour</v>
      </c>
      <c r="D213" s="424" t="str">
        <v>Other</v>
      </c>
      <c r="E213" s="817">
        <f t="array" ref="E213:K218" ca="1">+'DA-14'!$N$113:$T$119</f>
        <v>0</v>
      </c>
      <c r="F213" s="385">
        <f ca="1"/>
        <v>0</v>
      </c>
      <c r="G213" s="382">
        <f ca="1"/>
        <v>0.18421314676364814</v>
      </c>
      <c r="H213" s="382">
        <f ca="1"/>
        <v>0.44047287855189104</v>
      </c>
      <c r="I213" s="382">
        <f ca="1"/>
        <v>0.73617477847721136</v>
      </c>
      <c r="J213" s="382">
        <f ca="1"/>
        <v>1.0078734310135222</v>
      </c>
      <c r="K213" s="382">
        <f ca="1"/>
        <v>1.2527518555446222</v>
      </c>
      <c r="P213" s="385"/>
      <c r="Q213" s="745">
        <f ca="1">IF(F213&lt;&gt;0,+F213/'DA-14'!D$113,0)</f>
        <v>0</v>
      </c>
      <c r="R213" s="745">
        <f ca="1">IF(G213&lt;&gt;0,+G213/'DA-14'!E$113,0)</f>
        <v>39.534449121765341</v>
      </c>
      <c r="S213" s="745">
        <f ca="1">IF(H213&lt;&gt;0,+H213/'DA-14'!F$113,0)</f>
        <v>39.825924940991527</v>
      </c>
      <c r="T213" s="745">
        <f ca="1">IF(I213&lt;&gt;0,+I213/'DA-14'!G$113,0)</f>
        <v>40.063654945351701</v>
      </c>
      <c r="U213" s="745">
        <f ca="1">IF(J213&lt;&gt;0,+J213/'DA-14'!H$113,0)</f>
        <v>40.300443997388108</v>
      </c>
      <c r="V213" s="745">
        <f ca="1">IF(K213&lt;&gt;0,+K213/'DA-14'!I$113,0)</f>
        <v>40.535752067308444</v>
      </c>
    </row>
    <row r="214" spans="1:22" s="744" customFormat="1" x14ac:dyDescent="0.2">
      <c r="A214" s="5"/>
      <c r="B214" s="249"/>
      <c r="C214" s="423">
        <v>0</v>
      </c>
      <c r="D214" s="424">
        <v>0</v>
      </c>
      <c r="E214" s="817">
        <v>0</v>
      </c>
      <c r="F214" s="385">
        <v>0</v>
      </c>
      <c r="G214" s="382">
        <v>0</v>
      </c>
      <c r="H214" s="382">
        <v>0</v>
      </c>
      <c r="I214" s="382">
        <v>0</v>
      </c>
      <c r="J214" s="382">
        <v>0</v>
      </c>
      <c r="K214" s="382">
        <v>0</v>
      </c>
      <c r="P214" s="385"/>
      <c r="Q214" s="745">
        <f>IF(F214&lt;&gt;0,+F214/'DA-14'!D$114,0)</f>
        <v>0</v>
      </c>
      <c r="R214" s="745">
        <f>IF(G214&lt;&gt;0,+G214/'DA-14'!E$114,0)</f>
        <v>0</v>
      </c>
      <c r="S214" s="745">
        <f>IF(H214&lt;&gt;0,+H214/'DA-14'!F$114,0)</f>
        <v>0</v>
      </c>
      <c r="T214" s="745">
        <f>IF(I214&lt;&gt;0,+I214/'DA-14'!G$114,0)</f>
        <v>0</v>
      </c>
      <c r="U214" s="745">
        <f>IF(J214&lt;&gt;0,+J214/'DA-14'!H$114,0)</f>
        <v>0</v>
      </c>
      <c r="V214" s="745">
        <f>IF(K214&lt;&gt;0,+K214/'DA-14'!I$114,0)</f>
        <v>0</v>
      </c>
    </row>
    <row r="215" spans="1:22" s="744" customFormat="1" x14ac:dyDescent="0.2">
      <c r="A215" s="5"/>
      <c r="B215" s="249"/>
      <c r="C215" s="423">
        <v>0</v>
      </c>
      <c r="D215" s="424">
        <v>0</v>
      </c>
      <c r="E215" s="817">
        <v>0</v>
      </c>
      <c r="F215" s="385">
        <v>0</v>
      </c>
      <c r="G215" s="382">
        <v>0</v>
      </c>
      <c r="H215" s="382">
        <v>0</v>
      </c>
      <c r="I215" s="382">
        <v>0</v>
      </c>
      <c r="J215" s="382">
        <v>0</v>
      </c>
      <c r="K215" s="382">
        <v>0</v>
      </c>
      <c r="P215" s="385"/>
      <c r="Q215" s="745">
        <f>IF(F215&lt;&gt;0,+F215/'DA-14'!D$115,0)</f>
        <v>0</v>
      </c>
      <c r="R215" s="745">
        <f>IF(G215&lt;&gt;0,+G215/'DA-14'!E$115,0)</f>
        <v>0</v>
      </c>
      <c r="S215" s="745">
        <f>IF(H215&lt;&gt;0,+H215/'DA-14'!F$115,0)</f>
        <v>0</v>
      </c>
      <c r="T215" s="745">
        <f>IF(I215&lt;&gt;0,+I215/'DA-14'!G$115,0)</f>
        <v>0</v>
      </c>
      <c r="U215" s="745">
        <f>IF(J215&lt;&gt;0,+J215/'DA-14'!H$115,0)</f>
        <v>0</v>
      </c>
      <c r="V215" s="745">
        <f>IF(K215&lt;&gt;0,+K215/'DA-14'!I$115,0)</f>
        <v>0</v>
      </c>
    </row>
    <row r="216" spans="1:22" s="744" customFormat="1" x14ac:dyDescent="0.2">
      <c r="A216" s="5"/>
      <c r="B216" s="249"/>
      <c r="C216" s="423">
        <v>0</v>
      </c>
      <c r="D216" s="424">
        <v>0</v>
      </c>
      <c r="E216" s="817">
        <v>0</v>
      </c>
      <c r="F216" s="385">
        <v>0</v>
      </c>
      <c r="G216" s="382">
        <v>0</v>
      </c>
      <c r="H216" s="382">
        <v>0</v>
      </c>
      <c r="I216" s="382">
        <v>0</v>
      </c>
      <c r="J216" s="382">
        <v>0</v>
      </c>
      <c r="K216" s="382">
        <v>0</v>
      </c>
      <c r="P216" s="385"/>
      <c r="Q216" s="745">
        <f>IF(F216&lt;&gt;0,+F216/'DA-14'!D$116,0)</f>
        <v>0</v>
      </c>
      <c r="R216" s="745">
        <f>IF(G216&lt;&gt;0,+G216/'DA-14'!E$116,0)</f>
        <v>0</v>
      </c>
      <c r="S216" s="745">
        <f>IF(H216&lt;&gt;0,+H216/'DA-14'!F$116,0)</f>
        <v>0</v>
      </c>
      <c r="T216" s="745">
        <f>IF(I216&lt;&gt;0,+I216/'DA-14'!G$116,0)</f>
        <v>0</v>
      </c>
      <c r="U216" s="745">
        <f>IF(J216&lt;&gt;0,+J216/'DA-14'!H$116,0)</f>
        <v>0</v>
      </c>
      <c r="V216" s="745">
        <f>IF(K216&lt;&gt;0,+K216/'DA-14'!I$116,0)</f>
        <v>0</v>
      </c>
    </row>
    <row r="217" spans="1:22" s="744" customFormat="1" x14ac:dyDescent="0.2">
      <c r="A217" s="5"/>
      <c r="B217" s="249"/>
      <c r="C217" s="423">
        <v>0</v>
      </c>
      <c r="D217" s="424">
        <v>0</v>
      </c>
      <c r="E217" s="817">
        <v>0</v>
      </c>
      <c r="F217" s="385">
        <v>0</v>
      </c>
      <c r="G217" s="382">
        <v>0</v>
      </c>
      <c r="H217" s="382">
        <v>0</v>
      </c>
      <c r="I217" s="382">
        <v>0</v>
      </c>
      <c r="J217" s="382">
        <v>0</v>
      </c>
      <c r="K217" s="382">
        <v>0</v>
      </c>
      <c r="P217" s="385"/>
      <c r="Q217" s="745">
        <f>IF(F217&lt;&gt;0,+F217/'DA-14'!D$117,0)</f>
        <v>0</v>
      </c>
      <c r="R217" s="745">
        <f>IF(G217&lt;&gt;0,+G217/'DA-14'!E$117,0)</f>
        <v>0</v>
      </c>
      <c r="S217" s="745">
        <f>IF(H217&lt;&gt;0,+H217/'DA-14'!F$117,0)</f>
        <v>0</v>
      </c>
      <c r="T217" s="745">
        <f>IF(I217&lt;&gt;0,+I217/'DA-14'!G$117,0)</f>
        <v>0</v>
      </c>
      <c r="U217" s="745">
        <f>IF(J217&lt;&gt;0,+J217/'DA-14'!H$117,0)</f>
        <v>0</v>
      </c>
      <c r="V217" s="745">
        <f>IF(K217&lt;&gt;0,+K217/'DA-14'!I$117,0)</f>
        <v>0</v>
      </c>
    </row>
    <row r="218" spans="1:22" s="744" customFormat="1" x14ac:dyDescent="0.2">
      <c r="A218" s="5"/>
      <c r="B218" s="249"/>
      <c r="C218" s="423">
        <v>0</v>
      </c>
      <c r="D218" s="424">
        <v>0</v>
      </c>
      <c r="E218" s="817">
        <v>0</v>
      </c>
      <c r="F218" s="385">
        <v>0</v>
      </c>
      <c r="G218" s="382">
        <v>0</v>
      </c>
      <c r="H218" s="382">
        <v>0</v>
      </c>
      <c r="I218" s="382">
        <v>0</v>
      </c>
      <c r="J218" s="382">
        <v>0</v>
      </c>
      <c r="K218" s="382">
        <v>0</v>
      </c>
      <c r="P218" s="385"/>
      <c r="Q218" s="745">
        <f>IF(F218&lt;&gt;0,+F218/'DA-14'!D$118,0)</f>
        <v>0</v>
      </c>
      <c r="R218" s="745">
        <f>IF(G218&lt;&gt;0,+G218/'DA-14'!E$118,0)</f>
        <v>0</v>
      </c>
      <c r="S218" s="745">
        <f>IF(H218&lt;&gt;0,+H218/'DA-14'!F$118,0)</f>
        <v>0</v>
      </c>
      <c r="T218" s="745">
        <f>IF(I218&lt;&gt;0,+I218/'DA-14'!G$118,0)</f>
        <v>0</v>
      </c>
      <c r="U218" s="745">
        <f>IF(J218&lt;&gt;0,+J218/'DA-14'!H$118,0)</f>
        <v>0</v>
      </c>
      <c r="V218" s="745">
        <f>IF(K218&lt;&gt;0,+K218/'DA-14'!I$118,0)</f>
        <v>0</v>
      </c>
    </row>
    <row r="219" spans="1:22" x14ac:dyDescent="0.2">
      <c r="A219" s="5"/>
      <c r="B219" s="249" t="str">
        <f ca="1">+'I-4 History'!B133</f>
        <v>DA-15</v>
      </c>
      <c r="C219" s="14" t="str">
        <f ca="1">+'I-4 History'!C133</f>
        <v>Emergency Response</v>
      </c>
      <c r="D219" s="417"/>
      <c r="E219" s="504"/>
      <c r="F219" s="11"/>
      <c r="G219" s="11"/>
      <c r="H219" s="11"/>
      <c r="I219" s="11"/>
      <c r="J219" s="11"/>
      <c r="K219" s="11"/>
      <c r="P219" s="11"/>
      <c r="Q219" s="11"/>
      <c r="R219" s="11"/>
      <c r="S219" s="11"/>
      <c r="T219" s="11"/>
      <c r="U219" s="11"/>
      <c r="V219" s="11"/>
    </row>
    <row r="220" spans="1:22" x14ac:dyDescent="0.2">
      <c r="A220" s="5"/>
      <c r="B220" s="249"/>
      <c r="C220" s="422" t="s">
        <v>74</v>
      </c>
      <c r="D220" s="415"/>
      <c r="E220" s="504"/>
      <c r="F220" s="11"/>
      <c r="G220" s="11"/>
      <c r="H220" s="11"/>
      <c r="I220" s="11"/>
      <c r="J220" s="11"/>
      <c r="K220" s="11"/>
      <c r="P220" s="11"/>
      <c r="Q220" s="11"/>
      <c r="R220" s="11"/>
      <c r="S220" s="11"/>
      <c r="T220" s="11"/>
      <c r="U220" s="11"/>
      <c r="V220" s="11"/>
    </row>
    <row r="221" spans="1:22" x14ac:dyDescent="0.2">
      <c r="A221" s="5"/>
      <c r="B221" s="249"/>
      <c r="C221" s="423" t="str">
        <f t="array" ref="C221:D226">+'DA-15'!$A$77:$B$82</f>
        <v>Output Growth</v>
      </c>
      <c r="D221" s="424" t="str">
        <v>Other</v>
      </c>
      <c r="E221" s="817">
        <f t="array" ref="E221:K226" ca="1">+'DA-15'!$N$77:$T$82</f>
        <v>0</v>
      </c>
      <c r="F221" s="385">
        <f ca="1"/>
        <v>0</v>
      </c>
      <c r="G221" s="382">
        <f ca="1"/>
        <v>0.31867316482904867</v>
      </c>
      <c r="H221" s="382">
        <f ca="1"/>
        <v>0.59162636257936374</v>
      </c>
      <c r="I221" s="382">
        <f ca="1"/>
        <v>0.8142491690391751</v>
      </c>
      <c r="J221" s="382">
        <f ca="1"/>
        <v>1.0359908185426974</v>
      </c>
      <c r="K221" s="382">
        <f ca="1"/>
        <v>1.2563455989554335</v>
      </c>
      <c r="L221" s="764"/>
      <c r="M221" s="764"/>
      <c r="N221" s="764"/>
      <c r="O221" s="764"/>
      <c r="P221" s="385"/>
      <c r="Q221" s="745">
        <f ca="1">IF(F221&lt;&gt;0,+F221/'DA-15'!D$77,0)</f>
        <v>0</v>
      </c>
      <c r="R221" s="745">
        <f ca="1">IF(G221&lt;&gt;0,+G221/'DA-15'!E$77,0)</f>
        <v>36.703452161832011</v>
      </c>
      <c r="S221" s="745">
        <f ca="1">IF(H221&lt;&gt;0,+H221/'DA-15'!F$77,0)</f>
        <v>36.703452161832011</v>
      </c>
      <c r="T221" s="745">
        <f ca="1">IF(I221&lt;&gt;0,+I221/'DA-15'!G$77,0)</f>
        <v>36.703452161832011</v>
      </c>
      <c r="U221" s="745">
        <f ca="1">IF(J221&lt;&gt;0,+J221/'DA-15'!H$77,0)</f>
        <v>36.703452161832011</v>
      </c>
      <c r="V221" s="745">
        <f ca="1">IF(K221&lt;&gt;0,+K221/'DA-15'!I$77,0)</f>
        <v>36.703452161832011</v>
      </c>
    </row>
    <row r="222" spans="1:22" x14ac:dyDescent="0.2">
      <c r="A222" s="5"/>
      <c r="B222" s="249"/>
      <c r="C222" s="423" t="str">
        <v>Productivity Growth</v>
      </c>
      <c r="D222" s="424" t="str">
        <v>Other</v>
      </c>
      <c r="E222" s="817">
        <f ca="1"/>
        <v>0</v>
      </c>
      <c r="F222" s="385">
        <f ca="1"/>
        <v>0</v>
      </c>
      <c r="G222" s="382">
        <f ca="1"/>
        <v>0</v>
      </c>
      <c r="H222" s="382">
        <f ca="1"/>
        <v>0</v>
      </c>
      <c r="I222" s="382">
        <f ca="1"/>
        <v>0</v>
      </c>
      <c r="J222" s="382">
        <f ca="1"/>
        <v>0</v>
      </c>
      <c r="K222" s="382">
        <f ca="1"/>
        <v>0</v>
      </c>
      <c r="L222" s="764"/>
      <c r="M222" s="764"/>
      <c r="N222" s="764"/>
      <c r="O222" s="764"/>
      <c r="P222" s="385"/>
      <c r="Q222" s="745">
        <f ca="1">IF(F222&lt;&gt;0,+F222/'DA-15'!D$78,0)</f>
        <v>0</v>
      </c>
      <c r="R222" s="745">
        <f ca="1">IF(G222&lt;&gt;0,+G222/'DA-15'!E$78,0)</f>
        <v>0</v>
      </c>
      <c r="S222" s="745">
        <f ca="1">IF(H222&lt;&gt;0,+H222/'DA-15'!F$78,0)</f>
        <v>0</v>
      </c>
      <c r="T222" s="745">
        <f ca="1">IF(I222&lt;&gt;0,+I222/'DA-15'!G$78,0)</f>
        <v>0</v>
      </c>
      <c r="U222" s="745">
        <f ca="1">IF(J222&lt;&gt;0,+J222/'DA-15'!H$78,0)</f>
        <v>0</v>
      </c>
      <c r="V222" s="745">
        <f ca="1">IF(K222&lt;&gt;0,+K222/'DA-15'!I$78,0)</f>
        <v>0</v>
      </c>
    </row>
    <row r="223" spans="1:22" x14ac:dyDescent="0.2">
      <c r="A223" s="5"/>
      <c r="B223" s="249"/>
      <c r="C223" s="423">
        <v>0</v>
      </c>
      <c r="D223" s="424">
        <v>0</v>
      </c>
      <c r="E223" s="817">
        <v>0</v>
      </c>
      <c r="F223" s="385">
        <v>0</v>
      </c>
      <c r="G223" s="382">
        <v>0</v>
      </c>
      <c r="H223" s="382">
        <v>0</v>
      </c>
      <c r="I223" s="382">
        <v>0</v>
      </c>
      <c r="J223" s="382">
        <v>0</v>
      </c>
      <c r="K223" s="382">
        <v>0</v>
      </c>
      <c r="L223" s="764"/>
      <c r="M223" s="764"/>
      <c r="N223" s="764"/>
      <c r="O223" s="764"/>
      <c r="P223" s="385"/>
      <c r="Q223" s="745">
        <f>IF(F223&lt;&gt;0,+F223/'DA-15'!D$79,0)</f>
        <v>0</v>
      </c>
      <c r="R223" s="745">
        <f>IF(G223&lt;&gt;0,+G223/'DA-15'!E$79,0)</f>
        <v>0</v>
      </c>
      <c r="S223" s="745">
        <f>IF(H223&lt;&gt;0,+H223/'DA-15'!F$79,0)</f>
        <v>0</v>
      </c>
      <c r="T223" s="745">
        <f>IF(I223&lt;&gt;0,+I223/'DA-15'!G$79,0)</f>
        <v>0</v>
      </c>
      <c r="U223" s="745">
        <f>IF(J223&lt;&gt;0,+J223/'DA-15'!H$79,0)</f>
        <v>0</v>
      </c>
      <c r="V223" s="745">
        <f>IF(K223&lt;&gt;0,+K223/'DA-15'!I$79,0)</f>
        <v>0</v>
      </c>
    </row>
    <row r="224" spans="1:22" s="764" customFormat="1" x14ac:dyDescent="0.2">
      <c r="A224" s="5"/>
      <c r="B224" s="249"/>
      <c r="C224" s="423">
        <v>0</v>
      </c>
      <c r="D224" s="424">
        <v>0</v>
      </c>
      <c r="E224" s="817">
        <v>0</v>
      </c>
      <c r="F224" s="385">
        <v>0</v>
      </c>
      <c r="G224" s="382">
        <v>0</v>
      </c>
      <c r="H224" s="382">
        <v>0</v>
      </c>
      <c r="I224" s="382">
        <v>0</v>
      </c>
      <c r="J224" s="382">
        <v>0</v>
      </c>
      <c r="K224" s="382">
        <v>0</v>
      </c>
      <c r="P224" s="385"/>
      <c r="Q224" s="745">
        <f>IF(F224&lt;&gt;0,+F224/'DA-15'!D$80,0)</f>
        <v>0</v>
      </c>
      <c r="R224" s="745">
        <f>IF(G224&lt;&gt;0,+G224/'DA-15'!E$80,0)</f>
        <v>0</v>
      </c>
      <c r="S224" s="745">
        <f>IF(H224&lt;&gt;0,+H224/'DA-15'!F$80,0)</f>
        <v>0</v>
      </c>
      <c r="T224" s="745">
        <f>IF(I224&lt;&gt;0,+I224/'DA-15'!G$80,0)</f>
        <v>0</v>
      </c>
      <c r="U224" s="745">
        <f>IF(J224&lt;&gt;0,+J224/'DA-15'!H$80,0)</f>
        <v>0</v>
      </c>
      <c r="V224" s="745">
        <f>IF(K224&lt;&gt;0,+K224/'DA-15'!I$80,0)</f>
        <v>0</v>
      </c>
    </row>
    <row r="225" spans="1:22" s="764" customFormat="1" x14ac:dyDescent="0.2">
      <c r="A225" s="5"/>
      <c r="B225" s="249"/>
      <c r="C225" s="423">
        <v>0</v>
      </c>
      <c r="D225" s="424">
        <v>0</v>
      </c>
      <c r="E225" s="817">
        <v>0</v>
      </c>
      <c r="F225" s="385">
        <v>0</v>
      </c>
      <c r="G225" s="382">
        <v>0</v>
      </c>
      <c r="H225" s="382">
        <v>0</v>
      </c>
      <c r="I225" s="382">
        <v>0</v>
      </c>
      <c r="J225" s="382">
        <v>0</v>
      </c>
      <c r="K225" s="382">
        <v>0</v>
      </c>
      <c r="P225" s="385"/>
      <c r="Q225" s="745">
        <f>IF(F225&lt;&gt;0,+F225/'DA-15'!D$81,0)</f>
        <v>0</v>
      </c>
      <c r="R225" s="745">
        <f>IF(G225&lt;&gt;0,+G225/'DA-15'!E$81,0)</f>
        <v>0</v>
      </c>
      <c r="S225" s="745">
        <f>IF(H225&lt;&gt;0,+H225/'DA-15'!F$81,0)</f>
        <v>0</v>
      </c>
      <c r="T225" s="745">
        <f>IF(I225&lt;&gt;0,+I225/'DA-15'!G$81,0)</f>
        <v>0</v>
      </c>
      <c r="U225" s="745">
        <f>IF(J225&lt;&gt;0,+J225/'DA-15'!H$81,0)</f>
        <v>0</v>
      </c>
      <c r="V225" s="745">
        <f>IF(K225&lt;&gt;0,+K225/'DA-15'!I$81,0)</f>
        <v>0</v>
      </c>
    </row>
    <row r="226" spans="1:22" s="764" customFormat="1" x14ac:dyDescent="0.2">
      <c r="A226" s="5"/>
      <c r="B226" s="249"/>
      <c r="C226" s="423">
        <v>0</v>
      </c>
      <c r="D226" s="424">
        <v>0</v>
      </c>
      <c r="E226" s="817">
        <v>0</v>
      </c>
      <c r="F226" s="385">
        <v>0</v>
      </c>
      <c r="G226" s="382">
        <v>0</v>
      </c>
      <c r="H226" s="382">
        <v>0</v>
      </c>
      <c r="I226" s="382">
        <v>0</v>
      </c>
      <c r="J226" s="382">
        <v>0</v>
      </c>
      <c r="K226" s="382">
        <v>0</v>
      </c>
      <c r="P226" s="385"/>
      <c r="Q226" s="745">
        <f>IF(F226&lt;&gt;0,+F226/'DA-15'!D$82,0)</f>
        <v>0</v>
      </c>
      <c r="R226" s="745">
        <f>IF(G226&lt;&gt;0,+G226/'DA-15'!E$82,0)</f>
        <v>0</v>
      </c>
      <c r="S226" s="745">
        <f>IF(H226&lt;&gt;0,+H226/'DA-15'!F$82,0)</f>
        <v>0</v>
      </c>
      <c r="T226" s="745">
        <f>IF(I226&lt;&gt;0,+I226/'DA-15'!G$82,0)</f>
        <v>0</v>
      </c>
      <c r="U226" s="745">
        <f>IF(J226&lt;&gt;0,+J226/'DA-15'!H$82,0)</f>
        <v>0</v>
      </c>
      <c r="V226" s="745">
        <f>IF(K226&lt;&gt;0,+K226/'DA-15'!I$82,0)</f>
        <v>0</v>
      </c>
    </row>
    <row r="227" spans="1:22" x14ac:dyDescent="0.2">
      <c r="A227" s="5"/>
      <c r="B227" s="249"/>
      <c r="C227" s="422" t="s">
        <v>73</v>
      </c>
      <c r="D227" s="416"/>
      <c r="E227" s="818"/>
      <c r="F227" s="386"/>
      <c r="G227" s="384"/>
      <c r="H227" s="384"/>
      <c r="I227" s="384"/>
      <c r="J227" s="384"/>
      <c r="K227" s="384"/>
      <c r="P227" s="386"/>
      <c r="Q227" s="384"/>
      <c r="R227" s="384"/>
      <c r="S227" s="384"/>
      <c r="T227" s="384"/>
      <c r="U227" s="384"/>
      <c r="V227" s="384"/>
    </row>
    <row r="228" spans="1:22" s="744" customFormat="1" x14ac:dyDescent="0.2">
      <c r="A228" s="5"/>
      <c r="B228" s="249"/>
      <c r="C228" s="423" t="str">
        <f t="array" ref="C228:D233">+'DA-15'!$A$113:$B$119</f>
        <v>Labour</v>
      </c>
      <c r="D228" s="424" t="str">
        <v>Other</v>
      </c>
      <c r="E228" s="817">
        <f t="array" ref="E228:K233" ca="1">+'DA-15'!$N$113:$T$119</f>
        <v>0</v>
      </c>
      <c r="F228" s="385">
        <f ca="1"/>
        <v>0</v>
      </c>
      <c r="G228" s="382">
        <f ca="1"/>
        <v>0.17250682272812345</v>
      </c>
      <c r="H228" s="382">
        <f ca="1"/>
        <v>0.41248183483010659</v>
      </c>
      <c r="I228" s="382">
        <f ca="1"/>
        <v>0.68939255551952017</v>
      </c>
      <c r="J228" s="382">
        <f ca="1"/>
        <v>0.94382538027706631</v>
      </c>
      <c r="K228" s="382">
        <f ca="1"/>
        <v>1.1731423411600377</v>
      </c>
      <c r="P228" s="385"/>
      <c r="Q228" s="745">
        <f ca="1">IF(F228&lt;&gt;0,+F228/'DA-15'!D$113,0)</f>
        <v>0</v>
      </c>
      <c r="R228" s="745">
        <f ca="1">IF(G228&lt;&gt;0,+G228/'DA-15'!E$113,0)</f>
        <v>37.022125326661062</v>
      </c>
      <c r="S228" s="745">
        <f ca="1">IF(H228&lt;&gt;0,+H228/'DA-15'!F$113,0)</f>
        <v>37.295078524411373</v>
      </c>
      <c r="T228" s="745">
        <f ca="1">IF(I228&lt;&gt;0,+I228/'DA-15'!G$113,0)</f>
        <v>37.517701330871184</v>
      </c>
      <c r="U228" s="745">
        <f ca="1">IF(J228&lt;&gt;0,+J228/'DA-15'!H$113,0)</f>
        <v>37.739442980374712</v>
      </c>
      <c r="V228" s="745">
        <f ca="1">IF(K228&lt;&gt;0,+K228/'DA-15'!I$113,0)</f>
        <v>37.959797760787445</v>
      </c>
    </row>
    <row r="229" spans="1:22" s="744" customFormat="1" x14ac:dyDescent="0.2">
      <c r="A229" s="5"/>
      <c r="B229" s="249"/>
      <c r="C229" s="423">
        <v>0</v>
      </c>
      <c r="D229" s="424">
        <v>0</v>
      </c>
      <c r="E229" s="817">
        <v>0</v>
      </c>
      <c r="F229" s="385">
        <v>0</v>
      </c>
      <c r="G229" s="382">
        <v>0</v>
      </c>
      <c r="H229" s="382">
        <v>0</v>
      </c>
      <c r="I229" s="382">
        <v>0</v>
      </c>
      <c r="J229" s="382">
        <v>0</v>
      </c>
      <c r="K229" s="382">
        <v>0</v>
      </c>
      <c r="P229" s="385"/>
      <c r="Q229" s="745">
        <f>IF(F229&lt;&gt;0,+F229/'DA-15'!D$114,0)</f>
        <v>0</v>
      </c>
      <c r="R229" s="745">
        <f>IF(G229&lt;&gt;0,+G229/'DA-15'!E$114,0)</f>
        <v>0</v>
      </c>
      <c r="S229" s="745">
        <f>IF(H229&lt;&gt;0,+H229/'DA-15'!F$114,0)</f>
        <v>0</v>
      </c>
      <c r="T229" s="745">
        <f>IF(I229&lt;&gt;0,+I229/'DA-15'!G$114,0)</f>
        <v>0</v>
      </c>
      <c r="U229" s="745">
        <f>IF(J229&lt;&gt;0,+J229/'DA-15'!H$114,0)</f>
        <v>0</v>
      </c>
      <c r="V229" s="745">
        <f>IF(K229&lt;&gt;0,+K229/'DA-15'!I$114,0)</f>
        <v>0</v>
      </c>
    </row>
    <row r="230" spans="1:22" s="744" customFormat="1" x14ac:dyDescent="0.2">
      <c r="A230" s="5"/>
      <c r="B230" s="249"/>
      <c r="C230" s="423">
        <v>0</v>
      </c>
      <c r="D230" s="424">
        <v>0</v>
      </c>
      <c r="E230" s="817">
        <v>0</v>
      </c>
      <c r="F230" s="385">
        <v>0</v>
      </c>
      <c r="G230" s="382">
        <v>0</v>
      </c>
      <c r="H230" s="382">
        <v>0</v>
      </c>
      <c r="I230" s="382">
        <v>0</v>
      </c>
      <c r="J230" s="382">
        <v>0</v>
      </c>
      <c r="K230" s="382">
        <v>0</v>
      </c>
      <c r="P230" s="385"/>
      <c r="Q230" s="745">
        <f>IF(F230&lt;&gt;0,+F230/'DA-15'!D$115,0)</f>
        <v>0</v>
      </c>
      <c r="R230" s="745">
        <f>IF(G230&lt;&gt;0,+G230/'DA-15'!E$115,0)</f>
        <v>0</v>
      </c>
      <c r="S230" s="745">
        <f>IF(H230&lt;&gt;0,+H230/'DA-15'!F$115,0)</f>
        <v>0</v>
      </c>
      <c r="T230" s="745">
        <f>IF(I230&lt;&gt;0,+I230/'DA-15'!G$115,0)</f>
        <v>0</v>
      </c>
      <c r="U230" s="745">
        <f>IF(J230&lt;&gt;0,+J230/'DA-15'!H$115,0)</f>
        <v>0</v>
      </c>
      <c r="V230" s="745">
        <f>IF(K230&lt;&gt;0,+K230/'DA-15'!I$115,0)</f>
        <v>0</v>
      </c>
    </row>
    <row r="231" spans="1:22" s="744" customFormat="1" x14ac:dyDescent="0.2">
      <c r="A231" s="5"/>
      <c r="B231" s="249"/>
      <c r="C231" s="423">
        <v>0</v>
      </c>
      <c r="D231" s="424">
        <v>0</v>
      </c>
      <c r="E231" s="817">
        <v>0</v>
      </c>
      <c r="F231" s="385">
        <v>0</v>
      </c>
      <c r="G231" s="382">
        <v>0</v>
      </c>
      <c r="H231" s="382">
        <v>0</v>
      </c>
      <c r="I231" s="382">
        <v>0</v>
      </c>
      <c r="J231" s="382">
        <v>0</v>
      </c>
      <c r="K231" s="382">
        <v>0</v>
      </c>
      <c r="P231" s="385"/>
      <c r="Q231" s="745">
        <f>IF(F231&lt;&gt;0,+F231/'DA-15'!D$116,0)</f>
        <v>0</v>
      </c>
      <c r="R231" s="745">
        <f>IF(G231&lt;&gt;0,+G231/'DA-15'!E$116,0)</f>
        <v>0</v>
      </c>
      <c r="S231" s="745">
        <f>IF(H231&lt;&gt;0,+H231/'DA-15'!F$116,0)</f>
        <v>0</v>
      </c>
      <c r="T231" s="745">
        <f>IF(I231&lt;&gt;0,+I231/'DA-15'!G$116,0)</f>
        <v>0</v>
      </c>
      <c r="U231" s="745">
        <f>IF(J231&lt;&gt;0,+J231/'DA-15'!H$116,0)</f>
        <v>0</v>
      </c>
      <c r="V231" s="745">
        <f>IF(K231&lt;&gt;0,+K231/'DA-15'!I$116,0)</f>
        <v>0</v>
      </c>
    </row>
    <row r="232" spans="1:22" s="744" customFormat="1" x14ac:dyDescent="0.2">
      <c r="A232" s="5"/>
      <c r="B232" s="249"/>
      <c r="C232" s="423">
        <v>0</v>
      </c>
      <c r="D232" s="424">
        <v>0</v>
      </c>
      <c r="E232" s="817">
        <v>0</v>
      </c>
      <c r="F232" s="385">
        <v>0</v>
      </c>
      <c r="G232" s="382">
        <v>0</v>
      </c>
      <c r="H232" s="382">
        <v>0</v>
      </c>
      <c r="I232" s="382">
        <v>0</v>
      </c>
      <c r="J232" s="382">
        <v>0</v>
      </c>
      <c r="K232" s="382">
        <v>0</v>
      </c>
      <c r="P232" s="385"/>
      <c r="Q232" s="745">
        <f>IF(F232&lt;&gt;0,+F232/'DA-15'!D$117,0)</f>
        <v>0</v>
      </c>
      <c r="R232" s="745">
        <f>IF(G232&lt;&gt;0,+G232/'DA-15'!E$117,0)</f>
        <v>0</v>
      </c>
      <c r="S232" s="745">
        <f>IF(H232&lt;&gt;0,+H232/'DA-15'!F$117,0)</f>
        <v>0</v>
      </c>
      <c r="T232" s="745">
        <f>IF(I232&lt;&gt;0,+I232/'DA-15'!G$117,0)</f>
        <v>0</v>
      </c>
      <c r="U232" s="745">
        <f>IF(J232&lt;&gt;0,+J232/'DA-15'!H$117,0)</f>
        <v>0</v>
      </c>
      <c r="V232" s="745">
        <f>IF(K232&lt;&gt;0,+K232/'DA-15'!I$117,0)</f>
        <v>0</v>
      </c>
    </row>
    <row r="233" spans="1:22" s="744" customFormat="1" x14ac:dyDescent="0.2">
      <c r="A233" s="5"/>
      <c r="B233" s="249"/>
      <c r="C233" s="423">
        <v>0</v>
      </c>
      <c r="D233" s="424">
        <v>0</v>
      </c>
      <c r="E233" s="817">
        <v>0</v>
      </c>
      <c r="F233" s="385">
        <v>0</v>
      </c>
      <c r="G233" s="382">
        <v>0</v>
      </c>
      <c r="H233" s="382">
        <v>0</v>
      </c>
      <c r="I233" s="382">
        <v>0</v>
      </c>
      <c r="J233" s="382">
        <v>0</v>
      </c>
      <c r="K233" s="382">
        <v>0</v>
      </c>
      <c r="P233" s="385"/>
      <c r="Q233" s="745">
        <f>IF(F233&lt;&gt;0,+F233/'DA-15'!D$118,0)</f>
        <v>0</v>
      </c>
      <c r="R233" s="745">
        <f>IF(G233&lt;&gt;0,+G233/'DA-15'!E$118,0)</f>
        <v>0</v>
      </c>
      <c r="S233" s="745">
        <f>IF(H233&lt;&gt;0,+H233/'DA-15'!F$118,0)</f>
        <v>0</v>
      </c>
      <c r="T233" s="745">
        <f>IF(I233&lt;&gt;0,+I233/'DA-15'!G$118,0)</f>
        <v>0</v>
      </c>
      <c r="U233" s="745">
        <f>IF(J233&lt;&gt;0,+J233/'DA-15'!H$118,0)</f>
        <v>0</v>
      </c>
      <c r="V233" s="745">
        <f>IF(K233&lt;&gt;0,+K233/'DA-15'!I$118,0)</f>
        <v>0</v>
      </c>
    </row>
    <row r="234" spans="1:22" x14ac:dyDescent="0.2">
      <c r="A234" s="5"/>
      <c r="B234" s="249" t="str">
        <f ca="1">+'I-4 History'!B142</f>
        <v>DA-16</v>
      </c>
      <c r="C234" s="14" t="str">
        <f ca="1">+'I-4 History'!C142</f>
        <v>Guaranteed Service Level Payments</v>
      </c>
      <c r="D234" s="417"/>
      <c r="E234" s="504"/>
      <c r="F234" s="11"/>
      <c r="G234" s="11"/>
      <c r="H234" s="11"/>
      <c r="I234" s="11"/>
      <c r="J234" s="11"/>
      <c r="K234" s="11"/>
      <c r="P234" s="11"/>
      <c r="Q234" s="11"/>
      <c r="R234" s="11"/>
      <c r="S234" s="11"/>
      <c r="T234" s="11"/>
      <c r="U234" s="11"/>
      <c r="V234" s="11"/>
    </row>
    <row r="235" spans="1:22" x14ac:dyDescent="0.2">
      <c r="A235" s="5"/>
      <c r="B235" s="249"/>
      <c r="C235" s="422" t="s">
        <v>74</v>
      </c>
      <c r="D235" s="415"/>
      <c r="E235" s="504"/>
      <c r="F235" s="11"/>
      <c r="G235" s="11"/>
      <c r="H235" s="11"/>
      <c r="I235" s="11"/>
      <c r="J235" s="11"/>
      <c r="K235" s="11"/>
      <c r="P235" s="11"/>
      <c r="Q235" s="11"/>
      <c r="R235" s="11"/>
      <c r="S235" s="11"/>
      <c r="T235" s="11"/>
      <c r="U235" s="11"/>
      <c r="V235" s="11"/>
    </row>
    <row r="236" spans="1:22" x14ac:dyDescent="0.2">
      <c r="A236" s="5"/>
      <c r="B236" s="249"/>
      <c r="C236" s="423" t="str">
        <f t="array" ref="C236:D241">+'DA-16'!$A$77:$B$82</f>
        <v>Output Growth</v>
      </c>
      <c r="D236" s="424" t="str">
        <v>Other</v>
      </c>
      <c r="E236" s="817">
        <f t="array" ref="E236:K241" ca="1">+'DA-16'!$N$77:$T$82</f>
        <v>0</v>
      </c>
      <c r="F236" s="385">
        <f ca="1"/>
        <v>0</v>
      </c>
      <c r="G236" s="382">
        <f ca="1"/>
        <v>7.9789335032143277E-2</v>
      </c>
      <c r="H236" s="382">
        <f ca="1"/>
        <v>0.14813131216434985</v>
      </c>
      <c r="I236" s="382">
        <f ca="1"/>
        <v>0.20387157413446821</v>
      </c>
      <c r="J236" s="382">
        <f ca="1"/>
        <v>0.2593912121695936</v>
      </c>
      <c r="K236" s="382">
        <f ca="1"/>
        <v>0.31456360614797563</v>
      </c>
      <c r="L236" s="764"/>
      <c r="M236" s="764"/>
      <c r="N236" s="764"/>
      <c r="O236" s="764"/>
      <c r="P236" s="385"/>
      <c r="Q236" s="745">
        <f ca="1">IF(F236&lt;&gt;0,+F236/'DA-16'!D$77,0)</f>
        <v>0</v>
      </c>
      <c r="R236" s="745">
        <f ca="1">IF(G236&lt;&gt;0,+G236/'DA-16'!E$77,0)</f>
        <v>9.1898043656975847</v>
      </c>
      <c r="S236" s="745">
        <f ca="1">IF(H236&lt;&gt;0,+H236/'DA-16'!F$77,0)</f>
        <v>9.1898043656975847</v>
      </c>
      <c r="T236" s="745">
        <f ca="1">IF(I236&lt;&gt;0,+I236/'DA-16'!G$77,0)</f>
        <v>9.1898043656975847</v>
      </c>
      <c r="U236" s="745">
        <f ca="1">IF(J236&lt;&gt;0,+J236/'DA-16'!H$77,0)</f>
        <v>9.1898043656975865</v>
      </c>
      <c r="V236" s="745">
        <f ca="1">IF(K236&lt;&gt;0,+K236/'DA-16'!I$77,0)</f>
        <v>9.1898043656975847</v>
      </c>
    </row>
    <row r="237" spans="1:22" x14ac:dyDescent="0.2">
      <c r="A237" s="5"/>
      <c r="B237" s="249"/>
      <c r="C237" s="423" t="str">
        <v>Productivity Growth</v>
      </c>
      <c r="D237" s="424" t="str">
        <v>Other</v>
      </c>
      <c r="E237" s="817">
        <f ca="1"/>
        <v>0</v>
      </c>
      <c r="F237" s="385">
        <f ca="1"/>
        <v>0</v>
      </c>
      <c r="G237" s="382">
        <f ca="1"/>
        <v>0</v>
      </c>
      <c r="H237" s="382">
        <f ca="1"/>
        <v>0</v>
      </c>
      <c r="I237" s="382">
        <f ca="1"/>
        <v>0</v>
      </c>
      <c r="J237" s="382">
        <f ca="1"/>
        <v>0</v>
      </c>
      <c r="K237" s="382">
        <f ca="1"/>
        <v>0</v>
      </c>
      <c r="L237" s="764"/>
      <c r="M237" s="764"/>
      <c r="N237" s="764"/>
      <c r="O237" s="764"/>
      <c r="P237" s="385"/>
      <c r="Q237" s="745">
        <f ca="1">IF(F237&lt;&gt;0,+F237/'DA-16'!D$78,0)</f>
        <v>0</v>
      </c>
      <c r="R237" s="745">
        <f ca="1">IF(G237&lt;&gt;0,+G237/'DA-16'!E$78,0)</f>
        <v>0</v>
      </c>
      <c r="S237" s="745">
        <f ca="1">IF(H237&lt;&gt;0,+H237/'DA-16'!F$78,0)</f>
        <v>0</v>
      </c>
      <c r="T237" s="745">
        <f ca="1">IF(I237&lt;&gt;0,+I237/'DA-16'!G$78,0)</f>
        <v>0</v>
      </c>
      <c r="U237" s="745">
        <f ca="1">IF(J237&lt;&gt;0,+J237/'DA-16'!H$78,0)</f>
        <v>0</v>
      </c>
      <c r="V237" s="745">
        <f ca="1">IF(K237&lt;&gt;0,+K237/'DA-16'!I$78,0)</f>
        <v>0</v>
      </c>
    </row>
    <row r="238" spans="1:22" x14ac:dyDescent="0.2">
      <c r="A238" s="5"/>
      <c r="B238" s="249"/>
      <c r="C238" s="423">
        <v>0</v>
      </c>
      <c r="D238" s="424">
        <v>0</v>
      </c>
      <c r="E238" s="817">
        <v>0</v>
      </c>
      <c r="F238" s="385">
        <v>0</v>
      </c>
      <c r="G238" s="382">
        <v>0</v>
      </c>
      <c r="H238" s="382">
        <v>0</v>
      </c>
      <c r="I238" s="382">
        <v>0</v>
      </c>
      <c r="J238" s="382">
        <v>0</v>
      </c>
      <c r="K238" s="382">
        <v>0</v>
      </c>
      <c r="L238" s="764"/>
      <c r="M238" s="764"/>
      <c r="N238" s="764"/>
      <c r="O238" s="764"/>
      <c r="P238" s="385"/>
      <c r="Q238" s="745">
        <f>IF(F238&lt;&gt;0,+F238/'DA-16'!D$79,0)</f>
        <v>0</v>
      </c>
      <c r="R238" s="745">
        <f>IF(G238&lt;&gt;0,+G238/'DA-16'!E$79,0)</f>
        <v>0</v>
      </c>
      <c r="S238" s="745">
        <f>IF(H238&lt;&gt;0,+H238/'DA-16'!F$79,0)</f>
        <v>0</v>
      </c>
      <c r="T238" s="745">
        <f>IF(I238&lt;&gt;0,+I238/'DA-16'!G$79,0)</f>
        <v>0</v>
      </c>
      <c r="U238" s="745">
        <f>IF(J238&lt;&gt;0,+J238/'DA-16'!H$79,0)</f>
        <v>0</v>
      </c>
      <c r="V238" s="745">
        <f>IF(K238&lt;&gt;0,+K238/'DA-16'!I$79,0)</f>
        <v>0</v>
      </c>
    </row>
    <row r="239" spans="1:22" s="764" customFormat="1" x14ac:dyDescent="0.2">
      <c r="A239" s="5"/>
      <c r="B239" s="249"/>
      <c r="C239" s="423">
        <v>0</v>
      </c>
      <c r="D239" s="424">
        <v>0</v>
      </c>
      <c r="E239" s="817">
        <v>0</v>
      </c>
      <c r="F239" s="385">
        <v>0</v>
      </c>
      <c r="G239" s="382">
        <v>0</v>
      </c>
      <c r="H239" s="382">
        <v>0</v>
      </c>
      <c r="I239" s="382">
        <v>0</v>
      </c>
      <c r="J239" s="382">
        <v>0</v>
      </c>
      <c r="K239" s="382">
        <v>0</v>
      </c>
      <c r="P239" s="385"/>
      <c r="Q239" s="745">
        <f>IF(F239&lt;&gt;0,+F239/'DA-16'!D$80,0)</f>
        <v>0</v>
      </c>
      <c r="R239" s="745">
        <f>IF(G239&lt;&gt;0,+G239/'DA-16'!E$80,0)</f>
        <v>0</v>
      </c>
      <c r="S239" s="745">
        <f>IF(H239&lt;&gt;0,+H239/'DA-16'!F$80,0)</f>
        <v>0</v>
      </c>
      <c r="T239" s="745">
        <f>IF(I239&lt;&gt;0,+I239/'DA-16'!G$80,0)</f>
        <v>0</v>
      </c>
      <c r="U239" s="745">
        <f>IF(J239&lt;&gt;0,+J239/'DA-16'!H$80,0)</f>
        <v>0</v>
      </c>
      <c r="V239" s="745">
        <f>IF(K239&lt;&gt;0,+K239/'DA-16'!I$80,0)</f>
        <v>0</v>
      </c>
    </row>
    <row r="240" spans="1:22" s="764" customFormat="1" x14ac:dyDescent="0.2">
      <c r="A240" s="5"/>
      <c r="B240" s="249"/>
      <c r="C240" s="423">
        <v>0</v>
      </c>
      <c r="D240" s="424">
        <v>0</v>
      </c>
      <c r="E240" s="817">
        <v>0</v>
      </c>
      <c r="F240" s="385">
        <v>0</v>
      </c>
      <c r="G240" s="382">
        <v>0</v>
      </c>
      <c r="H240" s="382">
        <v>0</v>
      </c>
      <c r="I240" s="382">
        <v>0</v>
      </c>
      <c r="J240" s="382">
        <v>0</v>
      </c>
      <c r="K240" s="382">
        <v>0</v>
      </c>
      <c r="P240" s="385"/>
      <c r="Q240" s="745">
        <f>IF(F240&lt;&gt;0,+F240/'DA-16'!D$81,0)</f>
        <v>0</v>
      </c>
      <c r="R240" s="745">
        <f>IF(G240&lt;&gt;0,+G240/'DA-16'!E$81,0)</f>
        <v>0</v>
      </c>
      <c r="S240" s="745">
        <f>IF(H240&lt;&gt;0,+H240/'DA-16'!F$81,0)</f>
        <v>0</v>
      </c>
      <c r="T240" s="745">
        <f>IF(I240&lt;&gt;0,+I240/'DA-16'!G$81,0)</f>
        <v>0</v>
      </c>
      <c r="U240" s="745">
        <f>IF(J240&lt;&gt;0,+J240/'DA-16'!H$81,0)</f>
        <v>0</v>
      </c>
      <c r="V240" s="745">
        <f>IF(K240&lt;&gt;0,+K240/'DA-16'!I$81,0)</f>
        <v>0</v>
      </c>
    </row>
    <row r="241" spans="1:22" s="764" customFormat="1" x14ac:dyDescent="0.2">
      <c r="A241" s="5"/>
      <c r="B241" s="249"/>
      <c r="C241" s="423">
        <v>0</v>
      </c>
      <c r="D241" s="424">
        <v>0</v>
      </c>
      <c r="E241" s="817">
        <v>0</v>
      </c>
      <c r="F241" s="385">
        <v>0</v>
      </c>
      <c r="G241" s="382">
        <v>0</v>
      </c>
      <c r="H241" s="382">
        <v>0</v>
      </c>
      <c r="I241" s="382">
        <v>0</v>
      </c>
      <c r="J241" s="382">
        <v>0</v>
      </c>
      <c r="K241" s="382">
        <v>0</v>
      </c>
      <c r="P241" s="385"/>
      <c r="Q241" s="745">
        <f>IF(F241&lt;&gt;0,+F241/'DA-16'!D$82,0)</f>
        <v>0</v>
      </c>
      <c r="R241" s="745">
        <f>IF(G241&lt;&gt;0,+G241/'DA-16'!E$82,0)</f>
        <v>0</v>
      </c>
      <c r="S241" s="745">
        <f>IF(H241&lt;&gt;0,+H241/'DA-16'!F$82,0)</f>
        <v>0</v>
      </c>
      <c r="T241" s="745">
        <f>IF(I241&lt;&gt;0,+I241/'DA-16'!G$82,0)</f>
        <v>0</v>
      </c>
      <c r="U241" s="745">
        <f>IF(J241&lt;&gt;0,+J241/'DA-16'!H$82,0)</f>
        <v>0</v>
      </c>
      <c r="V241" s="745">
        <f>IF(K241&lt;&gt;0,+K241/'DA-16'!I$82,0)</f>
        <v>0</v>
      </c>
    </row>
    <row r="242" spans="1:22" x14ac:dyDescent="0.2">
      <c r="A242" s="5"/>
      <c r="B242" s="249"/>
      <c r="C242" s="422" t="s">
        <v>73</v>
      </c>
      <c r="D242" s="416"/>
      <c r="E242" s="818"/>
      <c r="F242" s="386"/>
      <c r="G242" s="384"/>
      <c r="H242" s="384"/>
      <c r="I242" s="384"/>
      <c r="J242" s="384"/>
      <c r="K242" s="384"/>
      <c r="P242" s="386"/>
      <c r="Q242" s="384"/>
      <c r="R242" s="384"/>
      <c r="S242" s="384"/>
      <c r="T242" s="384"/>
      <c r="U242" s="384"/>
      <c r="V242" s="384"/>
    </row>
    <row r="243" spans="1:22" s="744" customFormat="1" x14ac:dyDescent="0.2">
      <c r="A243" s="5"/>
      <c r="B243" s="249"/>
      <c r="C243" s="423" t="str">
        <f t="array" ref="C243:D248">+'DA-16'!$A$113:$B$119</f>
        <v>Labour</v>
      </c>
      <c r="D243" s="424" t="str">
        <v>Other</v>
      </c>
      <c r="E243" s="817">
        <f t="array" ref="E243:K248" ca="1">+'DA-16'!$N$113:$T$119</f>
        <v>0</v>
      </c>
      <c r="F243" s="385">
        <f ca="1"/>
        <v>0</v>
      </c>
      <c r="G243" s="382">
        <f ca="1"/>
        <v>4.3192230137635082E-2</v>
      </c>
      <c r="H243" s="382">
        <f ca="1"/>
        <v>0.10327713452617802</v>
      </c>
      <c r="I243" s="382">
        <f ca="1"/>
        <v>0.17260999560637724</v>
      </c>
      <c r="J243" s="382">
        <f ca="1"/>
        <v>0.23631484476945272</v>
      </c>
      <c r="K243" s="382">
        <f ca="1"/>
        <v>0.29373118803217996</v>
      </c>
      <c r="P243" s="385"/>
      <c r="Q243" s="745">
        <f ca="1">IF(F243&lt;&gt;0,+F243/'DA-16'!D$113,0)</f>
        <v>0</v>
      </c>
      <c r="R243" s="745">
        <f ca="1">IF(G243&lt;&gt;0,+G243/'DA-16'!E$113,0)</f>
        <v>9.2695937007297289</v>
      </c>
      <c r="S243" s="745">
        <f ca="1">IF(H243&lt;&gt;0,+H243/'DA-16'!F$113,0)</f>
        <v>9.3379356778619353</v>
      </c>
      <c r="T243" s="745">
        <f ca="1">IF(I243&lt;&gt;0,+I243/'DA-16'!G$113,0)</f>
        <v>9.3936759398320522</v>
      </c>
      <c r="U243" s="745">
        <f ca="1">IF(J243&lt;&gt;0,+J243/'DA-16'!H$113,0)</f>
        <v>9.4491955778671777</v>
      </c>
      <c r="V243" s="745">
        <f ca="1">IF(K243&lt;&gt;0,+K243/'DA-16'!I$113,0)</f>
        <v>9.5043679718455607</v>
      </c>
    </row>
    <row r="244" spans="1:22" s="744" customFormat="1" x14ac:dyDescent="0.2">
      <c r="A244" s="5"/>
      <c r="B244" s="249"/>
      <c r="C244" s="423">
        <v>0</v>
      </c>
      <c r="D244" s="424">
        <v>0</v>
      </c>
      <c r="E244" s="817">
        <v>0</v>
      </c>
      <c r="F244" s="385">
        <v>0</v>
      </c>
      <c r="G244" s="382">
        <v>0</v>
      </c>
      <c r="H244" s="382">
        <v>0</v>
      </c>
      <c r="I244" s="382">
        <v>0</v>
      </c>
      <c r="J244" s="382">
        <v>0</v>
      </c>
      <c r="K244" s="382">
        <v>0</v>
      </c>
      <c r="P244" s="385"/>
      <c r="Q244" s="745">
        <f>IF(F244&lt;&gt;0,+F244/'DA-16'!D$114,0)</f>
        <v>0</v>
      </c>
      <c r="R244" s="745">
        <f>IF(G244&lt;&gt;0,+G244/'DA-16'!E$114,0)</f>
        <v>0</v>
      </c>
      <c r="S244" s="745">
        <f>IF(H244&lt;&gt;0,+H244/'DA-16'!F$114,0)</f>
        <v>0</v>
      </c>
      <c r="T244" s="745">
        <f>IF(I244&lt;&gt;0,+I244/'DA-16'!G$114,0)</f>
        <v>0</v>
      </c>
      <c r="U244" s="745">
        <f>IF(J244&lt;&gt;0,+J244/'DA-16'!H$114,0)</f>
        <v>0</v>
      </c>
      <c r="V244" s="745">
        <f>IF(K244&lt;&gt;0,+K244/'DA-16'!I$114,0)</f>
        <v>0</v>
      </c>
    </row>
    <row r="245" spans="1:22" s="744" customFormat="1" x14ac:dyDescent="0.2">
      <c r="A245" s="5"/>
      <c r="B245" s="249"/>
      <c r="C245" s="423">
        <v>0</v>
      </c>
      <c r="D245" s="424">
        <v>0</v>
      </c>
      <c r="E245" s="817">
        <v>0</v>
      </c>
      <c r="F245" s="385">
        <v>0</v>
      </c>
      <c r="G245" s="382">
        <v>0</v>
      </c>
      <c r="H245" s="382">
        <v>0</v>
      </c>
      <c r="I245" s="382">
        <v>0</v>
      </c>
      <c r="J245" s="382">
        <v>0</v>
      </c>
      <c r="K245" s="382">
        <v>0</v>
      </c>
      <c r="P245" s="385"/>
      <c r="Q245" s="745">
        <f>IF(F245&lt;&gt;0,+F245/'DA-16'!D$115,0)</f>
        <v>0</v>
      </c>
      <c r="R245" s="745">
        <f>IF(G245&lt;&gt;0,+G245/'DA-16'!E$115,0)</f>
        <v>0</v>
      </c>
      <c r="S245" s="745">
        <f>IF(H245&lt;&gt;0,+H245/'DA-16'!F$115,0)</f>
        <v>0</v>
      </c>
      <c r="T245" s="745">
        <f>IF(I245&lt;&gt;0,+I245/'DA-16'!G$115,0)</f>
        <v>0</v>
      </c>
      <c r="U245" s="745">
        <f>IF(J245&lt;&gt;0,+J245/'DA-16'!H$115,0)</f>
        <v>0</v>
      </c>
      <c r="V245" s="745">
        <f>IF(K245&lt;&gt;0,+K245/'DA-16'!I$115,0)</f>
        <v>0</v>
      </c>
    </row>
    <row r="246" spans="1:22" s="744" customFormat="1" x14ac:dyDescent="0.2">
      <c r="A246" s="5"/>
      <c r="B246" s="249"/>
      <c r="C246" s="423">
        <v>0</v>
      </c>
      <c r="D246" s="424">
        <v>0</v>
      </c>
      <c r="E246" s="817">
        <v>0</v>
      </c>
      <c r="F246" s="385">
        <v>0</v>
      </c>
      <c r="G246" s="382">
        <v>0</v>
      </c>
      <c r="H246" s="382">
        <v>0</v>
      </c>
      <c r="I246" s="382">
        <v>0</v>
      </c>
      <c r="J246" s="382">
        <v>0</v>
      </c>
      <c r="K246" s="382">
        <v>0</v>
      </c>
      <c r="P246" s="385"/>
      <c r="Q246" s="745">
        <f>IF(F246&lt;&gt;0,+F246/'DA-16'!D$116,0)</f>
        <v>0</v>
      </c>
      <c r="R246" s="745">
        <f>IF(G246&lt;&gt;0,+G246/'DA-16'!E$116,0)</f>
        <v>0</v>
      </c>
      <c r="S246" s="745">
        <f>IF(H246&lt;&gt;0,+H246/'DA-16'!F$116,0)</f>
        <v>0</v>
      </c>
      <c r="T246" s="745">
        <f>IF(I246&lt;&gt;0,+I246/'DA-16'!G$116,0)</f>
        <v>0</v>
      </c>
      <c r="U246" s="745">
        <f>IF(J246&lt;&gt;0,+J246/'DA-16'!H$116,0)</f>
        <v>0</v>
      </c>
      <c r="V246" s="745">
        <f>IF(K246&lt;&gt;0,+K246/'DA-16'!I$116,0)</f>
        <v>0</v>
      </c>
    </row>
    <row r="247" spans="1:22" s="744" customFormat="1" x14ac:dyDescent="0.2">
      <c r="A247" s="5"/>
      <c r="B247" s="249"/>
      <c r="C247" s="423">
        <v>0</v>
      </c>
      <c r="D247" s="424">
        <v>0</v>
      </c>
      <c r="E247" s="817">
        <v>0</v>
      </c>
      <c r="F247" s="385">
        <v>0</v>
      </c>
      <c r="G247" s="382">
        <v>0</v>
      </c>
      <c r="H247" s="382">
        <v>0</v>
      </c>
      <c r="I247" s="382">
        <v>0</v>
      </c>
      <c r="J247" s="382">
        <v>0</v>
      </c>
      <c r="K247" s="382">
        <v>0</v>
      </c>
      <c r="P247" s="385"/>
      <c r="Q247" s="745">
        <f>IF(F247&lt;&gt;0,+F247/'DA-16'!D$117,0)</f>
        <v>0</v>
      </c>
      <c r="R247" s="745">
        <f>IF(G247&lt;&gt;0,+G247/'DA-16'!E$117,0)</f>
        <v>0</v>
      </c>
      <c r="S247" s="745">
        <f>IF(H247&lt;&gt;0,+H247/'DA-16'!F$117,0)</f>
        <v>0</v>
      </c>
      <c r="T247" s="745">
        <f>IF(I247&lt;&gt;0,+I247/'DA-16'!G$117,0)</f>
        <v>0</v>
      </c>
      <c r="U247" s="745">
        <f>IF(J247&lt;&gt;0,+J247/'DA-16'!H$117,0)</f>
        <v>0</v>
      </c>
      <c r="V247" s="745">
        <f>IF(K247&lt;&gt;0,+K247/'DA-16'!I$117,0)</f>
        <v>0</v>
      </c>
    </row>
    <row r="248" spans="1:22" s="744" customFormat="1" x14ac:dyDescent="0.2">
      <c r="A248" s="5"/>
      <c r="B248" s="249"/>
      <c r="C248" s="423">
        <v>0</v>
      </c>
      <c r="D248" s="424">
        <v>0</v>
      </c>
      <c r="E248" s="817">
        <v>0</v>
      </c>
      <c r="F248" s="385">
        <v>0</v>
      </c>
      <c r="G248" s="382">
        <v>0</v>
      </c>
      <c r="H248" s="382">
        <v>0</v>
      </c>
      <c r="I248" s="382">
        <v>0</v>
      </c>
      <c r="J248" s="382">
        <v>0</v>
      </c>
      <c r="K248" s="382">
        <v>0</v>
      </c>
      <c r="P248" s="385"/>
      <c r="Q248" s="745">
        <f>IF(F248&lt;&gt;0,+F248/'DA-16'!D$118,0)</f>
        <v>0</v>
      </c>
      <c r="R248" s="745">
        <f>IF(G248&lt;&gt;0,+G248/'DA-16'!E$118,0)</f>
        <v>0</v>
      </c>
      <c r="S248" s="745">
        <f>IF(H248&lt;&gt;0,+H248/'DA-16'!F$118,0)</f>
        <v>0</v>
      </c>
      <c r="T248" s="745">
        <f>IF(I248&lt;&gt;0,+I248/'DA-16'!G$118,0)</f>
        <v>0</v>
      </c>
      <c r="U248" s="745">
        <f>IF(J248&lt;&gt;0,+J248/'DA-16'!H$118,0)</f>
        <v>0</v>
      </c>
      <c r="V248" s="745">
        <f>IF(K248&lt;&gt;0,+K248/'DA-16'!I$118,0)</f>
        <v>0</v>
      </c>
    </row>
    <row r="249" spans="1:22" x14ac:dyDescent="0.2">
      <c r="A249" s="5"/>
      <c r="B249" s="249" t="str">
        <f ca="1">+'I-4 History'!B151</f>
        <v>DA-17</v>
      </c>
      <c r="C249" s="14" t="str">
        <f ca="1">+'I-4 History'!C151</f>
        <v>Network Insurance</v>
      </c>
      <c r="D249" s="417"/>
      <c r="E249" s="504"/>
      <c r="F249" s="11"/>
      <c r="G249" s="11"/>
      <c r="H249" s="11"/>
      <c r="I249" s="11"/>
      <c r="J249" s="11"/>
      <c r="K249" s="11"/>
      <c r="P249" s="11"/>
      <c r="Q249" s="11"/>
      <c r="R249" s="11"/>
      <c r="S249" s="11"/>
      <c r="T249" s="11"/>
      <c r="U249" s="11"/>
      <c r="V249" s="11"/>
    </row>
    <row r="250" spans="1:22" x14ac:dyDescent="0.2">
      <c r="A250" s="5"/>
      <c r="B250" s="249"/>
      <c r="C250" s="422" t="s">
        <v>74</v>
      </c>
      <c r="D250" s="415"/>
      <c r="E250" s="504"/>
      <c r="F250" s="11"/>
      <c r="G250" s="11"/>
      <c r="H250" s="11"/>
      <c r="I250" s="11"/>
      <c r="J250" s="11"/>
      <c r="K250" s="11"/>
      <c r="P250" s="11"/>
      <c r="Q250" s="11"/>
      <c r="R250" s="11"/>
      <c r="S250" s="11"/>
      <c r="T250" s="11"/>
      <c r="U250" s="11"/>
      <c r="V250" s="11"/>
    </row>
    <row r="251" spans="1:22" x14ac:dyDescent="0.2">
      <c r="A251" s="5"/>
      <c r="B251" s="249"/>
      <c r="C251" s="423" t="str">
        <f t="array" ref="C251:D256">+'DA-17'!$A$77:$B$82</f>
        <v>Output Growth</v>
      </c>
      <c r="D251" s="424" t="str">
        <v>Other</v>
      </c>
      <c r="E251" s="817">
        <f t="array" ref="E251:K256" ca="1">+'DA-17'!$N$77:$T$82</f>
        <v>0</v>
      </c>
      <c r="F251" s="385">
        <f ca="1"/>
        <v>0</v>
      </c>
      <c r="G251" s="382">
        <f ca="1"/>
        <v>1.6925632356617221E-2</v>
      </c>
      <c r="H251" s="382">
        <f ca="1"/>
        <v>3.1422948056742797E-2</v>
      </c>
      <c r="I251" s="382">
        <f ca="1"/>
        <v>4.3247074441399205E-2</v>
      </c>
      <c r="J251" s="382">
        <f ca="1"/>
        <v>5.5024400089951513E-2</v>
      </c>
      <c r="K251" s="382">
        <f ca="1"/>
        <v>6.6728065201790615E-2</v>
      </c>
      <c r="L251" s="764"/>
      <c r="M251" s="764"/>
      <c r="N251" s="764"/>
      <c r="O251" s="764"/>
      <c r="P251" s="385"/>
      <c r="Q251" s="745">
        <f ca="1">IF(F251&lt;&gt;0,+F251/'DA-17'!D$77,0)</f>
        <v>0</v>
      </c>
      <c r="R251" s="745">
        <f ca="1">IF(G251&lt;&gt;0,+G251/'DA-17'!E$77,0)</f>
        <v>1.9494240685220947</v>
      </c>
      <c r="S251" s="745">
        <f ca="1">IF(H251&lt;&gt;0,+H251/'DA-17'!F$77,0)</f>
        <v>1.9494240685220949</v>
      </c>
      <c r="T251" s="745">
        <f ca="1">IF(I251&lt;&gt;0,+I251/'DA-17'!G$77,0)</f>
        <v>1.9494240685220947</v>
      </c>
      <c r="U251" s="745">
        <f ca="1">IF(J251&lt;&gt;0,+J251/'DA-17'!H$77,0)</f>
        <v>1.9494240685220947</v>
      </c>
      <c r="V251" s="745">
        <f ca="1">IF(K251&lt;&gt;0,+K251/'DA-17'!I$77,0)</f>
        <v>1.9494240685220947</v>
      </c>
    </row>
    <row r="252" spans="1:22" x14ac:dyDescent="0.2">
      <c r="A252" s="5"/>
      <c r="B252" s="249"/>
      <c r="C252" s="423" t="str">
        <v>Productivity Growth</v>
      </c>
      <c r="D252" s="424" t="str">
        <v>Other</v>
      </c>
      <c r="E252" s="817">
        <f ca="1"/>
        <v>0</v>
      </c>
      <c r="F252" s="385">
        <f ca="1"/>
        <v>0</v>
      </c>
      <c r="G252" s="382">
        <f ca="1"/>
        <v>0</v>
      </c>
      <c r="H252" s="382">
        <f ca="1"/>
        <v>0</v>
      </c>
      <c r="I252" s="382">
        <f ca="1"/>
        <v>0</v>
      </c>
      <c r="J252" s="382">
        <f ca="1"/>
        <v>0</v>
      </c>
      <c r="K252" s="382">
        <f ca="1"/>
        <v>0</v>
      </c>
      <c r="L252" s="764"/>
      <c r="M252" s="764"/>
      <c r="N252" s="764"/>
      <c r="O252" s="764"/>
      <c r="P252" s="385"/>
      <c r="Q252" s="745">
        <f ca="1">IF(F252&lt;&gt;0,+F252/'DA-17'!D$78,0)</f>
        <v>0</v>
      </c>
      <c r="R252" s="745">
        <f ca="1">IF(G252&lt;&gt;0,+G252/'DA-17'!E$78,0)</f>
        <v>0</v>
      </c>
      <c r="S252" s="745">
        <f ca="1">IF(H252&lt;&gt;0,+H252/'DA-17'!F$78,0)</f>
        <v>0</v>
      </c>
      <c r="T252" s="745">
        <f ca="1">IF(I252&lt;&gt;0,+I252/'DA-17'!G$78,0)</f>
        <v>0</v>
      </c>
      <c r="U252" s="745">
        <f ca="1">IF(J252&lt;&gt;0,+J252/'DA-17'!H$78,0)</f>
        <v>0</v>
      </c>
      <c r="V252" s="745">
        <f ca="1">IF(K252&lt;&gt;0,+K252/'DA-17'!I$78,0)</f>
        <v>0</v>
      </c>
    </row>
    <row r="253" spans="1:22" x14ac:dyDescent="0.2">
      <c r="A253" s="5"/>
      <c r="B253" s="249"/>
      <c r="C253" s="423">
        <v>0</v>
      </c>
      <c r="D253" s="424">
        <v>0</v>
      </c>
      <c r="E253" s="817">
        <v>0</v>
      </c>
      <c r="F253" s="385">
        <v>0</v>
      </c>
      <c r="G253" s="382">
        <v>0</v>
      </c>
      <c r="H253" s="382">
        <v>0</v>
      </c>
      <c r="I253" s="382">
        <v>0</v>
      </c>
      <c r="J253" s="382">
        <v>0</v>
      </c>
      <c r="K253" s="382">
        <v>0</v>
      </c>
      <c r="L253" s="764"/>
      <c r="M253" s="764"/>
      <c r="N253" s="764"/>
      <c r="O253" s="764"/>
      <c r="P253" s="385"/>
      <c r="Q253" s="745">
        <f>IF(F253&lt;&gt;0,+F253/'DA-17'!D$79,0)</f>
        <v>0</v>
      </c>
      <c r="R253" s="745">
        <f>IF(G253&lt;&gt;0,+G253/'DA-17'!E$79,0)</f>
        <v>0</v>
      </c>
      <c r="S253" s="745">
        <f>IF(H253&lt;&gt;0,+H253/'DA-17'!F$79,0)</f>
        <v>0</v>
      </c>
      <c r="T253" s="745">
        <f>IF(I253&lt;&gt;0,+I253/'DA-17'!G$79,0)</f>
        <v>0</v>
      </c>
      <c r="U253" s="745">
        <f>IF(J253&lt;&gt;0,+J253/'DA-17'!H$79,0)</f>
        <v>0</v>
      </c>
      <c r="V253" s="745">
        <f>IF(K253&lt;&gt;0,+K253/'DA-17'!I$79,0)</f>
        <v>0</v>
      </c>
    </row>
    <row r="254" spans="1:22" s="764" customFormat="1" x14ac:dyDescent="0.2">
      <c r="A254" s="5"/>
      <c r="B254" s="249"/>
      <c r="C254" s="423">
        <v>0</v>
      </c>
      <c r="D254" s="424">
        <v>0</v>
      </c>
      <c r="E254" s="817">
        <v>0</v>
      </c>
      <c r="F254" s="385">
        <v>0</v>
      </c>
      <c r="G254" s="382">
        <v>0</v>
      </c>
      <c r="H254" s="382">
        <v>0</v>
      </c>
      <c r="I254" s="382">
        <v>0</v>
      </c>
      <c r="J254" s="382">
        <v>0</v>
      </c>
      <c r="K254" s="382">
        <v>0</v>
      </c>
      <c r="P254" s="385"/>
      <c r="Q254" s="745">
        <f>IF(F254&lt;&gt;0,+F254/'DA-17'!D$80,0)</f>
        <v>0</v>
      </c>
      <c r="R254" s="745">
        <f>IF(G254&lt;&gt;0,+G254/'DA-17'!E$80,0)</f>
        <v>0</v>
      </c>
      <c r="S254" s="745">
        <f>IF(H254&lt;&gt;0,+H254/'DA-17'!F$80,0)</f>
        <v>0</v>
      </c>
      <c r="T254" s="745">
        <f>IF(I254&lt;&gt;0,+I254/'DA-17'!G$80,0)</f>
        <v>0</v>
      </c>
      <c r="U254" s="745">
        <f>IF(J254&lt;&gt;0,+J254/'DA-17'!H$80,0)</f>
        <v>0</v>
      </c>
      <c r="V254" s="745">
        <f>IF(K254&lt;&gt;0,+K254/'DA-17'!I$80,0)</f>
        <v>0</v>
      </c>
    </row>
    <row r="255" spans="1:22" s="764" customFormat="1" x14ac:dyDescent="0.2">
      <c r="A255" s="5"/>
      <c r="B255" s="249"/>
      <c r="C255" s="423">
        <v>0</v>
      </c>
      <c r="D255" s="424">
        <v>0</v>
      </c>
      <c r="E255" s="817">
        <v>0</v>
      </c>
      <c r="F255" s="385">
        <v>0</v>
      </c>
      <c r="G255" s="382">
        <v>0</v>
      </c>
      <c r="H255" s="382">
        <v>0</v>
      </c>
      <c r="I255" s="382">
        <v>0</v>
      </c>
      <c r="J255" s="382">
        <v>0</v>
      </c>
      <c r="K255" s="382">
        <v>0</v>
      </c>
      <c r="P255" s="385"/>
      <c r="Q255" s="745">
        <f>IF(F255&lt;&gt;0,+F255/'DA-17'!D$81,0)</f>
        <v>0</v>
      </c>
      <c r="R255" s="745">
        <f>IF(G255&lt;&gt;0,+G255/'DA-17'!E$81,0)</f>
        <v>0</v>
      </c>
      <c r="S255" s="745">
        <f>IF(H255&lt;&gt;0,+H255/'DA-17'!F$81,0)</f>
        <v>0</v>
      </c>
      <c r="T255" s="745">
        <f>IF(I255&lt;&gt;0,+I255/'DA-17'!G$81,0)</f>
        <v>0</v>
      </c>
      <c r="U255" s="745">
        <f>IF(J255&lt;&gt;0,+J255/'DA-17'!H$81,0)</f>
        <v>0</v>
      </c>
      <c r="V255" s="745">
        <f>IF(K255&lt;&gt;0,+K255/'DA-17'!I$81,0)</f>
        <v>0</v>
      </c>
    </row>
    <row r="256" spans="1:22" s="764" customFormat="1" x14ac:dyDescent="0.2">
      <c r="A256" s="5"/>
      <c r="B256" s="249"/>
      <c r="C256" s="423">
        <v>0</v>
      </c>
      <c r="D256" s="424">
        <v>0</v>
      </c>
      <c r="E256" s="817">
        <v>0</v>
      </c>
      <c r="F256" s="385">
        <v>0</v>
      </c>
      <c r="G256" s="382">
        <v>0</v>
      </c>
      <c r="H256" s="382">
        <v>0</v>
      </c>
      <c r="I256" s="382">
        <v>0</v>
      </c>
      <c r="J256" s="382">
        <v>0</v>
      </c>
      <c r="K256" s="382">
        <v>0</v>
      </c>
      <c r="P256" s="385"/>
      <c r="Q256" s="745">
        <f>IF(F256&lt;&gt;0,+F256/'DA-17'!D$82,0)</f>
        <v>0</v>
      </c>
      <c r="R256" s="745">
        <f>IF(G256&lt;&gt;0,+G256/'DA-17'!E$82,0)</f>
        <v>0</v>
      </c>
      <c r="S256" s="745">
        <f>IF(H256&lt;&gt;0,+H256/'DA-17'!F$82,0)</f>
        <v>0</v>
      </c>
      <c r="T256" s="745">
        <f>IF(I256&lt;&gt;0,+I256/'DA-17'!G$82,0)</f>
        <v>0</v>
      </c>
      <c r="U256" s="745">
        <f>IF(J256&lt;&gt;0,+J256/'DA-17'!H$82,0)</f>
        <v>0</v>
      </c>
      <c r="V256" s="745">
        <f>IF(K256&lt;&gt;0,+K256/'DA-17'!I$82,0)</f>
        <v>0</v>
      </c>
    </row>
    <row r="257" spans="1:22" x14ac:dyDescent="0.2">
      <c r="A257" s="5"/>
      <c r="B257" s="249"/>
      <c r="C257" s="422" t="s">
        <v>73</v>
      </c>
      <c r="D257" s="416"/>
      <c r="E257" s="818"/>
      <c r="F257" s="386"/>
      <c r="G257" s="384"/>
      <c r="H257" s="384"/>
      <c r="I257" s="384"/>
      <c r="J257" s="384"/>
      <c r="K257" s="384"/>
      <c r="P257" s="386"/>
      <c r="Q257" s="384"/>
      <c r="R257" s="384"/>
      <c r="S257" s="384"/>
      <c r="T257" s="384"/>
      <c r="U257" s="384"/>
      <c r="V257" s="384"/>
    </row>
    <row r="258" spans="1:22" s="744" customFormat="1" x14ac:dyDescent="0.2">
      <c r="A258" s="5"/>
      <c r="B258" s="249"/>
      <c r="C258" s="423" t="str">
        <f t="array" ref="C258:D263">+'DA-17'!$A$113:$B$119</f>
        <v>Labour</v>
      </c>
      <c r="D258" s="424" t="str">
        <v>Other</v>
      </c>
      <c r="E258" s="817">
        <f t="array" ref="E258:K263" ca="1">+'DA-17'!$N$113:$T$119</f>
        <v>0</v>
      </c>
      <c r="F258" s="385">
        <f ca="1"/>
        <v>0</v>
      </c>
      <c r="G258" s="382">
        <f ca="1"/>
        <v>9.1623248605531889E-3</v>
      </c>
      <c r="H258" s="382">
        <f ca="1"/>
        <v>2.190807592431734E-2</v>
      </c>
      <c r="I258" s="382">
        <f ca="1"/>
        <v>3.6615586851725369E-2</v>
      </c>
      <c r="J258" s="382">
        <f ca="1"/>
        <v>5.0129233203504042E-2</v>
      </c>
      <c r="K258" s="382">
        <f ca="1"/>
        <v>6.2308905047300744E-2</v>
      </c>
      <c r="P258" s="385"/>
      <c r="Q258" s="745">
        <f ca="1">IF(F258&lt;&gt;0,+F258/'DA-17'!D$113,0)</f>
        <v>0</v>
      </c>
      <c r="R258" s="745">
        <f ca="1">IF(G258&lt;&gt;0,+G258/'DA-17'!E$113,0)</f>
        <v>1.9663497008787119</v>
      </c>
      <c r="S258" s="745">
        <f ca="1">IF(H258&lt;&gt;0,+H258/'DA-17'!F$113,0)</f>
        <v>1.9808470165788377</v>
      </c>
      <c r="T258" s="745">
        <f ca="1">IF(I258&lt;&gt;0,+I258/'DA-17'!G$113,0)</f>
        <v>1.992671142963494</v>
      </c>
      <c r="U258" s="745">
        <f ca="1">IF(J258&lt;&gt;0,+J258/'DA-17'!H$113,0)</f>
        <v>2.0044484686120461</v>
      </c>
      <c r="V258" s="745">
        <f ca="1">IF(K258&lt;&gt;0,+K258/'DA-17'!I$113,0)</f>
        <v>2.0161521337238852</v>
      </c>
    </row>
    <row r="259" spans="1:22" s="744" customFormat="1" x14ac:dyDescent="0.2">
      <c r="A259" s="5"/>
      <c r="B259" s="249"/>
      <c r="C259" s="423">
        <v>0</v>
      </c>
      <c r="D259" s="424">
        <v>0</v>
      </c>
      <c r="E259" s="817">
        <v>0</v>
      </c>
      <c r="F259" s="385">
        <v>0</v>
      </c>
      <c r="G259" s="382">
        <v>0</v>
      </c>
      <c r="H259" s="382">
        <v>0</v>
      </c>
      <c r="I259" s="382">
        <v>0</v>
      </c>
      <c r="J259" s="382">
        <v>0</v>
      </c>
      <c r="K259" s="382">
        <v>0</v>
      </c>
      <c r="P259" s="385"/>
      <c r="Q259" s="745">
        <f>IF(F259&lt;&gt;0,+F259/'DA-17'!D$114,0)</f>
        <v>0</v>
      </c>
      <c r="R259" s="745">
        <f>IF(G259&lt;&gt;0,+G259/'DA-17'!E$114,0)</f>
        <v>0</v>
      </c>
      <c r="S259" s="745">
        <f>IF(H259&lt;&gt;0,+H259/'DA-17'!F$114,0)</f>
        <v>0</v>
      </c>
      <c r="T259" s="745">
        <f>IF(I259&lt;&gt;0,+I259/'DA-17'!G$114,0)</f>
        <v>0</v>
      </c>
      <c r="U259" s="745">
        <f>IF(J259&lt;&gt;0,+J259/'DA-17'!H$114,0)</f>
        <v>0</v>
      </c>
      <c r="V259" s="745">
        <f>IF(K259&lt;&gt;0,+K259/'DA-17'!I$114,0)</f>
        <v>0</v>
      </c>
    </row>
    <row r="260" spans="1:22" s="744" customFormat="1" x14ac:dyDescent="0.2">
      <c r="A260" s="5"/>
      <c r="B260" s="249"/>
      <c r="C260" s="423">
        <v>0</v>
      </c>
      <c r="D260" s="424">
        <v>0</v>
      </c>
      <c r="E260" s="817">
        <v>0</v>
      </c>
      <c r="F260" s="385">
        <v>0</v>
      </c>
      <c r="G260" s="382">
        <v>0</v>
      </c>
      <c r="H260" s="382">
        <v>0</v>
      </c>
      <c r="I260" s="382">
        <v>0</v>
      </c>
      <c r="J260" s="382">
        <v>0</v>
      </c>
      <c r="K260" s="382">
        <v>0</v>
      </c>
      <c r="P260" s="385"/>
      <c r="Q260" s="745">
        <f>IF(F260&lt;&gt;0,+F260/'DA-17'!D$115,0)</f>
        <v>0</v>
      </c>
      <c r="R260" s="745">
        <f>IF(G260&lt;&gt;0,+G260/'DA-17'!E$115,0)</f>
        <v>0</v>
      </c>
      <c r="S260" s="745">
        <f>IF(H260&lt;&gt;0,+H260/'DA-17'!F$115,0)</f>
        <v>0</v>
      </c>
      <c r="T260" s="745">
        <f>IF(I260&lt;&gt;0,+I260/'DA-17'!G$115,0)</f>
        <v>0</v>
      </c>
      <c r="U260" s="745">
        <f>IF(J260&lt;&gt;0,+J260/'DA-17'!H$115,0)</f>
        <v>0</v>
      </c>
      <c r="V260" s="745">
        <f>IF(K260&lt;&gt;0,+K260/'DA-17'!I$115,0)</f>
        <v>0</v>
      </c>
    </row>
    <row r="261" spans="1:22" s="744" customFormat="1" x14ac:dyDescent="0.2">
      <c r="A261" s="5"/>
      <c r="B261" s="249"/>
      <c r="C261" s="423">
        <v>0</v>
      </c>
      <c r="D261" s="424">
        <v>0</v>
      </c>
      <c r="E261" s="817">
        <v>0</v>
      </c>
      <c r="F261" s="385">
        <v>0</v>
      </c>
      <c r="G261" s="382">
        <v>0</v>
      </c>
      <c r="H261" s="382">
        <v>0</v>
      </c>
      <c r="I261" s="382">
        <v>0</v>
      </c>
      <c r="J261" s="382">
        <v>0</v>
      </c>
      <c r="K261" s="382">
        <v>0</v>
      </c>
      <c r="P261" s="385"/>
      <c r="Q261" s="745">
        <f>IF(F261&lt;&gt;0,+F261/'DA-17'!D$116,0)</f>
        <v>0</v>
      </c>
      <c r="R261" s="745">
        <f>IF(G261&lt;&gt;0,+G261/'DA-17'!E$116,0)</f>
        <v>0</v>
      </c>
      <c r="S261" s="745">
        <f>IF(H261&lt;&gt;0,+H261/'DA-17'!F$116,0)</f>
        <v>0</v>
      </c>
      <c r="T261" s="745">
        <f>IF(I261&lt;&gt;0,+I261/'DA-17'!G$116,0)</f>
        <v>0</v>
      </c>
      <c r="U261" s="745">
        <f>IF(J261&lt;&gt;0,+J261/'DA-17'!H$116,0)</f>
        <v>0</v>
      </c>
      <c r="V261" s="745">
        <f>IF(K261&lt;&gt;0,+K261/'DA-17'!I$116,0)</f>
        <v>0</v>
      </c>
    </row>
    <row r="262" spans="1:22" s="744" customFormat="1" x14ac:dyDescent="0.2">
      <c r="A262" s="5"/>
      <c r="B262" s="249"/>
      <c r="C262" s="423">
        <v>0</v>
      </c>
      <c r="D262" s="424">
        <v>0</v>
      </c>
      <c r="E262" s="817">
        <v>0</v>
      </c>
      <c r="F262" s="385">
        <v>0</v>
      </c>
      <c r="G262" s="382">
        <v>0</v>
      </c>
      <c r="H262" s="382">
        <v>0</v>
      </c>
      <c r="I262" s="382">
        <v>0</v>
      </c>
      <c r="J262" s="382">
        <v>0</v>
      </c>
      <c r="K262" s="382">
        <v>0</v>
      </c>
      <c r="P262" s="385"/>
      <c r="Q262" s="745">
        <f>IF(F262&lt;&gt;0,+F262/'DA-17'!D$117,0)</f>
        <v>0</v>
      </c>
      <c r="R262" s="745">
        <f>IF(G262&lt;&gt;0,+G262/'DA-17'!E$117,0)</f>
        <v>0</v>
      </c>
      <c r="S262" s="745">
        <f>IF(H262&lt;&gt;0,+H262/'DA-17'!F$117,0)</f>
        <v>0</v>
      </c>
      <c r="T262" s="745">
        <f>IF(I262&lt;&gt;0,+I262/'DA-17'!G$117,0)</f>
        <v>0</v>
      </c>
      <c r="U262" s="745">
        <f>IF(J262&lt;&gt;0,+J262/'DA-17'!H$117,0)</f>
        <v>0</v>
      </c>
      <c r="V262" s="745">
        <f>IF(K262&lt;&gt;0,+K262/'DA-17'!I$117,0)</f>
        <v>0</v>
      </c>
    </row>
    <row r="263" spans="1:22" s="744" customFormat="1" x14ac:dyDescent="0.2">
      <c r="A263" s="5"/>
      <c r="B263" s="249"/>
      <c r="C263" s="423">
        <v>0</v>
      </c>
      <c r="D263" s="424">
        <v>0</v>
      </c>
      <c r="E263" s="817">
        <v>0</v>
      </c>
      <c r="F263" s="385">
        <v>0</v>
      </c>
      <c r="G263" s="382">
        <v>0</v>
      </c>
      <c r="H263" s="382">
        <v>0</v>
      </c>
      <c r="I263" s="382">
        <v>0</v>
      </c>
      <c r="J263" s="382">
        <v>0</v>
      </c>
      <c r="K263" s="382">
        <v>0</v>
      </c>
      <c r="P263" s="385"/>
      <c r="Q263" s="745">
        <f>IF(F263&lt;&gt;0,+F263/'DA-17'!D$118,0)</f>
        <v>0</v>
      </c>
      <c r="R263" s="745">
        <f>IF(G263&lt;&gt;0,+G263/'DA-17'!E$118,0)</f>
        <v>0</v>
      </c>
      <c r="S263" s="745">
        <f>IF(H263&lt;&gt;0,+H263/'DA-17'!F$118,0)</f>
        <v>0</v>
      </c>
      <c r="T263" s="745">
        <f>IF(I263&lt;&gt;0,+I263/'DA-17'!G$118,0)</f>
        <v>0</v>
      </c>
      <c r="U263" s="745">
        <f>IF(J263&lt;&gt;0,+J263/'DA-17'!H$118,0)</f>
        <v>0</v>
      </c>
      <c r="V263" s="745">
        <f>IF(K263&lt;&gt;0,+K263/'DA-17'!I$118,0)</f>
        <v>0</v>
      </c>
    </row>
    <row r="264" spans="1:22" x14ac:dyDescent="0.2">
      <c r="A264" s="5"/>
      <c r="B264" s="249" t="str">
        <f ca="1">+'I-4 History'!B160</f>
        <v>DA-18</v>
      </c>
      <c r="C264" s="14" t="str">
        <f ca="1">+'I-4 History'!C160</f>
        <v>Call Centre Charges</v>
      </c>
      <c r="D264" s="417"/>
      <c r="E264" s="504"/>
      <c r="F264" s="11"/>
      <c r="G264" s="11"/>
      <c r="H264" s="11"/>
      <c r="I264" s="11"/>
      <c r="J264" s="11"/>
      <c r="K264" s="11"/>
      <c r="P264" s="11"/>
      <c r="Q264" s="11"/>
      <c r="R264" s="11"/>
      <c r="S264" s="11"/>
      <c r="T264" s="11"/>
      <c r="U264" s="11"/>
      <c r="V264" s="11"/>
    </row>
    <row r="265" spans="1:22" x14ac:dyDescent="0.2">
      <c r="A265" s="5"/>
      <c r="B265" s="249"/>
      <c r="C265" s="422" t="s">
        <v>74</v>
      </c>
      <c r="D265" s="415"/>
      <c r="E265" s="504"/>
      <c r="F265" s="11"/>
      <c r="G265" s="11"/>
      <c r="H265" s="11"/>
      <c r="I265" s="11"/>
      <c r="J265" s="11"/>
      <c r="K265" s="11"/>
      <c r="P265" s="11"/>
      <c r="Q265" s="11"/>
      <c r="R265" s="11"/>
      <c r="S265" s="11"/>
      <c r="T265" s="11"/>
      <c r="U265" s="11"/>
      <c r="V265" s="11"/>
    </row>
    <row r="266" spans="1:22" x14ac:dyDescent="0.2">
      <c r="A266" s="5"/>
      <c r="B266" s="249"/>
      <c r="C266" s="423" t="str">
        <f t="array" ref="C266:D271">+'DA-18'!$A$77:$B$82</f>
        <v>Output Growth</v>
      </c>
      <c r="D266" s="424" t="str">
        <v>Other</v>
      </c>
      <c r="E266" s="817">
        <f t="array" ref="E266:K271" ca="1">+'DA-18'!$N$77:$T$82</f>
        <v>0</v>
      </c>
      <c r="F266" s="385">
        <f ca="1"/>
        <v>0</v>
      </c>
      <c r="G266" s="382">
        <f ca="1"/>
        <v>3.1660541570482384E-2</v>
      </c>
      <c r="H266" s="382">
        <f ca="1"/>
        <v>5.8778752383136929E-2</v>
      </c>
      <c r="I266" s="382">
        <f ca="1"/>
        <v>8.0896581545938831E-2</v>
      </c>
      <c r="J266" s="382">
        <f ca="1"/>
        <v>0.10292686676239159</v>
      </c>
      <c r="K266" s="382">
        <f ca="1"/>
        <v>0.12481936495644097</v>
      </c>
      <c r="L266" s="764"/>
      <c r="M266" s="764"/>
      <c r="N266" s="764"/>
      <c r="O266" s="764"/>
      <c r="P266" s="385"/>
      <c r="Q266" s="745">
        <f ca="1">IF(F266&lt;&gt;0,+F266/'DA-18'!D$77,0)</f>
        <v>0</v>
      </c>
      <c r="R266" s="745">
        <f ca="1">IF(G266&lt;&gt;0,+G266/'DA-18'!E$77,0)</f>
        <v>3.6465297401909349</v>
      </c>
      <c r="S266" s="745">
        <f ca="1">IF(H266&lt;&gt;0,+H266/'DA-18'!F$77,0)</f>
        <v>3.6465297401909353</v>
      </c>
      <c r="T266" s="745">
        <f ca="1">IF(I266&lt;&gt;0,+I266/'DA-18'!G$77,0)</f>
        <v>3.6465297401909353</v>
      </c>
      <c r="U266" s="745">
        <f ca="1">IF(J266&lt;&gt;0,+J266/'DA-18'!H$77,0)</f>
        <v>3.6465297401909353</v>
      </c>
      <c r="V266" s="745">
        <f ca="1">IF(K266&lt;&gt;0,+K266/'DA-18'!I$77,0)</f>
        <v>3.6465297401909353</v>
      </c>
    </row>
    <row r="267" spans="1:22" x14ac:dyDescent="0.2">
      <c r="A267" s="5"/>
      <c r="B267" s="249"/>
      <c r="C267" s="423" t="str">
        <v>Productivity Growth</v>
      </c>
      <c r="D267" s="424" t="str">
        <v>Other</v>
      </c>
      <c r="E267" s="817">
        <f ca="1"/>
        <v>0</v>
      </c>
      <c r="F267" s="385">
        <f ca="1"/>
        <v>0</v>
      </c>
      <c r="G267" s="382">
        <f ca="1"/>
        <v>0</v>
      </c>
      <c r="H267" s="382">
        <f ca="1"/>
        <v>0</v>
      </c>
      <c r="I267" s="382">
        <f ca="1"/>
        <v>0</v>
      </c>
      <c r="J267" s="382">
        <f ca="1"/>
        <v>0</v>
      </c>
      <c r="K267" s="382">
        <f ca="1"/>
        <v>0</v>
      </c>
      <c r="L267" s="764"/>
      <c r="M267" s="764"/>
      <c r="N267" s="764"/>
      <c r="O267" s="764"/>
      <c r="P267" s="385"/>
      <c r="Q267" s="745">
        <f ca="1">IF(F267&lt;&gt;0,+F267/'DA-18'!D$78,0)</f>
        <v>0</v>
      </c>
      <c r="R267" s="745">
        <f ca="1">IF(G267&lt;&gt;0,+G267/'DA-18'!E$78,0)</f>
        <v>0</v>
      </c>
      <c r="S267" s="745">
        <f ca="1">IF(H267&lt;&gt;0,+H267/'DA-18'!F$78,0)</f>
        <v>0</v>
      </c>
      <c r="T267" s="745">
        <f ca="1">IF(I267&lt;&gt;0,+I267/'DA-18'!G$78,0)</f>
        <v>0</v>
      </c>
      <c r="U267" s="745">
        <f ca="1">IF(J267&lt;&gt;0,+J267/'DA-18'!H$78,0)</f>
        <v>0</v>
      </c>
      <c r="V267" s="745">
        <f ca="1">IF(K267&lt;&gt;0,+K267/'DA-18'!I$78,0)</f>
        <v>0</v>
      </c>
    </row>
    <row r="268" spans="1:22" x14ac:dyDescent="0.2">
      <c r="A268" s="5"/>
      <c r="B268" s="249"/>
      <c r="C268" s="423">
        <v>0</v>
      </c>
      <c r="D268" s="424">
        <v>0</v>
      </c>
      <c r="E268" s="817">
        <v>0</v>
      </c>
      <c r="F268" s="385">
        <v>0</v>
      </c>
      <c r="G268" s="382">
        <v>0</v>
      </c>
      <c r="H268" s="382">
        <v>0</v>
      </c>
      <c r="I268" s="382">
        <v>0</v>
      </c>
      <c r="J268" s="382">
        <v>0</v>
      </c>
      <c r="K268" s="382">
        <v>0</v>
      </c>
      <c r="L268" s="764"/>
      <c r="M268" s="764"/>
      <c r="N268" s="764"/>
      <c r="O268" s="764"/>
      <c r="P268" s="385"/>
      <c r="Q268" s="745">
        <f>IF(F268&lt;&gt;0,+F268/'DA-18'!D$79,0)</f>
        <v>0</v>
      </c>
      <c r="R268" s="745">
        <f>IF(G268&lt;&gt;0,+G268/'DA-18'!E$79,0)</f>
        <v>0</v>
      </c>
      <c r="S268" s="745">
        <f>IF(H268&lt;&gt;0,+H268/'DA-18'!F$79,0)</f>
        <v>0</v>
      </c>
      <c r="T268" s="745">
        <f>IF(I268&lt;&gt;0,+I268/'DA-18'!G$79,0)</f>
        <v>0</v>
      </c>
      <c r="U268" s="745">
        <f>IF(J268&lt;&gt;0,+J268/'DA-18'!H$79,0)</f>
        <v>0</v>
      </c>
      <c r="V268" s="745">
        <f>IF(K268&lt;&gt;0,+K268/'DA-18'!I$79,0)</f>
        <v>0</v>
      </c>
    </row>
    <row r="269" spans="1:22" s="764" customFormat="1" x14ac:dyDescent="0.2">
      <c r="A269" s="5"/>
      <c r="B269" s="249"/>
      <c r="C269" s="423">
        <v>0</v>
      </c>
      <c r="D269" s="424">
        <v>0</v>
      </c>
      <c r="E269" s="817">
        <v>0</v>
      </c>
      <c r="F269" s="385">
        <v>0</v>
      </c>
      <c r="G269" s="382">
        <v>0</v>
      </c>
      <c r="H269" s="382">
        <v>0</v>
      </c>
      <c r="I269" s="382">
        <v>0</v>
      </c>
      <c r="J269" s="382">
        <v>0</v>
      </c>
      <c r="K269" s="382">
        <v>0</v>
      </c>
      <c r="P269" s="385"/>
      <c r="Q269" s="745">
        <f>IF(F269&lt;&gt;0,+F269/'DA-18'!D$80,0)</f>
        <v>0</v>
      </c>
      <c r="R269" s="745">
        <f>IF(G269&lt;&gt;0,+G269/'DA-18'!E$80,0)</f>
        <v>0</v>
      </c>
      <c r="S269" s="745">
        <f>IF(H269&lt;&gt;0,+H269/'DA-18'!F$80,0)</f>
        <v>0</v>
      </c>
      <c r="T269" s="745">
        <f>IF(I269&lt;&gt;0,+I269/'DA-18'!G$80,0)</f>
        <v>0</v>
      </c>
      <c r="U269" s="745">
        <f>IF(J269&lt;&gt;0,+J269/'DA-18'!H$80,0)</f>
        <v>0</v>
      </c>
      <c r="V269" s="745">
        <f>IF(K269&lt;&gt;0,+K269/'DA-18'!I$80,0)</f>
        <v>0</v>
      </c>
    </row>
    <row r="270" spans="1:22" s="764" customFormat="1" x14ac:dyDescent="0.2">
      <c r="A270" s="5"/>
      <c r="B270" s="249"/>
      <c r="C270" s="423">
        <v>0</v>
      </c>
      <c r="D270" s="424">
        <v>0</v>
      </c>
      <c r="E270" s="817">
        <v>0</v>
      </c>
      <c r="F270" s="385">
        <v>0</v>
      </c>
      <c r="G270" s="382">
        <v>0</v>
      </c>
      <c r="H270" s="382">
        <v>0</v>
      </c>
      <c r="I270" s="382">
        <v>0</v>
      </c>
      <c r="J270" s="382">
        <v>0</v>
      </c>
      <c r="K270" s="382">
        <v>0</v>
      </c>
      <c r="P270" s="385"/>
      <c r="Q270" s="745">
        <f>IF(F270&lt;&gt;0,+F270/'DA-18'!D$81,0)</f>
        <v>0</v>
      </c>
      <c r="R270" s="745">
        <f>IF(G270&lt;&gt;0,+G270/'DA-18'!E$81,0)</f>
        <v>0</v>
      </c>
      <c r="S270" s="745">
        <f>IF(H270&lt;&gt;0,+H270/'DA-18'!F$81,0)</f>
        <v>0</v>
      </c>
      <c r="T270" s="745">
        <f>IF(I270&lt;&gt;0,+I270/'DA-18'!G$81,0)</f>
        <v>0</v>
      </c>
      <c r="U270" s="745">
        <f>IF(J270&lt;&gt;0,+J270/'DA-18'!H$81,0)</f>
        <v>0</v>
      </c>
      <c r="V270" s="745">
        <f>IF(K270&lt;&gt;0,+K270/'DA-18'!I$81,0)</f>
        <v>0</v>
      </c>
    </row>
    <row r="271" spans="1:22" s="764" customFormat="1" x14ac:dyDescent="0.2">
      <c r="A271" s="5"/>
      <c r="B271" s="249"/>
      <c r="C271" s="423">
        <v>0</v>
      </c>
      <c r="D271" s="424">
        <v>0</v>
      </c>
      <c r="E271" s="817">
        <v>0</v>
      </c>
      <c r="F271" s="385">
        <v>0</v>
      </c>
      <c r="G271" s="382">
        <v>0</v>
      </c>
      <c r="H271" s="382">
        <v>0</v>
      </c>
      <c r="I271" s="382">
        <v>0</v>
      </c>
      <c r="J271" s="382">
        <v>0</v>
      </c>
      <c r="K271" s="382">
        <v>0</v>
      </c>
      <c r="P271" s="385"/>
      <c r="Q271" s="745">
        <f>IF(F271&lt;&gt;0,+F271/'DA-18'!D$82,0)</f>
        <v>0</v>
      </c>
      <c r="R271" s="745">
        <f>IF(G271&lt;&gt;0,+G271/'DA-18'!E$82,0)</f>
        <v>0</v>
      </c>
      <c r="S271" s="745">
        <f>IF(H271&lt;&gt;0,+H271/'DA-18'!F$82,0)</f>
        <v>0</v>
      </c>
      <c r="T271" s="745">
        <f>IF(I271&lt;&gt;0,+I271/'DA-18'!G$82,0)</f>
        <v>0</v>
      </c>
      <c r="U271" s="745">
        <f>IF(J271&lt;&gt;0,+J271/'DA-18'!H$82,0)</f>
        <v>0</v>
      </c>
      <c r="V271" s="745">
        <f>IF(K271&lt;&gt;0,+K271/'DA-18'!I$82,0)</f>
        <v>0</v>
      </c>
    </row>
    <row r="272" spans="1:22" x14ac:dyDescent="0.2">
      <c r="A272" s="5"/>
      <c r="B272" s="249"/>
      <c r="C272" s="422" t="s">
        <v>73</v>
      </c>
      <c r="D272" s="416"/>
      <c r="E272" s="818"/>
      <c r="F272" s="386"/>
      <c r="G272" s="384"/>
      <c r="H272" s="384"/>
      <c r="I272" s="384"/>
      <c r="J272" s="384"/>
      <c r="K272" s="384"/>
      <c r="P272" s="386"/>
      <c r="Q272" s="384"/>
      <c r="R272" s="384"/>
      <c r="S272" s="384"/>
      <c r="T272" s="384"/>
      <c r="U272" s="384"/>
      <c r="V272" s="384"/>
    </row>
    <row r="273" spans="1:22" s="744" customFormat="1" x14ac:dyDescent="0.2">
      <c r="A273" s="5"/>
      <c r="B273" s="249"/>
      <c r="C273" s="423" t="str">
        <f t="array" ref="C273:D278">+'DA-18'!$A$113:$B$119</f>
        <v>Labour</v>
      </c>
      <c r="D273" s="424" t="str">
        <v>Other</v>
      </c>
      <c r="E273" s="817">
        <f t="array" ref="E273:K278" ca="1">+'DA-18'!$N$113:$T$119</f>
        <v>0</v>
      </c>
      <c r="F273" s="385">
        <f ca="1"/>
        <v>0</v>
      </c>
      <c r="G273" s="382">
        <f ca="1"/>
        <v>1.7138749147909832E-2</v>
      </c>
      <c r="H273" s="382">
        <f ca="1"/>
        <v>4.0980539687780482E-2</v>
      </c>
      <c r="I273" s="382">
        <f ca="1"/>
        <v>6.8491934908029184E-2</v>
      </c>
      <c r="J273" s="382">
        <f ca="1"/>
        <v>9.3770125587978301E-2</v>
      </c>
      <c r="K273" s="382">
        <f ca="1"/>
        <v>0.11655302661055661</v>
      </c>
      <c r="P273" s="385"/>
      <c r="Q273" s="745">
        <f ca="1">IF(F273&lt;&gt;0,+F273/'DA-18'!D$113,0)</f>
        <v>0</v>
      </c>
      <c r="R273" s="745">
        <f ca="1">IF(G273&lt;&gt;0,+G273/'DA-18'!E$113,0)</f>
        <v>3.6781902817614176</v>
      </c>
      <c r="S273" s="745">
        <f ca="1">IF(H273&lt;&gt;0,+H273/'DA-18'!F$113,0)</f>
        <v>3.7053084925740727</v>
      </c>
      <c r="T273" s="745">
        <f ca="1">IF(I273&lt;&gt;0,+I273/'DA-18'!G$113,0)</f>
        <v>3.7274263217368744</v>
      </c>
      <c r="U273" s="745">
        <f ca="1">IF(J273&lt;&gt;0,+J273/'DA-18'!H$113,0)</f>
        <v>3.7494566069533275</v>
      </c>
      <c r="V273" s="745">
        <f ca="1">IF(K273&lt;&gt;0,+K273/'DA-18'!I$113,0)</f>
        <v>3.7713491051473764</v>
      </c>
    </row>
    <row r="274" spans="1:22" s="744" customFormat="1" x14ac:dyDescent="0.2">
      <c r="A274" s="5"/>
      <c r="B274" s="249"/>
      <c r="C274" s="423">
        <v>0</v>
      </c>
      <c r="D274" s="424">
        <v>0</v>
      </c>
      <c r="E274" s="817">
        <v>0</v>
      </c>
      <c r="F274" s="385">
        <v>0</v>
      </c>
      <c r="G274" s="382">
        <v>0</v>
      </c>
      <c r="H274" s="382">
        <v>0</v>
      </c>
      <c r="I274" s="382">
        <v>0</v>
      </c>
      <c r="J274" s="382">
        <v>0</v>
      </c>
      <c r="K274" s="382">
        <v>0</v>
      </c>
      <c r="P274" s="385"/>
      <c r="Q274" s="745">
        <f>IF(F274&lt;&gt;0,+F274/'DA-18'!D$114,0)</f>
        <v>0</v>
      </c>
      <c r="R274" s="745">
        <f>IF(G274&lt;&gt;0,+G274/'DA-18'!E$114,0)</f>
        <v>0</v>
      </c>
      <c r="S274" s="745">
        <f>IF(H274&lt;&gt;0,+H274/'DA-18'!F$114,0)</f>
        <v>0</v>
      </c>
      <c r="T274" s="745">
        <f>IF(I274&lt;&gt;0,+I274/'DA-18'!G$114,0)</f>
        <v>0</v>
      </c>
      <c r="U274" s="745">
        <f>IF(J274&lt;&gt;0,+J274/'DA-18'!H$114,0)</f>
        <v>0</v>
      </c>
      <c r="V274" s="745">
        <f>IF(K274&lt;&gt;0,+K274/'DA-18'!I$114,0)</f>
        <v>0</v>
      </c>
    </row>
    <row r="275" spans="1:22" s="744" customFormat="1" x14ac:dyDescent="0.2">
      <c r="A275" s="5"/>
      <c r="B275" s="249"/>
      <c r="C275" s="423">
        <v>0</v>
      </c>
      <c r="D275" s="424">
        <v>0</v>
      </c>
      <c r="E275" s="817">
        <v>0</v>
      </c>
      <c r="F275" s="385">
        <v>0</v>
      </c>
      <c r="G275" s="382">
        <v>0</v>
      </c>
      <c r="H275" s="382">
        <v>0</v>
      </c>
      <c r="I275" s="382">
        <v>0</v>
      </c>
      <c r="J275" s="382">
        <v>0</v>
      </c>
      <c r="K275" s="382">
        <v>0</v>
      </c>
      <c r="P275" s="385"/>
      <c r="Q275" s="745">
        <f>IF(F275&lt;&gt;0,+F275/'DA-18'!D$115,0)</f>
        <v>0</v>
      </c>
      <c r="R275" s="745">
        <f>IF(G275&lt;&gt;0,+G275/'DA-18'!E$115,0)</f>
        <v>0</v>
      </c>
      <c r="S275" s="745">
        <f>IF(H275&lt;&gt;0,+H275/'DA-18'!F$115,0)</f>
        <v>0</v>
      </c>
      <c r="T275" s="745">
        <f>IF(I275&lt;&gt;0,+I275/'DA-18'!G$115,0)</f>
        <v>0</v>
      </c>
      <c r="U275" s="745">
        <f>IF(J275&lt;&gt;0,+J275/'DA-18'!H$115,0)</f>
        <v>0</v>
      </c>
      <c r="V275" s="745">
        <f>IF(K275&lt;&gt;0,+K275/'DA-18'!I$115,0)</f>
        <v>0</v>
      </c>
    </row>
    <row r="276" spans="1:22" s="744" customFormat="1" x14ac:dyDescent="0.2">
      <c r="A276" s="5"/>
      <c r="B276" s="249"/>
      <c r="C276" s="423">
        <v>0</v>
      </c>
      <c r="D276" s="424">
        <v>0</v>
      </c>
      <c r="E276" s="817">
        <v>0</v>
      </c>
      <c r="F276" s="385">
        <v>0</v>
      </c>
      <c r="G276" s="382">
        <v>0</v>
      </c>
      <c r="H276" s="382">
        <v>0</v>
      </c>
      <c r="I276" s="382">
        <v>0</v>
      </c>
      <c r="J276" s="382">
        <v>0</v>
      </c>
      <c r="K276" s="382">
        <v>0</v>
      </c>
      <c r="P276" s="385"/>
      <c r="Q276" s="745">
        <f>IF(F276&lt;&gt;0,+F276/'DA-18'!D$116,0)</f>
        <v>0</v>
      </c>
      <c r="R276" s="745">
        <f>IF(G276&lt;&gt;0,+G276/'DA-18'!E$116,0)</f>
        <v>0</v>
      </c>
      <c r="S276" s="745">
        <f>IF(H276&lt;&gt;0,+H276/'DA-18'!F$116,0)</f>
        <v>0</v>
      </c>
      <c r="T276" s="745">
        <f>IF(I276&lt;&gt;0,+I276/'DA-18'!G$116,0)</f>
        <v>0</v>
      </c>
      <c r="U276" s="745">
        <f>IF(J276&lt;&gt;0,+J276/'DA-18'!H$116,0)</f>
        <v>0</v>
      </c>
      <c r="V276" s="745">
        <f>IF(K276&lt;&gt;0,+K276/'DA-18'!I$116,0)</f>
        <v>0</v>
      </c>
    </row>
    <row r="277" spans="1:22" s="744" customFormat="1" x14ac:dyDescent="0.2">
      <c r="A277" s="5"/>
      <c r="B277" s="249"/>
      <c r="C277" s="423">
        <v>0</v>
      </c>
      <c r="D277" s="424">
        <v>0</v>
      </c>
      <c r="E277" s="817">
        <v>0</v>
      </c>
      <c r="F277" s="385">
        <v>0</v>
      </c>
      <c r="G277" s="382">
        <v>0</v>
      </c>
      <c r="H277" s="382">
        <v>0</v>
      </c>
      <c r="I277" s="382">
        <v>0</v>
      </c>
      <c r="J277" s="382">
        <v>0</v>
      </c>
      <c r="K277" s="382">
        <v>0</v>
      </c>
      <c r="P277" s="385"/>
      <c r="Q277" s="745">
        <f>IF(F277&lt;&gt;0,+F277/'DA-18'!D$117,0)</f>
        <v>0</v>
      </c>
      <c r="R277" s="745">
        <f>IF(G277&lt;&gt;0,+G277/'DA-18'!E$117,0)</f>
        <v>0</v>
      </c>
      <c r="S277" s="745">
        <f>IF(H277&lt;&gt;0,+H277/'DA-18'!F$117,0)</f>
        <v>0</v>
      </c>
      <c r="T277" s="745">
        <f>IF(I277&lt;&gt;0,+I277/'DA-18'!G$117,0)</f>
        <v>0</v>
      </c>
      <c r="U277" s="745">
        <f>IF(J277&lt;&gt;0,+J277/'DA-18'!H$117,0)</f>
        <v>0</v>
      </c>
      <c r="V277" s="745">
        <f>IF(K277&lt;&gt;0,+K277/'DA-18'!I$117,0)</f>
        <v>0</v>
      </c>
    </row>
    <row r="278" spans="1:22" s="744" customFormat="1" x14ac:dyDescent="0.2">
      <c r="A278" s="5"/>
      <c r="B278" s="249"/>
      <c r="C278" s="423">
        <v>0</v>
      </c>
      <c r="D278" s="424">
        <v>0</v>
      </c>
      <c r="E278" s="817">
        <v>0</v>
      </c>
      <c r="F278" s="385">
        <v>0</v>
      </c>
      <c r="G278" s="382">
        <v>0</v>
      </c>
      <c r="H278" s="382">
        <v>0</v>
      </c>
      <c r="I278" s="382">
        <v>0</v>
      </c>
      <c r="J278" s="382">
        <v>0</v>
      </c>
      <c r="K278" s="382">
        <v>0</v>
      </c>
      <c r="P278" s="385"/>
      <c r="Q278" s="745">
        <f>IF(F278&lt;&gt;0,+F278/'DA-18'!D$118,0)</f>
        <v>0</v>
      </c>
      <c r="R278" s="745">
        <f>IF(G278&lt;&gt;0,+G278/'DA-18'!E$118,0)</f>
        <v>0</v>
      </c>
      <c r="S278" s="745">
        <f>IF(H278&lt;&gt;0,+H278/'DA-18'!F$118,0)</f>
        <v>0</v>
      </c>
      <c r="T278" s="745">
        <f>IF(I278&lt;&gt;0,+I278/'DA-18'!G$118,0)</f>
        <v>0</v>
      </c>
      <c r="U278" s="745">
        <f>IF(J278&lt;&gt;0,+J278/'DA-18'!H$118,0)</f>
        <v>0</v>
      </c>
      <c r="V278" s="745">
        <f>IF(K278&lt;&gt;0,+K278/'DA-18'!I$118,0)</f>
        <v>0</v>
      </c>
    </row>
    <row r="279" spans="1:22" x14ac:dyDescent="0.2">
      <c r="A279" s="5"/>
      <c r="B279" s="249" t="str">
        <f ca="1">+'I-4 History'!B169</f>
        <v>DA-19</v>
      </c>
      <c r="C279" s="14" t="str">
        <f ca="1">+'I-4 History'!C169</f>
        <v>Customer Billing (formerly FRC)</v>
      </c>
      <c r="D279" s="417"/>
      <c r="E279" s="504"/>
      <c r="F279" s="11"/>
      <c r="G279" s="11"/>
      <c r="H279" s="11"/>
      <c r="I279" s="11"/>
      <c r="J279" s="11"/>
      <c r="K279" s="11"/>
      <c r="P279" s="11"/>
      <c r="Q279" s="11"/>
      <c r="R279" s="11"/>
      <c r="S279" s="11"/>
      <c r="T279" s="11"/>
      <c r="U279" s="11"/>
      <c r="V279" s="11"/>
    </row>
    <row r="280" spans="1:22" x14ac:dyDescent="0.2">
      <c r="A280" s="5"/>
      <c r="B280" s="249"/>
      <c r="C280" s="422" t="s">
        <v>74</v>
      </c>
      <c r="D280" s="415"/>
      <c r="E280" s="504"/>
      <c r="F280" s="11"/>
      <c r="G280" s="11"/>
      <c r="H280" s="11"/>
      <c r="I280" s="11"/>
      <c r="J280" s="11"/>
      <c r="K280" s="11"/>
      <c r="P280" s="11"/>
      <c r="Q280" s="11"/>
      <c r="R280" s="11"/>
      <c r="S280" s="11"/>
      <c r="T280" s="11"/>
      <c r="U280" s="11"/>
      <c r="V280" s="11"/>
    </row>
    <row r="281" spans="1:22" x14ac:dyDescent="0.2">
      <c r="A281" s="5"/>
      <c r="B281" s="249"/>
      <c r="C281" s="423" t="str">
        <f t="array" ref="C281:D286">+'DA-19'!$A$77:$B$82</f>
        <v>Output Growth</v>
      </c>
      <c r="D281" s="424" t="str">
        <v>Other</v>
      </c>
      <c r="E281" s="817">
        <f t="array" ref="E281:K286" ca="1">+'DA-19'!$N$77:$T$82</f>
        <v>0</v>
      </c>
      <c r="F281" s="385">
        <f ca="1"/>
        <v>0</v>
      </c>
      <c r="G281" s="382">
        <f ca="1"/>
        <v>0.13520377195454616</v>
      </c>
      <c r="H281" s="382">
        <f ca="1"/>
        <v>0.2510098892430695</v>
      </c>
      <c r="I281" s="382">
        <f ca="1"/>
        <v>0.3454622827247113</v>
      </c>
      <c r="J281" s="382">
        <f ca="1"/>
        <v>0.43954082689199936</v>
      </c>
      <c r="K281" s="382">
        <f ca="1"/>
        <v>0.53303096276836015</v>
      </c>
      <c r="L281" s="764"/>
      <c r="M281" s="764"/>
      <c r="N281" s="764"/>
      <c r="O281" s="764"/>
      <c r="P281" s="385"/>
      <c r="Q281" s="745">
        <f ca="1">IF(F281&lt;&gt;0,+F281/'DA-19'!D$77,0)</f>
        <v>0</v>
      </c>
      <c r="R281" s="745">
        <f ca="1">IF(G281&lt;&gt;0,+G281/'DA-19'!E$77,0)</f>
        <v>15.572209158857223</v>
      </c>
      <c r="S281" s="745">
        <f ca="1">IF(H281&lt;&gt;0,+H281/'DA-19'!F$77,0)</f>
        <v>15.572209158857223</v>
      </c>
      <c r="T281" s="745">
        <f ca="1">IF(I281&lt;&gt;0,+I281/'DA-19'!G$77,0)</f>
        <v>15.572209158857223</v>
      </c>
      <c r="U281" s="745">
        <f ca="1">IF(J281&lt;&gt;0,+J281/'DA-19'!H$77,0)</f>
        <v>15.572209158857223</v>
      </c>
      <c r="V281" s="745">
        <f ca="1">IF(K281&lt;&gt;0,+K281/'DA-19'!I$77,0)</f>
        <v>15.572209158857223</v>
      </c>
    </row>
    <row r="282" spans="1:22" x14ac:dyDescent="0.2">
      <c r="A282" s="5"/>
      <c r="B282" s="249"/>
      <c r="C282" s="423" t="str">
        <v>Productivity Growth</v>
      </c>
      <c r="D282" s="424" t="str">
        <v>Other</v>
      </c>
      <c r="E282" s="817">
        <f ca="1"/>
        <v>0</v>
      </c>
      <c r="F282" s="385">
        <f ca="1"/>
        <v>0</v>
      </c>
      <c r="G282" s="382">
        <f ca="1"/>
        <v>0</v>
      </c>
      <c r="H282" s="382">
        <f ca="1"/>
        <v>0</v>
      </c>
      <c r="I282" s="382">
        <f ca="1"/>
        <v>0</v>
      </c>
      <c r="J282" s="382">
        <f ca="1"/>
        <v>0</v>
      </c>
      <c r="K282" s="382">
        <f ca="1"/>
        <v>0</v>
      </c>
      <c r="L282" s="764"/>
      <c r="M282" s="764"/>
      <c r="N282" s="764"/>
      <c r="O282" s="764"/>
      <c r="P282" s="385"/>
      <c r="Q282" s="745">
        <f ca="1">IF(F282&lt;&gt;0,+F282/'DA-19'!D$78,0)</f>
        <v>0</v>
      </c>
      <c r="R282" s="745">
        <f ca="1">IF(G282&lt;&gt;0,+G282/'DA-19'!E$78,0)</f>
        <v>0</v>
      </c>
      <c r="S282" s="745">
        <f ca="1">IF(H282&lt;&gt;0,+H282/'DA-19'!F$78,0)</f>
        <v>0</v>
      </c>
      <c r="T282" s="745">
        <f ca="1">IF(I282&lt;&gt;0,+I282/'DA-19'!G$78,0)</f>
        <v>0</v>
      </c>
      <c r="U282" s="745">
        <f ca="1">IF(J282&lt;&gt;0,+J282/'DA-19'!H$78,0)</f>
        <v>0</v>
      </c>
      <c r="V282" s="745">
        <f ca="1">IF(K282&lt;&gt;0,+K282/'DA-19'!I$78,0)</f>
        <v>0</v>
      </c>
    </row>
    <row r="283" spans="1:22" x14ac:dyDescent="0.2">
      <c r="A283" s="5"/>
      <c r="B283" s="249"/>
      <c r="C283" s="423">
        <v>0</v>
      </c>
      <c r="D283" s="424">
        <v>0</v>
      </c>
      <c r="E283" s="817">
        <v>0</v>
      </c>
      <c r="F283" s="385">
        <v>0</v>
      </c>
      <c r="G283" s="382">
        <v>0</v>
      </c>
      <c r="H283" s="382">
        <v>0</v>
      </c>
      <c r="I283" s="382">
        <v>0</v>
      </c>
      <c r="J283" s="382">
        <v>0</v>
      </c>
      <c r="K283" s="382">
        <v>0</v>
      </c>
      <c r="L283" s="764"/>
      <c r="M283" s="764"/>
      <c r="N283" s="764"/>
      <c r="O283" s="764"/>
      <c r="P283" s="385"/>
      <c r="Q283" s="745">
        <f>IF(F283&lt;&gt;0,+F283/'DA-19'!D$79,0)</f>
        <v>0</v>
      </c>
      <c r="R283" s="745">
        <f>IF(G283&lt;&gt;0,+G283/'DA-19'!E$79,0)</f>
        <v>0</v>
      </c>
      <c r="S283" s="745">
        <f>IF(H283&lt;&gt;0,+H283/'DA-19'!F$79,0)</f>
        <v>0</v>
      </c>
      <c r="T283" s="745">
        <f>IF(I283&lt;&gt;0,+I283/'DA-19'!G$79,0)</f>
        <v>0</v>
      </c>
      <c r="U283" s="745">
        <f>IF(J283&lt;&gt;0,+J283/'DA-19'!H$79,0)</f>
        <v>0</v>
      </c>
      <c r="V283" s="745">
        <f>IF(K283&lt;&gt;0,+K283/'DA-19'!I$79,0)</f>
        <v>0</v>
      </c>
    </row>
    <row r="284" spans="1:22" s="764" customFormat="1" x14ac:dyDescent="0.2">
      <c r="A284" s="5"/>
      <c r="B284" s="249"/>
      <c r="C284" s="423">
        <v>0</v>
      </c>
      <c r="D284" s="424">
        <v>0</v>
      </c>
      <c r="E284" s="817">
        <v>0</v>
      </c>
      <c r="F284" s="385">
        <v>0</v>
      </c>
      <c r="G284" s="382">
        <v>0</v>
      </c>
      <c r="H284" s="382">
        <v>0</v>
      </c>
      <c r="I284" s="382">
        <v>0</v>
      </c>
      <c r="J284" s="382">
        <v>0</v>
      </c>
      <c r="K284" s="382">
        <v>0</v>
      </c>
      <c r="P284" s="385"/>
      <c r="Q284" s="745">
        <f>IF(F284&lt;&gt;0,+F284/'DA-19'!D$80,0)</f>
        <v>0</v>
      </c>
      <c r="R284" s="745">
        <f>IF(G284&lt;&gt;0,+G284/'DA-19'!E$80,0)</f>
        <v>0</v>
      </c>
      <c r="S284" s="745">
        <f>IF(H284&lt;&gt;0,+H284/'DA-19'!F$80,0)</f>
        <v>0</v>
      </c>
      <c r="T284" s="745">
        <f>IF(I284&lt;&gt;0,+I284/'DA-19'!G$80,0)</f>
        <v>0</v>
      </c>
      <c r="U284" s="745">
        <f>IF(J284&lt;&gt;0,+J284/'DA-19'!H$80,0)</f>
        <v>0</v>
      </c>
      <c r="V284" s="745">
        <f>IF(K284&lt;&gt;0,+K284/'DA-19'!I$80,0)</f>
        <v>0</v>
      </c>
    </row>
    <row r="285" spans="1:22" s="764" customFormat="1" x14ac:dyDescent="0.2">
      <c r="A285" s="5"/>
      <c r="B285" s="249"/>
      <c r="C285" s="423">
        <v>0</v>
      </c>
      <c r="D285" s="424">
        <v>0</v>
      </c>
      <c r="E285" s="817">
        <v>0</v>
      </c>
      <c r="F285" s="385">
        <v>0</v>
      </c>
      <c r="G285" s="382">
        <v>0</v>
      </c>
      <c r="H285" s="382">
        <v>0</v>
      </c>
      <c r="I285" s="382">
        <v>0</v>
      </c>
      <c r="J285" s="382">
        <v>0</v>
      </c>
      <c r="K285" s="382">
        <v>0</v>
      </c>
      <c r="P285" s="385"/>
      <c r="Q285" s="745">
        <f>IF(F285&lt;&gt;0,+F285/'DA-19'!D$81,0)</f>
        <v>0</v>
      </c>
      <c r="R285" s="745">
        <f>IF(G285&lt;&gt;0,+G285/'DA-19'!E$81,0)</f>
        <v>0</v>
      </c>
      <c r="S285" s="745">
        <f>IF(H285&lt;&gt;0,+H285/'DA-19'!F$81,0)</f>
        <v>0</v>
      </c>
      <c r="T285" s="745">
        <f>IF(I285&lt;&gt;0,+I285/'DA-19'!G$81,0)</f>
        <v>0</v>
      </c>
      <c r="U285" s="745">
        <f>IF(J285&lt;&gt;0,+J285/'DA-19'!H$81,0)</f>
        <v>0</v>
      </c>
      <c r="V285" s="745">
        <f>IF(K285&lt;&gt;0,+K285/'DA-19'!I$81,0)</f>
        <v>0</v>
      </c>
    </row>
    <row r="286" spans="1:22" s="764" customFormat="1" x14ac:dyDescent="0.2">
      <c r="A286" s="5"/>
      <c r="B286" s="249"/>
      <c r="C286" s="423">
        <v>0</v>
      </c>
      <c r="D286" s="424">
        <v>0</v>
      </c>
      <c r="E286" s="817">
        <v>0</v>
      </c>
      <c r="F286" s="385">
        <v>0</v>
      </c>
      <c r="G286" s="382">
        <v>0</v>
      </c>
      <c r="H286" s="382">
        <v>0</v>
      </c>
      <c r="I286" s="382">
        <v>0</v>
      </c>
      <c r="J286" s="382">
        <v>0</v>
      </c>
      <c r="K286" s="382">
        <v>0</v>
      </c>
      <c r="P286" s="385"/>
      <c r="Q286" s="745">
        <f>IF(F286&lt;&gt;0,+F286/'DA-19'!D$82,0)</f>
        <v>0</v>
      </c>
      <c r="R286" s="745">
        <f>IF(G286&lt;&gt;0,+G286/'DA-19'!E$82,0)</f>
        <v>0</v>
      </c>
      <c r="S286" s="745">
        <f>IF(H286&lt;&gt;0,+H286/'DA-19'!F$82,0)</f>
        <v>0</v>
      </c>
      <c r="T286" s="745">
        <f>IF(I286&lt;&gt;0,+I286/'DA-19'!G$82,0)</f>
        <v>0</v>
      </c>
      <c r="U286" s="745">
        <f>IF(J286&lt;&gt;0,+J286/'DA-19'!H$82,0)</f>
        <v>0</v>
      </c>
      <c r="V286" s="745">
        <f>IF(K286&lt;&gt;0,+K286/'DA-19'!I$82,0)</f>
        <v>0</v>
      </c>
    </row>
    <row r="287" spans="1:22" x14ac:dyDescent="0.2">
      <c r="A287" s="5"/>
      <c r="B287" s="249"/>
      <c r="C287" s="422" t="s">
        <v>73</v>
      </c>
      <c r="D287" s="416"/>
      <c r="E287" s="818"/>
      <c r="F287" s="386"/>
      <c r="G287" s="384"/>
      <c r="H287" s="384"/>
      <c r="I287" s="384"/>
      <c r="J287" s="384"/>
      <c r="K287" s="384"/>
      <c r="P287" s="386"/>
      <c r="Q287" s="384"/>
      <c r="R287" s="384"/>
      <c r="S287" s="384"/>
      <c r="T287" s="384"/>
      <c r="U287" s="384"/>
      <c r="V287" s="384"/>
    </row>
    <row r="288" spans="1:22" s="744" customFormat="1" x14ac:dyDescent="0.2">
      <c r="A288" s="5"/>
      <c r="B288" s="249"/>
      <c r="C288" s="423" t="str">
        <f t="array" ref="C288:D293">+'DA-19'!$A$113:$B$119</f>
        <v>Labour</v>
      </c>
      <c r="D288" s="424" t="str">
        <v>Other</v>
      </c>
      <c r="E288" s="817">
        <f t="array" ref="E288:K293" ca="1">+'DA-19'!$N$113:$T$119</f>
        <v>0</v>
      </c>
      <c r="F288" s="385">
        <f ca="1"/>
        <v>0</v>
      </c>
      <c r="G288" s="382">
        <f ca="1"/>
        <v>7.3189636577175823E-2</v>
      </c>
      <c r="H288" s="382">
        <f ca="1"/>
        <v>0.17500406713467601</v>
      </c>
      <c r="I288" s="382">
        <f ca="1"/>
        <v>0.29248924650942743</v>
      </c>
      <c r="J288" s="382">
        <f ca="1"/>
        <v>0.40043770723006633</v>
      </c>
      <c r="K288" s="382">
        <f ca="1"/>
        <v>0.49773023608533773</v>
      </c>
      <c r="P288" s="385"/>
      <c r="Q288" s="745">
        <f ca="1">IF(F288&lt;&gt;0,+F288/'DA-19'!D$113,0)</f>
        <v>0</v>
      </c>
      <c r="R288" s="745">
        <f ca="1">IF(G288&lt;&gt;0,+G288/'DA-19'!E$113,0)</f>
        <v>15.70741293081177</v>
      </c>
      <c r="S288" s="745">
        <f ca="1">IF(H288&lt;&gt;0,+H288/'DA-19'!F$113,0)</f>
        <v>15.823219048100292</v>
      </c>
      <c r="T288" s="745">
        <f ca="1">IF(I288&lt;&gt;0,+I288/'DA-19'!G$113,0)</f>
        <v>15.917671441581936</v>
      </c>
      <c r="U288" s="745">
        <f ca="1">IF(J288&lt;&gt;0,+J288/'DA-19'!H$113,0)</f>
        <v>16.011749985749223</v>
      </c>
      <c r="V288" s="745">
        <f ca="1">IF(K288&lt;&gt;0,+K288/'DA-19'!I$113,0)</f>
        <v>16.105240121625584</v>
      </c>
    </row>
    <row r="289" spans="1:22" s="744" customFormat="1" x14ac:dyDescent="0.2">
      <c r="A289" s="5"/>
      <c r="B289" s="249"/>
      <c r="C289" s="423">
        <v>0</v>
      </c>
      <c r="D289" s="424">
        <v>0</v>
      </c>
      <c r="E289" s="817">
        <v>0</v>
      </c>
      <c r="F289" s="385">
        <v>0</v>
      </c>
      <c r="G289" s="382">
        <v>0</v>
      </c>
      <c r="H289" s="382">
        <v>0</v>
      </c>
      <c r="I289" s="382">
        <v>0</v>
      </c>
      <c r="J289" s="382">
        <v>0</v>
      </c>
      <c r="K289" s="382">
        <v>0</v>
      </c>
      <c r="P289" s="385"/>
      <c r="Q289" s="745">
        <f>IF(F289&lt;&gt;0,+F289/'DA-19'!D$114,0)</f>
        <v>0</v>
      </c>
      <c r="R289" s="745">
        <f>IF(G289&lt;&gt;0,+G289/'DA-19'!E$114,0)</f>
        <v>0</v>
      </c>
      <c r="S289" s="745">
        <f>IF(H289&lt;&gt;0,+H289/'DA-19'!F$114,0)</f>
        <v>0</v>
      </c>
      <c r="T289" s="745">
        <f>IF(I289&lt;&gt;0,+I289/'DA-19'!G$114,0)</f>
        <v>0</v>
      </c>
      <c r="U289" s="745">
        <f>IF(J289&lt;&gt;0,+J289/'DA-19'!H$114,0)</f>
        <v>0</v>
      </c>
      <c r="V289" s="745">
        <f>IF(K289&lt;&gt;0,+K289/'DA-19'!I$114,0)</f>
        <v>0</v>
      </c>
    </row>
    <row r="290" spans="1:22" s="744" customFormat="1" x14ac:dyDescent="0.2">
      <c r="A290" s="5"/>
      <c r="B290" s="249"/>
      <c r="C290" s="423">
        <v>0</v>
      </c>
      <c r="D290" s="424">
        <v>0</v>
      </c>
      <c r="E290" s="817">
        <v>0</v>
      </c>
      <c r="F290" s="385">
        <v>0</v>
      </c>
      <c r="G290" s="382">
        <v>0</v>
      </c>
      <c r="H290" s="382">
        <v>0</v>
      </c>
      <c r="I290" s="382">
        <v>0</v>
      </c>
      <c r="J290" s="382">
        <v>0</v>
      </c>
      <c r="K290" s="382">
        <v>0</v>
      </c>
      <c r="P290" s="385"/>
      <c r="Q290" s="745">
        <f>IF(F290&lt;&gt;0,+F290/'DA-19'!D$115,0)</f>
        <v>0</v>
      </c>
      <c r="R290" s="745">
        <f>IF(G290&lt;&gt;0,+G290/'DA-19'!E$115,0)</f>
        <v>0</v>
      </c>
      <c r="S290" s="745">
        <f>IF(H290&lt;&gt;0,+H290/'DA-19'!F$115,0)</f>
        <v>0</v>
      </c>
      <c r="T290" s="745">
        <f>IF(I290&lt;&gt;0,+I290/'DA-19'!G$115,0)</f>
        <v>0</v>
      </c>
      <c r="U290" s="745">
        <f>IF(J290&lt;&gt;0,+J290/'DA-19'!H$115,0)</f>
        <v>0</v>
      </c>
      <c r="V290" s="745">
        <f>IF(K290&lt;&gt;0,+K290/'DA-19'!I$115,0)</f>
        <v>0</v>
      </c>
    </row>
    <row r="291" spans="1:22" s="744" customFormat="1" x14ac:dyDescent="0.2">
      <c r="A291" s="5"/>
      <c r="B291" s="249"/>
      <c r="C291" s="423">
        <v>0</v>
      </c>
      <c r="D291" s="424">
        <v>0</v>
      </c>
      <c r="E291" s="817">
        <v>0</v>
      </c>
      <c r="F291" s="385">
        <v>0</v>
      </c>
      <c r="G291" s="382">
        <v>0</v>
      </c>
      <c r="H291" s="382">
        <v>0</v>
      </c>
      <c r="I291" s="382">
        <v>0</v>
      </c>
      <c r="J291" s="382">
        <v>0</v>
      </c>
      <c r="K291" s="382">
        <v>0</v>
      </c>
      <c r="P291" s="385"/>
      <c r="Q291" s="745">
        <f>IF(F291&lt;&gt;0,+F291/'DA-19'!D$116,0)</f>
        <v>0</v>
      </c>
      <c r="R291" s="745">
        <f>IF(G291&lt;&gt;0,+G291/'DA-19'!E$116,0)</f>
        <v>0</v>
      </c>
      <c r="S291" s="745">
        <f>IF(H291&lt;&gt;0,+H291/'DA-19'!F$116,0)</f>
        <v>0</v>
      </c>
      <c r="T291" s="745">
        <f>IF(I291&lt;&gt;0,+I291/'DA-19'!G$116,0)</f>
        <v>0</v>
      </c>
      <c r="U291" s="745">
        <f>IF(J291&lt;&gt;0,+J291/'DA-19'!H$116,0)</f>
        <v>0</v>
      </c>
      <c r="V291" s="745">
        <f>IF(K291&lt;&gt;0,+K291/'DA-19'!I$116,0)</f>
        <v>0</v>
      </c>
    </row>
    <row r="292" spans="1:22" s="744" customFormat="1" x14ac:dyDescent="0.2">
      <c r="A292" s="5"/>
      <c r="B292" s="249"/>
      <c r="C292" s="423">
        <v>0</v>
      </c>
      <c r="D292" s="424">
        <v>0</v>
      </c>
      <c r="E292" s="817">
        <v>0</v>
      </c>
      <c r="F292" s="385">
        <v>0</v>
      </c>
      <c r="G292" s="382">
        <v>0</v>
      </c>
      <c r="H292" s="382">
        <v>0</v>
      </c>
      <c r="I292" s="382">
        <v>0</v>
      </c>
      <c r="J292" s="382">
        <v>0</v>
      </c>
      <c r="K292" s="382">
        <v>0</v>
      </c>
      <c r="P292" s="385"/>
      <c r="Q292" s="745">
        <f>IF(F292&lt;&gt;0,+F292/'DA-19'!D$117,0)</f>
        <v>0</v>
      </c>
      <c r="R292" s="745">
        <f>IF(G292&lt;&gt;0,+G292/'DA-19'!E$117,0)</f>
        <v>0</v>
      </c>
      <c r="S292" s="745">
        <f>IF(H292&lt;&gt;0,+H292/'DA-19'!F$117,0)</f>
        <v>0</v>
      </c>
      <c r="T292" s="745">
        <f>IF(I292&lt;&gt;0,+I292/'DA-19'!G$117,0)</f>
        <v>0</v>
      </c>
      <c r="U292" s="745">
        <f>IF(J292&lt;&gt;0,+J292/'DA-19'!H$117,0)</f>
        <v>0</v>
      </c>
      <c r="V292" s="745">
        <f>IF(K292&lt;&gt;0,+K292/'DA-19'!I$117,0)</f>
        <v>0</v>
      </c>
    </row>
    <row r="293" spans="1:22" s="744" customFormat="1" x14ac:dyDescent="0.2">
      <c r="A293" s="5"/>
      <c r="B293" s="249"/>
      <c r="C293" s="423">
        <v>0</v>
      </c>
      <c r="D293" s="424">
        <v>0</v>
      </c>
      <c r="E293" s="817">
        <v>0</v>
      </c>
      <c r="F293" s="385">
        <v>0</v>
      </c>
      <c r="G293" s="382">
        <v>0</v>
      </c>
      <c r="H293" s="382">
        <v>0</v>
      </c>
      <c r="I293" s="382">
        <v>0</v>
      </c>
      <c r="J293" s="382">
        <v>0</v>
      </c>
      <c r="K293" s="382">
        <v>0</v>
      </c>
      <c r="P293" s="385"/>
      <c r="Q293" s="745">
        <f>IF(F293&lt;&gt;0,+F293/'DA-19'!D$118,0)</f>
        <v>0</v>
      </c>
      <c r="R293" s="745">
        <f>IF(G293&lt;&gt;0,+G293/'DA-19'!E$118,0)</f>
        <v>0</v>
      </c>
      <c r="S293" s="745">
        <f>IF(H293&lt;&gt;0,+H293/'DA-19'!F$118,0)</f>
        <v>0</v>
      </c>
      <c r="T293" s="745">
        <f>IF(I293&lt;&gt;0,+I293/'DA-19'!G$118,0)</f>
        <v>0</v>
      </c>
      <c r="U293" s="745">
        <f>IF(J293&lt;&gt;0,+J293/'DA-19'!H$118,0)</f>
        <v>0</v>
      </c>
      <c r="V293" s="745">
        <f>IF(K293&lt;&gt;0,+K293/'DA-19'!I$118,0)</f>
        <v>0</v>
      </c>
    </row>
    <row r="294" spans="1:22" x14ac:dyDescent="0.2">
      <c r="A294" s="5"/>
      <c r="B294" s="249" t="str">
        <f ca="1">+'I-4 History'!B178</f>
        <v>DA-20</v>
      </c>
      <c r="C294" s="14" t="str">
        <f ca="1">+'I-4 History'!C178</f>
        <v>N/A</v>
      </c>
      <c r="D294" s="417"/>
      <c r="E294" s="504"/>
      <c r="F294" s="11"/>
      <c r="G294" s="11"/>
      <c r="H294" s="11"/>
      <c r="I294" s="11"/>
      <c r="J294" s="11"/>
      <c r="K294" s="11"/>
      <c r="P294" s="11"/>
      <c r="Q294" s="11"/>
      <c r="R294" s="11"/>
      <c r="S294" s="11"/>
      <c r="T294" s="11"/>
      <c r="U294" s="11"/>
      <c r="V294" s="11"/>
    </row>
    <row r="295" spans="1:22" x14ac:dyDescent="0.2">
      <c r="A295" s="5"/>
      <c r="B295" s="249"/>
      <c r="C295" s="422" t="s">
        <v>74</v>
      </c>
      <c r="D295" s="415"/>
      <c r="E295" s="504"/>
      <c r="F295" s="11"/>
      <c r="G295" s="11"/>
      <c r="H295" s="11"/>
      <c r="I295" s="11"/>
      <c r="J295" s="11"/>
      <c r="K295" s="11"/>
      <c r="P295" s="11"/>
      <c r="Q295" s="11"/>
      <c r="R295" s="11"/>
      <c r="S295" s="11"/>
      <c r="T295" s="11"/>
      <c r="U295" s="11"/>
      <c r="V295" s="11"/>
    </row>
    <row r="296" spans="1:22" x14ac:dyDescent="0.2">
      <c r="A296" s="5"/>
      <c r="B296" s="249"/>
      <c r="C296" s="423" t="str">
        <f t="array" ref="C296:D301">+'DA-20'!$A$77:$B$82</f>
        <v>Output Growth</v>
      </c>
      <c r="D296" s="424" t="str">
        <v>Other</v>
      </c>
      <c r="E296" s="817">
        <f t="array" ref="E296:K301" ca="1">+'DA-20'!$N$77:$T$82</f>
        <v>0</v>
      </c>
      <c r="F296" s="385">
        <f ca="1"/>
        <v>0</v>
      </c>
      <c r="G296" s="382">
        <f ca="1"/>
        <v>0</v>
      </c>
      <c r="H296" s="382">
        <f ca="1"/>
        <v>0</v>
      </c>
      <c r="I296" s="382">
        <f ca="1"/>
        <v>0</v>
      </c>
      <c r="J296" s="382">
        <f ca="1"/>
        <v>0</v>
      </c>
      <c r="K296" s="382">
        <f ca="1"/>
        <v>0</v>
      </c>
      <c r="L296" s="764"/>
      <c r="M296" s="764"/>
      <c r="N296" s="764"/>
      <c r="O296" s="764"/>
      <c r="P296" s="385"/>
      <c r="Q296" s="745">
        <f ca="1">IF(F296&lt;&gt;0,+F296/'DA-20'!D$77,0)</f>
        <v>0</v>
      </c>
      <c r="R296" s="745">
        <f ca="1">IF(G296&lt;&gt;0,+G296/'DA-20'!E$77,0)</f>
        <v>0</v>
      </c>
      <c r="S296" s="745">
        <f ca="1">IF(H296&lt;&gt;0,+H296/'DA-20'!F$77,0)</f>
        <v>0</v>
      </c>
      <c r="T296" s="745">
        <f ca="1">IF(I296&lt;&gt;0,+I296/'DA-20'!G$77,0)</f>
        <v>0</v>
      </c>
      <c r="U296" s="745">
        <f ca="1">IF(J296&lt;&gt;0,+J296/'DA-20'!H$77,0)</f>
        <v>0</v>
      </c>
      <c r="V296" s="745">
        <f ca="1">IF(K296&lt;&gt;0,+K296/'DA-20'!I$77,0)</f>
        <v>0</v>
      </c>
    </row>
    <row r="297" spans="1:22" x14ac:dyDescent="0.2">
      <c r="A297" s="5"/>
      <c r="B297" s="249"/>
      <c r="C297" s="423" t="str">
        <v>Productivity Growth</v>
      </c>
      <c r="D297" s="424" t="str">
        <v>Other</v>
      </c>
      <c r="E297" s="817">
        <f ca="1"/>
        <v>0</v>
      </c>
      <c r="F297" s="385">
        <f ca="1"/>
        <v>0</v>
      </c>
      <c r="G297" s="382">
        <f ca="1"/>
        <v>0</v>
      </c>
      <c r="H297" s="382">
        <f ca="1"/>
        <v>0</v>
      </c>
      <c r="I297" s="382">
        <f ca="1"/>
        <v>0</v>
      </c>
      <c r="J297" s="382">
        <f ca="1"/>
        <v>0</v>
      </c>
      <c r="K297" s="382">
        <f ca="1"/>
        <v>0</v>
      </c>
      <c r="L297" s="764"/>
      <c r="M297" s="764"/>
      <c r="N297" s="764"/>
      <c r="O297" s="764"/>
      <c r="P297" s="385"/>
      <c r="Q297" s="745">
        <f ca="1">IF(F297&lt;&gt;0,+F297/'DA-20'!D$78,0)</f>
        <v>0</v>
      </c>
      <c r="R297" s="745">
        <f ca="1">IF(G297&lt;&gt;0,+G297/'DA-20'!E$78,0)</f>
        <v>0</v>
      </c>
      <c r="S297" s="745">
        <f ca="1">IF(H297&lt;&gt;0,+H297/'DA-20'!F$78,0)</f>
        <v>0</v>
      </c>
      <c r="T297" s="745">
        <f ca="1">IF(I297&lt;&gt;0,+I297/'DA-20'!G$78,0)</f>
        <v>0</v>
      </c>
      <c r="U297" s="745">
        <f ca="1">IF(J297&lt;&gt;0,+J297/'DA-20'!H$78,0)</f>
        <v>0</v>
      </c>
      <c r="V297" s="745">
        <f ca="1">IF(K297&lt;&gt;0,+K297/'DA-20'!I$78,0)</f>
        <v>0</v>
      </c>
    </row>
    <row r="298" spans="1:22" x14ac:dyDescent="0.2">
      <c r="A298" s="5"/>
      <c r="B298" s="249"/>
      <c r="C298" s="423">
        <v>0</v>
      </c>
      <c r="D298" s="424">
        <v>0</v>
      </c>
      <c r="E298" s="817">
        <v>0</v>
      </c>
      <c r="F298" s="385">
        <v>0</v>
      </c>
      <c r="G298" s="382">
        <v>0</v>
      </c>
      <c r="H298" s="382">
        <v>0</v>
      </c>
      <c r="I298" s="382">
        <v>0</v>
      </c>
      <c r="J298" s="382">
        <v>0</v>
      </c>
      <c r="K298" s="382">
        <v>0</v>
      </c>
      <c r="L298" s="764"/>
      <c r="M298" s="764"/>
      <c r="N298" s="764"/>
      <c r="O298" s="764"/>
      <c r="P298" s="385"/>
      <c r="Q298" s="745">
        <f>IF(F298&lt;&gt;0,+F298/'DA-20'!D$79,0)</f>
        <v>0</v>
      </c>
      <c r="R298" s="745">
        <f>IF(G298&lt;&gt;0,+G298/'DA-20'!E$79,0)</f>
        <v>0</v>
      </c>
      <c r="S298" s="745">
        <f>IF(H298&lt;&gt;0,+H298/'DA-20'!F$79,0)</f>
        <v>0</v>
      </c>
      <c r="T298" s="745">
        <f>IF(I298&lt;&gt;0,+I298/'DA-20'!G$79,0)</f>
        <v>0</v>
      </c>
      <c r="U298" s="745">
        <f>IF(J298&lt;&gt;0,+J298/'DA-20'!H$79,0)</f>
        <v>0</v>
      </c>
      <c r="V298" s="745">
        <f>IF(K298&lt;&gt;0,+K298/'DA-20'!I$79,0)</f>
        <v>0</v>
      </c>
    </row>
    <row r="299" spans="1:22" s="764" customFormat="1" x14ac:dyDescent="0.2">
      <c r="A299" s="5"/>
      <c r="B299" s="249"/>
      <c r="C299" s="423">
        <v>0</v>
      </c>
      <c r="D299" s="424">
        <v>0</v>
      </c>
      <c r="E299" s="817">
        <v>0</v>
      </c>
      <c r="F299" s="385">
        <v>0</v>
      </c>
      <c r="G299" s="382">
        <v>0</v>
      </c>
      <c r="H299" s="382">
        <v>0</v>
      </c>
      <c r="I299" s="382">
        <v>0</v>
      </c>
      <c r="J299" s="382">
        <v>0</v>
      </c>
      <c r="K299" s="382">
        <v>0</v>
      </c>
      <c r="P299" s="385"/>
      <c r="Q299" s="745">
        <f>IF(F299&lt;&gt;0,+F299/'DA-20'!D$80,0)</f>
        <v>0</v>
      </c>
      <c r="R299" s="745">
        <f>IF(G299&lt;&gt;0,+G299/'DA-20'!E$80,0)</f>
        <v>0</v>
      </c>
      <c r="S299" s="745">
        <f>IF(H299&lt;&gt;0,+H299/'DA-20'!F$80,0)</f>
        <v>0</v>
      </c>
      <c r="T299" s="745">
        <f>IF(I299&lt;&gt;0,+I299/'DA-20'!G$80,0)</f>
        <v>0</v>
      </c>
      <c r="U299" s="745">
        <f>IF(J299&lt;&gt;0,+J299/'DA-20'!H$80,0)</f>
        <v>0</v>
      </c>
      <c r="V299" s="745">
        <f>IF(K299&lt;&gt;0,+K299/'DA-20'!I$80,0)</f>
        <v>0</v>
      </c>
    </row>
    <row r="300" spans="1:22" s="764" customFormat="1" x14ac:dyDescent="0.2">
      <c r="A300" s="5"/>
      <c r="B300" s="249"/>
      <c r="C300" s="423">
        <v>0</v>
      </c>
      <c r="D300" s="424">
        <v>0</v>
      </c>
      <c r="E300" s="817">
        <v>0</v>
      </c>
      <c r="F300" s="385">
        <v>0</v>
      </c>
      <c r="G300" s="382">
        <v>0</v>
      </c>
      <c r="H300" s="382">
        <v>0</v>
      </c>
      <c r="I300" s="382">
        <v>0</v>
      </c>
      <c r="J300" s="382">
        <v>0</v>
      </c>
      <c r="K300" s="382">
        <v>0</v>
      </c>
      <c r="P300" s="385"/>
      <c r="Q300" s="745">
        <f>IF(F300&lt;&gt;0,+F300/'DA-20'!D$81,0)</f>
        <v>0</v>
      </c>
      <c r="R300" s="745">
        <f>IF(G300&lt;&gt;0,+G300/'DA-20'!E$81,0)</f>
        <v>0</v>
      </c>
      <c r="S300" s="745">
        <f>IF(H300&lt;&gt;0,+H300/'DA-20'!F$81,0)</f>
        <v>0</v>
      </c>
      <c r="T300" s="745">
        <f>IF(I300&lt;&gt;0,+I300/'DA-20'!G$81,0)</f>
        <v>0</v>
      </c>
      <c r="U300" s="745">
        <f>IF(J300&lt;&gt;0,+J300/'DA-20'!H$81,0)</f>
        <v>0</v>
      </c>
      <c r="V300" s="745">
        <f>IF(K300&lt;&gt;0,+K300/'DA-20'!I$81,0)</f>
        <v>0</v>
      </c>
    </row>
    <row r="301" spans="1:22" s="764" customFormat="1" x14ac:dyDescent="0.2">
      <c r="A301" s="5"/>
      <c r="B301" s="249"/>
      <c r="C301" s="423">
        <v>0</v>
      </c>
      <c r="D301" s="424">
        <v>0</v>
      </c>
      <c r="E301" s="817">
        <v>0</v>
      </c>
      <c r="F301" s="385">
        <v>0</v>
      </c>
      <c r="G301" s="382">
        <v>0</v>
      </c>
      <c r="H301" s="382">
        <v>0</v>
      </c>
      <c r="I301" s="382">
        <v>0</v>
      </c>
      <c r="J301" s="382">
        <v>0</v>
      </c>
      <c r="K301" s="382">
        <v>0</v>
      </c>
      <c r="P301" s="385"/>
      <c r="Q301" s="745">
        <f>IF(F301&lt;&gt;0,+F301/'DA-20'!D$82,0)</f>
        <v>0</v>
      </c>
      <c r="R301" s="745">
        <f>IF(G301&lt;&gt;0,+G301/'DA-20'!E$82,0)</f>
        <v>0</v>
      </c>
      <c r="S301" s="745">
        <f>IF(H301&lt;&gt;0,+H301/'DA-20'!F$82,0)</f>
        <v>0</v>
      </c>
      <c r="T301" s="745">
        <f>IF(I301&lt;&gt;0,+I301/'DA-20'!G$82,0)</f>
        <v>0</v>
      </c>
      <c r="U301" s="745">
        <f>IF(J301&lt;&gt;0,+J301/'DA-20'!H$82,0)</f>
        <v>0</v>
      </c>
      <c r="V301" s="745">
        <f>IF(K301&lt;&gt;0,+K301/'DA-20'!I$82,0)</f>
        <v>0</v>
      </c>
    </row>
    <row r="302" spans="1:22" x14ac:dyDescent="0.2">
      <c r="A302" s="5"/>
      <c r="B302" s="249"/>
      <c r="C302" s="422" t="s">
        <v>73</v>
      </c>
      <c r="D302" s="416"/>
      <c r="E302" s="818"/>
      <c r="F302" s="386"/>
      <c r="G302" s="384"/>
      <c r="H302" s="384"/>
      <c r="I302" s="384"/>
      <c r="J302" s="384"/>
      <c r="K302" s="384"/>
      <c r="P302" s="386"/>
      <c r="Q302" s="384"/>
      <c r="R302" s="384"/>
      <c r="S302" s="384"/>
      <c r="T302" s="384"/>
      <c r="U302" s="384"/>
      <c r="V302" s="384"/>
    </row>
    <row r="303" spans="1:22" s="744" customFormat="1" x14ac:dyDescent="0.2">
      <c r="A303" s="5"/>
      <c r="B303" s="249"/>
      <c r="C303" s="423" t="str">
        <f t="array" ref="C303:D308">+'DA-20'!$A$113:$B$119</f>
        <v>Labour</v>
      </c>
      <c r="D303" s="424" t="str">
        <v>Other</v>
      </c>
      <c r="E303" s="817">
        <f t="array" ref="E303:K308" ca="1">+'DA-20'!$N$113:$T$119</f>
        <v>0</v>
      </c>
      <c r="F303" s="385">
        <f ca="1"/>
        <v>0</v>
      </c>
      <c r="G303" s="382">
        <f ca="1"/>
        <v>0</v>
      </c>
      <c r="H303" s="382">
        <f ca="1"/>
        <v>0</v>
      </c>
      <c r="I303" s="382">
        <f ca="1"/>
        <v>0</v>
      </c>
      <c r="J303" s="382">
        <f ca="1"/>
        <v>0</v>
      </c>
      <c r="K303" s="382">
        <f ca="1"/>
        <v>0</v>
      </c>
      <c r="P303" s="385"/>
      <c r="Q303" s="745">
        <f ca="1">IF(F303&lt;&gt;0,+F303/'DA-20'!D$113,0)</f>
        <v>0</v>
      </c>
      <c r="R303" s="745">
        <f ca="1">IF(G303&lt;&gt;0,+G303/'DA-20'!E$113,0)</f>
        <v>0</v>
      </c>
      <c r="S303" s="745">
        <f ca="1">IF(H303&lt;&gt;0,+H303/'DA-20'!F$113,0)</f>
        <v>0</v>
      </c>
      <c r="T303" s="745">
        <f ca="1">IF(I303&lt;&gt;0,+I303/'DA-20'!G$113,0)</f>
        <v>0</v>
      </c>
      <c r="U303" s="745">
        <f ca="1">IF(J303&lt;&gt;0,+J303/'DA-20'!H$113,0)</f>
        <v>0</v>
      </c>
      <c r="V303" s="745">
        <f ca="1">IF(K303&lt;&gt;0,+K303/'DA-20'!I$113,0)</f>
        <v>0</v>
      </c>
    </row>
    <row r="304" spans="1:22" s="744" customFormat="1" x14ac:dyDescent="0.2">
      <c r="A304" s="5"/>
      <c r="B304" s="249"/>
      <c r="C304" s="423">
        <v>0</v>
      </c>
      <c r="D304" s="424">
        <v>0</v>
      </c>
      <c r="E304" s="817">
        <v>0</v>
      </c>
      <c r="F304" s="385">
        <v>0</v>
      </c>
      <c r="G304" s="382">
        <v>0</v>
      </c>
      <c r="H304" s="382">
        <v>0</v>
      </c>
      <c r="I304" s="382">
        <v>0</v>
      </c>
      <c r="J304" s="382">
        <v>0</v>
      </c>
      <c r="K304" s="382">
        <v>0</v>
      </c>
      <c r="P304" s="385"/>
      <c r="Q304" s="745">
        <f>IF(F304&lt;&gt;0,+F304/'DA-20'!D$114,0)</f>
        <v>0</v>
      </c>
      <c r="R304" s="745">
        <f>IF(G304&lt;&gt;0,+G304/'DA-20'!E$114,0)</f>
        <v>0</v>
      </c>
      <c r="S304" s="745">
        <f>IF(H304&lt;&gt;0,+H304/'DA-20'!F$114,0)</f>
        <v>0</v>
      </c>
      <c r="T304" s="745">
        <f>IF(I304&lt;&gt;0,+I304/'DA-20'!G$114,0)</f>
        <v>0</v>
      </c>
      <c r="U304" s="745">
        <f>IF(J304&lt;&gt;0,+J304/'DA-20'!H$114,0)</f>
        <v>0</v>
      </c>
      <c r="V304" s="745">
        <f>IF(K304&lt;&gt;0,+K304/'DA-20'!I$114,0)</f>
        <v>0</v>
      </c>
    </row>
    <row r="305" spans="1:22" s="744" customFormat="1" x14ac:dyDescent="0.2">
      <c r="A305" s="5"/>
      <c r="B305" s="249"/>
      <c r="C305" s="423">
        <v>0</v>
      </c>
      <c r="D305" s="424">
        <v>0</v>
      </c>
      <c r="E305" s="817">
        <v>0</v>
      </c>
      <c r="F305" s="385">
        <v>0</v>
      </c>
      <c r="G305" s="382">
        <v>0</v>
      </c>
      <c r="H305" s="382">
        <v>0</v>
      </c>
      <c r="I305" s="382">
        <v>0</v>
      </c>
      <c r="J305" s="382">
        <v>0</v>
      </c>
      <c r="K305" s="382">
        <v>0</v>
      </c>
      <c r="P305" s="385"/>
      <c r="Q305" s="745">
        <f>IF(F305&lt;&gt;0,+F305/'DA-20'!D$115,0)</f>
        <v>0</v>
      </c>
      <c r="R305" s="745">
        <f>IF(G305&lt;&gt;0,+G305/'DA-20'!E$115,0)</f>
        <v>0</v>
      </c>
      <c r="S305" s="745">
        <f>IF(H305&lt;&gt;0,+H305/'DA-20'!F$115,0)</f>
        <v>0</v>
      </c>
      <c r="T305" s="745">
        <f>IF(I305&lt;&gt;0,+I305/'DA-20'!G$115,0)</f>
        <v>0</v>
      </c>
      <c r="U305" s="745">
        <f>IF(J305&lt;&gt;0,+J305/'DA-20'!H$115,0)</f>
        <v>0</v>
      </c>
      <c r="V305" s="745">
        <f>IF(K305&lt;&gt;0,+K305/'DA-20'!I$115,0)</f>
        <v>0</v>
      </c>
    </row>
    <row r="306" spans="1:22" s="744" customFormat="1" x14ac:dyDescent="0.2">
      <c r="A306" s="5"/>
      <c r="B306" s="249"/>
      <c r="C306" s="423">
        <v>0</v>
      </c>
      <c r="D306" s="424">
        <v>0</v>
      </c>
      <c r="E306" s="817">
        <v>0</v>
      </c>
      <c r="F306" s="385">
        <v>0</v>
      </c>
      <c r="G306" s="382">
        <v>0</v>
      </c>
      <c r="H306" s="382">
        <v>0</v>
      </c>
      <c r="I306" s="382">
        <v>0</v>
      </c>
      <c r="J306" s="382">
        <v>0</v>
      </c>
      <c r="K306" s="382">
        <v>0</v>
      </c>
      <c r="P306" s="385"/>
      <c r="Q306" s="745">
        <f>IF(F306&lt;&gt;0,+F306/'DA-20'!D$116,0)</f>
        <v>0</v>
      </c>
      <c r="R306" s="745">
        <f>IF(G306&lt;&gt;0,+G306/'DA-20'!E$116,0)</f>
        <v>0</v>
      </c>
      <c r="S306" s="745">
        <f>IF(H306&lt;&gt;0,+H306/'DA-20'!F$116,0)</f>
        <v>0</v>
      </c>
      <c r="T306" s="745">
        <f>IF(I306&lt;&gt;0,+I306/'DA-20'!G$116,0)</f>
        <v>0</v>
      </c>
      <c r="U306" s="745">
        <f>IF(J306&lt;&gt;0,+J306/'DA-20'!H$116,0)</f>
        <v>0</v>
      </c>
      <c r="V306" s="745">
        <f>IF(K306&lt;&gt;0,+K306/'DA-20'!I$116,0)</f>
        <v>0</v>
      </c>
    </row>
    <row r="307" spans="1:22" s="744" customFormat="1" x14ac:dyDescent="0.2">
      <c r="A307" s="5"/>
      <c r="B307" s="249"/>
      <c r="C307" s="423">
        <v>0</v>
      </c>
      <c r="D307" s="424">
        <v>0</v>
      </c>
      <c r="E307" s="817">
        <v>0</v>
      </c>
      <c r="F307" s="385">
        <v>0</v>
      </c>
      <c r="G307" s="382">
        <v>0</v>
      </c>
      <c r="H307" s="382">
        <v>0</v>
      </c>
      <c r="I307" s="382">
        <v>0</v>
      </c>
      <c r="J307" s="382">
        <v>0</v>
      </c>
      <c r="K307" s="382">
        <v>0</v>
      </c>
      <c r="P307" s="385"/>
      <c r="Q307" s="745">
        <f>IF(F307&lt;&gt;0,+F307/'DA-20'!D$117,0)</f>
        <v>0</v>
      </c>
      <c r="R307" s="745">
        <f>IF(G307&lt;&gt;0,+G307/'DA-20'!E$117,0)</f>
        <v>0</v>
      </c>
      <c r="S307" s="745">
        <f>IF(H307&lt;&gt;0,+H307/'DA-20'!F$117,0)</f>
        <v>0</v>
      </c>
      <c r="T307" s="745">
        <f>IF(I307&lt;&gt;0,+I307/'DA-20'!G$117,0)</f>
        <v>0</v>
      </c>
      <c r="U307" s="745">
        <f>IF(J307&lt;&gt;0,+J307/'DA-20'!H$117,0)</f>
        <v>0</v>
      </c>
      <c r="V307" s="745">
        <f>IF(K307&lt;&gt;0,+K307/'DA-20'!I$117,0)</f>
        <v>0</v>
      </c>
    </row>
    <row r="308" spans="1:22" s="744" customFormat="1" x14ac:dyDescent="0.2">
      <c r="A308" s="5"/>
      <c r="B308" s="249"/>
      <c r="C308" s="423">
        <v>0</v>
      </c>
      <c r="D308" s="424">
        <v>0</v>
      </c>
      <c r="E308" s="817">
        <v>0</v>
      </c>
      <c r="F308" s="385">
        <v>0</v>
      </c>
      <c r="G308" s="382">
        <v>0</v>
      </c>
      <c r="H308" s="382">
        <v>0</v>
      </c>
      <c r="I308" s="382">
        <v>0</v>
      </c>
      <c r="J308" s="382">
        <v>0</v>
      </c>
      <c r="K308" s="382">
        <v>0</v>
      </c>
      <c r="P308" s="385"/>
      <c r="Q308" s="745">
        <f>IF(F308&lt;&gt;0,+F308/'DA-20'!D$118,0)</f>
        <v>0</v>
      </c>
      <c r="R308" s="745">
        <f>IF(G308&lt;&gt;0,+G308/'DA-20'!E$118,0)</f>
        <v>0</v>
      </c>
      <c r="S308" s="745">
        <f>IF(H308&lt;&gt;0,+H308/'DA-20'!F$118,0)</f>
        <v>0</v>
      </c>
      <c r="T308" s="745">
        <f>IF(I308&lt;&gt;0,+I308/'DA-20'!G$118,0)</f>
        <v>0</v>
      </c>
      <c r="U308" s="745">
        <f>IF(J308&lt;&gt;0,+J308/'DA-20'!H$118,0)</f>
        <v>0</v>
      </c>
      <c r="V308" s="745">
        <f>IF(K308&lt;&gt;0,+K308/'DA-20'!I$118,0)</f>
        <v>0</v>
      </c>
    </row>
    <row r="309" spans="1:22" x14ac:dyDescent="0.2">
      <c r="A309" s="5"/>
      <c r="B309" s="249" t="str">
        <f ca="1">+'I-4 History'!B187</f>
        <v>DA-21</v>
      </c>
      <c r="C309" s="14" t="str">
        <f ca="1">+'I-4 History'!C187</f>
        <v>N/A</v>
      </c>
      <c r="D309" s="417"/>
      <c r="E309" s="504"/>
      <c r="F309" s="11"/>
      <c r="G309" s="11"/>
      <c r="H309" s="11"/>
      <c r="I309" s="11"/>
      <c r="J309" s="11"/>
      <c r="K309" s="11"/>
      <c r="P309" s="11"/>
      <c r="Q309" s="11"/>
      <c r="R309" s="11"/>
      <c r="S309" s="11"/>
      <c r="T309" s="11"/>
      <c r="U309" s="11"/>
      <c r="V309" s="11"/>
    </row>
    <row r="310" spans="1:22" x14ac:dyDescent="0.2">
      <c r="A310" s="5"/>
      <c r="B310" s="249"/>
      <c r="C310" s="422" t="s">
        <v>74</v>
      </c>
      <c r="D310" s="415"/>
      <c r="E310" s="504"/>
      <c r="F310" s="11"/>
      <c r="G310" s="11"/>
      <c r="H310" s="11"/>
      <c r="I310" s="11"/>
      <c r="J310" s="11"/>
      <c r="K310" s="11"/>
      <c r="P310" s="11"/>
      <c r="Q310" s="11"/>
      <c r="R310" s="11"/>
      <c r="S310" s="11"/>
      <c r="T310" s="11"/>
      <c r="U310" s="11"/>
      <c r="V310" s="11"/>
    </row>
    <row r="311" spans="1:22" x14ac:dyDescent="0.2">
      <c r="A311" s="5"/>
      <c r="B311" s="249"/>
      <c r="C311" s="423" t="str">
        <f t="array" ref="C311:D316">+'DA-21'!$A$77:$B$82</f>
        <v>Output Growth</v>
      </c>
      <c r="D311" s="424" t="str">
        <v>Other</v>
      </c>
      <c r="E311" s="817">
        <f t="array" ref="E311:K316" ca="1">+'DA-21'!$N$77:$T$82</f>
        <v>0</v>
      </c>
      <c r="F311" s="385">
        <f ca="1"/>
        <v>0</v>
      </c>
      <c r="G311" s="382">
        <f ca="1"/>
        <v>0</v>
      </c>
      <c r="H311" s="382">
        <f ca="1"/>
        <v>0</v>
      </c>
      <c r="I311" s="382">
        <f ca="1"/>
        <v>0</v>
      </c>
      <c r="J311" s="382">
        <f ca="1"/>
        <v>0</v>
      </c>
      <c r="K311" s="382">
        <f ca="1"/>
        <v>0</v>
      </c>
      <c r="L311" s="764"/>
      <c r="M311" s="764"/>
      <c r="N311" s="764"/>
      <c r="O311" s="764"/>
      <c r="P311" s="385"/>
      <c r="Q311" s="745">
        <f ca="1">IF(F311&lt;&gt;0,+F311/'DA-21'!D$77,0)</f>
        <v>0</v>
      </c>
      <c r="R311" s="745">
        <f ca="1">IF(G311&lt;&gt;0,+G311/'DA-21'!E$77,0)</f>
        <v>0</v>
      </c>
      <c r="S311" s="745">
        <f ca="1">IF(H311&lt;&gt;0,+H311/'DA-21'!F$77,0)</f>
        <v>0</v>
      </c>
      <c r="T311" s="745">
        <f ca="1">IF(I311&lt;&gt;0,+I311/'DA-21'!G$77,0)</f>
        <v>0</v>
      </c>
      <c r="U311" s="745">
        <f ca="1">IF(J311&lt;&gt;0,+J311/'DA-21'!H$77,0)</f>
        <v>0</v>
      </c>
      <c r="V311" s="745">
        <f ca="1">IF(K311&lt;&gt;0,+K311/'DA-21'!I$77,0)</f>
        <v>0</v>
      </c>
    </row>
    <row r="312" spans="1:22" x14ac:dyDescent="0.2">
      <c r="A312" s="5"/>
      <c r="B312" s="249"/>
      <c r="C312" s="423" t="str">
        <v>Productivity Growth</v>
      </c>
      <c r="D312" s="424" t="str">
        <v>Other</v>
      </c>
      <c r="E312" s="817">
        <f ca="1"/>
        <v>0</v>
      </c>
      <c r="F312" s="385">
        <f ca="1"/>
        <v>0</v>
      </c>
      <c r="G312" s="382">
        <f ca="1"/>
        <v>0</v>
      </c>
      <c r="H312" s="382">
        <f ca="1"/>
        <v>0</v>
      </c>
      <c r="I312" s="382">
        <f ca="1"/>
        <v>0</v>
      </c>
      <c r="J312" s="382">
        <f ca="1"/>
        <v>0</v>
      </c>
      <c r="K312" s="382">
        <f ca="1"/>
        <v>0</v>
      </c>
      <c r="L312" s="764"/>
      <c r="M312" s="764"/>
      <c r="N312" s="764"/>
      <c r="O312" s="764"/>
      <c r="P312" s="385"/>
      <c r="Q312" s="745">
        <f ca="1">IF(F312&lt;&gt;0,+F312/'DA-21'!D$78,0)</f>
        <v>0</v>
      </c>
      <c r="R312" s="745">
        <f ca="1">IF(G312&lt;&gt;0,+G312/'DA-21'!E$78,0)</f>
        <v>0</v>
      </c>
      <c r="S312" s="745">
        <f ca="1">IF(H312&lt;&gt;0,+H312/'DA-21'!F$78,0)</f>
        <v>0</v>
      </c>
      <c r="T312" s="745">
        <f ca="1">IF(I312&lt;&gt;0,+I312/'DA-21'!G$78,0)</f>
        <v>0</v>
      </c>
      <c r="U312" s="745">
        <f ca="1">IF(J312&lt;&gt;0,+J312/'DA-21'!H$78,0)</f>
        <v>0</v>
      </c>
      <c r="V312" s="745">
        <f ca="1">IF(K312&lt;&gt;0,+K312/'DA-21'!I$78,0)</f>
        <v>0</v>
      </c>
    </row>
    <row r="313" spans="1:22" x14ac:dyDescent="0.2">
      <c r="A313" s="5"/>
      <c r="B313" s="249"/>
      <c r="C313" s="423">
        <v>0</v>
      </c>
      <c r="D313" s="424">
        <v>0</v>
      </c>
      <c r="E313" s="817">
        <v>0</v>
      </c>
      <c r="F313" s="385">
        <v>0</v>
      </c>
      <c r="G313" s="382">
        <v>0</v>
      </c>
      <c r="H313" s="382">
        <v>0</v>
      </c>
      <c r="I313" s="382">
        <v>0</v>
      </c>
      <c r="J313" s="382">
        <v>0</v>
      </c>
      <c r="K313" s="382">
        <v>0</v>
      </c>
      <c r="L313" s="764"/>
      <c r="M313" s="764"/>
      <c r="N313" s="764"/>
      <c r="O313" s="764"/>
      <c r="P313" s="385"/>
      <c r="Q313" s="745">
        <f>IF(F313&lt;&gt;0,+F313/'DA-21'!D$79,0)</f>
        <v>0</v>
      </c>
      <c r="R313" s="745">
        <f>IF(G313&lt;&gt;0,+G313/'DA-21'!E$79,0)</f>
        <v>0</v>
      </c>
      <c r="S313" s="745">
        <f>IF(H313&lt;&gt;0,+H313/'DA-21'!F$79,0)</f>
        <v>0</v>
      </c>
      <c r="T313" s="745">
        <f>IF(I313&lt;&gt;0,+I313/'DA-21'!G$79,0)</f>
        <v>0</v>
      </c>
      <c r="U313" s="745">
        <f>IF(J313&lt;&gt;0,+J313/'DA-21'!H$79,0)</f>
        <v>0</v>
      </c>
      <c r="V313" s="745">
        <f>IF(K313&lt;&gt;0,+K313/'DA-21'!I$79,0)</f>
        <v>0</v>
      </c>
    </row>
    <row r="314" spans="1:22" s="764" customFormat="1" x14ac:dyDescent="0.2">
      <c r="A314" s="5"/>
      <c r="B314" s="249"/>
      <c r="C314" s="423">
        <v>0</v>
      </c>
      <c r="D314" s="424">
        <v>0</v>
      </c>
      <c r="E314" s="817">
        <v>0</v>
      </c>
      <c r="F314" s="385">
        <v>0</v>
      </c>
      <c r="G314" s="382">
        <v>0</v>
      </c>
      <c r="H314" s="382">
        <v>0</v>
      </c>
      <c r="I314" s="382">
        <v>0</v>
      </c>
      <c r="J314" s="382">
        <v>0</v>
      </c>
      <c r="K314" s="382">
        <v>0</v>
      </c>
      <c r="P314" s="385"/>
      <c r="Q314" s="745">
        <f>IF(F314&lt;&gt;0,+F314/'DA-21'!D$80,0)</f>
        <v>0</v>
      </c>
      <c r="R314" s="745">
        <f>IF(G314&lt;&gt;0,+G314/'DA-21'!E$80,0)</f>
        <v>0</v>
      </c>
      <c r="S314" s="745">
        <f>IF(H314&lt;&gt;0,+H314/'DA-21'!F$80,0)</f>
        <v>0</v>
      </c>
      <c r="T314" s="745">
        <f>IF(I314&lt;&gt;0,+I314/'DA-21'!G$80,0)</f>
        <v>0</v>
      </c>
      <c r="U314" s="745">
        <f>IF(J314&lt;&gt;0,+J314/'DA-21'!H$80,0)</f>
        <v>0</v>
      </c>
      <c r="V314" s="745">
        <f>IF(K314&lt;&gt;0,+K314/'DA-21'!I$80,0)</f>
        <v>0</v>
      </c>
    </row>
    <row r="315" spans="1:22" s="764" customFormat="1" x14ac:dyDescent="0.2">
      <c r="A315" s="5"/>
      <c r="B315" s="249"/>
      <c r="C315" s="423">
        <v>0</v>
      </c>
      <c r="D315" s="424">
        <v>0</v>
      </c>
      <c r="E315" s="817">
        <v>0</v>
      </c>
      <c r="F315" s="385">
        <v>0</v>
      </c>
      <c r="G315" s="382">
        <v>0</v>
      </c>
      <c r="H315" s="382">
        <v>0</v>
      </c>
      <c r="I315" s="382">
        <v>0</v>
      </c>
      <c r="J315" s="382">
        <v>0</v>
      </c>
      <c r="K315" s="382">
        <v>0</v>
      </c>
      <c r="P315" s="385"/>
      <c r="Q315" s="745">
        <f>IF(F315&lt;&gt;0,+F315/'DA-21'!D$81,0)</f>
        <v>0</v>
      </c>
      <c r="R315" s="745">
        <f>IF(G315&lt;&gt;0,+G315/'DA-21'!E$81,0)</f>
        <v>0</v>
      </c>
      <c r="S315" s="745">
        <f>IF(H315&lt;&gt;0,+H315/'DA-21'!F$81,0)</f>
        <v>0</v>
      </c>
      <c r="T315" s="745">
        <f>IF(I315&lt;&gt;0,+I315/'DA-21'!G$81,0)</f>
        <v>0</v>
      </c>
      <c r="U315" s="745">
        <f>IF(J315&lt;&gt;0,+J315/'DA-21'!H$81,0)</f>
        <v>0</v>
      </c>
      <c r="V315" s="745">
        <f>IF(K315&lt;&gt;0,+K315/'DA-21'!I$81,0)</f>
        <v>0</v>
      </c>
    </row>
    <row r="316" spans="1:22" s="764" customFormat="1" x14ac:dyDescent="0.2">
      <c r="A316" s="5"/>
      <c r="B316" s="249"/>
      <c r="C316" s="423">
        <v>0</v>
      </c>
      <c r="D316" s="424">
        <v>0</v>
      </c>
      <c r="E316" s="817">
        <v>0</v>
      </c>
      <c r="F316" s="385">
        <v>0</v>
      </c>
      <c r="G316" s="382">
        <v>0</v>
      </c>
      <c r="H316" s="382">
        <v>0</v>
      </c>
      <c r="I316" s="382">
        <v>0</v>
      </c>
      <c r="J316" s="382">
        <v>0</v>
      </c>
      <c r="K316" s="382">
        <v>0</v>
      </c>
      <c r="P316" s="385"/>
      <c r="Q316" s="745">
        <f>IF(F316&lt;&gt;0,+F316/'DA-21'!D$82,0)</f>
        <v>0</v>
      </c>
      <c r="R316" s="745">
        <f>IF(G316&lt;&gt;0,+G316/'DA-21'!E$82,0)</f>
        <v>0</v>
      </c>
      <c r="S316" s="745">
        <f>IF(H316&lt;&gt;0,+H316/'DA-21'!F$82,0)</f>
        <v>0</v>
      </c>
      <c r="T316" s="745">
        <f>IF(I316&lt;&gt;0,+I316/'DA-21'!G$82,0)</f>
        <v>0</v>
      </c>
      <c r="U316" s="745">
        <f>IF(J316&lt;&gt;0,+J316/'DA-21'!H$82,0)</f>
        <v>0</v>
      </c>
      <c r="V316" s="745">
        <f>IF(K316&lt;&gt;0,+K316/'DA-21'!I$82,0)</f>
        <v>0</v>
      </c>
    </row>
    <row r="317" spans="1:22" x14ac:dyDescent="0.2">
      <c r="A317" s="5"/>
      <c r="B317" s="249"/>
      <c r="C317" s="422" t="s">
        <v>73</v>
      </c>
      <c r="D317" s="416"/>
      <c r="E317" s="818"/>
      <c r="F317" s="386"/>
      <c r="G317" s="384"/>
      <c r="H317" s="384"/>
      <c r="I317" s="384"/>
      <c r="J317" s="384"/>
      <c r="K317" s="384"/>
      <c r="P317" s="386"/>
      <c r="Q317" s="384"/>
      <c r="R317" s="384"/>
      <c r="S317" s="384"/>
      <c r="T317" s="384"/>
      <c r="U317" s="384"/>
      <c r="V317" s="384"/>
    </row>
    <row r="318" spans="1:22" s="744" customFormat="1" x14ac:dyDescent="0.2">
      <c r="A318" s="5"/>
      <c r="B318" s="249"/>
      <c r="C318" s="423" t="str">
        <f t="array" ref="C318:D323">+'DA-21'!$A$113:$B$119</f>
        <v>Labour</v>
      </c>
      <c r="D318" s="424" t="str">
        <v>Other</v>
      </c>
      <c r="E318" s="817">
        <f t="array" ref="E318:K323" ca="1">+'DA-21'!$N$113:$T$119</f>
        <v>0</v>
      </c>
      <c r="F318" s="385">
        <f ca="1"/>
        <v>0</v>
      </c>
      <c r="G318" s="382">
        <f ca="1"/>
        <v>0</v>
      </c>
      <c r="H318" s="382">
        <f ca="1"/>
        <v>0</v>
      </c>
      <c r="I318" s="382">
        <f ca="1"/>
        <v>0</v>
      </c>
      <c r="J318" s="382">
        <f ca="1"/>
        <v>0</v>
      </c>
      <c r="K318" s="382">
        <f ca="1"/>
        <v>0</v>
      </c>
      <c r="P318" s="385"/>
      <c r="Q318" s="745">
        <f ca="1">IF(F318&lt;&gt;0,+F318/'DA-21'!D$113,0)</f>
        <v>0</v>
      </c>
      <c r="R318" s="745">
        <f ca="1">IF(G318&lt;&gt;0,+G318/'DA-21'!E$113,0)</f>
        <v>0</v>
      </c>
      <c r="S318" s="745">
        <f ca="1">IF(H318&lt;&gt;0,+H318/'DA-21'!F$113,0)</f>
        <v>0</v>
      </c>
      <c r="T318" s="745">
        <f ca="1">IF(I318&lt;&gt;0,+I318/'DA-21'!G$113,0)</f>
        <v>0</v>
      </c>
      <c r="U318" s="745">
        <f ca="1">IF(J318&lt;&gt;0,+J318/'DA-21'!H$113,0)</f>
        <v>0</v>
      </c>
      <c r="V318" s="745">
        <f ca="1">IF(K318&lt;&gt;0,+K318/'DA-21'!I$113,0)</f>
        <v>0</v>
      </c>
    </row>
    <row r="319" spans="1:22" s="744" customFormat="1" x14ac:dyDescent="0.2">
      <c r="A319" s="5"/>
      <c r="B319" s="249"/>
      <c r="C319" s="423">
        <v>0</v>
      </c>
      <c r="D319" s="424">
        <v>0</v>
      </c>
      <c r="E319" s="817">
        <v>0</v>
      </c>
      <c r="F319" s="385">
        <v>0</v>
      </c>
      <c r="G319" s="382">
        <v>0</v>
      </c>
      <c r="H319" s="382">
        <v>0</v>
      </c>
      <c r="I319" s="382">
        <v>0</v>
      </c>
      <c r="J319" s="382">
        <v>0</v>
      </c>
      <c r="K319" s="382">
        <v>0</v>
      </c>
      <c r="P319" s="385"/>
      <c r="Q319" s="745">
        <f>IF(F319&lt;&gt;0,+F319/'DA-21'!D$114,0)</f>
        <v>0</v>
      </c>
      <c r="R319" s="745">
        <f>IF(G319&lt;&gt;0,+G319/'DA-21'!E$114,0)</f>
        <v>0</v>
      </c>
      <c r="S319" s="745">
        <f>IF(H319&lt;&gt;0,+H319/'DA-21'!F$114,0)</f>
        <v>0</v>
      </c>
      <c r="T319" s="745">
        <f>IF(I319&lt;&gt;0,+I319/'DA-21'!G$114,0)</f>
        <v>0</v>
      </c>
      <c r="U319" s="745">
        <f>IF(J319&lt;&gt;0,+J319/'DA-21'!H$114,0)</f>
        <v>0</v>
      </c>
      <c r="V319" s="745">
        <f>IF(K319&lt;&gt;0,+K319/'DA-21'!I$114,0)</f>
        <v>0</v>
      </c>
    </row>
    <row r="320" spans="1:22" s="744" customFormat="1" x14ac:dyDescent="0.2">
      <c r="A320" s="5"/>
      <c r="B320" s="249"/>
      <c r="C320" s="423">
        <v>0</v>
      </c>
      <c r="D320" s="424">
        <v>0</v>
      </c>
      <c r="E320" s="817">
        <v>0</v>
      </c>
      <c r="F320" s="385">
        <v>0</v>
      </c>
      <c r="G320" s="382">
        <v>0</v>
      </c>
      <c r="H320" s="382">
        <v>0</v>
      </c>
      <c r="I320" s="382">
        <v>0</v>
      </c>
      <c r="J320" s="382">
        <v>0</v>
      </c>
      <c r="K320" s="382">
        <v>0</v>
      </c>
      <c r="P320" s="385"/>
      <c r="Q320" s="745">
        <f>IF(F320&lt;&gt;0,+F320/'DA-21'!D$115,0)</f>
        <v>0</v>
      </c>
      <c r="R320" s="745">
        <f>IF(G320&lt;&gt;0,+G320/'DA-21'!E$115,0)</f>
        <v>0</v>
      </c>
      <c r="S320" s="745">
        <f>IF(H320&lt;&gt;0,+H320/'DA-21'!F$115,0)</f>
        <v>0</v>
      </c>
      <c r="T320" s="745">
        <f>IF(I320&lt;&gt;0,+I320/'DA-21'!G$115,0)</f>
        <v>0</v>
      </c>
      <c r="U320" s="745">
        <f>IF(J320&lt;&gt;0,+J320/'DA-21'!H$115,0)</f>
        <v>0</v>
      </c>
      <c r="V320" s="745">
        <f>IF(K320&lt;&gt;0,+K320/'DA-21'!I$115,0)</f>
        <v>0</v>
      </c>
    </row>
    <row r="321" spans="1:22" s="744" customFormat="1" x14ac:dyDescent="0.2">
      <c r="A321" s="5"/>
      <c r="B321" s="249"/>
      <c r="C321" s="423">
        <v>0</v>
      </c>
      <c r="D321" s="424">
        <v>0</v>
      </c>
      <c r="E321" s="817">
        <v>0</v>
      </c>
      <c r="F321" s="385">
        <v>0</v>
      </c>
      <c r="G321" s="382">
        <v>0</v>
      </c>
      <c r="H321" s="382">
        <v>0</v>
      </c>
      <c r="I321" s="382">
        <v>0</v>
      </c>
      <c r="J321" s="382">
        <v>0</v>
      </c>
      <c r="K321" s="382">
        <v>0</v>
      </c>
      <c r="P321" s="385"/>
      <c r="Q321" s="745">
        <f>IF(F321&lt;&gt;0,+F321/'DA-21'!D$116,0)</f>
        <v>0</v>
      </c>
      <c r="R321" s="745">
        <f>IF(G321&lt;&gt;0,+G321/'DA-21'!E$116,0)</f>
        <v>0</v>
      </c>
      <c r="S321" s="745">
        <f>IF(H321&lt;&gt;0,+H321/'DA-21'!F$116,0)</f>
        <v>0</v>
      </c>
      <c r="T321" s="745">
        <f>IF(I321&lt;&gt;0,+I321/'DA-21'!G$116,0)</f>
        <v>0</v>
      </c>
      <c r="U321" s="745">
        <f>IF(J321&lt;&gt;0,+J321/'DA-21'!H$116,0)</f>
        <v>0</v>
      </c>
      <c r="V321" s="745">
        <f>IF(K321&lt;&gt;0,+K321/'DA-21'!I$116,0)</f>
        <v>0</v>
      </c>
    </row>
    <row r="322" spans="1:22" s="744" customFormat="1" x14ac:dyDescent="0.2">
      <c r="A322" s="5"/>
      <c r="B322" s="249"/>
      <c r="C322" s="423">
        <v>0</v>
      </c>
      <c r="D322" s="424">
        <v>0</v>
      </c>
      <c r="E322" s="817">
        <v>0</v>
      </c>
      <c r="F322" s="385">
        <v>0</v>
      </c>
      <c r="G322" s="382">
        <v>0</v>
      </c>
      <c r="H322" s="382">
        <v>0</v>
      </c>
      <c r="I322" s="382">
        <v>0</v>
      </c>
      <c r="J322" s="382">
        <v>0</v>
      </c>
      <c r="K322" s="382">
        <v>0</v>
      </c>
      <c r="P322" s="385"/>
      <c r="Q322" s="745">
        <f>IF(F322&lt;&gt;0,+F322/'DA-21'!D$117,0)</f>
        <v>0</v>
      </c>
      <c r="R322" s="745">
        <f>IF(G322&lt;&gt;0,+G322/'DA-21'!E$117,0)</f>
        <v>0</v>
      </c>
      <c r="S322" s="745">
        <f>IF(H322&lt;&gt;0,+H322/'DA-21'!F$117,0)</f>
        <v>0</v>
      </c>
      <c r="T322" s="745">
        <f>IF(I322&lt;&gt;0,+I322/'DA-21'!G$117,0)</f>
        <v>0</v>
      </c>
      <c r="U322" s="745">
        <f>IF(J322&lt;&gt;0,+J322/'DA-21'!H$117,0)</f>
        <v>0</v>
      </c>
      <c r="V322" s="745">
        <f>IF(K322&lt;&gt;0,+K322/'DA-21'!I$117,0)</f>
        <v>0</v>
      </c>
    </row>
    <row r="323" spans="1:22" s="744" customFormat="1" x14ac:dyDescent="0.2">
      <c r="A323" s="5"/>
      <c r="B323" s="249"/>
      <c r="C323" s="423">
        <v>0</v>
      </c>
      <c r="D323" s="424">
        <v>0</v>
      </c>
      <c r="E323" s="817">
        <v>0</v>
      </c>
      <c r="F323" s="385">
        <v>0</v>
      </c>
      <c r="G323" s="382">
        <v>0</v>
      </c>
      <c r="H323" s="382">
        <v>0</v>
      </c>
      <c r="I323" s="382">
        <v>0</v>
      </c>
      <c r="J323" s="382">
        <v>0</v>
      </c>
      <c r="K323" s="382">
        <v>0</v>
      </c>
      <c r="P323" s="385"/>
      <c r="Q323" s="745">
        <f>IF(F323&lt;&gt;0,+F323/'DA-21'!D$118,0)</f>
        <v>0</v>
      </c>
      <c r="R323" s="745">
        <f>IF(G323&lt;&gt;0,+G323/'DA-21'!E$118,0)</f>
        <v>0</v>
      </c>
      <c r="S323" s="745">
        <f>IF(H323&lt;&gt;0,+H323/'DA-21'!F$118,0)</f>
        <v>0</v>
      </c>
      <c r="T323" s="745">
        <f>IF(I323&lt;&gt;0,+I323/'DA-21'!G$118,0)</f>
        <v>0</v>
      </c>
      <c r="U323" s="745">
        <f>IF(J323&lt;&gt;0,+J323/'DA-21'!H$118,0)</f>
        <v>0</v>
      </c>
      <c r="V323" s="745">
        <f>IF(K323&lt;&gt;0,+K323/'DA-21'!I$118,0)</f>
        <v>0</v>
      </c>
    </row>
    <row r="324" spans="1:22" x14ac:dyDescent="0.2">
      <c r="A324" s="5"/>
      <c r="B324" s="249" t="str">
        <f ca="1">+'I-4 History'!B196</f>
        <v>DA-22</v>
      </c>
      <c r="C324" s="14" t="str">
        <f ca="1">+'I-4 History'!C196</f>
        <v>N/A</v>
      </c>
      <c r="D324" s="417"/>
      <c r="E324" s="504"/>
      <c r="F324" s="11"/>
      <c r="G324" s="11"/>
      <c r="H324" s="11"/>
      <c r="I324" s="11"/>
      <c r="J324" s="11"/>
      <c r="K324" s="11"/>
      <c r="P324" s="11"/>
      <c r="Q324" s="11"/>
      <c r="R324" s="11"/>
      <c r="S324" s="11"/>
      <c r="T324" s="11"/>
      <c r="U324" s="11"/>
      <c r="V324" s="11"/>
    </row>
    <row r="325" spans="1:22" x14ac:dyDescent="0.2">
      <c r="A325" s="5"/>
      <c r="B325" s="249"/>
      <c r="C325" s="422" t="s">
        <v>74</v>
      </c>
      <c r="D325" s="415"/>
      <c r="E325" s="504"/>
      <c r="F325" s="11"/>
      <c r="G325" s="11"/>
      <c r="H325" s="11"/>
      <c r="I325" s="11"/>
      <c r="J325" s="11"/>
      <c r="K325" s="11"/>
      <c r="P325" s="11"/>
      <c r="Q325" s="11"/>
      <c r="R325" s="11"/>
      <c r="S325" s="11"/>
      <c r="T325" s="11"/>
      <c r="U325" s="11"/>
      <c r="V325" s="11"/>
    </row>
    <row r="326" spans="1:22" x14ac:dyDescent="0.2">
      <c r="A326" s="5"/>
      <c r="B326" s="249"/>
      <c r="C326" s="423" t="str">
        <f t="array" ref="C326:D331">+'DA-22'!$A$77:$B$82</f>
        <v>Output Growth</v>
      </c>
      <c r="D326" s="424" t="str">
        <v>Other</v>
      </c>
      <c r="E326" s="817">
        <f t="array" ref="E326:K331" ca="1">+'DA-22'!$N$77:$T$82</f>
        <v>0</v>
      </c>
      <c r="F326" s="385">
        <f ca="1"/>
        <v>0</v>
      </c>
      <c r="G326" s="382">
        <f ca="1"/>
        <v>0</v>
      </c>
      <c r="H326" s="382">
        <f ca="1"/>
        <v>0</v>
      </c>
      <c r="I326" s="382">
        <f ca="1"/>
        <v>0</v>
      </c>
      <c r="J326" s="382">
        <f ca="1"/>
        <v>0</v>
      </c>
      <c r="K326" s="382">
        <f ca="1"/>
        <v>0</v>
      </c>
      <c r="L326" s="764"/>
      <c r="M326" s="764"/>
      <c r="N326" s="764"/>
      <c r="O326" s="764"/>
      <c r="P326" s="385"/>
      <c r="Q326" s="745">
        <f ca="1">IF(F326&lt;&gt;0,+F326/'DA-22'!D$77,0)</f>
        <v>0</v>
      </c>
      <c r="R326" s="745">
        <f ca="1">IF(G326&lt;&gt;0,+G326/'DA-22'!E$77,0)</f>
        <v>0</v>
      </c>
      <c r="S326" s="745">
        <f ca="1">IF(H326&lt;&gt;0,+H326/'DA-22'!F$77,0)</f>
        <v>0</v>
      </c>
      <c r="T326" s="745">
        <f ca="1">IF(I326&lt;&gt;0,+I326/'DA-22'!G$77,0)</f>
        <v>0</v>
      </c>
      <c r="U326" s="745">
        <f ca="1">IF(J326&lt;&gt;0,+J326/'DA-22'!H$77,0)</f>
        <v>0</v>
      </c>
      <c r="V326" s="745">
        <f ca="1">IF(K326&lt;&gt;0,+K326/'DA-22'!I$77,0)</f>
        <v>0</v>
      </c>
    </row>
    <row r="327" spans="1:22" x14ac:dyDescent="0.2">
      <c r="A327" s="5"/>
      <c r="B327" s="249"/>
      <c r="C327" s="423" t="str">
        <v>Productivity Growth</v>
      </c>
      <c r="D327" s="424" t="str">
        <v>Other</v>
      </c>
      <c r="E327" s="817">
        <f ca="1"/>
        <v>0</v>
      </c>
      <c r="F327" s="385">
        <f ca="1"/>
        <v>0</v>
      </c>
      <c r="G327" s="382">
        <f ca="1"/>
        <v>0</v>
      </c>
      <c r="H327" s="382">
        <f ca="1"/>
        <v>0</v>
      </c>
      <c r="I327" s="382">
        <f ca="1"/>
        <v>0</v>
      </c>
      <c r="J327" s="382">
        <f ca="1"/>
        <v>0</v>
      </c>
      <c r="K327" s="382">
        <f ca="1"/>
        <v>0</v>
      </c>
      <c r="L327" s="764"/>
      <c r="M327" s="764"/>
      <c r="N327" s="764"/>
      <c r="O327" s="764"/>
      <c r="P327" s="385"/>
      <c r="Q327" s="745">
        <f ca="1">IF(F327&lt;&gt;0,+F327/'DA-22'!D$78,0)</f>
        <v>0</v>
      </c>
      <c r="R327" s="745">
        <f ca="1">IF(G327&lt;&gt;0,+G327/'DA-22'!E$78,0)</f>
        <v>0</v>
      </c>
      <c r="S327" s="745">
        <f ca="1">IF(H327&lt;&gt;0,+H327/'DA-22'!F$78,0)</f>
        <v>0</v>
      </c>
      <c r="T327" s="745">
        <f ca="1">IF(I327&lt;&gt;0,+I327/'DA-22'!G$78,0)</f>
        <v>0</v>
      </c>
      <c r="U327" s="745">
        <f ca="1">IF(J327&lt;&gt;0,+J327/'DA-22'!H$78,0)</f>
        <v>0</v>
      </c>
      <c r="V327" s="745">
        <f ca="1">IF(K327&lt;&gt;0,+K327/'DA-22'!I$78,0)</f>
        <v>0</v>
      </c>
    </row>
    <row r="328" spans="1:22" x14ac:dyDescent="0.2">
      <c r="A328" s="5"/>
      <c r="B328" s="249"/>
      <c r="C328" s="423">
        <v>0</v>
      </c>
      <c r="D328" s="424">
        <v>0</v>
      </c>
      <c r="E328" s="817">
        <v>0</v>
      </c>
      <c r="F328" s="385">
        <v>0</v>
      </c>
      <c r="G328" s="382">
        <v>0</v>
      </c>
      <c r="H328" s="382">
        <v>0</v>
      </c>
      <c r="I328" s="382">
        <v>0</v>
      </c>
      <c r="J328" s="382">
        <v>0</v>
      </c>
      <c r="K328" s="382">
        <v>0</v>
      </c>
      <c r="L328" s="764"/>
      <c r="M328" s="764"/>
      <c r="N328" s="764"/>
      <c r="O328" s="764"/>
      <c r="P328" s="385"/>
      <c r="Q328" s="745">
        <f>IF(F328&lt;&gt;0,+F328/'DA-22'!D$79,0)</f>
        <v>0</v>
      </c>
      <c r="R328" s="745">
        <f>IF(G328&lt;&gt;0,+G328/'DA-22'!E$79,0)</f>
        <v>0</v>
      </c>
      <c r="S328" s="745">
        <f>IF(H328&lt;&gt;0,+H328/'DA-22'!F$79,0)</f>
        <v>0</v>
      </c>
      <c r="T328" s="745">
        <f>IF(I328&lt;&gt;0,+I328/'DA-22'!G$79,0)</f>
        <v>0</v>
      </c>
      <c r="U328" s="745">
        <f>IF(J328&lt;&gt;0,+J328/'DA-22'!H$79,0)</f>
        <v>0</v>
      </c>
      <c r="V328" s="745">
        <f>IF(K328&lt;&gt;0,+K328/'DA-22'!I$79,0)</f>
        <v>0</v>
      </c>
    </row>
    <row r="329" spans="1:22" s="764" customFormat="1" x14ac:dyDescent="0.2">
      <c r="A329" s="5"/>
      <c r="B329" s="249"/>
      <c r="C329" s="423">
        <v>0</v>
      </c>
      <c r="D329" s="424">
        <v>0</v>
      </c>
      <c r="E329" s="817">
        <v>0</v>
      </c>
      <c r="F329" s="385">
        <v>0</v>
      </c>
      <c r="G329" s="382">
        <v>0</v>
      </c>
      <c r="H329" s="382">
        <v>0</v>
      </c>
      <c r="I329" s="382">
        <v>0</v>
      </c>
      <c r="J329" s="382">
        <v>0</v>
      </c>
      <c r="K329" s="382">
        <v>0</v>
      </c>
      <c r="P329" s="385"/>
      <c r="Q329" s="745">
        <f>IF(F329&lt;&gt;0,+F329/'DA-22'!D$80,0)</f>
        <v>0</v>
      </c>
      <c r="R329" s="745">
        <f>IF(G329&lt;&gt;0,+G329/'DA-22'!E$80,0)</f>
        <v>0</v>
      </c>
      <c r="S329" s="745">
        <f>IF(H329&lt;&gt;0,+H329/'DA-22'!F$80,0)</f>
        <v>0</v>
      </c>
      <c r="T329" s="745">
        <f>IF(I329&lt;&gt;0,+I329/'DA-22'!G$80,0)</f>
        <v>0</v>
      </c>
      <c r="U329" s="745">
        <f>IF(J329&lt;&gt;0,+J329/'DA-22'!H$80,0)</f>
        <v>0</v>
      </c>
      <c r="V329" s="745">
        <f>IF(K329&lt;&gt;0,+K329/'DA-22'!I$80,0)</f>
        <v>0</v>
      </c>
    </row>
    <row r="330" spans="1:22" s="764" customFormat="1" x14ac:dyDescent="0.2">
      <c r="A330" s="5"/>
      <c r="B330" s="249"/>
      <c r="C330" s="423">
        <v>0</v>
      </c>
      <c r="D330" s="424">
        <v>0</v>
      </c>
      <c r="E330" s="817">
        <v>0</v>
      </c>
      <c r="F330" s="385">
        <v>0</v>
      </c>
      <c r="G330" s="382">
        <v>0</v>
      </c>
      <c r="H330" s="382">
        <v>0</v>
      </c>
      <c r="I330" s="382">
        <v>0</v>
      </c>
      <c r="J330" s="382">
        <v>0</v>
      </c>
      <c r="K330" s="382">
        <v>0</v>
      </c>
      <c r="P330" s="385"/>
      <c r="Q330" s="745">
        <f>IF(F330&lt;&gt;0,+F330/'DA-22'!D$81,0)</f>
        <v>0</v>
      </c>
      <c r="R330" s="745">
        <f>IF(G330&lt;&gt;0,+G330/'DA-22'!E$81,0)</f>
        <v>0</v>
      </c>
      <c r="S330" s="745">
        <f>IF(H330&lt;&gt;0,+H330/'DA-22'!F$81,0)</f>
        <v>0</v>
      </c>
      <c r="T330" s="745">
        <f>IF(I330&lt;&gt;0,+I330/'DA-22'!G$81,0)</f>
        <v>0</v>
      </c>
      <c r="U330" s="745">
        <f>IF(J330&lt;&gt;0,+J330/'DA-22'!H$81,0)</f>
        <v>0</v>
      </c>
      <c r="V330" s="745">
        <f>IF(K330&lt;&gt;0,+K330/'DA-22'!I$81,0)</f>
        <v>0</v>
      </c>
    </row>
    <row r="331" spans="1:22" s="764" customFormat="1" x14ac:dyDescent="0.2">
      <c r="A331" s="5"/>
      <c r="B331" s="249"/>
      <c r="C331" s="423">
        <v>0</v>
      </c>
      <c r="D331" s="424">
        <v>0</v>
      </c>
      <c r="E331" s="817">
        <v>0</v>
      </c>
      <c r="F331" s="385">
        <v>0</v>
      </c>
      <c r="G331" s="382">
        <v>0</v>
      </c>
      <c r="H331" s="382">
        <v>0</v>
      </c>
      <c r="I331" s="382">
        <v>0</v>
      </c>
      <c r="J331" s="382">
        <v>0</v>
      </c>
      <c r="K331" s="382">
        <v>0</v>
      </c>
      <c r="P331" s="385"/>
      <c r="Q331" s="745">
        <f>IF(F331&lt;&gt;0,+F331/'DA-22'!D$82,0)</f>
        <v>0</v>
      </c>
      <c r="R331" s="745">
        <f>IF(G331&lt;&gt;0,+G331/'DA-22'!E$82,0)</f>
        <v>0</v>
      </c>
      <c r="S331" s="745">
        <f>IF(H331&lt;&gt;0,+H331/'DA-22'!F$82,0)</f>
        <v>0</v>
      </c>
      <c r="T331" s="745">
        <f>IF(I331&lt;&gt;0,+I331/'DA-22'!G$82,0)</f>
        <v>0</v>
      </c>
      <c r="U331" s="745">
        <f>IF(J331&lt;&gt;0,+J331/'DA-22'!H$82,0)</f>
        <v>0</v>
      </c>
      <c r="V331" s="745">
        <f>IF(K331&lt;&gt;0,+K331/'DA-22'!I$82,0)</f>
        <v>0</v>
      </c>
    </row>
    <row r="332" spans="1:22" x14ac:dyDescent="0.2">
      <c r="A332" s="5"/>
      <c r="B332" s="249"/>
      <c r="C332" s="422" t="s">
        <v>73</v>
      </c>
      <c r="D332" s="416"/>
      <c r="E332" s="818"/>
      <c r="F332" s="386"/>
      <c r="G332" s="384"/>
      <c r="H332" s="384"/>
      <c r="I332" s="384"/>
      <c r="J332" s="384"/>
      <c r="K332" s="384"/>
      <c r="P332" s="386"/>
      <c r="Q332" s="384"/>
      <c r="R332" s="384"/>
      <c r="S332" s="384"/>
      <c r="T332" s="384"/>
      <c r="U332" s="384"/>
      <c r="V332" s="384"/>
    </row>
    <row r="333" spans="1:22" s="744" customFormat="1" x14ac:dyDescent="0.2">
      <c r="A333" s="5"/>
      <c r="B333" s="249"/>
      <c r="C333" s="423" t="str">
        <f t="array" ref="C333:D338">+'DA-22'!$A$113:$B$119</f>
        <v>Labour</v>
      </c>
      <c r="D333" s="424" t="str">
        <v>Other</v>
      </c>
      <c r="E333" s="817">
        <f t="array" ref="E333:K338" ca="1">+'DA-22'!$N$113:$T$119</f>
        <v>0</v>
      </c>
      <c r="F333" s="385">
        <f ca="1"/>
        <v>0</v>
      </c>
      <c r="G333" s="382">
        <f ca="1"/>
        <v>0</v>
      </c>
      <c r="H333" s="382">
        <f ca="1"/>
        <v>0</v>
      </c>
      <c r="I333" s="382">
        <f ca="1"/>
        <v>0</v>
      </c>
      <c r="J333" s="382">
        <f ca="1"/>
        <v>0</v>
      </c>
      <c r="K333" s="382">
        <f ca="1"/>
        <v>0</v>
      </c>
      <c r="P333" s="385"/>
      <c r="Q333" s="745">
        <f ca="1">IF(F333&lt;&gt;0,+F333/'DA-22'!D$113,0)</f>
        <v>0</v>
      </c>
      <c r="R333" s="745">
        <f ca="1">IF(G333&lt;&gt;0,+G333/'DA-22'!E$113,0)</f>
        <v>0</v>
      </c>
      <c r="S333" s="745">
        <f ca="1">IF(H333&lt;&gt;0,+H333/'DA-22'!F$113,0)</f>
        <v>0</v>
      </c>
      <c r="T333" s="745">
        <f ca="1">IF(I333&lt;&gt;0,+I333/'DA-22'!G$113,0)</f>
        <v>0</v>
      </c>
      <c r="U333" s="745">
        <f ca="1">IF(J333&lt;&gt;0,+J333/'DA-22'!H$113,0)</f>
        <v>0</v>
      </c>
      <c r="V333" s="745">
        <f ca="1">IF(K333&lt;&gt;0,+K333/'DA-22'!I$113,0)</f>
        <v>0</v>
      </c>
    </row>
    <row r="334" spans="1:22" s="744" customFormat="1" x14ac:dyDescent="0.2">
      <c r="A334" s="5"/>
      <c r="B334" s="249"/>
      <c r="C334" s="423">
        <v>0</v>
      </c>
      <c r="D334" s="424">
        <v>0</v>
      </c>
      <c r="E334" s="817">
        <v>0</v>
      </c>
      <c r="F334" s="385">
        <v>0</v>
      </c>
      <c r="G334" s="382">
        <v>0</v>
      </c>
      <c r="H334" s="382">
        <v>0</v>
      </c>
      <c r="I334" s="382">
        <v>0</v>
      </c>
      <c r="J334" s="382">
        <v>0</v>
      </c>
      <c r="K334" s="382">
        <v>0</v>
      </c>
      <c r="P334" s="385"/>
      <c r="Q334" s="745">
        <f>IF(F334&lt;&gt;0,+F334/'DA-22'!D$114,0)</f>
        <v>0</v>
      </c>
      <c r="R334" s="745">
        <f>IF(G334&lt;&gt;0,+G334/'DA-22'!E$114,0)</f>
        <v>0</v>
      </c>
      <c r="S334" s="745">
        <f>IF(H334&lt;&gt;0,+H334/'DA-22'!F$114,0)</f>
        <v>0</v>
      </c>
      <c r="T334" s="745">
        <f>IF(I334&lt;&gt;0,+I334/'DA-22'!G$114,0)</f>
        <v>0</v>
      </c>
      <c r="U334" s="745">
        <f>IF(J334&lt;&gt;0,+J334/'DA-22'!H$114,0)</f>
        <v>0</v>
      </c>
      <c r="V334" s="745">
        <f>IF(K334&lt;&gt;0,+K334/'DA-22'!I$114,0)</f>
        <v>0</v>
      </c>
    </row>
    <row r="335" spans="1:22" s="744" customFormat="1" x14ac:dyDescent="0.2">
      <c r="A335" s="5"/>
      <c r="B335" s="249"/>
      <c r="C335" s="423">
        <v>0</v>
      </c>
      <c r="D335" s="424">
        <v>0</v>
      </c>
      <c r="E335" s="817">
        <v>0</v>
      </c>
      <c r="F335" s="385">
        <v>0</v>
      </c>
      <c r="G335" s="382">
        <v>0</v>
      </c>
      <c r="H335" s="382">
        <v>0</v>
      </c>
      <c r="I335" s="382">
        <v>0</v>
      </c>
      <c r="J335" s="382">
        <v>0</v>
      </c>
      <c r="K335" s="382">
        <v>0</v>
      </c>
      <c r="P335" s="385"/>
      <c r="Q335" s="745">
        <f>IF(F335&lt;&gt;0,+F335/'DA-22'!D$115,0)</f>
        <v>0</v>
      </c>
      <c r="R335" s="745">
        <f>IF(G335&lt;&gt;0,+G335/'DA-22'!E$115,0)</f>
        <v>0</v>
      </c>
      <c r="S335" s="745">
        <f>IF(H335&lt;&gt;0,+H335/'DA-22'!F$115,0)</f>
        <v>0</v>
      </c>
      <c r="T335" s="745">
        <f>IF(I335&lt;&gt;0,+I335/'DA-22'!G$115,0)</f>
        <v>0</v>
      </c>
      <c r="U335" s="745">
        <f>IF(J335&lt;&gt;0,+J335/'DA-22'!H$115,0)</f>
        <v>0</v>
      </c>
      <c r="V335" s="745">
        <f>IF(K335&lt;&gt;0,+K335/'DA-22'!I$115,0)</f>
        <v>0</v>
      </c>
    </row>
    <row r="336" spans="1:22" s="744" customFormat="1" x14ac:dyDescent="0.2">
      <c r="A336" s="5"/>
      <c r="B336" s="249"/>
      <c r="C336" s="423">
        <v>0</v>
      </c>
      <c r="D336" s="424">
        <v>0</v>
      </c>
      <c r="E336" s="817">
        <v>0</v>
      </c>
      <c r="F336" s="385">
        <v>0</v>
      </c>
      <c r="G336" s="382">
        <v>0</v>
      </c>
      <c r="H336" s="382">
        <v>0</v>
      </c>
      <c r="I336" s="382">
        <v>0</v>
      </c>
      <c r="J336" s="382">
        <v>0</v>
      </c>
      <c r="K336" s="382">
        <v>0</v>
      </c>
      <c r="P336" s="385"/>
      <c r="Q336" s="745">
        <f>IF(F336&lt;&gt;0,+F336/'DA-22'!D$116,0)</f>
        <v>0</v>
      </c>
      <c r="R336" s="745">
        <f>IF(G336&lt;&gt;0,+G336/'DA-22'!E$116,0)</f>
        <v>0</v>
      </c>
      <c r="S336" s="745">
        <f>IF(H336&lt;&gt;0,+H336/'DA-22'!F$116,0)</f>
        <v>0</v>
      </c>
      <c r="T336" s="745">
        <f>IF(I336&lt;&gt;0,+I336/'DA-22'!G$116,0)</f>
        <v>0</v>
      </c>
      <c r="U336" s="745">
        <f>IF(J336&lt;&gt;0,+J336/'DA-22'!H$116,0)</f>
        <v>0</v>
      </c>
      <c r="V336" s="745">
        <f>IF(K336&lt;&gt;0,+K336/'DA-22'!I$116,0)</f>
        <v>0</v>
      </c>
    </row>
    <row r="337" spans="1:22" s="744" customFormat="1" x14ac:dyDescent="0.2">
      <c r="A337" s="5"/>
      <c r="B337" s="249"/>
      <c r="C337" s="423">
        <v>0</v>
      </c>
      <c r="D337" s="424">
        <v>0</v>
      </c>
      <c r="E337" s="817">
        <v>0</v>
      </c>
      <c r="F337" s="385">
        <v>0</v>
      </c>
      <c r="G337" s="382">
        <v>0</v>
      </c>
      <c r="H337" s="382">
        <v>0</v>
      </c>
      <c r="I337" s="382">
        <v>0</v>
      </c>
      <c r="J337" s="382">
        <v>0</v>
      </c>
      <c r="K337" s="382">
        <v>0</v>
      </c>
      <c r="P337" s="385"/>
      <c r="Q337" s="745">
        <f>IF(F337&lt;&gt;0,+F337/'DA-22'!D$117,0)</f>
        <v>0</v>
      </c>
      <c r="R337" s="745">
        <f>IF(G337&lt;&gt;0,+G337/'DA-22'!E$117,0)</f>
        <v>0</v>
      </c>
      <c r="S337" s="745">
        <f>IF(H337&lt;&gt;0,+H337/'DA-22'!F$117,0)</f>
        <v>0</v>
      </c>
      <c r="T337" s="745">
        <f>IF(I337&lt;&gt;0,+I337/'DA-22'!G$117,0)</f>
        <v>0</v>
      </c>
      <c r="U337" s="745">
        <f>IF(J337&lt;&gt;0,+J337/'DA-22'!H$117,0)</f>
        <v>0</v>
      </c>
      <c r="V337" s="745">
        <f>IF(K337&lt;&gt;0,+K337/'DA-22'!I$117,0)</f>
        <v>0</v>
      </c>
    </row>
    <row r="338" spans="1:22" s="744" customFormat="1" x14ac:dyDescent="0.2">
      <c r="A338" s="5"/>
      <c r="B338" s="249"/>
      <c r="C338" s="423">
        <v>0</v>
      </c>
      <c r="D338" s="424">
        <v>0</v>
      </c>
      <c r="E338" s="817">
        <v>0</v>
      </c>
      <c r="F338" s="385">
        <v>0</v>
      </c>
      <c r="G338" s="382">
        <v>0</v>
      </c>
      <c r="H338" s="382">
        <v>0</v>
      </c>
      <c r="I338" s="382">
        <v>0</v>
      </c>
      <c r="J338" s="382">
        <v>0</v>
      </c>
      <c r="K338" s="382">
        <v>0</v>
      </c>
      <c r="P338" s="385"/>
      <c r="Q338" s="745">
        <f>IF(F338&lt;&gt;0,+F338/'DA-22'!D$118,0)</f>
        <v>0</v>
      </c>
      <c r="R338" s="745">
        <f>IF(G338&lt;&gt;0,+G338/'DA-22'!E$118,0)</f>
        <v>0</v>
      </c>
      <c r="S338" s="745">
        <f>IF(H338&lt;&gt;0,+H338/'DA-22'!F$118,0)</f>
        <v>0</v>
      </c>
      <c r="T338" s="745">
        <f>IF(I338&lt;&gt;0,+I338/'DA-22'!G$118,0)</f>
        <v>0</v>
      </c>
      <c r="U338" s="745">
        <f>IF(J338&lt;&gt;0,+J338/'DA-22'!H$118,0)</f>
        <v>0</v>
      </c>
      <c r="V338" s="745">
        <f>IF(K338&lt;&gt;0,+K338/'DA-22'!I$118,0)</f>
        <v>0</v>
      </c>
    </row>
    <row r="339" spans="1:22" x14ac:dyDescent="0.2">
      <c r="A339" s="5"/>
      <c r="B339" s="249" t="str">
        <f ca="1">+'I-4 History'!B205</f>
        <v>DA-23</v>
      </c>
      <c r="C339" s="14" t="str">
        <f ca="1">+'I-4 History'!C205</f>
        <v>N/A</v>
      </c>
      <c r="D339" s="417"/>
      <c r="E339" s="504"/>
      <c r="F339" s="11"/>
      <c r="G339" s="11"/>
      <c r="H339" s="11"/>
      <c r="I339" s="11"/>
      <c r="J339" s="11"/>
      <c r="K339" s="11"/>
      <c r="P339" s="11"/>
      <c r="Q339" s="11"/>
      <c r="R339" s="11"/>
      <c r="S339" s="11"/>
      <c r="T339" s="11"/>
      <c r="U339" s="11"/>
      <c r="V339" s="11"/>
    </row>
    <row r="340" spans="1:22" x14ac:dyDescent="0.2">
      <c r="A340" s="5"/>
      <c r="B340" s="249"/>
      <c r="C340" s="422" t="s">
        <v>74</v>
      </c>
      <c r="D340" s="415"/>
      <c r="E340" s="504"/>
      <c r="F340" s="11"/>
      <c r="G340" s="11"/>
      <c r="H340" s="11"/>
      <c r="I340" s="11"/>
      <c r="J340" s="11"/>
      <c r="K340" s="11"/>
      <c r="P340" s="11"/>
      <c r="Q340" s="11"/>
      <c r="R340" s="11"/>
      <c r="S340" s="11"/>
      <c r="T340" s="11"/>
      <c r="U340" s="11"/>
      <c r="V340" s="11"/>
    </row>
    <row r="341" spans="1:22" x14ac:dyDescent="0.2">
      <c r="A341" s="5"/>
      <c r="B341" s="249"/>
      <c r="C341" s="423" t="str">
        <f t="array" ref="C341:D346">+'DA-23'!$A$77:$B$82</f>
        <v>Output Growth</v>
      </c>
      <c r="D341" s="424" t="str">
        <v>Other</v>
      </c>
      <c r="E341" s="817">
        <f t="array" ref="E341:K346" ca="1">+'DA-23'!$N$77:$T$82</f>
        <v>0</v>
      </c>
      <c r="F341" s="385">
        <f ca="1"/>
        <v>0</v>
      </c>
      <c r="G341" s="382">
        <f ca="1"/>
        <v>0</v>
      </c>
      <c r="H341" s="382">
        <f ca="1"/>
        <v>0</v>
      </c>
      <c r="I341" s="382">
        <f ca="1"/>
        <v>0</v>
      </c>
      <c r="J341" s="382">
        <f ca="1"/>
        <v>0</v>
      </c>
      <c r="K341" s="382">
        <f ca="1"/>
        <v>0</v>
      </c>
      <c r="L341" s="764"/>
      <c r="M341" s="764"/>
      <c r="N341" s="764"/>
      <c r="O341" s="764"/>
      <c r="P341" s="385"/>
      <c r="Q341" s="745">
        <f ca="1">IF(F341&lt;&gt;0,+F341/'DA-23'!D$77,0)</f>
        <v>0</v>
      </c>
      <c r="R341" s="745">
        <f ca="1">IF(G341&lt;&gt;0,+G341/'DA-23'!E$77,0)</f>
        <v>0</v>
      </c>
      <c r="S341" s="745">
        <f ca="1">IF(H341&lt;&gt;0,+H341/'DA-23'!F$77,0)</f>
        <v>0</v>
      </c>
      <c r="T341" s="745">
        <f ca="1">IF(I341&lt;&gt;0,+I341/'DA-23'!G$77,0)</f>
        <v>0</v>
      </c>
      <c r="U341" s="745">
        <f ca="1">IF(J341&lt;&gt;0,+J341/'DA-23'!H$77,0)</f>
        <v>0</v>
      </c>
      <c r="V341" s="745">
        <f ca="1">IF(K341&lt;&gt;0,+K341/'DA-23'!I$77,0)</f>
        <v>0</v>
      </c>
    </row>
    <row r="342" spans="1:22" x14ac:dyDescent="0.2">
      <c r="A342" s="5"/>
      <c r="B342" s="249"/>
      <c r="C342" s="423" t="str">
        <v>Productivity Growth</v>
      </c>
      <c r="D342" s="424" t="str">
        <v>Other</v>
      </c>
      <c r="E342" s="817">
        <f ca="1"/>
        <v>0</v>
      </c>
      <c r="F342" s="385">
        <f ca="1"/>
        <v>0</v>
      </c>
      <c r="G342" s="382">
        <f ca="1"/>
        <v>0</v>
      </c>
      <c r="H342" s="382">
        <f ca="1"/>
        <v>0</v>
      </c>
      <c r="I342" s="382">
        <f ca="1"/>
        <v>0</v>
      </c>
      <c r="J342" s="382">
        <f ca="1"/>
        <v>0</v>
      </c>
      <c r="K342" s="382">
        <f ca="1"/>
        <v>0</v>
      </c>
      <c r="L342" s="764"/>
      <c r="M342" s="764"/>
      <c r="N342" s="764"/>
      <c r="O342" s="764"/>
      <c r="P342" s="385"/>
      <c r="Q342" s="745">
        <f ca="1">IF(F342&lt;&gt;0,+F342/'DA-23'!D$78,0)</f>
        <v>0</v>
      </c>
      <c r="R342" s="745">
        <f ca="1">IF(G342&lt;&gt;0,+G342/'DA-23'!E$78,0)</f>
        <v>0</v>
      </c>
      <c r="S342" s="745">
        <f ca="1">IF(H342&lt;&gt;0,+H342/'DA-23'!F$78,0)</f>
        <v>0</v>
      </c>
      <c r="T342" s="745">
        <f ca="1">IF(I342&lt;&gt;0,+I342/'DA-23'!G$78,0)</f>
        <v>0</v>
      </c>
      <c r="U342" s="745">
        <f ca="1">IF(J342&lt;&gt;0,+J342/'DA-23'!H$78,0)</f>
        <v>0</v>
      </c>
      <c r="V342" s="745">
        <f ca="1">IF(K342&lt;&gt;0,+K342/'DA-23'!I$78,0)</f>
        <v>0</v>
      </c>
    </row>
    <row r="343" spans="1:22" x14ac:dyDescent="0.2">
      <c r="A343" s="5"/>
      <c r="B343" s="249"/>
      <c r="C343" s="423">
        <v>0</v>
      </c>
      <c r="D343" s="424">
        <v>0</v>
      </c>
      <c r="E343" s="817">
        <v>0</v>
      </c>
      <c r="F343" s="385">
        <v>0</v>
      </c>
      <c r="G343" s="382">
        <v>0</v>
      </c>
      <c r="H343" s="382">
        <v>0</v>
      </c>
      <c r="I343" s="382">
        <v>0</v>
      </c>
      <c r="J343" s="382">
        <v>0</v>
      </c>
      <c r="K343" s="382">
        <v>0</v>
      </c>
      <c r="L343" s="764"/>
      <c r="M343" s="764"/>
      <c r="N343" s="764"/>
      <c r="O343" s="764"/>
      <c r="P343" s="385"/>
      <c r="Q343" s="745">
        <f>IF(F343&lt;&gt;0,+F343/'DA-23'!D$79,0)</f>
        <v>0</v>
      </c>
      <c r="R343" s="745">
        <f>IF(G343&lt;&gt;0,+G343/'DA-23'!E$79,0)</f>
        <v>0</v>
      </c>
      <c r="S343" s="745">
        <f>IF(H343&lt;&gt;0,+H343/'DA-23'!F$79,0)</f>
        <v>0</v>
      </c>
      <c r="T343" s="745">
        <f>IF(I343&lt;&gt;0,+I343/'DA-23'!G$79,0)</f>
        <v>0</v>
      </c>
      <c r="U343" s="745">
        <f>IF(J343&lt;&gt;0,+J343/'DA-23'!H$79,0)</f>
        <v>0</v>
      </c>
      <c r="V343" s="745">
        <f>IF(K343&lt;&gt;0,+K343/'DA-23'!I$79,0)</f>
        <v>0</v>
      </c>
    </row>
    <row r="344" spans="1:22" s="764" customFormat="1" x14ac:dyDescent="0.2">
      <c r="A344" s="5"/>
      <c r="B344" s="249"/>
      <c r="C344" s="423">
        <v>0</v>
      </c>
      <c r="D344" s="424">
        <v>0</v>
      </c>
      <c r="E344" s="817">
        <v>0</v>
      </c>
      <c r="F344" s="385">
        <v>0</v>
      </c>
      <c r="G344" s="382">
        <v>0</v>
      </c>
      <c r="H344" s="382">
        <v>0</v>
      </c>
      <c r="I344" s="382">
        <v>0</v>
      </c>
      <c r="J344" s="382">
        <v>0</v>
      </c>
      <c r="K344" s="382">
        <v>0</v>
      </c>
      <c r="P344" s="385"/>
      <c r="Q344" s="745">
        <f>IF(F344&lt;&gt;0,+F344/'DA-23'!D$80,0)</f>
        <v>0</v>
      </c>
      <c r="R344" s="745">
        <f>IF(G344&lt;&gt;0,+G344/'DA-23'!E$80,0)</f>
        <v>0</v>
      </c>
      <c r="S344" s="745">
        <f>IF(H344&lt;&gt;0,+H344/'DA-23'!F$80,0)</f>
        <v>0</v>
      </c>
      <c r="T344" s="745">
        <f>IF(I344&lt;&gt;0,+I344/'DA-23'!G$80,0)</f>
        <v>0</v>
      </c>
      <c r="U344" s="745">
        <f>IF(J344&lt;&gt;0,+J344/'DA-23'!H$80,0)</f>
        <v>0</v>
      </c>
      <c r="V344" s="745">
        <f>IF(K344&lt;&gt;0,+K344/'DA-23'!I$80,0)</f>
        <v>0</v>
      </c>
    </row>
    <row r="345" spans="1:22" s="764" customFormat="1" x14ac:dyDescent="0.2">
      <c r="A345" s="5"/>
      <c r="B345" s="249"/>
      <c r="C345" s="423">
        <v>0</v>
      </c>
      <c r="D345" s="424">
        <v>0</v>
      </c>
      <c r="E345" s="817">
        <v>0</v>
      </c>
      <c r="F345" s="385">
        <v>0</v>
      </c>
      <c r="G345" s="382">
        <v>0</v>
      </c>
      <c r="H345" s="382">
        <v>0</v>
      </c>
      <c r="I345" s="382">
        <v>0</v>
      </c>
      <c r="J345" s="382">
        <v>0</v>
      </c>
      <c r="K345" s="382">
        <v>0</v>
      </c>
      <c r="P345" s="385"/>
      <c r="Q345" s="745">
        <f>IF(F345&lt;&gt;0,+F345/'DA-23'!D$81,0)</f>
        <v>0</v>
      </c>
      <c r="R345" s="745">
        <f>IF(G345&lt;&gt;0,+G345/'DA-23'!E$81,0)</f>
        <v>0</v>
      </c>
      <c r="S345" s="745">
        <f>IF(H345&lt;&gt;0,+H345/'DA-23'!F$81,0)</f>
        <v>0</v>
      </c>
      <c r="T345" s="745">
        <f>IF(I345&lt;&gt;0,+I345/'DA-23'!G$81,0)</f>
        <v>0</v>
      </c>
      <c r="U345" s="745">
        <f>IF(J345&lt;&gt;0,+J345/'DA-23'!H$81,0)</f>
        <v>0</v>
      </c>
      <c r="V345" s="745">
        <f>IF(K345&lt;&gt;0,+K345/'DA-23'!I$81,0)</f>
        <v>0</v>
      </c>
    </row>
    <row r="346" spans="1:22" s="764" customFormat="1" x14ac:dyDescent="0.2">
      <c r="A346" s="5"/>
      <c r="B346" s="249"/>
      <c r="C346" s="423">
        <v>0</v>
      </c>
      <c r="D346" s="424">
        <v>0</v>
      </c>
      <c r="E346" s="817">
        <v>0</v>
      </c>
      <c r="F346" s="385">
        <v>0</v>
      </c>
      <c r="G346" s="382">
        <v>0</v>
      </c>
      <c r="H346" s="382">
        <v>0</v>
      </c>
      <c r="I346" s="382">
        <v>0</v>
      </c>
      <c r="J346" s="382">
        <v>0</v>
      </c>
      <c r="K346" s="382">
        <v>0</v>
      </c>
      <c r="P346" s="385"/>
      <c r="Q346" s="745">
        <f>IF(F346&lt;&gt;0,+F346/'DA-23'!D$82,0)</f>
        <v>0</v>
      </c>
      <c r="R346" s="745">
        <f>IF(G346&lt;&gt;0,+G346/'DA-23'!E$82,0)</f>
        <v>0</v>
      </c>
      <c r="S346" s="745">
        <f>IF(H346&lt;&gt;0,+H346/'DA-23'!F$82,0)</f>
        <v>0</v>
      </c>
      <c r="T346" s="745">
        <f>IF(I346&lt;&gt;0,+I346/'DA-23'!G$82,0)</f>
        <v>0</v>
      </c>
      <c r="U346" s="745">
        <f>IF(J346&lt;&gt;0,+J346/'DA-23'!H$82,0)</f>
        <v>0</v>
      </c>
      <c r="V346" s="745">
        <f>IF(K346&lt;&gt;0,+K346/'DA-23'!I$82,0)</f>
        <v>0</v>
      </c>
    </row>
    <row r="347" spans="1:22" x14ac:dyDescent="0.2">
      <c r="A347" s="5"/>
      <c r="B347" s="249"/>
      <c r="C347" s="422" t="s">
        <v>73</v>
      </c>
      <c r="D347" s="416"/>
      <c r="E347" s="818"/>
      <c r="F347" s="386"/>
      <c r="G347" s="384"/>
      <c r="H347" s="384"/>
      <c r="I347" s="384"/>
      <c r="J347" s="384"/>
      <c r="K347" s="384"/>
      <c r="P347" s="386"/>
      <c r="Q347" s="384"/>
      <c r="R347" s="384"/>
      <c r="S347" s="384"/>
      <c r="T347" s="384"/>
      <c r="U347" s="384"/>
      <c r="V347" s="384"/>
    </row>
    <row r="348" spans="1:22" s="744" customFormat="1" x14ac:dyDescent="0.2">
      <c r="A348" s="5"/>
      <c r="B348" s="249"/>
      <c r="C348" s="423" t="str">
        <f t="array" ref="C348:D353">+'DA-23'!$A$113:$B$119</f>
        <v>Labour</v>
      </c>
      <c r="D348" s="424" t="str">
        <v>Other</v>
      </c>
      <c r="E348" s="817">
        <f t="array" ref="E348:K353" ca="1">+'DA-23'!$N$113:$T$119</f>
        <v>0</v>
      </c>
      <c r="F348" s="385">
        <f ca="1"/>
        <v>0</v>
      </c>
      <c r="G348" s="382">
        <f ca="1"/>
        <v>0</v>
      </c>
      <c r="H348" s="382">
        <f ca="1"/>
        <v>0</v>
      </c>
      <c r="I348" s="382">
        <f ca="1"/>
        <v>0</v>
      </c>
      <c r="J348" s="382">
        <f ca="1"/>
        <v>0</v>
      </c>
      <c r="K348" s="382">
        <f ca="1"/>
        <v>0</v>
      </c>
      <c r="P348" s="385"/>
      <c r="Q348" s="745">
        <f ca="1">IF(F348&lt;&gt;0,+F348/'DA-23'!D$113,0)</f>
        <v>0</v>
      </c>
      <c r="R348" s="745">
        <f ca="1">IF(G348&lt;&gt;0,+G348/'DA-23'!E$113,0)</f>
        <v>0</v>
      </c>
      <c r="S348" s="745">
        <f ca="1">IF(H348&lt;&gt;0,+H348/'DA-23'!F$113,0)</f>
        <v>0</v>
      </c>
      <c r="T348" s="745">
        <f ca="1">IF(I348&lt;&gt;0,+I348/'DA-23'!G$113,0)</f>
        <v>0</v>
      </c>
      <c r="U348" s="745">
        <f ca="1">IF(J348&lt;&gt;0,+J348/'DA-23'!H$113,0)</f>
        <v>0</v>
      </c>
      <c r="V348" s="745">
        <f ca="1">IF(K348&lt;&gt;0,+K348/'DA-23'!I$113,0)</f>
        <v>0</v>
      </c>
    </row>
    <row r="349" spans="1:22" s="744" customFormat="1" x14ac:dyDescent="0.2">
      <c r="A349" s="5"/>
      <c r="B349" s="249"/>
      <c r="C349" s="423">
        <v>0</v>
      </c>
      <c r="D349" s="424">
        <v>0</v>
      </c>
      <c r="E349" s="817">
        <v>0</v>
      </c>
      <c r="F349" s="385">
        <v>0</v>
      </c>
      <c r="G349" s="382">
        <v>0</v>
      </c>
      <c r="H349" s="382">
        <v>0</v>
      </c>
      <c r="I349" s="382">
        <v>0</v>
      </c>
      <c r="J349" s="382">
        <v>0</v>
      </c>
      <c r="K349" s="382">
        <v>0</v>
      </c>
      <c r="P349" s="385"/>
      <c r="Q349" s="745">
        <f>IF(F349&lt;&gt;0,+F349/'DA-23'!D$114,0)</f>
        <v>0</v>
      </c>
      <c r="R349" s="745">
        <f>IF(G349&lt;&gt;0,+G349/'DA-23'!E$114,0)</f>
        <v>0</v>
      </c>
      <c r="S349" s="745">
        <f>IF(H349&lt;&gt;0,+H349/'DA-23'!F$114,0)</f>
        <v>0</v>
      </c>
      <c r="T349" s="745">
        <f>IF(I349&lt;&gt;0,+I349/'DA-23'!G$114,0)</f>
        <v>0</v>
      </c>
      <c r="U349" s="745">
        <f>IF(J349&lt;&gt;0,+J349/'DA-23'!H$114,0)</f>
        <v>0</v>
      </c>
      <c r="V349" s="745">
        <f>IF(K349&lt;&gt;0,+K349/'DA-23'!I$114,0)</f>
        <v>0</v>
      </c>
    </row>
    <row r="350" spans="1:22" s="744" customFormat="1" x14ac:dyDescent="0.2">
      <c r="A350" s="5"/>
      <c r="B350" s="249"/>
      <c r="C350" s="423">
        <v>0</v>
      </c>
      <c r="D350" s="424">
        <v>0</v>
      </c>
      <c r="E350" s="817">
        <v>0</v>
      </c>
      <c r="F350" s="385">
        <v>0</v>
      </c>
      <c r="G350" s="382">
        <v>0</v>
      </c>
      <c r="H350" s="382">
        <v>0</v>
      </c>
      <c r="I350" s="382">
        <v>0</v>
      </c>
      <c r="J350" s="382">
        <v>0</v>
      </c>
      <c r="K350" s="382">
        <v>0</v>
      </c>
      <c r="P350" s="385"/>
      <c r="Q350" s="745">
        <f>IF(F350&lt;&gt;0,+F350/'DA-23'!D$115,0)</f>
        <v>0</v>
      </c>
      <c r="R350" s="745">
        <f>IF(G350&lt;&gt;0,+G350/'DA-23'!E$115,0)</f>
        <v>0</v>
      </c>
      <c r="S350" s="745">
        <f>IF(H350&lt;&gt;0,+H350/'DA-23'!F$115,0)</f>
        <v>0</v>
      </c>
      <c r="T350" s="745">
        <f>IF(I350&lt;&gt;0,+I350/'DA-23'!G$115,0)</f>
        <v>0</v>
      </c>
      <c r="U350" s="745">
        <f>IF(J350&lt;&gt;0,+J350/'DA-23'!H$115,0)</f>
        <v>0</v>
      </c>
      <c r="V350" s="745">
        <f>IF(K350&lt;&gt;0,+K350/'DA-23'!I$115,0)</f>
        <v>0</v>
      </c>
    </row>
    <row r="351" spans="1:22" s="744" customFormat="1" x14ac:dyDescent="0.2">
      <c r="A351" s="5"/>
      <c r="B351" s="249"/>
      <c r="C351" s="423">
        <v>0</v>
      </c>
      <c r="D351" s="424">
        <v>0</v>
      </c>
      <c r="E351" s="817">
        <v>0</v>
      </c>
      <c r="F351" s="385">
        <v>0</v>
      </c>
      <c r="G351" s="382">
        <v>0</v>
      </c>
      <c r="H351" s="382">
        <v>0</v>
      </c>
      <c r="I351" s="382">
        <v>0</v>
      </c>
      <c r="J351" s="382">
        <v>0</v>
      </c>
      <c r="K351" s="382">
        <v>0</v>
      </c>
      <c r="P351" s="385"/>
      <c r="Q351" s="745">
        <f>IF(F351&lt;&gt;0,+F351/'DA-23'!D$116,0)</f>
        <v>0</v>
      </c>
      <c r="R351" s="745">
        <f>IF(G351&lt;&gt;0,+G351/'DA-23'!E$116,0)</f>
        <v>0</v>
      </c>
      <c r="S351" s="745">
        <f>IF(H351&lt;&gt;0,+H351/'DA-23'!F$116,0)</f>
        <v>0</v>
      </c>
      <c r="T351" s="745">
        <f>IF(I351&lt;&gt;0,+I351/'DA-23'!G$116,0)</f>
        <v>0</v>
      </c>
      <c r="U351" s="745">
        <f>IF(J351&lt;&gt;0,+J351/'DA-23'!H$116,0)</f>
        <v>0</v>
      </c>
      <c r="V351" s="745">
        <f>IF(K351&lt;&gt;0,+K351/'DA-23'!I$116,0)</f>
        <v>0</v>
      </c>
    </row>
    <row r="352" spans="1:22" s="744" customFormat="1" x14ac:dyDescent="0.2">
      <c r="A352" s="5"/>
      <c r="B352" s="249"/>
      <c r="C352" s="423">
        <v>0</v>
      </c>
      <c r="D352" s="424">
        <v>0</v>
      </c>
      <c r="E352" s="817">
        <v>0</v>
      </c>
      <c r="F352" s="385">
        <v>0</v>
      </c>
      <c r="G352" s="382">
        <v>0</v>
      </c>
      <c r="H352" s="382">
        <v>0</v>
      </c>
      <c r="I352" s="382">
        <v>0</v>
      </c>
      <c r="J352" s="382">
        <v>0</v>
      </c>
      <c r="K352" s="382">
        <v>0</v>
      </c>
      <c r="P352" s="385"/>
      <c r="Q352" s="745">
        <f>IF(F352&lt;&gt;0,+F352/'DA-23'!D$117,0)</f>
        <v>0</v>
      </c>
      <c r="R352" s="745">
        <f>IF(G352&lt;&gt;0,+G352/'DA-23'!E$117,0)</f>
        <v>0</v>
      </c>
      <c r="S352" s="745">
        <f>IF(H352&lt;&gt;0,+H352/'DA-23'!F$117,0)</f>
        <v>0</v>
      </c>
      <c r="T352" s="745">
        <f>IF(I352&lt;&gt;0,+I352/'DA-23'!G$117,0)</f>
        <v>0</v>
      </c>
      <c r="U352" s="745">
        <f>IF(J352&lt;&gt;0,+J352/'DA-23'!H$117,0)</f>
        <v>0</v>
      </c>
      <c r="V352" s="745">
        <f>IF(K352&lt;&gt;0,+K352/'DA-23'!I$117,0)</f>
        <v>0</v>
      </c>
    </row>
    <row r="353" spans="1:22" s="744" customFormat="1" x14ac:dyDescent="0.2">
      <c r="A353" s="5"/>
      <c r="B353" s="249"/>
      <c r="C353" s="423">
        <v>0</v>
      </c>
      <c r="D353" s="424">
        <v>0</v>
      </c>
      <c r="E353" s="817">
        <v>0</v>
      </c>
      <c r="F353" s="385">
        <v>0</v>
      </c>
      <c r="G353" s="382">
        <v>0</v>
      </c>
      <c r="H353" s="382">
        <v>0</v>
      </c>
      <c r="I353" s="382">
        <v>0</v>
      </c>
      <c r="J353" s="382">
        <v>0</v>
      </c>
      <c r="K353" s="382">
        <v>0</v>
      </c>
      <c r="P353" s="385"/>
      <c r="Q353" s="745">
        <f>IF(F353&lt;&gt;0,+F353/'DA-23'!D$118,0)</f>
        <v>0</v>
      </c>
      <c r="R353" s="745">
        <f>IF(G353&lt;&gt;0,+G353/'DA-23'!E$118,0)</f>
        <v>0</v>
      </c>
      <c r="S353" s="745">
        <f>IF(H353&lt;&gt;0,+H353/'DA-23'!F$118,0)</f>
        <v>0</v>
      </c>
      <c r="T353" s="745">
        <f>IF(I353&lt;&gt;0,+I353/'DA-23'!G$118,0)</f>
        <v>0</v>
      </c>
      <c r="U353" s="745">
        <f>IF(J353&lt;&gt;0,+J353/'DA-23'!H$118,0)</f>
        <v>0</v>
      </c>
      <c r="V353" s="745">
        <f>IF(K353&lt;&gt;0,+K353/'DA-23'!I$118,0)</f>
        <v>0</v>
      </c>
    </row>
    <row r="354" spans="1:22" ht="18" x14ac:dyDescent="0.2">
      <c r="B354" s="252"/>
      <c r="C354" s="296" t="s">
        <v>70</v>
      </c>
      <c r="D354" s="419"/>
      <c r="E354" s="809"/>
      <c r="F354" s="264"/>
      <c r="G354" s="264"/>
      <c r="H354" s="264"/>
      <c r="I354" s="264"/>
      <c r="J354" s="264"/>
      <c r="K354" s="264"/>
      <c r="P354" s="264"/>
      <c r="Q354" s="264"/>
      <c r="R354" s="264"/>
      <c r="S354" s="264"/>
      <c r="T354" s="264"/>
      <c r="U354" s="264"/>
      <c r="V354" s="264"/>
    </row>
    <row r="355" spans="1:22" x14ac:dyDescent="0.2">
      <c r="A355" s="5"/>
      <c r="B355" s="249" t="str">
        <f ca="1">+'I-4 History'!B214</f>
        <v>DA-24</v>
      </c>
      <c r="C355" s="14" t="str">
        <f ca="1">+'I-4 History'!C214</f>
        <v>N/A</v>
      </c>
      <c r="D355" s="417"/>
      <c r="E355" s="504"/>
      <c r="F355" s="11"/>
      <c r="G355" s="11"/>
      <c r="H355" s="11"/>
      <c r="I355" s="11"/>
      <c r="J355" s="11"/>
      <c r="K355" s="11"/>
      <c r="P355" s="11"/>
      <c r="Q355" s="11"/>
      <c r="R355" s="11"/>
      <c r="S355" s="11"/>
      <c r="T355" s="11"/>
      <c r="U355" s="11"/>
      <c r="V355" s="11"/>
    </row>
    <row r="356" spans="1:22" x14ac:dyDescent="0.2">
      <c r="A356" s="5"/>
      <c r="B356" s="249"/>
      <c r="C356" s="422" t="s">
        <v>74</v>
      </c>
      <c r="D356" s="415"/>
      <c r="E356" s="504"/>
      <c r="F356" s="11"/>
      <c r="G356" s="11"/>
      <c r="H356" s="11"/>
      <c r="I356" s="11"/>
      <c r="J356" s="11"/>
      <c r="K356" s="11"/>
      <c r="P356" s="11"/>
      <c r="Q356" s="11"/>
      <c r="R356" s="11"/>
      <c r="S356" s="11"/>
      <c r="T356" s="11"/>
      <c r="U356" s="11"/>
      <c r="V356" s="11"/>
    </row>
    <row r="357" spans="1:22" x14ac:dyDescent="0.2">
      <c r="A357" s="5"/>
      <c r="B357" s="249"/>
      <c r="C357" s="423" t="str">
        <f t="array" ref="C357:D362">+'DA-24'!$A$77:$B$82</f>
        <v>Output Growth</v>
      </c>
      <c r="D357" s="424" t="str">
        <v>Other</v>
      </c>
      <c r="E357" s="817">
        <f t="array" ref="E357:K362" ca="1">+'DA-24'!$N$77:$T$82</f>
        <v>0</v>
      </c>
      <c r="F357" s="385">
        <f ca="1"/>
        <v>0</v>
      </c>
      <c r="G357" s="382">
        <f ca="1"/>
        <v>0</v>
      </c>
      <c r="H357" s="382">
        <f ca="1"/>
        <v>0</v>
      </c>
      <c r="I357" s="382">
        <f ca="1"/>
        <v>0</v>
      </c>
      <c r="J357" s="382">
        <f ca="1"/>
        <v>0</v>
      </c>
      <c r="K357" s="382">
        <f ca="1"/>
        <v>0</v>
      </c>
      <c r="L357" s="764"/>
      <c r="M357" s="764"/>
      <c r="N357" s="764"/>
      <c r="O357" s="764"/>
      <c r="P357" s="385"/>
      <c r="Q357" s="745">
        <f ca="1">IF(F357&lt;&gt;0,+F357/'DA-24'!D$77,0)</f>
        <v>0</v>
      </c>
      <c r="R357" s="745">
        <f ca="1">IF(G357&lt;&gt;0,+G357/'DA-24'!E$77,0)</f>
        <v>0</v>
      </c>
      <c r="S357" s="745">
        <f ca="1">IF(H357&lt;&gt;0,+H357/'DA-24'!F$77,0)</f>
        <v>0</v>
      </c>
      <c r="T357" s="745">
        <f ca="1">IF(I357&lt;&gt;0,+I357/'DA-24'!G$77,0)</f>
        <v>0</v>
      </c>
      <c r="U357" s="745">
        <f ca="1">IF(J357&lt;&gt;0,+J357/'DA-24'!H$77,0)</f>
        <v>0</v>
      </c>
      <c r="V357" s="745">
        <f ca="1">IF(K357&lt;&gt;0,+K357/'DA-24'!I$77,0)</f>
        <v>0</v>
      </c>
    </row>
    <row r="358" spans="1:22" x14ac:dyDescent="0.2">
      <c r="A358" s="5"/>
      <c r="B358" s="249"/>
      <c r="C358" s="423" t="str">
        <v>Productivity Growth</v>
      </c>
      <c r="D358" s="424" t="str">
        <v>Other</v>
      </c>
      <c r="E358" s="817">
        <f ca="1"/>
        <v>0</v>
      </c>
      <c r="F358" s="385">
        <f ca="1"/>
        <v>0</v>
      </c>
      <c r="G358" s="382">
        <f ca="1"/>
        <v>0</v>
      </c>
      <c r="H358" s="382">
        <f ca="1"/>
        <v>0</v>
      </c>
      <c r="I358" s="382">
        <f ca="1"/>
        <v>0</v>
      </c>
      <c r="J358" s="382">
        <f ca="1"/>
        <v>0</v>
      </c>
      <c r="K358" s="382">
        <f ca="1"/>
        <v>0</v>
      </c>
      <c r="L358" s="764"/>
      <c r="M358" s="764"/>
      <c r="N358" s="764"/>
      <c r="O358" s="764"/>
      <c r="P358" s="385"/>
      <c r="Q358" s="745">
        <f ca="1">IF(F358&lt;&gt;0,+F358/'DA-24'!D$78,0)</f>
        <v>0</v>
      </c>
      <c r="R358" s="745">
        <f ca="1">IF(G358&lt;&gt;0,+G358/'DA-24'!E$78,0)</f>
        <v>0</v>
      </c>
      <c r="S358" s="745">
        <f ca="1">IF(H358&lt;&gt;0,+H358/'DA-24'!F$78,0)</f>
        <v>0</v>
      </c>
      <c r="T358" s="745">
        <f ca="1">IF(I358&lt;&gt;0,+I358/'DA-24'!G$78,0)</f>
        <v>0</v>
      </c>
      <c r="U358" s="745">
        <f ca="1">IF(J358&lt;&gt;0,+J358/'DA-24'!H$78,0)</f>
        <v>0</v>
      </c>
      <c r="V358" s="745">
        <f ca="1">IF(K358&lt;&gt;0,+K358/'DA-24'!I$78,0)</f>
        <v>0</v>
      </c>
    </row>
    <row r="359" spans="1:22" x14ac:dyDescent="0.2">
      <c r="A359" s="5"/>
      <c r="B359" s="249"/>
      <c r="C359" s="423">
        <v>0</v>
      </c>
      <c r="D359" s="424">
        <v>0</v>
      </c>
      <c r="E359" s="817">
        <v>0</v>
      </c>
      <c r="F359" s="385">
        <v>0</v>
      </c>
      <c r="G359" s="382">
        <v>0</v>
      </c>
      <c r="H359" s="382">
        <v>0</v>
      </c>
      <c r="I359" s="382">
        <v>0</v>
      </c>
      <c r="J359" s="382">
        <v>0</v>
      </c>
      <c r="K359" s="382">
        <v>0</v>
      </c>
      <c r="L359" s="764"/>
      <c r="M359" s="764"/>
      <c r="N359" s="764"/>
      <c r="O359" s="764"/>
      <c r="P359" s="385"/>
      <c r="Q359" s="745">
        <f>IF(F359&lt;&gt;0,+F359/'DA-24'!D$79,0)</f>
        <v>0</v>
      </c>
      <c r="R359" s="745">
        <f>IF(G359&lt;&gt;0,+G359/'DA-24'!E$79,0)</f>
        <v>0</v>
      </c>
      <c r="S359" s="745">
        <f>IF(H359&lt;&gt;0,+H359/'DA-24'!F$79,0)</f>
        <v>0</v>
      </c>
      <c r="T359" s="745">
        <f>IF(I359&lt;&gt;0,+I359/'DA-24'!G$79,0)</f>
        <v>0</v>
      </c>
      <c r="U359" s="745">
        <f>IF(J359&lt;&gt;0,+J359/'DA-24'!H$79,0)</f>
        <v>0</v>
      </c>
      <c r="V359" s="745">
        <f>IF(K359&lt;&gt;0,+K359/'DA-24'!I$79,0)</f>
        <v>0</v>
      </c>
    </row>
    <row r="360" spans="1:22" s="764" customFormat="1" x14ac:dyDescent="0.2">
      <c r="A360" s="5"/>
      <c r="B360" s="249"/>
      <c r="C360" s="423">
        <v>0</v>
      </c>
      <c r="D360" s="424">
        <v>0</v>
      </c>
      <c r="E360" s="817">
        <v>0</v>
      </c>
      <c r="F360" s="385">
        <v>0</v>
      </c>
      <c r="G360" s="382">
        <v>0</v>
      </c>
      <c r="H360" s="382">
        <v>0</v>
      </c>
      <c r="I360" s="382">
        <v>0</v>
      </c>
      <c r="J360" s="382">
        <v>0</v>
      </c>
      <c r="K360" s="382">
        <v>0</v>
      </c>
      <c r="P360" s="385"/>
      <c r="Q360" s="745">
        <f>IF(F360&lt;&gt;0,+F360/'DA-24'!D$80,0)</f>
        <v>0</v>
      </c>
      <c r="R360" s="745">
        <f>IF(G360&lt;&gt;0,+G360/'DA-24'!E$80,0)</f>
        <v>0</v>
      </c>
      <c r="S360" s="745">
        <f>IF(H360&lt;&gt;0,+H360/'DA-24'!F$80,0)</f>
        <v>0</v>
      </c>
      <c r="T360" s="745">
        <f>IF(I360&lt;&gt;0,+I360/'DA-24'!G$80,0)</f>
        <v>0</v>
      </c>
      <c r="U360" s="745">
        <f>IF(J360&lt;&gt;0,+J360/'DA-24'!H$80,0)</f>
        <v>0</v>
      </c>
      <c r="V360" s="745">
        <f>IF(K360&lt;&gt;0,+K360/'DA-24'!I$80,0)</f>
        <v>0</v>
      </c>
    </row>
    <row r="361" spans="1:22" s="764" customFormat="1" x14ac:dyDescent="0.2">
      <c r="A361" s="5"/>
      <c r="B361" s="249"/>
      <c r="C361" s="423">
        <v>0</v>
      </c>
      <c r="D361" s="424">
        <v>0</v>
      </c>
      <c r="E361" s="817">
        <v>0</v>
      </c>
      <c r="F361" s="385">
        <v>0</v>
      </c>
      <c r="G361" s="382">
        <v>0</v>
      </c>
      <c r="H361" s="382">
        <v>0</v>
      </c>
      <c r="I361" s="382">
        <v>0</v>
      </c>
      <c r="J361" s="382">
        <v>0</v>
      </c>
      <c r="K361" s="382">
        <v>0</v>
      </c>
      <c r="P361" s="385"/>
      <c r="Q361" s="745">
        <f>IF(F361&lt;&gt;0,+F361/'DA-24'!D$81,0)</f>
        <v>0</v>
      </c>
      <c r="R361" s="745">
        <f>IF(G361&lt;&gt;0,+G361/'DA-24'!E$81,0)</f>
        <v>0</v>
      </c>
      <c r="S361" s="745">
        <f>IF(H361&lt;&gt;0,+H361/'DA-24'!F$81,0)</f>
        <v>0</v>
      </c>
      <c r="T361" s="745">
        <f>IF(I361&lt;&gt;0,+I361/'DA-24'!G$81,0)</f>
        <v>0</v>
      </c>
      <c r="U361" s="745">
        <f>IF(J361&lt;&gt;0,+J361/'DA-24'!H$81,0)</f>
        <v>0</v>
      </c>
      <c r="V361" s="745">
        <f>IF(K361&lt;&gt;0,+K361/'DA-24'!I$81,0)</f>
        <v>0</v>
      </c>
    </row>
    <row r="362" spans="1:22" s="764" customFormat="1" x14ac:dyDescent="0.2">
      <c r="A362" s="5"/>
      <c r="B362" s="249"/>
      <c r="C362" s="423">
        <v>0</v>
      </c>
      <c r="D362" s="424">
        <v>0</v>
      </c>
      <c r="E362" s="817">
        <v>0</v>
      </c>
      <c r="F362" s="385">
        <v>0</v>
      </c>
      <c r="G362" s="382">
        <v>0</v>
      </c>
      <c r="H362" s="382">
        <v>0</v>
      </c>
      <c r="I362" s="382">
        <v>0</v>
      </c>
      <c r="J362" s="382">
        <v>0</v>
      </c>
      <c r="K362" s="382">
        <v>0</v>
      </c>
      <c r="P362" s="385"/>
      <c r="Q362" s="745">
        <f>IF(F362&lt;&gt;0,+F362/'DA-24'!D$82,0)</f>
        <v>0</v>
      </c>
      <c r="R362" s="745">
        <f>IF(G362&lt;&gt;0,+G362/'DA-24'!E$82,0)</f>
        <v>0</v>
      </c>
      <c r="S362" s="745">
        <f>IF(H362&lt;&gt;0,+H362/'DA-24'!F$82,0)</f>
        <v>0</v>
      </c>
      <c r="T362" s="745">
        <f>IF(I362&lt;&gt;0,+I362/'DA-24'!G$82,0)</f>
        <v>0</v>
      </c>
      <c r="U362" s="745">
        <f>IF(J362&lt;&gt;0,+J362/'DA-24'!H$82,0)</f>
        <v>0</v>
      </c>
      <c r="V362" s="745">
        <f>IF(K362&lt;&gt;0,+K362/'DA-24'!I$82,0)</f>
        <v>0</v>
      </c>
    </row>
    <row r="363" spans="1:22" x14ac:dyDescent="0.2">
      <c r="A363" s="5"/>
      <c r="B363" s="249"/>
      <c r="C363" s="422" t="s">
        <v>73</v>
      </c>
      <c r="D363" s="416"/>
      <c r="E363" s="818"/>
      <c r="F363" s="386"/>
      <c r="G363" s="384"/>
      <c r="H363" s="384"/>
      <c r="I363" s="384"/>
      <c r="J363" s="384"/>
      <c r="K363" s="384"/>
      <c r="P363" s="386"/>
      <c r="Q363" s="384"/>
      <c r="R363" s="384"/>
      <c r="S363" s="384"/>
      <c r="T363" s="384"/>
      <c r="U363" s="384"/>
      <c r="V363" s="384"/>
    </row>
    <row r="364" spans="1:22" s="744" customFormat="1" x14ac:dyDescent="0.2">
      <c r="A364" s="5"/>
      <c r="B364" s="249"/>
      <c r="C364" s="423" t="str">
        <f t="array" ref="C364:D369">+'DA-24'!$A$113:$B$119</f>
        <v>Labour</v>
      </c>
      <c r="D364" s="424" t="str">
        <v>Other</v>
      </c>
      <c r="E364" s="817">
        <f t="array" ref="E364:K369" ca="1">+'DA-24'!$N$113:$T$119</f>
        <v>0</v>
      </c>
      <c r="F364" s="385">
        <f ca="1"/>
        <v>0</v>
      </c>
      <c r="G364" s="382">
        <f ca="1"/>
        <v>0</v>
      </c>
      <c r="H364" s="382">
        <f ca="1"/>
        <v>0</v>
      </c>
      <c r="I364" s="382">
        <f ca="1"/>
        <v>0</v>
      </c>
      <c r="J364" s="382">
        <f ca="1"/>
        <v>0</v>
      </c>
      <c r="K364" s="382">
        <f ca="1"/>
        <v>0</v>
      </c>
      <c r="P364" s="385"/>
      <c r="Q364" s="745">
        <f ca="1">IF(F364&lt;&gt;0,+F364/'DA-24'!D$113,0)</f>
        <v>0</v>
      </c>
      <c r="R364" s="745">
        <f ca="1">IF(G364&lt;&gt;0,+G364/'DA-24'!E$113,0)</f>
        <v>0</v>
      </c>
      <c r="S364" s="745">
        <f ca="1">IF(H364&lt;&gt;0,+H364/'DA-24'!F$113,0)</f>
        <v>0</v>
      </c>
      <c r="T364" s="745">
        <f ca="1">IF(I364&lt;&gt;0,+I364/'DA-24'!G$113,0)</f>
        <v>0</v>
      </c>
      <c r="U364" s="745">
        <f ca="1">IF(J364&lt;&gt;0,+J364/'DA-24'!H$113,0)</f>
        <v>0</v>
      </c>
      <c r="V364" s="745">
        <f ca="1">IF(K364&lt;&gt;0,+K364/'DA-24'!I$113,0)</f>
        <v>0</v>
      </c>
    </row>
    <row r="365" spans="1:22" s="744" customFormat="1" x14ac:dyDescent="0.2">
      <c r="A365" s="5"/>
      <c r="B365" s="249"/>
      <c r="C365" s="423">
        <v>0</v>
      </c>
      <c r="D365" s="424">
        <v>0</v>
      </c>
      <c r="E365" s="817">
        <v>0</v>
      </c>
      <c r="F365" s="385">
        <v>0</v>
      </c>
      <c r="G365" s="382">
        <v>0</v>
      </c>
      <c r="H365" s="382">
        <v>0</v>
      </c>
      <c r="I365" s="382">
        <v>0</v>
      </c>
      <c r="J365" s="382">
        <v>0</v>
      </c>
      <c r="K365" s="382">
        <v>0</v>
      </c>
      <c r="P365" s="385"/>
      <c r="Q365" s="745">
        <f>IF(F365&lt;&gt;0,+F365/'DA-24'!D$114,0)</f>
        <v>0</v>
      </c>
      <c r="R365" s="745">
        <f>IF(G365&lt;&gt;0,+G365/'DA-24'!E$114,0)</f>
        <v>0</v>
      </c>
      <c r="S365" s="745">
        <f>IF(H365&lt;&gt;0,+H365/'DA-24'!F$114,0)</f>
        <v>0</v>
      </c>
      <c r="T365" s="745">
        <f>IF(I365&lt;&gt;0,+I365/'DA-24'!G$114,0)</f>
        <v>0</v>
      </c>
      <c r="U365" s="745">
        <f>IF(J365&lt;&gt;0,+J365/'DA-24'!H$114,0)</f>
        <v>0</v>
      </c>
      <c r="V365" s="745">
        <f>IF(K365&lt;&gt;0,+K365/'DA-24'!I$114,0)</f>
        <v>0</v>
      </c>
    </row>
    <row r="366" spans="1:22" s="744" customFormat="1" x14ac:dyDescent="0.2">
      <c r="A366" s="5"/>
      <c r="B366" s="249"/>
      <c r="C366" s="423">
        <v>0</v>
      </c>
      <c r="D366" s="424">
        <v>0</v>
      </c>
      <c r="E366" s="817">
        <v>0</v>
      </c>
      <c r="F366" s="385">
        <v>0</v>
      </c>
      <c r="G366" s="382">
        <v>0</v>
      </c>
      <c r="H366" s="382">
        <v>0</v>
      </c>
      <c r="I366" s="382">
        <v>0</v>
      </c>
      <c r="J366" s="382">
        <v>0</v>
      </c>
      <c r="K366" s="382">
        <v>0</v>
      </c>
      <c r="P366" s="385"/>
      <c r="Q366" s="745">
        <f>IF(F366&lt;&gt;0,+F366/'DA-24'!D$115,0)</f>
        <v>0</v>
      </c>
      <c r="R366" s="745">
        <f>IF(G366&lt;&gt;0,+G366/'DA-24'!E$115,0)</f>
        <v>0</v>
      </c>
      <c r="S366" s="745">
        <f>IF(H366&lt;&gt;0,+H366/'DA-24'!F$115,0)</f>
        <v>0</v>
      </c>
      <c r="T366" s="745">
        <f>IF(I366&lt;&gt;0,+I366/'DA-24'!G$115,0)</f>
        <v>0</v>
      </c>
      <c r="U366" s="745">
        <f>IF(J366&lt;&gt;0,+J366/'DA-24'!H$115,0)</f>
        <v>0</v>
      </c>
      <c r="V366" s="745">
        <f>IF(K366&lt;&gt;0,+K366/'DA-24'!I$115,0)</f>
        <v>0</v>
      </c>
    </row>
    <row r="367" spans="1:22" s="744" customFormat="1" x14ac:dyDescent="0.2">
      <c r="A367" s="5"/>
      <c r="B367" s="249"/>
      <c r="C367" s="423">
        <v>0</v>
      </c>
      <c r="D367" s="424">
        <v>0</v>
      </c>
      <c r="E367" s="817">
        <v>0</v>
      </c>
      <c r="F367" s="385">
        <v>0</v>
      </c>
      <c r="G367" s="382">
        <v>0</v>
      </c>
      <c r="H367" s="382">
        <v>0</v>
      </c>
      <c r="I367" s="382">
        <v>0</v>
      </c>
      <c r="J367" s="382">
        <v>0</v>
      </c>
      <c r="K367" s="382">
        <v>0</v>
      </c>
      <c r="P367" s="385"/>
      <c r="Q367" s="745">
        <f>IF(F367&lt;&gt;0,+F367/'DA-24'!D$116,0)</f>
        <v>0</v>
      </c>
      <c r="R367" s="745">
        <f>IF(G367&lt;&gt;0,+G367/'DA-24'!E$116,0)</f>
        <v>0</v>
      </c>
      <c r="S367" s="745">
        <f>IF(H367&lt;&gt;0,+H367/'DA-24'!F$116,0)</f>
        <v>0</v>
      </c>
      <c r="T367" s="745">
        <f>IF(I367&lt;&gt;0,+I367/'DA-24'!G$116,0)</f>
        <v>0</v>
      </c>
      <c r="U367" s="745">
        <f>IF(J367&lt;&gt;0,+J367/'DA-24'!H$116,0)</f>
        <v>0</v>
      </c>
      <c r="V367" s="745">
        <f>IF(K367&lt;&gt;0,+K367/'DA-24'!I$116,0)</f>
        <v>0</v>
      </c>
    </row>
    <row r="368" spans="1:22" s="744" customFormat="1" x14ac:dyDescent="0.2">
      <c r="A368" s="5"/>
      <c r="B368" s="249"/>
      <c r="C368" s="423">
        <v>0</v>
      </c>
      <c r="D368" s="424">
        <v>0</v>
      </c>
      <c r="E368" s="817">
        <v>0</v>
      </c>
      <c r="F368" s="385">
        <v>0</v>
      </c>
      <c r="G368" s="382">
        <v>0</v>
      </c>
      <c r="H368" s="382">
        <v>0</v>
      </c>
      <c r="I368" s="382">
        <v>0</v>
      </c>
      <c r="J368" s="382">
        <v>0</v>
      </c>
      <c r="K368" s="382">
        <v>0</v>
      </c>
      <c r="P368" s="385"/>
      <c r="Q368" s="745">
        <f>IF(F368&lt;&gt;0,+F368/'DA-24'!D$117,0)</f>
        <v>0</v>
      </c>
      <c r="R368" s="745">
        <f>IF(G368&lt;&gt;0,+G368/'DA-24'!E$117,0)</f>
        <v>0</v>
      </c>
      <c r="S368" s="745">
        <f>IF(H368&lt;&gt;0,+H368/'DA-24'!F$117,0)</f>
        <v>0</v>
      </c>
      <c r="T368" s="745">
        <f>IF(I368&lt;&gt;0,+I368/'DA-24'!G$117,0)</f>
        <v>0</v>
      </c>
      <c r="U368" s="745">
        <f>IF(J368&lt;&gt;0,+J368/'DA-24'!H$117,0)</f>
        <v>0</v>
      </c>
      <c r="V368" s="745">
        <f>IF(K368&lt;&gt;0,+K368/'DA-24'!I$117,0)</f>
        <v>0</v>
      </c>
    </row>
    <row r="369" spans="1:22" s="744" customFormat="1" x14ac:dyDescent="0.2">
      <c r="A369" s="5"/>
      <c r="B369" s="249"/>
      <c r="C369" s="423">
        <v>0</v>
      </c>
      <c r="D369" s="424">
        <v>0</v>
      </c>
      <c r="E369" s="817">
        <v>0</v>
      </c>
      <c r="F369" s="385">
        <v>0</v>
      </c>
      <c r="G369" s="382">
        <v>0</v>
      </c>
      <c r="H369" s="382">
        <v>0</v>
      </c>
      <c r="I369" s="382">
        <v>0</v>
      </c>
      <c r="J369" s="382">
        <v>0</v>
      </c>
      <c r="K369" s="382">
        <v>0</v>
      </c>
      <c r="P369" s="385"/>
      <c r="Q369" s="745">
        <f>IF(F369&lt;&gt;0,+F369/'DA-24'!D$118,0)</f>
        <v>0</v>
      </c>
      <c r="R369" s="745">
        <f>IF(G369&lt;&gt;0,+G369/'DA-24'!E$118,0)</f>
        <v>0</v>
      </c>
      <c r="S369" s="745">
        <f>IF(H369&lt;&gt;0,+H369/'DA-24'!F$118,0)</f>
        <v>0</v>
      </c>
      <c r="T369" s="745">
        <f>IF(I369&lt;&gt;0,+I369/'DA-24'!G$118,0)</f>
        <v>0</v>
      </c>
      <c r="U369" s="745">
        <f>IF(J369&lt;&gt;0,+J369/'DA-24'!H$118,0)</f>
        <v>0</v>
      </c>
      <c r="V369" s="745">
        <f>IF(K369&lt;&gt;0,+K369/'DA-24'!I$118,0)</f>
        <v>0</v>
      </c>
    </row>
    <row r="370" spans="1:22" ht="26.25" thickBot="1" x14ac:dyDescent="0.25">
      <c r="B370" s="250"/>
      <c r="C370" s="435" t="s">
        <v>244</v>
      </c>
      <c r="D370" s="420"/>
      <c r="E370" s="510">
        <f ca="1">SUBTOTAL(9,E159:E369)</f>
        <v>0</v>
      </c>
      <c r="F370" s="312">
        <f ca="1">SUBTOTAL(9,F159:F369)</f>
        <v>0</v>
      </c>
      <c r="G370" s="310">
        <f ca="1">SUBTOTAL(9,G159:G369)</f>
        <v>1.9051714799301276</v>
      </c>
      <c r="H370" s="310">
        <f t="shared" ref="H370:K370" ca="1" si="1">SUBTOTAL(9,H159:H369)</f>
        <v>3.8946991915990985</v>
      </c>
      <c r="I370" s="310">
        <f t="shared" ca="1" si="1"/>
        <v>5.832272084026501</v>
      </c>
      <c r="J370" s="310">
        <f t="shared" ca="1" si="1"/>
        <v>7.6792407122573394</v>
      </c>
      <c r="K370" s="310">
        <f t="shared" ca="1" si="1"/>
        <v>9.4234114817298682</v>
      </c>
      <c r="P370" s="312"/>
      <c r="Q370" s="310"/>
      <c r="R370" s="310"/>
      <c r="S370" s="310"/>
      <c r="T370" s="310"/>
      <c r="U370" s="310"/>
      <c r="V370" s="310"/>
    </row>
    <row r="371" spans="1:22" ht="15.75" x14ac:dyDescent="0.2">
      <c r="B371" s="269"/>
      <c r="C371" s="464" t="s">
        <v>245</v>
      </c>
      <c r="D371" s="465"/>
      <c r="E371" s="810">
        <f t="shared" ref="E371:K371" ca="1" si="2">SUBTOTAL(9,E9:E370)</f>
        <v>0</v>
      </c>
      <c r="F371" s="454">
        <f t="shared" ca="1" si="2"/>
        <v>0</v>
      </c>
      <c r="G371" s="454">
        <f t="shared" ca="1" si="2"/>
        <v>2.4296371257078047</v>
      </c>
      <c r="H371" s="454">
        <f t="shared" ca="1" si="2"/>
        <v>4.966852511208276</v>
      </c>
      <c r="I371" s="454">
        <f t="shared" ca="1" si="2"/>
        <v>7.4378106810100419</v>
      </c>
      <c r="J371" s="454">
        <f t="shared" ca="1" si="2"/>
        <v>9.7932225672575939</v>
      </c>
      <c r="K371" s="454">
        <f t="shared" ca="1" si="2"/>
        <v>12.017537858414599</v>
      </c>
      <c r="P371" s="454"/>
      <c r="Q371" s="454"/>
      <c r="R371" s="454"/>
      <c r="S371" s="454"/>
      <c r="T371" s="454"/>
      <c r="U371" s="454"/>
      <c r="V371" s="454"/>
    </row>
    <row r="372" spans="1:22" x14ac:dyDescent="0.2">
      <c r="B372" s="273"/>
      <c r="C372" s="455"/>
      <c r="D372" s="455"/>
      <c r="E372" s="456"/>
      <c r="F372" s="814"/>
      <c r="G372" s="456"/>
      <c r="H372" s="456"/>
      <c r="I372" s="456"/>
      <c r="J372" s="456"/>
      <c r="K372" s="456"/>
      <c r="P372" s="814"/>
      <c r="Q372" s="456"/>
      <c r="R372" s="456"/>
      <c r="S372" s="456"/>
      <c r="T372" s="456"/>
      <c r="U372" s="456"/>
      <c r="V372" s="456"/>
    </row>
    <row r="373" spans="1:22" ht="18" x14ac:dyDescent="0.2">
      <c r="B373" s="269"/>
      <c r="C373" s="466" t="s">
        <v>241</v>
      </c>
      <c r="D373" s="467"/>
      <c r="E373" s="811"/>
      <c r="F373" s="458"/>
      <c r="G373" s="458"/>
      <c r="H373" s="458"/>
      <c r="I373" s="458"/>
      <c r="J373" s="458"/>
      <c r="K373" s="458"/>
      <c r="P373" s="458"/>
      <c r="Q373" s="458"/>
      <c r="R373" s="458"/>
      <c r="S373" s="458"/>
      <c r="T373" s="458"/>
      <c r="U373" s="458"/>
      <c r="V373" s="458"/>
    </row>
    <row r="374" spans="1:22" ht="18" x14ac:dyDescent="0.2">
      <c r="B374" s="252"/>
      <c r="C374" s="296" t="str">
        <f>+'I-3 Allocated'!A5</f>
        <v>Office of the CEO</v>
      </c>
      <c r="D374" s="414"/>
      <c r="E374" s="809"/>
      <c r="F374" s="264"/>
      <c r="G374" s="264"/>
      <c r="H374" s="264"/>
      <c r="I374" s="264"/>
      <c r="J374" s="264"/>
      <c r="K374" s="264"/>
      <c r="P374" s="264"/>
      <c r="Q374" s="264"/>
      <c r="R374" s="264"/>
      <c r="S374" s="264"/>
      <c r="T374" s="264"/>
      <c r="U374" s="264"/>
      <c r="V374" s="264"/>
    </row>
    <row r="375" spans="1:22" x14ac:dyDescent="0.2">
      <c r="A375" s="5"/>
      <c r="B375" s="249" t="str">
        <f ca="1">+'I-4 History'!B228</f>
        <v>A-1</v>
      </c>
      <c r="C375" s="14" t="str">
        <f ca="1">+'I-4 History'!C228</f>
        <v>CEO</v>
      </c>
      <c r="D375" s="417"/>
      <c r="E375" s="504"/>
      <c r="F375" s="11"/>
      <c r="G375" s="11"/>
      <c r="H375" s="11"/>
      <c r="I375" s="11"/>
      <c r="J375" s="11"/>
      <c r="K375" s="11"/>
      <c r="P375" s="11"/>
      <c r="Q375" s="11"/>
      <c r="R375" s="11"/>
      <c r="S375" s="11"/>
      <c r="T375" s="11"/>
      <c r="U375" s="11"/>
      <c r="V375" s="11"/>
    </row>
    <row r="376" spans="1:22" x14ac:dyDescent="0.2">
      <c r="A376" s="5"/>
      <c r="B376" s="249"/>
      <c r="C376" s="422" t="s">
        <v>74</v>
      </c>
      <c r="D376" s="415"/>
      <c r="E376" s="504"/>
      <c r="F376" s="11"/>
      <c r="G376" s="11"/>
      <c r="H376" s="11"/>
      <c r="I376" s="11"/>
      <c r="J376" s="11"/>
      <c r="K376" s="11"/>
      <c r="P376" s="11"/>
      <c r="Q376" s="11"/>
      <c r="R376" s="11"/>
      <c r="S376" s="11"/>
      <c r="T376" s="11"/>
      <c r="U376" s="11"/>
      <c r="V376" s="11"/>
    </row>
    <row r="377" spans="1:22" x14ac:dyDescent="0.2">
      <c r="A377" s="5"/>
      <c r="B377" s="249"/>
      <c r="C377" s="423" t="str">
        <f t="array" ref="C377:D382">+'A-1'!$A$77:$B$82</f>
        <v>Output Growth</v>
      </c>
      <c r="D377" s="424" t="str">
        <v>Other</v>
      </c>
      <c r="E377" s="817">
        <f t="array" ref="E377:K382" ca="1">+'A-1'!$N$77:$T$82</f>
        <v>0</v>
      </c>
      <c r="F377" s="385">
        <f ca="1"/>
        <v>0</v>
      </c>
      <c r="G377" s="382">
        <f ca="1"/>
        <v>2.2653285227604278E-2</v>
      </c>
      <c r="H377" s="382">
        <f ca="1"/>
        <v>4.2056508733234466E-2</v>
      </c>
      <c r="I377" s="382">
        <f ca="1"/>
        <v>5.7881932676945663E-2</v>
      </c>
      <c r="J377" s="382">
        <f ca="1"/>
        <v>7.3644718463246231E-2</v>
      </c>
      <c r="K377" s="382">
        <f ca="1"/>
        <v>8.9308916905037311E-2</v>
      </c>
      <c r="L377" s="764"/>
      <c r="M377" s="764"/>
      <c r="N377" s="764"/>
      <c r="O377" s="764"/>
      <c r="P377" s="385"/>
      <c r="Q377" s="745">
        <f ca="1">IF(F377&lt;&gt;0,+F377/'A-1'!D$77,0)</f>
        <v>0</v>
      </c>
      <c r="R377" s="745">
        <f ca="1">IF(G377&lt;&gt;0,+G377/'A-1'!E$77,0)</f>
        <v>2.6091113480036525</v>
      </c>
      <c r="S377" s="745">
        <f ca="1">IF(H377&lt;&gt;0,+H377/'A-1'!F$77,0)</f>
        <v>2.6091113480036525</v>
      </c>
      <c r="T377" s="745">
        <f ca="1">IF(I377&lt;&gt;0,+I377/'A-1'!G$77,0)</f>
        <v>2.6091113480036525</v>
      </c>
      <c r="U377" s="745">
        <f ca="1">IF(J377&lt;&gt;0,+J377/'A-1'!H$77,0)</f>
        <v>2.6091113480036525</v>
      </c>
      <c r="V377" s="745">
        <f ca="1">IF(K377&lt;&gt;0,+K377/'A-1'!I$77,0)</f>
        <v>2.6091113480036525</v>
      </c>
    </row>
    <row r="378" spans="1:22" x14ac:dyDescent="0.2">
      <c r="A378" s="5"/>
      <c r="B378" s="249"/>
      <c r="C378" s="423" t="str">
        <v>Productivity Growth</v>
      </c>
      <c r="D378" s="424" t="str">
        <v>Other</v>
      </c>
      <c r="E378" s="817">
        <f ca="1"/>
        <v>0</v>
      </c>
      <c r="F378" s="385">
        <f ca="1"/>
        <v>0</v>
      </c>
      <c r="G378" s="382">
        <f ca="1"/>
        <v>0</v>
      </c>
      <c r="H378" s="382">
        <f ca="1"/>
        <v>0</v>
      </c>
      <c r="I378" s="382">
        <f ca="1"/>
        <v>0</v>
      </c>
      <c r="J378" s="382">
        <f ca="1"/>
        <v>0</v>
      </c>
      <c r="K378" s="382">
        <f ca="1"/>
        <v>0</v>
      </c>
      <c r="L378" s="764"/>
      <c r="M378" s="764"/>
      <c r="N378" s="764"/>
      <c r="O378" s="764"/>
      <c r="P378" s="385"/>
      <c r="Q378" s="745">
        <f ca="1">IF(F378&lt;&gt;0,+F378/'A-1'!D$78,0)</f>
        <v>0</v>
      </c>
      <c r="R378" s="745">
        <f ca="1">IF(G378&lt;&gt;0,+G378/'A-1'!E$78,0)</f>
        <v>0</v>
      </c>
      <c r="S378" s="745">
        <f ca="1">IF(H378&lt;&gt;0,+H378/'A-1'!F$78,0)</f>
        <v>0</v>
      </c>
      <c r="T378" s="745">
        <f ca="1">IF(I378&lt;&gt;0,+I378/'A-1'!G$78,0)</f>
        <v>0</v>
      </c>
      <c r="U378" s="745">
        <f ca="1">IF(J378&lt;&gt;0,+J378/'A-1'!H$78,0)</f>
        <v>0</v>
      </c>
      <c r="V378" s="745">
        <f ca="1">IF(K378&lt;&gt;0,+K378/'A-1'!I$78,0)</f>
        <v>0</v>
      </c>
    </row>
    <row r="379" spans="1:22" x14ac:dyDescent="0.2">
      <c r="A379" s="5"/>
      <c r="B379" s="249"/>
      <c r="C379" s="423">
        <v>0</v>
      </c>
      <c r="D379" s="424">
        <v>0</v>
      </c>
      <c r="E379" s="817">
        <v>0</v>
      </c>
      <c r="F379" s="385">
        <v>0</v>
      </c>
      <c r="G379" s="382">
        <v>0</v>
      </c>
      <c r="H379" s="382">
        <v>0</v>
      </c>
      <c r="I379" s="382">
        <v>0</v>
      </c>
      <c r="J379" s="382">
        <v>0</v>
      </c>
      <c r="K379" s="382">
        <v>0</v>
      </c>
      <c r="L379" s="764"/>
      <c r="M379" s="764"/>
      <c r="N379" s="764"/>
      <c r="O379" s="764"/>
      <c r="P379" s="385"/>
      <c r="Q379" s="745">
        <f>IF(F379&lt;&gt;0,+F379/'A-1'!D$79,0)</f>
        <v>0</v>
      </c>
      <c r="R379" s="745">
        <f>IF(G379&lt;&gt;0,+G379/'A-1'!E$79,0)</f>
        <v>0</v>
      </c>
      <c r="S379" s="745">
        <f>IF(H379&lt;&gt;0,+H379/'A-1'!F$79,0)</f>
        <v>0</v>
      </c>
      <c r="T379" s="745">
        <f>IF(I379&lt;&gt;0,+I379/'A-1'!G$79,0)</f>
        <v>0</v>
      </c>
      <c r="U379" s="745">
        <f>IF(J379&lt;&gt;0,+J379/'A-1'!H$79,0)</f>
        <v>0</v>
      </c>
      <c r="V379" s="745">
        <f>IF(K379&lt;&gt;0,+K379/'A-1'!I$79,0)</f>
        <v>0</v>
      </c>
    </row>
    <row r="380" spans="1:22" s="764" customFormat="1" x14ac:dyDescent="0.2">
      <c r="A380" s="5"/>
      <c r="B380" s="249"/>
      <c r="C380" s="423">
        <v>0</v>
      </c>
      <c r="D380" s="424">
        <v>0</v>
      </c>
      <c r="E380" s="817">
        <v>0</v>
      </c>
      <c r="F380" s="385">
        <v>0</v>
      </c>
      <c r="G380" s="382">
        <v>0</v>
      </c>
      <c r="H380" s="382">
        <v>0</v>
      </c>
      <c r="I380" s="382">
        <v>0</v>
      </c>
      <c r="J380" s="382">
        <v>0</v>
      </c>
      <c r="K380" s="382">
        <v>0</v>
      </c>
      <c r="P380" s="385"/>
      <c r="Q380" s="745">
        <f>IF(F380&lt;&gt;0,+F380/'A-1'!D$80,0)</f>
        <v>0</v>
      </c>
      <c r="R380" s="745">
        <f>IF(G380&lt;&gt;0,+G380/'A-1'!E$80,0)</f>
        <v>0</v>
      </c>
      <c r="S380" s="745">
        <f>IF(H380&lt;&gt;0,+H380/'A-1'!F$80,0)</f>
        <v>0</v>
      </c>
      <c r="T380" s="745">
        <f>IF(I380&lt;&gt;0,+I380/'A-1'!G$80,0)</f>
        <v>0</v>
      </c>
      <c r="U380" s="745">
        <f>IF(J380&lt;&gt;0,+J380/'A-1'!H$80,0)</f>
        <v>0</v>
      </c>
      <c r="V380" s="745">
        <f>IF(K380&lt;&gt;0,+K380/'A-1'!I$80,0)</f>
        <v>0</v>
      </c>
    </row>
    <row r="381" spans="1:22" s="764" customFormat="1" x14ac:dyDescent="0.2">
      <c r="A381" s="5"/>
      <c r="B381" s="249"/>
      <c r="C381" s="423">
        <v>0</v>
      </c>
      <c r="D381" s="424">
        <v>0</v>
      </c>
      <c r="E381" s="817">
        <v>0</v>
      </c>
      <c r="F381" s="385">
        <v>0</v>
      </c>
      <c r="G381" s="382">
        <v>0</v>
      </c>
      <c r="H381" s="382">
        <v>0</v>
      </c>
      <c r="I381" s="382">
        <v>0</v>
      </c>
      <c r="J381" s="382">
        <v>0</v>
      </c>
      <c r="K381" s="382">
        <v>0</v>
      </c>
      <c r="P381" s="385"/>
      <c r="Q381" s="745">
        <f>IF(F381&lt;&gt;0,+F381/'A-1'!D$81,0)</f>
        <v>0</v>
      </c>
      <c r="R381" s="745">
        <f>IF(G381&lt;&gt;0,+G381/'A-1'!E$81,0)</f>
        <v>0</v>
      </c>
      <c r="S381" s="745">
        <f>IF(H381&lt;&gt;0,+H381/'A-1'!F$81,0)</f>
        <v>0</v>
      </c>
      <c r="T381" s="745">
        <f>IF(I381&lt;&gt;0,+I381/'A-1'!G$81,0)</f>
        <v>0</v>
      </c>
      <c r="U381" s="745">
        <f>IF(J381&lt;&gt;0,+J381/'A-1'!H$81,0)</f>
        <v>0</v>
      </c>
      <c r="V381" s="745">
        <f>IF(K381&lt;&gt;0,+K381/'A-1'!I$81,0)</f>
        <v>0</v>
      </c>
    </row>
    <row r="382" spans="1:22" s="764" customFormat="1" x14ac:dyDescent="0.2">
      <c r="A382" s="5"/>
      <c r="B382" s="249"/>
      <c r="C382" s="423">
        <v>0</v>
      </c>
      <c r="D382" s="424">
        <v>0</v>
      </c>
      <c r="E382" s="817">
        <v>0</v>
      </c>
      <c r="F382" s="385">
        <v>0</v>
      </c>
      <c r="G382" s="382">
        <v>0</v>
      </c>
      <c r="H382" s="382">
        <v>0</v>
      </c>
      <c r="I382" s="382">
        <v>0</v>
      </c>
      <c r="J382" s="382">
        <v>0</v>
      </c>
      <c r="K382" s="382">
        <v>0</v>
      </c>
      <c r="P382" s="385"/>
      <c r="Q382" s="745">
        <f>IF(F382&lt;&gt;0,+F382/'A-1'!D$82,0)</f>
        <v>0</v>
      </c>
      <c r="R382" s="745">
        <f>IF(G382&lt;&gt;0,+G382/'A-1'!E$82,0)</f>
        <v>0</v>
      </c>
      <c r="S382" s="745">
        <f>IF(H382&lt;&gt;0,+H382/'A-1'!F$82,0)</f>
        <v>0</v>
      </c>
      <c r="T382" s="745">
        <f>IF(I382&lt;&gt;0,+I382/'A-1'!G$82,0)</f>
        <v>0</v>
      </c>
      <c r="U382" s="745">
        <f>IF(J382&lt;&gt;0,+J382/'A-1'!H$82,0)</f>
        <v>0</v>
      </c>
      <c r="V382" s="745">
        <f>IF(K382&lt;&gt;0,+K382/'A-1'!I$82,0)</f>
        <v>0</v>
      </c>
    </row>
    <row r="383" spans="1:22" x14ac:dyDescent="0.2">
      <c r="A383" s="5"/>
      <c r="B383" s="249"/>
      <c r="C383" s="422" t="s">
        <v>73</v>
      </c>
      <c r="D383" s="416"/>
      <c r="E383" s="818"/>
      <c r="F383" s="386"/>
      <c r="G383" s="384"/>
      <c r="H383" s="384"/>
      <c r="I383" s="384"/>
      <c r="J383" s="384"/>
      <c r="K383" s="384"/>
      <c r="P383" s="386"/>
      <c r="Q383" s="384"/>
      <c r="R383" s="384"/>
      <c r="S383" s="384"/>
      <c r="T383" s="384"/>
      <c r="U383" s="384"/>
      <c r="V383" s="384"/>
    </row>
    <row r="384" spans="1:22" s="744" customFormat="1" x14ac:dyDescent="0.2">
      <c r="A384" s="5"/>
      <c r="B384" s="249"/>
      <c r="C384" s="423" t="str">
        <f t="array" ref="C384:D389">+'A-1'!$A$113:$B$119</f>
        <v>Labour</v>
      </c>
      <c r="D384" s="424" t="str">
        <v>Other</v>
      </c>
      <c r="E384" s="817">
        <f t="array" ref="E384:K389" ca="1">+'A-1'!$N$113:$T$119</f>
        <v>0</v>
      </c>
      <c r="F384" s="385">
        <f ca="1"/>
        <v>0</v>
      </c>
      <c r="G384" s="382">
        <f ca="1"/>
        <v>1.2262865814460094E-2</v>
      </c>
      <c r="H384" s="382">
        <f ca="1"/>
        <v>2.9321793256813951E-2</v>
      </c>
      <c r="I384" s="382">
        <f ca="1"/>
        <v>4.900634228912374E-2</v>
      </c>
      <c r="J384" s="382">
        <f ca="1"/>
        <v>6.7093021641587217E-2</v>
      </c>
      <c r="K384" s="382">
        <f ca="1"/>
        <v>8.339430802444299E-2</v>
      </c>
      <c r="P384" s="385"/>
      <c r="Q384" s="745">
        <f ca="1">IF(F384&lt;&gt;0,+F384/'A-1'!D$113,0)</f>
        <v>0</v>
      </c>
      <c r="R384" s="745">
        <f ca="1">IF(G384&lt;&gt;0,+G384/'A-1'!E$113,0)</f>
        <v>2.6317646332312568</v>
      </c>
      <c r="S384" s="745">
        <f ca="1">IF(H384&lt;&gt;0,+H384/'A-1'!F$113,0)</f>
        <v>2.6511678567368868</v>
      </c>
      <c r="T384" s="745">
        <f ca="1">IF(I384&lt;&gt;0,+I384/'A-1'!G$113,0)</f>
        <v>2.666993280680598</v>
      </c>
      <c r="U384" s="745">
        <f ca="1">IF(J384&lt;&gt;0,+J384/'A-1'!H$113,0)</f>
        <v>2.682756066466899</v>
      </c>
      <c r="V384" s="745">
        <f ca="1">IF(K384&lt;&gt;0,+K384/'A-1'!I$113,0)</f>
        <v>2.6984202649086897</v>
      </c>
    </row>
    <row r="385" spans="1:22" s="744" customFormat="1" x14ac:dyDescent="0.2">
      <c r="A385" s="5"/>
      <c r="B385" s="249"/>
      <c r="C385" s="423">
        <v>0</v>
      </c>
      <c r="D385" s="424">
        <v>0</v>
      </c>
      <c r="E385" s="817">
        <v>0</v>
      </c>
      <c r="F385" s="385">
        <v>0</v>
      </c>
      <c r="G385" s="382">
        <v>0</v>
      </c>
      <c r="H385" s="382">
        <v>0</v>
      </c>
      <c r="I385" s="382">
        <v>0</v>
      </c>
      <c r="J385" s="382">
        <v>0</v>
      </c>
      <c r="K385" s="382">
        <v>0</v>
      </c>
      <c r="P385" s="385"/>
      <c r="Q385" s="745">
        <f>IF(F385&lt;&gt;0,+F385/'A-1'!D$114,0)</f>
        <v>0</v>
      </c>
      <c r="R385" s="745">
        <f>IF(G385&lt;&gt;0,+G385/'A-1'!E$114,0)</f>
        <v>0</v>
      </c>
      <c r="S385" s="745">
        <f>IF(H385&lt;&gt;0,+H385/'A-1'!F$114,0)</f>
        <v>0</v>
      </c>
      <c r="T385" s="745">
        <f>IF(I385&lt;&gt;0,+I385/'A-1'!G$114,0)</f>
        <v>0</v>
      </c>
      <c r="U385" s="745">
        <f>IF(J385&lt;&gt;0,+J385/'A-1'!H$114,0)</f>
        <v>0</v>
      </c>
      <c r="V385" s="745">
        <f>IF(K385&lt;&gt;0,+K385/'A-1'!I$114,0)</f>
        <v>0</v>
      </c>
    </row>
    <row r="386" spans="1:22" s="744" customFormat="1" x14ac:dyDescent="0.2">
      <c r="A386" s="5"/>
      <c r="B386" s="249"/>
      <c r="C386" s="423">
        <v>0</v>
      </c>
      <c r="D386" s="424">
        <v>0</v>
      </c>
      <c r="E386" s="817">
        <v>0</v>
      </c>
      <c r="F386" s="385">
        <v>0</v>
      </c>
      <c r="G386" s="382">
        <v>0</v>
      </c>
      <c r="H386" s="382">
        <v>0</v>
      </c>
      <c r="I386" s="382">
        <v>0</v>
      </c>
      <c r="J386" s="382">
        <v>0</v>
      </c>
      <c r="K386" s="382">
        <v>0</v>
      </c>
      <c r="P386" s="385"/>
      <c r="Q386" s="745">
        <f>IF(F386&lt;&gt;0,+F386/'A-1'!D$115,0)</f>
        <v>0</v>
      </c>
      <c r="R386" s="745">
        <f>IF(G386&lt;&gt;0,+G386/'A-1'!E$115,0)</f>
        <v>0</v>
      </c>
      <c r="S386" s="745">
        <f>IF(H386&lt;&gt;0,+H386/'A-1'!F$115,0)</f>
        <v>0</v>
      </c>
      <c r="T386" s="745">
        <f>IF(I386&lt;&gt;0,+I386/'A-1'!G$115,0)</f>
        <v>0</v>
      </c>
      <c r="U386" s="745">
        <f>IF(J386&lt;&gt;0,+J386/'A-1'!H$115,0)</f>
        <v>0</v>
      </c>
      <c r="V386" s="745">
        <f>IF(K386&lt;&gt;0,+K386/'A-1'!I$115,0)</f>
        <v>0</v>
      </c>
    </row>
    <row r="387" spans="1:22" s="744" customFormat="1" x14ac:dyDescent="0.2">
      <c r="A387" s="5"/>
      <c r="B387" s="249"/>
      <c r="C387" s="423">
        <v>0</v>
      </c>
      <c r="D387" s="424">
        <v>0</v>
      </c>
      <c r="E387" s="817">
        <v>0</v>
      </c>
      <c r="F387" s="385">
        <v>0</v>
      </c>
      <c r="G387" s="382">
        <v>0</v>
      </c>
      <c r="H387" s="382">
        <v>0</v>
      </c>
      <c r="I387" s="382">
        <v>0</v>
      </c>
      <c r="J387" s="382">
        <v>0</v>
      </c>
      <c r="K387" s="382">
        <v>0</v>
      </c>
      <c r="P387" s="385"/>
      <c r="Q387" s="745">
        <f>IF(F387&lt;&gt;0,+F387/'A-1'!D$116,0)</f>
        <v>0</v>
      </c>
      <c r="R387" s="745">
        <f>IF(G387&lt;&gt;0,+G387/'A-1'!E$116,0)</f>
        <v>0</v>
      </c>
      <c r="S387" s="745">
        <f>IF(H387&lt;&gt;0,+H387/'A-1'!F$116,0)</f>
        <v>0</v>
      </c>
      <c r="T387" s="745">
        <f>IF(I387&lt;&gt;0,+I387/'A-1'!G$116,0)</f>
        <v>0</v>
      </c>
      <c r="U387" s="745">
        <f>IF(J387&lt;&gt;0,+J387/'A-1'!H$116,0)</f>
        <v>0</v>
      </c>
      <c r="V387" s="745">
        <f>IF(K387&lt;&gt;0,+K387/'A-1'!I$116,0)</f>
        <v>0</v>
      </c>
    </row>
    <row r="388" spans="1:22" s="744" customFormat="1" x14ac:dyDescent="0.2">
      <c r="A388" s="5"/>
      <c r="B388" s="249"/>
      <c r="C388" s="423">
        <v>0</v>
      </c>
      <c r="D388" s="424">
        <v>0</v>
      </c>
      <c r="E388" s="817">
        <v>0</v>
      </c>
      <c r="F388" s="385">
        <v>0</v>
      </c>
      <c r="G388" s="382">
        <v>0</v>
      </c>
      <c r="H388" s="382">
        <v>0</v>
      </c>
      <c r="I388" s="382">
        <v>0</v>
      </c>
      <c r="J388" s="382">
        <v>0</v>
      </c>
      <c r="K388" s="382">
        <v>0</v>
      </c>
      <c r="P388" s="385"/>
      <c r="Q388" s="745">
        <f>IF(F388&lt;&gt;0,+F388/'A-1'!D$117,0)</f>
        <v>0</v>
      </c>
      <c r="R388" s="745">
        <f>IF(G388&lt;&gt;0,+G388/'A-1'!E$117,0)</f>
        <v>0</v>
      </c>
      <c r="S388" s="745">
        <f>IF(H388&lt;&gt;0,+H388/'A-1'!F$117,0)</f>
        <v>0</v>
      </c>
      <c r="T388" s="745">
        <f>IF(I388&lt;&gt;0,+I388/'A-1'!G$117,0)</f>
        <v>0</v>
      </c>
      <c r="U388" s="745">
        <f>IF(J388&lt;&gt;0,+J388/'A-1'!H$117,0)</f>
        <v>0</v>
      </c>
      <c r="V388" s="745">
        <f>IF(K388&lt;&gt;0,+K388/'A-1'!I$117,0)</f>
        <v>0</v>
      </c>
    </row>
    <row r="389" spans="1:22" s="744" customFormat="1" x14ac:dyDescent="0.2">
      <c r="A389" s="5"/>
      <c r="B389" s="249"/>
      <c r="C389" s="423">
        <v>0</v>
      </c>
      <c r="D389" s="424">
        <v>0</v>
      </c>
      <c r="E389" s="817">
        <v>0</v>
      </c>
      <c r="F389" s="385">
        <v>0</v>
      </c>
      <c r="G389" s="382">
        <v>0</v>
      </c>
      <c r="H389" s="382">
        <v>0</v>
      </c>
      <c r="I389" s="382">
        <v>0</v>
      </c>
      <c r="J389" s="382">
        <v>0</v>
      </c>
      <c r="K389" s="382">
        <v>0</v>
      </c>
      <c r="P389" s="385"/>
      <c r="Q389" s="745">
        <f>IF(F389&lt;&gt;0,+F389/'A-1'!D$118,0)</f>
        <v>0</v>
      </c>
      <c r="R389" s="745">
        <f>IF(G389&lt;&gt;0,+G389/'A-1'!E$118,0)</f>
        <v>0</v>
      </c>
      <c r="S389" s="745">
        <f>IF(H389&lt;&gt;0,+H389/'A-1'!F$118,0)</f>
        <v>0</v>
      </c>
      <c r="T389" s="745">
        <f>IF(I389&lt;&gt;0,+I389/'A-1'!G$118,0)</f>
        <v>0</v>
      </c>
      <c r="U389" s="745">
        <f>IF(J389&lt;&gt;0,+J389/'A-1'!H$118,0)</f>
        <v>0</v>
      </c>
      <c r="V389" s="745">
        <f>IF(K389&lt;&gt;0,+K389/'A-1'!I$118,0)</f>
        <v>0</v>
      </c>
    </row>
    <row r="390" spans="1:22" ht="17.25" customHeight="1" thickBot="1" x14ac:dyDescent="0.25">
      <c r="A390" s="5"/>
      <c r="B390" s="250"/>
      <c r="C390" s="435" t="str">
        <f>CONCATENATE("Total ", +C374)</f>
        <v>Total Office of the CEO</v>
      </c>
      <c r="D390" s="420"/>
      <c r="E390" s="310">
        <f t="shared" ref="E390:F390" ca="1" si="3">SUBTOTAL(9,E377:E389)</f>
        <v>0</v>
      </c>
      <c r="F390" s="310">
        <f t="shared" ca="1" si="3"/>
        <v>0</v>
      </c>
      <c r="G390" s="310">
        <f ca="1">SUBTOTAL(9,G377:G389)</f>
        <v>3.4916151042064372E-2</v>
      </c>
      <c r="H390" s="310">
        <f t="shared" ref="H390:K390" ca="1" si="4">SUBTOTAL(9,H377:H389)</f>
        <v>7.1378301990048409E-2</v>
      </c>
      <c r="I390" s="310">
        <f t="shared" ca="1" si="4"/>
        <v>0.1068882749660694</v>
      </c>
      <c r="J390" s="310">
        <f t="shared" ca="1" si="4"/>
        <v>0.14073774010483345</v>
      </c>
      <c r="K390" s="310">
        <f t="shared" ca="1" si="4"/>
        <v>0.17270322492948031</v>
      </c>
      <c r="P390" s="312"/>
      <c r="Q390" s="310"/>
      <c r="R390" s="310"/>
      <c r="S390" s="310"/>
      <c r="T390" s="310"/>
      <c r="U390" s="310"/>
      <c r="V390" s="310"/>
    </row>
    <row r="391" spans="1:22" ht="18" x14ac:dyDescent="0.2">
      <c r="B391" s="251"/>
      <c r="C391" s="436" t="str">
        <f>+'I-3 Allocated'!A6</f>
        <v>Company Secretary</v>
      </c>
      <c r="D391" s="421"/>
      <c r="E391" s="812"/>
      <c r="F391" s="265"/>
      <c r="G391" s="265"/>
      <c r="H391" s="265"/>
      <c r="I391" s="265"/>
      <c r="J391" s="265"/>
      <c r="K391" s="265"/>
      <c r="P391" s="265"/>
      <c r="Q391" s="265"/>
      <c r="R391" s="265"/>
      <c r="S391" s="265"/>
      <c r="T391" s="265"/>
      <c r="U391" s="265"/>
      <c r="V391" s="265"/>
    </row>
    <row r="392" spans="1:22" x14ac:dyDescent="0.2">
      <c r="A392" s="5"/>
      <c r="B392" s="249" t="str">
        <f ca="1">+'I-4 History'!B237</f>
        <v>A-2</v>
      </c>
      <c r="C392" s="14" t="str">
        <f ca="1">+'I-4 History'!C237</f>
        <v>Company Secretary</v>
      </c>
      <c r="D392" s="417"/>
      <c r="E392" s="504"/>
      <c r="F392" s="11"/>
      <c r="G392" s="11"/>
      <c r="H392" s="11"/>
      <c r="I392" s="11"/>
      <c r="J392" s="11"/>
      <c r="K392" s="11"/>
      <c r="P392" s="11"/>
      <c r="Q392" s="11"/>
      <c r="R392" s="11"/>
      <c r="S392" s="11"/>
      <c r="T392" s="11"/>
      <c r="U392" s="11"/>
      <c r="V392" s="11"/>
    </row>
    <row r="393" spans="1:22" x14ac:dyDescent="0.2">
      <c r="A393" s="5"/>
      <c r="B393" s="249"/>
      <c r="C393" s="422" t="s">
        <v>74</v>
      </c>
      <c r="D393" s="415"/>
      <c r="E393" s="504"/>
      <c r="F393" s="11"/>
      <c r="G393" s="11"/>
      <c r="H393" s="11"/>
      <c r="I393" s="11"/>
      <c r="J393" s="11"/>
      <c r="K393" s="11"/>
      <c r="P393" s="11"/>
      <c r="Q393" s="11"/>
      <c r="R393" s="11"/>
      <c r="S393" s="11"/>
      <c r="T393" s="11"/>
      <c r="U393" s="11"/>
      <c r="V393" s="11"/>
    </row>
    <row r="394" spans="1:22" x14ac:dyDescent="0.2">
      <c r="A394" s="5"/>
      <c r="B394" s="249"/>
      <c r="C394" s="423" t="str">
        <f t="array" ref="C394:D399">+'A-2'!$A$77:$B$82</f>
        <v>Output Growth</v>
      </c>
      <c r="D394" s="424" t="str">
        <v>Other</v>
      </c>
      <c r="E394" s="817">
        <f t="array" ref="E394:K399" ca="1">+'A-2'!$N$77:$T$82</f>
        <v>0</v>
      </c>
      <c r="F394" s="385">
        <f ca="1"/>
        <v>0</v>
      </c>
      <c r="G394" s="382">
        <f ca="1"/>
        <v>1.1548453790305566E-2</v>
      </c>
      <c r="H394" s="382">
        <f ca="1"/>
        <v>2.1440053520162435E-2</v>
      </c>
      <c r="I394" s="382">
        <f ca="1"/>
        <v>2.9507721202342227E-2</v>
      </c>
      <c r="J394" s="382">
        <f ca="1"/>
        <v>3.7543456480056248E-2</v>
      </c>
      <c r="K394" s="382">
        <f ca="1"/>
        <v>4.5528932760854915E-2</v>
      </c>
      <c r="L394" s="764"/>
      <c r="M394" s="764"/>
      <c r="N394" s="764"/>
      <c r="O394" s="764"/>
      <c r="P394" s="385"/>
      <c r="Q394" s="745">
        <f ca="1">IF(F394&lt;&gt;0,+F394/'A-2'!D$77,0)</f>
        <v>0</v>
      </c>
      <c r="R394" s="745">
        <f ca="1">IF(G394&lt;&gt;0,+G394/'A-2'!E$77,0)</f>
        <v>1.3301029644682845</v>
      </c>
      <c r="S394" s="745">
        <f ca="1">IF(H394&lt;&gt;0,+H394/'A-2'!F$77,0)</f>
        <v>1.3301029644682845</v>
      </c>
      <c r="T394" s="745">
        <f ca="1">IF(I394&lt;&gt;0,+I394/'A-2'!G$77,0)</f>
        <v>1.3301029644682845</v>
      </c>
      <c r="U394" s="745">
        <f ca="1">IF(J394&lt;&gt;0,+J394/'A-2'!H$77,0)</f>
        <v>1.3301029644682845</v>
      </c>
      <c r="V394" s="745">
        <f ca="1">IF(K394&lt;&gt;0,+K394/'A-2'!I$77,0)</f>
        <v>1.3301029644682845</v>
      </c>
    </row>
    <row r="395" spans="1:22" x14ac:dyDescent="0.2">
      <c r="A395" s="5"/>
      <c r="B395" s="249"/>
      <c r="C395" s="423" t="str">
        <v>Productivity Growth</v>
      </c>
      <c r="D395" s="424" t="str">
        <v>Other</v>
      </c>
      <c r="E395" s="817">
        <f ca="1"/>
        <v>0</v>
      </c>
      <c r="F395" s="385">
        <f ca="1"/>
        <v>0</v>
      </c>
      <c r="G395" s="382">
        <f ca="1"/>
        <v>0</v>
      </c>
      <c r="H395" s="382">
        <f ca="1"/>
        <v>0</v>
      </c>
      <c r="I395" s="382">
        <f ca="1"/>
        <v>0</v>
      </c>
      <c r="J395" s="382">
        <f ca="1"/>
        <v>0</v>
      </c>
      <c r="K395" s="382">
        <f ca="1"/>
        <v>0</v>
      </c>
      <c r="L395" s="764"/>
      <c r="M395" s="764"/>
      <c r="N395" s="764"/>
      <c r="O395" s="764"/>
      <c r="P395" s="385"/>
      <c r="Q395" s="745">
        <f ca="1">IF(F395&lt;&gt;0,+F395/'A-2'!D$78,0)</f>
        <v>0</v>
      </c>
      <c r="R395" s="745">
        <f ca="1">IF(G395&lt;&gt;0,+G395/'A-2'!E$78,0)</f>
        <v>0</v>
      </c>
      <c r="S395" s="745">
        <f ca="1">IF(H395&lt;&gt;0,+H395/'A-2'!F$78,0)</f>
        <v>0</v>
      </c>
      <c r="T395" s="745">
        <f ca="1">IF(I395&lt;&gt;0,+I395/'A-2'!G$78,0)</f>
        <v>0</v>
      </c>
      <c r="U395" s="745">
        <f ca="1">IF(J395&lt;&gt;0,+J395/'A-2'!H$78,0)</f>
        <v>0</v>
      </c>
      <c r="V395" s="745">
        <f ca="1">IF(K395&lt;&gt;0,+K395/'A-2'!I$78,0)</f>
        <v>0</v>
      </c>
    </row>
    <row r="396" spans="1:22" x14ac:dyDescent="0.2">
      <c r="A396" s="5"/>
      <c r="B396" s="249"/>
      <c r="C396" s="423">
        <v>0</v>
      </c>
      <c r="D396" s="424">
        <v>0</v>
      </c>
      <c r="E396" s="817">
        <v>0</v>
      </c>
      <c r="F396" s="385">
        <v>0</v>
      </c>
      <c r="G396" s="382">
        <v>0</v>
      </c>
      <c r="H396" s="382">
        <v>0</v>
      </c>
      <c r="I396" s="382">
        <v>0</v>
      </c>
      <c r="J396" s="382">
        <v>0</v>
      </c>
      <c r="K396" s="382">
        <v>0</v>
      </c>
      <c r="L396" s="764"/>
      <c r="M396" s="764"/>
      <c r="N396" s="764"/>
      <c r="O396" s="764"/>
      <c r="P396" s="385"/>
      <c r="Q396" s="745">
        <f>IF(F396&lt;&gt;0,+F396/'A-2'!D$79,0)</f>
        <v>0</v>
      </c>
      <c r="R396" s="745">
        <f>IF(G396&lt;&gt;0,+G396/'A-2'!E$79,0)</f>
        <v>0</v>
      </c>
      <c r="S396" s="745">
        <f>IF(H396&lt;&gt;0,+H396/'A-2'!F$79,0)</f>
        <v>0</v>
      </c>
      <c r="T396" s="745">
        <f>IF(I396&lt;&gt;0,+I396/'A-2'!G$79,0)</f>
        <v>0</v>
      </c>
      <c r="U396" s="745">
        <f>IF(J396&lt;&gt;0,+J396/'A-2'!H$79,0)</f>
        <v>0</v>
      </c>
      <c r="V396" s="745">
        <f>IF(K396&lt;&gt;0,+K396/'A-2'!I$79,0)</f>
        <v>0</v>
      </c>
    </row>
    <row r="397" spans="1:22" s="764" customFormat="1" x14ac:dyDescent="0.2">
      <c r="A397" s="5"/>
      <c r="B397" s="249"/>
      <c r="C397" s="423">
        <v>0</v>
      </c>
      <c r="D397" s="424">
        <v>0</v>
      </c>
      <c r="E397" s="817">
        <v>0</v>
      </c>
      <c r="F397" s="385">
        <v>0</v>
      </c>
      <c r="G397" s="382">
        <v>0</v>
      </c>
      <c r="H397" s="382">
        <v>0</v>
      </c>
      <c r="I397" s="382">
        <v>0</v>
      </c>
      <c r="J397" s="382">
        <v>0</v>
      </c>
      <c r="K397" s="382">
        <v>0</v>
      </c>
      <c r="P397" s="385"/>
      <c r="Q397" s="745">
        <f>IF(F397&lt;&gt;0,+F397/'A-2'!D$80,0)</f>
        <v>0</v>
      </c>
      <c r="R397" s="745">
        <f>IF(G397&lt;&gt;0,+G397/'A-2'!E$80,0)</f>
        <v>0</v>
      </c>
      <c r="S397" s="745">
        <f>IF(H397&lt;&gt;0,+H397/'A-2'!F$80,0)</f>
        <v>0</v>
      </c>
      <c r="T397" s="745">
        <f>IF(I397&lt;&gt;0,+I397/'A-2'!G$80,0)</f>
        <v>0</v>
      </c>
      <c r="U397" s="745">
        <f>IF(J397&lt;&gt;0,+J397/'A-2'!H$80,0)</f>
        <v>0</v>
      </c>
      <c r="V397" s="745">
        <f>IF(K397&lt;&gt;0,+K397/'A-2'!I$80,0)</f>
        <v>0</v>
      </c>
    </row>
    <row r="398" spans="1:22" s="764" customFormat="1" x14ac:dyDescent="0.2">
      <c r="A398" s="5"/>
      <c r="B398" s="249"/>
      <c r="C398" s="423">
        <v>0</v>
      </c>
      <c r="D398" s="424">
        <v>0</v>
      </c>
      <c r="E398" s="817">
        <v>0</v>
      </c>
      <c r="F398" s="385">
        <v>0</v>
      </c>
      <c r="G398" s="382">
        <v>0</v>
      </c>
      <c r="H398" s="382">
        <v>0</v>
      </c>
      <c r="I398" s="382">
        <v>0</v>
      </c>
      <c r="J398" s="382">
        <v>0</v>
      </c>
      <c r="K398" s="382">
        <v>0</v>
      </c>
      <c r="P398" s="385"/>
      <c r="Q398" s="745">
        <f>IF(F398&lt;&gt;0,+F398/'A-2'!D$81,0)</f>
        <v>0</v>
      </c>
      <c r="R398" s="745">
        <f>IF(G398&lt;&gt;0,+G398/'A-2'!E$81,0)</f>
        <v>0</v>
      </c>
      <c r="S398" s="745">
        <f>IF(H398&lt;&gt;0,+H398/'A-2'!F$81,0)</f>
        <v>0</v>
      </c>
      <c r="T398" s="745">
        <f>IF(I398&lt;&gt;0,+I398/'A-2'!G$81,0)</f>
        <v>0</v>
      </c>
      <c r="U398" s="745">
        <f>IF(J398&lt;&gt;0,+J398/'A-2'!H$81,0)</f>
        <v>0</v>
      </c>
      <c r="V398" s="745">
        <f>IF(K398&lt;&gt;0,+K398/'A-2'!I$81,0)</f>
        <v>0</v>
      </c>
    </row>
    <row r="399" spans="1:22" s="764" customFormat="1" x14ac:dyDescent="0.2">
      <c r="A399" s="5"/>
      <c r="B399" s="249"/>
      <c r="C399" s="423">
        <v>0</v>
      </c>
      <c r="D399" s="424">
        <v>0</v>
      </c>
      <c r="E399" s="817">
        <v>0</v>
      </c>
      <c r="F399" s="385">
        <v>0</v>
      </c>
      <c r="G399" s="382">
        <v>0</v>
      </c>
      <c r="H399" s="382">
        <v>0</v>
      </c>
      <c r="I399" s="382">
        <v>0</v>
      </c>
      <c r="J399" s="382">
        <v>0</v>
      </c>
      <c r="K399" s="382">
        <v>0</v>
      </c>
      <c r="P399" s="385"/>
      <c r="Q399" s="745">
        <f>IF(F399&lt;&gt;0,+F399/'A-2'!D$82,0)</f>
        <v>0</v>
      </c>
      <c r="R399" s="745">
        <f>IF(G399&lt;&gt;0,+G399/'A-2'!E$82,0)</f>
        <v>0</v>
      </c>
      <c r="S399" s="745">
        <f>IF(H399&lt;&gt;0,+H399/'A-2'!F$82,0)</f>
        <v>0</v>
      </c>
      <c r="T399" s="745">
        <f>IF(I399&lt;&gt;0,+I399/'A-2'!G$82,0)</f>
        <v>0</v>
      </c>
      <c r="U399" s="745">
        <f>IF(J399&lt;&gt;0,+J399/'A-2'!H$82,0)</f>
        <v>0</v>
      </c>
      <c r="V399" s="745">
        <f>IF(K399&lt;&gt;0,+K399/'A-2'!I$82,0)</f>
        <v>0</v>
      </c>
    </row>
    <row r="400" spans="1:22" x14ac:dyDescent="0.2">
      <c r="A400" s="5"/>
      <c r="B400" s="249"/>
      <c r="C400" s="422" t="s">
        <v>73</v>
      </c>
      <c r="D400" s="416"/>
      <c r="E400" s="818"/>
      <c r="F400" s="386"/>
      <c r="G400" s="384"/>
      <c r="H400" s="384"/>
      <c r="I400" s="384"/>
      <c r="J400" s="384"/>
      <c r="K400" s="384"/>
      <c r="P400" s="386"/>
      <c r="Q400" s="384"/>
      <c r="R400" s="384"/>
      <c r="S400" s="384"/>
      <c r="T400" s="384"/>
      <c r="U400" s="384"/>
      <c r="V400" s="384"/>
    </row>
    <row r="401" spans="1:22" s="744" customFormat="1" x14ac:dyDescent="0.2">
      <c r="A401" s="5"/>
      <c r="B401" s="249"/>
      <c r="C401" s="423" t="str">
        <f t="array" ref="C401:D406">+'A-2'!$A$113:$B$119</f>
        <v>Labour</v>
      </c>
      <c r="D401" s="424" t="str">
        <v>Other</v>
      </c>
      <c r="E401" s="817">
        <f t="array" ref="E401:K406" ca="1">+'A-2'!$N$113:$T$119</f>
        <v>0</v>
      </c>
      <c r="F401" s="385">
        <f ca="1"/>
        <v>0</v>
      </c>
      <c r="G401" s="382">
        <f ca="1"/>
        <v>6.2515055883568694E-3</v>
      </c>
      <c r="H401" s="382">
        <f ca="1"/>
        <v>1.4948002952904176E-2</v>
      </c>
      <c r="I401" s="382">
        <f ca="1"/>
        <v>2.498302006404814E-2</v>
      </c>
      <c r="J401" s="382">
        <f ca="1"/>
        <v>3.420345668608276E-2</v>
      </c>
      <c r="K401" s="382">
        <f ca="1"/>
        <v>4.2513715027135593E-2</v>
      </c>
      <c r="P401" s="385"/>
      <c r="Q401" s="745">
        <f ca="1">IF(F401&lt;&gt;0,+F401/'A-2'!D$113,0)</f>
        <v>0</v>
      </c>
      <c r="R401" s="745">
        <f ca="1">IF(G401&lt;&gt;0,+G401/'A-2'!E$113,0)</f>
        <v>1.3416514182585901</v>
      </c>
      <c r="S401" s="745">
        <f ca="1">IF(H401&lt;&gt;0,+H401/'A-2'!F$113,0)</f>
        <v>1.3515430179884469</v>
      </c>
      <c r="T401" s="745">
        <f ca="1">IF(I401&lt;&gt;0,+I401/'A-2'!G$113,0)</f>
        <v>1.3596106856706267</v>
      </c>
      <c r="U401" s="745">
        <f ca="1">IF(J401&lt;&gt;0,+J401/'A-2'!H$113,0)</f>
        <v>1.367646420948341</v>
      </c>
      <c r="V401" s="745">
        <f ca="1">IF(K401&lt;&gt;0,+K401/'A-2'!I$113,0)</f>
        <v>1.3756318972291395</v>
      </c>
    </row>
    <row r="402" spans="1:22" s="744" customFormat="1" x14ac:dyDescent="0.2">
      <c r="A402" s="5"/>
      <c r="B402" s="249"/>
      <c r="C402" s="423">
        <v>0</v>
      </c>
      <c r="D402" s="424">
        <v>0</v>
      </c>
      <c r="E402" s="817">
        <v>0</v>
      </c>
      <c r="F402" s="385">
        <v>0</v>
      </c>
      <c r="G402" s="382">
        <v>0</v>
      </c>
      <c r="H402" s="382">
        <v>0</v>
      </c>
      <c r="I402" s="382">
        <v>0</v>
      </c>
      <c r="J402" s="382">
        <v>0</v>
      </c>
      <c r="K402" s="382">
        <v>0</v>
      </c>
      <c r="P402" s="385"/>
      <c r="Q402" s="745">
        <f>IF(F402&lt;&gt;0,+F402/'A-2'!D$114,0)</f>
        <v>0</v>
      </c>
      <c r="R402" s="745">
        <f>IF(G402&lt;&gt;0,+G402/'A-2'!E$114,0)</f>
        <v>0</v>
      </c>
      <c r="S402" s="745">
        <f>IF(H402&lt;&gt;0,+H402/'A-2'!F$114,0)</f>
        <v>0</v>
      </c>
      <c r="T402" s="745">
        <f>IF(I402&lt;&gt;0,+I402/'A-2'!G$114,0)</f>
        <v>0</v>
      </c>
      <c r="U402" s="745">
        <f>IF(J402&lt;&gt;0,+J402/'A-2'!H$114,0)</f>
        <v>0</v>
      </c>
      <c r="V402" s="745">
        <f>IF(K402&lt;&gt;0,+K402/'A-2'!I$114,0)</f>
        <v>0</v>
      </c>
    </row>
    <row r="403" spans="1:22" s="744" customFormat="1" x14ac:dyDescent="0.2">
      <c r="A403" s="5"/>
      <c r="B403" s="249"/>
      <c r="C403" s="423">
        <v>0</v>
      </c>
      <c r="D403" s="424">
        <v>0</v>
      </c>
      <c r="E403" s="817">
        <v>0</v>
      </c>
      <c r="F403" s="385">
        <v>0</v>
      </c>
      <c r="G403" s="382">
        <v>0</v>
      </c>
      <c r="H403" s="382">
        <v>0</v>
      </c>
      <c r="I403" s="382">
        <v>0</v>
      </c>
      <c r="J403" s="382">
        <v>0</v>
      </c>
      <c r="K403" s="382">
        <v>0</v>
      </c>
      <c r="P403" s="385"/>
      <c r="Q403" s="745">
        <f>IF(F403&lt;&gt;0,+F403/'A-2'!D$115,0)</f>
        <v>0</v>
      </c>
      <c r="R403" s="745">
        <f>IF(G403&lt;&gt;0,+G403/'A-2'!E$115,0)</f>
        <v>0</v>
      </c>
      <c r="S403" s="745">
        <f>IF(H403&lt;&gt;0,+H403/'A-2'!F$115,0)</f>
        <v>0</v>
      </c>
      <c r="T403" s="745">
        <f>IF(I403&lt;&gt;0,+I403/'A-2'!G$115,0)</f>
        <v>0</v>
      </c>
      <c r="U403" s="745">
        <f>IF(J403&lt;&gt;0,+J403/'A-2'!H$115,0)</f>
        <v>0</v>
      </c>
      <c r="V403" s="745">
        <f>IF(K403&lt;&gt;0,+K403/'A-2'!I$115,0)</f>
        <v>0</v>
      </c>
    </row>
    <row r="404" spans="1:22" s="744" customFormat="1" x14ac:dyDescent="0.2">
      <c r="A404" s="5"/>
      <c r="B404" s="249"/>
      <c r="C404" s="423">
        <v>0</v>
      </c>
      <c r="D404" s="424">
        <v>0</v>
      </c>
      <c r="E404" s="817">
        <v>0</v>
      </c>
      <c r="F404" s="385">
        <v>0</v>
      </c>
      <c r="G404" s="382">
        <v>0</v>
      </c>
      <c r="H404" s="382">
        <v>0</v>
      </c>
      <c r="I404" s="382">
        <v>0</v>
      </c>
      <c r="J404" s="382">
        <v>0</v>
      </c>
      <c r="K404" s="382">
        <v>0</v>
      </c>
      <c r="P404" s="385"/>
      <c r="Q404" s="745">
        <f>IF(F404&lt;&gt;0,+F404/'A-2'!D$116,0)</f>
        <v>0</v>
      </c>
      <c r="R404" s="745">
        <f>IF(G404&lt;&gt;0,+G404/'A-2'!E$116,0)</f>
        <v>0</v>
      </c>
      <c r="S404" s="745">
        <f>IF(H404&lt;&gt;0,+H404/'A-2'!F$116,0)</f>
        <v>0</v>
      </c>
      <c r="T404" s="745">
        <f>IF(I404&lt;&gt;0,+I404/'A-2'!G$116,0)</f>
        <v>0</v>
      </c>
      <c r="U404" s="745">
        <f>IF(J404&lt;&gt;0,+J404/'A-2'!H$116,0)</f>
        <v>0</v>
      </c>
      <c r="V404" s="745">
        <f>IF(K404&lt;&gt;0,+K404/'A-2'!I$116,0)</f>
        <v>0</v>
      </c>
    </row>
    <row r="405" spans="1:22" s="744" customFormat="1" x14ac:dyDescent="0.2">
      <c r="A405" s="5"/>
      <c r="B405" s="249"/>
      <c r="C405" s="423">
        <v>0</v>
      </c>
      <c r="D405" s="424">
        <v>0</v>
      </c>
      <c r="E405" s="817">
        <v>0</v>
      </c>
      <c r="F405" s="385">
        <v>0</v>
      </c>
      <c r="G405" s="382">
        <v>0</v>
      </c>
      <c r="H405" s="382">
        <v>0</v>
      </c>
      <c r="I405" s="382">
        <v>0</v>
      </c>
      <c r="J405" s="382">
        <v>0</v>
      </c>
      <c r="K405" s="382">
        <v>0</v>
      </c>
      <c r="P405" s="385"/>
      <c r="Q405" s="745">
        <f>IF(F405&lt;&gt;0,+F405/'A-2'!D$117,0)</f>
        <v>0</v>
      </c>
      <c r="R405" s="745">
        <f>IF(G405&lt;&gt;0,+G405/'A-2'!E$117,0)</f>
        <v>0</v>
      </c>
      <c r="S405" s="745">
        <f>IF(H405&lt;&gt;0,+H405/'A-2'!F$117,0)</f>
        <v>0</v>
      </c>
      <c r="T405" s="745">
        <f>IF(I405&lt;&gt;0,+I405/'A-2'!G$117,0)</f>
        <v>0</v>
      </c>
      <c r="U405" s="745">
        <f>IF(J405&lt;&gt;0,+J405/'A-2'!H$117,0)</f>
        <v>0</v>
      </c>
      <c r="V405" s="745">
        <f>IF(K405&lt;&gt;0,+K405/'A-2'!I$117,0)</f>
        <v>0</v>
      </c>
    </row>
    <row r="406" spans="1:22" s="744" customFormat="1" x14ac:dyDescent="0.2">
      <c r="A406" s="5"/>
      <c r="B406" s="249"/>
      <c r="C406" s="423">
        <v>0</v>
      </c>
      <c r="D406" s="424">
        <v>0</v>
      </c>
      <c r="E406" s="817">
        <v>0</v>
      </c>
      <c r="F406" s="385">
        <v>0</v>
      </c>
      <c r="G406" s="382">
        <v>0</v>
      </c>
      <c r="H406" s="382">
        <v>0</v>
      </c>
      <c r="I406" s="382">
        <v>0</v>
      </c>
      <c r="J406" s="382">
        <v>0</v>
      </c>
      <c r="K406" s="382">
        <v>0</v>
      </c>
      <c r="P406" s="385"/>
      <c r="Q406" s="745">
        <f>IF(F406&lt;&gt;0,+F406/'A-2'!D$118,0)</f>
        <v>0</v>
      </c>
      <c r="R406" s="745">
        <f>IF(G406&lt;&gt;0,+G406/'A-2'!E$118,0)</f>
        <v>0</v>
      </c>
      <c r="S406" s="745">
        <f>IF(H406&lt;&gt;0,+H406/'A-2'!F$118,0)</f>
        <v>0</v>
      </c>
      <c r="T406" s="745">
        <f>IF(I406&lt;&gt;0,+I406/'A-2'!G$118,0)</f>
        <v>0</v>
      </c>
      <c r="U406" s="745">
        <f>IF(J406&lt;&gt;0,+J406/'A-2'!H$118,0)</f>
        <v>0</v>
      </c>
      <c r="V406" s="745">
        <f>IF(K406&lt;&gt;0,+K406/'A-2'!I$118,0)</f>
        <v>0</v>
      </c>
    </row>
    <row r="407" spans="1:22" x14ac:dyDescent="0.2">
      <c r="A407" s="5"/>
      <c r="B407" s="249" t="str">
        <f ca="1">+'I-4 History'!B246</f>
        <v>A-3</v>
      </c>
      <c r="C407" s="14" t="str">
        <f ca="1">+'I-4 History'!C246</f>
        <v>Legal Services</v>
      </c>
      <c r="D407" s="417"/>
      <c r="E407" s="504"/>
      <c r="F407" s="11"/>
      <c r="G407" s="11"/>
      <c r="H407" s="11"/>
      <c r="I407" s="11"/>
      <c r="J407" s="11"/>
      <c r="K407" s="11"/>
      <c r="P407" s="11"/>
      <c r="Q407" s="11"/>
      <c r="R407" s="11"/>
      <c r="S407" s="11"/>
      <c r="T407" s="11"/>
      <c r="U407" s="11"/>
      <c r="V407" s="11"/>
    </row>
    <row r="408" spans="1:22" x14ac:dyDescent="0.2">
      <c r="A408" s="5"/>
      <c r="B408" s="249"/>
      <c r="C408" s="422" t="s">
        <v>74</v>
      </c>
      <c r="D408" s="415"/>
      <c r="E408" s="504"/>
      <c r="F408" s="11"/>
      <c r="G408" s="11"/>
      <c r="H408" s="11"/>
      <c r="I408" s="11"/>
      <c r="J408" s="11"/>
      <c r="K408" s="11"/>
      <c r="P408" s="11"/>
      <c r="Q408" s="11"/>
      <c r="R408" s="11"/>
      <c r="S408" s="11"/>
      <c r="T408" s="11"/>
      <c r="U408" s="11"/>
      <c r="V408" s="11"/>
    </row>
    <row r="409" spans="1:22" x14ac:dyDescent="0.2">
      <c r="A409" s="5"/>
      <c r="B409" s="249"/>
      <c r="C409" s="423" t="str">
        <f t="array" ref="C409:D414">+'A-3'!$A$77:$B$82</f>
        <v>Output Growth</v>
      </c>
      <c r="D409" s="424" t="str">
        <v>Other</v>
      </c>
      <c r="E409" s="817">
        <f t="array" ref="E409:K414" ca="1">+'A-3'!$N$77:$T$82</f>
        <v>0</v>
      </c>
      <c r="F409" s="385">
        <f ca="1"/>
        <v>0</v>
      </c>
      <c r="G409" s="382">
        <f ca="1"/>
        <v>9.1910203796634771E-3</v>
      </c>
      <c r="H409" s="382">
        <f ca="1"/>
        <v>1.7063407138565051E-2</v>
      </c>
      <c r="I409" s="382">
        <f ca="1"/>
        <v>2.3484188606774477E-2</v>
      </c>
      <c r="J409" s="382">
        <f ca="1"/>
        <v>2.9879556163689307E-2</v>
      </c>
      <c r="K409" s="382">
        <f ca="1"/>
        <v>3.6234924299616868E-2</v>
      </c>
      <c r="L409" s="764"/>
      <c r="M409" s="764"/>
      <c r="N409" s="764"/>
      <c r="O409" s="764"/>
      <c r="P409" s="385"/>
      <c r="Q409" s="745">
        <f ca="1">IF(F409&lt;&gt;0,+F409/'A-3'!D$77,0)</f>
        <v>0</v>
      </c>
      <c r="R409" s="745">
        <f ca="1">IF(G409&lt;&gt;0,+G409/'A-3'!E$77,0)</f>
        <v>1.0585835710527047</v>
      </c>
      <c r="S409" s="745">
        <f ca="1">IF(H409&lt;&gt;0,+H409/'A-3'!F$77,0)</f>
        <v>1.0585835710527047</v>
      </c>
      <c r="T409" s="745">
        <f ca="1">IF(I409&lt;&gt;0,+I409/'A-3'!G$77,0)</f>
        <v>1.0585835710527047</v>
      </c>
      <c r="U409" s="745">
        <f ca="1">IF(J409&lt;&gt;0,+J409/'A-3'!H$77,0)</f>
        <v>1.0585835710527047</v>
      </c>
      <c r="V409" s="745">
        <f ca="1">IF(K409&lt;&gt;0,+K409/'A-3'!I$77,0)</f>
        <v>1.0585835710527047</v>
      </c>
    </row>
    <row r="410" spans="1:22" x14ac:dyDescent="0.2">
      <c r="A410" s="5"/>
      <c r="B410" s="249"/>
      <c r="C410" s="423" t="str">
        <v>Productivity Growth</v>
      </c>
      <c r="D410" s="424" t="str">
        <v>Other</v>
      </c>
      <c r="E410" s="817">
        <f ca="1"/>
        <v>0</v>
      </c>
      <c r="F410" s="385">
        <f ca="1"/>
        <v>0</v>
      </c>
      <c r="G410" s="382">
        <f ca="1"/>
        <v>0</v>
      </c>
      <c r="H410" s="382">
        <f ca="1"/>
        <v>0</v>
      </c>
      <c r="I410" s="382">
        <f ca="1"/>
        <v>0</v>
      </c>
      <c r="J410" s="382">
        <f ca="1"/>
        <v>0</v>
      </c>
      <c r="K410" s="382">
        <f ca="1"/>
        <v>0</v>
      </c>
      <c r="L410" s="764"/>
      <c r="M410" s="764"/>
      <c r="N410" s="764"/>
      <c r="O410" s="764"/>
      <c r="P410" s="385"/>
      <c r="Q410" s="745">
        <f ca="1">IF(F410&lt;&gt;0,+F410/'A-3'!D$78,0)</f>
        <v>0</v>
      </c>
      <c r="R410" s="745">
        <f ca="1">IF(G410&lt;&gt;0,+G410/'A-3'!E$78,0)</f>
        <v>0</v>
      </c>
      <c r="S410" s="745">
        <f ca="1">IF(H410&lt;&gt;0,+H410/'A-3'!F$78,0)</f>
        <v>0</v>
      </c>
      <c r="T410" s="745">
        <f ca="1">IF(I410&lt;&gt;0,+I410/'A-3'!G$78,0)</f>
        <v>0</v>
      </c>
      <c r="U410" s="745">
        <f ca="1">IF(J410&lt;&gt;0,+J410/'A-3'!H$78,0)</f>
        <v>0</v>
      </c>
      <c r="V410" s="745">
        <f ca="1">IF(K410&lt;&gt;0,+K410/'A-3'!I$78,0)</f>
        <v>0</v>
      </c>
    </row>
    <row r="411" spans="1:22" x14ac:dyDescent="0.2">
      <c r="A411" s="5"/>
      <c r="B411" s="249"/>
      <c r="C411" s="423">
        <v>0</v>
      </c>
      <c r="D411" s="424">
        <v>0</v>
      </c>
      <c r="E411" s="817">
        <v>0</v>
      </c>
      <c r="F411" s="385">
        <v>0</v>
      </c>
      <c r="G411" s="382">
        <v>0</v>
      </c>
      <c r="H411" s="382">
        <v>0</v>
      </c>
      <c r="I411" s="382">
        <v>0</v>
      </c>
      <c r="J411" s="382">
        <v>0</v>
      </c>
      <c r="K411" s="382">
        <v>0</v>
      </c>
      <c r="L411" s="764"/>
      <c r="M411" s="764"/>
      <c r="N411" s="764"/>
      <c r="O411" s="764"/>
      <c r="P411" s="385"/>
      <c r="Q411" s="745">
        <f>IF(F411&lt;&gt;0,+F411/'A-3'!D$79,0)</f>
        <v>0</v>
      </c>
      <c r="R411" s="745">
        <f>IF(G411&lt;&gt;0,+G411/'A-3'!E$79,0)</f>
        <v>0</v>
      </c>
      <c r="S411" s="745">
        <f>IF(H411&lt;&gt;0,+H411/'A-3'!F$79,0)</f>
        <v>0</v>
      </c>
      <c r="T411" s="745">
        <f>IF(I411&lt;&gt;0,+I411/'A-3'!G$79,0)</f>
        <v>0</v>
      </c>
      <c r="U411" s="745">
        <f>IF(J411&lt;&gt;0,+J411/'A-3'!H$79,0)</f>
        <v>0</v>
      </c>
      <c r="V411" s="745">
        <f>IF(K411&lt;&gt;0,+K411/'A-3'!I$79,0)</f>
        <v>0</v>
      </c>
    </row>
    <row r="412" spans="1:22" s="764" customFormat="1" x14ac:dyDescent="0.2">
      <c r="A412" s="5"/>
      <c r="B412" s="249"/>
      <c r="C412" s="423">
        <v>0</v>
      </c>
      <c r="D412" s="424">
        <v>0</v>
      </c>
      <c r="E412" s="817">
        <v>0</v>
      </c>
      <c r="F412" s="385">
        <v>0</v>
      </c>
      <c r="G412" s="382">
        <v>0</v>
      </c>
      <c r="H412" s="382">
        <v>0</v>
      </c>
      <c r="I412" s="382">
        <v>0</v>
      </c>
      <c r="J412" s="382">
        <v>0</v>
      </c>
      <c r="K412" s="382">
        <v>0</v>
      </c>
      <c r="P412" s="385"/>
      <c r="Q412" s="745">
        <f>IF(F412&lt;&gt;0,+F412/'A-3'!D$80,0)</f>
        <v>0</v>
      </c>
      <c r="R412" s="745">
        <f>IF(G412&lt;&gt;0,+G412/'A-3'!E$80,0)</f>
        <v>0</v>
      </c>
      <c r="S412" s="745">
        <f>IF(H412&lt;&gt;0,+H412/'A-3'!F$80,0)</f>
        <v>0</v>
      </c>
      <c r="T412" s="745">
        <f>IF(I412&lt;&gt;0,+I412/'A-3'!G$80,0)</f>
        <v>0</v>
      </c>
      <c r="U412" s="745">
        <f>IF(J412&lt;&gt;0,+J412/'A-3'!H$80,0)</f>
        <v>0</v>
      </c>
      <c r="V412" s="745">
        <f>IF(K412&lt;&gt;0,+K412/'A-3'!I$80,0)</f>
        <v>0</v>
      </c>
    </row>
    <row r="413" spans="1:22" s="764" customFormat="1" x14ac:dyDescent="0.2">
      <c r="A413" s="5"/>
      <c r="B413" s="249"/>
      <c r="C413" s="423">
        <v>0</v>
      </c>
      <c r="D413" s="424">
        <v>0</v>
      </c>
      <c r="E413" s="817">
        <v>0</v>
      </c>
      <c r="F413" s="385">
        <v>0</v>
      </c>
      <c r="G413" s="382">
        <v>0</v>
      </c>
      <c r="H413" s="382">
        <v>0</v>
      </c>
      <c r="I413" s="382">
        <v>0</v>
      </c>
      <c r="J413" s="382">
        <v>0</v>
      </c>
      <c r="K413" s="382">
        <v>0</v>
      </c>
      <c r="P413" s="385"/>
      <c r="Q413" s="745">
        <f>IF(F413&lt;&gt;0,+F413/'A-3'!D$81,0)</f>
        <v>0</v>
      </c>
      <c r="R413" s="745">
        <f>IF(G413&lt;&gt;0,+G413/'A-3'!E$81,0)</f>
        <v>0</v>
      </c>
      <c r="S413" s="745">
        <f>IF(H413&lt;&gt;0,+H413/'A-3'!F$81,0)</f>
        <v>0</v>
      </c>
      <c r="T413" s="745">
        <f>IF(I413&lt;&gt;0,+I413/'A-3'!G$81,0)</f>
        <v>0</v>
      </c>
      <c r="U413" s="745">
        <f>IF(J413&lt;&gt;0,+J413/'A-3'!H$81,0)</f>
        <v>0</v>
      </c>
      <c r="V413" s="745">
        <f>IF(K413&lt;&gt;0,+K413/'A-3'!I$81,0)</f>
        <v>0</v>
      </c>
    </row>
    <row r="414" spans="1:22" s="764" customFormat="1" x14ac:dyDescent="0.2">
      <c r="A414" s="5"/>
      <c r="B414" s="249"/>
      <c r="C414" s="423">
        <v>0</v>
      </c>
      <c r="D414" s="424">
        <v>0</v>
      </c>
      <c r="E414" s="817">
        <v>0</v>
      </c>
      <c r="F414" s="385">
        <v>0</v>
      </c>
      <c r="G414" s="382">
        <v>0</v>
      </c>
      <c r="H414" s="382">
        <v>0</v>
      </c>
      <c r="I414" s="382">
        <v>0</v>
      </c>
      <c r="J414" s="382">
        <v>0</v>
      </c>
      <c r="K414" s="382">
        <v>0</v>
      </c>
      <c r="P414" s="385"/>
      <c r="Q414" s="745">
        <f>IF(F414&lt;&gt;0,+F414/'A-3'!D$82,0)</f>
        <v>0</v>
      </c>
      <c r="R414" s="745">
        <f>IF(G414&lt;&gt;0,+G414/'A-3'!E$82,0)</f>
        <v>0</v>
      </c>
      <c r="S414" s="745">
        <f>IF(H414&lt;&gt;0,+H414/'A-3'!F$82,0)</f>
        <v>0</v>
      </c>
      <c r="T414" s="745">
        <f>IF(I414&lt;&gt;0,+I414/'A-3'!G$82,0)</f>
        <v>0</v>
      </c>
      <c r="U414" s="745">
        <f>IF(J414&lt;&gt;0,+J414/'A-3'!H$82,0)</f>
        <v>0</v>
      </c>
      <c r="V414" s="745">
        <f>IF(K414&lt;&gt;0,+K414/'A-3'!I$82,0)</f>
        <v>0</v>
      </c>
    </row>
    <row r="415" spans="1:22" x14ac:dyDescent="0.2">
      <c r="A415" s="5"/>
      <c r="B415" s="249"/>
      <c r="C415" s="422" t="s">
        <v>73</v>
      </c>
      <c r="D415" s="416"/>
      <c r="E415" s="818"/>
      <c r="F415" s="386"/>
      <c r="G415" s="384"/>
      <c r="H415" s="384"/>
      <c r="I415" s="384"/>
      <c r="J415" s="384"/>
      <c r="K415" s="384"/>
      <c r="P415" s="386"/>
      <c r="Q415" s="384"/>
      <c r="R415" s="384"/>
      <c r="S415" s="384"/>
      <c r="T415" s="384"/>
      <c r="U415" s="384"/>
      <c r="V415" s="384"/>
    </row>
    <row r="416" spans="1:22" s="744" customFormat="1" x14ac:dyDescent="0.2">
      <c r="A416" s="5"/>
      <c r="B416" s="249"/>
      <c r="C416" s="423" t="str">
        <f t="array" ref="C416:D421">+'A-3'!$A$113:$B$119</f>
        <v>Labour</v>
      </c>
      <c r="D416" s="424" t="str">
        <v>Labour</v>
      </c>
      <c r="E416" s="817">
        <f t="array" ref="E416:K421" ca="1">+'A-3'!$N$113:$T$119</f>
        <v>0</v>
      </c>
      <c r="F416" s="385">
        <f ca="1"/>
        <v>0</v>
      </c>
      <c r="G416" s="382">
        <f ca="1"/>
        <v>0</v>
      </c>
      <c r="H416" s="382">
        <f ca="1"/>
        <v>0</v>
      </c>
      <c r="I416" s="382">
        <f ca="1"/>
        <v>0</v>
      </c>
      <c r="J416" s="382">
        <f ca="1"/>
        <v>0</v>
      </c>
      <c r="K416" s="382">
        <f ca="1"/>
        <v>0</v>
      </c>
      <c r="P416" s="385"/>
      <c r="Q416" s="745">
        <f ca="1">IF(F416&lt;&gt;0,+F416/'A-3'!D$113,0)</f>
        <v>0</v>
      </c>
      <c r="R416" s="745">
        <f ca="1">IF(G416&lt;&gt;0,+G416/'A-3'!E$113,0)</f>
        <v>0</v>
      </c>
      <c r="S416" s="745">
        <f ca="1">IF(H416&lt;&gt;0,+H416/'A-3'!F$113,0)</f>
        <v>0</v>
      </c>
      <c r="T416" s="745">
        <f ca="1">IF(I416&lt;&gt;0,+I416/'A-3'!G$113,0)</f>
        <v>0</v>
      </c>
      <c r="U416" s="745">
        <f ca="1">IF(J416&lt;&gt;0,+J416/'A-3'!H$113,0)</f>
        <v>0</v>
      </c>
      <c r="V416" s="745">
        <f ca="1">IF(K416&lt;&gt;0,+K416/'A-3'!I$113,0)</f>
        <v>0</v>
      </c>
    </row>
    <row r="417" spans="1:22" s="744" customFormat="1" x14ac:dyDescent="0.2">
      <c r="A417" s="5"/>
      <c r="B417" s="249"/>
      <c r="C417" s="423">
        <v>0</v>
      </c>
      <c r="D417" s="424">
        <v>0</v>
      </c>
      <c r="E417" s="817">
        <v>0</v>
      </c>
      <c r="F417" s="385">
        <v>0</v>
      </c>
      <c r="G417" s="382">
        <v>0</v>
      </c>
      <c r="H417" s="382">
        <v>0</v>
      </c>
      <c r="I417" s="382">
        <v>0</v>
      </c>
      <c r="J417" s="382">
        <v>0</v>
      </c>
      <c r="K417" s="382">
        <v>0</v>
      </c>
      <c r="P417" s="385"/>
      <c r="Q417" s="745">
        <f>IF(F417&lt;&gt;0,+F417/'A-3'!D$114,0)</f>
        <v>0</v>
      </c>
      <c r="R417" s="745">
        <f>IF(G417&lt;&gt;0,+G417/'A-3'!E$114,0)</f>
        <v>0</v>
      </c>
      <c r="S417" s="745">
        <f>IF(H417&lt;&gt;0,+H417/'A-3'!F$114,0)</f>
        <v>0</v>
      </c>
      <c r="T417" s="745">
        <f>IF(I417&lt;&gt;0,+I417/'A-3'!G$114,0)</f>
        <v>0</v>
      </c>
      <c r="U417" s="745">
        <f>IF(J417&lt;&gt;0,+J417/'A-3'!H$114,0)</f>
        <v>0</v>
      </c>
      <c r="V417" s="745">
        <f>IF(K417&lt;&gt;0,+K417/'A-3'!I$114,0)</f>
        <v>0</v>
      </c>
    </row>
    <row r="418" spans="1:22" s="744" customFormat="1" x14ac:dyDescent="0.2">
      <c r="A418" s="5"/>
      <c r="B418" s="249"/>
      <c r="C418" s="423">
        <v>0</v>
      </c>
      <c r="D418" s="424">
        <v>0</v>
      </c>
      <c r="E418" s="817">
        <v>0</v>
      </c>
      <c r="F418" s="385">
        <v>0</v>
      </c>
      <c r="G418" s="382">
        <v>0</v>
      </c>
      <c r="H418" s="382">
        <v>0</v>
      </c>
      <c r="I418" s="382">
        <v>0</v>
      </c>
      <c r="J418" s="382">
        <v>0</v>
      </c>
      <c r="K418" s="382">
        <v>0</v>
      </c>
      <c r="P418" s="385"/>
      <c r="Q418" s="745">
        <f>IF(F418&lt;&gt;0,+F418/'A-3'!D$115,0)</f>
        <v>0</v>
      </c>
      <c r="R418" s="745">
        <f>IF(G418&lt;&gt;0,+G418/'A-3'!E$115,0)</f>
        <v>0</v>
      </c>
      <c r="S418" s="745">
        <f>IF(H418&lt;&gt;0,+H418/'A-3'!F$115,0)</f>
        <v>0</v>
      </c>
      <c r="T418" s="745">
        <f>IF(I418&lt;&gt;0,+I418/'A-3'!G$115,0)</f>
        <v>0</v>
      </c>
      <c r="U418" s="745">
        <f>IF(J418&lt;&gt;0,+J418/'A-3'!H$115,0)</f>
        <v>0</v>
      </c>
      <c r="V418" s="745">
        <f>IF(K418&lt;&gt;0,+K418/'A-3'!I$115,0)</f>
        <v>0</v>
      </c>
    </row>
    <row r="419" spans="1:22" s="744" customFormat="1" x14ac:dyDescent="0.2">
      <c r="A419" s="5"/>
      <c r="B419" s="249"/>
      <c r="C419" s="423">
        <v>0</v>
      </c>
      <c r="D419" s="424">
        <v>0</v>
      </c>
      <c r="E419" s="817">
        <v>0</v>
      </c>
      <c r="F419" s="385">
        <v>0</v>
      </c>
      <c r="G419" s="382">
        <v>0</v>
      </c>
      <c r="H419" s="382">
        <v>0</v>
      </c>
      <c r="I419" s="382">
        <v>0</v>
      </c>
      <c r="J419" s="382">
        <v>0</v>
      </c>
      <c r="K419" s="382">
        <v>0</v>
      </c>
      <c r="P419" s="385"/>
      <c r="Q419" s="745">
        <f>IF(F419&lt;&gt;0,+F419/'A-3'!D$116,0)</f>
        <v>0</v>
      </c>
      <c r="R419" s="745">
        <f>IF(G419&lt;&gt;0,+G419/'A-3'!E$116,0)</f>
        <v>0</v>
      </c>
      <c r="S419" s="745">
        <f>IF(H419&lt;&gt;0,+H419/'A-3'!F$116,0)</f>
        <v>0</v>
      </c>
      <c r="T419" s="745">
        <f>IF(I419&lt;&gt;0,+I419/'A-3'!G$116,0)</f>
        <v>0</v>
      </c>
      <c r="U419" s="745">
        <f>IF(J419&lt;&gt;0,+J419/'A-3'!H$116,0)</f>
        <v>0</v>
      </c>
      <c r="V419" s="745">
        <f>IF(K419&lt;&gt;0,+K419/'A-3'!I$116,0)</f>
        <v>0</v>
      </c>
    </row>
    <row r="420" spans="1:22" s="744" customFormat="1" x14ac:dyDescent="0.2">
      <c r="A420" s="5"/>
      <c r="B420" s="249"/>
      <c r="C420" s="423">
        <v>0</v>
      </c>
      <c r="D420" s="424">
        <v>0</v>
      </c>
      <c r="E420" s="817">
        <v>0</v>
      </c>
      <c r="F420" s="385">
        <v>0</v>
      </c>
      <c r="G420" s="382">
        <v>0</v>
      </c>
      <c r="H420" s="382">
        <v>0</v>
      </c>
      <c r="I420" s="382">
        <v>0</v>
      </c>
      <c r="J420" s="382">
        <v>0</v>
      </c>
      <c r="K420" s="382">
        <v>0</v>
      </c>
      <c r="P420" s="385"/>
      <c r="Q420" s="745">
        <f>IF(F420&lt;&gt;0,+F420/'A-3'!D$117,0)</f>
        <v>0</v>
      </c>
      <c r="R420" s="745">
        <f>IF(G420&lt;&gt;0,+G420/'A-3'!E$117,0)</f>
        <v>0</v>
      </c>
      <c r="S420" s="745">
        <f>IF(H420&lt;&gt;0,+H420/'A-3'!F$117,0)</f>
        <v>0</v>
      </c>
      <c r="T420" s="745">
        <f>IF(I420&lt;&gt;0,+I420/'A-3'!G$117,0)</f>
        <v>0</v>
      </c>
      <c r="U420" s="745">
        <f>IF(J420&lt;&gt;0,+J420/'A-3'!H$117,0)</f>
        <v>0</v>
      </c>
      <c r="V420" s="745">
        <f>IF(K420&lt;&gt;0,+K420/'A-3'!I$117,0)</f>
        <v>0</v>
      </c>
    </row>
    <row r="421" spans="1:22" s="744" customFormat="1" x14ac:dyDescent="0.2">
      <c r="A421" s="5"/>
      <c r="B421" s="249"/>
      <c r="C421" s="423">
        <v>0</v>
      </c>
      <c r="D421" s="424">
        <v>0</v>
      </c>
      <c r="E421" s="817">
        <v>0</v>
      </c>
      <c r="F421" s="385">
        <v>0</v>
      </c>
      <c r="G421" s="382">
        <v>0</v>
      </c>
      <c r="H421" s="382">
        <v>0</v>
      </c>
      <c r="I421" s="382">
        <v>0</v>
      </c>
      <c r="J421" s="382">
        <v>0</v>
      </c>
      <c r="K421" s="382">
        <v>0</v>
      </c>
      <c r="P421" s="385"/>
      <c r="Q421" s="745">
        <f>IF(F421&lt;&gt;0,+F421/'A-3'!D$118,0)</f>
        <v>0</v>
      </c>
      <c r="R421" s="745">
        <f>IF(G421&lt;&gt;0,+G421/'A-3'!E$118,0)</f>
        <v>0</v>
      </c>
      <c r="S421" s="745">
        <f>IF(H421&lt;&gt;0,+H421/'A-3'!F$118,0)</f>
        <v>0</v>
      </c>
      <c r="T421" s="745">
        <f>IF(I421&lt;&gt;0,+I421/'A-3'!G$118,0)</f>
        <v>0</v>
      </c>
      <c r="U421" s="745">
        <f>IF(J421&lt;&gt;0,+J421/'A-3'!H$118,0)</f>
        <v>0</v>
      </c>
      <c r="V421" s="745">
        <f>IF(K421&lt;&gt;0,+K421/'A-3'!I$118,0)</f>
        <v>0</v>
      </c>
    </row>
    <row r="422" spans="1:22" x14ac:dyDescent="0.2">
      <c r="A422" s="5"/>
      <c r="B422" s="249" t="str">
        <f ca="1">+'I-4 History'!B255</f>
        <v>A-4</v>
      </c>
      <c r="C422" s="14" t="str">
        <f ca="1">+'I-4 History'!C255</f>
        <v>Real Estate &amp; Easements – DLC Land Tax</v>
      </c>
      <c r="D422" s="417"/>
      <c r="E422" s="504"/>
      <c r="F422" s="11"/>
      <c r="G422" s="11"/>
      <c r="H422" s="11"/>
      <c r="I422" s="11"/>
      <c r="J422" s="11"/>
      <c r="K422" s="11"/>
      <c r="P422" s="11"/>
      <c r="Q422" s="11"/>
      <c r="R422" s="11"/>
      <c r="S422" s="11"/>
      <c r="T422" s="11"/>
      <c r="U422" s="11"/>
      <c r="V422" s="11"/>
    </row>
    <row r="423" spans="1:22" x14ac:dyDescent="0.2">
      <c r="A423" s="5"/>
      <c r="B423" s="249"/>
      <c r="C423" s="422" t="s">
        <v>74</v>
      </c>
      <c r="D423" s="415"/>
      <c r="E423" s="504"/>
      <c r="F423" s="11"/>
      <c r="G423" s="11"/>
      <c r="H423" s="11"/>
      <c r="I423" s="11"/>
      <c r="J423" s="11"/>
      <c r="K423" s="11"/>
      <c r="P423" s="11"/>
      <c r="Q423" s="11"/>
      <c r="R423" s="11"/>
      <c r="S423" s="11"/>
      <c r="T423" s="11"/>
      <c r="U423" s="11"/>
      <c r="V423" s="11"/>
    </row>
    <row r="424" spans="1:22" x14ac:dyDescent="0.2">
      <c r="A424" s="5"/>
      <c r="B424" s="249"/>
      <c r="C424" s="423" t="str">
        <f t="array" ref="C424:D429">+'A-4'!$A$77:$B$82</f>
        <v>Output Growth</v>
      </c>
      <c r="D424" s="424" t="str">
        <v>Other</v>
      </c>
      <c r="E424" s="817">
        <f t="array" ref="E424:K429" ca="1">+'A-4'!$N$77:$T$82</f>
        <v>0</v>
      </c>
      <c r="F424" s="385">
        <f ca="1"/>
        <v>0</v>
      </c>
      <c r="G424" s="382">
        <f ca="1"/>
        <v>2.4110298223936934E-2</v>
      </c>
      <c r="H424" s="382">
        <f ca="1"/>
        <v>4.4761497399956912E-2</v>
      </c>
      <c r="I424" s="382">
        <f ca="1"/>
        <v>6.1604780260235491E-2</v>
      </c>
      <c r="J424" s="382">
        <f ca="1"/>
        <v>7.8381396204868309E-2</v>
      </c>
      <c r="K424" s="382">
        <f ca="1"/>
        <v>9.505308386853227E-2</v>
      </c>
      <c r="L424" s="764"/>
      <c r="M424" s="764"/>
      <c r="N424" s="764"/>
      <c r="O424" s="764"/>
      <c r="P424" s="385"/>
      <c r="Q424" s="745">
        <f ca="1">IF(F424&lt;&gt;0,+F424/'A-4'!D$77,0)</f>
        <v>0</v>
      </c>
      <c r="R424" s="745">
        <f ca="1">IF(G424&lt;&gt;0,+G424/'A-4'!E$77,0)</f>
        <v>2.7769240561705013</v>
      </c>
      <c r="S424" s="745">
        <f ca="1">IF(H424&lt;&gt;0,+H424/'A-4'!F$77,0)</f>
        <v>2.7769240561705013</v>
      </c>
      <c r="T424" s="745">
        <f ca="1">IF(I424&lt;&gt;0,+I424/'A-4'!G$77,0)</f>
        <v>2.7769240561705013</v>
      </c>
      <c r="U424" s="745">
        <f ca="1">IF(J424&lt;&gt;0,+J424/'A-4'!H$77,0)</f>
        <v>2.7769240561705013</v>
      </c>
      <c r="V424" s="745">
        <f ca="1">IF(K424&lt;&gt;0,+K424/'A-4'!I$77,0)</f>
        <v>2.7769240561705013</v>
      </c>
    </row>
    <row r="425" spans="1:22" x14ac:dyDescent="0.2">
      <c r="A425" s="5"/>
      <c r="B425" s="249"/>
      <c r="C425" s="423" t="str">
        <v>Productivity Growth</v>
      </c>
      <c r="D425" s="424" t="str">
        <v>Other</v>
      </c>
      <c r="E425" s="817">
        <f ca="1"/>
        <v>0</v>
      </c>
      <c r="F425" s="385">
        <f ca="1"/>
        <v>0</v>
      </c>
      <c r="G425" s="382">
        <f ca="1"/>
        <v>0</v>
      </c>
      <c r="H425" s="382">
        <f ca="1"/>
        <v>0</v>
      </c>
      <c r="I425" s="382">
        <f ca="1"/>
        <v>0</v>
      </c>
      <c r="J425" s="382">
        <f ca="1"/>
        <v>0</v>
      </c>
      <c r="K425" s="382">
        <f ca="1"/>
        <v>0</v>
      </c>
      <c r="L425" s="764"/>
      <c r="M425" s="764"/>
      <c r="N425" s="764"/>
      <c r="O425" s="764"/>
      <c r="P425" s="385"/>
      <c r="Q425" s="745">
        <f ca="1">IF(F425&lt;&gt;0,+F425/'A-4'!D$78,0)</f>
        <v>0</v>
      </c>
      <c r="R425" s="745">
        <f ca="1">IF(G425&lt;&gt;0,+G425/'A-4'!E$78,0)</f>
        <v>0</v>
      </c>
      <c r="S425" s="745">
        <f ca="1">IF(H425&lt;&gt;0,+H425/'A-4'!F$78,0)</f>
        <v>0</v>
      </c>
      <c r="T425" s="745">
        <f ca="1">IF(I425&lt;&gt;0,+I425/'A-4'!G$78,0)</f>
        <v>0</v>
      </c>
      <c r="U425" s="745">
        <f ca="1">IF(J425&lt;&gt;0,+J425/'A-4'!H$78,0)</f>
        <v>0</v>
      </c>
      <c r="V425" s="745">
        <f ca="1">IF(K425&lt;&gt;0,+K425/'A-4'!I$78,0)</f>
        <v>0</v>
      </c>
    </row>
    <row r="426" spans="1:22" x14ac:dyDescent="0.2">
      <c r="A426" s="5"/>
      <c r="B426" s="249"/>
      <c r="C426" s="423">
        <v>0</v>
      </c>
      <c r="D426" s="424">
        <v>0</v>
      </c>
      <c r="E426" s="817">
        <v>0</v>
      </c>
      <c r="F426" s="385">
        <v>0</v>
      </c>
      <c r="G426" s="382">
        <v>0</v>
      </c>
      <c r="H426" s="382">
        <v>0</v>
      </c>
      <c r="I426" s="382">
        <v>0</v>
      </c>
      <c r="J426" s="382">
        <v>0</v>
      </c>
      <c r="K426" s="382">
        <v>0</v>
      </c>
      <c r="L426" s="764"/>
      <c r="M426" s="764"/>
      <c r="N426" s="764"/>
      <c r="O426" s="764"/>
      <c r="P426" s="385"/>
      <c r="Q426" s="745">
        <f>IF(F426&lt;&gt;0,+F426/'A-4'!D$79,0)</f>
        <v>0</v>
      </c>
      <c r="R426" s="745">
        <f>IF(G426&lt;&gt;0,+G426/'A-4'!E$79,0)</f>
        <v>0</v>
      </c>
      <c r="S426" s="745">
        <f>IF(H426&lt;&gt;0,+H426/'A-4'!F$79,0)</f>
        <v>0</v>
      </c>
      <c r="T426" s="745">
        <f>IF(I426&lt;&gt;0,+I426/'A-4'!G$79,0)</f>
        <v>0</v>
      </c>
      <c r="U426" s="745">
        <f>IF(J426&lt;&gt;0,+J426/'A-4'!H$79,0)</f>
        <v>0</v>
      </c>
      <c r="V426" s="745">
        <f>IF(K426&lt;&gt;0,+K426/'A-4'!I$79,0)</f>
        <v>0</v>
      </c>
    </row>
    <row r="427" spans="1:22" s="764" customFormat="1" x14ac:dyDescent="0.2">
      <c r="A427" s="5"/>
      <c r="B427" s="249"/>
      <c r="C427" s="423">
        <v>0</v>
      </c>
      <c r="D427" s="424">
        <v>0</v>
      </c>
      <c r="E427" s="817">
        <v>0</v>
      </c>
      <c r="F427" s="385">
        <v>0</v>
      </c>
      <c r="G427" s="382">
        <v>0</v>
      </c>
      <c r="H427" s="382">
        <v>0</v>
      </c>
      <c r="I427" s="382">
        <v>0</v>
      </c>
      <c r="J427" s="382">
        <v>0</v>
      </c>
      <c r="K427" s="382">
        <v>0</v>
      </c>
      <c r="P427" s="385"/>
      <c r="Q427" s="745">
        <f>IF(F427&lt;&gt;0,+F427/'A-4'!D$80,0)</f>
        <v>0</v>
      </c>
      <c r="R427" s="745">
        <f>IF(G427&lt;&gt;0,+G427/'A-4'!E$80,0)</f>
        <v>0</v>
      </c>
      <c r="S427" s="745">
        <f>IF(H427&lt;&gt;0,+H427/'A-4'!F$80,0)</f>
        <v>0</v>
      </c>
      <c r="T427" s="745">
        <f>IF(I427&lt;&gt;0,+I427/'A-4'!G$80,0)</f>
        <v>0</v>
      </c>
      <c r="U427" s="745">
        <f>IF(J427&lt;&gt;0,+J427/'A-4'!H$80,0)</f>
        <v>0</v>
      </c>
      <c r="V427" s="745">
        <f>IF(K427&lt;&gt;0,+K427/'A-4'!I$80,0)</f>
        <v>0</v>
      </c>
    </row>
    <row r="428" spans="1:22" s="764" customFormat="1" x14ac:dyDescent="0.2">
      <c r="A428" s="5"/>
      <c r="B428" s="249"/>
      <c r="C428" s="423">
        <v>0</v>
      </c>
      <c r="D428" s="424">
        <v>0</v>
      </c>
      <c r="E428" s="817">
        <v>0</v>
      </c>
      <c r="F428" s="385">
        <v>0</v>
      </c>
      <c r="G428" s="382">
        <v>0</v>
      </c>
      <c r="H428" s="382">
        <v>0</v>
      </c>
      <c r="I428" s="382">
        <v>0</v>
      </c>
      <c r="J428" s="382">
        <v>0</v>
      </c>
      <c r="K428" s="382">
        <v>0</v>
      </c>
      <c r="P428" s="385"/>
      <c r="Q428" s="745">
        <f>IF(F428&lt;&gt;0,+F428/'A-4'!D$81,0)</f>
        <v>0</v>
      </c>
      <c r="R428" s="745">
        <f>IF(G428&lt;&gt;0,+G428/'A-4'!E$81,0)</f>
        <v>0</v>
      </c>
      <c r="S428" s="745">
        <f>IF(H428&lt;&gt;0,+H428/'A-4'!F$81,0)</f>
        <v>0</v>
      </c>
      <c r="T428" s="745">
        <f>IF(I428&lt;&gt;0,+I428/'A-4'!G$81,0)</f>
        <v>0</v>
      </c>
      <c r="U428" s="745">
        <f>IF(J428&lt;&gt;0,+J428/'A-4'!H$81,0)</f>
        <v>0</v>
      </c>
      <c r="V428" s="745">
        <f>IF(K428&lt;&gt;0,+K428/'A-4'!I$81,0)</f>
        <v>0</v>
      </c>
    </row>
    <row r="429" spans="1:22" s="764" customFormat="1" x14ac:dyDescent="0.2">
      <c r="A429" s="5"/>
      <c r="B429" s="249"/>
      <c r="C429" s="423">
        <v>0</v>
      </c>
      <c r="D429" s="424">
        <v>0</v>
      </c>
      <c r="E429" s="817">
        <v>0</v>
      </c>
      <c r="F429" s="385">
        <v>0</v>
      </c>
      <c r="G429" s="382">
        <v>0</v>
      </c>
      <c r="H429" s="382">
        <v>0</v>
      </c>
      <c r="I429" s="382">
        <v>0</v>
      </c>
      <c r="J429" s="382">
        <v>0</v>
      </c>
      <c r="K429" s="382">
        <v>0</v>
      </c>
      <c r="P429" s="385"/>
      <c r="Q429" s="745">
        <f>IF(F429&lt;&gt;0,+F429/'A-4'!D$82,0)</f>
        <v>0</v>
      </c>
      <c r="R429" s="745">
        <f>IF(G429&lt;&gt;0,+G429/'A-4'!E$82,0)</f>
        <v>0</v>
      </c>
      <c r="S429" s="745">
        <f>IF(H429&lt;&gt;0,+H429/'A-4'!F$82,0)</f>
        <v>0</v>
      </c>
      <c r="T429" s="745">
        <f>IF(I429&lt;&gt;0,+I429/'A-4'!G$82,0)</f>
        <v>0</v>
      </c>
      <c r="U429" s="745">
        <f>IF(J429&lt;&gt;0,+J429/'A-4'!H$82,0)</f>
        <v>0</v>
      </c>
      <c r="V429" s="745">
        <f>IF(K429&lt;&gt;0,+K429/'A-4'!I$82,0)</f>
        <v>0</v>
      </c>
    </row>
    <row r="430" spans="1:22" x14ac:dyDescent="0.2">
      <c r="A430" s="5"/>
      <c r="B430" s="249"/>
      <c r="C430" s="422" t="s">
        <v>73</v>
      </c>
      <c r="D430" s="416"/>
      <c r="E430" s="818"/>
      <c r="F430" s="386"/>
      <c r="G430" s="384"/>
      <c r="H430" s="384"/>
      <c r="I430" s="384"/>
      <c r="J430" s="384"/>
      <c r="K430" s="384"/>
      <c r="P430" s="386"/>
      <c r="Q430" s="384"/>
      <c r="R430" s="384"/>
      <c r="S430" s="384"/>
      <c r="T430" s="384"/>
      <c r="U430" s="384"/>
      <c r="V430" s="384"/>
    </row>
    <row r="431" spans="1:22" s="744" customFormat="1" x14ac:dyDescent="0.2">
      <c r="A431" s="5"/>
      <c r="B431" s="249"/>
      <c r="C431" s="423" t="str">
        <f t="array" ref="C431:D436">+'A-4'!$A$113:$B$119</f>
        <v>Labour</v>
      </c>
      <c r="D431" s="424" t="str">
        <v>Other</v>
      </c>
      <c r="E431" s="817">
        <f t="array" ref="E431:K436" ca="1">+'A-4'!$N$113:$T$119</f>
        <v>0</v>
      </c>
      <c r="F431" s="385">
        <f ca="1"/>
        <v>0</v>
      </c>
      <c r="G431" s="382">
        <f ca="1"/>
        <v>1.3051588274996624E-2</v>
      </c>
      <c r="H431" s="382">
        <f ca="1"/>
        <v>3.120771105733226E-2</v>
      </c>
      <c r="I431" s="382">
        <f ca="1"/>
        <v>5.2158330042801591E-2</v>
      </c>
      <c r="J431" s="382">
        <f ca="1"/>
        <v>7.1408307637099266E-2</v>
      </c>
      <c r="K431" s="382">
        <f ca="1"/>
        <v>8.8758059435815315E-2</v>
      </c>
      <c r="P431" s="385"/>
      <c r="Q431" s="745">
        <f ca="1">IF(F431&lt;&gt;0,+F431/'A-4'!D$113,0)</f>
        <v>0</v>
      </c>
      <c r="R431" s="745">
        <f ca="1">IF(G431&lt;&gt;0,+G431/'A-4'!E$113,0)</f>
        <v>2.8010343543944383</v>
      </c>
      <c r="S431" s="745">
        <f ca="1">IF(H431&lt;&gt;0,+H431/'A-4'!F$113,0)</f>
        <v>2.8216855535704584</v>
      </c>
      <c r="T431" s="745">
        <f ca="1">IF(I431&lt;&gt;0,+I431/'A-4'!G$113,0)</f>
        <v>2.8385288364307368</v>
      </c>
      <c r="U431" s="745">
        <f ca="1">IF(J431&lt;&gt;0,+J431/'A-4'!H$113,0)</f>
        <v>2.8553054523753696</v>
      </c>
      <c r="V431" s="745">
        <f ca="1">IF(K431&lt;&gt;0,+K431/'A-4'!I$113,0)</f>
        <v>2.8719771400390335</v>
      </c>
    </row>
    <row r="432" spans="1:22" s="744" customFormat="1" x14ac:dyDescent="0.2">
      <c r="A432" s="5"/>
      <c r="B432" s="249"/>
      <c r="C432" s="423">
        <v>0</v>
      </c>
      <c r="D432" s="424">
        <v>0</v>
      </c>
      <c r="E432" s="817">
        <v>0</v>
      </c>
      <c r="F432" s="385">
        <v>0</v>
      </c>
      <c r="G432" s="382">
        <v>0</v>
      </c>
      <c r="H432" s="382">
        <v>0</v>
      </c>
      <c r="I432" s="382">
        <v>0</v>
      </c>
      <c r="J432" s="382">
        <v>0</v>
      </c>
      <c r="K432" s="382">
        <v>0</v>
      </c>
      <c r="P432" s="385"/>
      <c r="Q432" s="745">
        <f>IF(F432&lt;&gt;0,+F432/'A-4'!D$114,0)</f>
        <v>0</v>
      </c>
      <c r="R432" s="745">
        <f>IF(G432&lt;&gt;0,+G432/'A-4'!E$114,0)</f>
        <v>0</v>
      </c>
      <c r="S432" s="745">
        <f>IF(H432&lt;&gt;0,+H432/'A-4'!F$114,0)</f>
        <v>0</v>
      </c>
      <c r="T432" s="745">
        <f>IF(I432&lt;&gt;0,+I432/'A-4'!G$114,0)</f>
        <v>0</v>
      </c>
      <c r="U432" s="745">
        <f>IF(J432&lt;&gt;0,+J432/'A-4'!H$114,0)</f>
        <v>0</v>
      </c>
      <c r="V432" s="745">
        <f>IF(K432&lt;&gt;0,+K432/'A-4'!I$114,0)</f>
        <v>0</v>
      </c>
    </row>
    <row r="433" spans="1:22" s="744" customFormat="1" x14ac:dyDescent="0.2">
      <c r="A433" s="5"/>
      <c r="B433" s="249"/>
      <c r="C433" s="423">
        <v>0</v>
      </c>
      <c r="D433" s="424">
        <v>0</v>
      </c>
      <c r="E433" s="817">
        <v>0</v>
      </c>
      <c r="F433" s="385">
        <v>0</v>
      </c>
      <c r="G433" s="382">
        <v>0</v>
      </c>
      <c r="H433" s="382">
        <v>0</v>
      </c>
      <c r="I433" s="382">
        <v>0</v>
      </c>
      <c r="J433" s="382">
        <v>0</v>
      </c>
      <c r="K433" s="382">
        <v>0</v>
      </c>
      <c r="P433" s="385"/>
      <c r="Q433" s="745">
        <f>IF(F433&lt;&gt;0,+F433/'A-4'!D$115,0)</f>
        <v>0</v>
      </c>
      <c r="R433" s="745">
        <f>IF(G433&lt;&gt;0,+G433/'A-4'!E$115,0)</f>
        <v>0</v>
      </c>
      <c r="S433" s="745">
        <f>IF(H433&lt;&gt;0,+H433/'A-4'!F$115,0)</f>
        <v>0</v>
      </c>
      <c r="T433" s="745">
        <f>IF(I433&lt;&gt;0,+I433/'A-4'!G$115,0)</f>
        <v>0</v>
      </c>
      <c r="U433" s="745">
        <f>IF(J433&lt;&gt;0,+J433/'A-4'!H$115,0)</f>
        <v>0</v>
      </c>
      <c r="V433" s="745">
        <f>IF(K433&lt;&gt;0,+K433/'A-4'!I$115,0)</f>
        <v>0</v>
      </c>
    </row>
    <row r="434" spans="1:22" s="744" customFormat="1" x14ac:dyDescent="0.2">
      <c r="A434" s="5"/>
      <c r="B434" s="249"/>
      <c r="C434" s="423">
        <v>0</v>
      </c>
      <c r="D434" s="424">
        <v>0</v>
      </c>
      <c r="E434" s="817">
        <v>0</v>
      </c>
      <c r="F434" s="385">
        <v>0</v>
      </c>
      <c r="G434" s="382">
        <v>0</v>
      </c>
      <c r="H434" s="382">
        <v>0</v>
      </c>
      <c r="I434" s="382">
        <v>0</v>
      </c>
      <c r="J434" s="382">
        <v>0</v>
      </c>
      <c r="K434" s="382">
        <v>0</v>
      </c>
      <c r="P434" s="385"/>
      <c r="Q434" s="745">
        <f>IF(F434&lt;&gt;0,+F434/'A-4'!D$116,0)</f>
        <v>0</v>
      </c>
      <c r="R434" s="745">
        <f>IF(G434&lt;&gt;0,+G434/'A-4'!E$116,0)</f>
        <v>0</v>
      </c>
      <c r="S434" s="745">
        <f>IF(H434&lt;&gt;0,+H434/'A-4'!F$116,0)</f>
        <v>0</v>
      </c>
      <c r="T434" s="745">
        <f>IF(I434&lt;&gt;0,+I434/'A-4'!G$116,0)</f>
        <v>0</v>
      </c>
      <c r="U434" s="745">
        <f>IF(J434&lt;&gt;0,+J434/'A-4'!H$116,0)</f>
        <v>0</v>
      </c>
      <c r="V434" s="745">
        <f>IF(K434&lt;&gt;0,+K434/'A-4'!I$116,0)</f>
        <v>0</v>
      </c>
    </row>
    <row r="435" spans="1:22" s="744" customFormat="1" x14ac:dyDescent="0.2">
      <c r="A435" s="5"/>
      <c r="B435" s="249"/>
      <c r="C435" s="423">
        <v>0</v>
      </c>
      <c r="D435" s="424">
        <v>0</v>
      </c>
      <c r="E435" s="817">
        <v>0</v>
      </c>
      <c r="F435" s="385">
        <v>0</v>
      </c>
      <c r="G435" s="382">
        <v>0</v>
      </c>
      <c r="H435" s="382">
        <v>0</v>
      </c>
      <c r="I435" s="382">
        <v>0</v>
      </c>
      <c r="J435" s="382">
        <v>0</v>
      </c>
      <c r="K435" s="382">
        <v>0</v>
      </c>
      <c r="P435" s="385"/>
      <c r="Q435" s="745">
        <f>IF(F435&lt;&gt;0,+F435/'A-4'!D$117,0)</f>
        <v>0</v>
      </c>
      <c r="R435" s="745">
        <f>IF(G435&lt;&gt;0,+G435/'A-4'!E$117,0)</f>
        <v>0</v>
      </c>
      <c r="S435" s="745">
        <f>IF(H435&lt;&gt;0,+H435/'A-4'!F$117,0)</f>
        <v>0</v>
      </c>
      <c r="T435" s="745">
        <f>IF(I435&lt;&gt;0,+I435/'A-4'!G$117,0)</f>
        <v>0</v>
      </c>
      <c r="U435" s="745">
        <f>IF(J435&lt;&gt;0,+J435/'A-4'!H$117,0)</f>
        <v>0</v>
      </c>
      <c r="V435" s="745">
        <f>IF(K435&lt;&gt;0,+K435/'A-4'!I$117,0)</f>
        <v>0</v>
      </c>
    </row>
    <row r="436" spans="1:22" s="744" customFormat="1" x14ac:dyDescent="0.2">
      <c r="A436" s="5"/>
      <c r="B436" s="249"/>
      <c r="C436" s="423">
        <v>0</v>
      </c>
      <c r="D436" s="424">
        <v>0</v>
      </c>
      <c r="E436" s="817">
        <v>0</v>
      </c>
      <c r="F436" s="385">
        <v>0</v>
      </c>
      <c r="G436" s="382">
        <v>0</v>
      </c>
      <c r="H436" s="382">
        <v>0</v>
      </c>
      <c r="I436" s="382">
        <v>0</v>
      </c>
      <c r="J436" s="382">
        <v>0</v>
      </c>
      <c r="K436" s="382">
        <v>0</v>
      </c>
      <c r="P436" s="385"/>
      <c r="Q436" s="745">
        <f>IF(F436&lt;&gt;0,+F436/'A-4'!D$118,0)</f>
        <v>0</v>
      </c>
      <c r="R436" s="745">
        <f>IF(G436&lt;&gt;0,+G436/'A-4'!E$118,0)</f>
        <v>0</v>
      </c>
      <c r="S436" s="745">
        <f>IF(H436&lt;&gt;0,+H436/'A-4'!F$118,0)</f>
        <v>0</v>
      </c>
      <c r="T436" s="745">
        <f>IF(I436&lt;&gt;0,+I436/'A-4'!G$118,0)</f>
        <v>0</v>
      </c>
      <c r="U436" s="745">
        <f>IF(J436&lt;&gt;0,+J436/'A-4'!H$118,0)</f>
        <v>0</v>
      </c>
      <c r="V436" s="745">
        <f>IF(K436&lt;&gt;0,+K436/'A-4'!I$118,0)</f>
        <v>0</v>
      </c>
    </row>
    <row r="437" spans="1:22" ht="25.5" x14ac:dyDescent="0.2">
      <c r="A437" s="5"/>
      <c r="B437" s="249" t="str">
        <f ca="1">+'I-4 History'!B264</f>
        <v>A-5</v>
      </c>
      <c r="C437" s="14" t="str">
        <f ca="1">+'I-4 History'!C264</f>
        <v>Real Estate &amp; Easements – Office and Depots</v>
      </c>
      <c r="D437" s="417"/>
      <c r="E437" s="504"/>
      <c r="F437" s="11"/>
      <c r="G437" s="11"/>
      <c r="H437" s="11"/>
      <c r="I437" s="11"/>
      <c r="J437" s="11"/>
      <c r="K437" s="11"/>
      <c r="P437" s="11"/>
      <c r="Q437" s="11"/>
      <c r="R437" s="11"/>
      <c r="S437" s="11"/>
      <c r="T437" s="11"/>
      <c r="U437" s="11"/>
      <c r="V437" s="11"/>
    </row>
    <row r="438" spans="1:22" x14ac:dyDescent="0.2">
      <c r="A438" s="5"/>
      <c r="B438" s="249"/>
      <c r="C438" s="422" t="s">
        <v>74</v>
      </c>
      <c r="D438" s="415"/>
      <c r="E438" s="504"/>
      <c r="F438" s="11"/>
      <c r="G438" s="11"/>
      <c r="H438" s="11"/>
      <c r="I438" s="11"/>
      <c r="J438" s="11"/>
      <c r="K438" s="11"/>
      <c r="P438" s="11"/>
      <c r="Q438" s="11"/>
      <c r="R438" s="11"/>
      <c r="S438" s="11"/>
      <c r="T438" s="11"/>
      <c r="U438" s="11"/>
      <c r="V438" s="11"/>
    </row>
    <row r="439" spans="1:22" x14ac:dyDescent="0.2">
      <c r="A439" s="5"/>
      <c r="B439" s="249"/>
      <c r="C439" s="423" t="str">
        <f t="array" ref="C439:D444">+'A-5'!$A$77:$B$82</f>
        <v>Output Growth</v>
      </c>
      <c r="D439" s="424" t="str">
        <v>Other</v>
      </c>
      <c r="E439" s="817">
        <f t="array" ref="E439:K444" ca="1">+'A-5'!$N$77:$T$82</f>
        <v>0</v>
      </c>
      <c r="F439" s="385">
        <f ca="1"/>
        <v>0</v>
      </c>
      <c r="G439" s="382">
        <f ca="1"/>
        <v>2.3344205583847519E-2</v>
      </c>
      <c r="H439" s="382">
        <f ca="1"/>
        <v>4.3339223258053367E-2</v>
      </c>
      <c r="I439" s="382">
        <f ca="1"/>
        <v>5.9647319248623591E-2</v>
      </c>
      <c r="J439" s="382">
        <f ca="1"/>
        <v>7.5890866631373996E-2</v>
      </c>
      <c r="K439" s="382">
        <f ca="1"/>
        <v>9.2032819776685051E-2</v>
      </c>
      <c r="L439" s="764"/>
      <c r="M439" s="764"/>
      <c r="N439" s="764"/>
      <c r="O439" s="764"/>
      <c r="P439" s="385"/>
      <c r="Q439" s="745">
        <f ca="1">IF(F439&lt;&gt;0,+F439/'A-5'!D$77,0)</f>
        <v>0</v>
      </c>
      <c r="R439" s="745">
        <f ca="1">IF(G439&lt;&gt;0,+G439/'A-5'!E$77,0)</f>
        <v>2.6886886862982453</v>
      </c>
      <c r="S439" s="745">
        <f ca="1">IF(H439&lt;&gt;0,+H439/'A-5'!F$77,0)</f>
        <v>2.6886886862982453</v>
      </c>
      <c r="T439" s="745">
        <f ca="1">IF(I439&lt;&gt;0,+I439/'A-5'!G$77,0)</f>
        <v>2.6886886862982453</v>
      </c>
      <c r="U439" s="745">
        <f ca="1">IF(J439&lt;&gt;0,+J439/'A-5'!H$77,0)</f>
        <v>2.6886886862982449</v>
      </c>
      <c r="V439" s="745">
        <f ca="1">IF(K439&lt;&gt;0,+K439/'A-5'!I$77,0)</f>
        <v>2.6886886862982453</v>
      </c>
    </row>
    <row r="440" spans="1:22" x14ac:dyDescent="0.2">
      <c r="A440" s="5"/>
      <c r="B440" s="249"/>
      <c r="C440" s="423" t="str">
        <v>Productivity Growth</v>
      </c>
      <c r="D440" s="424" t="str">
        <v>Other</v>
      </c>
      <c r="E440" s="817">
        <f ca="1"/>
        <v>0</v>
      </c>
      <c r="F440" s="385">
        <f ca="1"/>
        <v>0</v>
      </c>
      <c r="G440" s="382">
        <f ca="1"/>
        <v>0</v>
      </c>
      <c r="H440" s="382">
        <f ca="1"/>
        <v>0</v>
      </c>
      <c r="I440" s="382">
        <f ca="1"/>
        <v>0</v>
      </c>
      <c r="J440" s="382">
        <f ca="1"/>
        <v>0</v>
      </c>
      <c r="K440" s="382">
        <f ca="1"/>
        <v>0</v>
      </c>
      <c r="L440" s="764"/>
      <c r="M440" s="764"/>
      <c r="N440" s="764"/>
      <c r="O440" s="764"/>
      <c r="P440" s="385"/>
      <c r="Q440" s="745">
        <f ca="1">IF(F440&lt;&gt;0,+F440/'A-5'!D$78,0)</f>
        <v>0</v>
      </c>
      <c r="R440" s="745">
        <f ca="1">IF(G440&lt;&gt;0,+G440/'A-5'!E$78,0)</f>
        <v>0</v>
      </c>
      <c r="S440" s="745">
        <f ca="1">IF(H440&lt;&gt;0,+H440/'A-5'!F$78,0)</f>
        <v>0</v>
      </c>
      <c r="T440" s="745">
        <f ca="1">IF(I440&lt;&gt;0,+I440/'A-5'!G$78,0)</f>
        <v>0</v>
      </c>
      <c r="U440" s="745">
        <f ca="1">IF(J440&lt;&gt;0,+J440/'A-5'!H$78,0)</f>
        <v>0</v>
      </c>
      <c r="V440" s="745">
        <f ca="1">IF(K440&lt;&gt;0,+K440/'A-5'!I$78,0)</f>
        <v>0</v>
      </c>
    </row>
    <row r="441" spans="1:22" x14ac:dyDescent="0.2">
      <c r="A441" s="5"/>
      <c r="B441" s="249"/>
      <c r="C441" s="423">
        <v>0</v>
      </c>
      <c r="D441" s="424">
        <v>0</v>
      </c>
      <c r="E441" s="817">
        <v>0</v>
      </c>
      <c r="F441" s="385">
        <v>0</v>
      </c>
      <c r="G441" s="382">
        <v>0</v>
      </c>
      <c r="H441" s="382">
        <v>0</v>
      </c>
      <c r="I441" s="382">
        <v>0</v>
      </c>
      <c r="J441" s="382">
        <v>0</v>
      </c>
      <c r="K441" s="382">
        <v>0</v>
      </c>
      <c r="L441" s="764"/>
      <c r="M441" s="764"/>
      <c r="N441" s="764"/>
      <c r="O441" s="764"/>
      <c r="P441" s="385"/>
      <c r="Q441" s="745">
        <f>IF(F441&lt;&gt;0,+F441/'A-5'!D$79,0)</f>
        <v>0</v>
      </c>
      <c r="R441" s="745">
        <f>IF(G441&lt;&gt;0,+G441/'A-5'!E$79,0)</f>
        <v>0</v>
      </c>
      <c r="S441" s="745">
        <f>IF(H441&lt;&gt;0,+H441/'A-5'!F$79,0)</f>
        <v>0</v>
      </c>
      <c r="T441" s="745">
        <f>IF(I441&lt;&gt;0,+I441/'A-5'!G$79,0)</f>
        <v>0</v>
      </c>
      <c r="U441" s="745">
        <f>IF(J441&lt;&gt;0,+J441/'A-5'!H$79,0)</f>
        <v>0</v>
      </c>
      <c r="V441" s="745">
        <f>IF(K441&lt;&gt;0,+K441/'A-5'!I$79,0)</f>
        <v>0</v>
      </c>
    </row>
    <row r="442" spans="1:22" s="764" customFormat="1" x14ac:dyDescent="0.2">
      <c r="A442" s="5"/>
      <c r="B442" s="249"/>
      <c r="C442" s="423">
        <v>0</v>
      </c>
      <c r="D442" s="424">
        <v>0</v>
      </c>
      <c r="E442" s="817">
        <v>0</v>
      </c>
      <c r="F442" s="385">
        <v>0</v>
      </c>
      <c r="G442" s="382">
        <v>0</v>
      </c>
      <c r="H442" s="382">
        <v>0</v>
      </c>
      <c r="I442" s="382">
        <v>0</v>
      </c>
      <c r="J442" s="382">
        <v>0</v>
      </c>
      <c r="K442" s="382">
        <v>0</v>
      </c>
      <c r="P442" s="385"/>
      <c r="Q442" s="745">
        <f>IF(F442&lt;&gt;0,+F442/'A-5'!D$80,0)</f>
        <v>0</v>
      </c>
      <c r="R442" s="745">
        <f>IF(G442&lt;&gt;0,+G442/'A-5'!E$80,0)</f>
        <v>0</v>
      </c>
      <c r="S442" s="745">
        <f>IF(H442&lt;&gt;0,+H442/'A-5'!F$80,0)</f>
        <v>0</v>
      </c>
      <c r="T442" s="745">
        <f>IF(I442&lt;&gt;0,+I442/'A-5'!G$80,0)</f>
        <v>0</v>
      </c>
      <c r="U442" s="745">
        <f>IF(J442&lt;&gt;0,+J442/'A-5'!H$80,0)</f>
        <v>0</v>
      </c>
      <c r="V442" s="745">
        <f>IF(K442&lt;&gt;0,+K442/'A-5'!I$80,0)</f>
        <v>0</v>
      </c>
    </row>
    <row r="443" spans="1:22" s="764" customFormat="1" x14ac:dyDescent="0.2">
      <c r="A443" s="5"/>
      <c r="B443" s="249"/>
      <c r="C443" s="423">
        <v>0</v>
      </c>
      <c r="D443" s="424">
        <v>0</v>
      </c>
      <c r="E443" s="817">
        <v>0</v>
      </c>
      <c r="F443" s="385">
        <v>0</v>
      </c>
      <c r="G443" s="382">
        <v>0</v>
      </c>
      <c r="H443" s="382">
        <v>0</v>
      </c>
      <c r="I443" s="382">
        <v>0</v>
      </c>
      <c r="J443" s="382">
        <v>0</v>
      </c>
      <c r="K443" s="382">
        <v>0</v>
      </c>
      <c r="P443" s="385"/>
      <c r="Q443" s="745">
        <f>IF(F443&lt;&gt;0,+F443/'A-5'!D$81,0)</f>
        <v>0</v>
      </c>
      <c r="R443" s="745">
        <f>IF(G443&lt;&gt;0,+G443/'A-5'!E$81,0)</f>
        <v>0</v>
      </c>
      <c r="S443" s="745">
        <f>IF(H443&lt;&gt;0,+H443/'A-5'!F$81,0)</f>
        <v>0</v>
      </c>
      <c r="T443" s="745">
        <f>IF(I443&lt;&gt;0,+I443/'A-5'!G$81,0)</f>
        <v>0</v>
      </c>
      <c r="U443" s="745">
        <f>IF(J443&lt;&gt;0,+J443/'A-5'!H$81,0)</f>
        <v>0</v>
      </c>
      <c r="V443" s="745">
        <f>IF(K443&lt;&gt;0,+K443/'A-5'!I$81,0)</f>
        <v>0</v>
      </c>
    </row>
    <row r="444" spans="1:22" s="764" customFormat="1" x14ac:dyDescent="0.2">
      <c r="A444" s="5"/>
      <c r="B444" s="249"/>
      <c r="C444" s="423">
        <v>0</v>
      </c>
      <c r="D444" s="424">
        <v>0</v>
      </c>
      <c r="E444" s="817">
        <v>0</v>
      </c>
      <c r="F444" s="385">
        <v>0</v>
      </c>
      <c r="G444" s="382">
        <v>0</v>
      </c>
      <c r="H444" s="382">
        <v>0</v>
      </c>
      <c r="I444" s="382">
        <v>0</v>
      </c>
      <c r="J444" s="382">
        <v>0</v>
      </c>
      <c r="K444" s="382">
        <v>0</v>
      </c>
      <c r="P444" s="385"/>
      <c r="Q444" s="745">
        <f>IF(F444&lt;&gt;0,+F444/'A-5'!D$82,0)</f>
        <v>0</v>
      </c>
      <c r="R444" s="745">
        <f>IF(G444&lt;&gt;0,+G444/'A-5'!E$82,0)</f>
        <v>0</v>
      </c>
      <c r="S444" s="745">
        <f>IF(H444&lt;&gt;0,+H444/'A-5'!F$82,0)</f>
        <v>0</v>
      </c>
      <c r="T444" s="745">
        <f>IF(I444&lt;&gt;0,+I444/'A-5'!G$82,0)</f>
        <v>0</v>
      </c>
      <c r="U444" s="745">
        <f>IF(J444&lt;&gt;0,+J444/'A-5'!H$82,0)</f>
        <v>0</v>
      </c>
      <c r="V444" s="745">
        <f>IF(K444&lt;&gt;0,+K444/'A-5'!I$82,0)</f>
        <v>0</v>
      </c>
    </row>
    <row r="445" spans="1:22" x14ac:dyDescent="0.2">
      <c r="A445" s="5"/>
      <c r="B445" s="249"/>
      <c r="C445" s="422" t="s">
        <v>73</v>
      </c>
      <c r="D445" s="416"/>
      <c r="E445" s="818"/>
      <c r="F445" s="386"/>
      <c r="G445" s="384"/>
      <c r="H445" s="384"/>
      <c r="I445" s="384"/>
      <c r="J445" s="384"/>
      <c r="K445" s="384"/>
      <c r="P445" s="386"/>
      <c r="Q445" s="384"/>
      <c r="R445" s="384"/>
      <c r="S445" s="384"/>
      <c r="T445" s="384"/>
      <c r="U445" s="384"/>
      <c r="V445" s="384"/>
    </row>
    <row r="446" spans="1:22" s="744" customFormat="1" x14ac:dyDescent="0.2">
      <c r="A446" s="5"/>
      <c r="B446" s="249"/>
      <c r="C446" s="423" t="str">
        <f t="array" ref="C446:D451">+'A-5'!$A$113:$B$119</f>
        <v>Labour</v>
      </c>
      <c r="D446" s="424" t="str">
        <v>Other</v>
      </c>
      <c r="E446" s="817">
        <f t="array" ref="E446:K451" ca="1">+'A-5'!$N$113:$T$119</f>
        <v>0</v>
      </c>
      <c r="F446" s="385">
        <f ca="1"/>
        <v>0</v>
      </c>
      <c r="G446" s="382">
        <f ca="1"/>
        <v>1.2636880600040309E-2</v>
      </c>
      <c r="H446" s="382">
        <f ca="1"/>
        <v>3.0216101682242768E-2</v>
      </c>
      <c r="I446" s="382">
        <f ca="1"/>
        <v>5.0501025251545456E-2</v>
      </c>
      <c r="J446" s="382">
        <f ca="1"/>
        <v>6.9139344457385857E-2</v>
      </c>
      <c r="K446" s="382">
        <f ca="1"/>
        <v>8.593781658975673E-2</v>
      </c>
      <c r="P446" s="385"/>
      <c r="Q446" s="745">
        <f ca="1">IF(F446&lt;&gt;0,+F446/'A-5'!D$113,0)</f>
        <v>0</v>
      </c>
      <c r="R446" s="745">
        <f ca="1">IF(G446&lt;&gt;0,+G446/'A-5'!E$113,0)</f>
        <v>2.7120328918820928</v>
      </c>
      <c r="S446" s="745">
        <f ca="1">IF(H446&lt;&gt;0,+H446/'A-5'!F$113,0)</f>
        <v>2.7320279095562987</v>
      </c>
      <c r="T446" s="745">
        <f ca="1">IF(I446&lt;&gt;0,+I446/'A-5'!G$113,0)</f>
        <v>2.7483360055468689</v>
      </c>
      <c r="U446" s="745">
        <f ca="1">IF(J446&lt;&gt;0,+J446/'A-5'!H$113,0)</f>
        <v>2.7645795529296193</v>
      </c>
      <c r="V446" s="745">
        <f ca="1">IF(K446&lt;&gt;0,+K446/'A-5'!I$113,0)</f>
        <v>2.7807215060749302</v>
      </c>
    </row>
    <row r="447" spans="1:22" s="744" customFormat="1" x14ac:dyDescent="0.2">
      <c r="A447" s="5"/>
      <c r="B447" s="249"/>
      <c r="C447" s="423">
        <v>0</v>
      </c>
      <c r="D447" s="424">
        <v>0</v>
      </c>
      <c r="E447" s="817">
        <v>0</v>
      </c>
      <c r="F447" s="385">
        <v>0</v>
      </c>
      <c r="G447" s="382">
        <v>0</v>
      </c>
      <c r="H447" s="382">
        <v>0</v>
      </c>
      <c r="I447" s="382">
        <v>0</v>
      </c>
      <c r="J447" s="382">
        <v>0</v>
      </c>
      <c r="K447" s="382">
        <v>0</v>
      </c>
      <c r="P447" s="385"/>
      <c r="Q447" s="745">
        <f>IF(F447&lt;&gt;0,+F447/'A-5'!D$114,0)</f>
        <v>0</v>
      </c>
      <c r="R447" s="745">
        <f>IF(G447&lt;&gt;0,+G447/'A-5'!E$114,0)</f>
        <v>0</v>
      </c>
      <c r="S447" s="745">
        <f>IF(H447&lt;&gt;0,+H447/'A-5'!F$114,0)</f>
        <v>0</v>
      </c>
      <c r="T447" s="745">
        <f>IF(I447&lt;&gt;0,+I447/'A-5'!G$114,0)</f>
        <v>0</v>
      </c>
      <c r="U447" s="745">
        <f>IF(J447&lt;&gt;0,+J447/'A-5'!H$114,0)</f>
        <v>0</v>
      </c>
      <c r="V447" s="745">
        <f>IF(K447&lt;&gt;0,+K447/'A-5'!I$114,0)</f>
        <v>0</v>
      </c>
    </row>
    <row r="448" spans="1:22" s="744" customFormat="1" x14ac:dyDescent="0.2">
      <c r="A448" s="5"/>
      <c r="B448" s="249"/>
      <c r="C448" s="423">
        <v>0</v>
      </c>
      <c r="D448" s="424">
        <v>0</v>
      </c>
      <c r="E448" s="817">
        <v>0</v>
      </c>
      <c r="F448" s="385">
        <v>0</v>
      </c>
      <c r="G448" s="382">
        <v>0</v>
      </c>
      <c r="H448" s="382">
        <v>0</v>
      </c>
      <c r="I448" s="382">
        <v>0</v>
      </c>
      <c r="J448" s="382">
        <v>0</v>
      </c>
      <c r="K448" s="382">
        <v>0</v>
      </c>
      <c r="P448" s="385"/>
      <c r="Q448" s="745">
        <f>IF(F448&lt;&gt;0,+F448/'A-5'!D$115,0)</f>
        <v>0</v>
      </c>
      <c r="R448" s="745">
        <f>IF(G448&lt;&gt;0,+G448/'A-5'!E$115,0)</f>
        <v>0</v>
      </c>
      <c r="S448" s="745">
        <f>IF(H448&lt;&gt;0,+H448/'A-5'!F$115,0)</f>
        <v>0</v>
      </c>
      <c r="T448" s="745">
        <f>IF(I448&lt;&gt;0,+I448/'A-5'!G$115,0)</f>
        <v>0</v>
      </c>
      <c r="U448" s="745">
        <f>IF(J448&lt;&gt;0,+J448/'A-5'!H$115,0)</f>
        <v>0</v>
      </c>
      <c r="V448" s="745">
        <f>IF(K448&lt;&gt;0,+K448/'A-5'!I$115,0)</f>
        <v>0</v>
      </c>
    </row>
    <row r="449" spans="1:22" s="744" customFormat="1" x14ac:dyDescent="0.2">
      <c r="A449" s="5"/>
      <c r="B449" s="249"/>
      <c r="C449" s="423">
        <v>0</v>
      </c>
      <c r="D449" s="424">
        <v>0</v>
      </c>
      <c r="E449" s="817">
        <v>0</v>
      </c>
      <c r="F449" s="385">
        <v>0</v>
      </c>
      <c r="G449" s="382">
        <v>0</v>
      </c>
      <c r="H449" s="382">
        <v>0</v>
      </c>
      <c r="I449" s="382">
        <v>0</v>
      </c>
      <c r="J449" s="382">
        <v>0</v>
      </c>
      <c r="K449" s="382">
        <v>0</v>
      </c>
      <c r="P449" s="385"/>
      <c r="Q449" s="745">
        <f>IF(F449&lt;&gt;0,+F449/'A-5'!D$116,0)</f>
        <v>0</v>
      </c>
      <c r="R449" s="745">
        <f>IF(G449&lt;&gt;0,+G449/'A-5'!E$116,0)</f>
        <v>0</v>
      </c>
      <c r="S449" s="745">
        <f>IF(H449&lt;&gt;0,+H449/'A-5'!F$116,0)</f>
        <v>0</v>
      </c>
      <c r="T449" s="745">
        <f>IF(I449&lt;&gt;0,+I449/'A-5'!G$116,0)</f>
        <v>0</v>
      </c>
      <c r="U449" s="745">
        <f>IF(J449&lt;&gt;0,+J449/'A-5'!H$116,0)</f>
        <v>0</v>
      </c>
      <c r="V449" s="745">
        <f>IF(K449&lt;&gt;0,+K449/'A-5'!I$116,0)</f>
        <v>0</v>
      </c>
    </row>
    <row r="450" spans="1:22" s="744" customFormat="1" x14ac:dyDescent="0.2">
      <c r="A450" s="5"/>
      <c r="B450" s="249"/>
      <c r="C450" s="423">
        <v>0</v>
      </c>
      <c r="D450" s="424">
        <v>0</v>
      </c>
      <c r="E450" s="817">
        <v>0</v>
      </c>
      <c r="F450" s="385">
        <v>0</v>
      </c>
      <c r="G450" s="382">
        <v>0</v>
      </c>
      <c r="H450" s="382">
        <v>0</v>
      </c>
      <c r="I450" s="382">
        <v>0</v>
      </c>
      <c r="J450" s="382">
        <v>0</v>
      </c>
      <c r="K450" s="382">
        <v>0</v>
      </c>
      <c r="P450" s="385"/>
      <c r="Q450" s="745">
        <f>IF(F450&lt;&gt;0,+F450/'A-5'!D$117,0)</f>
        <v>0</v>
      </c>
      <c r="R450" s="745">
        <f>IF(G450&lt;&gt;0,+G450/'A-5'!E$117,0)</f>
        <v>0</v>
      </c>
      <c r="S450" s="745">
        <f>IF(H450&lt;&gt;0,+H450/'A-5'!F$117,0)</f>
        <v>0</v>
      </c>
      <c r="T450" s="745">
        <f>IF(I450&lt;&gt;0,+I450/'A-5'!G$117,0)</f>
        <v>0</v>
      </c>
      <c r="U450" s="745">
        <f>IF(J450&lt;&gt;0,+J450/'A-5'!H$117,0)</f>
        <v>0</v>
      </c>
      <c r="V450" s="745">
        <f>IF(K450&lt;&gt;0,+K450/'A-5'!I$117,0)</f>
        <v>0</v>
      </c>
    </row>
    <row r="451" spans="1:22" s="744" customFormat="1" x14ac:dyDescent="0.2">
      <c r="A451" s="5"/>
      <c r="B451" s="249"/>
      <c r="C451" s="423">
        <v>0</v>
      </c>
      <c r="D451" s="424">
        <v>0</v>
      </c>
      <c r="E451" s="817">
        <v>0</v>
      </c>
      <c r="F451" s="385">
        <v>0</v>
      </c>
      <c r="G451" s="382">
        <v>0</v>
      </c>
      <c r="H451" s="382">
        <v>0</v>
      </c>
      <c r="I451" s="382">
        <v>0</v>
      </c>
      <c r="J451" s="382">
        <v>0</v>
      </c>
      <c r="K451" s="382">
        <v>0</v>
      </c>
      <c r="P451" s="385"/>
      <c r="Q451" s="745">
        <f>IF(F451&lt;&gt;0,+F451/'A-5'!D$118,0)</f>
        <v>0</v>
      </c>
      <c r="R451" s="745">
        <f>IF(G451&lt;&gt;0,+G451/'A-5'!E$118,0)</f>
        <v>0</v>
      </c>
      <c r="S451" s="745">
        <f>IF(H451&lt;&gt;0,+H451/'A-5'!F$118,0)</f>
        <v>0</v>
      </c>
      <c r="T451" s="745">
        <f>IF(I451&lt;&gt;0,+I451/'A-5'!G$118,0)</f>
        <v>0</v>
      </c>
      <c r="U451" s="745">
        <f>IF(J451&lt;&gt;0,+J451/'A-5'!H$118,0)</f>
        <v>0</v>
      </c>
      <c r="V451" s="745">
        <f>IF(K451&lt;&gt;0,+K451/'A-5'!I$118,0)</f>
        <v>0</v>
      </c>
    </row>
    <row r="452" spans="1:22" x14ac:dyDescent="0.2">
      <c r="A452" s="5"/>
      <c r="B452" s="249" t="str">
        <f ca="1">+'I-4 History'!B273</f>
        <v>A-6</v>
      </c>
      <c r="C452" s="14" t="str">
        <f ca="1">+'I-4 History'!C273</f>
        <v>Audit Services</v>
      </c>
      <c r="D452" s="417"/>
      <c r="E452" s="504"/>
      <c r="F452" s="11"/>
      <c r="G452" s="11"/>
      <c r="H452" s="11"/>
      <c r="I452" s="11"/>
      <c r="J452" s="11"/>
      <c r="K452" s="11"/>
      <c r="P452" s="11"/>
      <c r="Q452" s="11"/>
      <c r="R452" s="11"/>
      <c r="S452" s="11"/>
      <c r="T452" s="11"/>
      <c r="U452" s="11"/>
      <c r="V452" s="11"/>
    </row>
    <row r="453" spans="1:22" x14ac:dyDescent="0.2">
      <c r="A453" s="5"/>
      <c r="B453" s="249"/>
      <c r="C453" s="422" t="s">
        <v>74</v>
      </c>
      <c r="D453" s="415"/>
      <c r="E453" s="504"/>
      <c r="F453" s="11"/>
      <c r="G453" s="11"/>
      <c r="H453" s="11"/>
      <c r="I453" s="11"/>
      <c r="J453" s="11"/>
      <c r="K453" s="11"/>
      <c r="P453" s="11"/>
      <c r="Q453" s="11"/>
      <c r="R453" s="11"/>
      <c r="S453" s="11"/>
      <c r="T453" s="11"/>
      <c r="U453" s="11"/>
      <c r="V453" s="11"/>
    </row>
    <row r="454" spans="1:22" x14ac:dyDescent="0.2">
      <c r="A454" s="5"/>
      <c r="B454" s="249"/>
      <c r="C454" s="423" t="str">
        <f t="array" ref="C454:D459">+'A-6'!$A$77:$B$82</f>
        <v>Output Growth</v>
      </c>
      <c r="D454" s="424" t="str">
        <v>Other</v>
      </c>
      <c r="E454" s="817">
        <f t="array" ref="E454:K459" ca="1">+'A-6'!$N$77:$T$82</f>
        <v>0</v>
      </c>
      <c r="F454" s="385">
        <f ca="1"/>
        <v>0</v>
      </c>
      <c r="G454" s="382">
        <f ca="1"/>
        <v>1.1822844142350566E-2</v>
      </c>
      <c r="H454" s="382">
        <f ca="1"/>
        <v>2.1949467502335483E-2</v>
      </c>
      <c r="I454" s="382">
        <f ca="1"/>
        <v>3.0208822332915497E-2</v>
      </c>
      <c r="J454" s="382">
        <f ca="1"/>
        <v>3.8435486047615888E-2</v>
      </c>
      <c r="K454" s="382">
        <f ca="1"/>
        <v>4.6610696615594603E-2</v>
      </c>
      <c r="L454" s="764"/>
      <c r="M454" s="764"/>
      <c r="N454" s="764"/>
      <c r="O454" s="764"/>
      <c r="P454" s="385"/>
      <c r="Q454" s="745">
        <f ca="1">IF(F454&lt;&gt;0,+F454/'A-6'!D$77,0)</f>
        <v>0</v>
      </c>
      <c r="R454" s="745">
        <f ca="1">IF(G454&lt;&gt;0,+G454/'A-6'!E$77,0)</f>
        <v>1.3617061060925706</v>
      </c>
      <c r="S454" s="745">
        <f ca="1">IF(H454&lt;&gt;0,+H454/'A-6'!F$77,0)</f>
        <v>1.3617061060925706</v>
      </c>
      <c r="T454" s="745">
        <f ca="1">IF(I454&lt;&gt;0,+I454/'A-6'!G$77,0)</f>
        <v>1.3617061060925706</v>
      </c>
      <c r="U454" s="745">
        <f ca="1">IF(J454&lt;&gt;0,+J454/'A-6'!H$77,0)</f>
        <v>1.3617061060925706</v>
      </c>
      <c r="V454" s="745">
        <f ca="1">IF(K454&lt;&gt;0,+K454/'A-6'!I$77,0)</f>
        <v>1.3617061060925706</v>
      </c>
    </row>
    <row r="455" spans="1:22" x14ac:dyDescent="0.2">
      <c r="A455" s="5"/>
      <c r="B455" s="249"/>
      <c r="C455" s="423" t="str">
        <v>Productivity Growth</v>
      </c>
      <c r="D455" s="424" t="str">
        <v>Other</v>
      </c>
      <c r="E455" s="817">
        <f ca="1"/>
        <v>0</v>
      </c>
      <c r="F455" s="385">
        <f ca="1"/>
        <v>0</v>
      </c>
      <c r="G455" s="382">
        <f ca="1"/>
        <v>0</v>
      </c>
      <c r="H455" s="382">
        <f ca="1"/>
        <v>0</v>
      </c>
      <c r="I455" s="382">
        <f ca="1"/>
        <v>0</v>
      </c>
      <c r="J455" s="382">
        <f ca="1"/>
        <v>0</v>
      </c>
      <c r="K455" s="382">
        <f ca="1"/>
        <v>0</v>
      </c>
      <c r="L455" s="764"/>
      <c r="M455" s="764"/>
      <c r="N455" s="764"/>
      <c r="O455" s="764"/>
      <c r="P455" s="385"/>
      <c r="Q455" s="745">
        <f ca="1">IF(F455&lt;&gt;0,+F455/'A-6'!D$78,0)</f>
        <v>0</v>
      </c>
      <c r="R455" s="745">
        <f ca="1">IF(G455&lt;&gt;0,+G455/'A-6'!E$78,0)</f>
        <v>0</v>
      </c>
      <c r="S455" s="745">
        <f ca="1">IF(H455&lt;&gt;0,+H455/'A-6'!F$78,0)</f>
        <v>0</v>
      </c>
      <c r="T455" s="745">
        <f ca="1">IF(I455&lt;&gt;0,+I455/'A-6'!G$78,0)</f>
        <v>0</v>
      </c>
      <c r="U455" s="745">
        <f ca="1">IF(J455&lt;&gt;0,+J455/'A-6'!H$78,0)</f>
        <v>0</v>
      </c>
      <c r="V455" s="745">
        <f ca="1">IF(K455&lt;&gt;0,+K455/'A-6'!I$78,0)</f>
        <v>0</v>
      </c>
    </row>
    <row r="456" spans="1:22" x14ac:dyDescent="0.2">
      <c r="A456" s="5"/>
      <c r="B456" s="249"/>
      <c r="C456" s="423">
        <v>0</v>
      </c>
      <c r="D456" s="424">
        <v>0</v>
      </c>
      <c r="E456" s="817">
        <v>0</v>
      </c>
      <c r="F456" s="385">
        <v>0</v>
      </c>
      <c r="G456" s="382">
        <v>0</v>
      </c>
      <c r="H456" s="382">
        <v>0</v>
      </c>
      <c r="I456" s="382">
        <v>0</v>
      </c>
      <c r="J456" s="382">
        <v>0</v>
      </c>
      <c r="K456" s="382">
        <v>0</v>
      </c>
      <c r="L456" s="764"/>
      <c r="M456" s="764"/>
      <c r="N456" s="764"/>
      <c r="O456" s="764"/>
      <c r="P456" s="385"/>
      <c r="Q456" s="745">
        <f>IF(F456&lt;&gt;0,+F456/'A-6'!D$79,0)</f>
        <v>0</v>
      </c>
      <c r="R456" s="745">
        <f>IF(G456&lt;&gt;0,+G456/'A-6'!E$79,0)</f>
        <v>0</v>
      </c>
      <c r="S456" s="745">
        <f>IF(H456&lt;&gt;0,+H456/'A-6'!F$79,0)</f>
        <v>0</v>
      </c>
      <c r="T456" s="745">
        <f>IF(I456&lt;&gt;0,+I456/'A-6'!G$79,0)</f>
        <v>0</v>
      </c>
      <c r="U456" s="745">
        <f>IF(J456&lt;&gt;0,+J456/'A-6'!H$79,0)</f>
        <v>0</v>
      </c>
      <c r="V456" s="745">
        <f>IF(K456&lt;&gt;0,+K456/'A-6'!I$79,0)</f>
        <v>0</v>
      </c>
    </row>
    <row r="457" spans="1:22" s="764" customFormat="1" x14ac:dyDescent="0.2">
      <c r="A457" s="5"/>
      <c r="B457" s="249"/>
      <c r="C457" s="423">
        <v>0</v>
      </c>
      <c r="D457" s="424">
        <v>0</v>
      </c>
      <c r="E457" s="817">
        <v>0</v>
      </c>
      <c r="F457" s="385">
        <v>0</v>
      </c>
      <c r="G457" s="382">
        <v>0</v>
      </c>
      <c r="H457" s="382">
        <v>0</v>
      </c>
      <c r="I457" s="382">
        <v>0</v>
      </c>
      <c r="J457" s="382">
        <v>0</v>
      </c>
      <c r="K457" s="382">
        <v>0</v>
      </c>
      <c r="P457" s="385"/>
      <c r="Q457" s="745">
        <f>IF(F457&lt;&gt;0,+F457/'A-6'!D$80,0)</f>
        <v>0</v>
      </c>
      <c r="R457" s="745">
        <f>IF(G457&lt;&gt;0,+G457/'A-6'!E$80,0)</f>
        <v>0</v>
      </c>
      <c r="S457" s="745">
        <f>IF(H457&lt;&gt;0,+H457/'A-6'!F$80,0)</f>
        <v>0</v>
      </c>
      <c r="T457" s="745">
        <f>IF(I457&lt;&gt;0,+I457/'A-6'!G$80,0)</f>
        <v>0</v>
      </c>
      <c r="U457" s="745">
        <f>IF(J457&lt;&gt;0,+J457/'A-6'!H$80,0)</f>
        <v>0</v>
      </c>
      <c r="V457" s="745">
        <f>IF(K457&lt;&gt;0,+K457/'A-6'!I$80,0)</f>
        <v>0</v>
      </c>
    </row>
    <row r="458" spans="1:22" s="764" customFormat="1" x14ac:dyDescent="0.2">
      <c r="A458" s="5"/>
      <c r="B458" s="249"/>
      <c r="C458" s="423">
        <v>0</v>
      </c>
      <c r="D458" s="424">
        <v>0</v>
      </c>
      <c r="E458" s="817">
        <v>0</v>
      </c>
      <c r="F458" s="385">
        <v>0</v>
      </c>
      <c r="G458" s="382">
        <v>0</v>
      </c>
      <c r="H458" s="382">
        <v>0</v>
      </c>
      <c r="I458" s="382">
        <v>0</v>
      </c>
      <c r="J458" s="382">
        <v>0</v>
      </c>
      <c r="K458" s="382">
        <v>0</v>
      </c>
      <c r="P458" s="385"/>
      <c r="Q458" s="745">
        <f>IF(F458&lt;&gt;0,+F458/'A-6'!D$81,0)</f>
        <v>0</v>
      </c>
      <c r="R458" s="745">
        <f>IF(G458&lt;&gt;0,+G458/'A-6'!E$81,0)</f>
        <v>0</v>
      </c>
      <c r="S458" s="745">
        <f>IF(H458&lt;&gt;0,+H458/'A-6'!F$81,0)</f>
        <v>0</v>
      </c>
      <c r="T458" s="745">
        <f>IF(I458&lt;&gt;0,+I458/'A-6'!G$81,0)</f>
        <v>0</v>
      </c>
      <c r="U458" s="745">
        <f>IF(J458&lt;&gt;0,+J458/'A-6'!H$81,0)</f>
        <v>0</v>
      </c>
      <c r="V458" s="745">
        <f>IF(K458&lt;&gt;0,+K458/'A-6'!I$81,0)</f>
        <v>0</v>
      </c>
    </row>
    <row r="459" spans="1:22" s="764" customFormat="1" x14ac:dyDescent="0.2">
      <c r="A459" s="5"/>
      <c r="B459" s="249"/>
      <c r="C459" s="423">
        <v>0</v>
      </c>
      <c r="D459" s="424">
        <v>0</v>
      </c>
      <c r="E459" s="817">
        <v>0</v>
      </c>
      <c r="F459" s="385">
        <v>0</v>
      </c>
      <c r="G459" s="382">
        <v>0</v>
      </c>
      <c r="H459" s="382">
        <v>0</v>
      </c>
      <c r="I459" s="382">
        <v>0</v>
      </c>
      <c r="J459" s="382">
        <v>0</v>
      </c>
      <c r="K459" s="382">
        <v>0</v>
      </c>
      <c r="P459" s="385"/>
      <c r="Q459" s="745">
        <f>IF(F459&lt;&gt;0,+F459/'A-6'!D$82,0)</f>
        <v>0</v>
      </c>
      <c r="R459" s="745">
        <f>IF(G459&lt;&gt;0,+G459/'A-6'!E$82,0)</f>
        <v>0</v>
      </c>
      <c r="S459" s="745">
        <f>IF(H459&lt;&gt;0,+H459/'A-6'!F$82,0)</f>
        <v>0</v>
      </c>
      <c r="T459" s="745">
        <f>IF(I459&lt;&gt;0,+I459/'A-6'!G$82,0)</f>
        <v>0</v>
      </c>
      <c r="U459" s="745">
        <f>IF(J459&lt;&gt;0,+J459/'A-6'!H$82,0)</f>
        <v>0</v>
      </c>
      <c r="V459" s="745">
        <f>IF(K459&lt;&gt;0,+K459/'A-6'!I$82,0)</f>
        <v>0</v>
      </c>
    </row>
    <row r="460" spans="1:22" x14ac:dyDescent="0.2">
      <c r="A460" s="5"/>
      <c r="B460" s="249"/>
      <c r="C460" s="422" t="s">
        <v>73</v>
      </c>
      <c r="D460" s="416"/>
      <c r="E460" s="818"/>
      <c r="F460" s="386"/>
      <c r="G460" s="384"/>
      <c r="H460" s="384"/>
      <c r="I460" s="384"/>
      <c r="J460" s="384"/>
      <c r="K460" s="384"/>
      <c r="P460" s="386"/>
      <c r="Q460" s="384"/>
      <c r="R460" s="384"/>
      <c r="S460" s="384"/>
      <c r="T460" s="384"/>
      <c r="U460" s="384"/>
      <c r="V460" s="384"/>
    </row>
    <row r="461" spans="1:22" s="744" customFormat="1" x14ac:dyDescent="0.2">
      <c r="A461" s="5"/>
      <c r="B461" s="249"/>
      <c r="C461" s="423" t="str">
        <f t="array" ref="C461:D466">+'A-6'!$A$113:$B$119</f>
        <v>Labour</v>
      </c>
      <c r="D461" s="424" t="str">
        <v>Other</v>
      </c>
      <c r="E461" s="817">
        <f t="array" ref="E461:K466" ca="1">+'A-6'!$N$113:$T$119</f>
        <v>0</v>
      </c>
      <c r="F461" s="385">
        <f ca="1"/>
        <v>0</v>
      </c>
      <c r="G461" s="382">
        <f ca="1"/>
        <v>6.4000408685205637E-3</v>
      </c>
      <c r="H461" s="382">
        <f ca="1"/>
        <v>1.5303166325169664E-2</v>
      </c>
      <c r="I461" s="382">
        <f ca="1"/>
        <v>2.5576614652119838E-2</v>
      </c>
      <c r="J461" s="382">
        <f ca="1"/>
        <v>3.5016128121727982E-2</v>
      </c>
      <c r="K461" s="382">
        <f ca="1"/>
        <v>4.3523837546119826E-2</v>
      </c>
      <c r="P461" s="385"/>
      <c r="Q461" s="745">
        <f ca="1">IF(F461&lt;&gt;0,+F461/'A-6'!D$113,0)</f>
        <v>0</v>
      </c>
      <c r="R461" s="745">
        <f ca="1">IF(G461&lt;&gt;0,+G461/'A-6'!E$113,0)</f>
        <v>1.3735289502349211</v>
      </c>
      <c r="S461" s="745">
        <f ca="1">IF(H461&lt;&gt;0,+H461/'A-6'!F$113,0)</f>
        <v>1.3836555735949061</v>
      </c>
      <c r="T461" s="745">
        <f ca="1">IF(I461&lt;&gt;0,+I461/'A-6'!G$113,0)</f>
        <v>1.3919149284254861</v>
      </c>
      <c r="U461" s="745">
        <f ca="1">IF(J461&lt;&gt;0,+J461/'A-6'!H$113,0)</f>
        <v>1.4001415921401865</v>
      </c>
      <c r="V461" s="745">
        <f ca="1">IF(K461&lt;&gt;0,+K461/'A-6'!I$113,0)</f>
        <v>1.4083168027081652</v>
      </c>
    </row>
    <row r="462" spans="1:22" s="744" customFormat="1" x14ac:dyDescent="0.2">
      <c r="A462" s="5"/>
      <c r="B462" s="249"/>
      <c r="C462" s="423">
        <v>0</v>
      </c>
      <c r="D462" s="424">
        <v>0</v>
      </c>
      <c r="E462" s="817">
        <v>0</v>
      </c>
      <c r="F462" s="385">
        <v>0</v>
      </c>
      <c r="G462" s="382">
        <v>0</v>
      </c>
      <c r="H462" s="382">
        <v>0</v>
      </c>
      <c r="I462" s="382">
        <v>0</v>
      </c>
      <c r="J462" s="382">
        <v>0</v>
      </c>
      <c r="K462" s="382">
        <v>0</v>
      </c>
      <c r="P462" s="385"/>
      <c r="Q462" s="745">
        <f>IF(F462&lt;&gt;0,+F462/'A-6'!D$114,0)</f>
        <v>0</v>
      </c>
      <c r="R462" s="745">
        <f>IF(G462&lt;&gt;0,+G462/'A-6'!E$114,0)</f>
        <v>0</v>
      </c>
      <c r="S462" s="745">
        <f>IF(H462&lt;&gt;0,+H462/'A-6'!F$114,0)</f>
        <v>0</v>
      </c>
      <c r="T462" s="745">
        <f>IF(I462&lt;&gt;0,+I462/'A-6'!G$114,0)</f>
        <v>0</v>
      </c>
      <c r="U462" s="745">
        <f>IF(J462&lt;&gt;0,+J462/'A-6'!H$114,0)</f>
        <v>0</v>
      </c>
      <c r="V462" s="745">
        <f>IF(K462&lt;&gt;0,+K462/'A-6'!I$114,0)</f>
        <v>0</v>
      </c>
    </row>
    <row r="463" spans="1:22" s="744" customFormat="1" x14ac:dyDescent="0.2">
      <c r="A463" s="5"/>
      <c r="B463" s="249"/>
      <c r="C463" s="423">
        <v>0</v>
      </c>
      <c r="D463" s="424">
        <v>0</v>
      </c>
      <c r="E463" s="817">
        <v>0</v>
      </c>
      <c r="F463" s="385">
        <v>0</v>
      </c>
      <c r="G463" s="382">
        <v>0</v>
      </c>
      <c r="H463" s="382">
        <v>0</v>
      </c>
      <c r="I463" s="382">
        <v>0</v>
      </c>
      <c r="J463" s="382">
        <v>0</v>
      </c>
      <c r="K463" s="382">
        <v>0</v>
      </c>
      <c r="P463" s="385"/>
      <c r="Q463" s="745">
        <f>IF(F463&lt;&gt;0,+F463/'A-6'!D$115,0)</f>
        <v>0</v>
      </c>
      <c r="R463" s="745">
        <f>IF(G463&lt;&gt;0,+G463/'A-6'!E$115,0)</f>
        <v>0</v>
      </c>
      <c r="S463" s="745">
        <f>IF(H463&lt;&gt;0,+H463/'A-6'!F$115,0)</f>
        <v>0</v>
      </c>
      <c r="T463" s="745">
        <f>IF(I463&lt;&gt;0,+I463/'A-6'!G$115,0)</f>
        <v>0</v>
      </c>
      <c r="U463" s="745">
        <f>IF(J463&lt;&gt;0,+J463/'A-6'!H$115,0)</f>
        <v>0</v>
      </c>
      <c r="V463" s="745">
        <f>IF(K463&lt;&gt;0,+K463/'A-6'!I$115,0)</f>
        <v>0</v>
      </c>
    </row>
    <row r="464" spans="1:22" s="744" customFormat="1" x14ac:dyDescent="0.2">
      <c r="A464" s="5"/>
      <c r="B464" s="249"/>
      <c r="C464" s="423">
        <v>0</v>
      </c>
      <c r="D464" s="424">
        <v>0</v>
      </c>
      <c r="E464" s="817">
        <v>0</v>
      </c>
      <c r="F464" s="385">
        <v>0</v>
      </c>
      <c r="G464" s="382">
        <v>0</v>
      </c>
      <c r="H464" s="382">
        <v>0</v>
      </c>
      <c r="I464" s="382">
        <v>0</v>
      </c>
      <c r="J464" s="382">
        <v>0</v>
      </c>
      <c r="K464" s="382">
        <v>0</v>
      </c>
      <c r="P464" s="385"/>
      <c r="Q464" s="745">
        <f>IF(F464&lt;&gt;0,+F464/'A-6'!D$116,0)</f>
        <v>0</v>
      </c>
      <c r="R464" s="745">
        <f>IF(G464&lt;&gt;0,+G464/'A-6'!E$116,0)</f>
        <v>0</v>
      </c>
      <c r="S464" s="745">
        <f>IF(H464&lt;&gt;0,+H464/'A-6'!F$116,0)</f>
        <v>0</v>
      </c>
      <c r="T464" s="745">
        <f>IF(I464&lt;&gt;0,+I464/'A-6'!G$116,0)</f>
        <v>0</v>
      </c>
      <c r="U464" s="745">
        <f>IF(J464&lt;&gt;0,+J464/'A-6'!H$116,0)</f>
        <v>0</v>
      </c>
      <c r="V464" s="745">
        <f>IF(K464&lt;&gt;0,+K464/'A-6'!I$116,0)</f>
        <v>0</v>
      </c>
    </row>
    <row r="465" spans="1:22" s="744" customFormat="1" x14ac:dyDescent="0.2">
      <c r="A465" s="5"/>
      <c r="B465" s="249"/>
      <c r="C465" s="423">
        <v>0</v>
      </c>
      <c r="D465" s="424">
        <v>0</v>
      </c>
      <c r="E465" s="817">
        <v>0</v>
      </c>
      <c r="F465" s="385">
        <v>0</v>
      </c>
      <c r="G465" s="382">
        <v>0</v>
      </c>
      <c r="H465" s="382">
        <v>0</v>
      </c>
      <c r="I465" s="382">
        <v>0</v>
      </c>
      <c r="J465" s="382">
        <v>0</v>
      </c>
      <c r="K465" s="382">
        <v>0</v>
      </c>
      <c r="P465" s="385"/>
      <c r="Q465" s="745">
        <f>IF(F465&lt;&gt;0,+F465/'A-6'!D$117,0)</f>
        <v>0</v>
      </c>
      <c r="R465" s="745">
        <f>IF(G465&lt;&gt;0,+G465/'A-6'!E$117,0)</f>
        <v>0</v>
      </c>
      <c r="S465" s="745">
        <f>IF(H465&lt;&gt;0,+H465/'A-6'!F$117,0)</f>
        <v>0</v>
      </c>
      <c r="T465" s="745">
        <f>IF(I465&lt;&gt;0,+I465/'A-6'!G$117,0)</f>
        <v>0</v>
      </c>
      <c r="U465" s="745">
        <f>IF(J465&lt;&gt;0,+J465/'A-6'!H$117,0)</f>
        <v>0</v>
      </c>
      <c r="V465" s="745">
        <f>IF(K465&lt;&gt;0,+K465/'A-6'!I$117,0)</f>
        <v>0</v>
      </c>
    </row>
    <row r="466" spans="1:22" s="744" customFormat="1" x14ac:dyDescent="0.2">
      <c r="A466" s="5"/>
      <c r="B466" s="249"/>
      <c r="C466" s="423">
        <v>0</v>
      </c>
      <c r="D466" s="424">
        <v>0</v>
      </c>
      <c r="E466" s="817">
        <v>0</v>
      </c>
      <c r="F466" s="385">
        <v>0</v>
      </c>
      <c r="G466" s="382">
        <v>0</v>
      </c>
      <c r="H466" s="382">
        <v>0</v>
      </c>
      <c r="I466" s="382">
        <v>0</v>
      </c>
      <c r="J466" s="382">
        <v>0</v>
      </c>
      <c r="K466" s="382">
        <v>0</v>
      </c>
      <c r="P466" s="385"/>
      <c r="Q466" s="745">
        <f>IF(F466&lt;&gt;0,+F466/'A-6'!D$118,0)</f>
        <v>0</v>
      </c>
      <c r="R466" s="745">
        <f>IF(G466&lt;&gt;0,+G466/'A-6'!E$118,0)</f>
        <v>0</v>
      </c>
      <c r="S466" s="745">
        <f>IF(H466&lt;&gt;0,+H466/'A-6'!F$118,0)</f>
        <v>0</v>
      </c>
      <c r="T466" s="745">
        <f>IF(I466&lt;&gt;0,+I466/'A-6'!G$118,0)</f>
        <v>0</v>
      </c>
      <c r="U466" s="745">
        <f>IF(J466&lt;&gt;0,+J466/'A-6'!H$118,0)</f>
        <v>0</v>
      </c>
      <c r="V466" s="745">
        <f>IF(K466&lt;&gt;0,+K466/'A-6'!I$118,0)</f>
        <v>0</v>
      </c>
    </row>
    <row r="467" spans="1:22" ht="25.5" x14ac:dyDescent="0.2">
      <c r="A467" s="5"/>
      <c r="B467" s="249" t="str">
        <f ca="1">+'I-4 History'!B282</f>
        <v>A-7</v>
      </c>
      <c r="C467" s="14" t="str">
        <f ca="1">+'I-4 History'!C282</f>
        <v xml:space="preserve">Risk &amp; Insurance – Shared Insurance Premiums </v>
      </c>
      <c r="D467" s="417"/>
      <c r="E467" s="504"/>
      <c r="F467" s="11"/>
      <c r="G467" s="11"/>
      <c r="H467" s="11"/>
      <c r="I467" s="11"/>
      <c r="J467" s="11"/>
      <c r="K467" s="11"/>
      <c r="P467" s="11"/>
      <c r="Q467" s="11"/>
      <c r="R467" s="11"/>
      <c r="S467" s="11"/>
      <c r="T467" s="11"/>
      <c r="U467" s="11"/>
      <c r="V467" s="11"/>
    </row>
    <row r="468" spans="1:22" x14ac:dyDescent="0.2">
      <c r="A468" s="5"/>
      <c r="B468" s="249"/>
      <c r="C468" s="422" t="s">
        <v>74</v>
      </c>
      <c r="D468" s="415"/>
      <c r="E468" s="504"/>
      <c r="F468" s="11"/>
      <c r="G468" s="11"/>
      <c r="H468" s="11"/>
      <c r="I468" s="11"/>
      <c r="J468" s="11"/>
      <c r="K468" s="11"/>
      <c r="P468" s="11"/>
      <c r="Q468" s="11"/>
      <c r="R468" s="11"/>
      <c r="S468" s="11"/>
      <c r="T468" s="11"/>
      <c r="U468" s="11"/>
      <c r="V468" s="11"/>
    </row>
    <row r="469" spans="1:22" x14ac:dyDescent="0.2">
      <c r="A469" s="5"/>
      <c r="B469" s="249"/>
      <c r="C469" s="423" t="str">
        <f t="array" ref="C469:D474">+'A-7'!$A$77:$B$82</f>
        <v>Output Growth</v>
      </c>
      <c r="D469" s="424" t="str">
        <v>Other</v>
      </c>
      <c r="E469" s="817">
        <f t="array" ref="E469:K474" ca="1">+'A-7'!$N$77:$T$82</f>
        <v>0</v>
      </c>
      <c r="F469" s="385">
        <f ca="1"/>
        <v>0</v>
      </c>
      <c r="G469" s="382">
        <f ca="1"/>
        <v>9.3415572813405467E-3</v>
      </c>
      <c r="H469" s="382">
        <f ca="1"/>
        <v>1.7342883446590386E-2</v>
      </c>
      <c r="I469" s="382">
        <f ca="1"/>
        <v>2.3868828923652243E-2</v>
      </c>
      <c r="J469" s="382">
        <f ca="1"/>
        <v>3.0368944242767031E-2</v>
      </c>
      <c r="K469" s="382">
        <f ca="1"/>
        <v>3.6828405002655759E-2</v>
      </c>
      <c r="L469" s="764"/>
      <c r="M469" s="764"/>
      <c r="N469" s="764"/>
      <c r="O469" s="764"/>
      <c r="P469" s="385"/>
      <c r="Q469" s="745">
        <f ca="1">IF(F469&lt;&gt;0,+F469/'A-7'!D$77,0)</f>
        <v>0</v>
      </c>
      <c r="R469" s="745">
        <f ca="1">IF(G469&lt;&gt;0,+G469/'A-7'!E$77,0)</f>
        <v>1.0759217864379214</v>
      </c>
      <c r="S469" s="745">
        <f ca="1">IF(H469&lt;&gt;0,+H469/'A-7'!F$77,0)</f>
        <v>1.0759217864379214</v>
      </c>
      <c r="T469" s="745">
        <f ca="1">IF(I469&lt;&gt;0,+I469/'A-7'!G$77,0)</f>
        <v>1.0759217864379214</v>
      </c>
      <c r="U469" s="745">
        <f ca="1">IF(J469&lt;&gt;0,+J469/'A-7'!H$77,0)</f>
        <v>1.0759217864379214</v>
      </c>
      <c r="V469" s="745">
        <f ca="1">IF(K469&lt;&gt;0,+K469/'A-7'!I$77,0)</f>
        <v>1.0759217864379214</v>
      </c>
    </row>
    <row r="470" spans="1:22" x14ac:dyDescent="0.2">
      <c r="A470" s="5"/>
      <c r="B470" s="249"/>
      <c r="C470" s="423" t="str">
        <v>Productivity Growth</v>
      </c>
      <c r="D470" s="424" t="str">
        <v>Other</v>
      </c>
      <c r="E470" s="817">
        <f ca="1"/>
        <v>0</v>
      </c>
      <c r="F470" s="385">
        <f ca="1"/>
        <v>0</v>
      </c>
      <c r="G470" s="382">
        <f ca="1"/>
        <v>0</v>
      </c>
      <c r="H470" s="382">
        <f ca="1"/>
        <v>0</v>
      </c>
      <c r="I470" s="382">
        <f ca="1"/>
        <v>0</v>
      </c>
      <c r="J470" s="382">
        <f ca="1"/>
        <v>0</v>
      </c>
      <c r="K470" s="382">
        <f ca="1"/>
        <v>0</v>
      </c>
      <c r="L470" s="764"/>
      <c r="M470" s="764"/>
      <c r="N470" s="764"/>
      <c r="O470" s="764"/>
      <c r="P470" s="385"/>
      <c r="Q470" s="745">
        <f ca="1">IF(F470&lt;&gt;0,+F470/'A-7'!D$78,0)</f>
        <v>0</v>
      </c>
      <c r="R470" s="745">
        <f ca="1">IF(G470&lt;&gt;0,+G470/'A-7'!E$78,0)</f>
        <v>0</v>
      </c>
      <c r="S470" s="745">
        <f ca="1">IF(H470&lt;&gt;0,+H470/'A-7'!F$78,0)</f>
        <v>0</v>
      </c>
      <c r="T470" s="745">
        <f ca="1">IF(I470&lt;&gt;0,+I470/'A-7'!G$78,0)</f>
        <v>0</v>
      </c>
      <c r="U470" s="745">
        <f ca="1">IF(J470&lt;&gt;0,+J470/'A-7'!H$78,0)</f>
        <v>0</v>
      </c>
      <c r="V470" s="745">
        <f ca="1">IF(K470&lt;&gt;0,+K470/'A-7'!I$78,0)</f>
        <v>0</v>
      </c>
    </row>
    <row r="471" spans="1:22" x14ac:dyDescent="0.2">
      <c r="A471" s="5"/>
      <c r="B471" s="249"/>
      <c r="C471" s="423">
        <v>0</v>
      </c>
      <c r="D471" s="424">
        <v>0</v>
      </c>
      <c r="E471" s="817">
        <v>0</v>
      </c>
      <c r="F471" s="385">
        <v>0</v>
      </c>
      <c r="G471" s="382">
        <v>0</v>
      </c>
      <c r="H471" s="382">
        <v>0</v>
      </c>
      <c r="I471" s="382">
        <v>0</v>
      </c>
      <c r="J471" s="382">
        <v>0</v>
      </c>
      <c r="K471" s="382">
        <v>0</v>
      </c>
      <c r="L471" s="764"/>
      <c r="M471" s="764"/>
      <c r="N471" s="764"/>
      <c r="O471" s="764"/>
      <c r="P471" s="385"/>
      <c r="Q471" s="745">
        <f>IF(F471&lt;&gt;0,+F471/'A-7'!D$79,0)</f>
        <v>0</v>
      </c>
      <c r="R471" s="745">
        <f>IF(G471&lt;&gt;0,+G471/'A-7'!E$79,0)</f>
        <v>0</v>
      </c>
      <c r="S471" s="745">
        <f>IF(H471&lt;&gt;0,+H471/'A-7'!F$79,0)</f>
        <v>0</v>
      </c>
      <c r="T471" s="745">
        <f>IF(I471&lt;&gt;0,+I471/'A-7'!G$79,0)</f>
        <v>0</v>
      </c>
      <c r="U471" s="745">
        <f>IF(J471&lt;&gt;0,+J471/'A-7'!H$79,0)</f>
        <v>0</v>
      </c>
      <c r="V471" s="745">
        <f>IF(K471&lt;&gt;0,+K471/'A-7'!I$79,0)</f>
        <v>0</v>
      </c>
    </row>
    <row r="472" spans="1:22" s="764" customFormat="1" x14ac:dyDescent="0.2">
      <c r="A472" s="5"/>
      <c r="B472" s="249"/>
      <c r="C472" s="423">
        <v>0</v>
      </c>
      <c r="D472" s="424">
        <v>0</v>
      </c>
      <c r="E472" s="817">
        <v>0</v>
      </c>
      <c r="F472" s="385">
        <v>0</v>
      </c>
      <c r="G472" s="382">
        <v>0</v>
      </c>
      <c r="H472" s="382">
        <v>0</v>
      </c>
      <c r="I472" s="382">
        <v>0</v>
      </c>
      <c r="J472" s="382">
        <v>0</v>
      </c>
      <c r="K472" s="382">
        <v>0</v>
      </c>
      <c r="P472" s="385"/>
      <c r="Q472" s="745">
        <f>IF(F472&lt;&gt;0,+F472/'A-7'!D$80,0)</f>
        <v>0</v>
      </c>
      <c r="R472" s="745">
        <f>IF(G472&lt;&gt;0,+G472/'A-7'!E$80,0)</f>
        <v>0</v>
      </c>
      <c r="S472" s="745">
        <f>IF(H472&lt;&gt;0,+H472/'A-7'!F$80,0)</f>
        <v>0</v>
      </c>
      <c r="T472" s="745">
        <f>IF(I472&lt;&gt;0,+I472/'A-7'!G$80,0)</f>
        <v>0</v>
      </c>
      <c r="U472" s="745">
        <f>IF(J472&lt;&gt;0,+J472/'A-7'!H$80,0)</f>
        <v>0</v>
      </c>
      <c r="V472" s="745">
        <f>IF(K472&lt;&gt;0,+K472/'A-7'!I$80,0)</f>
        <v>0</v>
      </c>
    </row>
    <row r="473" spans="1:22" s="764" customFormat="1" x14ac:dyDescent="0.2">
      <c r="A473" s="5"/>
      <c r="B473" s="249"/>
      <c r="C473" s="423">
        <v>0</v>
      </c>
      <c r="D473" s="424">
        <v>0</v>
      </c>
      <c r="E473" s="817">
        <v>0</v>
      </c>
      <c r="F473" s="385">
        <v>0</v>
      </c>
      <c r="G473" s="382">
        <v>0</v>
      </c>
      <c r="H473" s="382">
        <v>0</v>
      </c>
      <c r="I473" s="382">
        <v>0</v>
      </c>
      <c r="J473" s="382">
        <v>0</v>
      </c>
      <c r="K473" s="382">
        <v>0</v>
      </c>
      <c r="P473" s="385"/>
      <c r="Q473" s="745">
        <f>IF(F473&lt;&gt;0,+F473/'A-7'!D$81,0)</f>
        <v>0</v>
      </c>
      <c r="R473" s="745">
        <f>IF(G473&lt;&gt;0,+G473/'A-7'!E$81,0)</f>
        <v>0</v>
      </c>
      <c r="S473" s="745">
        <f>IF(H473&lt;&gt;0,+H473/'A-7'!F$81,0)</f>
        <v>0</v>
      </c>
      <c r="T473" s="745">
        <f>IF(I473&lt;&gt;0,+I473/'A-7'!G$81,0)</f>
        <v>0</v>
      </c>
      <c r="U473" s="745">
        <f>IF(J473&lt;&gt;0,+J473/'A-7'!H$81,0)</f>
        <v>0</v>
      </c>
      <c r="V473" s="745">
        <f>IF(K473&lt;&gt;0,+K473/'A-7'!I$81,0)</f>
        <v>0</v>
      </c>
    </row>
    <row r="474" spans="1:22" s="764" customFormat="1" x14ac:dyDescent="0.2">
      <c r="A474" s="5"/>
      <c r="B474" s="249"/>
      <c r="C474" s="423">
        <v>0</v>
      </c>
      <c r="D474" s="424">
        <v>0</v>
      </c>
      <c r="E474" s="817">
        <v>0</v>
      </c>
      <c r="F474" s="385">
        <v>0</v>
      </c>
      <c r="G474" s="382">
        <v>0</v>
      </c>
      <c r="H474" s="382">
        <v>0</v>
      </c>
      <c r="I474" s="382">
        <v>0</v>
      </c>
      <c r="J474" s="382">
        <v>0</v>
      </c>
      <c r="K474" s="382">
        <v>0</v>
      </c>
      <c r="P474" s="385"/>
      <c r="Q474" s="745">
        <f>IF(F474&lt;&gt;0,+F474/'A-7'!D$82,0)</f>
        <v>0</v>
      </c>
      <c r="R474" s="745">
        <f>IF(G474&lt;&gt;0,+G474/'A-7'!E$82,0)</f>
        <v>0</v>
      </c>
      <c r="S474" s="745">
        <f>IF(H474&lt;&gt;0,+H474/'A-7'!F$82,0)</f>
        <v>0</v>
      </c>
      <c r="T474" s="745">
        <f>IF(I474&lt;&gt;0,+I474/'A-7'!G$82,0)</f>
        <v>0</v>
      </c>
      <c r="U474" s="745">
        <f>IF(J474&lt;&gt;0,+J474/'A-7'!H$82,0)</f>
        <v>0</v>
      </c>
      <c r="V474" s="745">
        <f>IF(K474&lt;&gt;0,+K474/'A-7'!I$82,0)</f>
        <v>0</v>
      </c>
    </row>
    <row r="475" spans="1:22" x14ac:dyDescent="0.2">
      <c r="A475" s="5"/>
      <c r="B475" s="249"/>
      <c r="C475" s="422" t="s">
        <v>73</v>
      </c>
      <c r="D475" s="416"/>
      <c r="E475" s="818"/>
      <c r="F475" s="386"/>
      <c r="G475" s="384"/>
      <c r="H475" s="384"/>
      <c r="I475" s="384"/>
      <c r="J475" s="384"/>
      <c r="K475" s="384"/>
      <c r="P475" s="386"/>
      <c r="Q475" s="384"/>
      <c r="R475" s="384"/>
      <c r="S475" s="384"/>
      <c r="T475" s="384"/>
      <c r="U475" s="384"/>
      <c r="V475" s="384"/>
    </row>
    <row r="476" spans="1:22" s="744" customFormat="1" x14ac:dyDescent="0.2">
      <c r="A476" s="5"/>
      <c r="B476" s="249"/>
      <c r="C476" s="423" t="str">
        <f t="array" ref="C476:D481">+'A-7'!$A$113:$B$119</f>
        <v>Labour</v>
      </c>
      <c r="D476" s="424" t="str">
        <v>Other</v>
      </c>
      <c r="E476" s="817">
        <f t="array" ref="E476:K481" ca="1">+'A-7'!$N$113:$T$119</f>
        <v>0</v>
      </c>
      <c r="F476" s="385">
        <f ca="1"/>
        <v>0</v>
      </c>
      <c r="G476" s="382">
        <f ca="1"/>
        <v>5.0568499133000402E-3</v>
      </c>
      <c r="H476" s="382">
        <f ca="1"/>
        <v>1.2091456428861655E-2</v>
      </c>
      <c r="I476" s="382">
        <f ca="1"/>
        <v>2.0208793075407086E-2</v>
      </c>
      <c r="J476" s="382">
        <f ca="1"/>
        <v>2.7667214646614452E-2</v>
      </c>
      <c r="K476" s="382">
        <f ca="1"/>
        <v>3.4389391980938704E-2</v>
      </c>
      <c r="P476" s="385"/>
      <c r="Q476" s="745">
        <f ca="1">IF(F476&lt;&gt;0,+F476/'A-7'!D$113,0)</f>
        <v>0</v>
      </c>
      <c r="R476" s="745">
        <f ca="1">IF(G476&lt;&gt;0,+G476/'A-7'!E$113,0)</f>
        <v>1.0852633437192618</v>
      </c>
      <c r="S476" s="745">
        <f ca="1">IF(H476&lt;&gt;0,+H476/'A-7'!F$113,0)</f>
        <v>1.0932646698845117</v>
      </c>
      <c r="T476" s="745">
        <f ca="1">IF(I476&lt;&gt;0,+I476/'A-7'!G$113,0)</f>
        <v>1.0997906153615735</v>
      </c>
      <c r="U476" s="745">
        <f ca="1">IF(J476&lt;&gt;0,+J476/'A-7'!H$113,0)</f>
        <v>1.1062907306806884</v>
      </c>
      <c r="V476" s="745">
        <f ca="1">IF(K476&lt;&gt;0,+K476/'A-7'!I$113,0)</f>
        <v>1.1127501914405771</v>
      </c>
    </row>
    <row r="477" spans="1:22" s="744" customFormat="1" x14ac:dyDescent="0.2">
      <c r="A477" s="5"/>
      <c r="B477" s="249"/>
      <c r="C477" s="423">
        <v>0</v>
      </c>
      <c r="D477" s="424">
        <v>0</v>
      </c>
      <c r="E477" s="817">
        <v>0</v>
      </c>
      <c r="F477" s="385">
        <v>0</v>
      </c>
      <c r="G477" s="382">
        <v>0</v>
      </c>
      <c r="H477" s="382">
        <v>0</v>
      </c>
      <c r="I477" s="382">
        <v>0</v>
      </c>
      <c r="J477" s="382">
        <v>0</v>
      </c>
      <c r="K477" s="382">
        <v>0</v>
      </c>
      <c r="P477" s="385"/>
      <c r="Q477" s="745">
        <f>IF(F477&lt;&gt;0,+F477/'A-7'!D$114,0)</f>
        <v>0</v>
      </c>
      <c r="R477" s="745">
        <f>IF(G477&lt;&gt;0,+G477/'A-7'!E$114,0)</f>
        <v>0</v>
      </c>
      <c r="S477" s="745">
        <f>IF(H477&lt;&gt;0,+H477/'A-7'!F$114,0)</f>
        <v>0</v>
      </c>
      <c r="T477" s="745">
        <f>IF(I477&lt;&gt;0,+I477/'A-7'!G$114,0)</f>
        <v>0</v>
      </c>
      <c r="U477" s="745">
        <f>IF(J477&lt;&gt;0,+J477/'A-7'!H$114,0)</f>
        <v>0</v>
      </c>
      <c r="V477" s="745">
        <f>IF(K477&lt;&gt;0,+K477/'A-7'!I$114,0)</f>
        <v>0</v>
      </c>
    </row>
    <row r="478" spans="1:22" s="744" customFormat="1" x14ac:dyDescent="0.2">
      <c r="A478" s="5"/>
      <c r="B478" s="249"/>
      <c r="C478" s="423">
        <v>0</v>
      </c>
      <c r="D478" s="424">
        <v>0</v>
      </c>
      <c r="E478" s="817">
        <v>0</v>
      </c>
      <c r="F478" s="385">
        <v>0</v>
      </c>
      <c r="G478" s="382">
        <v>0</v>
      </c>
      <c r="H478" s="382">
        <v>0</v>
      </c>
      <c r="I478" s="382">
        <v>0</v>
      </c>
      <c r="J478" s="382">
        <v>0</v>
      </c>
      <c r="K478" s="382">
        <v>0</v>
      </c>
      <c r="P478" s="385"/>
      <c r="Q478" s="745">
        <f>IF(F478&lt;&gt;0,+F478/'A-7'!D$115,0)</f>
        <v>0</v>
      </c>
      <c r="R478" s="745">
        <f>IF(G478&lt;&gt;0,+G478/'A-7'!E$115,0)</f>
        <v>0</v>
      </c>
      <c r="S478" s="745">
        <f>IF(H478&lt;&gt;0,+H478/'A-7'!F$115,0)</f>
        <v>0</v>
      </c>
      <c r="T478" s="745">
        <f>IF(I478&lt;&gt;0,+I478/'A-7'!G$115,0)</f>
        <v>0</v>
      </c>
      <c r="U478" s="745">
        <f>IF(J478&lt;&gt;0,+J478/'A-7'!H$115,0)</f>
        <v>0</v>
      </c>
      <c r="V478" s="745">
        <f>IF(K478&lt;&gt;0,+K478/'A-7'!I$115,0)</f>
        <v>0</v>
      </c>
    </row>
    <row r="479" spans="1:22" s="744" customFormat="1" x14ac:dyDescent="0.2">
      <c r="A479" s="5"/>
      <c r="B479" s="249"/>
      <c r="C479" s="423">
        <v>0</v>
      </c>
      <c r="D479" s="424">
        <v>0</v>
      </c>
      <c r="E479" s="817">
        <v>0</v>
      </c>
      <c r="F479" s="385">
        <v>0</v>
      </c>
      <c r="G479" s="382">
        <v>0</v>
      </c>
      <c r="H479" s="382">
        <v>0</v>
      </c>
      <c r="I479" s="382">
        <v>0</v>
      </c>
      <c r="J479" s="382">
        <v>0</v>
      </c>
      <c r="K479" s="382">
        <v>0</v>
      </c>
      <c r="P479" s="385"/>
      <c r="Q479" s="745">
        <f>IF(F479&lt;&gt;0,+F479/'A-7'!D$116,0)</f>
        <v>0</v>
      </c>
      <c r="R479" s="745">
        <f>IF(G479&lt;&gt;0,+G479/'A-7'!E$116,0)</f>
        <v>0</v>
      </c>
      <c r="S479" s="745">
        <f>IF(H479&lt;&gt;0,+H479/'A-7'!F$116,0)</f>
        <v>0</v>
      </c>
      <c r="T479" s="745">
        <f>IF(I479&lt;&gt;0,+I479/'A-7'!G$116,0)</f>
        <v>0</v>
      </c>
      <c r="U479" s="745">
        <f>IF(J479&lt;&gt;0,+J479/'A-7'!H$116,0)</f>
        <v>0</v>
      </c>
      <c r="V479" s="745">
        <f>IF(K479&lt;&gt;0,+K479/'A-7'!I$116,0)</f>
        <v>0</v>
      </c>
    </row>
    <row r="480" spans="1:22" s="744" customFormat="1" x14ac:dyDescent="0.2">
      <c r="A480" s="5"/>
      <c r="B480" s="249"/>
      <c r="C480" s="423">
        <v>0</v>
      </c>
      <c r="D480" s="424">
        <v>0</v>
      </c>
      <c r="E480" s="817">
        <v>0</v>
      </c>
      <c r="F480" s="385">
        <v>0</v>
      </c>
      <c r="G480" s="382">
        <v>0</v>
      </c>
      <c r="H480" s="382">
        <v>0</v>
      </c>
      <c r="I480" s="382">
        <v>0</v>
      </c>
      <c r="J480" s="382">
        <v>0</v>
      </c>
      <c r="K480" s="382">
        <v>0</v>
      </c>
      <c r="P480" s="385"/>
      <c r="Q480" s="745">
        <f>IF(F480&lt;&gt;0,+F480/'A-7'!D$117,0)</f>
        <v>0</v>
      </c>
      <c r="R480" s="745">
        <f>IF(G480&lt;&gt;0,+G480/'A-7'!E$117,0)</f>
        <v>0</v>
      </c>
      <c r="S480" s="745">
        <f>IF(H480&lt;&gt;0,+H480/'A-7'!F$117,0)</f>
        <v>0</v>
      </c>
      <c r="T480" s="745">
        <f>IF(I480&lt;&gt;0,+I480/'A-7'!G$117,0)</f>
        <v>0</v>
      </c>
      <c r="U480" s="745">
        <f>IF(J480&lt;&gt;0,+J480/'A-7'!H$117,0)</f>
        <v>0</v>
      </c>
      <c r="V480" s="745">
        <f>IF(K480&lt;&gt;0,+K480/'A-7'!I$117,0)</f>
        <v>0</v>
      </c>
    </row>
    <row r="481" spans="1:22" s="744" customFormat="1" x14ac:dyDescent="0.2">
      <c r="A481" s="5"/>
      <c r="B481" s="249"/>
      <c r="C481" s="423">
        <v>0</v>
      </c>
      <c r="D481" s="424">
        <v>0</v>
      </c>
      <c r="E481" s="817">
        <v>0</v>
      </c>
      <c r="F481" s="385">
        <v>0</v>
      </c>
      <c r="G481" s="382">
        <v>0</v>
      </c>
      <c r="H481" s="382">
        <v>0</v>
      </c>
      <c r="I481" s="382">
        <v>0</v>
      </c>
      <c r="J481" s="382">
        <v>0</v>
      </c>
      <c r="K481" s="382">
        <v>0</v>
      </c>
      <c r="P481" s="385"/>
      <c r="Q481" s="745">
        <f>IF(F481&lt;&gt;0,+F481/'A-7'!D$118,0)</f>
        <v>0</v>
      </c>
      <c r="R481" s="745">
        <f>IF(G481&lt;&gt;0,+G481/'A-7'!E$118,0)</f>
        <v>0</v>
      </c>
      <c r="S481" s="745">
        <f>IF(H481&lt;&gt;0,+H481/'A-7'!F$118,0)</f>
        <v>0</v>
      </c>
      <c r="T481" s="745">
        <f>IF(I481&lt;&gt;0,+I481/'A-7'!G$118,0)</f>
        <v>0</v>
      </c>
      <c r="U481" s="745">
        <f>IF(J481&lt;&gt;0,+J481/'A-7'!H$118,0)</f>
        <v>0</v>
      </c>
      <c r="V481" s="745">
        <f>IF(K481&lt;&gt;0,+K481/'A-7'!I$118,0)</f>
        <v>0</v>
      </c>
    </row>
    <row r="482" spans="1:22" x14ac:dyDescent="0.2">
      <c r="A482" s="5"/>
      <c r="B482" s="249" t="str">
        <f ca="1">+'I-4 History'!B291</f>
        <v>A-8</v>
      </c>
      <c r="C482" s="14" t="str">
        <f ca="1">+'I-4 History'!C291</f>
        <v>Risk &amp; Insurance – Support Costs</v>
      </c>
      <c r="D482" s="417"/>
      <c r="E482" s="504"/>
      <c r="F482" s="11"/>
      <c r="G482" s="11"/>
      <c r="H482" s="11"/>
      <c r="I482" s="11"/>
      <c r="J482" s="11"/>
      <c r="K482" s="11"/>
      <c r="P482" s="11"/>
      <c r="Q482" s="11"/>
      <c r="R482" s="11"/>
      <c r="S482" s="11"/>
      <c r="T482" s="11"/>
      <c r="U482" s="11"/>
      <c r="V482" s="11"/>
    </row>
    <row r="483" spans="1:22" x14ac:dyDescent="0.2">
      <c r="A483" s="5"/>
      <c r="B483" s="249"/>
      <c r="C483" s="422" t="s">
        <v>74</v>
      </c>
      <c r="D483" s="415"/>
      <c r="E483" s="504"/>
      <c r="F483" s="11"/>
      <c r="G483" s="11"/>
      <c r="H483" s="11"/>
      <c r="I483" s="11"/>
      <c r="J483" s="11"/>
      <c r="K483" s="11"/>
      <c r="P483" s="11"/>
      <c r="Q483" s="11"/>
      <c r="R483" s="11"/>
      <c r="S483" s="11"/>
      <c r="T483" s="11"/>
      <c r="U483" s="11"/>
      <c r="V483" s="11"/>
    </row>
    <row r="484" spans="1:22" x14ac:dyDescent="0.2">
      <c r="A484" s="5"/>
      <c r="B484" s="249"/>
      <c r="C484" s="423" t="str">
        <f t="array" ref="C484:D489">+'A-8'!$A$77:$B$82</f>
        <v>Output Growth</v>
      </c>
      <c r="D484" s="424" t="str">
        <v>Other</v>
      </c>
      <c r="E484" s="817">
        <f t="array" ref="E484:K489" ca="1">+'A-8'!$N$77:$T$82</f>
        <v>0</v>
      </c>
      <c r="F484" s="385">
        <f ca="1"/>
        <v>0</v>
      </c>
      <c r="G484" s="382">
        <f ca="1"/>
        <v>1.1496855710425757E-2</v>
      </c>
      <c r="H484" s="382">
        <f ca="1"/>
        <v>2.1344260125284811E-2</v>
      </c>
      <c r="I484" s="382">
        <f ca="1"/>
        <v>2.9375881755840074E-2</v>
      </c>
      <c r="J484" s="382">
        <f ca="1"/>
        <v>3.7375713654774455E-2</v>
      </c>
      <c r="K484" s="382">
        <f ca="1"/>
        <v>4.5325511112200172E-2</v>
      </c>
      <c r="L484" s="764"/>
      <c r="M484" s="764"/>
      <c r="N484" s="764"/>
      <c r="O484" s="764"/>
      <c r="P484" s="385"/>
      <c r="Q484" s="745">
        <f ca="1">IF(F484&lt;&gt;0,+F484/'A-8'!D$77,0)</f>
        <v>0</v>
      </c>
      <c r="R484" s="745">
        <f ca="1">IF(G484&lt;&gt;0,+G484/'A-8'!E$77,0)</f>
        <v>1.324160111835786</v>
      </c>
      <c r="S484" s="745">
        <f ca="1">IF(H484&lt;&gt;0,+H484/'A-8'!F$77,0)</f>
        <v>1.324160111835786</v>
      </c>
      <c r="T484" s="745">
        <f ca="1">IF(I484&lt;&gt;0,+I484/'A-8'!G$77,0)</f>
        <v>1.324160111835786</v>
      </c>
      <c r="U484" s="745">
        <f ca="1">IF(J484&lt;&gt;0,+J484/'A-8'!H$77,0)</f>
        <v>1.324160111835786</v>
      </c>
      <c r="V484" s="745">
        <f ca="1">IF(K484&lt;&gt;0,+K484/'A-8'!I$77,0)</f>
        <v>1.324160111835786</v>
      </c>
    </row>
    <row r="485" spans="1:22" x14ac:dyDescent="0.2">
      <c r="A485" s="5"/>
      <c r="B485" s="249"/>
      <c r="C485" s="423" t="str">
        <v>Productivity Growth</v>
      </c>
      <c r="D485" s="424" t="str">
        <v>Other</v>
      </c>
      <c r="E485" s="817">
        <f ca="1"/>
        <v>0</v>
      </c>
      <c r="F485" s="385">
        <f ca="1"/>
        <v>0</v>
      </c>
      <c r="G485" s="382">
        <f ca="1"/>
        <v>0</v>
      </c>
      <c r="H485" s="382">
        <f ca="1"/>
        <v>0</v>
      </c>
      <c r="I485" s="382">
        <f ca="1"/>
        <v>0</v>
      </c>
      <c r="J485" s="382">
        <f ca="1"/>
        <v>0</v>
      </c>
      <c r="K485" s="382">
        <f ca="1"/>
        <v>0</v>
      </c>
      <c r="L485" s="764"/>
      <c r="M485" s="764"/>
      <c r="N485" s="764"/>
      <c r="O485" s="764"/>
      <c r="P485" s="385"/>
      <c r="Q485" s="745">
        <f ca="1">IF(F485&lt;&gt;0,+F485/'A-8'!D$78,0)</f>
        <v>0</v>
      </c>
      <c r="R485" s="745">
        <f ca="1">IF(G485&lt;&gt;0,+G485/'A-8'!E$78,0)</f>
        <v>0</v>
      </c>
      <c r="S485" s="745">
        <f ca="1">IF(H485&lt;&gt;0,+H485/'A-8'!F$78,0)</f>
        <v>0</v>
      </c>
      <c r="T485" s="745">
        <f ca="1">IF(I485&lt;&gt;0,+I485/'A-8'!G$78,0)</f>
        <v>0</v>
      </c>
      <c r="U485" s="745">
        <f ca="1">IF(J485&lt;&gt;0,+J485/'A-8'!H$78,0)</f>
        <v>0</v>
      </c>
      <c r="V485" s="745">
        <f ca="1">IF(K485&lt;&gt;0,+K485/'A-8'!I$78,0)</f>
        <v>0</v>
      </c>
    </row>
    <row r="486" spans="1:22" x14ac:dyDescent="0.2">
      <c r="A486" s="5"/>
      <c r="B486" s="249"/>
      <c r="C486" s="423">
        <v>0</v>
      </c>
      <c r="D486" s="424">
        <v>0</v>
      </c>
      <c r="E486" s="817">
        <v>0</v>
      </c>
      <c r="F486" s="385">
        <v>0</v>
      </c>
      <c r="G486" s="382">
        <v>0</v>
      </c>
      <c r="H486" s="382">
        <v>0</v>
      </c>
      <c r="I486" s="382">
        <v>0</v>
      </c>
      <c r="J486" s="382">
        <v>0</v>
      </c>
      <c r="K486" s="382">
        <v>0</v>
      </c>
      <c r="L486" s="764"/>
      <c r="M486" s="764"/>
      <c r="N486" s="764"/>
      <c r="O486" s="764"/>
      <c r="P486" s="385"/>
      <c r="Q486" s="745">
        <f>IF(F486&lt;&gt;0,+F486/'A-8'!D$79,0)</f>
        <v>0</v>
      </c>
      <c r="R486" s="745">
        <f>IF(G486&lt;&gt;0,+G486/'A-8'!E$79,0)</f>
        <v>0</v>
      </c>
      <c r="S486" s="745">
        <f>IF(H486&lt;&gt;0,+H486/'A-8'!F$79,0)</f>
        <v>0</v>
      </c>
      <c r="T486" s="745">
        <f>IF(I486&lt;&gt;0,+I486/'A-8'!G$79,0)</f>
        <v>0</v>
      </c>
      <c r="U486" s="745">
        <f>IF(J486&lt;&gt;0,+J486/'A-8'!H$79,0)</f>
        <v>0</v>
      </c>
      <c r="V486" s="745">
        <f>IF(K486&lt;&gt;0,+K486/'A-8'!I$79,0)</f>
        <v>0</v>
      </c>
    </row>
    <row r="487" spans="1:22" s="764" customFormat="1" x14ac:dyDescent="0.2">
      <c r="A487" s="5"/>
      <c r="B487" s="249"/>
      <c r="C487" s="423">
        <v>0</v>
      </c>
      <c r="D487" s="424">
        <v>0</v>
      </c>
      <c r="E487" s="817">
        <v>0</v>
      </c>
      <c r="F487" s="385">
        <v>0</v>
      </c>
      <c r="G487" s="382">
        <v>0</v>
      </c>
      <c r="H487" s="382">
        <v>0</v>
      </c>
      <c r="I487" s="382">
        <v>0</v>
      </c>
      <c r="J487" s="382">
        <v>0</v>
      </c>
      <c r="K487" s="382">
        <v>0</v>
      </c>
      <c r="P487" s="385"/>
      <c r="Q487" s="745">
        <f>IF(F487&lt;&gt;0,+F487/'A-8'!D$80,0)</f>
        <v>0</v>
      </c>
      <c r="R487" s="745">
        <f>IF(G487&lt;&gt;0,+G487/'A-8'!E$80,0)</f>
        <v>0</v>
      </c>
      <c r="S487" s="745">
        <f>IF(H487&lt;&gt;0,+H487/'A-8'!F$80,0)</f>
        <v>0</v>
      </c>
      <c r="T487" s="745">
        <f>IF(I487&lt;&gt;0,+I487/'A-8'!G$80,0)</f>
        <v>0</v>
      </c>
      <c r="U487" s="745">
        <f>IF(J487&lt;&gt;0,+J487/'A-8'!H$80,0)</f>
        <v>0</v>
      </c>
      <c r="V487" s="745">
        <f>IF(K487&lt;&gt;0,+K487/'A-8'!I$80,0)</f>
        <v>0</v>
      </c>
    </row>
    <row r="488" spans="1:22" s="764" customFormat="1" x14ac:dyDescent="0.2">
      <c r="A488" s="5"/>
      <c r="B488" s="249"/>
      <c r="C488" s="423">
        <v>0</v>
      </c>
      <c r="D488" s="424">
        <v>0</v>
      </c>
      <c r="E488" s="817">
        <v>0</v>
      </c>
      <c r="F488" s="385">
        <v>0</v>
      </c>
      <c r="G488" s="382">
        <v>0</v>
      </c>
      <c r="H488" s="382">
        <v>0</v>
      </c>
      <c r="I488" s="382">
        <v>0</v>
      </c>
      <c r="J488" s="382">
        <v>0</v>
      </c>
      <c r="K488" s="382">
        <v>0</v>
      </c>
      <c r="P488" s="385"/>
      <c r="Q488" s="745">
        <f>IF(F488&lt;&gt;0,+F488/'A-8'!D$81,0)</f>
        <v>0</v>
      </c>
      <c r="R488" s="745">
        <f>IF(G488&lt;&gt;0,+G488/'A-8'!E$81,0)</f>
        <v>0</v>
      </c>
      <c r="S488" s="745">
        <f>IF(H488&lt;&gt;0,+H488/'A-8'!F$81,0)</f>
        <v>0</v>
      </c>
      <c r="T488" s="745">
        <f>IF(I488&lt;&gt;0,+I488/'A-8'!G$81,0)</f>
        <v>0</v>
      </c>
      <c r="U488" s="745">
        <f>IF(J488&lt;&gt;0,+J488/'A-8'!H$81,0)</f>
        <v>0</v>
      </c>
      <c r="V488" s="745">
        <f>IF(K488&lt;&gt;0,+K488/'A-8'!I$81,0)</f>
        <v>0</v>
      </c>
    </row>
    <row r="489" spans="1:22" s="764" customFormat="1" x14ac:dyDescent="0.2">
      <c r="A489" s="5"/>
      <c r="B489" s="249"/>
      <c r="C489" s="423">
        <v>0</v>
      </c>
      <c r="D489" s="424">
        <v>0</v>
      </c>
      <c r="E489" s="817">
        <v>0</v>
      </c>
      <c r="F489" s="385">
        <v>0</v>
      </c>
      <c r="G489" s="382">
        <v>0</v>
      </c>
      <c r="H489" s="382">
        <v>0</v>
      </c>
      <c r="I489" s="382">
        <v>0</v>
      </c>
      <c r="J489" s="382">
        <v>0</v>
      </c>
      <c r="K489" s="382">
        <v>0</v>
      </c>
      <c r="P489" s="385"/>
      <c r="Q489" s="745">
        <f>IF(F489&lt;&gt;0,+F489/'A-8'!D$82,0)</f>
        <v>0</v>
      </c>
      <c r="R489" s="745">
        <f>IF(G489&lt;&gt;0,+G489/'A-8'!E$82,0)</f>
        <v>0</v>
      </c>
      <c r="S489" s="745">
        <f>IF(H489&lt;&gt;0,+H489/'A-8'!F$82,0)</f>
        <v>0</v>
      </c>
      <c r="T489" s="745">
        <f>IF(I489&lt;&gt;0,+I489/'A-8'!G$82,0)</f>
        <v>0</v>
      </c>
      <c r="U489" s="745">
        <f>IF(J489&lt;&gt;0,+J489/'A-8'!H$82,0)</f>
        <v>0</v>
      </c>
      <c r="V489" s="745">
        <f>IF(K489&lt;&gt;0,+K489/'A-8'!I$82,0)</f>
        <v>0</v>
      </c>
    </row>
    <row r="490" spans="1:22" x14ac:dyDescent="0.2">
      <c r="A490" s="5"/>
      <c r="B490" s="249"/>
      <c r="C490" s="422" t="s">
        <v>73</v>
      </c>
      <c r="D490" s="416"/>
      <c r="E490" s="818"/>
      <c r="F490" s="386"/>
      <c r="G490" s="384"/>
      <c r="H490" s="384"/>
      <c r="I490" s="384"/>
      <c r="J490" s="384"/>
      <c r="K490" s="384"/>
      <c r="P490" s="386"/>
      <c r="Q490" s="384"/>
      <c r="R490" s="384"/>
      <c r="S490" s="384"/>
      <c r="T490" s="384"/>
      <c r="U490" s="384"/>
      <c r="V490" s="384"/>
    </row>
    <row r="491" spans="1:22" s="744" customFormat="1" x14ac:dyDescent="0.2">
      <c r="A491" s="5"/>
      <c r="B491" s="249"/>
      <c r="C491" s="423" t="str">
        <f t="array" ref="C491:D496">+'A-8'!$A$113:$B$119</f>
        <v>Labour</v>
      </c>
      <c r="D491" s="424" t="str">
        <v>Other</v>
      </c>
      <c r="E491" s="817">
        <f t="array" ref="E491:K496" ca="1">+'A-8'!$N$113:$T$119</f>
        <v>0</v>
      </c>
      <c r="F491" s="385">
        <f ca="1"/>
        <v>0</v>
      </c>
      <c r="G491" s="382">
        <f ca="1"/>
        <v>6.223574084228768E-3</v>
      </c>
      <c r="H491" s="382">
        <f ca="1"/>
        <v>1.488121580854594E-2</v>
      </c>
      <c r="I491" s="382">
        <f ca="1"/>
        <v>2.4871396820944743E-2</v>
      </c>
      <c r="J491" s="382">
        <f ca="1"/>
        <v>3.4050636860823068E-2</v>
      </c>
      <c r="K491" s="382">
        <f ca="1"/>
        <v>4.2323765263834891E-2</v>
      </c>
      <c r="P491" s="385"/>
      <c r="Q491" s="745">
        <f ca="1">IF(F491&lt;&gt;0,+F491/'A-8'!D$113,0)</f>
        <v>0</v>
      </c>
      <c r="R491" s="745">
        <f ca="1">IF(G491&lt;&gt;0,+G491/'A-8'!E$113,0)</f>
        <v>1.3356569675462118</v>
      </c>
      <c r="S491" s="745">
        <f ca="1">IF(H491&lt;&gt;0,+H491/'A-8'!F$113,0)</f>
        <v>1.3455043719610709</v>
      </c>
      <c r="T491" s="745">
        <f ca="1">IF(I491&lt;&gt;0,+I491/'A-8'!G$113,0)</f>
        <v>1.353535993591626</v>
      </c>
      <c r="U491" s="745">
        <f ca="1">IF(J491&lt;&gt;0,+J491/'A-8'!H$113,0)</f>
        <v>1.3615358254905603</v>
      </c>
      <c r="V491" s="745">
        <f ca="1">IF(K491&lt;&gt;0,+K491/'A-8'!I$113,0)</f>
        <v>1.3694856229479861</v>
      </c>
    </row>
    <row r="492" spans="1:22" s="744" customFormat="1" x14ac:dyDescent="0.2">
      <c r="A492" s="5"/>
      <c r="B492" s="249"/>
      <c r="C492" s="423">
        <v>0</v>
      </c>
      <c r="D492" s="424">
        <v>0</v>
      </c>
      <c r="E492" s="817">
        <v>0</v>
      </c>
      <c r="F492" s="385">
        <v>0</v>
      </c>
      <c r="G492" s="382">
        <v>0</v>
      </c>
      <c r="H492" s="382">
        <v>0</v>
      </c>
      <c r="I492" s="382">
        <v>0</v>
      </c>
      <c r="J492" s="382">
        <v>0</v>
      </c>
      <c r="K492" s="382">
        <v>0</v>
      </c>
      <c r="P492" s="385"/>
      <c r="Q492" s="745">
        <f>IF(F492&lt;&gt;0,+F492/'A-8'!D$114,0)</f>
        <v>0</v>
      </c>
      <c r="R492" s="745">
        <f>IF(G492&lt;&gt;0,+G492/'A-8'!E$114,0)</f>
        <v>0</v>
      </c>
      <c r="S492" s="745">
        <f>IF(H492&lt;&gt;0,+H492/'A-8'!F$114,0)</f>
        <v>0</v>
      </c>
      <c r="T492" s="745">
        <f>IF(I492&lt;&gt;0,+I492/'A-8'!G$114,0)</f>
        <v>0</v>
      </c>
      <c r="U492" s="745">
        <f>IF(J492&lt;&gt;0,+J492/'A-8'!H$114,0)</f>
        <v>0</v>
      </c>
      <c r="V492" s="745">
        <f>IF(K492&lt;&gt;0,+K492/'A-8'!I$114,0)</f>
        <v>0</v>
      </c>
    </row>
    <row r="493" spans="1:22" s="744" customFormat="1" x14ac:dyDescent="0.2">
      <c r="A493" s="5"/>
      <c r="B493" s="249"/>
      <c r="C493" s="423">
        <v>0</v>
      </c>
      <c r="D493" s="424">
        <v>0</v>
      </c>
      <c r="E493" s="817">
        <v>0</v>
      </c>
      <c r="F493" s="385">
        <v>0</v>
      </c>
      <c r="G493" s="382">
        <v>0</v>
      </c>
      <c r="H493" s="382">
        <v>0</v>
      </c>
      <c r="I493" s="382">
        <v>0</v>
      </c>
      <c r="J493" s="382">
        <v>0</v>
      </c>
      <c r="K493" s="382">
        <v>0</v>
      </c>
      <c r="P493" s="385"/>
      <c r="Q493" s="745">
        <f>IF(F493&lt;&gt;0,+F493/'A-8'!D$115,0)</f>
        <v>0</v>
      </c>
      <c r="R493" s="745">
        <f>IF(G493&lt;&gt;0,+G493/'A-8'!E$115,0)</f>
        <v>0</v>
      </c>
      <c r="S493" s="745">
        <f>IF(H493&lt;&gt;0,+H493/'A-8'!F$115,0)</f>
        <v>0</v>
      </c>
      <c r="T493" s="745">
        <f>IF(I493&lt;&gt;0,+I493/'A-8'!G$115,0)</f>
        <v>0</v>
      </c>
      <c r="U493" s="745">
        <f>IF(J493&lt;&gt;0,+J493/'A-8'!H$115,0)</f>
        <v>0</v>
      </c>
      <c r="V493" s="745">
        <f>IF(K493&lt;&gt;0,+K493/'A-8'!I$115,0)</f>
        <v>0</v>
      </c>
    </row>
    <row r="494" spans="1:22" s="744" customFormat="1" x14ac:dyDescent="0.2">
      <c r="A494" s="5"/>
      <c r="B494" s="249"/>
      <c r="C494" s="423">
        <v>0</v>
      </c>
      <c r="D494" s="424">
        <v>0</v>
      </c>
      <c r="E494" s="817">
        <v>0</v>
      </c>
      <c r="F494" s="385">
        <v>0</v>
      </c>
      <c r="G494" s="382">
        <v>0</v>
      </c>
      <c r="H494" s="382">
        <v>0</v>
      </c>
      <c r="I494" s="382">
        <v>0</v>
      </c>
      <c r="J494" s="382">
        <v>0</v>
      </c>
      <c r="K494" s="382">
        <v>0</v>
      </c>
      <c r="P494" s="385"/>
      <c r="Q494" s="745">
        <f>IF(F494&lt;&gt;0,+F494/'A-8'!D$116,0)</f>
        <v>0</v>
      </c>
      <c r="R494" s="745">
        <f>IF(G494&lt;&gt;0,+G494/'A-8'!E$116,0)</f>
        <v>0</v>
      </c>
      <c r="S494" s="745">
        <f>IF(H494&lt;&gt;0,+H494/'A-8'!F$116,0)</f>
        <v>0</v>
      </c>
      <c r="T494" s="745">
        <f>IF(I494&lt;&gt;0,+I494/'A-8'!G$116,0)</f>
        <v>0</v>
      </c>
      <c r="U494" s="745">
        <f>IF(J494&lt;&gt;0,+J494/'A-8'!H$116,0)</f>
        <v>0</v>
      </c>
      <c r="V494" s="745">
        <f>IF(K494&lt;&gt;0,+K494/'A-8'!I$116,0)</f>
        <v>0</v>
      </c>
    </row>
    <row r="495" spans="1:22" s="744" customFormat="1" x14ac:dyDescent="0.2">
      <c r="A495" s="5"/>
      <c r="B495" s="249"/>
      <c r="C495" s="423">
        <v>0</v>
      </c>
      <c r="D495" s="424">
        <v>0</v>
      </c>
      <c r="E495" s="817">
        <v>0</v>
      </c>
      <c r="F495" s="385">
        <v>0</v>
      </c>
      <c r="G495" s="382">
        <v>0</v>
      </c>
      <c r="H495" s="382">
        <v>0</v>
      </c>
      <c r="I495" s="382">
        <v>0</v>
      </c>
      <c r="J495" s="382">
        <v>0</v>
      </c>
      <c r="K495" s="382">
        <v>0</v>
      </c>
      <c r="P495" s="385"/>
      <c r="Q495" s="745">
        <f>IF(F495&lt;&gt;0,+F495/'A-8'!D$117,0)</f>
        <v>0</v>
      </c>
      <c r="R495" s="745">
        <f>IF(G495&lt;&gt;0,+G495/'A-8'!E$117,0)</f>
        <v>0</v>
      </c>
      <c r="S495" s="745">
        <f>IF(H495&lt;&gt;0,+H495/'A-8'!F$117,0)</f>
        <v>0</v>
      </c>
      <c r="T495" s="745">
        <f>IF(I495&lt;&gt;0,+I495/'A-8'!G$117,0)</f>
        <v>0</v>
      </c>
      <c r="U495" s="745">
        <f>IF(J495&lt;&gt;0,+J495/'A-8'!H$117,0)</f>
        <v>0</v>
      </c>
      <c r="V495" s="745">
        <f>IF(K495&lt;&gt;0,+K495/'A-8'!I$117,0)</f>
        <v>0</v>
      </c>
    </row>
    <row r="496" spans="1:22" s="744" customFormat="1" x14ac:dyDescent="0.2">
      <c r="A496" s="5"/>
      <c r="B496" s="249"/>
      <c r="C496" s="423">
        <v>0</v>
      </c>
      <c r="D496" s="424">
        <v>0</v>
      </c>
      <c r="E496" s="817">
        <v>0</v>
      </c>
      <c r="F496" s="385">
        <v>0</v>
      </c>
      <c r="G496" s="382">
        <v>0</v>
      </c>
      <c r="H496" s="382">
        <v>0</v>
      </c>
      <c r="I496" s="382">
        <v>0</v>
      </c>
      <c r="J496" s="382">
        <v>0</v>
      </c>
      <c r="K496" s="382">
        <v>0</v>
      </c>
      <c r="P496" s="385"/>
      <c r="Q496" s="745">
        <f>IF(F496&lt;&gt;0,+F496/'A-8'!D$118,0)</f>
        <v>0</v>
      </c>
      <c r="R496" s="745">
        <f>IF(G496&lt;&gt;0,+G496/'A-8'!E$118,0)</f>
        <v>0</v>
      </c>
      <c r="S496" s="745">
        <f>IF(H496&lt;&gt;0,+H496/'A-8'!F$118,0)</f>
        <v>0</v>
      </c>
      <c r="T496" s="745">
        <f>IF(I496&lt;&gt;0,+I496/'A-8'!G$118,0)</f>
        <v>0</v>
      </c>
      <c r="U496" s="745">
        <f>IF(J496&lt;&gt;0,+J496/'A-8'!H$118,0)</f>
        <v>0</v>
      </c>
      <c r="V496" s="745">
        <f>IF(K496&lt;&gt;0,+K496/'A-8'!I$118,0)</f>
        <v>0</v>
      </c>
    </row>
    <row r="497" spans="1:22" s="842" customFormat="1" ht="17.25" customHeight="1" thickBot="1" x14ac:dyDescent="0.25">
      <c r="A497" s="5"/>
      <c r="B497" s="250"/>
      <c r="C497" s="435" t="str">
        <f>CONCATENATE("Total ", +C391)</f>
        <v>Total Company Secretary</v>
      </c>
      <c r="D497" s="420"/>
      <c r="E497" s="310">
        <f ca="1">SUBTOTAL(9,E391:E496)</f>
        <v>0</v>
      </c>
      <c r="F497" s="310">
        <f t="shared" ref="F497:K497" ca="1" si="5">SUBTOTAL(9,F391:F496)</f>
        <v>0</v>
      </c>
      <c r="G497" s="310">
        <f t="shared" ca="1" si="5"/>
        <v>0.15047567444131352</v>
      </c>
      <c r="H497" s="310">
        <f t="shared" ca="1" si="5"/>
        <v>0.3058884466460049</v>
      </c>
      <c r="I497" s="310">
        <f t="shared" ca="1" si="5"/>
        <v>0.45599672223725041</v>
      </c>
      <c r="J497" s="310">
        <f t="shared" ca="1" si="5"/>
        <v>0.5993605078348786</v>
      </c>
      <c r="K497" s="310">
        <f t="shared" ca="1" si="5"/>
        <v>0.73506095927974069</v>
      </c>
      <c r="P497" s="312"/>
      <c r="Q497" s="310"/>
      <c r="R497" s="310"/>
      <c r="S497" s="310"/>
      <c r="T497" s="310"/>
      <c r="U497" s="310"/>
      <c r="V497" s="310"/>
    </row>
    <row r="498" spans="1:22" s="842" customFormat="1" ht="18" x14ac:dyDescent="0.2">
      <c r="B498" s="251"/>
      <c r="C498" s="436" t="str">
        <f>+'I-3 Allocated'!A13</f>
        <v>Finance</v>
      </c>
      <c r="D498" s="421"/>
      <c r="E498" s="812"/>
      <c r="F498" s="265"/>
      <c r="G498" s="265"/>
      <c r="H498" s="265"/>
      <c r="I498" s="265"/>
      <c r="J498" s="265"/>
      <c r="K498" s="265"/>
      <c r="P498" s="265"/>
      <c r="Q498" s="265"/>
      <c r="R498" s="265"/>
      <c r="S498" s="265"/>
      <c r="T498" s="265"/>
      <c r="U498" s="265"/>
      <c r="V498" s="265"/>
    </row>
    <row r="499" spans="1:22" x14ac:dyDescent="0.2">
      <c r="A499" s="5"/>
      <c r="B499" s="249" t="str">
        <f ca="1">+'I-4 History'!B300</f>
        <v>A-9</v>
      </c>
      <c r="C499" s="14" t="str">
        <f ca="1">+'I-4 History'!C300</f>
        <v>CFO</v>
      </c>
      <c r="D499" s="417"/>
      <c r="E499" s="504"/>
      <c r="F499" s="11"/>
      <c r="G499" s="11"/>
      <c r="H499" s="11"/>
      <c r="I499" s="11"/>
      <c r="J499" s="11"/>
      <c r="K499" s="11"/>
      <c r="P499" s="11"/>
      <c r="Q499" s="11"/>
      <c r="R499" s="11"/>
      <c r="S499" s="11"/>
      <c r="T499" s="11"/>
      <c r="U499" s="11"/>
      <c r="V499" s="11"/>
    </row>
    <row r="500" spans="1:22" x14ac:dyDescent="0.2">
      <c r="A500" s="5"/>
      <c r="B500" s="249"/>
      <c r="C500" s="422" t="s">
        <v>74</v>
      </c>
      <c r="D500" s="415"/>
      <c r="E500" s="504"/>
      <c r="F500" s="11"/>
      <c r="G500" s="11"/>
      <c r="H500" s="11"/>
      <c r="I500" s="11"/>
      <c r="J500" s="11"/>
      <c r="K500" s="11"/>
      <c r="P500" s="11"/>
      <c r="Q500" s="11"/>
      <c r="R500" s="11"/>
      <c r="S500" s="11"/>
      <c r="T500" s="11"/>
      <c r="U500" s="11"/>
      <c r="V500" s="11"/>
    </row>
    <row r="501" spans="1:22" x14ac:dyDescent="0.2">
      <c r="A501" s="5"/>
      <c r="B501" s="249"/>
      <c r="C501" s="423" t="str">
        <f t="array" ref="C501:D506">+'A-9'!$A$77:$B$82</f>
        <v>Output Growth</v>
      </c>
      <c r="D501" s="424" t="str">
        <v>Other</v>
      </c>
      <c r="E501" s="817">
        <f t="array" ref="E501:K506" ca="1">+'A-9'!$N$77:$T$82</f>
        <v>0</v>
      </c>
      <c r="F501" s="385">
        <f ca="1"/>
        <v>0</v>
      </c>
      <c r="G501" s="382">
        <f ca="1"/>
        <v>2.1116243391585403E-2</v>
      </c>
      <c r="H501" s="382">
        <f ca="1"/>
        <v>3.9202944106718221E-2</v>
      </c>
      <c r="I501" s="382">
        <f ca="1"/>
        <v>5.3954601555644001E-2</v>
      </c>
      <c r="J501" s="382">
        <f ca="1"/>
        <v>6.8647870891578935E-2</v>
      </c>
      <c r="K501" s="382">
        <f ca="1"/>
        <v>8.324924210584736E-2</v>
      </c>
      <c r="L501" s="764"/>
      <c r="M501" s="764"/>
      <c r="N501" s="764"/>
      <c r="O501" s="764"/>
      <c r="P501" s="385"/>
      <c r="Q501" s="745">
        <f ca="1">IF(F501&lt;&gt;0,+F501/'A-9'!D$77,0)</f>
        <v>0</v>
      </c>
      <c r="R501" s="745">
        <f ca="1">IF(G501&lt;&gt;0,+G501/'A-9'!E$77,0)</f>
        <v>2.4320812503193472</v>
      </c>
      <c r="S501" s="745">
        <f ca="1">IF(H501&lt;&gt;0,+H501/'A-9'!F$77,0)</f>
        <v>2.4320812503193472</v>
      </c>
      <c r="T501" s="745">
        <f ca="1">IF(I501&lt;&gt;0,+I501/'A-9'!G$77,0)</f>
        <v>2.4320812503193472</v>
      </c>
      <c r="U501" s="745">
        <f ca="1">IF(J501&lt;&gt;0,+J501/'A-9'!H$77,0)</f>
        <v>2.4320812503193472</v>
      </c>
      <c r="V501" s="745">
        <f ca="1">IF(K501&lt;&gt;0,+K501/'A-9'!I$77,0)</f>
        <v>2.4320812503193472</v>
      </c>
    </row>
    <row r="502" spans="1:22" x14ac:dyDescent="0.2">
      <c r="A502" s="5"/>
      <c r="B502" s="249"/>
      <c r="C502" s="423" t="str">
        <v>Productivity Growth</v>
      </c>
      <c r="D502" s="424" t="str">
        <v>Other</v>
      </c>
      <c r="E502" s="817">
        <f ca="1"/>
        <v>0</v>
      </c>
      <c r="F502" s="385">
        <f ca="1"/>
        <v>0</v>
      </c>
      <c r="G502" s="382">
        <f ca="1"/>
        <v>0</v>
      </c>
      <c r="H502" s="382">
        <f ca="1"/>
        <v>0</v>
      </c>
      <c r="I502" s="382">
        <f ca="1"/>
        <v>0</v>
      </c>
      <c r="J502" s="382">
        <f ca="1"/>
        <v>0</v>
      </c>
      <c r="K502" s="382">
        <f ca="1"/>
        <v>0</v>
      </c>
      <c r="L502" s="764"/>
      <c r="M502" s="764"/>
      <c r="N502" s="764"/>
      <c r="O502" s="764"/>
      <c r="P502" s="385"/>
      <c r="Q502" s="745">
        <f ca="1">IF(F502&lt;&gt;0,+F502/'A-9'!D$78,0)</f>
        <v>0</v>
      </c>
      <c r="R502" s="745">
        <f ca="1">IF(G502&lt;&gt;0,+G502/'A-9'!E$78,0)</f>
        <v>0</v>
      </c>
      <c r="S502" s="745">
        <f ca="1">IF(H502&lt;&gt;0,+H502/'A-9'!F$78,0)</f>
        <v>0</v>
      </c>
      <c r="T502" s="745">
        <f ca="1">IF(I502&lt;&gt;0,+I502/'A-9'!G$78,0)</f>
        <v>0</v>
      </c>
      <c r="U502" s="745">
        <f ca="1">IF(J502&lt;&gt;0,+J502/'A-9'!H$78,0)</f>
        <v>0</v>
      </c>
      <c r="V502" s="745">
        <f ca="1">IF(K502&lt;&gt;0,+K502/'A-9'!I$78,0)</f>
        <v>0</v>
      </c>
    </row>
    <row r="503" spans="1:22" x14ac:dyDescent="0.2">
      <c r="A503" s="5"/>
      <c r="B503" s="249"/>
      <c r="C503" s="423">
        <v>0</v>
      </c>
      <c r="D503" s="424">
        <v>0</v>
      </c>
      <c r="E503" s="817">
        <v>0</v>
      </c>
      <c r="F503" s="385">
        <v>0</v>
      </c>
      <c r="G503" s="382">
        <v>0</v>
      </c>
      <c r="H503" s="382">
        <v>0</v>
      </c>
      <c r="I503" s="382">
        <v>0</v>
      </c>
      <c r="J503" s="382">
        <v>0</v>
      </c>
      <c r="K503" s="382">
        <v>0</v>
      </c>
      <c r="L503" s="764"/>
      <c r="M503" s="764"/>
      <c r="N503" s="764"/>
      <c r="O503" s="764"/>
      <c r="P503" s="385"/>
      <c r="Q503" s="745">
        <f>IF(F503&lt;&gt;0,+F503/'A-9'!D$79,0)</f>
        <v>0</v>
      </c>
      <c r="R503" s="745">
        <f>IF(G503&lt;&gt;0,+G503/'A-9'!E$79,0)</f>
        <v>0</v>
      </c>
      <c r="S503" s="745">
        <f>IF(H503&lt;&gt;0,+H503/'A-9'!F$79,0)</f>
        <v>0</v>
      </c>
      <c r="T503" s="745">
        <f>IF(I503&lt;&gt;0,+I503/'A-9'!G$79,0)</f>
        <v>0</v>
      </c>
      <c r="U503" s="745">
        <f>IF(J503&lt;&gt;0,+J503/'A-9'!H$79,0)</f>
        <v>0</v>
      </c>
      <c r="V503" s="745">
        <f>IF(K503&lt;&gt;0,+K503/'A-9'!I$79,0)</f>
        <v>0</v>
      </c>
    </row>
    <row r="504" spans="1:22" s="764" customFormat="1" x14ac:dyDescent="0.2">
      <c r="A504" s="5"/>
      <c r="B504" s="249"/>
      <c r="C504" s="423">
        <v>0</v>
      </c>
      <c r="D504" s="424">
        <v>0</v>
      </c>
      <c r="E504" s="817">
        <v>0</v>
      </c>
      <c r="F504" s="385">
        <v>0</v>
      </c>
      <c r="G504" s="382">
        <v>0</v>
      </c>
      <c r="H504" s="382">
        <v>0</v>
      </c>
      <c r="I504" s="382">
        <v>0</v>
      </c>
      <c r="J504" s="382">
        <v>0</v>
      </c>
      <c r="K504" s="382">
        <v>0</v>
      </c>
      <c r="P504" s="385"/>
      <c r="Q504" s="745">
        <f>IF(F504&lt;&gt;0,+F504/'A-9'!D$80,0)</f>
        <v>0</v>
      </c>
      <c r="R504" s="745">
        <f>IF(G504&lt;&gt;0,+G504/'A-9'!E$80,0)</f>
        <v>0</v>
      </c>
      <c r="S504" s="745">
        <f>IF(H504&lt;&gt;0,+H504/'A-9'!F$80,0)</f>
        <v>0</v>
      </c>
      <c r="T504" s="745">
        <f>IF(I504&lt;&gt;0,+I504/'A-9'!G$80,0)</f>
        <v>0</v>
      </c>
      <c r="U504" s="745">
        <f>IF(J504&lt;&gt;0,+J504/'A-9'!H$80,0)</f>
        <v>0</v>
      </c>
      <c r="V504" s="745">
        <f>IF(K504&lt;&gt;0,+K504/'A-9'!I$80,0)</f>
        <v>0</v>
      </c>
    </row>
    <row r="505" spans="1:22" s="764" customFormat="1" x14ac:dyDescent="0.2">
      <c r="A505" s="5"/>
      <c r="B505" s="249"/>
      <c r="C505" s="423">
        <v>0</v>
      </c>
      <c r="D505" s="424">
        <v>0</v>
      </c>
      <c r="E505" s="817">
        <v>0</v>
      </c>
      <c r="F505" s="385">
        <v>0</v>
      </c>
      <c r="G505" s="382">
        <v>0</v>
      </c>
      <c r="H505" s="382">
        <v>0</v>
      </c>
      <c r="I505" s="382">
        <v>0</v>
      </c>
      <c r="J505" s="382">
        <v>0</v>
      </c>
      <c r="K505" s="382">
        <v>0</v>
      </c>
      <c r="P505" s="385"/>
      <c r="Q505" s="745">
        <f>IF(F505&lt;&gt;0,+F505/'A-9'!D$81,0)</f>
        <v>0</v>
      </c>
      <c r="R505" s="745">
        <f>IF(G505&lt;&gt;0,+G505/'A-9'!E$81,0)</f>
        <v>0</v>
      </c>
      <c r="S505" s="745">
        <f>IF(H505&lt;&gt;0,+H505/'A-9'!F$81,0)</f>
        <v>0</v>
      </c>
      <c r="T505" s="745">
        <f>IF(I505&lt;&gt;0,+I505/'A-9'!G$81,0)</f>
        <v>0</v>
      </c>
      <c r="U505" s="745">
        <f>IF(J505&lt;&gt;0,+J505/'A-9'!H$81,0)</f>
        <v>0</v>
      </c>
      <c r="V505" s="745">
        <f>IF(K505&lt;&gt;0,+K505/'A-9'!I$81,0)</f>
        <v>0</v>
      </c>
    </row>
    <row r="506" spans="1:22" s="764" customFormat="1" x14ac:dyDescent="0.2">
      <c r="A506" s="5"/>
      <c r="B506" s="249"/>
      <c r="C506" s="423">
        <v>0</v>
      </c>
      <c r="D506" s="424">
        <v>0</v>
      </c>
      <c r="E506" s="817">
        <v>0</v>
      </c>
      <c r="F506" s="385">
        <v>0</v>
      </c>
      <c r="G506" s="382">
        <v>0</v>
      </c>
      <c r="H506" s="382">
        <v>0</v>
      </c>
      <c r="I506" s="382">
        <v>0</v>
      </c>
      <c r="J506" s="382">
        <v>0</v>
      </c>
      <c r="K506" s="382">
        <v>0</v>
      </c>
      <c r="P506" s="385"/>
      <c r="Q506" s="745">
        <f>IF(F506&lt;&gt;0,+F506/'A-9'!D$82,0)</f>
        <v>0</v>
      </c>
      <c r="R506" s="745">
        <f>IF(G506&lt;&gt;0,+G506/'A-9'!E$82,0)</f>
        <v>0</v>
      </c>
      <c r="S506" s="745">
        <f>IF(H506&lt;&gt;0,+H506/'A-9'!F$82,0)</f>
        <v>0</v>
      </c>
      <c r="T506" s="745">
        <f>IF(I506&lt;&gt;0,+I506/'A-9'!G$82,0)</f>
        <v>0</v>
      </c>
      <c r="U506" s="745">
        <f>IF(J506&lt;&gt;0,+J506/'A-9'!H$82,0)</f>
        <v>0</v>
      </c>
      <c r="V506" s="745">
        <f>IF(K506&lt;&gt;0,+K506/'A-9'!I$82,0)</f>
        <v>0</v>
      </c>
    </row>
    <row r="507" spans="1:22" x14ac:dyDescent="0.2">
      <c r="A507" s="5"/>
      <c r="B507" s="249"/>
      <c r="C507" s="422" t="s">
        <v>73</v>
      </c>
      <c r="D507" s="416"/>
      <c r="E507" s="818"/>
      <c r="F507" s="386"/>
      <c r="G507" s="384"/>
      <c r="H507" s="384"/>
      <c r="I507" s="384"/>
      <c r="J507" s="384"/>
      <c r="K507" s="384"/>
      <c r="P507" s="386"/>
      <c r="Q507" s="384"/>
      <c r="R507" s="384"/>
      <c r="S507" s="384"/>
      <c r="T507" s="384"/>
      <c r="U507" s="384"/>
      <c r="V507" s="384"/>
    </row>
    <row r="508" spans="1:22" s="744" customFormat="1" x14ac:dyDescent="0.2">
      <c r="A508" s="5"/>
      <c r="B508" s="249"/>
      <c r="C508" s="423" t="str">
        <f t="array" ref="C508:D513">+'A-9'!$A$113:$B$119</f>
        <v>Labour</v>
      </c>
      <c r="D508" s="424" t="str">
        <v>Other</v>
      </c>
      <c r="E508" s="817">
        <f t="array" ref="E508:K513" ca="1">+'A-9'!$N$113:$T$119</f>
        <v>0</v>
      </c>
      <c r="F508" s="385">
        <f ca="1"/>
        <v>0</v>
      </c>
      <c r="G508" s="382">
        <f ca="1"/>
        <v>1.1430821473123551E-2</v>
      </c>
      <c r="H508" s="382">
        <f ca="1"/>
        <v>2.7332288313491191E-2</v>
      </c>
      <c r="I508" s="382">
        <f ca="1"/>
        <v>4.5681226414237004E-2</v>
      </c>
      <c r="J508" s="382">
        <f ca="1"/>
        <v>6.2540711452053366E-2</v>
      </c>
      <c r="K508" s="382">
        <f ca="1"/>
        <v>7.7735943728423865E-2</v>
      </c>
      <c r="P508" s="385"/>
      <c r="Q508" s="745">
        <f ca="1">IF(F508&lt;&gt;0,+F508/'A-9'!D$113,0)</f>
        <v>0</v>
      </c>
      <c r="R508" s="745">
        <f ca="1">IF(G508&lt;&gt;0,+G508/'A-9'!E$113,0)</f>
        <v>2.4531974937109324</v>
      </c>
      <c r="S508" s="745">
        <f ca="1">IF(H508&lt;&gt;0,+H508/'A-9'!F$113,0)</f>
        <v>2.4712841944260653</v>
      </c>
      <c r="T508" s="745">
        <f ca="1">IF(I508&lt;&gt;0,+I508/'A-9'!G$113,0)</f>
        <v>2.4860358518749912</v>
      </c>
      <c r="U508" s="745">
        <f ca="1">IF(J508&lt;&gt;0,+J508/'A-9'!H$113,0)</f>
        <v>2.5007291212109255</v>
      </c>
      <c r="V508" s="745">
        <f ca="1">IF(K508&lt;&gt;0,+K508/'A-9'!I$113,0)</f>
        <v>2.5153304924251945</v>
      </c>
    </row>
    <row r="509" spans="1:22" s="744" customFormat="1" x14ac:dyDescent="0.2">
      <c r="A509" s="5"/>
      <c r="B509" s="249"/>
      <c r="C509" s="423">
        <v>0</v>
      </c>
      <c r="D509" s="424">
        <v>0</v>
      </c>
      <c r="E509" s="817">
        <v>0</v>
      </c>
      <c r="F509" s="385">
        <v>0</v>
      </c>
      <c r="G509" s="382">
        <v>0</v>
      </c>
      <c r="H509" s="382">
        <v>0</v>
      </c>
      <c r="I509" s="382">
        <v>0</v>
      </c>
      <c r="J509" s="382">
        <v>0</v>
      </c>
      <c r="K509" s="382">
        <v>0</v>
      </c>
      <c r="P509" s="385"/>
      <c r="Q509" s="745">
        <f>IF(F509&lt;&gt;0,+F509/'A-9'!D$114,0)</f>
        <v>0</v>
      </c>
      <c r="R509" s="745">
        <f>IF(G509&lt;&gt;0,+G509/'A-9'!E$114,0)</f>
        <v>0</v>
      </c>
      <c r="S509" s="745">
        <f>IF(H509&lt;&gt;0,+H509/'A-9'!F$114,0)</f>
        <v>0</v>
      </c>
      <c r="T509" s="745">
        <f>IF(I509&lt;&gt;0,+I509/'A-9'!G$114,0)</f>
        <v>0</v>
      </c>
      <c r="U509" s="745">
        <f>IF(J509&lt;&gt;0,+J509/'A-9'!H$114,0)</f>
        <v>0</v>
      </c>
      <c r="V509" s="745">
        <f>IF(K509&lt;&gt;0,+K509/'A-9'!I$114,0)</f>
        <v>0</v>
      </c>
    </row>
    <row r="510" spans="1:22" s="744" customFormat="1" x14ac:dyDescent="0.2">
      <c r="A510" s="5"/>
      <c r="B510" s="249"/>
      <c r="C510" s="423">
        <v>0</v>
      </c>
      <c r="D510" s="424">
        <v>0</v>
      </c>
      <c r="E510" s="817">
        <v>0</v>
      </c>
      <c r="F510" s="385">
        <v>0</v>
      </c>
      <c r="G510" s="382">
        <v>0</v>
      </c>
      <c r="H510" s="382">
        <v>0</v>
      </c>
      <c r="I510" s="382">
        <v>0</v>
      </c>
      <c r="J510" s="382">
        <v>0</v>
      </c>
      <c r="K510" s="382">
        <v>0</v>
      </c>
      <c r="P510" s="385"/>
      <c r="Q510" s="745">
        <f>IF(F510&lt;&gt;0,+F510/'A-9'!D$115,0)</f>
        <v>0</v>
      </c>
      <c r="R510" s="745">
        <f>IF(G510&lt;&gt;0,+G510/'A-9'!E$115,0)</f>
        <v>0</v>
      </c>
      <c r="S510" s="745">
        <f>IF(H510&lt;&gt;0,+H510/'A-9'!F$115,0)</f>
        <v>0</v>
      </c>
      <c r="T510" s="745">
        <f>IF(I510&lt;&gt;0,+I510/'A-9'!G$115,0)</f>
        <v>0</v>
      </c>
      <c r="U510" s="745">
        <f>IF(J510&lt;&gt;0,+J510/'A-9'!H$115,0)</f>
        <v>0</v>
      </c>
      <c r="V510" s="745">
        <f>IF(K510&lt;&gt;0,+K510/'A-9'!I$115,0)</f>
        <v>0</v>
      </c>
    </row>
    <row r="511" spans="1:22" s="744" customFormat="1" x14ac:dyDescent="0.2">
      <c r="A511" s="5"/>
      <c r="B511" s="249"/>
      <c r="C511" s="423">
        <v>0</v>
      </c>
      <c r="D511" s="424">
        <v>0</v>
      </c>
      <c r="E511" s="817">
        <v>0</v>
      </c>
      <c r="F511" s="385">
        <v>0</v>
      </c>
      <c r="G511" s="382">
        <v>0</v>
      </c>
      <c r="H511" s="382">
        <v>0</v>
      </c>
      <c r="I511" s="382">
        <v>0</v>
      </c>
      <c r="J511" s="382">
        <v>0</v>
      </c>
      <c r="K511" s="382">
        <v>0</v>
      </c>
      <c r="P511" s="385"/>
      <c r="Q511" s="745">
        <f>IF(F511&lt;&gt;0,+F511/'A-9'!D$116,0)</f>
        <v>0</v>
      </c>
      <c r="R511" s="745">
        <f>IF(G511&lt;&gt;0,+G511/'A-9'!E$116,0)</f>
        <v>0</v>
      </c>
      <c r="S511" s="745">
        <f>IF(H511&lt;&gt;0,+H511/'A-9'!F$116,0)</f>
        <v>0</v>
      </c>
      <c r="T511" s="745">
        <f>IF(I511&lt;&gt;0,+I511/'A-9'!G$116,0)</f>
        <v>0</v>
      </c>
      <c r="U511" s="745">
        <f>IF(J511&lt;&gt;0,+J511/'A-9'!H$116,0)</f>
        <v>0</v>
      </c>
      <c r="V511" s="745">
        <f>IF(K511&lt;&gt;0,+K511/'A-9'!I$116,0)</f>
        <v>0</v>
      </c>
    </row>
    <row r="512" spans="1:22" s="744" customFormat="1" x14ac:dyDescent="0.2">
      <c r="A512" s="5"/>
      <c r="B512" s="249"/>
      <c r="C512" s="423">
        <v>0</v>
      </c>
      <c r="D512" s="424">
        <v>0</v>
      </c>
      <c r="E512" s="817">
        <v>0</v>
      </c>
      <c r="F512" s="385">
        <v>0</v>
      </c>
      <c r="G512" s="382">
        <v>0</v>
      </c>
      <c r="H512" s="382">
        <v>0</v>
      </c>
      <c r="I512" s="382">
        <v>0</v>
      </c>
      <c r="J512" s="382">
        <v>0</v>
      </c>
      <c r="K512" s="382">
        <v>0</v>
      </c>
      <c r="P512" s="385"/>
      <c r="Q512" s="745">
        <f>IF(F512&lt;&gt;0,+F512/'A-9'!D$117,0)</f>
        <v>0</v>
      </c>
      <c r="R512" s="745">
        <f>IF(G512&lt;&gt;0,+G512/'A-9'!E$117,0)</f>
        <v>0</v>
      </c>
      <c r="S512" s="745">
        <f>IF(H512&lt;&gt;0,+H512/'A-9'!F$117,0)</f>
        <v>0</v>
      </c>
      <c r="T512" s="745">
        <f>IF(I512&lt;&gt;0,+I512/'A-9'!G$117,0)</f>
        <v>0</v>
      </c>
      <c r="U512" s="745">
        <f>IF(J512&lt;&gt;0,+J512/'A-9'!H$117,0)</f>
        <v>0</v>
      </c>
      <c r="V512" s="745">
        <f>IF(K512&lt;&gt;0,+K512/'A-9'!I$117,0)</f>
        <v>0</v>
      </c>
    </row>
    <row r="513" spans="1:22" s="744" customFormat="1" x14ac:dyDescent="0.2">
      <c r="A513" s="5"/>
      <c r="B513" s="249"/>
      <c r="C513" s="423">
        <v>0</v>
      </c>
      <c r="D513" s="424">
        <v>0</v>
      </c>
      <c r="E513" s="817">
        <v>0</v>
      </c>
      <c r="F513" s="385">
        <v>0</v>
      </c>
      <c r="G513" s="382">
        <v>0</v>
      </c>
      <c r="H513" s="382">
        <v>0</v>
      </c>
      <c r="I513" s="382">
        <v>0</v>
      </c>
      <c r="J513" s="382">
        <v>0</v>
      </c>
      <c r="K513" s="382">
        <v>0</v>
      </c>
      <c r="P513" s="385"/>
      <c r="Q513" s="745">
        <f>IF(F513&lt;&gt;0,+F513/'A-9'!D$118,0)</f>
        <v>0</v>
      </c>
      <c r="R513" s="745">
        <f>IF(G513&lt;&gt;0,+G513/'A-9'!E$118,0)</f>
        <v>0</v>
      </c>
      <c r="S513" s="745">
        <f>IF(H513&lt;&gt;0,+H513/'A-9'!F$118,0)</f>
        <v>0</v>
      </c>
      <c r="T513" s="745">
        <f>IF(I513&lt;&gt;0,+I513/'A-9'!G$118,0)</f>
        <v>0</v>
      </c>
      <c r="U513" s="745">
        <f>IF(J513&lt;&gt;0,+J513/'A-9'!H$118,0)</f>
        <v>0</v>
      </c>
      <c r="V513" s="745">
        <f>IF(K513&lt;&gt;0,+K513/'A-9'!I$118,0)</f>
        <v>0</v>
      </c>
    </row>
    <row r="514" spans="1:22" x14ac:dyDescent="0.2">
      <c r="A514" s="5"/>
      <c r="B514" s="249" t="str">
        <f ca="1">+'I-4 History'!B309</f>
        <v>A-10</v>
      </c>
      <c r="C514" s="14" t="str">
        <f ca="1">+'I-4 History'!C309</f>
        <v>Accounts Receivable – Asset Damage</v>
      </c>
      <c r="D514" s="417"/>
      <c r="E514" s="504"/>
      <c r="F514" s="11"/>
      <c r="G514" s="11"/>
      <c r="H514" s="11"/>
      <c r="I514" s="11"/>
      <c r="J514" s="11"/>
      <c r="K514" s="11"/>
      <c r="P514" s="11"/>
      <c r="Q514" s="11"/>
      <c r="R514" s="11"/>
      <c r="S514" s="11"/>
      <c r="T514" s="11"/>
      <c r="U514" s="11"/>
      <c r="V514" s="11"/>
    </row>
    <row r="515" spans="1:22" x14ac:dyDescent="0.2">
      <c r="A515" s="5"/>
      <c r="B515" s="249"/>
      <c r="C515" s="422" t="s">
        <v>74</v>
      </c>
      <c r="D515" s="415"/>
      <c r="E515" s="504"/>
      <c r="F515" s="11"/>
      <c r="G515" s="11"/>
      <c r="H515" s="11"/>
      <c r="I515" s="11"/>
      <c r="J515" s="11"/>
      <c r="K515" s="11"/>
      <c r="P515" s="11"/>
      <c r="Q515" s="11"/>
      <c r="R515" s="11"/>
      <c r="S515" s="11"/>
      <c r="T515" s="11"/>
      <c r="U515" s="11"/>
      <c r="V515" s="11"/>
    </row>
    <row r="516" spans="1:22" x14ac:dyDescent="0.2">
      <c r="A516" s="5"/>
      <c r="B516" s="249"/>
      <c r="C516" s="423" t="str">
        <f t="array" ref="C516:D521">+'A-10'!$A$77:$B$82</f>
        <v>Output Growth</v>
      </c>
      <c r="D516" s="424" t="str">
        <v>Other</v>
      </c>
      <c r="E516" s="817">
        <f t="array" ref="E516:K521" ca="1">+'A-10'!$N$77:$T$82</f>
        <v>0</v>
      </c>
      <c r="F516" s="385">
        <f ca="1"/>
        <v>0</v>
      </c>
      <c r="G516" s="382">
        <f ca="1"/>
        <v>2.0397727091476438E-3</v>
      </c>
      <c r="H516" s="382">
        <f ca="1"/>
        <v>3.7868996878009809E-3</v>
      </c>
      <c r="I516" s="382">
        <f ca="1"/>
        <v>5.2118703949961777E-3</v>
      </c>
      <c r="J516" s="382">
        <f ca="1"/>
        <v>6.6312009664338551E-3</v>
      </c>
      <c r="K516" s="382">
        <f ca="1"/>
        <v>8.0416544247827564E-3</v>
      </c>
      <c r="L516" s="764"/>
      <c r="M516" s="764"/>
      <c r="N516" s="764"/>
      <c r="O516" s="764"/>
      <c r="P516" s="385"/>
      <c r="Q516" s="745">
        <f ca="1">IF(F516&lt;&gt;0,+F516/'A-10'!D$77,0)</f>
        <v>0</v>
      </c>
      <c r="R516" s="745">
        <f ca="1">IF(G516&lt;&gt;0,+G516/'A-10'!E$77,0)</f>
        <v>0.23493255257741283</v>
      </c>
      <c r="S516" s="745">
        <f ca="1">IF(H516&lt;&gt;0,+H516/'A-10'!F$77,0)</f>
        <v>0.23493255257741283</v>
      </c>
      <c r="T516" s="745">
        <f ca="1">IF(I516&lt;&gt;0,+I516/'A-10'!G$77,0)</f>
        <v>0.23493255257741283</v>
      </c>
      <c r="U516" s="745">
        <f ca="1">IF(J516&lt;&gt;0,+J516/'A-10'!H$77,0)</f>
        <v>0.23493255257741283</v>
      </c>
      <c r="V516" s="745">
        <f ca="1">IF(K516&lt;&gt;0,+K516/'A-10'!I$77,0)</f>
        <v>0.23493255257741286</v>
      </c>
    </row>
    <row r="517" spans="1:22" x14ac:dyDescent="0.2">
      <c r="A517" s="5"/>
      <c r="B517" s="249"/>
      <c r="C517" s="423" t="str">
        <v>Productivity Growth</v>
      </c>
      <c r="D517" s="424" t="str">
        <v>Other</v>
      </c>
      <c r="E517" s="817">
        <f ca="1"/>
        <v>0</v>
      </c>
      <c r="F517" s="385">
        <f ca="1"/>
        <v>0</v>
      </c>
      <c r="G517" s="382">
        <f ca="1"/>
        <v>0</v>
      </c>
      <c r="H517" s="382">
        <f ca="1"/>
        <v>0</v>
      </c>
      <c r="I517" s="382">
        <f ca="1"/>
        <v>0</v>
      </c>
      <c r="J517" s="382">
        <f ca="1"/>
        <v>0</v>
      </c>
      <c r="K517" s="382">
        <f ca="1"/>
        <v>0</v>
      </c>
      <c r="L517" s="764"/>
      <c r="M517" s="764"/>
      <c r="N517" s="764"/>
      <c r="O517" s="764"/>
      <c r="P517" s="385"/>
      <c r="Q517" s="745">
        <f ca="1">IF(F517&lt;&gt;0,+F517/'A-10'!D$78,0)</f>
        <v>0</v>
      </c>
      <c r="R517" s="745">
        <f ca="1">IF(G517&lt;&gt;0,+G517/'A-10'!E$78,0)</f>
        <v>0</v>
      </c>
      <c r="S517" s="745">
        <f ca="1">IF(H517&lt;&gt;0,+H517/'A-10'!F$78,0)</f>
        <v>0</v>
      </c>
      <c r="T517" s="745">
        <f ca="1">IF(I517&lt;&gt;0,+I517/'A-10'!G$78,0)</f>
        <v>0</v>
      </c>
      <c r="U517" s="745">
        <f ca="1">IF(J517&lt;&gt;0,+J517/'A-10'!H$78,0)</f>
        <v>0</v>
      </c>
      <c r="V517" s="745">
        <f ca="1">IF(K517&lt;&gt;0,+K517/'A-10'!I$78,0)</f>
        <v>0</v>
      </c>
    </row>
    <row r="518" spans="1:22" x14ac:dyDescent="0.2">
      <c r="A518" s="5"/>
      <c r="B518" s="249"/>
      <c r="C518" s="423">
        <v>0</v>
      </c>
      <c r="D518" s="424">
        <v>0</v>
      </c>
      <c r="E518" s="817">
        <v>0</v>
      </c>
      <c r="F518" s="385">
        <v>0</v>
      </c>
      <c r="G518" s="382">
        <v>0</v>
      </c>
      <c r="H518" s="382">
        <v>0</v>
      </c>
      <c r="I518" s="382">
        <v>0</v>
      </c>
      <c r="J518" s="382">
        <v>0</v>
      </c>
      <c r="K518" s="382">
        <v>0</v>
      </c>
      <c r="L518" s="764"/>
      <c r="M518" s="764"/>
      <c r="N518" s="764"/>
      <c r="O518" s="764"/>
      <c r="P518" s="385"/>
      <c r="Q518" s="745">
        <f>IF(F518&lt;&gt;0,+F518/'A-10'!D$79,0)</f>
        <v>0</v>
      </c>
      <c r="R518" s="745">
        <f>IF(G518&lt;&gt;0,+G518/'A-10'!E$79,0)</f>
        <v>0</v>
      </c>
      <c r="S518" s="745">
        <f>IF(H518&lt;&gt;0,+H518/'A-10'!F$79,0)</f>
        <v>0</v>
      </c>
      <c r="T518" s="745">
        <f>IF(I518&lt;&gt;0,+I518/'A-10'!G$79,0)</f>
        <v>0</v>
      </c>
      <c r="U518" s="745">
        <f>IF(J518&lt;&gt;0,+J518/'A-10'!H$79,0)</f>
        <v>0</v>
      </c>
      <c r="V518" s="745">
        <f>IF(K518&lt;&gt;0,+K518/'A-10'!I$79,0)</f>
        <v>0</v>
      </c>
    </row>
    <row r="519" spans="1:22" s="764" customFormat="1" x14ac:dyDescent="0.2">
      <c r="A519" s="5"/>
      <c r="B519" s="249"/>
      <c r="C519" s="423">
        <v>0</v>
      </c>
      <c r="D519" s="424">
        <v>0</v>
      </c>
      <c r="E519" s="817">
        <v>0</v>
      </c>
      <c r="F519" s="385">
        <v>0</v>
      </c>
      <c r="G519" s="382">
        <v>0</v>
      </c>
      <c r="H519" s="382">
        <v>0</v>
      </c>
      <c r="I519" s="382">
        <v>0</v>
      </c>
      <c r="J519" s="382">
        <v>0</v>
      </c>
      <c r="K519" s="382">
        <v>0</v>
      </c>
      <c r="P519" s="385"/>
      <c r="Q519" s="745">
        <f>IF(F519&lt;&gt;0,+F519/'A-10'!D$80,0)</f>
        <v>0</v>
      </c>
      <c r="R519" s="745">
        <f>IF(G519&lt;&gt;0,+G519/'A-10'!E$80,0)</f>
        <v>0</v>
      </c>
      <c r="S519" s="745">
        <f>IF(H519&lt;&gt;0,+H519/'A-10'!F$80,0)</f>
        <v>0</v>
      </c>
      <c r="T519" s="745">
        <f>IF(I519&lt;&gt;0,+I519/'A-10'!G$80,0)</f>
        <v>0</v>
      </c>
      <c r="U519" s="745">
        <f>IF(J519&lt;&gt;0,+J519/'A-10'!H$80,0)</f>
        <v>0</v>
      </c>
      <c r="V519" s="745">
        <f>IF(K519&lt;&gt;0,+K519/'A-10'!I$80,0)</f>
        <v>0</v>
      </c>
    </row>
    <row r="520" spans="1:22" s="764" customFormat="1" x14ac:dyDescent="0.2">
      <c r="A520" s="5"/>
      <c r="B520" s="249"/>
      <c r="C520" s="423">
        <v>0</v>
      </c>
      <c r="D520" s="424">
        <v>0</v>
      </c>
      <c r="E520" s="817">
        <v>0</v>
      </c>
      <c r="F520" s="385">
        <v>0</v>
      </c>
      <c r="G520" s="382">
        <v>0</v>
      </c>
      <c r="H520" s="382">
        <v>0</v>
      </c>
      <c r="I520" s="382">
        <v>0</v>
      </c>
      <c r="J520" s="382">
        <v>0</v>
      </c>
      <c r="K520" s="382">
        <v>0</v>
      </c>
      <c r="P520" s="385"/>
      <c r="Q520" s="745">
        <f>IF(F520&lt;&gt;0,+F520/'A-10'!D$81,0)</f>
        <v>0</v>
      </c>
      <c r="R520" s="745">
        <f>IF(G520&lt;&gt;0,+G520/'A-10'!E$81,0)</f>
        <v>0</v>
      </c>
      <c r="S520" s="745">
        <f>IF(H520&lt;&gt;0,+H520/'A-10'!F$81,0)</f>
        <v>0</v>
      </c>
      <c r="T520" s="745">
        <f>IF(I520&lt;&gt;0,+I520/'A-10'!G$81,0)</f>
        <v>0</v>
      </c>
      <c r="U520" s="745">
        <f>IF(J520&lt;&gt;0,+J520/'A-10'!H$81,0)</f>
        <v>0</v>
      </c>
      <c r="V520" s="745">
        <f>IF(K520&lt;&gt;0,+K520/'A-10'!I$81,0)</f>
        <v>0</v>
      </c>
    </row>
    <row r="521" spans="1:22" s="764" customFormat="1" x14ac:dyDescent="0.2">
      <c r="A521" s="5"/>
      <c r="B521" s="249"/>
      <c r="C521" s="423">
        <v>0</v>
      </c>
      <c r="D521" s="424">
        <v>0</v>
      </c>
      <c r="E521" s="817">
        <v>0</v>
      </c>
      <c r="F521" s="385">
        <v>0</v>
      </c>
      <c r="G521" s="382">
        <v>0</v>
      </c>
      <c r="H521" s="382">
        <v>0</v>
      </c>
      <c r="I521" s="382">
        <v>0</v>
      </c>
      <c r="J521" s="382">
        <v>0</v>
      </c>
      <c r="K521" s="382">
        <v>0</v>
      </c>
      <c r="P521" s="385"/>
      <c r="Q521" s="745">
        <f>IF(F521&lt;&gt;0,+F521/'A-10'!D$82,0)</f>
        <v>0</v>
      </c>
      <c r="R521" s="745">
        <f>IF(G521&lt;&gt;0,+G521/'A-10'!E$82,0)</f>
        <v>0</v>
      </c>
      <c r="S521" s="745">
        <f>IF(H521&lt;&gt;0,+H521/'A-10'!F$82,0)</f>
        <v>0</v>
      </c>
      <c r="T521" s="745">
        <f>IF(I521&lt;&gt;0,+I521/'A-10'!G$82,0)</f>
        <v>0</v>
      </c>
      <c r="U521" s="745">
        <f>IF(J521&lt;&gt;0,+J521/'A-10'!H$82,0)</f>
        <v>0</v>
      </c>
      <c r="V521" s="745">
        <f>IF(K521&lt;&gt;0,+K521/'A-10'!I$82,0)</f>
        <v>0</v>
      </c>
    </row>
    <row r="522" spans="1:22" x14ac:dyDescent="0.2">
      <c r="A522" s="5"/>
      <c r="B522" s="249"/>
      <c r="C522" s="422" t="s">
        <v>73</v>
      </c>
      <c r="D522" s="416"/>
      <c r="E522" s="818"/>
      <c r="F522" s="386"/>
      <c r="G522" s="384"/>
      <c r="H522" s="384"/>
      <c r="I522" s="384"/>
      <c r="J522" s="384"/>
      <c r="K522" s="384"/>
      <c r="P522" s="386"/>
      <c r="Q522" s="384"/>
      <c r="R522" s="384"/>
      <c r="S522" s="384"/>
      <c r="T522" s="384"/>
      <c r="U522" s="384"/>
      <c r="V522" s="384"/>
    </row>
    <row r="523" spans="1:22" s="744" customFormat="1" x14ac:dyDescent="0.2">
      <c r="A523" s="5"/>
      <c r="B523" s="249"/>
      <c r="C523" s="423" t="str">
        <f t="array" ref="C523:D528">+'A-10'!$A$113:$B$119</f>
        <v>Labour</v>
      </c>
      <c r="D523" s="424" t="str">
        <v>Other</v>
      </c>
      <c r="E523" s="817">
        <f t="array" ref="E523:K528" ca="1">+'A-10'!$N$113:$T$119</f>
        <v>0</v>
      </c>
      <c r="F523" s="385">
        <f ca="1"/>
        <v>0</v>
      </c>
      <c r="G523" s="382">
        <f ca="1"/>
        <v>1.104186822041821E-3</v>
      </c>
      <c r="H523" s="382">
        <f ca="1"/>
        <v>2.640226045255325E-3</v>
      </c>
      <c r="I523" s="382">
        <f ca="1"/>
        <v>4.4126844549104835E-3</v>
      </c>
      <c r="J523" s="382">
        <f ca="1"/>
        <v>6.0412656770858593E-3</v>
      </c>
      <c r="K523" s="382">
        <f ca="1"/>
        <v>7.5090845278029837E-3</v>
      </c>
      <c r="P523" s="385"/>
      <c r="Q523" s="745">
        <f ca="1">IF(F523&lt;&gt;0,+F523/'A-10'!D$113,0)</f>
        <v>0</v>
      </c>
      <c r="R523" s="745">
        <f ca="1">IF(G523&lt;&gt;0,+G523/'A-10'!E$113,0)</f>
        <v>0.23697232528656045</v>
      </c>
      <c r="S523" s="745">
        <f ca="1">IF(H523&lt;&gt;0,+H523/'A-10'!F$113,0)</f>
        <v>0.23871945226521382</v>
      </c>
      <c r="T523" s="745">
        <f ca="1">IF(I523&lt;&gt;0,+I523/'A-10'!G$113,0)</f>
        <v>0.24014442297240904</v>
      </c>
      <c r="U523" s="745">
        <f ca="1">IF(J523&lt;&gt;0,+J523/'A-10'!H$113,0)</f>
        <v>0.24156375354384668</v>
      </c>
      <c r="V523" s="745">
        <f ca="1">IF(K523&lt;&gt;0,+K523/'A-10'!I$113,0)</f>
        <v>0.24297420700219557</v>
      </c>
    </row>
    <row r="524" spans="1:22" s="744" customFormat="1" x14ac:dyDescent="0.2">
      <c r="A524" s="5"/>
      <c r="B524" s="249"/>
      <c r="C524" s="423">
        <v>0</v>
      </c>
      <c r="D524" s="424">
        <v>0</v>
      </c>
      <c r="E524" s="817">
        <v>0</v>
      </c>
      <c r="F524" s="385">
        <v>0</v>
      </c>
      <c r="G524" s="382">
        <v>0</v>
      </c>
      <c r="H524" s="382">
        <v>0</v>
      </c>
      <c r="I524" s="382">
        <v>0</v>
      </c>
      <c r="J524" s="382">
        <v>0</v>
      </c>
      <c r="K524" s="382">
        <v>0</v>
      </c>
      <c r="P524" s="385"/>
      <c r="Q524" s="745">
        <f>IF(F524&lt;&gt;0,+F524/'A-10'!D$114,0)</f>
        <v>0</v>
      </c>
      <c r="R524" s="745">
        <f>IF(G524&lt;&gt;0,+G524/'A-10'!E$114,0)</f>
        <v>0</v>
      </c>
      <c r="S524" s="745">
        <f>IF(H524&lt;&gt;0,+H524/'A-10'!F$114,0)</f>
        <v>0</v>
      </c>
      <c r="T524" s="745">
        <f>IF(I524&lt;&gt;0,+I524/'A-10'!G$114,0)</f>
        <v>0</v>
      </c>
      <c r="U524" s="745">
        <f>IF(J524&lt;&gt;0,+J524/'A-10'!H$114,0)</f>
        <v>0</v>
      </c>
      <c r="V524" s="745">
        <f>IF(K524&lt;&gt;0,+K524/'A-10'!I$114,0)</f>
        <v>0</v>
      </c>
    </row>
    <row r="525" spans="1:22" s="744" customFormat="1" x14ac:dyDescent="0.2">
      <c r="A525" s="5"/>
      <c r="B525" s="249"/>
      <c r="C525" s="423">
        <v>0</v>
      </c>
      <c r="D525" s="424">
        <v>0</v>
      </c>
      <c r="E525" s="817">
        <v>0</v>
      </c>
      <c r="F525" s="385">
        <v>0</v>
      </c>
      <c r="G525" s="382">
        <v>0</v>
      </c>
      <c r="H525" s="382">
        <v>0</v>
      </c>
      <c r="I525" s="382">
        <v>0</v>
      </c>
      <c r="J525" s="382">
        <v>0</v>
      </c>
      <c r="K525" s="382">
        <v>0</v>
      </c>
      <c r="P525" s="385"/>
      <c r="Q525" s="745">
        <f>IF(F525&lt;&gt;0,+F525/'A-10'!D$115,0)</f>
        <v>0</v>
      </c>
      <c r="R525" s="745">
        <f>IF(G525&lt;&gt;0,+G525/'A-10'!E$115,0)</f>
        <v>0</v>
      </c>
      <c r="S525" s="745">
        <f>IF(H525&lt;&gt;0,+H525/'A-10'!F$115,0)</f>
        <v>0</v>
      </c>
      <c r="T525" s="745">
        <f>IF(I525&lt;&gt;0,+I525/'A-10'!G$115,0)</f>
        <v>0</v>
      </c>
      <c r="U525" s="745">
        <f>IF(J525&lt;&gt;0,+J525/'A-10'!H$115,0)</f>
        <v>0</v>
      </c>
      <c r="V525" s="745">
        <f>IF(K525&lt;&gt;0,+K525/'A-10'!I$115,0)</f>
        <v>0</v>
      </c>
    </row>
    <row r="526" spans="1:22" s="744" customFormat="1" x14ac:dyDescent="0.2">
      <c r="A526" s="5"/>
      <c r="B526" s="249"/>
      <c r="C526" s="423">
        <v>0</v>
      </c>
      <c r="D526" s="424">
        <v>0</v>
      </c>
      <c r="E526" s="817">
        <v>0</v>
      </c>
      <c r="F526" s="385">
        <v>0</v>
      </c>
      <c r="G526" s="382">
        <v>0</v>
      </c>
      <c r="H526" s="382">
        <v>0</v>
      </c>
      <c r="I526" s="382">
        <v>0</v>
      </c>
      <c r="J526" s="382">
        <v>0</v>
      </c>
      <c r="K526" s="382">
        <v>0</v>
      </c>
      <c r="P526" s="385"/>
      <c r="Q526" s="745">
        <f>IF(F526&lt;&gt;0,+F526/'A-10'!D$116,0)</f>
        <v>0</v>
      </c>
      <c r="R526" s="745">
        <f>IF(G526&lt;&gt;0,+G526/'A-10'!E$116,0)</f>
        <v>0</v>
      </c>
      <c r="S526" s="745">
        <f>IF(H526&lt;&gt;0,+H526/'A-10'!F$116,0)</f>
        <v>0</v>
      </c>
      <c r="T526" s="745">
        <f>IF(I526&lt;&gt;0,+I526/'A-10'!G$116,0)</f>
        <v>0</v>
      </c>
      <c r="U526" s="745">
        <f>IF(J526&lt;&gt;0,+J526/'A-10'!H$116,0)</f>
        <v>0</v>
      </c>
      <c r="V526" s="745">
        <f>IF(K526&lt;&gt;0,+K526/'A-10'!I$116,0)</f>
        <v>0</v>
      </c>
    </row>
    <row r="527" spans="1:22" s="744" customFormat="1" x14ac:dyDescent="0.2">
      <c r="A527" s="5"/>
      <c r="B527" s="249"/>
      <c r="C527" s="423">
        <v>0</v>
      </c>
      <c r="D527" s="424">
        <v>0</v>
      </c>
      <c r="E527" s="817">
        <v>0</v>
      </c>
      <c r="F527" s="385">
        <v>0</v>
      </c>
      <c r="G527" s="382">
        <v>0</v>
      </c>
      <c r="H527" s="382">
        <v>0</v>
      </c>
      <c r="I527" s="382">
        <v>0</v>
      </c>
      <c r="J527" s="382">
        <v>0</v>
      </c>
      <c r="K527" s="382">
        <v>0</v>
      </c>
      <c r="P527" s="385"/>
      <c r="Q527" s="745">
        <f>IF(F527&lt;&gt;0,+F527/'A-10'!D$117,0)</f>
        <v>0</v>
      </c>
      <c r="R527" s="745">
        <f>IF(G527&lt;&gt;0,+G527/'A-10'!E$117,0)</f>
        <v>0</v>
      </c>
      <c r="S527" s="745">
        <f>IF(H527&lt;&gt;0,+H527/'A-10'!F$117,0)</f>
        <v>0</v>
      </c>
      <c r="T527" s="745">
        <f>IF(I527&lt;&gt;0,+I527/'A-10'!G$117,0)</f>
        <v>0</v>
      </c>
      <c r="U527" s="745">
        <f>IF(J527&lt;&gt;0,+J527/'A-10'!H$117,0)</f>
        <v>0</v>
      </c>
      <c r="V527" s="745">
        <f>IF(K527&lt;&gt;0,+K527/'A-10'!I$117,0)</f>
        <v>0</v>
      </c>
    </row>
    <row r="528" spans="1:22" s="744" customFormat="1" x14ac:dyDescent="0.2">
      <c r="A528" s="5"/>
      <c r="B528" s="249"/>
      <c r="C528" s="423">
        <v>0</v>
      </c>
      <c r="D528" s="424">
        <v>0</v>
      </c>
      <c r="E528" s="817">
        <v>0</v>
      </c>
      <c r="F528" s="385">
        <v>0</v>
      </c>
      <c r="G528" s="382">
        <v>0</v>
      </c>
      <c r="H528" s="382">
        <v>0</v>
      </c>
      <c r="I528" s="382">
        <v>0</v>
      </c>
      <c r="J528" s="382">
        <v>0</v>
      </c>
      <c r="K528" s="382">
        <v>0</v>
      </c>
      <c r="P528" s="385"/>
      <c r="Q528" s="745">
        <f>IF(F528&lt;&gt;0,+F528/'A-10'!D$118,0)</f>
        <v>0</v>
      </c>
      <c r="R528" s="745">
        <f>IF(G528&lt;&gt;0,+G528/'A-10'!E$118,0)</f>
        <v>0</v>
      </c>
      <c r="S528" s="745">
        <f>IF(H528&lt;&gt;0,+H528/'A-10'!F$118,0)</f>
        <v>0</v>
      </c>
      <c r="T528" s="745">
        <f>IF(I528&lt;&gt;0,+I528/'A-10'!G$118,0)</f>
        <v>0</v>
      </c>
      <c r="U528" s="745">
        <f>IF(J528&lt;&gt;0,+J528/'A-10'!H$118,0)</f>
        <v>0</v>
      </c>
      <c r="V528" s="745">
        <f>IF(K528&lt;&gt;0,+K528/'A-10'!I$118,0)</f>
        <v>0</v>
      </c>
    </row>
    <row r="529" spans="1:22" x14ac:dyDescent="0.2">
      <c r="A529" s="5"/>
      <c r="B529" s="249" t="str">
        <f ca="1">+'I-4 History'!B318</f>
        <v>A-11</v>
      </c>
      <c r="C529" s="14" t="str">
        <f ca="1">+'I-4 History'!C318</f>
        <v>Taxation – Specific Allocation</v>
      </c>
      <c r="D529" s="417"/>
      <c r="E529" s="504"/>
      <c r="F529" s="11"/>
      <c r="G529" s="11"/>
      <c r="H529" s="11"/>
      <c r="I529" s="11"/>
      <c r="J529" s="11"/>
      <c r="K529" s="11"/>
      <c r="P529" s="11"/>
      <c r="Q529" s="11"/>
      <c r="R529" s="11"/>
      <c r="S529" s="11"/>
      <c r="T529" s="11"/>
      <c r="U529" s="11"/>
      <c r="V529" s="11"/>
    </row>
    <row r="530" spans="1:22" x14ac:dyDescent="0.2">
      <c r="A530" s="5"/>
      <c r="B530" s="249"/>
      <c r="C530" s="422" t="s">
        <v>74</v>
      </c>
      <c r="D530" s="415"/>
      <c r="E530" s="504"/>
      <c r="F530" s="11"/>
      <c r="G530" s="11"/>
      <c r="H530" s="11"/>
      <c r="I530" s="11"/>
      <c r="J530" s="11"/>
      <c r="K530" s="11"/>
      <c r="P530" s="11"/>
      <c r="Q530" s="11"/>
      <c r="R530" s="11"/>
      <c r="S530" s="11"/>
      <c r="T530" s="11"/>
      <c r="U530" s="11"/>
      <c r="V530" s="11"/>
    </row>
    <row r="531" spans="1:22" x14ac:dyDescent="0.2">
      <c r="A531" s="5"/>
      <c r="B531" s="249"/>
      <c r="C531" s="423" t="str">
        <f t="array" ref="C531:D536">+'A-11'!$A$77:$B$82</f>
        <v>Output Growth</v>
      </c>
      <c r="D531" s="424" t="str">
        <v>Other</v>
      </c>
      <c r="E531" s="817">
        <f t="array" ref="E531:K536" ca="1">+'A-11'!$N$77:$T$82</f>
        <v>0</v>
      </c>
      <c r="F531" s="385">
        <f ca="1"/>
        <v>0</v>
      </c>
      <c r="G531" s="382">
        <f ca="1"/>
        <v>4.7825232510045231E-3</v>
      </c>
      <c r="H531" s="382">
        <f ca="1"/>
        <v>8.8788989699239325E-3</v>
      </c>
      <c r="I531" s="382">
        <f ca="1"/>
        <v>1.2219935698476467E-2</v>
      </c>
      <c r="J531" s="382">
        <f ca="1"/>
        <v>1.5547748365211632E-2</v>
      </c>
      <c r="K531" s="382">
        <f ca="1"/>
        <v>1.8854747438570199E-2</v>
      </c>
      <c r="L531" s="764"/>
      <c r="M531" s="764"/>
      <c r="N531" s="764"/>
      <c r="O531" s="764"/>
      <c r="P531" s="385"/>
      <c r="Q531" s="745">
        <f ca="1">IF(F531&lt;&gt;0,+F531/'A-11'!D$77,0)</f>
        <v>0</v>
      </c>
      <c r="R531" s="745">
        <f ca="1">IF(G531&lt;&gt;0,+G531/'A-11'!E$77,0)</f>
        <v>0.55083117353247846</v>
      </c>
      <c r="S531" s="745">
        <f ca="1">IF(H531&lt;&gt;0,+H531/'A-11'!F$77,0)</f>
        <v>0.55083117353247846</v>
      </c>
      <c r="T531" s="745">
        <f ca="1">IF(I531&lt;&gt;0,+I531/'A-11'!G$77,0)</f>
        <v>0.55083117353247846</v>
      </c>
      <c r="U531" s="745">
        <f ca="1">IF(J531&lt;&gt;0,+J531/'A-11'!H$77,0)</f>
        <v>0.55083117353247846</v>
      </c>
      <c r="V531" s="745">
        <f ca="1">IF(K531&lt;&gt;0,+K531/'A-11'!I$77,0)</f>
        <v>0.55083117353247846</v>
      </c>
    </row>
    <row r="532" spans="1:22" x14ac:dyDescent="0.2">
      <c r="A532" s="5"/>
      <c r="B532" s="249"/>
      <c r="C532" s="423" t="str">
        <v>Productivity Growth</v>
      </c>
      <c r="D532" s="424" t="str">
        <v>Other</v>
      </c>
      <c r="E532" s="817">
        <f ca="1"/>
        <v>0</v>
      </c>
      <c r="F532" s="385">
        <f ca="1"/>
        <v>0</v>
      </c>
      <c r="G532" s="382">
        <f ca="1"/>
        <v>0</v>
      </c>
      <c r="H532" s="382">
        <f ca="1"/>
        <v>0</v>
      </c>
      <c r="I532" s="382">
        <f ca="1"/>
        <v>0</v>
      </c>
      <c r="J532" s="382">
        <f ca="1"/>
        <v>0</v>
      </c>
      <c r="K532" s="382">
        <f ca="1"/>
        <v>0</v>
      </c>
      <c r="L532" s="764"/>
      <c r="M532" s="764"/>
      <c r="N532" s="764"/>
      <c r="O532" s="764"/>
      <c r="P532" s="385"/>
      <c r="Q532" s="745">
        <f ca="1">IF(F532&lt;&gt;0,+F532/'A-11'!D$78,0)</f>
        <v>0</v>
      </c>
      <c r="R532" s="745">
        <f ca="1">IF(G532&lt;&gt;0,+G532/'A-11'!E$78,0)</f>
        <v>0</v>
      </c>
      <c r="S532" s="745">
        <f ca="1">IF(H532&lt;&gt;0,+H532/'A-11'!F$78,0)</f>
        <v>0</v>
      </c>
      <c r="T532" s="745">
        <f ca="1">IF(I532&lt;&gt;0,+I532/'A-11'!G$78,0)</f>
        <v>0</v>
      </c>
      <c r="U532" s="745">
        <f ca="1">IF(J532&lt;&gt;0,+J532/'A-11'!H$78,0)</f>
        <v>0</v>
      </c>
      <c r="V532" s="745">
        <f ca="1">IF(K532&lt;&gt;0,+K532/'A-11'!I$78,0)</f>
        <v>0</v>
      </c>
    </row>
    <row r="533" spans="1:22" x14ac:dyDescent="0.2">
      <c r="A533" s="5"/>
      <c r="B533" s="249"/>
      <c r="C533" s="423">
        <v>0</v>
      </c>
      <c r="D533" s="424">
        <v>0</v>
      </c>
      <c r="E533" s="817">
        <v>0</v>
      </c>
      <c r="F533" s="385">
        <v>0</v>
      </c>
      <c r="G533" s="382">
        <v>0</v>
      </c>
      <c r="H533" s="382">
        <v>0</v>
      </c>
      <c r="I533" s="382">
        <v>0</v>
      </c>
      <c r="J533" s="382">
        <v>0</v>
      </c>
      <c r="K533" s="382">
        <v>0</v>
      </c>
      <c r="L533" s="764"/>
      <c r="M533" s="764"/>
      <c r="N533" s="764"/>
      <c r="O533" s="764"/>
      <c r="P533" s="385"/>
      <c r="Q533" s="745">
        <f>IF(F533&lt;&gt;0,+F533/'A-11'!D$79,0)</f>
        <v>0</v>
      </c>
      <c r="R533" s="745">
        <f>IF(G533&lt;&gt;0,+G533/'A-11'!E$79,0)</f>
        <v>0</v>
      </c>
      <c r="S533" s="745">
        <f>IF(H533&lt;&gt;0,+H533/'A-11'!F$79,0)</f>
        <v>0</v>
      </c>
      <c r="T533" s="745">
        <f>IF(I533&lt;&gt;0,+I533/'A-11'!G$79,0)</f>
        <v>0</v>
      </c>
      <c r="U533" s="745">
        <f>IF(J533&lt;&gt;0,+J533/'A-11'!H$79,0)</f>
        <v>0</v>
      </c>
      <c r="V533" s="745">
        <f>IF(K533&lt;&gt;0,+K533/'A-11'!I$79,0)</f>
        <v>0</v>
      </c>
    </row>
    <row r="534" spans="1:22" s="764" customFormat="1" x14ac:dyDescent="0.2">
      <c r="A534" s="5"/>
      <c r="B534" s="249"/>
      <c r="C534" s="423">
        <v>0</v>
      </c>
      <c r="D534" s="424">
        <v>0</v>
      </c>
      <c r="E534" s="817">
        <v>0</v>
      </c>
      <c r="F534" s="385">
        <v>0</v>
      </c>
      <c r="G534" s="382">
        <v>0</v>
      </c>
      <c r="H534" s="382">
        <v>0</v>
      </c>
      <c r="I534" s="382">
        <v>0</v>
      </c>
      <c r="J534" s="382">
        <v>0</v>
      </c>
      <c r="K534" s="382">
        <v>0</v>
      </c>
      <c r="P534" s="385"/>
      <c r="Q534" s="745">
        <f>IF(F534&lt;&gt;0,+F534/'A-11'!D$80,0)</f>
        <v>0</v>
      </c>
      <c r="R534" s="745">
        <f>IF(G534&lt;&gt;0,+G534/'A-11'!E$80,0)</f>
        <v>0</v>
      </c>
      <c r="S534" s="745">
        <f>IF(H534&lt;&gt;0,+H534/'A-11'!F$80,0)</f>
        <v>0</v>
      </c>
      <c r="T534" s="745">
        <f>IF(I534&lt;&gt;0,+I534/'A-11'!G$80,0)</f>
        <v>0</v>
      </c>
      <c r="U534" s="745">
        <f>IF(J534&lt;&gt;0,+J534/'A-11'!H$80,0)</f>
        <v>0</v>
      </c>
      <c r="V534" s="745">
        <f>IF(K534&lt;&gt;0,+K534/'A-11'!I$80,0)</f>
        <v>0</v>
      </c>
    </row>
    <row r="535" spans="1:22" s="764" customFormat="1" x14ac:dyDescent="0.2">
      <c r="A535" s="5"/>
      <c r="B535" s="249"/>
      <c r="C535" s="423">
        <v>0</v>
      </c>
      <c r="D535" s="424">
        <v>0</v>
      </c>
      <c r="E535" s="817">
        <v>0</v>
      </c>
      <c r="F535" s="385">
        <v>0</v>
      </c>
      <c r="G535" s="382">
        <v>0</v>
      </c>
      <c r="H535" s="382">
        <v>0</v>
      </c>
      <c r="I535" s="382">
        <v>0</v>
      </c>
      <c r="J535" s="382">
        <v>0</v>
      </c>
      <c r="K535" s="382">
        <v>0</v>
      </c>
      <c r="P535" s="385"/>
      <c r="Q535" s="745">
        <f>IF(F535&lt;&gt;0,+F535/'A-11'!D$81,0)</f>
        <v>0</v>
      </c>
      <c r="R535" s="745">
        <f>IF(G535&lt;&gt;0,+G535/'A-11'!E$81,0)</f>
        <v>0</v>
      </c>
      <c r="S535" s="745">
        <f>IF(H535&lt;&gt;0,+H535/'A-11'!F$81,0)</f>
        <v>0</v>
      </c>
      <c r="T535" s="745">
        <f>IF(I535&lt;&gt;0,+I535/'A-11'!G$81,0)</f>
        <v>0</v>
      </c>
      <c r="U535" s="745">
        <f>IF(J535&lt;&gt;0,+J535/'A-11'!H$81,0)</f>
        <v>0</v>
      </c>
      <c r="V535" s="745">
        <f>IF(K535&lt;&gt;0,+K535/'A-11'!I$81,0)</f>
        <v>0</v>
      </c>
    </row>
    <row r="536" spans="1:22" s="764" customFormat="1" x14ac:dyDescent="0.2">
      <c r="A536" s="5"/>
      <c r="B536" s="249"/>
      <c r="C536" s="423">
        <v>0</v>
      </c>
      <c r="D536" s="424">
        <v>0</v>
      </c>
      <c r="E536" s="817">
        <v>0</v>
      </c>
      <c r="F536" s="385">
        <v>0</v>
      </c>
      <c r="G536" s="382">
        <v>0</v>
      </c>
      <c r="H536" s="382">
        <v>0</v>
      </c>
      <c r="I536" s="382">
        <v>0</v>
      </c>
      <c r="J536" s="382">
        <v>0</v>
      </c>
      <c r="K536" s="382">
        <v>0</v>
      </c>
      <c r="P536" s="385"/>
      <c r="Q536" s="745">
        <f>IF(F536&lt;&gt;0,+F536/'A-11'!D$82,0)</f>
        <v>0</v>
      </c>
      <c r="R536" s="745">
        <f>IF(G536&lt;&gt;0,+G536/'A-11'!E$82,0)</f>
        <v>0</v>
      </c>
      <c r="S536" s="745">
        <f>IF(H536&lt;&gt;0,+H536/'A-11'!F$82,0)</f>
        <v>0</v>
      </c>
      <c r="T536" s="745">
        <f>IF(I536&lt;&gt;0,+I536/'A-11'!G$82,0)</f>
        <v>0</v>
      </c>
      <c r="U536" s="745">
        <f>IF(J536&lt;&gt;0,+J536/'A-11'!H$82,0)</f>
        <v>0</v>
      </c>
      <c r="V536" s="745">
        <f>IF(K536&lt;&gt;0,+K536/'A-11'!I$82,0)</f>
        <v>0</v>
      </c>
    </row>
    <row r="537" spans="1:22" x14ac:dyDescent="0.2">
      <c r="A537" s="5"/>
      <c r="B537" s="249"/>
      <c r="C537" s="422" t="s">
        <v>73</v>
      </c>
      <c r="D537" s="416"/>
      <c r="E537" s="818"/>
      <c r="F537" s="386"/>
      <c r="G537" s="384"/>
      <c r="H537" s="384"/>
      <c r="I537" s="384"/>
      <c r="J537" s="384"/>
      <c r="K537" s="384"/>
      <c r="P537" s="386"/>
      <c r="Q537" s="384"/>
      <c r="R537" s="384"/>
      <c r="S537" s="384"/>
      <c r="T537" s="384"/>
      <c r="U537" s="384"/>
      <c r="V537" s="384"/>
    </row>
    <row r="538" spans="1:22" s="744" customFormat="1" x14ac:dyDescent="0.2">
      <c r="A538" s="5"/>
      <c r="B538" s="249"/>
      <c r="C538" s="423" t="str">
        <f t="array" ref="C538:D543">+'A-11'!$A$113:$B$119</f>
        <v>Labour</v>
      </c>
      <c r="D538" s="424" t="str">
        <v>Other</v>
      </c>
      <c r="E538" s="817">
        <f t="array" ref="E538:K543" ca="1">+'A-11'!$N$113:$T$119</f>
        <v>0</v>
      </c>
      <c r="F538" s="385">
        <f ca="1"/>
        <v>0</v>
      </c>
      <c r="G538" s="382">
        <f ca="1"/>
        <v>2.5889154836640994E-3</v>
      </c>
      <c r="H538" s="382">
        <f ca="1"/>
        <v>6.1903673839315701E-3</v>
      </c>
      <c r="I538" s="382">
        <f ca="1"/>
        <v>1.0346136072079423E-2</v>
      </c>
      <c r="J538" s="382">
        <f ca="1"/>
        <v>1.4164565216794161E-2</v>
      </c>
      <c r="K538" s="382">
        <f ca="1"/>
        <v>1.760606521840501E-2</v>
      </c>
      <c r="P538" s="385"/>
      <c r="Q538" s="745">
        <f ca="1">IF(F538&lt;&gt;0,+F538/'A-11'!D$113,0)</f>
        <v>0</v>
      </c>
      <c r="R538" s="745">
        <f ca="1">IF(G538&lt;&gt;0,+G538/'A-11'!E$113,0)</f>
        <v>0.55561369678348294</v>
      </c>
      <c r="S538" s="745">
        <f ca="1">IF(H538&lt;&gt;0,+H538/'A-11'!F$113,0)</f>
        <v>0.55971007250240234</v>
      </c>
      <c r="T538" s="745">
        <f ca="1">IF(I538&lt;&gt;0,+I538/'A-11'!G$113,0)</f>
        <v>0.56305110923095492</v>
      </c>
      <c r="U538" s="745">
        <f ca="1">IF(J538&lt;&gt;0,+J538/'A-11'!H$113,0)</f>
        <v>0.56637892189769012</v>
      </c>
      <c r="V538" s="745">
        <f ca="1">IF(K538&lt;&gt;0,+K538/'A-11'!I$113,0)</f>
        <v>0.56968592097104864</v>
      </c>
    </row>
    <row r="539" spans="1:22" s="744" customFormat="1" x14ac:dyDescent="0.2">
      <c r="A539" s="5"/>
      <c r="B539" s="249"/>
      <c r="C539" s="423">
        <v>0</v>
      </c>
      <c r="D539" s="424">
        <v>0</v>
      </c>
      <c r="E539" s="817">
        <v>0</v>
      </c>
      <c r="F539" s="385">
        <v>0</v>
      </c>
      <c r="G539" s="382">
        <v>0</v>
      </c>
      <c r="H539" s="382">
        <v>0</v>
      </c>
      <c r="I539" s="382">
        <v>0</v>
      </c>
      <c r="J539" s="382">
        <v>0</v>
      </c>
      <c r="K539" s="382">
        <v>0</v>
      </c>
      <c r="P539" s="385"/>
      <c r="Q539" s="745">
        <f>IF(F539&lt;&gt;0,+F539/'A-11'!D$114,0)</f>
        <v>0</v>
      </c>
      <c r="R539" s="745">
        <f>IF(G539&lt;&gt;0,+G539/'A-11'!E$114,0)</f>
        <v>0</v>
      </c>
      <c r="S539" s="745">
        <f>IF(H539&lt;&gt;0,+H539/'A-11'!F$114,0)</f>
        <v>0</v>
      </c>
      <c r="T539" s="745">
        <f>IF(I539&lt;&gt;0,+I539/'A-11'!G$114,0)</f>
        <v>0</v>
      </c>
      <c r="U539" s="745">
        <f>IF(J539&lt;&gt;0,+J539/'A-11'!H$114,0)</f>
        <v>0</v>
      </c>
      <c r="V539" s="745">
        <f>IF(K539&lt;&gt;0,+K539/'A-11'!I$114,0)</f>
        <v>0</v>
      </c>
    </row>
    <row r="540" spans="1:22" s="744" customFormat="1" x14ac:dyDescent="0.2">
      <c r="A540" s="5"/>
      <c r="B540" s="249"/>
      <c r="C540" s="423">
        <v>0</v>
      </c>
      <c r="D540" s="424">
        <v>0</v>
      </c>
      <c r="E540" s="817">
        <v>0</v>
      </c>
      <c r="F540" s="385">
        <v>0</v>
      </c>
      <c r="G540" s="382">
        <v>0</v>
      </c>
      <c r="H540" s="382">
        <v>0</v>
      </c>
      <c r="I540" s="382">
        <v>0</v>
      </c>
      <c r="J540" s="382">
        <v>0</v>
      </c>
      <c r="K540" s="382">
        <v>0</v>
      </c>
      <c r="P540" s="385"/>
      <c r="Q540" s="745">
        <f>IF(F540&lt;&gt;0,+F540/'A-11'!D$115,0)</f>
        <v>0</v>
      </c>
      <c r="R540" s="745">
        <f>IF(G540&lt;&gt;0,+G540/'A-11'!E$115,0)</f>
        <v>0</v>
      </c>
      <c r="S540" s="745">
        <f>IF(H540&lt;&gt;0,+H540/'A-11'!F$115,0)</f>
        <v>0</v>
      </c>
      <c r="T540" s="745">
        <f>IF(I540&lt;&gt;0,+I540/'A-11'!G$115,0)</f>
        <v>0</v>
      </c>
      <c r="U540" s="745">
        <f>IF(J540&lt;&gt;0,+J540/'A-11'!H$115,0)</f>
        <v>0</v>
      </c>
      <c r="V540" s="745">
        <f>IF(K540&lt;&gt;0,+K540/'A-11'!I$115,0)</f>
        <v>0</v>
      </c>
    </row>
    <row r="541" spans="1:22" s="744" customFormat="1" x14ac:dyDescent="0.2">
      <c r="A541" s="5"/>
      <c r="B541" s="249"/>
      <c r="C541" s="423">
        <v>0</v>
      </c>
      <c r="D541" s="424">
        <v>0</v>
      </c>
      <c r="E541" s="817">
        <v>0</v>
      </c>
      <c r="F541" s="385">
        <v>0</v>
      </c>
      <c r="G541" s="382">
        <v>0</v>
      </c>
      <c r="H541" s="382">
        <v>0</v>
      </c>
      <c r="I541" s="382">
        <v>0</v>
      </c>
      <c r="J541" s="382">
        <v>0</v>
      </c>
      <c r="K541" s="382">
        <v>0</v>
      </c>
      <c r="P541" s="385"/>
      <c r="Q541" s="745">
        <f>IF(F541&lt;&gt;0,+F541/'A-11'!D$116,0)</f>
        <v>0</v>
      </c>
      <c r="R541" s="745">
        <f>IF(G541&lt;&gt;0,+G541/'A-11'!E$116,0)</f>
        <v>0</v>
      </c>
      <c r="S541" s="745">
        <f>IF(H541&lt;&gt;0,+H541/'A-11'!F$116,0)</f>
        <v>0</v>
      </c>
      <c r="T541" s="745">
        <f>IF(I541&lt;&gt;0,+I541/'A-11'!G$116,0)</f>
        <v>0</v>
      </c>
      <c r="U541" s="745">
        <f>IF(J541&lt;&gt;0,+J541/'A-11'!H$116,0)</f>
        <v>0</v>
      </c>
      <c r="V541" s="745">
        <f>IF(K541&lt;&gt;0,+K541/'A-11'!I$116,0)</f>
        <v>0</v>
      </c>
    </row>
    <row r="542" spans="1:22" s="744" customFormat="1" x14ac:dyDescent="0.2">
      <c r="A542" s="5"/>
      <c r="B542" s="249"/>
      <c r="C542" s="423">
        <v>0</v>
      </c>
      <c r="D542" s="424">
        <v>0</v>
      </c>
      <c r="E542" s="817">
        <v>0</v>
      </c>
      <c r="F542" s="385">
        <v>0</v>
      </c>
      <c r="G542" s="382">
        <v>0</v>
      </c>
      <c r="H542" s="382">
        <v>0</v>
      </c>
      <c r="I542" s="382">
        <v>0</v>
      </c>
      <c r="J542" s="382">
        <v>0</v>
      </c>
      <c r="K542" s="382">
        <v>0</v>
      </c>
      <c r="P542" s="385"/>
      <c r="Q542" s="745">
        <f>IF(F542&lt;&gt;0,+F542/'A-11'!D$117,0)</f>
        <v>0</v>
      </c>
      <c r="R542" s="745">
        <f>IF(G542&lt;&gt;0,+G542/'A-11'!E$117,0)</f>
        <v>0</v>
      </c>
      <c r="S542" s="745">
        <f>IF(H542&lt;&gt;0,+H542/'A-11'!F$117,0)</f>
        <v>0</v>
      </c>
      <c r="T542" s="745">
        <f>IF(I542&lt;&gt;0,+I542/'A-11'!G$117,0)</f>
        <v>0</v>
      </c>
      <c r="U542" s="745">
        <f>IF(J542&lt;&gt;0,+J542/'A-11'!H$117,0)</f>
        <v>0</v>
      </c>
      <c r="V542" s="745">
        <f>IF(K542&lt;&gt;0,+K542/'A-11'!I$117,0)</f>
        <v>0</v>
      </c>
    </row>
    <row r="543" spans="1:22" s="744" customFormat="1" x14ac:dyDescent="0.2">
      <c r="A543" s="5"/>
      <c r="B543" s="249"/>
      <c r="C543" s="423">
        <v>0</v>
      </c>
      <c r="D543" s="424">
        <v>0</v>
      </c>
      <c r="E543" s="817">
        <v>0</v>
      </c>
      <c r="F543" s="385">
        <v>0</v>
      </c>
      <c r="G543" s="382">
        <v>0</v>
      </c>
      <c r="H543" s="382">
        <v>0</v>
      </c>
      <c r="I543" s="382">
        <v>0</v>
      </c>
      <c r="J543" s="382">
        <v>0</v>
      </c>
      <c r="K543" s="382">
        <v>0</v>
      </c>
      <c r="P543" s="385"/>
      <c r="Q543" s="745">
        <f>IF(F543&lt;&gt;0,+F543/'A-11'!D$118,0)</f>
        <v>0</v>
      </c>
      <c r="R543" s="745">
        <f>IF(G543&lt;&gt;0,+G543/'A-11'!E$118,0)</f>
        <v>0</v>
      </c>
      <c r="S543" s="745">
        <f>IF(H543&lt;&gt;0,+H543/'A-11'!F$118,0)</f>
        <v>0</v>
      </c>
      <c r="T543" s="745">
        <f>IF(I543&lt;&gt;0,+I543/'A-11'!G$118,0)</f>
        <v>0</v>
      </c>
      <c r="U543" s="745">
        <f>IF(J543&lt;&gt;0,+J543/'A-11'!H$118,0)</f>
        <v>0</v>
      </c>
      <c r="V543" s="745">
        <f>IF(K543&lt;&gt;0,+K543/'A-11'!I$118,0)</f>
        <v>0</v>
      </c>
    </row>
    <row r="544" spans="1:22" x14ac:dyDescent="0.2">
      <c r="A544" s="5"/>
      <c r="B544" s="249" t="str">
        <f ca="1">+'I-4 History'!B327</f>
        <v>A-12</v>
      </c>
      <c r="C544" s="14" t="str">
        <f ca="1">+'I-4 History'!C327</f>
        <v>Corporate Finance</v>
      </c>
      <c r="D544" s="417"/>
      <c r="E544" s="504"/>
      <c r="F544" s="11"/>
      <c r="G544" s="11"/>
      <c r="H544" s="11"/>
      <c r="I544" s="11"/>
      <c r="J544" s="11"/>
      <c r="K544" s="11"/>
      <c r="P544" s="11"/>
      <c r="Q544" s="384"/>
      <c r="R544" s="384"/>
      <c r="S544" s="384"/>
      <c r="T544" s="384"/>
      <c r="U544" s="384"/>
      <c r="V544" s="384"/>
    </row>
    <row r="545" spans="1:22" x14ac:dyDescent="0.2">
      <c r="A545" s="5"/>
      <c r="B545" s="249"/>
      <c r="C545" s="422" t="s">
        <v>74</v>
      </c>
      <c r="D545" s="415"/>
      <c r="E545" s="504"/>
      <c r="F545" s="11"/>
      <c r="G545" s="11"/>
      <c r="H545" s="11"/>
      <c r="I545" s="11"/>
      <c r="J545" s="11"/>
      <c r="K545" s="11"/>
      <c r="P545" s="11"/>
      <c r="Q545" s="745"/>
      <c r="R545" s="745"/>
      <c r="S545" s="745"/>
      <c r="T545" s="745"/>
      <c r="U545" s="745"/>
      <c r="V545" s="745"/>
    </row>
    <row r="546" spans="1:22" x14ac:dyDescent="0.2">
      <c r="A546" s="5"/>
      <c r="B546" s="249"/>
      <c r="C546" s="423" t="str">
        <f t="array" ref="C546:D551">+'A-12'!$A$77:$B$82</f>
        <v>Output Growth</v>
      </c>
      <c r="D546" s="424" t="str">
        <v>Other</v>
      </c>
      <c r="E546" s="817">
        <f t="array" ref="E546:K551" ca="1">+'A-12'!$N$77:$T$82</f>
        <v>0</v>
      </c>
      <c r="F546" s="385">
        <f ca="1"/>
        <v>0</v>
      </c>
      <c r="G546" s="382">
        <f ca="1"/>
        <v>2.2841797260954675E-2</v>
      </c>
      <c r="H546" s="382">
        <f ca="1"/>
        <v>4.2406487021030885E-2</v>
      </c>
      <c r="I546" s="382">
        <f ca="1"/>
        <v>5.8363604130492082E-2</v>
      </c>
      <c r="J546" s="382">
        <f ca="1"/>
        <v>7.4257561831593835E-2</v>
      </c>
      <c r="K546" s="382">
        <f ca="1"/>
        <v>9.0052111781759869E-2</v>
      </c>
      <c r="L546" s="764"/>
      <c r="M546" s="764"/>
      <c r="N546" s="764"/>
      <c r="O546" s="764"/>
      <c r="P546" s="385"/>
      <c r="Q546" s="745">
        <f ca="1">IF(F546&lt;&gt;0,+F546/'A-12'!D$77,0)</f>
        <v>0</v>
      </c>
      <c r="R546" s="745">
        <f ca="1">IF(G546&lt;&gt;0,+G546/'A-12'!E$77,0)</f>
        <v>2.6308233814022528</v>
      </c>
      <c r="S546" s="745">
        <f ca="1">IF(H546&lt;&gt;0,+H546/'A-12'!F$77,0)</f>
        <v>2.6308233814022528</v>
      </c>
      <c r="T546" s="745">
        <f ca="1">IF(I546&lt;&gt;0,+I546/'A-12'!G$77,0)</f>
        <v>2.6308233814022528</v>
      </c>
      <c r="U546" s="745">
        <f ca="1">IF(J546&lt;&gt;0,+J546/'A-12'!H$77,0)</f>
        <v>2.6308233814022528</v>
      </c>
      <c r="V546" s="745">
        <f ca="1">IF(K546&lt;&gt;0,+K546/'A-12'!I$77,0)</f>
        <v>2.6308233814022528</v>
      </c>
    </row>
    <row r="547" spans="1:22" x14ac:dyDescent="0.2">
      <c r="A547" s="5"/>
      <c r="B547" s="249"/>
      <c r="C547" s="423" t="str">
        <v>Productivity Growth</v>
      </c>
      <c r="D547" s="424" t="str">
        <v>Other</v>
      </c>
      <c r="E547" s="817">
        <f ca="1"/>
        <v>0</v>
      </c>
      <c r="F547" s="385">
        <f ca="1"/>
        <v>0</v>
      </c>
      <c r="G547" s="382">
        <f ca="1"/>
        <v>0</v>
      </c>
      <c r="H547" s="382">
        <f ca="1"/>
        <v>0</v>
      </c>
      <c r="I547" s="382">
        <f ca="1"/>
        <v>0</v>
      </c>
      <c r="J547" s="382">
        <f ca="1"/>
        <v>0</v>
      </c>
      <c r="K547" s="382">
        <f ca="1"/>
        <v>0</v>
      </c>
      <c r="L547" s="764"/>
      <c r="M547" s="764"/>
      <c r="N547" s="764"/>
      <c r="O547" s="764"/>
      <c r="P547" s="385"/>
      <c r="Q547" s="745">
        <f ca="1">IF(F547&lt;&gt;0,+F547/'A-12'!D$78,0)</f>
        <v>0</v>
      </c>
      <c r="R547" s="745">
        <f ca="1">IF(G547&lt;&gt;0,+G547/'A-12'!E$78,0)</f>
        <v>0</v>
      </c>
      <c r="S547" s="745">
        <f ca="1">IF(H547&lt;&gt;0,+H547/'A-12'!F$78,0)</f>
        <v>0</v>
      </c>
      <c r="T547" s="745">
        <f ca="1">IF(I547&lt;&gt;0,+I547/'A-12'!G$78,0)</f>
        <v>0</v>
      </c>
      <c r="U547" s="745">
        <f ca="1">IF(J547&lt;&gt;0,+J547/'A-12'!H$78,0)</f>
        <v>0</v>
      </c>
      <c r="V547" s="745">
        <f ca="1">IF(K547&lt;&gt;0,+K547/'A-12'!I$78,0)</f>
        <v>0</v>
      </c>
    </row>
    <row r="548" spans="1:22" x14ac:dyDescent="0.2">
      <c r="A548" s="5"/>
      <c r="B548" s="249"/>
      <c r="C548" s="423">
        <v>0</v>
      </c>
      <c r="D548" s="424">
        <v>0</v>
      </c>
      <c r="E548" s="817">
        <v>0</v>
      </c>
      <c r="F548" s="385">
        <v>0</v>
      </c>
      <c r="G548" s="382">
        <v>0</v>
      </c>
      <c r="H548" s="382">
        <v>0</v>
      </c>
      <c r="I548" s="382">
        <v>0</v>
      </c>
      <c r="J548" s="382">
        <v>0</v>
      </c>
      <c r="K548" s="382">
        <v>0</v>
      </c>
      <c r="L548" s="764"/>
      <c r="M548" s="764"/>
      <c r="N548" s="764"/>
      <c r="O548" s="764"/>
      <c r="P548" s="385"/>
      <c r="Q548" s="745">
        <f>IF(F548&lt;&gt;0,+F548/'A-12'!D$79,0)</f>
        <v>0</v>
      </c>
      <c r="R548" s="745">
        <f>IF(G548&lt;&gt;0,+G548/'A-12'!E$79,0)</f>
        <v>0</v>
      </c>
      <c r="S548" s="745">
        <f>IF(H548&lt;&gt;0,+H548/'A-12'!F$79,0)</f>
        <v>0</v>
      </c>
      <c r="T548" s="745">
        <f>IF(I548&lt;&gt;0,+I548/'A-12'!G$79,0)</f>
        <v>0</v>
      </c>
      <c r="U548" s="745">
        <f>IF(J548&lt;&gt;0,+J548/'A-12'!H$79,0)</f>
        <v>0</v>
      </c>
      <c r="V548" s="745">
        <f>IF(K548&lt;&gt;0,+K548/'A-12'!I$79,0)</f>
        <v>0</v>
      </c>
    </row>
    <row r="549" spans="1:22" s="764" customFormat="1" x14ac:dyDescent="0.2">
      <c r="A549" s="5"/>
      <c r="B549" s="249"/>
      <c r="C549" s="423">
        <v>0</v>
      </c>
      <c r="D549" s="424">
        <v>0</v>
      </c>
      <c r="E549" s="817">
        <v>0</v>
      </c>
      <c r="F549" s="385">
        <v>0</v>
      </c>
      <c r="G549" s="382">
        <v>0</v>
      </c>
      <c r="H549" s="382">
        <v>0</v>
      </c>
      <c r="I549" s="382">
        <v>0</v>
      </c>
      <c r="J549" s="382">
        <v>0</v>
      </c>
      <c r="K549" s="382">
        <v>0</v>
      </c>
      <c r="P549" s="385"/>
      <c r="Q549" s="745">
        <f>IF(F549&lt;&gt;0,+F549/'A-12'!D$80,0)</f>
        <v>0</v>
      </c>
      <c r="R549" s="745">
        <f>IF(G549&lt;&gt;0,+G549/'A-12'!E$80,0)</f>
        <v>0</v>
      </c>
      <c r="S549" s="745">
        <f>IF(H549&lt;&gt;0,+H549/'A-12'!F$80,0)</f>
        <v>0</v>
      </c>
      <c r="T549" s="745">
        <f>IF(I549&lt;&gt;0,+I549/'A-12'!G$80,0)</f>
        <v>0</v>
      </c>
      <c r="U549" s="745">
        <f>IF(J549&lt;&gt;0,+J549/'A-12'!H$80,0)</f>
        <v>0</v>
      </c>
      <c r="V549" s="745">
        <f>IF(K549&lt;&gt;0,+K549/'A-12'!I$80,0)</f>
        <v>0</v>
      </c>
    </row>
    <row r="550" spans="1:22" s="764" customFormat="1" x14ac:dyDescent="0.2">
      <c r="A550" s="5"/>
      <c r="B550" s="249"/>
      <c r="C550" s="423">
        <v>0</v>
      </c>
      <c r="D550" s="424">
        <v>0</v>
      </c>
      <c r="E550" s="817">
        <v>0</v>
      </c>
      <c r="F550" s="385">
        <v>0</v>
      </c>
      <c r="G550" s="382">
        <v>0</v>
      </c>
      <c r="H550" s="382">
        <v>0</v>
      </c>
      <c r="I550" s="382">
        <v>0</v>
      </c>
      <c r="J550" s="382">
        <v>0</v>
      </c>
      <c r="K550" s="382">
        <v>0</v>
      </c>
      <c r="P550" s="385"/>
      <c r="Q550" s="745">
        <f>IF(F550&lt;&gt;0,+F550/'A-12'!D$81,0)</f>
        <v>0</v>
      </c>
      <c r="R550" s="745">
        <f>IF(G550&lt;&gt;0,+G550/'A-12'!E$81,0)</f>
        <v>0</v>
      </c>
      <c r="S550" s="745">
        <f>IF(H550&lt;&gt;0,+H550/'A-12'!F$81,0)</f>
        <v>0</v>
      </c>
      <c r="T550" s="745">
        <f>IF(I550&lt;&gt;0,+I550/'A-12'!G$81,0)</f>
        <v>0</v>
      </c>
      <c r="U550" s="745">
        <f>IF(J550&lt;&gt;0,+J550/'A-12'!H$81,0)</f>
        <v>0</v>
      </c>
      <c r="V550" s="745">
        <f>IF(K550&lt;&gt;0,+K550/'A-12'!I$81,0)</f>
        <v>0</v>
      </c>
    </row>
    <row r="551" spans="1:22" s="764" customFormat="1" x14ac:dyDescent="0.2">
      <c r="A551" s="5"/>
      <c r="B551" s="249"/>
      <c r="C551" s="423">
        <v>0</v>
      </c>
      <c r="D551" s="424">
        <v>0</v>
      </c>
      <c r="E551" s="817">
        <v>0</v>
      </c>
      <c r="F551" s="385">
        <v>0</v>
      </c>
      <c r="G551" s="382">
        <v>0</v>
      </c>
      <c r="H551" s="382">
        <v>0</v>
      </c>
      <c r="I551" s="382">
        <v>0</v>
      </c>
      <c r="J551" s="382">
        <v>0</v>
      </c>
      <c r="K551" s="382">
        <v>0</v>
      </c>
      <c r="P551" s="385"/>
      <c r="Q551" s="745">
        <f>IF(F551&lt;&gt;0,+F551/'A-12'!D$82,0)</f>
        <v>0</v>
      </c>
      <c r="R551" s="745">
        <f>IF(G551&lt;&gt;0,+G551/'A-12'!E$82,0)</f>
        <v>0</v>
      </c>
      <c r="S551" s="745">
        <f>IF(H551&lt;&gt;0,+H551/'A-12'!F$82,0)</f>
        <v>0</v>
      </c>
      <c r="T551" s="745">
        <f>IF(I551&lt;&gt;0,+I551/'A-12'!G$82,0)</f>
        <v>0</v>
      </c>
      <c r="U551" s="745">
        <f>IF(J551&lt;&gt;0,+J551/'A-12'!H$82,0)</f>
        <v>0</v>
      </c>
      <c r="V551" s="745">
        <f>IF(K551&lt;&gt;0,+K551/'A-12'!I$82,0)</f>
        <v>0</v>
      </c>
    </row>
    <row r="552" spans="1:22" x14ac:dyDescent="0.2">
      <c r="A552" s="5"/>
      <c r="B552" s="249"/>
      <c r="C552" s="422" t="s">
        <v>73</v>
      </c>
      <c r="D552" s="416"/>
      <c r="E552" s="818"/>
      <c r="F552" s="386"/>
      <c r="G552" s="384"/>
      <c r="H552" s="384"/>
      <c r="I552" s="384"/>
      <c r="J552" s="384"/>
      <c r="K552" s="384"/>
      <c r="P552" s="386"/>
      <c r="Q552" s="384"/>
      <c r="R552" s="384"/>
      <c r="S552" s="384"/>
      <c r="T552" s="384"/>
      <c r="U552" s="384"/>
      <c r="V552" s="384"/>
    </row>
    <row r="553" spans="1:22" s="744" customFormat="1" x14ac:dyDescent="0.2">
      <c r="A553" s="5"/>
      <c r="B553" s="249"/>
      <c r="C553" s="423" t="str">
        <f t="array" ref="C553:D558">+'A-12'!$A$113:$B$119</f>
        <v>Labour</v>
      </c>
      <c r="D553" s="424" t="str">
        <v>Other</v>
      </c>
      <c r="E553" s="817">
        <f t="array" ref="E553:K558" ca="1">+'A-12'!$N$113:$T$119</f>
        <v>0</v>
      </c>
      <c r="F553" s="385">
        <f ca="1"/>
        <v>0</v>
      </c>
      <c r="G553" s="382">
        <f ca="1"/>
        <v>1.2364912724926309E-2</v>
      </c>
      <c r="H553" s="382">
        <f ca="1"/>
        <v>2.9565798080519894E-2</v>
      </c>
      <c r="I553" s="382">
        <f ca="1"/>
        <v>4.9414154451429056E-2</v>
      </c>
      <c r="J553" s="382">
        <f ca="1"/>
        <v>6.7651344278070236E-2</v>
      </c>
      <c r="K553" s="382">
        <f ca="1"/>
        <v>8.4088283773107494E-2</v>
      </c>
      <c r="P553" s="385"/>
      <c r="Q553" s="745">
        <f ca="1">IF(F553&lt;&gt;0,+F553/'A-12'!D$113,0)</f>
        <v>0</v>
      </c>
      <c r="R553" s="745">
        <f ca="1">IF(G553&lt;&gt;0,+G553/'A-12'!E$113,0)</f>
        <v>2.6536651786632075</v>
      </c>
      <c r="S553" s="745">
        <f ca="1">IF(H553&lt;&gt;0,+H553/'A-12'!F$113,0)</f>
        <v>2.6732298684232836</v>
      </c>
      <c r="T553" s="745">
        <f ca="1">IF(I553&lt;&gt;0,+I553/'A-12'!G$113,0)</f>
        <v>2.689186985532745</v>
      </c>
      <c r="U553" s="745">
        <f ca="1">IF(J553&lt;&gt;0,+J553/'A-12'!H$113,0)</f>
        <v>2.7050809432338467</v>
      </c>
      <c r="V553" s="745">
        <f ca="1">IF(K553&lt;&gt;0,+K553/'A-12'!I$113,0)</f>
        <v>2.7208754931840127</v>
      </c>
    </row>
    <row r="554" spans="1:22" s="744" customFormat="1" x14ac:dyDescent="0.2">
      <c r="A554" s="5"/>
      <c r="B554" s="249"/>
      <c r="C554" s="423">
        <v>0</v>
      </c>
      <c r="D554" s="424">
        <v>0</v>
      </c>
      <c r="E554" s="817">
        <v>0</v>
      </c>
      <c r="F554" s="385">
        <v>0</v>
      </c>
      <c r="G554" s="382">
        <v>0</v>
      </c>
      <c r="H554" s="382">
        <v>0</v>
      </c>
      <c r="I554" s="382">
        <v>0</v>
      </c>
      <c r="J554" s="382">
        <v>0</v>
      </c>
      <c r="K554" s="382">
        <v>0</v>
      </c>
      <c r="P554" s="385"/>
      <c r="Q554" s="745">
        <f>IF(F554&lt;&gt;0,+F554/'A-12'!D$114,0)</f>
        <v>0</v>
      </c>
      <c r="R554" s="745">
        <f>IF(G554&lt;&gt;0,+G554/'A-12'!E$114,0)</f>
        <v>0</v>
      </c>
      <c r="S554" s="745">
        <f>IF(H554&lt;&gt;0,+H554/'A-12'!F$114,0)</f>
        <v>0</v>
      </c>
      <c r="T554" s="745">
        <f>IF(I554&lt;&gt;0,+I554/'A-12'!G$114,0)</f>
        <v>0</v>
      </c>
      <c r="U554" s="745">
        <f>IF(J554&lt;&gt;0,+J554/'A-12'!H$114,0)</f>
        <v>0</v>
      </c>
      <c r="V554" s="745">
        <f>IF(K554&lt;&gt;0,+K554/'A-12'!I$114,0)</f>
        <v>0</v>
      </c>
    </row>
    <row r="555" spans="1:22" s="744" customFormat="1" x14ac:dyDescent="0.2">
      <c r="A555" s="5"/>
      <c r="B555" s="249"/>
      <c r="C555" s="423">
        <v>0</v>
      </c>
      <c r="D555" s="424">
        <v>0</v>
      </c>
      <c r="E555" s="817">
        <v>0</v>
      </c>
      <c r="F555" s="385">
        <v>0</v>
      </c>
      <c r="G555" s="382">
        <v>0</v>
      </c>
      <c r="H555" s="382">
        <v>0</v>
      </c>
      <c r="I555" s="382">
        <v>0</v>
      </c>
      <c r="J555" s="382">
        <v>0</v>
      </c>
      <c r="K555" s="382">
        <v>0</v>
      </c>
      <c r="P555" s="385"/>
      <c r="Q555" s="745">
        <f>IF(F555&lt;&gt;0,+F555/'A-12'!D$115,0)</f>
        <v>0</v>
      </c>
      <c r="R555" s="745">
        <f>IF(G555&lt;&gt;0,+G555/'A-12'!E$115,0)</f>
        <v>0</v>
      </c>
      <c r="S555" s="745">
        <f>IF(H555&lt;&gt;0,+H555/'A-12'!F$115,0)</f>
        <v>0</v>
      </c>
      <c r="T555" s="745">
        <f>IF(I555&lt;&gt;0,+I555/'A-12'!G$115,0)</f>
        <v>0</v>
      </c>
      <c r="U555" s="745">
        <f>IF(J555&lt;&gt;0,+J555/'A-12'!H$115,0)</f>
        <v>0</v>
      </c>
      <c r="V555" s="745">
        <f>IF(K555&lt;&gt;0,+K555/'A-12'!I$115,0)</f>
        <v>0</v>
      </c>
    </row>
    <row r="556" spans="1:22" s="744" customFormat="1" x14ac:dyDescent="0.2">
      <c r="A556" s="5"/>
      <c r="B556" s="249"/>
      <c r="C556" s="423">
        <v>0</v>
      </c>
      <c r="D556" s="424">
        <v>0</v>
      </c>
      <c r="E556" s="817">
        <v>0</v>
      </c>
      <c r="F556" s="385">
        <v>0</v>
      </c>
      <c r="G556" s="382">
        <v>0</v>
      </c>
      <c r="H556" s="382">
        <v>0</v>
      </c>
      <c r="I556" s="382">
        <v>0</v>
      </c>
      <c r="J556" s="382">
        <v>0</v>
      </c>
      <c r="K556" s="382">
        <v>0</v>
      </c>
      <c r="P556" s="385"/>
      <c r="Q556" s="745">
        <f>IF(F556&lt;&gt;0,+F556/'A-12'!D$116,0)</f>
        <v>0</v>
      </c>
      <c r="R556" s="745">
        <f>IF(G556&lt;&gt;0,+G556/'A-12'!E$116,0)</f>
        <v>0</v>
      </c>
      <c r="S556" s="745">
        <f>IF(H556&lt;&gt;0,+H556/'A-12'!F$116,0)</f>
        <v>0</v>
      </c>
      <c r="T556" s="745">
        <f>IF(I556&lt;&gt;0,+I556/'A-12'!G$116,0)</f>
        <v>0</v>
      </c>
      <c r="U556" s="745">
        <f>IF(J556&lt;&gt;0,+J556/'A-12'!H$116,0)</f>
        <v>0</v>
      </c>
      <c r="V556" s="745">
        <f>IF(K556&lt;&gt;0,+K556/'A-12'!I$116,0)</f>
        <v>0</v>
      </c>
    </row>
    <row r="557" spans="1:22" s="744" customFormat="1" x14ac:dyDescent="0.2">
      <c r="A557" s="5"/>
      <c r="B557" s="249"/>
      <c r="C557" s="423">
        <v>0</v>
      </c>
      <c r="D557" s="424">
        <v>0</v>
      </c>
      <c r="E557" s="817">
        <v>0</v>
      </c>
      <c r="F557" s="385">
        <v>0</v>
      </c>
      <c r="G557" s="382">
        <v>0</v>
      </c>
      <c r="H557" s="382">
        <v>0</v>
      </c>
      <c r="I557" s="382">
        <v>0</v>
      </c>
      <c r="J557" s="382">
        <v>0</v>
      </c>
      <c r="K557" s="382">
        <v>0</v>
      </c>
      <c r="P557" s="385"/>
      <c r="Q557" s="745">
        <f>IF(F557&lt;&gt;0,+F557/'A-12'!D$117,0)</f>
        <v>0</v>
      </c>
      <c r="R557" s="745">
        <f>IF(G557&lt;&gt;0,+G557/'A-12'!E$117,0)</f>
        <v>0</v>
      </c>
      <c r="S557" s="745">
        <f>IF(H557&lt;&gt;0,+H557/'A-12'!F$117,0)</f>
        <v>0</v>
      </c>
      <c r="T557" s="745">
        <f>IF(I557&lt;&gt;0,+I557/'A-12'!G$117,0)</f>
        <v>0</v>
      </c>
      <c r="U557" s="745">
        <f>IF(J557&lt;&gt;0,+J557/'A-12'!H$117,0)</f>
        <v>0</v>
      </c>
      <c r="V557" s="745">
        <f>IF(K557&lt;&gt;0,+K557/'A-12'!I$117,0)</f>
        <v>0</v>
      </c>
    </row>
    <row r="558" spans="1:22" s="744" customFormat="1" x14ac:dyDescent="0.2">
      <c r="A558" s="5"/>
      <c r="B558" s="249"/>
      <c r="C558" s="423">
        <v>0</v>
      </c>
      <c r="D558" s="424">
        <v>0</v>
      </c>
      <c r="E558" s="817">
        <v>0</v>
      </c>
      <c r="F558" s="385">
        <v>0</v>
      </c>
      <c r="G558" s="382">
        <v>0</v>
      </c>
      <c r="H558" s="382">
        <v>0</v>
      </c>
      <c r="I558" s="382">
        <v>0</v>
      </c>
      <c r="J558" s="382">
        <v>0</v>
      </c>
      <c r="K558" s="382">
        <v>0</v>
      </c>
      <c r="P558" s="385"/>
      <c r="Q558" s="745">
        <f>IF(F558&lt;&gt;0,+F558/'A-12'!D$118,0)</f>
        <v>0</v>
      </c>
      <c r="R558" s="745">
        <f>IF(G558&lt;&gt;0,+G558/'A-12'!E$118,0)</f>
        <v>0</v>
      </c>
      <c r="S558" s="745">
        <f>IF(H558&lt;&gt;0,+H558/'A-12'!F$118,0)</f>
        <v>0</v>
      </c>
      <c r="T558" s="745">
        <f>IF(I558&lt;&gt;0,+I558/'A-12'!G$118,0)</f>
        <v>0</v>
      </c>
      <c r="U558" s="745">
        <f>IF(J558&lt;&gt;0,+J558/'A-12'!H$118,0)</f>
        <v>0</v>
      </c>
      <c r="V558" s="745">
        <f>IF(K558&lt;&gt;0,+K558/'A-12'!I$118,0)</f>
        <v>0</v>
      </c>
    </row>
    <row r="559" spans="1:22" x14ac:dyDescent="0.2">
      <c r="A559" s="5"/>
      <c r="B559" s="249" t="str">
        <f ca="1">+'I-4 History'!B336</f>
        <v>A-13</v>
      </c>
      <c r="C559" s="14" t="str">
        <f ca="1">+'I-4 History'!C336</f>
        <v>Operational Finance</v>
      </c>
      <c r="D559" s="417"/>
      <c r="E559" s="504"/>
      <c r="F559" s="11"/>
      <c r="G559" s="11"/>
      <c r="H559" s="11"/>
      <c r="I559" s="11"/>
      <c r="J559" s="11"/>
      <c r="K559" s="11"/>
      <c r="P559" s="11"/>
      <c r="Q559" s="11"/>
      <c r="R559" s="11"/>
      <c r="S559" s="11"/>
      <c r="T559" s="11"/>
      <c r="U559" s="11"/>
      <c r="V559" s="11"/>
    </row>
    <row r="560" spans="1:22" x14ac:dyDescent="0.2">
      <c r="A560" s="5"/>
      <c r="B560" s="249"/>
      <c r="C560" s="422" t="s">
        <v>74</v>
      </c>
      <c r="D560" s="415"/>
      <c r="E560" s="504"/>
      <c r="F560" s="11"/>
      <c r="G560" s="11"/>
      <c r="H560" s="11"/>
      <c r="I560" s="11"/>
      <c r="J560" s="11"/>
      <c r="K560" s="11"/>
      <c r="P560" s="11"/>
      <c r="Q560" s="11"/>
      <c r="R560" s="11"/>
      <c r="S560" s="11"/>
      <c r="T560" s="11"/>
      <c r="U560" s="11"/>
      <c r="V560" s="11"/>
    </row>
    <row r="561" spans="1:22" x14ac:dyDescent="0.2">
      <c r="A561" s="5"/>
      <c r="B561" s="249"/>
      <c r="C561" s="423" t="str">
        <f t="array" ref="C561:D566">+'A-13'!$A$77:$B$82</f>
        <v>Output Growth</v>
      </c>
      <c r="D561" s="424" t="str">
        <v>Other</v>
      </c>
      <c r="E561" s="817">
        <f t="array" ref="E561:K566" ca="1">+'A-13'!$N$77:$T$82</f>
        <v>0</v>
      </c>
      <c r="F561" s="385">
        <f ca="1"/>
        <v>0</v>
      </c>
      <c r="G561" s="382">
        <f ca="1"/>
        <v>1.3217544021888973E-2</v>
      </c>
      <c r="H561" s="382">
        <f ca="1"/>
        <v>2.4538769984280673E-2</v>
      </c>
      <c r="I561" s="382">
        <f ca="1"/>
        <v>3.3772452231223354E-2</v>
      </c>
      <c r="J561" s="382">
        <f ca="1"/>
        <v>4.296958690483587E-2</v>
      </c>
      <c r="K561" s="382">
        <f ca="1"/>
        <v>5.2109198682631613E-2</v>
      </c>
      <c r="L561" s="764"/>
      <c r="M561" s="764"/>
      <c r="N561" s="764"/>
      <c r="O561" s="764"/>
      <c r="P561" s="385"/>
      <c r="Q561" s="745">
        <f ca="1">IF(F561&lt;&gt;0,+F561/'A-13'!D$77,0)</f>
        <v>0</v>
      </c>
      <c r="R561" s="745">
        <f ca="1">IF(G561&lt;&gt;0,+G561/'A-13'!E$77,0)</f>
        <v>1.5223418481583064</v>
      </c>
      <c r="S561" s="745">
        <f ca="1">IF(H561&lt;&gt;0,+H561/'A-13'!F$77,0)</f>
        <v>1.5223418481583064</v>
      </c>
      <c r="T561" s="745">
        <f ca="1">IF(I561&lt;&gt;0,+I561/'A-13'!G$77,0)</f>
        <v>1.5223418481583064</v>
      </c>
      <c r="U561" s="745">
        <f ca="1">IF(J561&lt;&gt;0,+J561/'A-13'!H$77,0)</f>
        <v>1.5223418481583064</v>
      </c>
      <c r="V561" s="745">
        <f ca="1">IF(K561&lt;&gt;0,+K561/'A-13'!I$77,0)</f>
        <v>1.5223418481583064</v>
      </c>
    </row>
    <row r="562" spans="1:22" x14ac:dyDescent="0.2">
      <c r="A562" s="5"/>
      <c r="B562" s="249"/>
      <c r="C562" s="423" t="str">
        <v>Productivity Growth</v>
      </c>
      <c r="D562" s="424" t="str">
        <v>Other</v>
      </c>
      <c r="E562" s="817">
        <f ca="1"/>
        <v>0</v>
      </c>
      <c r="F562" s="385">
        <f ca="1"/>
        <v>0</v>
      </c>
      <c r="G562" s="382">
        <f ca="1"/>
        <v>0</v>
      </c>
      <c r="H562" s="382">
        <f ca="1"/>
        <v>0</v>
      </c>
      <c r="I562" s="382">
        <f ca="1"/>
        <v>0</v>
      </c>
      <c r="J562" s="382">
        <f ca="1"/>
        <v>0</v>
      </c>
      <c r="K562" s="382">
        <f ca="1"/>
        <v>0</v>
      </c>
      <c r="L562" s="764"/>
      <c r="M562" s="764"/>
      <c r="N562" s="764"/>
      <c r="O562" s="764"/>
      <c r="P562" s="385"/>
      <c r="Q562" s="745">
        <f ca="1">IF(F562&lt;&gt;0,+F562/'A-13'!D$78,0)</f>
        <v>0</v>
      </c>
      <c r="R562" s="745">
        <f ca="1">IF(G562&lt;&gt;0,+G562/'A-13'!E$78,0)</f>
        <v>0</v>
      </c>
      <c r="S562" s="745">
        <f ca="1">IF(H562&lt;&gt;0,+H562/'A-13'!F$78,0)</f>
        <v>0</v>
      </c>
      <c r="T562" s="745">
        <f ca="1">IF(I562&lt;&gt;0,+I562/'A-13'!G$78,0)</f>
        <v>0</v>
      </c>
      <c r="U562" s="745">
        <f ca="1">IF(J562&lt;&gt;0,+J562/'A-13'!H$78,0)</f>
        <v>0</v>
      </c>
      <c r="V562" s="745">
        <f ca="1">IF(K562&lt;&gt;0,+K562/'A-13'!I$78,0)</f>
        <v>0</v>
      </c>
    </row>
    <row r="563" spans="1:22" x14ac:dyDescent="0.2">
      <c r="A563" s="5"/>
      <c r="B563" s="249"/>
      <c r="C563" s="423">
        <v>0</v>
      </c>
      <c r="D563" s="424">
        <v>0</v>
      </c>
      <c r="E563" s="817">
        <v>0</v>
      </c>
      <c r="F563" s="385">
        <v>0</v>
      </c>
      <c r="G563" s="382">
        <v>0</v>
      </c>
      <c r="H563" s="382">
        <v>0</v>
      </c>
      <c r="I563" s="382">
        <v>0</v>
      </c>
      <c r="J563" s="382">
        <v>0</v>
      </c>
      <c r="K563" s="382">
        <v>0</v>
      </c>
      <c r="L563" s="764"/>
      <c r="M563" s="764"/>
      <c r="N563" s="764"/>
      <c r="O563" s="764"/>
      <c r="P563" s="385"/>
      <c r="Q563" s="745">
        <f>IF(F563&lt;&gt;0,+F563/'A-13'!D$79,0)</f>
        <v>0</v>
      </c>
      <c r="R563" s="745">
        <f>IF(G563&lt;&gt;0,+G563/'A-13'!E$79,0)</f>
        <v>0</v>
      </c>
      <c r="S563" s="745">
        <f>IF(H563&lt;&gt;0,+H563/'A-13'!F$79,0)</f>
        <v>0</v>
      </c>
      <c r="T563" s="745">
        <f>IF(I563&lt;&gt;0,+I563/'A-13'!G$79,0)</f>
        <v>0</v>
      </c>
      <c r="U563" s="745">
        <f>IF(J563&lt;&gt;0,+J563/'A-13'!H$79,0)</f>
        <v>0</v>
      </c>
      <c r="V563" s="745">
        <f>IF(K563&lt;&gt;0,+K563/'A-13'!I$79,0)</f>
        <v>0</v>
      </c>
    </row>
    <row r="564" spans="1:22" s="764" customFormat="1" x14ac:dyDescent="0.2">
      <c r="A564" s="5"/>
      <c r="B564" s="249"/>
      <c r="C564" s="423">
        <v>0</v>
      </c>
      <c r="D564" s="424">
        <v>0</v>
      </c>
      <c r="E564" s="817">
        <v>0</v>
      </c>
      <c r="F564" s="385">
        <v>0</v>
      </c>
      <c r="G564" s="382">
        <v>0</v>
      </c>
      <c r="H564" s="382">
        <v>0</v>
      </c>
      <c r="I564" s="382">
        <v>0</v>
      </c>
      <c r="J564" s="382">
        <v>0</v>
      </c>
      <c r="K564" s="382">
        <v>0</v>
      </c>
      <c r="P564" s="385"/>
      <c r="Q564" s="745">
        <f>IF(F564&lt;&gt;0,+F564/'A-13'!D$80,0)</f>
        <v>0</v>
      </c>
      <c r="R564" s="745">
        <f>IF(G564&lt;&gt;0,+G564/'A-13'!E$80,0)</f>
        <v>0</v>
      </c>
      <c r="S564" s="745">
        <f>IF(H564&lt;&gt;0,+H564/'A-13'!F$80,0)</f>
        <v>0</v>
      </c>
      <c r="T564" s="745">
        <f>IF(I564&lt;&gt;0,+I564/'A-13'!G$80,0)</f>
        <v>0</v>
      </c>
      <c r="U564" s="745">
        <f>IF(J564&lt;&gt;0,+J564/'A-13'!H$80,0)</f>
        <v>0</v>
      </c>
      <c r="V564" s="745">
        <f>IF(K564&lt;&gt;0,+K564/'A-13'!I$80,0)</f>
        <v>0</v>
      </c>
    </row>
    <row r="565" spans="1:22" s="764" customFormat="1" x14ac:dyDescent="0.2">
      <c r="A565" s="5"/>
      <c r="B565" s="249"/>
      <c r="C565" s="423">
        <v>0</v>
      </c>
      <c r="D565" s="424">
        <v>0</v>
      </c>
      <c r="E565" s="817">
        <v>0</v>
      </c>
      <c r="F565" s="385">
        <v>0</v>
      </c>
      <c r="G565" s="382">
        <v>0</v>
      </c>
      <c r="H565" s="382">
        <v>0</v>
      </c>
      <c r="I565" s="382">
        <v>0</v>
      </c>
      <c r="J565" s="382">
        <v>0</v>
      </c>
      <c r="K565" s="382">
        <v>0</v>
      </c>
      <c r="P565" s="385"/>
      <c r="Q565" s="745">
        <f>IF(F565&lt;&gt;0,+F565/'A-13'!D$81,0)</f>
        <v>0</v>
      </c>
      <c r="R565" s="745">
        <f>IF(G565&lt;&gt;0,+G565/'A-13'!E$81,0)</f>
        <v>0</v>
      </c>
      <c r="S565" s="745">
        <f>IF(H565&lt;&gt;0,+H565/'A-13'!F$81,0)</f>
        <v>0</v>
      </c>
      <c r="T565" s="745">
        <f>IF(I565&lt;&gt;0,+I565/'A-13'!G$81,0)</f>
        <v>0</v>
      </c>
      <c r="U565" s="745">
        <f>IF(J565&lt;&gt;0,+J565/'A-13'!H$81,0)</f>
        <v>0</v>
      </c>
      <c r="V565" s="745">
        <f>IF(K565&lt;&gt;0,+K565/'A-13'!I$81,0)</f>
        <v>0</v>
      </c>
    </row>
    <row r="566" spans="1:22" s="764" customFormat="1" x14ac:dyDescent="0.2">
      <c r="A566" s="5"/>
      <c r="B566" s="249"/>
      <c r="C566" s="423">
        <v>0</v>
      </c>
      <c r="D566" s="424">
        <v>0</v>
      </c>
      <c r="E566" s="817">
        <v>0</v>
      </c>
      <c r="F566" s="385">
        <v>0</v>
      </c>
      <c r="G566" s="382">
        <v>0</v>
      </c>
      <c r="H566" s="382">
        <v>0</v>
      </c>
      <c r="I566" s="382">
        <v>0</v>
      </c>
      <c r="J566" s="382">
        <v>0</v>
      </c>
      <c r="K566" s="382">
        <v>0</v>
      </c>
      <c r="P566" s="385"/>
      <c r="Q566" s="745">
        <f>IF(F566&lt;&gt;0,+F566/'A-13'!D$82,0)</f>
        <v>0</v>
      </c>
      <c r="R566" s="745">
        <f>IF(G566&lt;&gt;0,+G566/'A-13'!E$82,0)</f>
        <v>0</v>
      </c>
      <c r="S566" s="745">
        <f>IF(H566&lt;&gt;0,+H566/'A-13'!F$82,0)</f>
        <v>0</v>
      </c>
      <c r="T566" s="745">
        <f>IF(I566&lt;&gt;0,+I566/'A-13'!G$82,0)</f>
        <v>0</v>
      </c>
      <c r="U566" s="745">
        <f>IF(J566&lt;&gt;0,+J566/'A-13'!H$82,0)</f>
        <v>0</v>
      </c>
      <c r="V566" s="745">
        <f>IF(K566&lt;&gt;0,+K566/'A-13'!I$82,0)</f>
        <v>0</v>
      </c>
    </row>
    <row r="567" spans="1:22" x14ac:dyDescent="0.2">
      <c r="A567" s="5"/>
      <c r="B567" s="249"/>
      <c r="C567" s="422" t="s">
        <v>73</v>
      </c>
      <c r="D567" s="416"/>
      <c r="E567" s="818"/>
      <c r="F567" s="386"/>
      <c r="G567" s="384"/>
      <c r="H567" s="384"/>
      <c r="I567" s="384"/>
      <c r="J567" s="384"/>
      <c r="K567" s="384"/>
      <c r="P567" s="386"/>
      <c r="Q567" s="384"/>
      <c r="R567" s="384"/>
      <c r="S567" s="384"/>
      <c r="T567" s="384"/>
      <c r="U567" s="384"/>
      <c r="V567" s="384"/>
    </row>
    <row r="568" spans="1:22" s="744" customFormat="1" x14ac:dyDescent="0.2">
      <c r="A568" s="5"/>
      <c r="B568" s="249"/>
      <c r="C568" s="423" t="str">
        <f t="array" ref="C568:D573">+'A-13'!$A$113:$B$119</f>
        <v>Labour</v>
      </c>
      <c r="D568" s="424" t="str">
        <v>Other</v>
      </c>
      <c r="E568" s="817">
        <f t="array" ref="E568:K573" ca="1">+'A-13'!$N$113:$T$119</f>
        <v>0</v>
      </c>
      <c r="F568" s="385">
        <f ca="1"/>
        <v>0</v>
      </c>
      <c r="G568" s="382">
        <f ca="1"/>
        <v>7.1550314715339482E-3</v>
      </c>
      <c r="H568" s="382">
        <f ca="1"/>
        <v>1.7108427730402647E-2</v>
      </c>
      <c r="I568" s="382">
        <f ca="1"/>
        <v>2.8593799091398059E-2</v>
      </c>
      <c r="J568" s="382">
        <f ca="1"/>
        <v>3.9146859195001341E-2</v>
      </c>
      <c r="K568" s="382">
        <f ca="1"/>
        <v>4.8658193565005302E-2</v>
      </c>
      <c r="P568" s="385"/>
      <c r="Q568" s="745">
        <f ca="1">IF(F568&lt;&gt;0,+F568/'A-13'!D$113,0)</f>
        <v>0</v>
      </c>
      <c r="R568" s="745">
        <f ca="1">IF(G568&lt;&gt;0,+G568/'A-13'!E$113,0)</f>
        <v>1.5355593921801953</v>
      </c>
      <c r="S568" s="745">
        <f ca="1">IF(H568&lt;&gt;0,+H568/'A-13'!F$113,0)</f>
        <v>1.5468806181425869</v>
      </c>
      <c r="T568" s="745">
        <f ca="1">IF(I568&lt;&gt;0,+I568/'A-13'!G$113,0)</f>
        <v>1.5561143003895297</v>
      </c>
      <c r="U568" s="745">
        <f ca="1">IF(J568&lt;&gt;0,+J568/'A-13'!H$113,0)</f>
        <v>1.5653114350631423</v>
      </c>
      <c r="V568" s="745">
        <f ca="1">IF(K568&lt;&gt;0,+K568/'A-13'!I$113,0)</f>
        <v>1.5744510468409381</v>
      </c>
    </row>
    <row r="569" spans="1:22" s="744" customFormat="1" x14ac:dyDescent="0.2">
      <c r="A569" s="5"/>
      <c r="B569" s="249"/>
      <c r="C569" s="423">
        <v>0</v>
      </c>
      <c r="D569" s="424">
        <v>0</v>
      </c>
      <c r="E569" s="817">
        <v>0</v>
      </c>
      <c r="F569" s="385">
        <v>0</v>
      </c>
      <c r="G569" s="382">
        <v>0</v>
      </c>
      <c r="H569" s="382">
        <v>0</v>
      </c>
      <c r="I569" s="382">
        <v>0</v>
      </c>
      <c r="J569" s="382">
        <v>0</v>
      </c>
      <c r="K569" s="382">
        <v>0</v>
      </c>
      <c r="P569" s="385"/>
      <c r="Q569" s="745">
        <f>IF(F569&lt;&gt;0,+F569/'A-13'!D$114,0)</f>
        <v>0</v>
      </c>
      <c r="R569" s="745">
        <f>IF(G569&lt;&gt;0,+G569/'A-13'!E$114,0)</f>
        <v>0</v>
      </c>
      <c r="S569" s="745">
        <f>IF(H569&lt;&gt;0,+H569/'A-13'!F$114,0)</f>
        <v>0</v>
      </c>
      <c r="T569" s="745">
        <f>IF(I569&lt;&gt;0,+I569/'A-13'!G$114,0)</f>
        <v>0</v>
      </c>
      <c r="U569" s="745">
        <f>IF(J569&lt;&gt;0,+J569/'A-13'!H$114,0)</f>
        <v>0</v>
      </c>
      <c r="V569" s="745">
        <f>IF(K569&lt;&gt;0,+K569/'A-13'!I$114,0)</f>
        <v>0</v>
      </c>
    </row>
    <row r="570" spans="1:22" s="744" customFormat="1" x14ac:dyDescent="0.2">
      <c r="A570" s="5"/>
      <c r="B570" s="249"/>
      <c r="C570" s="423">
        <v>0</v>
      </c>
      <c r="D570" s="424">
        <v>0</v>
      </c>
      <c r="E570" s="817">
        <v>0</v>
      </c>
      <c r="F570" s="385">
        <v>0</v>
      </c>
      <c r="G570" s="382">
        <v>0</v>
      </c>
      <c r="H570" s="382">
        <v>0</v>
      </c>
      <c r="I570" s="382">
        <v>0</v>
      </c>
      <c r="J570" s="382">
        <v>0</v>
      </c>
      <c r="K570" s="382">
        <v>0</v>
      </c>
      <c r="P570" s="385"/>
      <c r="Q570" s="745">
        <f>IF(F570&lt;&gt;0,+F570/'A-13'!D$115,0)</f>
        <v>0</v>
      </c>
      <c r="R570" s="745">
        <f>IF(G570&lt;&gt;0,+G570/'A-13'!E$115,0)</f>
        <v>0</v>
      </c>
      <c r="S570" s="745">
        <f>IF(H570&lt;&gt;0,+H570/'A-13'!F$115,0)</f>
        <v>0</v>
      </c>
      <c r="T570" s="745">
        <f>IF(I570&lt;&gt;0,+I570/'A-13'!G$115,0)</f>
        <v>0</v>
      </c>
      <c r="U570" s="745">
        <f>IF(J570&lt;&gt;0,+J570/'A-13'!H$115,0)</f>
        <v>0</v>
      </c>
      <c r="V570" s="745">
        <f>IF(K570&lt;&gt;0,+K570/'A-13'!I$115,0)</f>
        <v>0</v>
      </c>
    </row>
    <row r="571" spans="1:22" s="744" customFormat="1" x14ac:dyDescent="0.2">
      <c r="A571" s="5"/>
      <c r="B571" s="249"/>
      <c r="C571" s="423">
        <v>0</v>
      </c>
      <c r="D571" s="424">
        <v>0</v>
      </c>
      <c r="E571" s="817">
        <v>0</v>
      </c>
      <c r="F571" s="385">
        <v>0</v>
      </c>
      <c r="G571" s="382">
        <v>0</v>
      </c>
      <c r="H571" s="382">
        <v>0</v>
      </c>
      <c r="I571" s="382">
        <v>0</v>
      </c>
      <c r="J571" s="382">
        <v>0</v>
      </c>
      <c r="K571" s="382">
        <v>0</v>
      </c>
      <c r="P571" s="385"/>
      <c r="Q571" s="745">
        <f>IF(F571&lt;&gt;0,+F571/'A-13'!D$116,0)</f>
        <v>0</v>
      </c>
      <c r="R571" s="745">
        <f>IF(G571&lt;&gt;0,+G571/'A-13'!E$116,0)</f>
        <v>0</v>
      </c>
      <c r="S571" s="745">
        <f>IF(H571&lt;&gt;0,+H571/'A-13'!F$116,0)</f>
        <v>0</v>
      </c>
      <c r="T571" s="745">
        <f>IF(I571&lt;&gt;0,+I571/'A-13'!G$116,0)</f>
        <v>0</v>
      </c>
      <c r="U571" s="745">
        <f>IF(J571&lt;&gt;0,+J571/'A-13'!H$116,0)</f>
        <v>0</v>
      </c>
      <c r="V571" s="745">
        <f>IF(K571&lt;&gt;0,+K571/'A-13'!I$116,0)</f>
        <v>0</v>
      </c>
    </row>
    <row r="572" spans="1:22" s="744" customFormat="1" x14ac:dyDescent="0.2">
      <c r="A572" s="5"/>
      <c r="B572" s="249"/>
      <c r="C572" s="423">
        <v>0</v>
      </c>
      <c r="D572" s="424">
        <v>0</v>
      </c>
      <c r="E572" s="817">
        <v>0</v>
      </c>
      <c r="F572" s="385">
        <v>0</v>
      </c>
      <c r="G572" s="382">
        <v>0</v>
      </c>
      <c r="H572" s="382">
        <v>0</v>
      </c>
      <c r="I572" s="382">
        <v>0</v>
      </c>
      <c r="J572" s="382">
        <v>0</v>
      </c>
      <c r="K572" s="382">
        <v>0</v>
      </c>
      <c r="P572" s="385"/>
      <c r="Q572" s="745">
        <f>IF(F572&lt;&gt;0,+F572/'A-13'!D$117,0)</f>
        <v>0</v>
      </c>
      <c r="R572" s="745">
        <f>IF(G572&lt;&gt;0,+G572/'A-13'!E$117,0)</f>
        <v>0</v>
      </c>
      <c r="S572" s="745">
        <f>IF(H572&lt;&gt;0,+H572/'A-13'!F$117,0)</f>
        <v>0</v>
      </c>
      <c r="T572" s="745">
        <f>IF(I572&lt;&gt;0,+I572/'A-13'!G$117,0)</f>
        <v>0</v>
      </c>
      <c r="U572" s="745">
        <f>IF(J572&lt;&gt;0,+J572/'A-13'!H$117,0)</f>
        <v>0</v>
      </c>
      <c r="V572" s="745">
        <f>IF(K572&lt;&gt;0,+K572/'A-13'!I$117,0)</f>
        <v>0</v>
      </c>
    </row>
    <row r="573" spans="1:22" s="744" customFormat="1" x14ac:dyDescent="0.2">
      <c r="A573" s="5"/>
      <c r="B573" s="249"/>
      <c r="C573" s="423">
        <v>0</v>
      </c>
      <c r="D573" s="424">
        <v>0</v>
      </c>
      <c r="E573" s="817">
        <v>0</v>
      </c>
      <c r="F573" s="385">
        <v>0</v>
      </c>
      <c r="G573" s="382">
        <v>0</v>
      </c>
      <c r="H573" s="382">
        <v>0</v>
      </c>
      <c r="I573" s="382">
        <v>0</v>
      </c>
      <c r="J573" s="382">
        <v>0</v>
      </c>
      <c r="K573" s="382">
        <v>0</v>
      </c>
      <c r="P573" s="385"/>
      <c r="Q573" s="745">
        <f>IF(F573&lt;&gt;0,+F573/'A-13'!D$118,0)</f>
        <v>0</v>
      </c>
      <c r="R573" s="745">
        <f>IF(G573&lt;&gt;0,+G573/'A-13'!E$118,0)</f>
        <v>0</v>
      </c>
      <c r="S573" s="745">
        <f>IF(H573&lt;&gt;0,+H573/'A-13'!F$118,0)</f>
        <v>0</v>
      </c>
      <c r="T573" s="745">
        <f>IF(I573&lt;&gt;0,+I573/'A-13'!G$118,0)</f>
        <v>0</v>
      </c>
      <c r="U573" s="745">
        <f>IF(J573&lt;&gt;0,+J573/'A-13'!H$118,0)</f>
        <v>0</v>
      </c>
      <c r="V573" s="745">
        <f>IF(K573&lt;&gt;0,+K573/'A-13'!I$118,0)</f>
        <v>0</v>
      </c>
    </row>
    <row r="574" spans="1:22" x14ac:dyDescent="0.2">
      <c r="A574" s="5"/>
      <c r="B574" s="249" t="str">
        <f ca="1">+'I-4 History'!B345</f>
        <v>A-14</v>
      </c>
      <c r="C574" s="14" t="str">
        <f ca="1">+'I-4 History'!C345</f>
        <v>Regulatory Finance</v>
      </c>
      <c r="D574" s="417"/>
      <c r="E574" s="504"/>
      <c r="F574" s="11"/>
      <c r="G574" s="11"/>
      <c r="H574" s="11"/>
      <c r="I574" s="11"/>
      <c r="J574" s="11"/>
      <c r="K574" s="11"/>
      <c r="P574" s="11"/>
      <c r="Q574" s="11"/>
      <c r="R574" s="11"/>
      <c r="S574" s="11"/>
      <c r="T574" s="11"/>
      <c r="U574" s="11"/>
      <c r="V574" s="11"/>
    </row>
    <row r="575" spans="1:22" x14ac:dyDescent="0.2">
      <c r="A575" s="5"/>
      <c r="B575" s="249"/>
      <c r="C575" s="422" t="s">
        <v>74</v>
      </c>
      <c r="D575" s="415"/>
      <c r="E575" s="504"/>
      <c r="F575" s="11"/>
      <c r="G575" s="11"/>
      <c r="H575" s="11"/>
      <c r="I575" s="11"/>
      <c r="J575" s="11"/>
      <c r="K575" s="11"/>
      <c r="P575" s="11"/>
      <c r="Q575" s="11"/>
      <c r="R575" s="11"/>
      <c r="S575" s="11"/>
      <c r="T575" s="11"/>
      <c r="U575" s="11"/>
      <c r="V575" s="11"/>
    </row>
    <row r="576" spans="1:22" x14ac:dyDescent="0.2">
      <c r="A576" s="5"/>
      <c r="B576" s="249"/>
      <c r="C576" s="423" t="str">
        <f t="array" ref="C576:D581">+'A-14'!$A$77:$B$82</f>
        <v>Output Growth</v>
      </c>
      <c r="D576" s="424" t="str">
        <v>Other</v>
      </c>
      <c r="E576" s="817">
        <f t="array" ref="E576:K581" ca="1">+'A-14'!$N$77:$T$82</f>
        <v>0</v>
      </c>
      <c r="F576" s="385">
        <f ca="1"/>
        <v>0</v>
      </c>
      <c r="G576" s="382">
        <f ca="1"/>
        <v>1.2307945925966878E-3</v>
      </c>
      <c r="H576" s="382">
        <f ca="1"/>
        <v>2.2850073626091275E-3</v>
      </c>
      <c r="I576" s="382">
        <f ca="1"/>
        <v>3.144831711253052E-3</v>
      </c>
      <c r="J576" s="382">
        <f ca="1"/>
        <v>4.001252813760417E-3</v>
      </c>
      <c r="K576" s="382">
        <f ca="1"/>
        <v>4.8523174847700289E-3</v>
      </c>
      <c r="L576" s="764"/>
      <c r="M576" s="764"/>
      <c r="N576" s="764"/>
      <c r="O576" s="764"/>
      <c r="P576" s="385"/>
      <c r="Q576" s="745">
        <f ca="1">IF(F576&lt;&gt;0,+F576/'A-14'!D$77,0)</f>
        <v>0</v>
      </c>
      <c r="R576" s="745">
        <f ca="1">IF(G576&lt;&gt;0,+G576/'A-14'!E$77,0)</f>
        <v>0.141757811564233</v>
      </c>
      <c r="S576" s="745">
        <f ca="1">IF(H576&lt;&gt;0,+H576/'A-14'!F$77,0)</f>
        <v>0.141757811564233</v>
      </c>
      <c r="T576" s="745">
        <f ca="1">IF(I576&lt;&gt;0,+I576/'A-14'!G$77,0)</f>
        <v>0.141757811564233</v>
      </c>
      <c r="U576" s="745">
        <f ca="1">IF(J576&lt;&gt;0,+J576/'A-14'!H$77,0)</f>
        <v>0.14175781156423298</v>
      </c>
      <c r="V576" s="745">
        <f ca="1">IF(K576&lt;&gt;0,+K576/'A-14'!I$77,0)</f>
        <v>0.141757811564233</v>
      </c>
    </row>
    <row r="577" spans="1:22" x14ac:dyDescent="0.2">
      <c r="A577" s="5"/>
      <c r="B577" s="249"/>
      <c r="C577" s="423" t="str">
        <v>Productivity Growth</v>
      </c>
      <c r="D577" s="424" t="str">
        <v>Other</v>
      </c>
      <c r="E577" s="817">
        <f ca="1"/>
        <v>0</v>
      </c>
      <c r="F577" s="385">
        <f ca="1"/>
        <v>0</v>
      </c>
      <c r="G577" s="382">
        <f ca="1"/>
        <v>0</v>
      </c>
      <c r="H577" s="382">
        <f ca="1"/>
        <v>0</v>
      </c>
      <c r="I577" s="382">
        <f ca="1"/>
        <v>0</v>
      </c>
      <c r="J577" s="382">
        <f ca="1"/>
        <v>0</v>
      </c>
      <c r="K577" s="382">
        <f ca="1"/>
        <v>0</v>
      </c>
      <c r="L577" s="764"/>
      <c r="M577" s="764"/>
      <c r="N577" s="764"/>
      <c r="O577" s="764"/>
      <c r="P577" s="385"/>
      <c r="Q577" s="745">
        <f ca="1">IF(F577&lt;&gt;0,+F577/'A-14'!D$78,0)</f>
        <v>0</v>
      </c>
      <c r="R577" s="745">
        <f ca="1">IF(G577&lt;&gt;0,+G577/'A-14'!E$78,0)</f>
        <v>0</v>
      </c>
      <c r="S577" s="745">
        <f ca="1">IF(H577&lt;&gt;0,+H577/'A-14'!F$78,0)</f>
        <v>0</v>
      </c>
      <c r="T577" s="745">
        <f ca="1">IF(I577&lt;&gt;0,+I577/'A-14'!G$78,0)</f>
        <v>0</v>
      </c>
      <c r="U577" s="745">
        <f ca="1">IF(J577&lt;&gt;0,+J577/'A-14'!H$78,0)</f>
        <v>0</v>
      </c>
      <c r="V577" s="745">
        <f ca="1">IF(K577&lt;&gt;0,+K577/'A-14'!I$78,0)</f>
        <v>0</v>
      </c>
    </row>
    <row r="578" spans="1:22" x14ac:dyDescent="0.2">
      <c r="A578" s="5"/>
      <c r="B578" s="249"/>
      <c r="C578" s="423">
        <v>0</v>
      </c>
      <c r="D578" s="424">
        <v>0</v>
      </c>
      <c r="E578" s="817">
        <v>0</v>
      </c>
      <c r="F578" s="385">
        <v>0</v>
      </c>
      <c r="G578" s="382">
        <v>0</v>
      </c>
      <c r="H578" s="382">
        <v>0</v>
      </c>
      <c r="I578" s="382">
        <v>0</v>
      </c>
      <c r="J578" s="382">
        <v>0</v>
      </c>
      <c r="K578" s="382">
        <v>0</v>
      </c>
      <c r="L578" s="764"/>
      <c r="M578" s="764"/>
      <c r="N578" s="764"/>
      <c r="O578" s="764"/>
      <c r="P578" s="385"/>
      <c r="Q578" s="745">
        <f>IF(F578&lt;&gt;0,+F578/'A-14'!D$79,0)</f>
        <v>0</v>
      </c>
      <c r="R578" s="745">
        <f>IF(G578&lt;&gt;0,+G578/'A-14'!E$79,0)</f>
        <v>0</v>
      </c>
      <c r="S578" s="745">
        <f>IF(H578&lt;&gt;0,+H578/'A-14'!F$79,0)</f>
        <v>0</v>
      </c>
      <c r="T578" s="745">
        <f>IF(I578&lt;&gt;0,+I578/'A-14'!G$79,0)</f>
        <v>0</v>
      </c>
      <c r="U578" s="745">
        <f>IF(J578&lt;&gt;0,+J578/'A-14'!H$79,0)</f>
        <v>0</v>
      </c>
      <c r="V578" s="745">
        <f>IF(K578&lt;&gt;0,+K578/'A-14'!I$79,0)</f>
        <v>0</v>
      </c>
    </row>
    <row r="579" spans="1:22" s="764" customFormat="1" x14ac:dyDescent="0.2">
      <c r="A579" s="5"/>
      <c r="B579" s="249"/>
      <c r="C579" s="423">
        <v>0</v>
      </c>
      <c r="D579" s="424">
        <v>0</v>
      </c>
      <c r="E579" s="817">
        <v>0</v>
      </c>
      <c r="F579" s="385">
        <v>0</v>
      </c>
      <c r="G579" s="382">
        <v>0</v>
      </c>
      <c r="H579" s="382">
        <v>0</v>
      </c>
      <c r="I579" s="382">
        <v>0</v>
      </c>
      <c r="J579" s="382">
        <v>0</v>
      </c>
      <c r="K579" s="382">
        <v>0</v>
      </c>
      <c r="P579" s="385"/>
      <c r="Q579" s="745">
        <f>IF(F579&lt;&gt;0,+F579/'A-14'!D$80,0)</f>
        <v>0</v>
      </c>
      <c r="R579" s="745">
        <f>IF(G579&lt;&gt;0,+G579/'A-14'!E$80,0)</f>
        <v>0</v>
      </c>
      <c r="S579" s="745">
        <f>IF(H579&lt;&gt;0,+H579/'A-14'!F$80,0)</f>
        <v>0</v>
      </c>
      <c r="T579" s="745">
        <f>IF(I579&lt;&gt;0,+I579/'A-14'!G$80,0)</f>
        <v>0</v>
      </c>
      <c r="U579" s="745">
        <f>IF(J579&lt;&gt;0,+J579/'A-14'!H$80,0)</f>
        <v>0</v>
      </c>
      <c r="V579" s="745">
        <f>IF(K579&lt;&gt;0,+K579/'A-14'!I$80,0)</f>
        <v>0</v>
      </c>
    </row>
    <row r="580" spans="1:22" s="764" customFormat="1" x14ac:dyDescent="0.2">
      <c r="A580" s="5"/>
      <c r="B580" s="249"/>
      <c r="C580" s="423">
        <v>0</v>
      </c>
      <c r="D580" s="424">
        <v>0</v>
      </c>
      <c r="E580" s="817">
        <v>0</v>
      </c>
      <c r="F580" s="385">
        <v>0</v>
      </c>
      <c r="G580" s="382">
        <v>0</v>
      </c>
      <c r="H580" s="382">
        <v>0</v>
      </c>
      <c r="I580" s="382">
        <v>0</v>
      </c>
      <c r="J580" s="382">
        <v>0</v>
      </c>
      <c r="K580" s="382">
        <v>0</v>
      </c>
      <c r="P580" s="385"/>
      <c r="Q580" s="745">
        <f>IF(F580&lt;&gt;0,+F580/'A-14'!D$81,0)</f>
        <v>0</v>
      </c>
      <c r="R580" s="745">
        <f>IF(G580&lt;&gt;0,+G580/'A-14'!E$81,0)</f>
        <v>0</v>
      </c>
      <c r="S580" s="745">
        <f>IF(H580&lt;&gt;0,+H580/'A-14'!F$81,0)</f>
        <v>0</v>
      </c>
      <c r="T580" s="745">
        <f>IF(I580&lt;&gt;0,+I580/'A-14'!G$81,0)</f>
        <v>0</v>
      </c>
      <c r="U580" s="745">
        <f>IF(J580&lt;&gt;0,+J580/'A-14'!H$81,0)</f>
        <v>0</v>
      </c>
      <c r="V580" s="745">
        <f>IF(K580&lt;&gt;0,+K580/'A-14'!I$81,0)</f>
        <v>0</v>
      </c>
    </row>
    <row r="581" spans="1:22" s="764" customFormat="1" x14ac:dyDescent="0.2">
      <c r="A581" s="5"/>
      <c r="B581" s="249"/>
      <c r="C581" s="423">
        <v>0</v>
      </c>
      <c r="D581" s="424">
        <v>0</v>
      </c>
      <c r="E581" s="817">
        <v>0</v>
      </c>
      <c r="F581" s="385">
        <v>0</v>
      </c>
      <c r="G581" s="382">
        <v>0</v>
      </c>
      <c r="H581" s="382">
        <v>0</v>
      </c>
      <c r="I581" s="382">
        <v>0</v>
      </c>
      <c r="J581" s="382">
        <v>0</v>
      </c>
      <c r="K581" s="382">
        <v>0</v>
      </c>
      <c r="P581" s="385"/>
      <c r="Q581" s="745">
        <f>IF(F581&lt;&gt;0,+F581/'A-14'!D$82,0)</f>
        <v>0</v>
      </c>
      <c r="R581" s="745">
        <f>IF(G581&lt;&gt;0,+G581/'A-14'!E$82,0)</f>
        <v>0</v>
      </c>
      <c r="S581" s="745">
        <f>IF(H581&lt;&gt;0,+H581/'A-14'!F$82,0)</f>
        <v>0</v>
      </c>
      <c r="T581" s="745">
        <f>IF(I581&lt;&gt;0,+I581/'A-14'!G$82,0)</f>
        <v>0</v>
      </c>
      <c r="U581" s="745">
        <f>IF(J581&lt;&gt;0,+J581/'A-14'!H$82,0)</f>
        <v>0</v>
      </c>
      <c r="V581" s="745">
        <f>IF(K581&lt;&gt;0,+K581/'A-14'!I$82,0)</f>
        <v>0</v>
      </c>
    </row>
    <row r="582" spans="1:22" x14ac:dyDescent="0.2">
      <c r="A582" s="5"/>
      <c r="B582" s="249"/>
      <c r="C582" s="422" t="s">
        <v>73</v>
      </c>
      <c r="D582" s="416"/>
      <c r="E582" s="818"/>
      <c r="F582" s="386"/>
      <c r="G582" s="384"/>
      <c r="H582" s="384"/>
      <c r="I582" s="384"/>
      <c r="J582" s="384"/>
      <c r="K582" s="384"/>
      <c r="P582" s="386"/>
      <c r="Q582" s="384"/>
      <c r="R582" s="384"/>
      <c r="S582" s="384"/>
      <c r="T582" s="384"/>
      <c r="U582" s="384"/>
      <c r="V582" s="384"/>
    </row>
    <row r="583" spans="1:22" s="744" customFormat="1" x14ac:dyDescent="0.2">
      <c r="A583" s="5"/>
      <c r="B583" s="249"/>
      <c r="C583" s="423" t="str">
        <f t="array" ref="C583:D588">+'A-14'!$A$113:$B$119</f>
        <v>Labour</v>
      </c>
      <c r="D583" s="424" t="str">
        <v>Other</v>
      </c>
      <c r="E583" s="817">
        <f t="array" ref="E583:K588" ca="1">+'A-14'!$N$113:$T$119</f>
        <v>0</v>
      </c>
      <c r="F583" s="385">
        <f ca="1"/>
        <v>0</v>
      </c>
      <c r="G583" s="382">
        <f ca="1"/>
        <v>6.6626402230545031E-4</v>
      </c>
      <c r="H583" s="382">
        <f ca="1"/>
        <v>1.5931068815461728E-3</v>
      </c>
      <c r="I583" s="382">
        <f ca="1"/>
        <v>2.6626045841199493E-3</v>
      </c>
      <c r="J583" s="382">
        <f ca="1"/>
        <v>3.6452870922585906E-3</v>
      </c>
      <c r="K583" s="382">
        <f ca="1"/>
        <v>4.5309659212145071E-3</v>
      </c>
      <c r="P583" s="385"/>
      <c r="Q583" s="745">
        <f ca="1">IF(F583&lt;&gt;0,+F583/'A-14'!D$113,0)</f>
        <v>0</v>
      </c>
      <c r="R583" s="745">
        <f ca="1">IF(G583&lt;&gt;0,+G583/'A-14'!E$113,0)</f>
        <v>0.14298860615682971</v>
      </c>
      <c r="S583" s="745">
        <f ca="1">IF(H583&lt;&gt;0,+H583/'A-14'!F$113,0)</f>
        <v>0.14404281892684212</v>
      </c>
      <c r="T583" s="745">
        <f ca="1">IF(I583&lt;&gt;0,+I583/'A-14'!G$113,0)</f>
        <v>0.14490264327548605</v>
      </c>
      <c r="U583" s="745">
        <f ca="1">IF(J583&lt;&gt;0,+J583/'A-14'!H$113,0)</f>
        <v>0.14575906437799341</v>
      </c>
      <c r="V583" s="745">
        <f ca="1">IF(K583&lt;&gt;0,+K583/'A-14'!I$113,0)</f>
        <v>0.14661012904900303</v>
      </c>
    </row>
    <row r="584" spans="1:22" s="744" customFormat="1" x14ac:dyDescent="0.2">
      <c r="A584" s="5"/>
      <c r="B584" s="249"/>
      <c r="C584" s="423">
        <v>0</v>
      </c>
      <c r="D584" s="424">
        <v>0</v>
      </c>
      <c r="E584" s="817">
        <v>0</v>
      </c>
      <c r="F584" s="385">
        <v>0</v>
      </c>
      <c r="G584" s="382">
        <v>0</v>
      </c>
      <c r="H584" s="382">
        <v>0</v>
      </c>
      <c r="I584" s="382">
        <v>0</v>
      </c>
      <c r="J584" s="382">
        <v>0</v>
      </c>
      <c r="K584" s="382">
        <v>0</v>
      </c>
      <c r="P584" s="385"/>
      <c r="Q584" s="745">
        <f>IF(F584&lt;&gt;0,+F584/'A-14'!D$114,0)</f>
        <v>0</v>
      </c>
      <c r="R584" s="745">
        <f>IF(G584&lt;&gt;0,+G584/'A-14'!E$114,0)</f>
        <v>0</v>
      </c>
      <c r="S584" s="745">
        <f>IF(H584&lt;&gt;0,+H584/'A-14'!F$114,0)</f>
        <v>0</v>
      </c>
      <c r="T584" s="745">
        <f>IF(I584&lt;&gt;0,+I584/'A-14'!G$114,0)</f>
        <v>0</v>
      </c>
      <c r="U584" s="745">
        <f>IF(J584&lt;&gt;0,+J584/'A-14'!H$114,0)</f>
        <v>0</v>
      </c>
      <c r="V584" s="745">
        <f>IF(K584&lt;&gt;0,+K584/'A-14'!I$114,0)</f>
        <v>0</v>
      </c>
    </row>
    <row r="585" spans="1:22" s="744" customFormat="1" x14ac:dyDescent="0.2">
      <c r="A585" s="5"/>
      <c r="B585" s="249"/>
      <c r="C585" s="423">
        <v>0</v>
      </c>
      <c r="D585" s="424">
        <v>0</v>
      </c>
      <c r="E585" s="817">
        <v>0</v>
      </c>
      <c r="F585" s="385">
        <v>0</v>
      </c>
      <c r="G585" s="382">
        <v>0</v>
      </c>
      <c r="H585" s="382">
        <v>0</v>
      </c>
      <c r="I585" s="382">
        <v>0</v>
      </c>
      <c r="J585" s="382">
        <v>0</v>
      </c>
      <c r="K585" s="382">
        <v>0</v>
      </c>
      <c r="P585" s="385"/>
      <c r="Q585" s="745">
        <f>IF(F585&lt;&gt;0,+F585/'A-14'!D$115,0)</f>
        <v>0</v>
      </c>
      <c r="R585" s="745">
        <f>IF(G585&lt;&gt;0,+G585/'A-14'!E$115,0)</f>
        <v>0</v>
      </c>
      <c r="S585" s="745">
        <f>IF(H585&lt;&gt;0,+H585/'A-14'!F$115,0)</f>
        <v>0</v>
      </c>
      <c r="T585" s="745">
        <f>IF(I585&lt;&gt;0,+I585/'A-14'!G$115,0)</f>
        <v>0</v>
      </c>
      <c r="U585" s="745">
        <f>IF(J585&lt;&gt;0,+J585/'A-14'!H$115,0)</f>
        <v>0</v>
      </c>
      <c r="V585" s="745">
        <f>IF(K585&lt;&gt;0,+K585/'A-14'!I$115,0)</f>
        <v>0</v>
      </c>
    </row>
    <row r="586" spans="1:22" s="744" customFormat="1" x14ac:dyDescent="0.2">
      <c r="A586" s="5"/>
      <c r="B586" s="249"/>
      <c r="C586" s="423">
        <v>0</v>
      </c>
      <c r="D586" s="424">
        <v>0</v>
      </c>
      <c r="E586" s="817">
        <v>0</v>
      </c>
      <c r="F586" s="385">
        <v>0</v>
      </c>
      <c r="G586" s="382">
        <v>0</v>
      </c>
      <c r="H586" s="382">
        <v>0</v>
      </c>
      <c r="I586" s="382">
        <v>0</v>
      </c>
      <c r="J586" s="382">
        <v>0</v>
      </c>
      <c r="K586" s="382">
        <v>0</v>
      </c>
      <c r="P586" s="385"/>
      <c r="Q586" s="745">
        <f>IF(F586&lt;&gt;0,+F586/'A-14'!D$116,0)</f>
        <v>0</v>
      </c>
      <c r="R586" s="745">
        <f>IF(G586&lt;&gt;0,+G586/'A-14'!E$116,0)</f>
        <v>0</v>
      </c>
      <c r="S586" s="745">
        <f>IF(H586&lt;&gt;0,+H586/'A-14'!F$116,0)</f>
        <v>0</v>
      </c>
      <c r="T586" s="745">
        <f>IF(I586&lt;&gt;0,+I586/'A-14'!G$116,0)</f>
        <v>0</v>
      </c>
      <c r="U586" s="745">
        <f>IF(J586&lt;&gt;0,+J586/'A-14'!H$116,0)</f>
        <v>0</v>
      </c>
      <c r="V586" s="745">
        <f>IF(K586&lt;&gt;0,+K586/'A-14'!I$116,0)</f>
        <v>0</v>
      </c>
    </row>
    <row r="587" spans="1:22" s="744" customFormat="1" x14ac:dyDescent="0.2">
      <c r="A587" s="5"/>
      <c r="B587" s="249"/>
      <c r="C587" s="423">
        <v>0</v>
      </c>
      <c r="D587" s="424">
        <v>0</v>
      </c>
      <c r="E587" s="817">
        <v>0</v>
      </c>
      <c r="F587" s="385">
        <v>0</v>
      </c>
      <c r="G587" s="382">
        <v>0</v>
      </c>
      <c r="H587" s="382">
        <v>0</v>
      </c>
      <c r="I587" s="382">
        <v>0</v>
      </c>
      <c r="J587" s="382">
        <v>0</v>
      </c>
      <c r="K587" s="382">
        <v>0</v>
      </c>
      <c r="P587" s="385"/>
      <c r="Q587" s="745">
        <f>IF(F587&lt;&gt;0,+F587/'A-14'!D$117,0)</f>
        <v>0</v>
      </c>
      <c r="R587" s="745">
        <f>IF(G587&lt;&gt;0,+G587/'A-14'!E$117,0)</f>
        <v>0</v>
      </c>
      <c r="S587" s="745">
        <f>IF(H587&lt;&gt;0,+H587/'A-14'!F$117,0)</f>
        <v>0</v>
      </c>
      <c r="T587" s="745">
        <f>IF(I587&lt;&gt;0,+I587/'A-14'!G$117,0)</f>
        <v>0</v>
      </c>
      <c r="U587" s="745">
        <f>IF(J587&lt;&gt;0,+J587/'A-14'!H$117,0)</f>
        <v>0</v>
      </c>
      <c r="V587" s="745">
        <f>IF(K587&lt;&gt;0,+K587/'A-14'!I$117,0)</f>
        <v>0</v>
      </c>
    </row>
    <row r="588" spans="1:22" s="744" customFormat="1" x14ac:dyDescent="0.2">
      <c r="A588" s="5"/>
      <c r="B588" s="249"/>
      <c r="C588" s="423">
        <v>0</v>
      </c>
      <c r="D588" s="424">
        <v>0</v>
      </c>
      <c r="E588" s="817">
        <v>0</v>
      </c>
      <c r="F588" s="385">
        <v>0</v>
      </c>
      <c r="G588" s="382">
        <v>0</v>
      </c>
      <c r="H588" s="382">
        <v>0</v>
      </c>
      <c r="I588" s="382">
        <v>0</v>
      </c>
      <c r="J588" s="382">
        <v>0</v>
      </c>
      <c r="K588" s="382">
        <v>0</v>
      </c>
      <c r="P588" s="385"/>
      <c r="Q588" s="745">
        <f>IF(F588&lt;&gt;0,+F588/'A-14'!D$118,0)</f>
        <v>0</v>
      </c>
      <c r="R588" s="745">
        <f>IF(G588&lt;&gt;0,+G588/'A-14'!E$118,0)</f>
        <v>0</v>
      </c>
      <c r="S588" s="745">
        <f>IF(H588&lt;&gt;0,+H588/'A-14'!F$118,0)</f>
        <v>0</v>
      </c>
      <c r="T588" s="745">
        <f>IF(I588&lt;&gt;0,+I588/'A-14'!G$118,0)</f>
        <v>0</v>
      </c>
      <c r="U588" s="745">
        <f>IF(J588&lt;&gt;0,+J588/'A-14'!H$118,0)</f>
        <v>0</v>
      </c>
      <c r="V588" s="745">
        <f>IF(K588&lt;&gt;0,+K588/'A-14'!I$118,0)</f>
        <v>0</v>
      </c>
    </row>
    <row r="589" spans="1:22" x14ac:dyDescent="0.2">
      <c r="A589" s="5"/>
      <c r="B589" s="249" t="str">
        <f ca="1">+'I-4 History'!B354</f>
        <v>A-15</v>
      </c>
      <c r="C589" s="14" t="str">
        <f ca="1">+'I-4 History'!C354</f>
        <v>Purchasing and Contracts</v>
      </c>
      <c r="D589" s="417"/>
      <c r="E589" s="504"/>
      <c r="F589" s="11"/>
      <c r="G589" s="11"/>
      <c r="H589" s="11"/>
      <c r="I589" s="11"/>
      <c r="J589" s="11"/>
      <c r="K589" s="11"/>
      <c r="P589" s="11"/>
      <c r="Q589" s="11"/>
      <c r="R589" s="11"/>
      <c r="S589" s="11"/>
      <c r="T589" s="11"/>
      <c r="U589" s="11"/>
      <c r="V589" s="11"/>
    </row>
    <row r="590" spans="1:22" x14ac:dyDescent="0.2">
      <c r="A590" s="5"/>
      <c r="B590" s="249"/>
      <c r="C590" s="422" t="s">
        <v>74</v>
      </c>
      <c r="D590" s="415"/>
      <c r="E590" s="504"/>
      <c r="F590" s="11"/>
      <c r="G590" s="11"/>
      <c r="H590" s="11"/>
      <c r="I590" s="11"/>
      <c r="J590" s="11"/>
      <c r="K590" s="11"/>
      <c r="P590" s="11"/>
      <c r="Q590" s="11"/>
      <c r="R590" s="11"/>
      <c r="S590" s="11"/>
      <c r="T590" s="11"/>
      <c r="U590" s="11"/>
      <c r="V590" s="11"/>
    </row>
    <row r="591" spans="1:22" x14ac:dyDescent="0.2">
      <c r="A591" s="5"/>
      <c r="B591" s="249"/>
      <c r="C591" s="423" t="str">
        <f t="array" ref="C591:D596">+'A-15'!$A$77:$B$82</f>
        <v>Output Growth</v>
      </c>
      <c r="D591" s="424" t="str">
        <v>Other</v>
      </c>
      <c r="E591" s="817">
        <f t="array" ref="E591:K596" ca="1">+'A-15'!$N$77:$T$82</f>
        <v>0</v>
      </c>
      <c r="F591" s="385">
        <f ca="1"/>
        <v>0</v>
      </c>
      <c r="G591" s="382">
        <f ca="1"/>
        <v>2.527040814494291E-2</v>
      </c>
      <c r="H591" s="382">
        <f ca="1"/>
        <v>4.6915276533274236E-2</v>
      </c>
      <c r="I591" s="382">
        <f ca="1"/>
        <v>6.4569003933351979E-2</v>
      </c>
      <c r="J591" s="382">
        <f ca="1"/>
        <v>8.2152856620454975E-2</v>
      </c>
      <c r="K591" s="382">
        <f ca="1"/>
        <v>9.962673221555346E-2</v>
      </c>
      <c r="L591" s="764"/>
      <c r="M591" s="764"/>
      <c r="N591" s="764"/>
      <c r="O591" s="764"/>
      <c r="P591" s="385"/>
      <c r="Q591" s="745">
        <f ca="1">IF(F591&lt;&gt;0,+F591/'A-15'!D$77,0)</f>
        <v>0</v>
      </c>
      <c r="R591" s="745">
        <f ca="1">IF(G591&lt;&gt;0,+G591/'A-15'!E$77,0)</f>
        <v>2.9105407007064521</v>
      </c>
      <c r="S591" s="745">
        <f ca="1">IF(H591&lt;&gt;0,+H591/'A-15'!F$77,0)</f>
        <v>2.9105407007064521</v>
      </c>
      <c r="T591" s="745">
        <f ca="1">IF(I591&lt;&gt;0,+I591/'A-15'!G$77,0)</f>
        <v>2.9105407007064525</v>
      </c>
      <c r="U591" s="745">
        <f ca="1">IF(J591&lt;&gt;0,+J591/'A-15'!H$77,0)</f>
        <v>2.9105407007064521</v>
      </c>
      <c r="V591" s="745">
        <f ca="1">IF(K591&lt;&gt;0,+K591/'A-15'!I$77,0)</f>
        <v>2.9105407007064521</v>
      </c>
    </row>
    <row r="592" spans="1:22" x14ac:dyDescent="0.2">
      <c r="A592" s="5"/>
      <c r="B592" s="249"/>
      <c r="C592" s="423" t="str">
        <v>Productivity Growth</v>
      </c>
      <c r="D592" s="424" t="str">
        <v>Other</v>
      </c>
      <c r="E592" s="817">
        <f ca="1"/>
        <v>0</v>
      </c>
      <c r="F592" s="385">
        <f ca="1"/>
        <v>0</v>
      </c>
      <c r="G592" s="382">
        <f ca="1"/>
        <v>0</v>
      </c>
      <c r="H592" s="382">
        <f ca="1"/>
        <v>0</v>
      </c>
      <c r="I592" s="382">
        <f ca="1"/>
        <v>0</v>
      </c>
      <c r="J592" s="382">
        <f ca="1"/>
        <v>0</v>
      </c>
      <c r="K592" s="382">
        <f ca="1"/>
        <v>0</v>
      </c>
      <c r="L592" s="764"/>
      <c r="M592" s="764"/>
      <c r="N592" s="764"/>
      <c r="O592" s="764"/>
      <c r="P592" s="385"/>
      <c r="Q592" s="745">
        <f ca="1">IF(F592&lt;&gt;0,+F592/'A-15'!D$78,0)</f>
        <v>0</v>
      </c>
      <c r="R592" s="745">
        <f ca="1">IF(G592&lt;&gt;0,+G592/'A-15'!E$78,0)</f>
        <v>0</v>
      </c>
      <c r="S592" s="745">
        <f ca="1">IF(H592&lt;&gt;0,+H592/'A-15'!F$78,0)</f>
        <v>0</v>
      </c>
      <c r="T592" s="745">
        <f ca="1">IF(I592&lt;&gt;0,+I592/'A-15'!G$78,0)</f>
        <v>0</v>
      </c>
      <c r="U592" s="745">
        <f ca="1">IF(J592&lt;&gt;0,+J592/'A-15'!H$78,0)</f>
        <v>0</v>
      </c>
      <c r="V592" s="745">
        <f ca="1">IF(K592&lt;&gt;0,+K592/'A-15'!I$78,0)</f>
        <v>0</v>
      </c>
    </row>
    <row r="593" spans="1:22" x14ac:dyDescent="0.2">
      <c r="A593" s="5"/>
      <c r="B593" s="249"/>
      <c r="C593" s="423">
        <v>0</v>
      </c>
      <c r="D593" s="424">
        <v>0</v>
      </c>
      <c r="E593" s="817">
        <v>0</v>
      </c>
      <c r="F593" s="385">
        <v>0</v>
      </c>
      <c r="G593" s="382">
        <v>0</v>
      </c>
      <c r="H593" s="382">
        <v>0</v>
      </c>
      <c r="I593" s="382">
        <v>0</v>
      </c>
      <c r="J593" s="382">
        <v>0</v>
      </c>
      <c r="K593" s="382">
        <v>0</v>
      </c>
      <c r="L593" s="764"/>
      <c r="M593" s="764"/>
      <c r="N593" s="764"/>
      <c r="O593" s="764"/>
      <c r="P593" s="385"/>
      <c r="Q593" s="745">
        <f>IF(F593&lt;&gt;0,+F593/'A-15'!D$79,0)</f>
        <v>0</v>
      </c>
      <c r="R593" s="745">
        <f>IF(G593&lt;&gt;0,+G593/'A-15'!E$79,0)</f>
        <v>0</v>
      </c>
      <c r="S593" s="745">
        <f>IF(H593&lt;&gt;0,+H593/'A-15'!F$79,0)</f>
        <v>0</v>
      </c>
      <c r="T593" s="745">
        <f>IF(I593&lt;&gt;0,+I593/'A-15'!G$79,0)</f>
        <v>0</v>
      </c>
      <c r="U593" s="745">
        <f>IF(J593&lt;&gt;0,+J593/'A-15'!H$79,0)</f>
        <v>0</v>
      </c>
      <c r="V593" s="745">
        <f>IF(K593&lt;&gt;0,+K593/'A-15'!I$79,0)</f>
        <v>0</v>
      </c>
    </row>
    <row r="594" spans="1:22" s="764" customFormat="1" x14ac:dyDescent="0.2">
      <c r="A594" s="5"/>
      <c r="B594" s="249"/>
      <c r="C594" s="423">
        <v>0</v>
      </c>
      <c r="D594" s="424">
        <v>0</v>
      </c>
      <c r="E594" s="817">
        <v>0</v>
      </c>
      <c r="F594" s="385">
        <v>0</v>
      </c>
      <c r="G594" s="382">
        <v>0</v>
      </c>
      <c r="H594" s="382">
        <v>0</v>
      </c>
      <c r="I594" s="382">
        <v>0</v>
      </c>
      <c r="J594" s="382">
        <v>0</v>
      </c>
      <c r="K594" s="382">
        <v>0</v>
      </c>
      <c r="P594" s="385"/>
      <c r="Q594" s="745">
        <f>IF(F594&lt;&gt;0,+F594/'A-15'!D$80,0)</f>
        <v>0</v>
      </c>
      <c r="R594" s="745">
        <f>IF(G594&lt;&gt;0,+G594/'A-15'!E$80,0)</f>
        <v>0</v>
      </c>
      <c r="S594" s="745">
        <f>IF(H594&lt;&gt;0,+H594/'A-15'!F$80,0)</f>
        <v>0</v>
      </c>
      <c r="T594" s="745">
        <f>IF(I594&lt;&gt;0,+I594/'A-15'!G$80,0)</f>
        <v>0</v>
      </c>
      <c r="U594" s="745">
        <f>IF(J594&lt;&gt;0,+J594/'A-15'!H$80,0)</f>
        <v>0</v>
      </c>
      <c r="V594" s="745">
        <f>IF(K594&lt;&gt;0,+K594/'A-15'!I$80,0)</f>
        <v>0</v>
      </c>
    </row>
    <row r="595" spans="1:22" s="764" customFormat="1" x14ac:dyDescent="0.2">
      <c r="A595" s="5"/>
      <c r="B595" s="249"/>
      <c r="C595" s="423">
        <v>0</v>
      </c>
      <c r="D595" s="424">
        <v>0</v>
      </c>
      <c r="E595" s="817">
        <v>0</v>
      </c>
      <c r="F595" s="385">
        <v>0</v>
      </c>
      <c r="G595" s="382">
        <v>0</v>
      </c>
      <c r="H595" s="382">
        <v>0</v>
      </c>
      <c r="I595" s="382">
        <v>0</v>
      </c>
      <c r="J595" s="382">
        <v>0</v>
      </c>
      <c r="K595" s="382">
        <v>0</v>
      </c>
      <c r="P595" s="385"/>
      <c r="Q595" s="745">
        <f>IF(F595&lt;&gt;0,+F595/'A-15'!D$81,0)</f>
        <v>0</v>
      </c>
      <c r="R595" s="745">
        <f>IF(G595&lt;&gt;0,+G595/'A-15'!E$81,0)</f>
        <v>0</v>
      </c>
      <c r="S595" s="745">
        <f>IF(H595&lt;&gt;0,+H595/'A-15'!F$81,0)</f>
        <v>0</v>
      </c>
      <c r="T595" s="745">
        <f>IF(I595&lt;&gt;0,+I595/'A-15'!G$81,0)</f>
        <v>0</v>
      </c>
      <c r="U595" s="745">
        <f>IF(J595&lt;&gt;0,+J595/'A-15'!H$81,0)</f>
        <v>0</v>
      </c>
      <c r="V595" s="745">
        <f>IF(K595&lt;&gt;0,+K595/'A-15'!I$81,0)</f>
        <v>0</v>
      </c>
    </row>
    <row r="596" spans="1:22" s="764" customFormat="1" x14ac:dyDescent="0.2">
      <c r="A596" s="5"/>
      <c r="B596" s="249"/>
      <c r="C596" s="423">
        <v>0</v>
      </c>
      <c r="D596" s="424">
        <v>0</v>
      </c>
      <c r="E596" s="817">
        <v>0</v>
      </c>
      <c r="F596" s="385">
        <v>0</v>
      </c>
      <c r="G596" s="382">
        <v>0</v>
      </c>
      <c r="H596" s="382">
        <v>0</v>
      </c>
      <c r="I596" s="382">
        <v>0</v>
      </c>
      <c r="J596" s="382">
        <v>0</v>
      </c>
      <c r="K596" s="382">
        <v>0</v>
      </c>
      <c r="P596" s="385"/>
      <c r="Q596" s="745">
        <f>IF(F596&lt;&gt;0,+F596/'A-15'!D$82,0)</f>
        <v>0</v>
      </c>
      <c r="R596" s="745">
        <f>IF(G596&lt;&gt;0,+G596/'A-15'!E$82,0)</f>
        <v>0</v>
      </c>
      <c r="S596" s="745">
        <f>IF(H596&lt;&gt;0,+H596/'A-15'!F$82,0)</f>
        <v>0</v>
      </c>
      <c r="T596" s="745">
        <f>IF(I596&lt;&gt;0,+I596/'A-15'!G$82,0)</f>
        <v>0</v>
      </c>
      <c r="U596" s="745">
        <f>IF(J596&lt;&gt;0,+J596/'A-15'!H$82,0)</f>
        <v>0</v>
      </c>
      <c r="V596" s="745">
        <f>IF(K596&lt;&gt;0,+K596/'A-15'!I$82,0)</f>
        <v>0</v>
      </c>
    </row>
    <row r="597" spans="1:22" x14ac:dyDescent="0.2">
      <c r="A597" s="5"/>
      <c r="B597" s="249"/>
      <c r="C597" s="422" t="s">
        <v>73</v>
      </c>
      <c r="D597" s="416"/>
      <c r="E597" s="818"/>
      <c r="F597" s="386"/>
      <c r="G597" s="384"/>
      <c r="H597" s="384"/>
      <c r="I597" s="384"/>
      <c r="J597" s="384"/>
      <c r="K597" s="384"/>
      <c r="P597" s="386"/>
      <c r="Q597" s="384"/>
      <c r="R597" s="384"/>
      <c r="S597" s="384"/>
      <c r="T597" s="384"/>
      <c r="U597" s="384"/>
      <c r="V597" s="384"/>
    </row>
    <row r="598" spans="1:22" s="744" customFormat="1" x14ac:dyDescent="0.2">
      <c r="A598" s="5"/>
      <c r="B598" s="249"/>
      <c r="C598" s="423" t="str">
        <f t="array" ref="C598:D603">+'A-15'!$A$113:$B$119</f>
        <v>Labour</v>
      </c>
      <c r="D598" s="424" t="str">
        <v>Other</v>
      </c>
      <c r="E598" s="817">
        <f t="array" ref="E598:K603" ca="1">+'A-15'!$N$113:$T$119</f>
        <v>0</v>
      </c>
      <c r="F598" s="385">
        <f ca="1"/>
        <v>0</v>
      </c>
      <c r="G598" s="382">
        <f ca="1"/>
        <v>1.3679588679723116E-2</v>
      </c>
      <c r="H598" s="382">
        <f ca="1"/>
        <v>3.2709325631869332E-2</v>
      </c>
      <c r="I598" s="382">
        <f ca="1"/>
        <v>5.466802094681885E-2</v>
      </c>
      <c r="J598" s="382">
        <f ca="1"/>
        <v>7.4844245482521665E-2</v>
      </c>
      <c r="K598" s="382">
        <f ca="1"/>
        <v>9.3028811475642778E-2</v>
      </c>
      <c r="P598" s="385"/>
      <c r="Q598" s="745">
        <f ca="1">IF(F598&lt;&gt;0,+F598/'A-15'!D$113,0)</f>
        <v>0</v>
      </c>
      <c r="R598" s="745">
        <f ca="1">IF(G598&lt;&gt;0,+G598/'A-15'!E$113,0)</f>
        <v>2.9358111088513952</v>
      </c>
      <c r="S598" s="745">
        <f ca="1">IF(H598&lt;&gt;0,+H598/'A-15'!F$113,0)</f>
        <v>2.9574559772397264</v>
      </c>
      <c r="T598" s="745">
        <f ca="1">IF(I598&lt;&gt;0,+I598/'A-15'!G$113,0)</f>
        <v>2.9751097046398041</v>
      </c>
      <c r="U598" s="745">
        <f ca="1">IF(J598&lt;&gt;0,+J598/'A-15'!H$113,0)</f>
        <v>2.9926935573269069</v>
      </c>
      <c r="V598" s="745">
        <f ca="1">IF(K598&lt;&gt;0,+K598/'A-15'!I$113,0)</f>
        <v>3.0101674329220054</v>
      </c>
    </row>
    <row r="599" spans="1:22" s="744" customFormat="1" x14ac:dyDescent="0.2">
      <c r="A599" s="5"/>
      <c r="B599" s="249"/>
      <c r="C599" s="423">
        <v>0</v>
      </c>
      <c r="D599" s="424">
        <v>0</v>
      </c>
      <c r="E599" s="817">
        <v>0</v>
      </c>
      <c r="F599" s="385">
        <v>0</v>
      </c>
      <c r="G599" s="382">
        <v>0</v>
      </c>
      <c r="H599" s="382">
        <v>0</v>
      </c>
      <c r="I599" s="382">
        <v>0</v>
      </c>
      <c r="J599" s="382">
        <v>0</v>
      </c>
      <c r="K599" s="382">
        <v>0</v>
      </c>
      <c r="P599" s="385"/>
      <c r="Q599" s="745">
        <f>IF(F599&lt;&gt;0,+F599/'A-15'!D$114,0)</f>
        <v>0</v>
      </c>
      <c r="R599" s="745">
        <f>IF(G599&lt;&gt;0,+G599/'A-15'!E$114,0)</f>
        <v>0</v>
      </c>
      <c r="S599" s="745">
        <f>IF(H599&lt;&gt;0,+H599/'A-15'!F$114,0)</f>
        <v>0</v>
      </c>
      <c r="T599" s="745">
        <f>IF(I599&lt;&gt;0,+I599/'A-15'!G$114,0)</f>
        <v>0</v>
      </c>
      <c r="U599" s="745">
        <f>IF(J599&lt;&gt;0,+J599/'A-15'!H$114,0)</f>
        <v>0</v>
      </c>
      <c r="V599" s="745">
        <f>IF(K599&lt;&gt;0,+K599/'A-15'!I$114,0)</f>
        <v>0</v>
      </c>
    </row>
    <row r="600" spans="1:22" s="744" customFormat="1" x14ac:dyDescent="0.2">
      <c r="A600" s="5"/>
      <c r="B600" s="249"/>
      <c r="C600" s="423">
        <v>0</v>
      </c>
      <c r="D600" s="424">
        <v>0</v>
      </c>
      <c r="E600" s="817">
        <v>0</v>
      </c>
      <c r="F600" s="385">
        <v>0</v>
      </c>
      <c r="G600" s="382">
        <v>0</v>
      </c>
      <c r="H600" s="382">
        <v>0</v>
      </c>
      <c r="I600" s="382">
        <v>0</v>
      </c>
      <c r="J600" s="382">
        <v>0</v>
      </c>
      <c r="K600" s="382">
        <v>0</v>
      </c>
      <c r="P600" s="385"/>
      <c r="Q600" s="745">
        <f>IF(F600&lt;&gt;0,+F600/'A-15'!D$115,0)</f>
        <v>0</v>
      </c>
      <c r="R600" s="745">
        <f>IF(G600&lt;&gt;0,+G600/'A-15'!E$115,0)</f>
        <v>0</v>
      </c>
      <c r="S600" s="745">
        <f>IF(H600&lt;&gt;0,+H600/'A-15'!F$115,0)</f>
        <v>0</v>
      </c>
      <c r="T600" s="745">
        <f>IF(I600&lt;&gt;0,+I600/'A-15'!G$115,0)</f>
        <v>0</v>
      </c>
      <c r="U600" s="745">
        <f>IF(J600&lt;&gt;0,+J600/'A-15'!H$115,0)</f>
        <v>0</v>
      </c>
      <c r="V600" s="745">
        <f>IF(K600&lt;&gt;0,+K600/'A-15'!I$115,0)</f>
        <v>0</v>
      </c>
    </row>
    <row r="601" spans="1:22" s="744" customFormat="1" x14ac:dyDescent="0.2">
      <c r="A601" s="5"/>
      <c r="B601" s="249"/>
      <c r="C601" s="423">
        <v>0</v>
      </c>
      <c r="D601" s="424">
        <v>0</v>
      </c>
      <c r="E601" s="817">
        <v>0</v>
      </c>
      <c r="F601" s="385">
        <v>0</v>
      </c>
      <c r="G601" s="382">
        <v>0</v>
      </c>
      <c r="H601" s="382">
        <v>0</v>
      </c>
      <c r="I601" s="382">
        <v>0</v>
      </c>
      <c r="J601" s="382">
        <v>0</v>
      </c>
      <c r="K601" s="382">
        <v>0</v>
      </c>
      <c r="P601" s="385"/>
      <c r="Q601" s="745">
        <f>IF(F601&lt;&gt;0,+F601/'A-15'!D$116,0)</f>
        <v>0</v>
      </c>
      <c r="R601" s="745">
        <f>IF(G601&lt;&gt;0,+G601/'A-15'!E$116,0)</f>
        <v>0</v>
      </c>
      <c r="S601" s="745">
        <f>IF(H601&lt;&gt;0,+H601/'A-15'!F$116,0)</f>
        <v>0</v>
      </c>
      <c r="T601" s="745">
        <f>IF(I601&lt;&gt;0,+I601/'A-15'!G$116,0)</f>
        <v>0</v>
      </c>
      <c r="U601" s="745">
        <f>IF(J601&lt;&gt;0,+J601/'A-15'!H$116,0)</f>
        <v>0</v>
      </c>
      <c r="V601" s="745">
        <f>IF(K601&lt;&gt;0,+K601/'A-15'!I$116,0)</f>
        <v>0</v>
      </c>
    </row>
    <row r="602" spans="1:22" s="744" customFormat="1" x14ac:dyDescent="0.2">
      <c r="A602" s="5"/>
      <c r="B602" s="249"/>
      <c r="C602" s="423">
        <v>0</v>
      </c>
      <c r="D602" s="424">
        <v>0</v>
      </c>
      <c r="E602" s="817">
        <v>0</v>
      </c>
      <c r="F602" s="385">
        <v>0</v>
      </c>
      <c r="G602" s="382">
        <v>0</v>
      </c>
      <c r="H602" s="382">
        <v>0</v>
      </c>
      <c r="I602" s="382">
        <v>0</v>
      </c>
      <c r="J602" s="382">
        <v>0</v>
      </c>
      <c r="K602" s="382">
        <v>0</v>
      </c>
      <c r="P602" s="385"/>
      <c r="Q602" s="745">
        <f>IF(F602&lt;&gt;0,+F602/'A-15'!D$117,0)</f>
        <v>0</v>
      </c>
      <c r="R602" s="745">
        <f>IF(G602&lt;&gt;0,+G602/'A-15'!E$117,0)</f>
        <v>0</v>
      </c>
      <c r="S602" s="745">
        <f>IF(H602&lt;&gt;0,+H602/'A-15'!F$117,0)</f>
        <v>0</v>
      </c>
      <c r="T602" s="745">
        <f>IF(I602&lt;&gt;0,+I602/'A-15'!G$117,0)</f>
        <v>0</v>
      </c>
      <c r="U602" s="745">
        <f>IF(J602&lt;&gt;0,+J602/'A-15'!H$117,0)</f>
        <v>0</v>
      </c>
      <c r="V602" s="745">
        <f>IF(K602&lt;&gt;0,+K602/'A-15'!I$117,0)</f>
        <v>0</v>
      </c>
    </row>
    <row r="603" spans="1:22" s="744" customFormat="1" x14ac:dyDescent="0.2">
      <c r="A603" s="5"/>
      <c r="B603" s="249"/>
      <c r="C603" s="423">
        <v>0</v>
      </c>
      <c r="D603" s="424">
        <v>0</v>
      </c>
      <c r="E603" s="817">
        <v>0</v>
      </c>
      <c r="F603" s="385">
        <v>0</v>
      </c>
      <c r="G603" s="382">
        <v>0</v>
      </c>
      <c r="H603" s="382">
        <v>0</v>
      </c>
      <c r="I603" s="382">
        <v>0</v>
      </c>
      <c r="J603" s="382">
        <v>0</v>
      </c>
      <c r="K603" s="382">
        <v>0</v>
      </c>
      <c r="P603" s="385"/>
      <c r="Q603" s="745">
        <f>IF(F603&lt;&gt;0,+F603/'A-15'!D$118,0)</f>
        <v>0</v>
      </c>
      <c r="R603" s="745">
        <f>IF(G603&lt;&gt;0,+G603/'A-15'!E$118,0)</f>
        <v>0</v>
      </c>
      <c r="S603" s="745">
        <f>IF(H603&lt;&gt;0,+H603/'A-15'!F$118,0)</f>
        <v>0</v>
      </c>
      <c r="T603" s="745">
        <f>IF(I603&lt;&gt;0,+I603/'A-15'!G$118,0)</f>
        <v>0</v>
      </c>
      <c r="U603" s="745">
        <f>IF(J603&lt;&gt;0,+J603/'A-15'!H$118,0)</f>
        <v>0</v>
      </c>
      <c r="V603" s="745">
        <f>IF(K603&lt;&gt;0,+K603/'A-15'!I$118,0)</f>
        <v>0</v>
      </c>
    </row>
    <row r="604" spans="1:22" x14ac:dyDescent="0.2">
      <c r="A604" s="5"/>
      <c r="B604" s="784" t="str">
        <f ca="1">+'I-4 History'!B363</f>
        <v>A-16</v>
      </c>
      <c r="C604" s="14" t="str">
        <f ca="1">+'I-4 History'!C363</f>
        <v>Finance - Adjustments</v>
      </c>
      <c r="D604" s="417"/>
      <c r="E604" s="504"/>
      <c r="F604" s="11"/>
      <c r="G604" s="11"/>
      <c r="H604" s="11"/>
      <c r="I604" s="11"/>
      <c r="J604" s="11"/>
      <c r="K604" s="11"/>
      <c r="P604" s="11"/>
      <c r="Q604" s="11"/>
      <c r="R604" s="11"/>
      <c r="S604" s="11"/>
      <c r="T604" s="11"/>
      <c r="U604" s="11"/>
      <c r="V604" s="11"/>
    </row>
    <row r="605" spans="1:22" x14ac:dyDescent="0.2">
      <c r="A605" s="5"/>
      <c r="B605" s="784"/>
      <c r="C605" s="422" t="s">
        <v>74</v>
      </c>
      <c r="D605" s="415"/>
      <c r="E605" s="504"/>
      <c r="F605" s="11"/>
      <c r="G605" s="11"/>
      <c r="H605" s="11"/>
      <c r="I605" s="11"/>
      <c r="J605" s="11"/>
      <c r="K605" s="11"/>
      <c r="P605" s="11"/>
      <c r="Q605" s="11"/>
      <c r="R605" s="11"/>
      <c r="S605" s="11"/>
      <c r="T605" s="11"/>
      <c r="U605" s="11"/>
      <c r="V605" s="11"/>
    </row>
    <row r="606" spans="1:22" x14ac:dyDescent="0.2">
      <c r="A606" s="5"/>
      <c r="B606" s="784"/>
      <c r="C606" s="423" t="str">
        <f t="array" ref="C606:D611">+'A-16'!$A$77:$B$82</f>
        <v>Output Growth</v>
      </c>
      <c r="D606" s="424" t="str">
        <v>Other</v>
      </c>
      <c r="E606" s="817">
        <f t="array" ref="E606:K611" ca="1">+'A-16'!$N$77:$T$82</f>
        <v>0</v>
      </c>
      <c r="F606" s="385">
        <f ca="1"/>
        <v>0</v>
      </c>
      <c r="G606" s="382">
        <f ca="1"/>
        <v>4.4858359533797472E-3</v>
      </c>
      <c r="H606" s="382">
        <f ca="1"/>
        <v>8.3280900343444039E-3</v>
      </c>
      <c r="I606" s="382">
        <f ca="1"/>
        <v>1.1461863126896597E-2</v>
      </c>
      <c r="J606" s="382">
        <f ca="1"/>
        <v>1.4583232521894864E-2</v>
      </c>
      <c r="K606" s="382">
        <f ca="1"/>
        <v>1.7685079509873334E-2</v>
      </c>
      <c r="L606" s="764"/>
      <c r="M606" s="764"/>
      <c r="N606" s="764"/>
      <c r="O606" s="764"/>
      <c r="P606" s="385"/>
      <c r="Q606" s="745">
        <f ca="1">IF(F606&lt;&gt;0,+F606/'A-16'!D$77,0)</f>
        <v>0</v>
      </c>
      <c r="R606" s="745">
        <f ca="1">IF(G606&lt;&gt;0,+G606/'A-16'!E$77,0)</f>
        <v>0.51665996228149091</v>
      </c>
      <c r="S606" s="745">
        <f ca="1">IF(H606&lt;&gt;0,+H606/'A-16'!F$77,0)</f>
        <v>0.51665996228149091</v>
      </c>
      <c r="T606" s="745">
        <f ca="1">IF(I606&lt;&gt;0,+I606/'A-16'!G$77,0)</f>
        <v>0.51665996228149091</v>
      </c>
      <c r="U606" s="745">
        <f ca="1">IF(J606&lt;&gt;0,+J606/'A-16'!H$77,0)</f>
        <v>0.51665996228149091</v>
      </c>
      <c r="V606" s="745">
        <f ca="1">IF(K606&lt;&gt;0,+K606/'A-16'!I$77,0)</f>
        <v>0.51665996228149091</v>
      </c>
    </row>
    <row r="607" spans="1:22" x14ac:dyDescent="0.2">
      <c r="A607" s="5"/>
      <c r="B607" s="784"/>
      <c r="C607" s="423" t="str">
        <v>Productivity Growth</v>
      </c>
      <c r="D607" s="424" t="str">
        <v>Other</v>
      </c>
      <c r="E607" s="817">
        <f ca="1"/>
        <v>0</v>
      </c>
      <c r="F607" s="385">
        <f ca="1"/>
        <v>0</v>
      </c>
      <c r="G607" s="382">
        <f ca="1"/>
        <v>0</v>
      </c>
      <c r="H607" s="382">
        <f ca="1"/>
        <v>0</v>
      </c>
      <c r="I607" s="382">
        <f ca="1"/>
        <v>0</v>
      </c>
      <c r="J607" s="382">
        <f ca="1"/>
        <v>0</v>
      </c>
      <c r="K607" s="382">
        <f ca="1"/>
        <v>0</v>
      </c>
      <c r="L607" s="764"/>
      <c r="M607" s="764"/>
      <c r="N607" s="764"/>
      <c r="O607" s="764"/>
      <c r="P607" s="385"/>
      <c r="Q607" s="745">
        <f ca="1">IF(F607&lt;&gt;0,+F607/'A-16'!D$78,0)</f>
        <v>0</v>
      </c>
      <c r="R607" s="745">
        <f ca="1">IF(G607&lt;&gt;0,+G607/'A-16'!E$78,0)</f>
        <v>0</v>
      </c>
      <c r="S607" s="745">
        <f ca="1">IF(H607&lt;&gt;0,+H607/'A-16'!F$78,0)</f>
        <v>0</v>
      </c>
      <c r="T607" s="745">
        <f ca="1">IF(I607&lt;&gt;0,+I607/'A-16'!G$78,0)</f>
        <v>0</v>
      </c>
      <c r="U607" s="745">
        <f ca="1">IF(J607&lt;&gt;0,+J607/'A-16'!H$78,0)</f>
        <v>0</v>
      </c>
      <c r="V607" s="745">
        <f ca="1">IF(K607&lt;&gt;0,+K607/'A-16'!I$78,0)</f>
        <v>0</v>
      </c>
    </row>
    <row r="608" spans="1:22" x14ac:dyDescent="0.2">
      <c r="A608" s="5"/>
      <c r="B608" s="784"/>
      <c r="C608" s="423">
        <v>0</v>
      </c>
      <c r="D608" s="424">
        <v>0</v>
      </c>
      <c r="E608" s="817">
        <v>0</v>
      </c>
      <c r="F608" s="385">
        <v>0</v>
      </c>
      <c r="G608" s="382">
        <v>0</v>
      </c>
      <c r="H608" s="382">
        <v>0</v>
      </c>
      <c r="I608" s="382">
        <v>0</v>
      </c>
      <c r="J608" s="382">
        <v>0</v>
      </c>
      <c r="K608" s="382">
        <v>0</v>
      </c>
      <c r="L608" s="764"/>
      <c r="M608" s="764"/>
      <c r="N608" s="764"/>
      <c r="O608" s="764"/>
      <c r="P608" s="385"/>
      <c r="Q608" s="745">
        <f>IF(F608&lt;&gt;0,+F608/'A-16'!D$79,0)</f>
        <v>0</v>
      </c>
      <c r="R608" s="745">
        <f>IF(G608&lt;&gt;0,+G608/'A-16'!E$79,0)</f>
        <v>0</v>
      </c>
      <c r="S608" s="745">
        <f>IF(H608&lt;&gt;0,+H608/'A-16'!F$79,0)</f>
        <v>0</v>
      </c>
      <c r="T608" s="745">
        <f>IF(I608&lt;&gt;0,+I608/'A-16'!G$79,0)</f>
        <v>0</v>
      </c>
      <c r="U608" s="745">
        <f>IF(J608&lt;&gt;0,+J608/'A-16'!H$79,0)</f>
        <v>0</v>
      </c>
      <c r="V608" s="745">
        <f>IF(K608&lt;&gt;0,+K608/'A-16'!I$79,0)</f>
        <v>0</v>
      </c>
    </row>
    <row r="609" spans="1:22" s="764" customFormat="1" x14ac:dyDescent="0.2">
      <c r="A609" s="5"/>
      <c r="B609" s="784"/>
      <c r="C609" s="423">
        <v>0</v>
      </c>
      <c r="D609" s="424">
        <v>0</v>
      </c>
      <c r="E609" s="817">
        <v>0</v>
      </c>
      <c r="F609" s="385">
        <v>0</v>
      </c>
      <c r="G609" s="382">
        <v>0</v>
      </c>
      <c r="H609" s="382">
        <v>0</v>
      </c>
      <c r="I609" s="382">
        <v>0</v>
      </c>
      <c r="J609" s="382">
        <v>0</v>
      </c>
      <c r="K609" s="382">
        <v>0</v>
      </c>
      <c r="P609" s="385"/>
      <c r="Q609" s="745">
        <f>IF(F609&lt;&gt;0,+F609/'A-16'!D$80,0)</f>
        <v>0</v>
      </c>
      <c r="R609" s="745">
        <f>IF(G609&lt;&gt;0,+G609/'A-16'!E$80,0)</f>
        <v>0</v>
      </c>
      <c r="S609" s="745">
        <f>IF(H609&lt;&gt;0,+H609/'A-16'!F$80,0)</f>
        <v>0</v>
      </c>
      <c r="T609" s="745">
        <f>IF(I609&lt;&gt;0,+I609/'A-16'!G$80,0)</f>
        <v>0</v>
      </c>
      <c r="U609" s="745">
        <f>IF(J609&lt;&gt;0,+J609/'A-16'!H$80,0)</f>
        <v>0</v>
      </c>
      <c r="V609" s="745">
        <f>IF(K609&lt;&gt;0,+K609/'A-16'!I$80,0)</f>
        <v>0</v>
      </c>
    </row>
    <row r="610" spans="1:22" s="764" customFormat="1" x14ac:dyDescent="0.2">
      <c r="A610" s="5"/>
      <c r="B610" s="784"/>
      <c r="C610" s="423">
        <v>0</v>
      </c>
      <c r="D610" s="424">
        <v>0</v>
      </c>
      <c r="E610" s="817">
        <v>0</v>
      </c>
      <c r="F610" s="385">
        <v>0</v>
      </c>
      <c r="G610" s="382">
        <v>0</v>
      </c>
      <c r="H610" s="382">
        <v>0</v>
      </c>
      <c r="I610" s="382">
        <v>0</v>
      </c>
      <c r="J610" s="382">
        <v>0</v>
      </c>
      <c r="K610" s="382">
        <v>0</v>
      </c>
      <c r="P610" s="385"/>
      <c r="Q610" s="745">
        <f>IF(F610&lt;&gt;0,+F610/'A-16'!D$81,0)</f>
        <v>0</v>
      </c>
      <c r="R610" s="745">
        <f>IF(G610&lt;&gt;0,+G610/'A-16'!E$81,0)</f>
        <v>0</v>
      </c>
      <c r="S610" s="745">
        <f>IF(H610&lt;&gt;0,+H610/'A-16'!F$81,0)</f>
        <v>0</v>
      </c>
      <c r="T610" s="745">
        <f>IF(I610&lt;&gt;0,+I610/'A-16'!G$81,0)</f>
        <v>0</v>
      </c>
      <c r="U610" s="745">
        <f>IF(J610&lt;&gt;0,+J610/'A-16'!H$81,0)</f>
        <v>0</v>
      </c>
      <c r="V610" s="745">
        <f>IF(K610&lt;&gt;0,+K610/'A-16'!I$81,0)</f>
        <v>0</v>
      </c>
    </row>
    <row r="611" spans="1:22" s="764" customFormat="1" x14ac:dyDescent="0.2">
      <c r="A611" s="5"/>
      <c r="B611" s="784"/>
      <c r="C611" s="423">
        <v>0</v>
      </c>
      <c r="D611" s="424">
        <v>0</v>
      </c>
      <c r="E611" s="817">
        <v>0</v>
      </c>
      <c r="F611" s="385">
        <v>0</v>
      </c>
      <c r="G611" s="382">
        <v>0</v>
      </c>
      <c r="H611" s="382">
        <v>0</v>
      </c>
      <c r="I611" s="382">
        <v>0</v>
      </c>
      <c r="J611" s="382">
        <v>0</v>
      </c>
      <c r="K611" s="382">
        <v>0</v>
      </c>
      <c r="P611" s="385"/>
      <c r="Q611" s="745">
        <f>IF(F611&lt;&gt;0,+F611/'A-16'!D$82,0)</f>
        <v>0</v>
      </c>
      <c r="R611" s="745">
        <f>IF(G611&lt;&gt;0,+G611/'A-16'!E$82,0)</f>
        <v>0</v>
      </c>
      <c r="S611" s="745">
        <f>IF(H611&lt;&gt;0,+H611/'A-16'!F$82,0)</f>
        <v>0</v>
      </c>
      <c r="T611" s="745">
        <f>IF(I611&lt;&gt;0,+I611/'A-16'!G$82,0)</f>
        <v>0</v>
      </c>
      <c r="U611" s="745">
        <f>IF(J611&lt;&gt;0,+J611/'A-16'!H$82,0)</f>
        <v>0</v>
      </c>
      <c r="V611" s="745">
        <f>IF(K611&lt;&gt;0,+K611/'A-16'!I$82,0)</f>
        <v>0</v>
      </c>
    </row>
    <row r="612" spans="1:22" x14ac:dyDescent="0.2">
      <c r="A612" s="5"/>
      <c r="B612" s="784"/>
      <c r="C612" s="422" t="s">
        <v>73</v>
      </c>
      <c r="D612" s="416"/>
      <c r="E612" s="818"/>
      <c r="F612" s="386"/>
      <c r="G612" s="384"/>
      <c r="H612" s="384"/>
      <c r="I612" s="384"/>
      <c r="J612" s="384"/>
      <c r="K612" s="384"/>
      <c r="P612" s="386"/>
      <c r="Q612" s="384"/>
      <c r="R612" s="384"/>
      <c r="S612" s="384"/>
      <c r="T612" s="384"/>
      <c r="U612" s="384"/>
      <c r="V612" s="384"/>
    </row>
    <row r="613" spans="1:22" s="744" customFormat="1" x14ac:dyDescent="0.2">
      <c r="A613" s="5"/>
      <c r="B613" s="784"/>
      <c r="C613" s="423" t="str">
        <f t="array" ref="C613:D618">+'A-16'!$A$113:$B$119</f>
        <v>Labour</v>
      </c>
      <c r="D613" s="424" t="str">
        <v>Other</v>
      </c>
      <c r="E613" s="817">
        <f t="array" ref="E613:K618" ca="1">+'A-16'!$N$113:$T$119</f>
        <v>0</v>
      </c>
      <c r="F613" s="385">
        <f ca="1"/>
        <v>0</v>
      </c>
      <c r="G613" s="382">
        <f ca="1"/>
        <v>2.428310234444263E-3</v>
      </c>
      <c r="H613" s="382">
        <f ca="1"/>
        <v>5.806343454710222E-3</v>
      </c>
      <c r="I613" s="382">
        <f ca="1"/>
        <v>9.7043060189921249E-3</v>
      </c>
      <c r="J613" s="382">
        <f ca="1"/>
        <v>1.3285856143018537E-2</v>
      </c>
      <c r="K613" s="382">
        <f ca="1"/>
        <v>1.6513860196640192E-2</v>
      </c>
      <c r="P613" s="385"/>
      <c r="Q613" s="745">
        <f ca="1">IF(F613&lt;&gt;0,+F613/'A-16'!D$113,0)</f>
        <v>0</v>
      </c>
      <c r="R613" s="745">
        <f ca="1">IF(G613&lt;&gt;0,+G613/'A-16'!E$113,0)</f>
        <v>0.52114579823487062</v>
      </c>
      <c r="S613" s="745">
        <f ca="1">IF(H613&lt;&gt;0,+H613/'A-16'!F$113,0)</f>
        <v>0.52498805231583534</v>
      </c>
      <c r="T613" s="745">
        <f ca="1">IF(I613&lt;&gt;0,+I613/'A-16'!G$113,0)</f>
        <v>0.52812182540838748</v>
      </c>
      <c r="U613" s="745">
        <f ca="1">IF(J613&lt;&gt;0,+J613/'A-16'!H$113,0)</f>
        <v>0.53124319480338578</v>
      </c>
      <c r="V613" s="745">
        <f ca="1">IF(K613&lt;&gt;0,+K613/'A-16'!I$113,0)</f>
        <v>0.53434504179136422</v>
      </c>
    </row>
    <row r="614" spans="1:22" s="744" customFormat="1" x14ac:dyDescent="0.2">
      <c r="A614" s="5"/>
      <c r="B614" s="784"/>
      <c r="C614" s="423">
        <v>0</v>
      </c>
      <c r="D614" s="424">
        <v>0</v>
      </c>
      <c r="E614" s="817">
        <v>0</v>
      </c>
      <c r="F614" s="385">
        <v>0</v>
      </c>
      <c r="G614" s="382">
        <v>0</v>
      </c>
      <c r="H614" s="382">
        <v>0</v>
      </c>
      <c r="I614" s="382">
        <v>0</v>
      </c>
      <c r="J614" s="382">
        <v>0</v>
      </c>
      <c r="K614" s="382">
        <v>0</v>
      </c>
      <c r="P614" s="385"/>
      <c r="Q614" s="745">
        <f>IF(F614&lt;&gt;0,+F614/'A-16'!D$114,0)</f>
        <v>0</v>
      </c>
      <c r="R614" s="745">
        <f>IF(G614&lt;&gt;0,+G614/'A-16'!E$114,0)</f>
        <v>0</v>
      </c>
      <c r="S614" s="745">
        <f>IF(H614&lt;&gt;0,+H614/'A-16'!F$114,0)</f>
        <v>0</v>
      </c>
      <c r="T614" s="745">
        <f>IF(I614&lt;&gt;0,+I614/'A-16'!G$114,0)</f>
        <v>0</v>
      </c>
      <c r="U614" s="745">
        <f>IF(J614&lt;&gt;0,+J614/'A-16'!H$114,0)</f>
        <v>0</v>
      </c>
      <c r="V614" s="745">
        <f>IF(K614&lt;&gt;0,+K614/'A-16'!I$114,0)</f>
        <v>0</v>
      </c>
    </row>
    <row r="615" spans="1:22" s="744" customFormat="1" x14ac:dyDescent="0.2">
      <c r="A615" s="5"/>
      <c r="B615" s="784"/>
      <c r="C615" s="423">
        <v>0</v>
      </c>
      <c r="D615" s="424">
        <v>0</v>
      </c>
      <c r="E615" s="817">
        <v>0</v>
      </c>
      <c r="F615" s="385">
        <v>0</v>
      </c>
      <c r="G615" s="382">
        <v>0</v>
      </c>
      <c r="H615" s="382">
        <v>0</v>
      </c>
      <c r="I615" s="382">
        <v>0</v>
      </c>
      <c r="J615" s="382">
        <v>0</v>
      </c>
      <c r="K615" s="382">
        <v>0</v>
      </c>
      <c r="P615" s="385"/>
      <c r="Q615" s="745">
        <f>IF(F615&lt;&gt;0,+F615/'A-16'!D$115,0)</f>
        <v>0</v>
      </c>
      <c r="R615" s="745">
        <f>IF(G615&lt;&gt;0,+G615/'A-16'!E$115,0)</f>
        <v>0</v>
      </c>
      <c r="S615" s="745">
        <f>IF(H615&lt;&gt;0,+H615/'A-16'!F$115,0)</f>
        <v>0</v>
      </c>
      <c r="T615" s="745">
        <f>IF(I615&lt;&gt;0,+I615/'A-16'!G$115,0)</f>
        <v>0</v>
      </c>
      <c r="U615" s="745">
        <f>IF(J615&lt;&gt;0,+J615/'A-16'!H$115,0)</f>
        <v>0</v>
      </c>
      <c r="V615" s="745">
        <f>IF(K615&lt;&gt;0,+K615/'A-16'!I$115,0)</f>
        <v>0</v>
      </c>
    </row>
    <row r="616" spans="1:22" s="744" customFormat="1" x14ac:dyDescent="0.2">
      <c r="A616" s="5"/>
      <c r="B616" s="784"/>
      <c r="C616" s="423">
        <v>0</v>
      </c>
      <c r="D616" s="424">
        <v>0</v>
      </c>
      <c r="E616" s="817">
        <v>0</v>
      </c>
      <c r="F616" s="385">
        <v>0</v>
      </c>
      <c r="G616" s="382">
        <v>0</v>
      </c>
      <c r="H616" s="382">
        <v>0</v>
      </c>
      <c r="I616" s="382">
        <v>0</v>
      </c>
      <c r="J616" s="382">
        <v>0</v>
      </c>
      <c r="K616" s="382">
        <v>0</v>
      </c>
      <c r="P616" s="385"/>
      <c r="Q616" s="745">
        <f>IF(F616&lt;&gt;0,+F616/'A-16'!D$116,0)</f>
        <v>0</v>
      </c>
      <c r="R616" s="745">
        <f>IF(G616&lt;&gt;0,+G616/'A-16'!E$116,0)</f>
        <v>0</v>
      </c>
      <c r="S616" s="745">
        <f>IF(H616&lt;&gt;0,+H616/'A-16'!F$116,0)</f>
        <v>0</v>
      </c>
      <c r="T616" s="745">
        <f>IF(I616&lt;&gt;0,+I616/'A-16'!G$116,0)</f>
        <v>0</v>
      </c>
      <c r="U616" s="745">
        <f>IF(J616&lt;&gt;0,+J616/'A-16'!H$116,0)</f>
        <v>0</v>
      </c>
      <c r="V616" s="745">
        <f>IF(K616&lt;&gt;0,+K616/'A-16'!I$116,0)</f>
        <v>0</v>
      </c>
    </row>
    <row r="617" spans="1:22" s="744" customFormat="1" x14ac:dyDescent="0.2">
      <c r="A617" s="5"/>
      <c r="B617" s="784"/>
      <c r="C617" s="423">
        <v>0</v>
      </c>
      <c r="D617" s="424">
        <v>0</v>
      </c>
      <c r="E617" s="817">
        <v>0</v>
      </c>
      <c r="F617" s="385">
        <v>0</v>
      </c>
      <c r="G617" s="382">
        <v>0</v>
      </c>
      <c r="H617" s="382">
        <v>0</v>
      </c>
      <c r="I617" s="382">
        <v>0</v>
      </c>
      <c r="J617" s="382">
        <v>0</v>
      </c>
      <c r="K617" s="382">
        <v>0</v>
      </c>
      <c r="P617" s="385"/>
      <c r="Q617" s="745">
        <f>IF(F617&lt;&gt;0,+F617/'A-16'!D$117,0)</f>
        <v>0</v>
      </c>
      <c r="R617" s="745">
        <f>IF(G617&lt;&gt;0,+G617/'A-16'!E$117,0)</f>
        <v>0</v>
      </c>
      <c r="S617" s="745">
        <f>IF(H617&lt;&gt;0,+H617/'A-16'!F$117,0)</f>
        <v>0</v>
      </c>
      <c r="T617" s="745">
        <f>IF(I617&lt;&gt;0,+I617/'A-16'!G$117,0)</f>
        <v>0</v>
      </c>
      <c r="U617" s="745">
        <f>IF(J617&lt;&gt;0,+J617/'A-16'!H$117,0)</f>
        <v>0</v>
      </c>
      <c r="V617" s="745">
        <f>IF(K617&lt;&gt;0,+K617/'A-16'!I$117,0)</f>
        <v>0</v>
      </c>
    </row>
    <row r="618" spans="1:22" s="744" customFormat="1" x14ac:dyDescent="0.2">
      <c r="A618" s="5"/>
      <c r="B618" s="784"/>
      <c r="C618" s="423">
        <v>0</v>
      </c>
      <c r="D618" s="424">
        <v>0</v>
      </c>
      <c r="E618" s="817">
        <v>0</v>
      </c>
      <c r="F618" s="385">
        <v>0</v>
      </c>
      <c r="G618" s="382">
        <v>0</v>
      </c>
      <c r="H618" s="382">
        <v>0</v>
      </c>
      <c r="I618" s="382">
        <v>0</v>
      </c>
      <c r="J618" s="382">
        <v>0</v>
      </c>
      <c r="K618" s="382">
        <v>0</v>
      </c>
      <c r="P618" s="385"/>
      <c r="Q618" s="745">
        <f>IF(F618&lt;&gt;0,+F618/'A-16'!D$118,0)</f>
        <v>0</v>
      </c>
      <c r="R618" s="745">
        <f>IF(G618&lt;&gt;0,+G618/'A-16'!E$118,0)</f>
        <v>0</v>
      </c>
      <c r="S618" s="745">
        <f>IF(H618&lt;&gt;0,+H618/'A-16'!F$118,0)</f>
        <v>0</v>
      </c>
      <c r="T618" s="745">
        <f>IF(I618&lt;&gt;0,+I618/'A-16'!G$118,0)</f>
        <v>0</v>
      </c>
      <c r="U618" s="745">
        <f>IF(J618&lt;&gt;0,+J618/'A-16'!H$118,0)</f>
        <v>0</v>
      </c>
      <c r="V618" s="745">
        <f>IF(K618&lt;&gt;0,+K618/'A-16'!I$118,0)</f>
        <v>0</v>
      </c>
    </row>
    <row r="619" spans="1:22" s="896" customFormat="1" ht="17.25" customHeight="1" thickBot="1" x14ac:dyDescent="0.25">
      <c r="A619" s="5"/>
      <c r="B619" s="250"/>
      <c r="C619" s="435" t="str">
        <f>CONCATENATE("Total ", +C498)</f>
        <v>Total Finance</v>
      </c>
      <c r="D619" s="420"/>
      <c r="E619" s="310">
        <f ca="1">SUBTOTAL(9,E498:E618)</f>
        <v>0</v>
      </c>
      <c r="F619" s="310">
        <f t="shared" ref="F619:K619" ca="1" si="6">SUBTOTAL(9,F498:F618)</f>
        <v>0</v>
      </c>
      <c r="G619" s="310">
        <f t="shared" ca="1" si="6"/>
        <v>0.1464029502372631</v>
      </c>
      <c r="H619" s="310">
        <f t="shared" ca="1" si="6"/>
        <v>0.29928825722170882</v>
      </c>
      <c r="I619" s="310">
        <f t="shared" ca="1" si="6"/>
        <v>0.44818109481631863</v>
      </c>
      <c r="J619" s="310">
        <f t="shared" ca="1" si="6"/>
        <v>0.59011144545256811</v>
      </c>
      <c r="K619" s="310">
        <f t="shared" ca="1" si="6"/>
        <v>0.72414229205003067</v>
      </c>
      <c r="P619" s="312"/>
      <c r="Q619" s="310"/>
      <c r="R619" s="310"/>
      <c r="S619" s="310"/>
      <c r="T619" s="310"/>
      <c r="U619" s="310"/>
      <c r="V619" s="310"/>
    </row>
    <row r="620" spans="1:22" s="896" customFormat="1" ht="18" x14ac:dyDescent="0.2">
      <c r="B620" s="251"/>
      <c r="C620" s="436" t="str">
        <f>'I-3 Allocated'!A21</f>
        <v>Information Technology</v>
      </c>
      <c r="D620" s="421"/>
      <c r="E620" s="812"/>
      <c r="F620" s="265"/>
      <c r="G620" s="265"/>
      <c r="H620" s="265"/>
      <c r="I620" s="265"/>
      <c r="J620" s="265"/>
      <c r="K620" s="265"/>
      <c r="P620" s="265"/>
      <c r="Q620" s="265"/>
      <c r="R620" s="265"/>
      <c r="S620" s="265"/>
      <c r="T620" s="265"/>
      <c r="U620" s="265"/>
      <c r="V620" s="265"/>
    </row>
    <row r="621" spans="1:22" x14ac:dyDescent="0.2">
      <c r="A621" s="5"/>
      <c r="B621" s="249" t="str">
        <f ca="1">+'I-4 History'!B372</f>
        <v>A-17</v>
      </c>
      <c r="C621" s="14" t="str">
        <f ca="1">+'I-4 History'!C372</f>
        <v>Information Technology</v>
      </c>
      <c r="D621" s="417"/>
      <c r="E621" s="504"/>
      <c r="F621" s="11"/>
      <c r="G621" s="11"/>
      <c r="H621" s="11"/>
      <c r="I621" s="11"/>
      <c r="J621" s="11"/>
      <c r="K621" s="11"/>
      <c r="P621" s="11"/>
      <c r="Q621" s="11"/>
      <c r="R621" s="11"/>
      <c r="S621" s="11"/>
      <c r="T621" s="11"/>
      <c r="U621" s="11"/>
      <c r="V621" s="11"/>
    </row>
    <row r="622" spans="1:22" x14ac:dyDescent="0.2">
      <c r="A622" s="5"/>
      <c r="B622" s="249"/>
      <c r="C622" s="422" t="s">
        <v>74</v>
      </c>
      <c r="D622" s="415"/>
      <c r="E622" s="504"/>
      <c r="F622" s="11"/>
      <c r="G622" s="11"/>
      <c r="H622" s="11"/>
      <c r="I622" s="11"/>
      <c r="J622" s="11"/>
      <c r="K622" s="11"/>
      <c r="P622" s="11"/>
      <c r="Q622" s="11"/>
      <c r="R622" s="11"/>
      <c r="S622" s="11"/>
      <c r="T622" s="11"/>
      <c r="U622" s="11"/>
      <c r="V622" s="11"/>
    </row>
    <row r="623" spans="1:22" x14ac:dyDescent="0.2">
      <c r="A623" s="5"/>
      <c r="B623" s="249"/>
      <c r="C623" s="423" t="str">
        <f t="array" ref="C623:D628">+'A-17'!$A$77:$B$82</f>
        <v>Output Growth</v>
      </c>
      <c r="D623" s="424" t="str">
        <v>Other</v>
      </c>
      <c r="E623" s="817">
        <f t="array" ref="E623:K628" ca="1">+'A-17'!$N$77:$T$82</f>
        <v>0</v>
      </c>
      <c r="F623" s="385">
        <f ca="1"/>
        <v>0</v>
      </c>
      <c r="G623" s="382">
        <f ca="1"/>
        <v>0.18985445273358179</v>
      </c>
      <c r="H623" s="382">
        <f ca="1"/>
        <v>0.35247052995667222</v>
      </c>
      <c r="I623" s="382">
        <f ca="1"/>
        <v>0.48510150034012139</v>
      </c>
      <c r="J623" s="382">
        <f ca="1"/>
        <v>0.61720750787708056</v>
      </c>
      <c r="K623" s="382">
        <f ca="1"/>
        <v>0.74848726676399857</v>
      </c>
      <c r="L623" s="764"/>
      <c r="M623" s="764"/>
      <c r="N623" s="764"/>
      <c r="O623" s="764"/>
      <c r="P623" s="385"/>
      <c r="Q623" s="745">
        <f ca="1">IF(F623&lt;&gt;0,+F623/'A-17'!D$77,0)</f>
        <v>0</v>
      </c>
      <c r="R623" s="745">
        <f ca="1">IF(G623&lt;&gt;0,+G623/'A-17'!E$77,0)</f>
        <v>21.86664769013716</v>
      </c>
      <c r="S623" s="745">
        <f ca="1">IF(H623&lt;&gt;0,+H623/'A-17'!F$77,0)</f>
        <v>21.86664769013716</v>
      </c>
      <c r="T623" s="745">
        <f ca="1">IF(I623&lt;&gt;0,+I623/'A-17'!G$77,0)</f>
        <v>21.86664769013716</v>
      </c>
      <c r="U623" s="745">
        <f ca="1">IF(J623&lt;&gt;0,+J623/'A-17'!H$77,0)</f>
        <v>21.86664769013716</v>
      </c>
      <c r="V623" s="745">
        <f ca="1">IF(K623&lt;&gt;0,+K623/'A-17'!I$77,0)</f>
        <v>21.86664769013716</v>
      </c>
    </row>
    <row r="624" spans="1:22" x14ac:dyDescent="0.2">
      <c r="A624" s="5"/>
      <c r="B624" s="249"/>
      <c r="C624" s="423" t="str">
        <v>Productivity Growth</v>
      </c>
      <c r="D624" s="424" t="str">
        <v>Other</v>
      </c>
      <c r="E624" s="817">
        <f ca="1"/>
        <v>0</v>
      </c>
      <c r="F624" s="385">
        <f ca="1"/>
        <v>0</v>
      </c>
      <c r="G624" s="382">
        <f ca="1"/>
        <v>0</v>
      </c>
      <c r="H624" s="382">
        <f ca="1"/>
        <v>0</v>
      </c>
      <c r="I624" s="382">
        <f ca="1"/>
        <v>0</v>
      </c>
      <c r="J624" s="382">
        <f ca="1"/>
        <v>0</v>
      </c>
      <c r="K624" s="382">
        <f ca="1"/>
        <v>0</v>
      </c>
      <c r="L624" s="764"/>
      <c r="M624" s="764"/>
      <c r="N624" s="764"/>
      <c r="O624" s="764"/>
      <c r="P624" s="385"/>
      <c r="Q624" s="745">
        <f ca="1">IF(F624&lt;&gt;0,+F624/'A-17'!D$78,0)</f>
        <v>0</v>
      </c>
      <c r="R624" s="745">
        <f ca="1">IF(G624&lt;&gt;0,+G624/'A-17'!E$78,0)</f>
        <v>0</v>
      </c>
      <c r="S624" s="745">
        <f ca="1">IF(H624&lt;&gt;0,+H624/'A-17'!F$78,0)</f>
        <v>0</v>
      </c>
      <c r="T624" s="745">
        <f ca="1">IF(I624&lt;&gt;0,+I624/'A-17'!G$78,0)</f>
        <v>0</v>
      </c>
      <c r="U624" s="745">
        <f ca="1">IF(J624&lt;&gt;0,+J624/'A-17'!H$78,0)</f>
        <v>0</v>
      </c>
      <c r="V624" s="745">
        <f ca="1">IF(K624&lt;&gt;0,+K624/'A-17'!I$78,0)</f>
        <v>0</v>
      </c>
    </row>
    <row r="625" spans="1:22" x14ac:dyDescent="0.2">
      <c r="A625" s="5"/>
      <c r="B625" s="249"/>
      <c r="C625" s="423">
        <v>0</v>
      </c>
      <c r="D625" s="424">
        <v>0</v>
      </c>
      <c r="E625" s="817">
        <v>0</v>
      </c>
      <c r="F625" s="385">
        <v>0</v>
      </c>
      <c r="G625" s="382">
        <v>0</v>
      </c>
      <c r="H625" s="382">
        <v>0</v>
      </c>
      <c r="I625" s="382">
        <v>0</v>
      </c>
      <c r="J625" s="382">
        <v>0</v>
      </c>
      <c r="K625" s="382">
        <v>0</v>
      </c>
      <c r="L625" s="764"/>
      <c r="M625" s="764"/>
      <c r="N625" s="764"/>
      <c r="O625" s="764"/>
      <c r="P625" s="385"/>
      <c r="Q625" s="745">
        <f>IF(F625&lt;&gt;0,+F625/'A-17'!D$79,0)</f>
        <v>0</v>
      </c>
      <c r="R625" s="745">
        <f>IF(G625&lt;&gt;0,+G625/'A-17'!E$79,0)</f>
        <v>0</v>
      </c>
      <c r="S625" s="745">
        <f>IF(H625&lt;&gt;0,+H625/'A-17'!F$79,0)</f>
        <v>0</v>
      </c>
      <c r="T625" s="745">
        <f>IF(I625&lt;&gt;0,+I625/'A-17'!G$79,0)</f>
        <v>0</v>
      </c>
      <c r="U625" s="745">
        <f>IF(J625&lt;&gt;0,+J625/'A-17'!H$79,0)</f>
        <v>0</v>
      </c>
      <c r="V625" s="745">
        <f>IF(K625&lt;&gt;0,+K625/'A-17'!I$79,0)</f>
        <v>0</v>
      </c>
    </row>
    <row r="626" spans="1:22" s="764" customFormat="1" x14ac:dyDescent="0.2">
      <c r="A626" s="5"/>
      <c r="B626" s="249"/>
      <c r="C626" s="423">
        <v>0</v>
      </c>
      <c r="D626" s="424">
        <v>0</v>
      </c>
      <c r="E626" s="817">
        <v>0</v>
      </c>
      <c r="F626" s="385">
        <v>0</v>
      </c>
      <c r="G626" s="382">
        <v>0</v>
      </c>
      <c r="H626" s="382">
        <v>0</v>
      </c>
      <c r="I626" s="382">
        <v>0</v>
      </c>
      <c r="J626" s="382">
        <v>0</v>
      </c>
      <c r="K626" s="382">
        <v>0</v>
      </c>
      <c r="P626" s="385"/>
      <c r="Q626" s="745">
        <f>IF(F626&lt;&gt;0,+F626/'A-17'!D$80,0)</f>
        <v>0</v>
      </c>
      <c r="R626" s="745">
        <f>IF(G626&lt;&gt;0,+G626/'A-17'!E$80,0)</f>
        <v>0</v>
      </c>
      <c r="S626" s="745">
        <f>IF(H626&lt;&gt;0,+H626/'A-17'!F$80,0)</f>
        <v>0</v>
      </c>
      <c r="T626" s="745">
        <f>IF(I626&lt;&gt;0,+I626/'A-17'!G$80,0)</f>
        <v>0</v>
      </c>
      <c r="U626" s="745">
        <f>IF(J626&lt;&gt;0,+J626/'A-17'!H$80,0)</f>
        <v>0</v>
      </c>
      <c r="V626" s="745">
        <f>IF(K626&lt;&gt;0,+K626/'A-17'!I$80,0)</f>
        <v>0</v>
      </c>
    </row>
    <row r="627" spans="1:22" s="764" customFormat="1" x14ac:dyDescent="0.2">
      <c r="A627" s="5"/>
      <c r="B627" s="249"/>
      <c r="C627" s="423">
        <v>0</v>
      </c>
      <c r="D627" s="424">
        <v>0</v>
      </c>
      <c r="E627" s="817">
        <v>0</v>
      </c>
      <c r="F627" s="385">
        <v>0</v>
      </c>
      <c r="G627" s="382">
        <v>0</v>
      </c>
      <c r="H627" s="382">
        <v>0</v>
      </c>
      <c r="I627" s="382">
        <v>0</v>
      </c>
      <c r="J627" s="382">
        <v>0</v>
      </c>
      <c r="K627" s="382">
        <v>0</v>
      </c>
      <c r="P627" s="385"/>
      <c r="Q627" s="745">
        <f>IF(F627&lt;&gt;0,+F627/'A-17'!D$81,0)</f>
        <v>0</v>
      </c>
      <c r="R627" s="745">
        <f>IF(G627&lt;&gt;0,+G627/'A-17'!E$81,0)</f>
        <v>0</v>
      </c>
      <c r="S627" s="745">
        <f>IF(H627&lt;&gt;0,+H627/'A-17'!F$81,0)</f>
        <v>0</v>
      </c>
      <c r="T627" s="745">
        <f>IF(I627&lt;&gt;0,+I627/'A-17'!G$81,0)</f>
        <v>0</v>
      </c>
      <c r="U627" s="745">
        <f>IF(J627&lt;&gt;0,+J627/'A-17'!H$81,0)</f>
        <v>0</v>
      </c>
      <c r="V627" s="745">
        <f>IF(K627&lt;&gt;0,+K627/'A-17'!I$81,0)</f>
        <v>0</v>
      </c>
    </row>
    <row r="628" spans="1:22" s="764" customFormat="1" x14ac:dyDescent="0.2">
      <c r="A628" s="5"/>
      <c r="B628" s="249"/>
      <c r="C628" s="423">
        <v>0</v>
      </c>
      <c r="D628" s="424">
        <v>0</v>
      </c>
      <c r="E628" s="817">
        <v>0</v>
      </c>
      <c r="F628" s="385">
        <v>0</v>
      </c>
      <c r="G628" s="382">
        <v>0</v>
      </c>
      <c r="H628" s="382">
        <v>0</v>
      </c>
      <c r="I628" s="382">
        <v>0</v>
      </c>
      <c r="J628" s="382">
        <v>0</v>
      </c>
      <c r="K628" s="382">
        <v>0</v>
      </c>
      <c r="P628" s="385"/>
      <c r="Q628" s="745">
        <f>IF(F628&lt;&gt;0,+F628/'A-17'!D$82,0)</f>
        <v>0</v>
      </c>
      <c r="R628" s="745">
        <f>IF(G628&lt;&gt;0,+G628/'A-17'!E$82,0)</f>
        <v>0</v>
      </c>
      <c r="S628" s="745">
        <f>IF(H628&lt;&gt;0,+H628/'A-17'!F$82,0)</f>
        <v>0</v>
      </c>
      <c r="T628" s="745">
        <f>IF(I628&lt;&gt;0,+I628/'A-17'!G$82,0)</f>
        <v>0</v>
      </c>
      <c r="U628" s="745">
        <f>IF(J628&lt;&gt;0,+J628/'A-17'!H$82,0)</f>
        <v>0</v>
      </c>
      <c r="V628" s="745">
        <f>IF(K628&lt;&gt;0,+K628/'A-17'!I$82,0)</f>
        <v>0</v>
      </c>
    </row>
    <row r="629" spans="1:22" x14ac:dyDescent="0.2">
      <c r="A629" s="5"/>
      <c r="B629" s="249"/>
      <c r="C629" s="422" t="s">
        <v>73</v>
      </c>
      <c r="D629" s="416"/>
      <c r="E629" s="818"/>
      <c r="F629" s="386"/>
      <c r="G629" s="384"/>
      <c r="H629" s="384"/>
      <c r="I629" s="384"/>
      <c r="J629" s="384"/>
      <c r="K629" s="384"/>
      <c r="P629" s="386"/>
      <c r="Q629" s="384"/>
      <c r="R629" s="384"/>
      <c r="S629" s="384"/>
      <c r="T629" s="384"/>
      <c r="U629" s="384"/>
      <c r="V629" s="384"/>
    </row>
    <row r="630" spans="1:22" s="744" customFormat="1" x14ac:dyDescent="0.2">
      <c r="A630" s="5"/>
      <c r="B630" s="249"/>
      <c r="C630" s="423" t="str">
        <f t="array" ref="C630:D635">+'A-17'!$A$113:$B$119</f>
        <v>Labour</v>
      </c>
      <c r="D630" s="424" t="str">
        <v>Other</v>
      </c>
      <c r="E630" s="817">
        <f t="array" ref="E630:K635" ca="1">+'A-17'!$N$113:$T$119</f>
        <v>0</v>
      </c>
      <c r="F630" s="385">
        <f ca="1"/>
        <v>0</v>
      </c>
      <c r="G630" s="382">
        <f ca="1"/>
        <v>0.10277360015370658</v>
      </c>
      <c r="H630" s="382">
        <f ca="1"/>
        <v>0.24574241466558239</v>
      </c>
      <c r="I630" s="382">
        <f ca="1"/>
        <v>0.41071624721515665</v>
      </c>
      <c r="J630" s="382">
        <f ca="1"/>
        <v>0.56229852659445856</v>
      </c>
      <c r="K630" s="382">
        <f ca="1"/>
        <v>0.69891764271714796</v>
      </c>
      <c r="P630" s="385"/>
      <c r="Q630" s="745">
        <f ca="1">IF(F630&lt;&gt;0,+F630/'A-17'!D$113,0)</f>
        <v>0</v>
      </c>
      <c r="R630" s="745">
        <f ca="1">IF(G630&lt;&gt;0,+G630/'A-17'!E$113,0)</f>
        <v>22.056502142870741</v>
      </c>
      <c r="S630" s="745">
        <f ca="1">IF(H630&lt;&gt;0,+H630/'A-17'!F$113,0)</f>
        <v>22.219118220093833</v>
      </c>
      <c r="T630" s="745">
        <f ca="1">IF(I630&lt;&gt;0,+I630/'A-17'!G$113,0)</f>
        <v>22.351749190477282</v>
      </c>
      <c r="U630" s="745">
        <f ca="1">IF(J630&lt;&gt;0,+J630/'A-17'!H$113,0)</f>
        <v>22.48385519801424</v>
      </c>
      <c r="V630" s="745">
        <f ca="1">IF(K630&lt;&gt;0,+K630/'A-17'!I$113,0)</f>
        <v>22.615134956901159</v>
      </c>
    </row>
    <row r="631" spans="1:22" s="744" customFormat="1" x14ac:dyDescent="0.2">
      <c r="A631" s="5"/>
      <c r="B631" s="249"/>
      <c r="C631" s="423">
        <v>0</v>
      </c>
      <c r="D631" s="424">
        <v>0</v>
      </c>
      <c r="E631" s="817">
        <v>0</v>
      </c>
      <c r="F631" s="385">
        <v>0</v>
      </c>
      <c r="G631" s="382">
        <v>0</v>
      </c>
      <c r="H631" s="382">
        <v>0</v>
      </c>
      <c r="I631" s="382">
        <v>0</v>
      </c>
      <c r="J631" s="382">
        <v>0</v>
      </c>
      <c r="K631" s="382">
        <v>0</v>
      </c>
      <c r="P631" s="385"/>
      <c r="Q631" s="745">
        <f>IF(F631&lt;&gt;0,+F631/'A-17'!D$114,0)</f>
        <v>0</v>
      </c>
      <c r="R631" s="745">
        <f>IF(G631&lt;&gt;0,+G631/'A-17'!E$114,0)</f>
        <v>0</v>
      </c>
      <c r="S631" s="745">
        <f>IF(H631&lt;&gt;0,+H631/'A-17'!F$114,0)</f>
        <v>0</v>
      </c>
      <c r="T631" s="745">
        <f>IF(I631&lt;&gt;0,+I631/'A-17'!G$114,0)</f>
        <v>0</v>
      </c>
      <c r="U631" s="745">
        <f>IF(J631&lt;&gt;0,+J631/'A-17'!H$114,0)</f>
        <v>0</v>
      </c>
      <c r="V631" s="745">
        <f>IF(K631&lt;&gt;0,+K631/'A-17'!I$114,0)</f>
        <v>0</v>
      </c>
    </row>
    <row r="632" spans="1:22" s="744" customFormat="1" x14ac:dyDescent="0.2">
      <c r="A632" s="5"/>
      <c r="B632" s="249"/>
      <c r="C632" s="423">
        <v>0</v>
      </c>
      <c r="D632" s="424">
        <v>0</v>
      </c>
      <c r="E632" s="817">
        <v>0</v>
      </c>
      <c r="F632" s="385">
        <v>0</v>
      </c>
      <c r="G632" s="382">
        <v>0</v>
      </c>
      <c r="H632" s="382">
        <v>0</v>
      </c>
      <c r="I632" s="382">
        <v>0</v>
      </c>
      <c r="J632" s="382">
        <v>0</v>
      </c>
      <c r="K632" s="382">
        <v>0</v>
      </c>
      <c r="P632" s="385"/>
      <c r="Q632" s="745">
        <f>IF(F632&lt;&gt;0,+F632/'A-17'!D$115,0)</f>
        <v>0</v>
      </c>
      <c r="R632" s="745">
        <f>IF(G632&lt;&gt;0,+G632/'A-17'!E$115,0)</f>
        <v>0</v>
      </c>
      <c r="S632" s="745">
        <f>IF(H632&lt;&gt;0,+H632/'A-17'!F$115,0)</f>
        <v>0</v>
      </c>
      <c r="T632" s="745">
        <f>IF(I632&lt;&gt;0,+I632/'A-17'!G$115,0)</f>
        <v>0</v>
      </c>
      <c r="U632" s="745">
        <f>IF(J632&lt;&gt;0,+J632/'A-17'!H$115,0)</f>
        <v>0</v>
      </c>
      <c r="V632" s="745">
        <f>IF(K632&lt;&gt;0,+K632/'A-17'!I$115,0)</f>
        <v>0</v>
      </c>
    </row>
    <row r="633" spans="1:22" s="744" customFormat="1" x14ac:dyDescent="0.2">
      <c r="A633" s="5"/>
      <c r="B633" s="249"/>
      <c r="C633" s="423">
        <v>0</v>
      </c>
      <c r="D633" s="424">
        <v>0</v>
      </c>
      <c r="E633" s="817">
        <v>0</v>
      </c>
      <c r="F633" s="385">
        <v>0</v>
      </c>
      <c r="G633" s="382">
        <v>0</v>
      </c>
      <c r="H633" s="382">
        <v>0</v>
      </c>
      <c r="I633" s="382">
        <v>0</v>
      </c>
      <c r="J633" s="382">
        <v>0</v>
      </c>
      <c r="K633" s="382">
        <v>0</v>
      </c>
      <c r="P633" s="385"/>
      <c r="Q633" s="745">
        <f>IF(F633&lt;&gt;0,+F633/'A-17'!D$116,0)</f>
        <v>0</v>
      </c>
      <c r="R633" s="745">
        <f>IF(G633&lt;&gt;0,+G633/'A-17'!E$116,0)</f>
        <v>0</v>
      </c>
      <c r="S633" s="745">
        <f>IF(H633&lt;&gt;0,+H633/'A-17'!F$116,0)</f>
        <v>0</v>
      </c>
      <c r="T633" s="745">
        <f>IF(I633&lt;&gt;0,+I633/'A-17'!G$116,0)</f>
        <v>0</v>
      </c>
      <c r="U633" s="745">
        <f>IF(J633&lt;&gt;0,+J633/'A-17'!H$116,0)</f>
        <v>0</v>
      </c>
      <c r="V633" s="745">
        <f>IF(K633&lt;&gt;0,+K633/'A-17'!I$116,0)</f>
        <v>0</v>
      </c>
    </row>
    <row r="634" spans="1:22" s="744" customFormat="1" x14ac:dyDescent="0.2">
      <c r="A634" s="5"/>
      <c r="B634" s="249"/>
      <c r="C634" s="423">
        <v>0</v>
      </c>
      <c r="D634" s="424">
        <v>0</v>
      </c>
      <c r="E634" s="817">
        <v>0</v>
      </c>
      <c r="F634" s="385">
        <v>0</v>
      </c>
      <c r="G634" s="382">
        <v>0</v>
      </c>
      <c r="H634" s="382">
        <v>0</v>
      </c>
      <c r="I634" s="382">
        <v>0</v>
      </c>
      <c r="J634" s="382">
        <v>0</v>
      </c>
      <c r="K634" s="382">
        <v>0</v>
      </c>
      <c r="P634" s="385"/>
      <c r="Q634" s="745">
        <f>IF(F634&lt;&gt;0,+F634/'A-17'!D$117,0)</f>
        <v>0</v>
      </c>
      <c r="R634" s="745">
        <f>IF(G634&lt;&gt;0,+G634/'A-17'!E$117,0)</f>
        <v>0</v>
      </c>
      <c r="S634" s="745">
        <f>IF(H634&lt;&gt;0,+H634/'A-17'!F$117,0)</f>
        <v>0</v>
      </c>
      <c r="T634" s="745">
        <f>IF(I634&lt;&gt;0,+I634/'A-17'!G$117,0)</f>
        <v>0</v>
      </c>
      <c r="U634" s="745">
        <f>IF(J634&lt;&gt;0,+J634/'A-17'!H$117,0)</f>
        <v>0</v>
      </c>
      <c r="V634" s="745">
        <f>IF(K634&lt;&gt;0,+K634/'A-17'!I$117,0)</f>
        <v>0</v>
      </c>
    </row>
    <row r="635" spans="1:22" s="744" customFormat="1" x14ac:dyDescent="0.2">
      <c r="A635" s="5"/>
      <c r="B635" s="249"/>
      <c r="C635" s="423">
        <v>0</v>
      </c>
      <c r="D635" s="424">
        <v>0</v>
      </c>
      <c r="E635" s="817">
        <v>0</v>
      </c>
      <c r="F635" s="385">
        <v>0</v>
      </c>
      <c r="G635" s="382">
        <v>0</v>
      </c>
      <c r="H635" s="382">
        <v>0</v>
      </c>
      <c r="I635" s="382">
        <v>0</v>
      </c>
      <c r="J635" s="382">
        <v>0</v>
      </c>
      <c r="K635" s="382">
        <v>0</v>
      </c>
      <c r="P635" s="385"/>
      <c r="Q635" s="745">
        <f>IF(F635&lt;&gt;0,+F635/'A-17'!D$118,0)</f>
        <v>0</v>
      </c>
      <c r="R635" s="745">
        <f>IF(G635&lt;&gt;0,+G635/'A-17'!E$118,0)</f>
        <v>0</v>
      </c>
      <c r="S635" s="745">
        <f>IF(H635&lt;&gt;0,+H635/'A-17'!F$118,0)</f>
        <v>0</v>
      </c>
      <c r="T635" s="745">
        <f>IF(I635&lt;&gt;0,+I635/'A-17'!G$118,0)</f>
        <v>0</v>
      </c>
      <c r="U635" s="745">
        <f>IF(J635&lt;&gt;0,+J635/'A-17'!H$118,0)</f>
        <v>0</v>
      </c>
      <c r="V635" s="745">
        <f>IF(K635&lt;&gt;0,+K635/'A-17'!I$118,0)</f>
        <v>0</v>
      </c>
    </row>
    <row r="636" spans="1:22" s="896" customFormat="1" ht="17.25" customHeight="1" thickBot="1" x14ac:dyDescent="0.25">
      <c r="A636" s="5"/>
      <c r="B636" s="785"/>
      <c r="C636" s="435" t="str">
        <f>CONCATENATE("Total ",+C620)</f>
        <v>Total Information Technology</v>
      </c>
      <c r="D636" s="418"/>
      <c r="E636" s="314">
        <f ca="1">SUBTOTAL(9,E620:E635)</f>
        <v>0</v>
      </c>
      <c r="F636" s="314">
        <f t="shared" ref="F636:K636" ca="1" si="7">SUBTOTAL(9,F620:F635)</f>
        <v>0</v>
      </c>
      <c r="G636" s="314">
        <f t="shared" ca="1" si="7"/>
        <v>0.29262805288728838</v>
      </c>
      <c r="H636" s="314">
        <f t="shared" ca="1" si="7"/>
        <v>0.59821294462225461</v>
      </c>
      <c r="I636" s="314">
        <f t="shared" ca="1" si="7"/>
        <v>0.89581774755527799</v>
      </c>
      <c r="J636" s="314">
        <f t="shared" ca="1" si="7"/>
        <v>1.1795060344715391</v>
      </c>
      <c r="K636" s="314">
        <f t="shared" ca="1" si="7"/>
        <v>1.4474049094811465</v>
      </c>
      <c r="P636" s="313"/>
      <c r="Q636" s="314"/>
      <c r="R636" s="314"/>
      <c r="S636" s="314"/>
      <c r="T636" s="314"/>
      <c r="U636" s="314"/>
      <c r="V636" s="314"/>
    </row>
    <row r="637" spans="1:22" s="896" customFormat="1" ht="18" x14ac:dyDescent="0.2">
      <c r="B637" s="251"/>
      <c r="C637" s="436" t="str">
        <f>+'I-3 Allocated'!A22</f>
        <v>Corporate Strategy</v>
      </c>
      <c r="D637" s="421"/>
      <c r="E637" s="812"/>
      <c r="F637" s="265"/>
      <c r="G637" s="265"/>
      <c r="H637" s="265"/>
      <c r="I637" s="265"/>
      <c r="J637" s="265"/>
      <c r="K637" s="265"/>
      <c r="P637" s="265"/>
      <c r="Q637" s="265"/>
      <c r="R637" s="265"/>
      <c r="S637" s="265"/>
      <c r="T637" s="265"/>
      <c r="U637" s="265"/>
      <c r="V637" s="265"/>
    </row>
    <row r="638" spans="1:22" x14ac:dyDescent="0.2">
      <c r="A638" s="5"/>
      <c r="B638" s="249" t="str">
        <f ca="1">+'I-4 History'!B381</f>
        <v>A-18</v>
      </c>
      <c r="C638" s="14" t="str">
        <f ca="1">+'I-4 History'!C381</f>
        <v>General Manager - Corporate Strategy</v>
      </c>
      <c r="D638" s="417"/>
      <c r="E638" s="504"/>
      <c r="F638" s="11"/>
      <c r="G638" s="11"/>
      <c r="H638" s="11"/>
      <c r="I638" s="11"/>
      <c r="J638" s="11"/>
      <c r="K638" s="11"/>
      <c r="P638" s="11"/>
      <c r="Q638" s="11"/>
      <c r="R638" s="11"/>
      <c r="S638" s="11"/>
      <c r="T638" s="11"/>
      <c r="U638" s="11"/>
      <c r="V638" s="11"/>
    </row>
    <row r="639" spans="1:22" x14ac:dyDescent="0.2">
      <c r="A639" s="5"/>
      <c r="B639" s="249"/>
      <c r="C639" s="422" t="s">
        <v>74</v>
      </c>
      <c r="D639" s="415"/>
      <c r="E639" s="504"/>
      <c r="F639" s="11"/>
      <c r="G639" s="11"/>
      <c r="H639" s="11"/>
      <c r="I639" s="11"/>
      <c r="J639" s="11"/>
      <c r="K639" s="11"/>
      <c r="P639" s="11"/>
      <c r="Q639" s="11"/>
      <c r="R639" s="11"/>
      <c r="S639" s="11"/>
      <c r="T639" s="11"/>
      <c r="U639" s="11"/>
      <c r="V639" s="11"/>
    </row>
    <row r="640" spans="1:22" x14ac:dyDescent="0.2">
      <c r="A640" s="5"/>
      <c r="B640" s="249"/>
      <c r="C640" s="423" t="str">
        <f t="array" ref="C640:D645">+'A-18'!$A$77:$B$82</f>
        <v>Output Growth</v>
      </c>
      <c r="D640" s="424" t="str">
        <v>Other</v>
      </c>
      <c r="E640" s="817">
        <f t="array" ref="E640:K645" ca="1">+'A-18'!$N$77:$T$82</f>
        <v>0</v>
      </c>
      <c r="F640" s="385">
        <f ca="1"/>
        <v>0</v>
      </c>
      <c r="G640" s="382">
        <f ca="1"/>
        <v>5.8679522987405818E-3</v>
      </c>
      <c r="H640" s="382">
        <f ca="1"/>
        <v>1.0894030804744589E-2</v>
      </c>
      <c r="I640" s="382">
        <f ca="1"/>
        <v>1.4993340546180496E-2</v>
      </c>
      <c r="J640" s="382">
        <f ca="1"/>
        <v>1.9076424927097008E-2</v>
      </c>
      <c r="K640" s="382">
        <f ca="1"/>
        <v>2.3133971915576673E-2</v>
      </c>
      <c r="L640" s="764"/>
      <c r="M640" s="764"/>
      <c r="N640" s="764"/>
      <c r="O640" s="764"/>
      <c r="P640" s="385"/>
      <c r="Q640" s="745">
        <f ca="1">IF(F640&lt;&gt;0,+F640/'A-18'!D$77,0)</f>
        <v>0</v>
      </c>
      <c r="R640" s="745">
        <f ca="1">IF(G640&lt;&gt;0,+G640/'A-18'!E$77,0)</f>
        <v>0.67584638512086181</v>
      </c>
      <c r="S640" s="745">
        <f ca="1">IF(H640&lt;&gt;0,+H640/'A-18'!F$77,0)</f>
        <v>0.67584638512086181</v>
      </c>
      <c r="T640" s="745">
        <f ca="1">IF(I640&lt;&gt;0,+I640/'A-18'!G$77,0)</f>
        <v>0.67584638512086181</v>
      </c>
      <c r="U640" s="745">
        <f ca="1">IF(J640&lt;&gt;0,+J640/'A-18'!H$77,0)</f>
        <v>0.67584638512086181</v>
      </c>
      <c r="V640" s="745">
        <f ca="1">IF(K640&lt;&gt;0,+K640/'A-18'!I$77,0)</f>
        <v>0.67584638512086181</v>
      </c>
    </row>
    <row r="641" spans="1:22" x14ac:dyDescent="0.2">
      <c r="A641" s="5"/>
      <c r="B641" s="249"/>
      <c r="C641" s="423" t="str">
        <v>Productivity Growth</v>
      </c>
      <c r="D641" s="424" t="str">
        <v>Other</v>
      </c>
      <c r="E641" s="817">
        <f ca="1"/>
        <v>0</v>
      </c>
      <c r="F641" s="385">
        <f ca="1"/>
        <v>0</v>
      </c>
      <c r="G641" s="382">
        <f ca="1"/>
        <v>0</v>
      </c>
      <c r="H641" s="382">
        <f ca="1"/>
        <v>0</v>
      </c>
      <c r="I641" s="382">
        <f ca="1"/>
        <v>0</v>
      </c>
      <c r="J641" s="382">
        <f ca="1"/>
        <v>0</v>
      </c>
      <c r="K641" s="382">
        <f ca="1"/>
        <v>0</v>
      </c>
      <c r="L641" s="764"/>
      <c r="M641" s="764"/>
      <c r="N641" s="764"/>
      <c r="O641" s="764"/>
      <c r="P641" s="385"/>
      <c r="Q641" s="745">
        <f ca="1">IF(F641&lt;&gt;0,+F641/'A-18'!D$78,0)</f>
        <v>0</v>
      </c>
      <c r="R641" s="745">
        <f ca="1">IF(G641&lt;&gt;0,+G641/'A-18'!E$78,0)</f>
        <v>0</v>
      </c>
      <c r="S641" s="745">
        <f ca="1">IF(H641&lt;&gt;0,+H641/'A-18'!F$78,0)</f>
        <v>0</v>
      </c>
      <c r="T641" s="745">
        <f ca="1">IF(I641&lt;&gt;0,+I641/'A-18'!G$78,0)</f>
        <v>0</v>
      </c>
      <c r="U641" s="745">
        <f ca="1">IF(J641&lt;&gt;0,+J641/'A-18'!H$78,0)</f>
        <v>0</v>
      </c>
      <c r="V641" s="745">
        <f ca="1">IF(K641&lt;&gt;0,+K641/'A-18'!I$78,0)</f>
        <v>0</v>
      </c>
    </row>
    <row r="642" spans="1:22" x14ac:dyDescent="0.2">
      <c r="A642" s="5"/>
      <c r="B642" s="249"/>
      <c r="C642" s="423">
        <v>0</v>
      </c>
      <c r="D642" s="424">
        <v>0</v>
      </c>
      <c r="E642" s="817">
        <v>0</v>
      </c>
      <c r="F642" s="385">
        <v>0</v>
      </c>
      <c r="G642" s="382">
        <v>0</v>
      </c>
      <c r="H642" s="382">
        <v>0</v>
      </c>
      <c r="I642" s="382">
        <v>0</v>
      </c>
      <c r="J642" s="382">
        <v>0</v>
      </c>
      <c r="K642" s="382">
        <v>0</v>
      </c>
      <c r="L642" s="764"/>
      <c r="M642" s="764"/>
      <c r="N642" s="764"/>
      <c r="O642" s="764"/>
      <c r="P642" s="385"/>
      <c r="Q642" s="745">
        <f>IF(F642&lt;&gt;0,+F642/'A-18'!D$79,0)</f>
        <v>0</v>
      </c>
      <c r="R642" s="745">
        <f>IF(G642&lt;&gt;0,+G642/'A-18'!E$79,0)</f>
        <v>0</v>
      </c>
      <c r="S642" s="745">
        <f>IF(H642&lt;&gt;0,+H642/'A-18'!F$79,0)</f>
        <v>0</v>
      </c>
      <c r="T642" s="745">
        <f>IF(I642&lt;&gt;0,+I642/'A-18'!G$79,0)</f>
        <v>0</v>
      </c>
      <c r="U642" s="745">
        <f>IF(J642&lt;&gt;0,+J642/'A-18'!H$79,0)</f>
        <v>0</v>
      </c>
      <c r="V642" s="745">
        <f>IF(K642&lt;&gt;0,+K642/'A-18'!I$79,0)</f>
        <v>0</v>
      </c>
    </row>
    <row r="643" spans="1:22" s="764" customFormat="1" x14ac:dyDescent="0.2">
      <c r="A643" s="5"/>
      <c r="B643" s="249"/>
      <c r="C643" s="423">
        <v>0</v>
      </c>
      <c r="D643" s="424">
        <v>0</v>
      </c>
      <c r="E643" s="817">
        <v>0</v>
      </c>
      <c r="F643" s="385">
        <v>0</v>
      </c>
      <c r="G643" s="382">
        <v>0</v>
      </c>
      <c r="H643" s="382">
        <v>0</v>
      </c>
      <c r="I643" s="382">
        <v>0</v>
      </c>
      <c r="J643" s="382">
        <v>0</v>
      </c>
      <c r="K643" s="382">
        <v>0</v>
      </c>
      <c r="P643" s="385"/>
      <c r="Q643" s="745">
        <f>IF(F643&lt;&gt;0,+F643/'A-18'!D$80,0)</f>
        <v>0</v>
      </c>
      <c r="R643" s="745">
        <f>IF(G643&lt;&gt;0,+G643/'A-18'!E$80,0)</f>
        <v>0</v>
      </c>
      <c r="S643" s="745">
        <f>IF(H643&lt;&gt;0,+H643/'A-18'!F$80,0)</f>
        <v>0</v>
      </c>
      <c r="T643" s="745">
        <f>IF(I643&lt;&gt;0,+I643/'A-18'!G$80,0)</f>
        <v>0</v>
      </c>
      <c r="U643" s="745">
        <f>IF(J643&lt;&gt;0,+J643/'A-18'!H$80,0)</f>
        <v>0</v>
      </c>
      <c r="V643" s="745">
        <f>IF(K643&lt;&gt;0,+K643/'A-18'!I$80,0)</f>
        <v>0</v>
      </c>
    </row>
    <row r="644" spans="1:22" s="764" customFormat="1" x14ac:dyDescent="0.2">
      <c r="A644" s="5"/>
      <c r="B644" s="249"/>
      <c r="C644" s="423">
        <v>0</v>
      </c>
      <c r="D644" s="424">
        <v>0</v>
      </c>
      <c r="E644" s="817">
        <v>0</v>
      </c>
      <c r="F644" s="385">
        <v>0</v>
      </c>
      <c r="G644" s="382">
        <v>0</v>
      </c>
      <c r="H644" s="382">
        <v>0</v>
      </c>
      <c r="I644" s="382">
        <v>0</v>
      </c>
      <c r="J644" s="382">
        <v>0</v>
      </c>
      <c r="K644" s="382">
        <v>0</v>
      </c>
      <c r="P644" s="385"/>
      <c r="Q644" s="745">
        <f>IF(F644&lt;&gt;0,+F644/'A-18'!D$81,0)</f>
        <v>0</v>
      </c>
      <c r="R644" s="745">
        <f>IF(G644&lt;&gt;0,+G644/'A-18'!E$81,0)</f>
        <v>0</v>
      </c>
      <c r="S644" s="745">
        <f>IF(H644&lt;&gt;0,+H644/'A-18'!F$81,0)</f>
        <v>0</v>
      </c>
      <c r="T644" s="745">
        <f>IF(I644&lt;&gt;0,+I644/'A-18'!G$81,0)</f>
        <v>0</v>
      </c>
      <c r="U644" s="745">
        <f>IF(J644&lt;&gt;0,+J644/'A-18'!H$81,0)</f>
        <v>0</v>
      </c>
      <c r="V644" s="745">
        <f>IF(K644&lt;&gt;0,+K644/'A-18'!I$81,0)</f>
        <v>0</v>
      </c>
    </row>
    <row r="645" spans="1:22" s="764" customFormat="1" x14ac:dyDescent="0.2">
      <c r="A645" s="5"/>
      <c r="B645" s="249"/>
      <c r="C645" s="423">
        <v>0</v>
      </c>
      <c r="D645" s="424">
        <v>0</v>
      </c>
      <c r="E645" s="817">
        <v>0</v>
      </c>
      <c r="F645" s="385">
        <v>0</v>
      </c>
      <c r="G645" s="382">
        <v>0</v>
      </c>
      <c r="H645" s="382">
        <v>0</v>
      </c>
      <c r="I645" s="382">
        <v>0</v>
      </c>
      <c r="J645" s="382">
        <v>0</v>
      </c>
      <c r="K645" s="382">
        <v>0</v>
      </c>
      <c r="P645" s="385"/>
      <c r="Q645" s="745">
        <f>IF(F645&lt;&gt;0,+F645/'A-18'!D$82,0)</f>
        <v>0</v>
      </c>
      <c r="R645" s="745">
        <f>IF(G645&lt;&gt;0,+G645/'A-18'!E$82,0)</f>
        <v>0</v>
      </c>
      <c r="S645" s="745">
        <f>IF(H645&lt;&gt;0,+H645/'A-18'!F$82,0)</f>
        <v>0</v>
      </c>
      <c r="T645" s="745">
        <f>IF(I645&lt;&gt;0,+I645/'A-18'!G$82,0)</f>
        <v>0</v>
      </c>
      <c r="U645" s="745">
        <f>IF(J645&lt;&gt;0,+J645/'A-18'!H$82,0)</f>
        <v>0</v>
      </c>
      <c r="V645" s="745">
        <f>IF(K645&lt;&gt;0,+K645/'A-18'!I$82,0)</f>
        <v>0</v>
      </c>
    </row>
    <row r="646" spans="1:22" x14ac:dyDescent="0.2">
      <c r="A646" s="5"/>
      <c r="B646" s="249"/>
      <c r="C646" s="422" t="s">
        <v>73</v>
      </c>
      <c r="D646" s="416"/>
      <c r="E646" s="818"/>
      <c r="F646" s="386"/>
      <c r="G646" s="384"/>
      <c r="H646" s="384"/>
      <c r="I646" s="384"/>
      <c r="J646" s="384"/>
      <c r="K646" s="384"/>
      <c r="P646" s="386"/>
      <c r="Q646" s="384"/>
      <c r="R646" s="384"/>
      <c r="S646" s="384"/>
      <c r="T646" s="384"/>
      <c r="U646" s="384"/>
      <c r="V646" s="384"/>
    </row>
    <row r="647" spans="1:22" s="744" customFormat="1" x14ac:dyDescent="0.2">
      <c r="A647" s="5"/>
      <c r="B647" s="249"/>
      <c r="C647" s="423" t="str">
        <f t="array" ref="C647:D652">+'A-18'!$A$113:$B$119</f>
        <v>Labour</v>
      </c>
      <c r="D647" s="424" t="str">
        <v>Other</v>
      </c>
      <c r="E647" s="817">
        <f t="array" ref="E647:K652" ca="1">+'A-18'!$N$113:$T$119</f>
        <v>0</v>
      </c>
      <c r="F647" s="385">
        <f ca="1"/>
        <v>0</v>
      </c>
      <c r="G647" s="382">
        <f ca="1"/>
        <v>3.1764890134974209E-3</v>
      </c>
      <c r="H647" s="382">
        <f ca="1"/>
        <v>7.5953170772270276E-3</v>
      </c>
      <c r="I647" s="382">
        <f ca="1"/>
        <v>1.2694268226399028E-2</v>
      </c>
      <c r="J647" s="382">
        <f ca="1"/>
        <v>1.7379318126072938E-2</v>
      </c>
      <c r="K647" s="382">
        <f ca="1"/>
        <v>2.1601892023926213E-2</v>
      </c>
      <c r="P647" s="385"/>
      <c r="Q647" s="745">
        <f ca="1">IF(F647&lt;&gt;0,+F647/'A-18'!D$113,0)</f>
        <v>0</v>
      </c>
      <c r="R647" s="745">
        <f ca="1">IF(G647&lt;&gt;0,+G647/'A-18'!E$113,0)</f>
        <v>0.68171433741960241</v>
      </c>
      <c r="S647" s="745">
        <f ca="1">IF(H647&lt;&gt;0,+H647/'A-18'!F$113,0)</f>
        <v>0.68674041592560642</v>
      </c>
      <c r="T647" s="745">
        <f ca="1">IF(I647&lt;&gt;0,+I647/'A-18'!G$113,0)</f>
        <v>0.69083972566704233</v>
      </c>
      <c r="U647" s="745">
        <f ca="1">IF(J647&lt;&gt;0,+J647/'A-18'!H$113,0)</f>
        <v>0.69492281004795897</v>
      </c>
      <c r="V647" s="745">
        <f ca="1">IF(K647&lt;&gt;0,+K647/'A-18'!I$113,0)</f>
        <v>0.69898035703643846</v>
      </c>
    </row>
    <row r="648" spans="1:22" s="744" customFormat="1" x14ac:dyDescent="0.2">
      <c r="A648" s="5"/>
      <c r="B648" s="249"/>
      <c r="C648" s="423">
        <v>0</v>
      </c>
      <c r="D648" s="424">
        <v>0</v>
      </c>
      <c r="E648" s="817">
        <v>0</v>
      </c>
      <c r="F648" s="385">
        <v>0</v>
      </c>
      <c r="G648" s="382">
        <v>0</v>
      </c>
      <c r="H648" s="382">
        <v>0</v>
      </c>
      <c r="I648" s="382">
        <v>0</v>
      </c>
      <c r="J648" s="382">
        <v>0</v>
      </c>
      <c r="K648" s="382">
        <v>0</v>
      </c>
      <c r="P648" s="385"/>
      <c r="Q648" s="745">
        <f>IF(F648&lt;&gt;0,+F648/'A-18'!D$114,0)</f>
        <v>0</v>
      </c>
      <c r="R648" s="745">
        <f>IF(G648&lt;&gt;0,+G648/'A-18'!E$114,0)</f>
        <v>0</v>
      </c>
      <c r="S648" s="745">
        <f>IF(H648&lt;&gt;0,+H648/'A-18'!F$114,0)</f>
        <v>0</v>
      </c>
      <c r="T648" s="745">
        <f>IF(I648&lt;&gt;0,+I648/'A-18'!G$114,0)</f>
        <v>0</v>
      </c>
      <c r="U648" s="745">
        <f>IF(J648&lt;&gt;0,+J648/'A-18'!H$114,0)</f>
        <v>0</v>
      </c>
      <c r="V648" s="745">
        <f>IF(K648&lt;&gt;0,+K648/'A-18'!I$114,0)</f>
        <v>0</v>
      </c>
    </row>
    <row r="649" spans="1:22" s="744" customFormat="1" x14ac:dyDescent="0.2">
      <c r="A649" s="5"/>
      <c r="B649" s="249"/>
      <c r="C649" s="423">
        <v>0</v>
      </c>
      <c r="D649" s="424">
        <v>0</v>
      </c>
      <c r="E649" s="817">
        <v>0</v>
      </c>
      <c r="F649" s="385">
        <v>0</v>
      </c>
      <c r="G649" s="382">
        <v>0</v>
      </c>
      <c r="H649" s="382">
        <v>0</v>
      </c>
      <c r="I649" s="382">
        <v>0</v>
      </c>
      <c r="J649" s="382">
        <v>0</v>
      </c>
      <c r="K649" s="382">
        <v>0</v>
      </c>
      <c r="P649" s="385"/>
      <c r="Q649" s="745">
        <f>IF(F649&lt;&gt;0,+F649/'A-18'!D$115,0)</f>
        <v>0</v>
      </c>
      <c r="R649" s="745">
        <f>IF(G649&lt;&gt;0,+G649/'A-18'!E$115,0)</f>
        <v>0</v>
      </c>
      <c r="S649" s="745">
        <f>IF(H649&lt;&gt;0,+H649/'A-18'!F$115,0)</f>
        <v>0</v>
      </c>
      <c r="T649" s="745">
        <f>IF(I649&lt;&gt;0,+I649/'A-18'!G$115,0)</f>
        <v>0</v>
      </c>
      <c r="U649" s="745">
        <f>IF(J649&lt;&gt;0,+J649/'A-18'!H$115,0)</f>
        <v>0</v>
      </c>
      <c r="V649" s="745">
        <f>IF(K649&lt;&gt;0,+K649/'A-18'!I$115,0)</f>
        <v>0</v>
      </c>
    </row>
    <row r="650" spans="1:22" s="744" customFormat="1" x14ac:dyDescent="0.2">
      <c r="A650" s="5"/>
      <c r="B650" s="249"/>
      <c r="C650" s="423">
        <v>0</v>
      </c>
      <c r="D650" s="424">
        <v>0</v>
      </c>
      <c r="E650" s="817">
        <v>0</v>
      </c>
      <c r="F650" s="385">
        <v>0</v>
      </c>
      <c r="G650" s="382">
        <v>0</v>
      </c>
      <c r="H650" s="382">
        <v>0</v>
      </c>
      <c r="I650" s="382">
        <v>0</v>
      </c>
      <c r="J650" s="382">
        <v>0</v>
      </c>
      <c r="K650" s="382">
        <v>0</v>
      </c>
      <c r="P650" s="385"/>
      <c r="Q650" s="745">
        <f>IF(F650&lt;&gt;0,+F650/'A-18'!D$116,0)</f>
        <v>0</v>
      </c>
      <c r="R650" s="745">
        <f>IF(G650&lt;&gt;0,+G650/'A-18'!E$116,0)</f>
        <v>0</v>
      </c>
      <c r="S650" s="745">
        <f>IF(H650&lt;&gt;0,+H650/'A-18'!F$116,0)</f>
        <v>0</v>
      </c>
      <c r="T650" s="745">
        <f>IF(I650&lt;&gt;0,+I650/'A-18'!G$116,0)</f>
        <v>0</v>
      </c>
      <c r="U650" s="745">
        <f>IF(J650&lt;&gt;0,+J650/'A-18'!H$116,0)</f>
        <v>0</v>
      </c>
      <c r="V650" s="745">
        <f>IF(K650&lt;&gt;0,+K650/'A-18'!I$116,0)</f>
        <v>0</v>
      </c>
    </row>
    <row r="651" spans="1:22" s="744" customFormat="1" x14ac:dyDescent="0.2">
      <c r="A651" s="5"/>
      <c r="B651" s="249"/>
      <c r="C651" s="423">
        <v>0</v>
      </c>
      <c r="D651" s="424">
        <v>0</v>
      </c>
      <c r="E651" s="817">
        <v>0</v>
      </c>
      <c r="F651" s="385">
        <v>0</v>
      </c>
      <c r="G651" s="382">
        <v>0</v>
      </c>
      <c r="H651" s="382">
        <v>0</v>
      </c>
      <c r="I651" s="382">
        <v>0</v>
      </c>
      <c r="J651" s="382">
        <v>0</v>
      </c>
      <c r="K651" s="382">
        <v>0</v>
      </c>
      <c r="P651" s="385"/>
      <c r="Q651" s="745">
        <f>IF(F651&lt;&gt;0,+F651/'A-18'!D$117,0)</f>
        <v>0</v>
      </c>
      <c r="R651" s="745">
        <f>IF(G651&lt;&gt;0,+G651/'A-18'!E$117,0)</f>
        <v>0</v>
      </c>
      <c r="S651" s="745">
        <f>IF(H651&lt;&gt;0,+H651/'A-18'!F$117,0)</f>
        <v>0</v>
      </c>
      <c r="T651" s="745">
        <f>IF(I651&lt;&gt;0,+I651/'A-18'!G$117,0)</f>
        <v>0</v>
      </c>
      <c r="U651" s="745">
        <f>IF(J651&lt;&gt;0,+J651/'A-18'!H$117,0)</f>
        <v>0</v>
      </c>
      <c r="V651" s="745">
        <f>IF(K651&lt;&gt;0,+K651/'A-18'!I$117,0)</f>
        <v>0</v>
      </c>
    </row>
    <row r="652" spans="1:22" s="744" customFormat="1" x14ac:dyDescent="0.2">
      <c r="A652" s="5"/>
      <c r="B652" s="249"/>
      <c r="C652" s="423">
        <v>0</v>
      </c>
      <c r="D652" s="424">
        <v>0</v>
      </c>
      <c r="E652" s="817">
        <v>0</v>
      </c>
      <c r="F652" s="385">
        <v>0</v>
      </c>
      <c r="G652" s="382">
        <v>0</v>
      </c>
      <c r="H652" s="382">
        <v>0</v>
      </c>
      <c r="I652" s="382">
        <v>0</v>
      </c>
      <c r="J652" s="382">
        <v>0</v>
      </c>
      <c r="K652" s="382">
        <v>0</v>
      </c>
      <c r="P652" s="385"/>
      <c r="Q652" s="745">
        <f>IF(F652&lt;&gt;0,+F652/'A-18'!D$118,0)</f>
        <v>0</v>
      </c>
      <c r="R652" s="745">
        <f>IF(G652&lt;&gt;0,+G652/'A-18'!E$118,0)</f>
        <v>0</v>
      </c>
      <c r="S652" s="745">
        <f>IF(H652&lt;&gt;0,+H652/'A-18'!F$118,0)</f>
        <v>0</v>
      </c>
      <c r="T652" s="745">
        <f>IF(I652&lt;&gt;0,+I652/'A-18'!G$118,0)</f>
        <v>0</v>
      </c>
      <c r="U652" s="745">
        <f>IF(J652&lt;&gt;0,+J652/'A-18'!H$118,0)</f>
        <v>0</v>
      </c>
      <c r="V652" s="745">
        <f>IF(K652&lt;&gt;0,+K652/'A-18'!I$118,0)</f>
        <v>0</v>
      </c>
    </row>
    <row r="653" spans="1:22" x14ac:dyDescent="0.2">
      <c r="A653" s="5"/>
      <c r="B653" s="249" t="str">
        <f ca="1">+'I-4 History'!B390</f>
        <v>A-19</v>
      </c>
      <c r="C653" s="14" t="str">
        <f ca="1">+'I-4 History'!C390</f>
        <v>Regulation</v>
      </c>
      <c r="D653" s="417"/>
      <c r="E653" s="504"/>
      <c r="F653" s="11"/>
      <c r="G653" s="11"/>
      <c r="H653" s="11"/>
      <c r="I653" s="11"/>
      <c r="J653" s="11"/>
      <c r="K653" s="11"/>
      <c r="P653" s="11"/>
      <c r="Q653" s="11"/>
      <c r="R653" s="11"/>
      <c r="S653" s="11"/>
      <c r="T653" s="11"/>
      <c r="U653" s="11"/>
      <c r="V653" s="11"/>
    </row>
    <row r="654" spans="1:22" x14ac:dyDescent="0.2">
      <c r="A654" s="5"/>
      <c r="B654" s="249"/>
      <c r="C654" s="422" t="s">
        <v>74</v>
      </c>
      <c r="D654" s="415"/>
      <c r="E654" s="504"/>
      <c r="F654" s="11"/>
      <c r="G654" s="11"/>
      <c r="H654" s="11"/>
      <c r="I654" s="11"/>
      <c r="J654" s="11"/>
      <c r="K654" s="11"/>
      <c r="P654" s="11"/>
      <c r="Q654" s="11"/>
      <c r="R654" s="11"/>
      <c r="S654" s="11"/>
      <c r="T654" s="11"/>
      <c r="U654" s="11"/>
      <c r="V654" s="11"/>
    </row>
    <row r="655" spans="1:22" x14ac:dyDescent="0.2">
      <c r="A655" s="5"/>
      <c r="B655" s="249"/>
      <c r="C655" s="423" t="str">
        <f t="array" ref="C655:D660">+'A-19'!$A$77:$B$82</f>
        <v>Output Growth</v>
      </c>
      <c r="D655" s="424" t="str">
        <v>Other</v>
      </c>
      <c r="E655" s="817">
        <f t="array" ref="E655:K660" ca="1">+'A-19'!$N$77:$T$82</f>
        <v>0</v>
      </c>
      <c r="F655" s="385">
        <f ca="1"/>
        <v>0</v>
      </c>
      <c r="G655" s="382">
        <f ca="1"/>
        <v>3.2783171056094566E-2</v>
      </c>
      <c r="H655" s="382">
        <f ca="1"/>
        <v>6.0862947955278593E-2</v>
      </c>
      <c r="I655" s="382">
        <f ca="1"/>
        <v>8.3765038092284541E-2</v>
      </c>
      <c r="J655" s="382">
        <f ca="1"/>
        <v>0.10657648012203369</v>
      </c>
      <c r="K655" s="382">
        <f ca="1"/>
        <v>0.12924524943360763</v>
      </c>
      <c r="L655" s="764"/>
      <c r="M655" s="764"/>
      <c r="N655" s="764"/>
      <c r="O655" s="764"/>
      <c r="P655" s="385"/>
      <c r="Q655" s="745">
        <f ca="1">IF(F655&lt;&gt;0,+F655/'A-19'!D$77,0)</f>
        <v>0</v>
      </c>
      <c r="R655" s="745">
        <f ca="1">IF(G655&lt;&gt;0,+G655/'A-19'!E$77,0)</f>
        <v>3.7758295437772609</v>
      </c>
      <c r="S655" s="745">
        <f ca="1">IF(H655&lt;&gt;0,+H655/'A-19'!F$77,0)</f>
        <v>3.7758295437772604</v>
      </c>
      <c r="T655" s="745">
        <f ca="1">IF(I655&lt;&gt;0,+I655/'A-19'!G$77,0)</f>
        <v>3.77582954377726</v>
      </c>
      <c r="U655" s="745">
        <f ca="1">IF(J655&lt;&gt;0,+J655/'A-19'!H$77,0)</f>
        <v>3.7758295437772604</v>
      </c>
      <c r="V655" s="745">
        <f ca="1">IF(K655&lt;&gt;0,+K655/'A-19'!I$77,0)</f>
        <v>3.7758295437772604</v>
      </c>
    </row>
    <row r="656" spans="1:22" x14ac:dyDescent="0.2">
      <c r="A656" s="5"/>
      <c r="B656" s="249"/>
      <c r="C656" s="423" t="str">
        <v>Productivity Growth</v>
      </c>
      <c r="D656" s="424" t="str">
        <v>Other</v>
      </c>
      <c r="E656" s="817">
        <f ca="1"/>
        <v>0</v>
      </c>
      <c r="F656" s="385">
        <f ca="1"/>
        <v>0</v>
      </c>
      <c r="G656" s="382">
        <f ca="1"/>
        <v>0</v>
      </c>
      <c r="H656" s="382">
        <f ca="1"/>
        <v>0</v>
      </c>
      <c r="I656" s="382">
        <f ca="1"/>
        <v>0</v>
      </c>
      <c r="J656" s="382">
        <f ca="1"/>
        <v>0</v>
      </c>
      <c r="K656" s="382">
        <f ca="1"/>
        <v>0</v>
      </c>
      <c r="L656" s="764"/>
      <c r="M656" s="764"/>
      <c r="N656" s="764"/>
      <c r="O656" s="764"/>
      <c r="P656" s="385"/>
      <c r="Q656" s="745">
        <f ca="1">IF(F656&lt;&gt;0,+F656/'A-19'!D$78,0)</f>
        <v>0</v>
      </c>
      <c r="R656" s="745">
        <f ca="1">IF(G656&lt;&gt;0,+G656/'A-19'!E$78,0)</f>
        <v>0</v>
      </c>
      <c r="S656" s="745">
        <f ca="1">IF(H656&lt;&gt;0,+H656/'A-19'!F$78,0)</f>
        <v>0</v>
      </c>
      <c r="T656" s="745">
        <f ca="1">IF(I656&lt;&gt;0,+I656/'A-19'!G$78,0)</f>
        <v>0</v>
      </c>
      <c r="U656" s="745">
        <f ca="1">IF(J656&lt;&gt;0,+J656/'A-19'!H$78,0)</f>
        <v>0</v>
      </c>
      <c r="V656" s="745">
        <f ca="1">IF(K656&lt;&gt;0,+K656/'A-19'!I$78,0)</f>
        <v>0</v>
      </c>
    </row>
    <row r="657" spans="1:22" x14ac:dyDescent="0.2">
      <c r="A657" s="5"/>
      <c r="B657" s="249"/>
      <c r="C657" s="423">
        <v>0</v>
      </c>
      <c r="D657" s="424">
        <v>0</v>
      </c>
      <c r="E657" s="817">
        <v>0</v>
      </c>
      <c r="F657" s="385">
        <v>0</v>
      </c>
      <c r="G657" s="382">
        <v>0</v>
      </c>
      <c r="H657" s="382">
        <v>0</v>
      </c>
      <c r="I657" s="382">
        <v>0</v>
      </c>
      <c r="J657" s="382">
        <v>0</v>
      </c>
      <c r="K657" s="382">
        <v>0</v>
      </c>
      <c r="L657" s="764"/>
      <c r="M657" s="764"/>
      <c r="N657" s="764"/>
      <c r="O657" s="764"/>
      <c r="P657" s="385"/>
      <c r="Q657" s="745">
        <f>IF(F657&lt;&gt;0,+F657/'A-19'!D$79,0)</f>
        <v>0</v>
      </c>
      <c r="R657" s="745">
        <f>IF(G657&lt;&gt;0,+G657/'A-19'!E$79,0)</f>
        <v>0</v>
      </c>
      <c r="S657" s="745">
        <f>IF(H657&lt;&gt;0,+H657/'A-19'!F$79,0)</f>
        <v>0</v>
      </c>
      <c r="T657" s="745">
        <f>IF(I657&lt;&gt;0,+I657/'A-19'!G$79,0)</f>
        <v>0</v>
      </c>
      <c r="U657" s="745">
        <f>IF(J657&lt;&gt;0,+J657/'A-19'!H$79,0)</f>
        <v>0</v>
      </c>
      <c r="V657" s="745">
        <f>IF(K657&lt;&gt;0,+K657/'A-19'!I$79,0)</f>
        <v>0</v>
      </c>
    </row>
    <row r="658" spans="1:22" s="764" customFormat="1" x14ac:dyDescent="0.2">
      <c r="A658" s="5"/>
      <c r="B658" s="249"/>
      <c r="C658" s="423">
        <v>0</v>
      </c>
      <c r="D658" s="424">
        <v>0</v>
      </c>
      <c r="E658" s="817">
        <v>0</v>
      </c>
      <c r="F658" s="385">
        <v>0</v>
      </c>
      <c r="G658" s="382">
        <v>0</v>
      </c>
      <c r="H658" s="382">
        <v>0</v>
      </c>
      <c r="I658" s="382">
        <v>0</v>
      </c>
      <c r="J658" s="382">
        <v>0</v>
      </c>
      <c r="K658" s="382">
        <v>0</v>
      </c>
      <c r="P658" s="385"/>
      <c r="Q658" s="745">
        <f>IF(F658&lt;&gt;0,+F658/'A-19'!D$80,0)</f>
        <v>0</v>
      </c>
      <c r="R658" s="745">
        <f>IF(G658&lt;&gt;0,+G658/'A-19'!E$80,0)</f>
        <v>0</v>
      </c>
      <c r="S658" s="745">
        <f>IF(H658&lt;&gt;0,+H658/'A-19'!F$80,0)</f>
        <v>0</v>
      </c>
      <c r="T658" s="745">
        <f>IF(I658&lt;&gt;0,+I658/'A-19'!G$80,0)</f>
        <v>0</v>
      </c>
      <c r="U658" s="745">
        <f>IF(J658&lt;&gt;0,+J658/'A-19'!H$80,0)</f>
        <v>0</v>
      </c>
      <c r="V658" s="745">
        <f>IF(K658&lt;&gt;0,+K658/'A-19'!I$80,0)</f>
        <v>0</v>
      </c>
    </row>
    <row r="659" spans="1:22" s="764" customFormat="1" x14ac:dyDescent="0.2">
      <c r="A659" s="5"/>
      <c r="B659" s="249"/>
      <c r="C659" s="423">
        <v>0</v>
      </c>
      <c r="D659" s="424">
        <v>0</v>
      </c>
      <c r="E659" s="817">
        <v>0</v>
      </c>
      <c r="F659" s="385">
        <v>0</v>
      </c>
      <c r="G659" s="382">
        <v>0</v>
      </c>
      <c r="H659" s="382">
        <v>0</v>
      </c>
      <c r="I659" s="382">
        <v>0</v>
      </c>
      <c r="J659" s="382">
        <v>0</v>
      </c>
      <c r="K659" s="382">
        <v>0</v>
      </c>
      <c r="P659" s="385"/>
      <c r="Q659" s="745">
        <f>IF(F659&lt;&gt;0,+F659/'A-19'!D$81,0)</f>
        <v>0</v>
      </c>
      <c r="R659" s="745">
        <f>IF(G659&lt;&gt;0,+G659/'A-19'!E$81,0)</f>
        <v>0</v>
      </c>
      <c r="S659" s="745">
        <f>IF(H659&lt;&gt;0,+H659/'A-19'!F$81,0)</f>
        <v>0</v>
      </c>
      <c r="T659" s="745">
        <f>IF(I659&lt;&gt;0,+I659/'A-19'!G$81,0)</f>
        <v>0</v>
      </c>
      <c r="U659" s="745">
        <f>IF(J659&lt;&gt;0,+J659/'A-19'!H$81,0)</f>
        <v>0</v>
      </c>
      <c r="V659" s="745">
        <f>IF(K659&lt;&gt;0,+K659/'A-19'!I$81,0)</f>
        <v>0</v>
      </c>
    </row>
    <row r="660" spans="1:22" s="764" customFormat="1" x14ac:dyDescent="0.2">
      <c r="A660" s="5"/>
      <c r="B660" s="249"/>
      <c r="C660" s="423">
        <v>0</v>
      </c>
      <c r="D660" s="424">
        <v>0</v>
      </c>
      <c r="E660" s="817">
        <v>0</v>
      </c>
      <c r="F660" s="385">
        <v>0</v>
      </c>
      <c r="G660" s="382">
        <v>0</v>
      </c>
      <c r="H660" s="382">
        <v>0</v>
      </c>
      <c r="I660" s="382">
        <v>0</v>
      </c>
      <c r="J660" s="382">
        <v>0</v>
      </c>
      <c r="K660" s="382">
        <v>0</v>
      </c>
      <c r="P660" s="385"/>
      <c r="Q660" s="745">
        <f>IF(F660&lt;&gt;0,+F660/'A-19'!D$82,0)</f>
        <v>0</v>
      </c>
      <c r="R660" s="745">
        <f>IF(G660&lt;&gt;0,+G660/'A-19'!E$82,0)</f>
        <v>0</v>
      </c>
      <c r="S660" s="745">
        <f>IF(H660&lt;&gt;0,+H660/'A-19'!F$82,0)</f>
        <v>0</v>
      </c>
      <c r="T660" s="745">
        <f>IF(I660&lt;&gt;0,+I660/'A-19'!G$82,0)</f>
        <v>0</v>
      </c>
      <c r="U660" s="745">
        <f>IF(J660&lt;&gt;0,+J660/'A-19'!H$82,0)</f>
        <v>0</v>
      </c>
      <c r="V660" s="745">
        <f>IF(K660&lt;&gt;0,+K660/'A-19'!I$82,0)</f>
        <v>0</v>
      </c>
    </row>
    <row r="661" spans="1:22" x14ac:dyDescent="0.2">
      <c r="A661" s="5"/>
      <c r="B661" s="249"/>
      <c r="C661" s="422" t="s">
        <v>73</v>
      </c>
      <c r="D661" s="416"/>
      <c r="E661" s="818"/>
      <c r="F661" s="386"/>
      <c r="G661" s="384"/>
      <c r="H661" s="384"/>
      <c r="I661" s="384"/>
      <c r="J661" s="384"/>
      <c r="K661" s="384"/>
      <c r="P661" s="386"/>
      <c r="Q661" s="384"/>
      <c r="R661" s="384"/>
      <c r="S661" s="384"/>
      <c r="T661" s="384"/>
      <c r="U661" s="384"/>
      <c r="V661" s="384"/>
    </row>
    <row r="662" spans="1:22" s="744" customFormat="1" x14ac:dyDescent="0.2">
      <c r="A662" s="5"/>
      <c r="B662" s="249"/>
      <c r="C662" s="423" t="str">
        <f t="array" ref="C662:D667">+'A-19'!$A$113:$B$119</f>
        <v>Labour</v>
      </c>
      <c r="D662" s="424" t="str">
        <v>Other</v>
      </c>
      <c r="E662" s="817">
        <f t="array" ref="E662:K667" ca="1">+'A-19'!$N$113:$T$119</f>
        <v>0</v>
      </c>
      <c r="F662" s="385">
        <f ca="1"/>
        <v>0</v>
      </c>
      <c r="G662" s="382">
        <f ca="1"/>
        <v>1.7746460329890759E-2</v>
      </c>
      <c r="H662" s="382">
        <f ca="1"/>
        <v>4.2433640611129635E-2</v>
      </c>
      <c r="I662" s="382">
        <f ca="1"/>
        <v>7.0920543574852182E-2</v>
      </c>
      <c r="J662" s="382">
        <f ca="1"/>
        <v>9.7095056326142459E-2</v>
      </c>
      <c r="K662" s="382">
        <f ca="1"/>
        <v>0.12068580065104684</v>
      </c>
      <c r="P662" s="385"/>
      <c r="Q662" s="745">
        <f ca="1">IF(F662&lt;&gt;0,+F662/'A-19'!D$113,0)</f>
        <v>0</v>
      </c>
      <c r="R662" s="745">
        <f ca="1">IF(G662&lt;&gt;0,+G662/'A-19'!E$113,0)</f>
        <v>3.8086127148333548</v>
      </c>
      <c r="S662" s="745">
        <f ca="1">IF(H662&lt;&gt;0,+H662/'A-19'!F$113,0)</f>
        <v>3.8366924917325389</v>
      </c>
      <c r="T662" s="745">
        <f ca="1">IF(I662&lt;&gt;0,+I662/'A-19'!G$113,0)</f>
        <v>3.859594581869545</v>
      </c>
      <c r="U662" s="745">
        <f ca="1">IF(J662&lt;&gt;0,+J662/'A-19'!H$113,0)</f>
        <v>3.8824060238992941</v>
      </c>
      <c r="V662" s="745">
        <f ca="1">IF(K662&lt;&gt;0,+K662/'A-19'!I$113,0)</f>
        <v>3.905074793210868</v>
      </c>
    </row>
    <row r="663" spans="1:22" s="744" customFormat="1" x14ac:dyDescent="0.2">
      <c r="A663" s="5"/>
      <c r="B663" s="249"/>
      <c r="C663" s="423">
        <v>0</v>
      </c>
      <c r="D663" s="424">
        <v>0</v>
      </c>
      <c r="E663" s="817">
        <v>0</v>
      </c>
      <c r="F663" s="385">
        <v>0</v>
      </c>
      <c r="G663" s="382">
        <v>0</v>
      </c>
      <c r="H663" s="382">
        <v>0</v>
      </c>
      <c r="I663" s="382">
        <v>0</v>
      </c>
      <c r="J663" s="382">
        <v>0</v>
      </c>
      <c r="K663" s="382">
        <v>0</v>
      </c>
      <c r="P663" s="385"/>
      <c r="Q663" s="745">
        <f>IF(F663&lt;&gt;0,+F663/'A-19'!D$114,0)</f>
        <v>0</v>
      </c>
      <c r="R663" s="745">
        <f>IF(G663&lt;&gt;0,+G663/'A-19'!E$114,0)</f>
        <v>0</v>
      </c>
      <c r="S663" s="745">
        <f>IF(H663&lt;&gt;0,+H663/'A-19'!F$114,0)</f>
        <v>0</v>
      </c>
      <c r="T663" s="745">
        <f>IF(I663&lt;&gt;0,+I663/'A-19'!G$114,0)</f>
        <v>0</v>
      </c>
      <c r="U663" s="745">
        <f>IF(J663&lt;&gt;0,+J663/'A-19'!H$114,0)</f>
        <v>0</v>
      </c>
      <c r="V663" s="745">
        <f>IF(K663&lt;&gt;0,+K663/'A-19'!I$114,0)</f>
        <v>0</v>
      </c>
    </row>
    <row r="664" spans="1:22" s="744" customFormat="1" x14ac:dyDescent="0.2">
      <c r="A664" s="5"/>
      <c r="B664" s="249"/>
      <c r="C664" s="423">
        <v>0</v>
      </c>
      <c r="D664" s="424">
        <v>0</v>
      </c>
      <c r="E664" s="817">
        <v>0</v>
      </c>
      <c r="F664" s="385">
        <v>0</v>
      </c>
      <c r="G664" s="382">
        <v>0</v>
      </c>
      <c r="H664" s="382">
        <v>0</v>
      </c>
      <c r="I664" s="382">
        <v>0</v>
      </c>
      <c r="J664" s="382">
        <v>0</v>
      </c>
      <c r="K664" s="382">
        <v>0</v>
      </c>
      <c r="P664" s="385"/>
      <c r="Q664" s="745">
        <f>IF(F664&lt;&gt;0,+F664/'A-19'!D$115,0)</f>
        <v>0</v>
      </c>
      <c r="R664" s="745">
        <f>IF(G664&lt;&gt;0,+G664/'A-19'!E$115,0)</f>
        <v>0</v>
      </c>
      <c r="S664" s="745">
        <f>IF(H664&lt;&gt;0,+H664/'A-19'!F$115,0)</f>
        <v>0</v>
      </c>
      <c r="T664" s="745">
        <f>IF(I664&lt;&gt;0,+I664/'A-19'!G$115,0)</f>
        <v>0</v>
      </c>
      <c r="U664" s="745">
        <f>IF(J664&lt;&gt;0,+J664/'A-19'!H$115,0)</f>
        <v>0</v>
      </c>
      <c r="V664" s="745">
        <f>IF(K664&lt;&gt;0,+K664/'A-19'!I$115,0)</f>
        <v>0</v>
      </c>
    </row>
    <row r="665" spans="1:22" s="744" customFormat="1" x14ac:dyDescent="0.2">
      <c r="A665" s="5"/>
      <c r="B665" s="249"/>
      <c r="C665" s="423">
        <v>0</v>
      </c>
      <c r="D665" s="424">
        <v>0</v>
      </c>
      <c r="E665" s="817">
        <v>0</v>
      </c>
      <c r="F665" s="385">
        <v>0</v>
      </c>
      <c r="G665" s="382">
        <v>0</v>
      </c>
      <c r="H665" s="382">
        <v>0</v>
      </c>
      <c r="I665" s="382">
        <v>0</v>
      </c>
      <c r="J665" s="382">
        <v>0</v>
      </c>
      <c r="K665" s="382">
        <v>0</v>
      </c>
      <c r="P665" s="385"/>
      <c r="Q665" s="745">
        <f>IF(F665&lt;&gt;0,+F665/'A-19'!D$116,0)</f>
        <v>0</v>
      </c>
      <c r="R665" s="745">
        <f>IF(G665&lt;&gt;0,+G665/'A-19'!E$116,0)</f>
        <v>0</v>
      </c>
      <c r="S665" s="745">
        <f>IF(H665&lt;&gt;0,+H665/'A-19'!F$116,0)</f>
        <v>0</v>
      </c>
      <c r="T665" s="745">
        <f>IF(I665&lt;&gt;0,+I665/'A-19'!G$116,0)</f>
        <v>0</v>
      </c>
      <c r="U665" s="745">
        <f>IF(J665&lt;&gt;0,+J665/'A-19'!H$116,0)</f>
        <v>0</v>
      </c>
      <c r="V665" s="745">
        <f>IF(K665&lt;&gt;0,+K665/'A-19'!I$116,0)</f>
        <v>0</v>
      </c>
    </row>
    <row r="666" spans="1:22" s="744" customFormat="1" x14ac:dyDescent="0.2">
      <c r="A666" s="5"/>
      <c r="B666" s="249"/>
      <c r="C666" s="423">
        <v>0</v>
      </c>
      <c r="D666" s="424">
        <v>0</v>
      </c>
      <c r="E666" s="817">
        <v>0</v>
      </c>
      <c r="F666" s="385">
        <v>0</v>
      </c>
      <c r="G666" s="382">
        <v>0</v>
      </c>
      <c r="H666" s="382">
        <v>0</v>
      </c>
      <c r="I666" s="382">
        <v>0</v>
      </c>
      <c r="J666" s="382">
        <v>0</v>
      </c>
      <c r="K666" s="382">
        <v>0</v>
      </c>
      <c r="P666" s="385"/>
      <c r="Q666" s="745">
        <f>IF(F666&lt;&gt;0,+F666/'A-19'!D$117,0)</f>
        <v>0</v>
      </c>
      <c r="R666" s="745">
        <f>IF(G666&lt;&gt;0,+G666/'A-19'!E$117,0)</f>
        <v>0</v>
      </c>
      <c r="S666" s="745">
        <f>IF(H666&lt;&gt;0,+H666/'A-19'!F$117,0)</f>
        <v>0</v>
      </c>
      <c r="T666" s="745">
        <f>IF(I666&lt;&gt;0,+I666/'A-19'!G$117,0)</f>
        <v>0</v>
      </c>
      <c r="U666" s="745">
        <f>IF(J666&lt;&gt;0,+J666/'A-19'!H$117,0)</f>
        <v>0</v>
      </c>
      <c r="V666" s="745">
        <f>IF(K666&lt;&gt;0,+K666/'A-19'!I$117,0)</f>
        <v>0</v>
      </c>
    </row>
    <row r="667" spans="1:22" s="744" customFormat="1" x14ac:dyDescent="0.2">
      <c r="A667" s="5"/>
      <c r="B667" s="249"/>
      <c r="C667" s="423">
        <v>0</v>
      </c>
      <c r="D667" s="424">
        <v>0</v>
      </c>
      <c r="E667" s="817">
        <v>0</v>
      </c>
      <c r="F667" s="385">
        <v>0</v>
      </c>
      <c r="G667" s="382">
        <v>0</v>
      </c>
      <c r="H667" s="382">
        <v>0</v>
      </c>
      <c r="I667" s="382">
        <v>0</v>
      </c>
      <c r="J667" s="382">
        <v>0</v>
      </c>
      <c r="K667" s="382">
        <v>0</v>
      </c>
      <c r="P667" s="385"/>
      <c r="Q667" s="745">
        <f>IF(F667&lt;&gt;0,+F667/'A-19'!D$118,0)</f>
        <v>0</v>
      </c>
      <c r="R667" s="745">
        <f>IF(G667&lt;&gt;0,+G667/'A-19'!E$118,0)</f>
        <v>0</v>
      </c>
      <c r="S667" s="745">
        <f>IF(H667&lt;&gt;0,+H667/'A-19'!F$118,0)</f>
        <v>0</v>
      </c>
      <c r="T667" s="745">
        <f>IF(I667&lt;&gt;0,+I667/'A-19'!G$118,0)</f>
        <v>0</v>
      </c>
      <c r="U667" s="745">
        <f>IF(J667&lt;&gt;0,+J667/'A-19'!H$118,0)</f>
        <v>0</v>
      </c>
      <c r="V667" s="745">
        <f>IF(K667&lt;&gt;0,+K667/'A-19'!I$118,0)</f>
        <v>0</v>
      </c>
    </row>
    <row r="668" spans="1:22" x14ac:dyDescent="0.2">
      <c r="A668" s="5"/>
      <c r="B668" s="249" t="str">
        <f ca="1">+'I-4 History'!B399</f>
        <v>A-20</v>
      </c>
      <c r="C668" s="14" t="str">
        <f ca="1">+'I-4 History'!C399</f>
        <v>Strategic Planning</v>
      </c>
      <c r="D668" s="417"/>
      <c r="E668" s="504"/>
      <c r="F668" s="11"/>
      <c r="G668" s="11"/>
      <c r="H668" s="11"/>
      <c r="I668" s="11"/>
      <c r="J668" s="11"/>
      <c r="K668" s="11"/>
      <c r="P668" s="11"/>
      <c r="Q668" s="11"/>
      <c r="R668" s="11"/>
      <c r="S668" s="11"/>
      <c r="T668" s="11"/>
      <c r="U668" s="11"/>
      <c r="V668" s="11"/>
    </row>
    <row r="669" spans="1:22" x14ac:dyDescent="0.2">
      <c r="A669" s="5"/>
      <c r="B669" s="249"/>
      <c r="C669" s="422" t="s">
        <v>74</v>
      </c>
      <c r="D669" s="415"/>
      <c r="E669" s="504"/>
      <c r="F669" s="11"/>
      <c r="G669" s="11"/>
      <c r="H669" s="11"/>
      <c r="I669" s="11"/>
      <c r="J669" s="11"/>
      <c r="K669" s="11"/>
      <c r="P669" s="11"/>
      <c r="Q669" s="11"/>
      <c r="R669" s="11"/>
      <c r="S669" s="11"/>
      <c r="T669" s="11"/>
      <c r="U669" s="11"/>
      <c r="V669" s="11"/>
    </row>
    <row r="670" spans="1:22" x14ac:dyDescent="0.2">
      <c r="A670" s="5"/>
      <c r="B670" s="249"/>
      <c r="C670" s="423" t="str">
        <f t="array" ref="C670:D675">+'A-20'!$A$77:$B$82</f>
        <v>Output Growth</v>
      </c>
      <c r="D670" s="424" t="str">
        <v>Other</v>
      </c>
      <c r="E670" s="817">
        <f t="array" ref="E670:K675" ca="1">+'A-20'!$N$77:$T$82</f>
        <v>0</v>
      </c>
      <c r="F670" s="385">
        <f ca="1"/>
        <v>0</v>
      </c>
      <c r="G670" s="382">
        <f ca="1"/>
        <v>3.1322567989546446E-3</v>
      </c>
      <c r="H670" s="382">
        <f ca="1"/>
        <v>5.8151294214689271E-3</v>
      </c>
      <c r="I670" s="382">
        <f ca="1"/>
        <v>8.0033017437608871E-3</v>
      </c>
      <c r="J670" s="382">
        <f ca="1"/>
        <v>1.0182813123833998E-2</v>
      </c>
      <c r="K670" s="382">
        <f ca="1"/>
        <v>1.2348692888137999E-2</v>
      </c>
      <c r="L670" s="764"/>
      <c r="M670" s="764"/>
      <c r="N670" s="764"/>
      <c r="O670" s="764"/>
      <c r="P670" s="385"/>
      <c r="Q670" s="745">
        <f ca="1">IF(F670&lt;&gt;0,+F670/'A-20'!D$77,0)</f>
        <v>0</v>
      </c>
      <c r="R670" s="745">
        <f ca="1">IF(G670&lt;&gt;0,+G670/'A-20'!E$77,0)</f>
        <v>0.36076033462270762</v>
      </c>
      <c r="S670" s="745">
        <f ca="1">IF(H670&lt;&gt;0,+H670/'A-20'!F$77,0)</f>
        <v>0.36076033462270762</v>
      </c>
      <c r="T670" s="745">
        <f ca="1">IF(I670&lt;&gt;0,+I670/'A-20'!G$77,0)</f>
        <v>0.36076033462270762</v>
      </c>
      <c r="U670" s="745">
        <f ca="1">IF(J670&lt;&gt;0,+J670/'A-20'!H$77,0)</f>
        <v>0.36076033462270762</v>
      </c>
      <c r="V670" s="745">
        <f ca="1">IF(K670&lt;&gt;0,+K670/'A-20'!I$77,0)</f>
        <v>0.36076033462270762</v>
      </c>
    </row>
    <row r="671" spans="1:22" x14ac:dyDescent="0.2">
      <c r="A671" s="5"/>
      <c r="B671" s="249"/>
      <c r="C671" s="423" t="str">
        <v>Productivity Growth</v>
      </c>
      <c r="D671" s="424" t="str">
        <v>Other</v>
      </c>
      <c r="E671" s="817">
        <f ca="1"/>
        <v>0</v>
      </c>
      <c r="F671" s="385">
        <f ca="1"/>
        <v>0</v>
      </c>
      <c r="G671" s="382">
        <f ca="1"/>
        <v>0</v>
      </c>
      <c r="H671" s="382">
        <f ca="1"/>
        <v>0</v>
      </c>
      <c r="I671" s="382">
        <f ca="1"/>
        <v>0</v>
      </c>
      <c r="J671" s="382">
        <f ca="1"/>
        <v>0</v>
      </c>
      <c r="K671" s="382">
        <f ca="1"/>
        <v>0</v>
      </c>
      <c r="L671" s="764"/>
      <c r="M671" s="764"/>
      <c r="N671" s="764"/>
      <c r="O671" s="764"/>
      <c r="P671" s="385"/>
      <c r="Q671" s="745">
        <f ca="1">IF(F671&lt;&gt;0,+F671/'A-20'!D$78,0)</f>
        <v>0</v>
      </c>
      <c r="R671" s="745">
        <f ca="1">IF(G671&lt;&gt;0,+G671/'A-20'!E$78,0)</f>
        <v>0</v>
      </c>
      <c r="S671" s="745">
        <f ca="1">IF(H671&lt;&gt;0,+H671/'A-20'!F$78,0)</f>
        <v>0</v>
      </c>
      <c r="T671" s="745">
        <f ca="1">IF(I671&lt;&gt;0,+I671/'A-20'!G$78,0)</f>
        <v>0</v>
      </c>
      <c r="U671" s="745">
        <f ca="1">IF(J671&lt;&gt;0,+J671/'A-20'!H$78,0)</f>
        <v>0</v>
      </c>
      <c r="V671" s="745">
        <f ca="1">IF(K671&lt;&gt;0,+K671/'A-20'!I$78,0)</f>
        <v>0</v>
      </c>
    </row>
    <row r="672" spans="1:22" x14ac:dyDescent="0.2">
      <c r="A672" s="5"/>
      <c r="B672" s="249"/>
      <c r="C672" s="423">
        <v>0</v>
      </c>
      <c r="D672" s="424">
        <v>0</v>
      </c>
      <c r="E672" s="817">
        <v>0</v>
      </c>
      <c r="F672" s="385">
        <v>0</v>
      </c>
      <c r="G672" s="382">
        <v>0</v>
      </c>
      <c r="H672" s="382">
        <v>0</v>
      </c>
      <c r="I672" s="382">
        <v>0</v>
      </c>
      <c r="J672" s="382">
        <v>0</v>
      </c>
      <c r="K672" s="382">
        <v>0</v>
      </c>
      <c r="L672" s="764"/>
      <c r="M672" s="764"/>
      <c r="N672" s="764"/>
      <c r="O672" s="764"/>
      <c r="P672" s="385"/>
      <c r="Q672" s="745">
        <f>IF(F672&lt;&gt;0,+F672/'A-20'!D$79,0)</f>
        <v>0</v>
      </c>
      <c r="R672" s="745">
        <f>IF(G672&lt;&gt;0,+G672/'A-20'!E$79,0)</f>
        <v>0</v>
      </c>
      <c r="S672" s="745">
        <f>IF(H672&lt;&gt;0,+H672/'A-20'!F$79,0)</f>
        <v>0</v>
      </c>
      <c r="T672" s="745">
        <f>IF(I672&lt;&gt;0,+I672/'A-20'!G$79,0)</f>
        <v>0</v>
      </c>
      <c r="U672" s="745">
        <f>IF(J672&lt;&gt;0,+J672/'A-20'!H$79,0)</f>
        <v>0</v>
      </c>
      <c r="V672" s="745">
        <f>IF(K672&lt;&gt;0,+K672/'A-20'!I$79,0)</f>
        <v>0</v>
      </c>
    </row>
    <row r="673" spans="1:22" s="764" customFormat="1" x14ac:dyDescent="0.2">
      <c r="A673" s="5"/>
      <c r="B673" s="249"/>
      <c r="C673" s="423">
        <v>0</v>
      </c>
      <c r="D673" s="424">
        <v>0</v>
      </c>
      <c r="E673" s="817">
        <v>0</v>
      </c>
      <c r="F673" s="385">
        <v>0</v>
      </c>
      <c r="G673" s="382">
        <v>0</v>
      </c>
      <c r="H673" s="382">
        <v>0</v>
      </c>
      <c r="I673" s="382">
        <v>0</v>
      </c>
      <c r="J673" s="382">
        <v>0</v>
      </c>
      <c r="K673" s="382">
        <v>0</v>
      </c>
      <c r="P673" s="385"/>
      <c r="Q673" s="745">
        <f>IF(F673&lt;&gt;0,+F673/'A-20'!D$80,0)</f>
        <v>0</v>
      </c>
      <c r="R673" s="745">
        <f>IF(G673&lt;&gt;0,+G673/'A-20'!E$80,0)</f>
        <v>0</v>
      </c>
      <c r="S673" s="745">
        <f>IF(H673&lt;&gt;0,+H673/'A-20'!F$80,0)</f>
        <v>0</v>
      </c>
      <c r="T673" s="745">
        <f>IF(I673&lt;&gt;0,+I673/'A-20'!G$80,0)</f>
        <v>0</v>
      </c>
      <c r="U673" s="745">
        <f>IF(J673&lt;&gt;0,+J673/'A-20'!H$80,0)</f>
        <v>0</v>
      </c>
      <c r="V673" s="745">
        <f>IF(K673&lt;&gt;0,+K673/'A-20'!I$80,0)</f>
        <v>0</v>
      </c>
    </row>
    <row r="674" spans="1:22" s="764" customFormat="1" x14ac:dyDescent="0.2">
      <c r="A674" s="5"/>
      <c r="B674" s="249"/>
      <c r="C674" s="423">
        <v>0</v>
      </c>
      <c r="D674" s="424">
        <v>0</v>
      </c>
      <c r="E674" s="817">
        <v>0</v>
      </c>
      <c r="F674" s="385">
        <v>0</v>
      </c>
      <c r="G674" s="382">
        <v>0</v>
      </c>
      <c r="H674" s="382">
        <v>0</v>
      </c>
      <c r="I674" s="382">
        <v>0</v>
      </c>
      <c r="J674" s="382">
        <v>0</v>
      </c>
      <c r="K674" s="382">
        <v>0</v>
      </c>
      <c r="P674" s="385"/>
      <c r="Q674" s="745">
        <f>IF(F674&lt;&gt;0,+F674/'A-20'!D$81,0)</f>
        <v>0</v>
      </c>
      <c r="R674" s="745">
        <f>IF(G674&lt;&gt;0,+G674/'A-20'!E$81,0)</f>
        <v>0</v>
      </c>
      <c r="S674" s="745">
        <f>IF(H674&lt;&gt;0,+H674/'A-20'!F$81,0)</f>
        <v>0</v>
      </c>
      <c r="T674" s="745">
        <f>IF(I674&lt;&gt;0,+I674/'A-20'!G$81,0)</f>
        <v>0</v>
      </c>
      <c r="U674" s="745">
        <f>IF(J674&lt;&gt;0,+J674/'A-20'!H$81,0)</f>
        <v>0</v>
      </c>
      <c r="V674" s="745">
        <f>IF(K674&lt;&gt;0,+K674/'A-20'!I$81,0)</f>
        <v>0</v>
      </c>
    </row>
    <row r="675" spans="1:22" s="764" customFormat="1" x14ac:dyDescent="0.2">
      <c r="A675" s="5"/>
      <c r="B675" s="249"/>
      <c r="C675" s="423">
        <v>0</v>
      </c>
      <c r="D675" s="424">
        <v>0</v>
      </c>
      <c r="E675" s="817">
        <v>0</v>
      </c>
      <c r="F675" s="385">
        <v>0</v>
      </c>
      <c r="G675" s="382">
        <v>0</v>
      </c>
      <c r="H675" s="382">
        <v>0</v>
      </c>
      <c r="I675" s="382">
        <v>0</v>
      </c>
      <c r="J675" s="382">
        <v>0</v>
      </c>
      <c r="K675" s="382">
        <v>0</v>
      </c>
      <c r="P675" s="385"/>
      <c r="Q675" s="745">
        <f>IF(F675&lt;&gt;0,+F675/'A-20'!D$82,0)</f>
        <v>0</v>
      </c>
      <c r="R675" s="745">
        <f>IF(G675&lt;&gt;0,+G675/'A-20'!E$82,0)</f>
        <v>0</v>
      </c>
      <c r="S675" s="745">
        <f>IF(H675&lt;&gt;0,+H675/'A-20'!F$82,0)</f>
        <v>0</v>
      </c>
      <c r="T675" s="745">
        <f>IF(I675&lt;&gt;0,+I675/'A-20'!G$82,0)</f>
        <v>0</v>
      </c>
      <c r="U675" s="745">
        <f>IF(J675&lt;&gt;0,+J675/'A-20'!H$82,0)</f>
        <v>0</v>
      </c>
      <c r="V675" s="745">
        <f>IF(K675&lt;&gt;0,+K675/'A-20'!I$82,0)</f>
        <v>0</v>
      </c>
    </row>
    <row r="676" spans="1:22" x14ac:dyDescent="0.2">
      <c r="A676" s="5"/>
      <c r="B676" s="249"/>
      <c r="C676" s="422" t="s">
        <v>73</v>
      </c>
      <c r="D676" s="416"/>
      <c r="E676" s="818"/>
      <c r="F676" s="386"/>
      <c r="G676" s="384"/>
      <c r="H676" s="384"/>
      <c r="I676" s="384"/>
      <c r="J676" s="384"/>
      <c r="K676" s="384"/>
      <c r="P676" s="386"/>
      <c r="Q676" s="384"/>
      <c r="R676" s="384"/>
      <c r="S676" s="384"/>
      <c r="T676" s="384"/>
      <c r="U676" s="384"/>
      <c r="V676" s="384"/>
    </row>
    <row r="677" spans="1:22" s="744" customFormat="1" x14ac:dyDescent="0.2">
      <c r="A677" s="5"/>
      <c r="B677" s="249"/>
      <c r="C677" s="423" t="str">
        <f t="array" ref="C677:D682">+'A-20'!$A$113:$B$119</f>
        <v>Labour</v>
      </c>
      <c r="D677" s="424" t="str">
        <v>Other</v>
      </c>
      <c r="E677" s="817">
        <f t="array" ref="E677:K682" ca="1">+'A-20'!$N$113:$T$119</f>
        <v>0</v>
      </c>
      <c r="F677" s="385">
        <f ca="1"/>
        <v>0</v>
      </c>
      <c r="G677" s="382">
        <f ca="1"/>
        <v>1.6955794462520551E-3</v>
      </c>
      <c r="H677" s="382">
        <f ca="1"/>
        <v>4.0543075921845428E-3</v>
      </c>
      <c r="I677" s="382">
        <f ca="1"/>
        <v>6.7760789344566063E-3</v>
      </c>
      <c r="J677" s="382">
        <f ca="1"/>
        <v>9.2769137494984697E-3</v>
      </c>
      <c r="K677" s="382">
        <f ca="1"/>
        <v>1.153088329923016E-2</v>
      </c>
      <c r="P677" s="385"/>
      <c r="Q677" s="745">
        <f ca="1">IF(F677&lt;&gt;0,+F677/'A-20'!D$113,0)</f>
        <v>0</v>
      </c>
      <c r="R677" s="745">
        <f ca="1">IF(G677&lt;&gt;0,+G677/'A-20'!E$113,0)</f>
        <v>0.36389259142166225</v>
      </c>
      <c r="S677" s="745">
        <f ca="1">IF(H677&lt;&gt;0,+H677/'A-20'!F$113,0)</f>
        <v>0.36657546404417657</v>
      </c>
      <c r="T677" s="745">
        <f ca="1">IF(I677&lt;&gt;0,+I677/'A-20'!G$113,0)</f>
        <v>0.36876363636646853</v>
      </c>
      <c r="U677" s="745">
        <f ca="1">IF(J677&lt;&gt;0,+J677/'A-20'!H$113,0)</f>
        <v>0.37094314774654163</v>
      </c>
      <c r="V677" s="745">
        <f ca="1">IF(K677&lt;&gt;0,+K677/'A-20'!I$113,0)</f>
        <v>0.37310902751084563</v>
      </c>
    </row>
    <row r="678" spans="1:22" s="744" customFormat="1" x14ac:dyDescent="0.2">
      <c r="A678" s="5"/>
      <c r="B678" s="249"/>
      <c r="C678" s="423">
        <v>0</v>
      </c>
      <c r="D678" s="424">
        <v>0</v>
      </c>
      <c r="E678" s="817">
        <v>0</v>
      </c>
      <c r="F678" s="385">
        <v>0</v>
      </c>
      <c r="G678" s="382">
        <v>0</v>
      </c>
      <c r="H678" s="382">
        <v>0</v>
      </c>
      <c r="I678" s="382">
        <v>0</v>
      </c>
      <c r="J678" s="382">
        <v>0</v>
      </c>
      <c r="K678" s="382">
        <v>0</v>
      </c>
      <c r="P678" s="385"/>
      <c r="Q678" s="745">
        <f>IF(F678&lt;&gt;0,+F678/'A-20'!D$114,0)</f>
        <v>0</v>
      </c>
      <c r="R678" s="745">
        <f>IF(G678&lt;&gt;0,+G678/'A-20'!E$114,0)</f>
        <v>0</v>
      </c>
      <c r="S678" s="745">
        <f>IF(H678&lt;&gt;0,+H678/'A-20'!F$114,0)</f>
        <v>0</v>
      </c>
      <c r="T678" s="745">
        <f>IF(I678&lt;&gt;0,+I678/'A-20'!G$114,0)</f>
        <v>0</v>
      </c>
      <c r="U678" s="745">
        <f>IF(J678&lt;&gt;0,+J678/'A-20'!H$114,0)</f>
        <v>0</v>
      </c>
      <c r="V678" s="745">
        <f>IF(K678&lt;&gt;0,+K678/'A-20'!I$114,0)</f>
        <v>0</v>
      </c>
    </row>
    <row r="679" spans="1:22" s="744" customFormat="1" x14ac:dyDescent="0.2">
      <c r="A679" s="5"/>
      <c r="B679" s="249"/>
      <c r="C679" s="423">
        <v>0</v>
      </c>
      <c r="D679" s="424">
        <v>0</v>
      </c>
      <c r="E679" s="817">
        <v>0</v>
      </c>
      <c r="F679" s="385">
        <v>0</v>
      </c>
      <c r="G679" s="382">
        <v>0</v>
      </c>
      <c r="H679" s="382">
        <v>0</v>
      </c>
      <c r="I679" s="382">
        <v>0</v>
      </c>
      <c r="J679" s="382">
        <v>0</v>
      </c>
      <c r="K679" s="382">
        <v>0</v>
      </c>
      <c r="P679" s="385"/>
      <c r="Q679" s="745">
        <f>IF(F679&lt;&gt;0,+F679/'A-20'!D$115,0)</f>
        <v>0</v>
      </c>
      <c r="R679" s="745">
        <f>IF(G679&lt;&gt;0,+G679/'A-20'!E$115,0)</f>
        <v>0</v>
      </c>
      <c r="S679" s="745">
        <f>IF(H679&lt;&gt;0,+H679/'A-20'!F$115,0)</f>
        <v>0</v>
      </c>
      <c r="T679" s="745">
        <f>IF(I679&lt;&gt;0,+I679/'A-20'!G$115,0)</f>
        <v>0</v>
      </c>
      <c r="U679" s="745">
        <f>IF(J679&lt;&gt;0,+J679/'A-20'!H$115,0)</f>
        <v>0</v>
      </c>
      <c r="V679" s="745">
        <f>IF(K679&lt;&gt;0,+K679/'A-20'!I$115,0)</f>
        <v>0</v>
      </c>
    </row>
    <row r="680" spans="1:22" s="744" customFormat="1" x14ac:dyDescent="0.2">
      <c r="A680" s="5"/>
      <c r="B680" s="249"/>
      <c r="C680" s="423">
        <v>0</v>
      </c>
      <c r="D680" s="424">
        <v>0</v>
      </c>
      <c r="E680" s="817">
        <v>0</v>
      </c>
      <c r="F680" s="385">
        <v>0</v>
      </c>
      <c r="G680" s="382">
        <v>0</v>
      </c>
      <c r="H680" s="382">
        <v>0</v>
      </c>
      <c r="I680" s="382">
        <v>0</v>
      </c>
      <c r="J680" s="382">
        <v>0</v>
      </c>
      <c r="K680" s="382">
        <v>0</v>
      </c>
      <c r="P680" s="385"/>
      <c r="Q680" s="745">
        <f>IF(F680&lt;&gt;0,+F680/'A-20'!D$116,0)</f>
        <v>0</v>
      </c>
      <c r="R680" s="745">
        <f>IF(G680&lt;&gt;0,+G680/'A-20'!E$116,0)</f>
        <v>0</v>
      </c>
      <c r="S680" s="745">
        <f>IF(H680&lt;&gt;0,+H680/'A-20'!F$116,0)</f>
        <v>0</v>
      </c>
      <c r="T680" s="745">
        <f>IF(I680&lt;&gt;0,+I680/'A-20'!G$116,0)</f>
        <v>0</v>
      </c>
      <c r="U680" s="745">
        <f>IF(J680&lt;&gt;0,+J680/'A-20'!H$116,0)</f>
        <v>0</v>
      </c>
      <c r="V680" s="745">
        <f>IF(K680&lt;&gt;0,+K680/'A-20'!I$116,0)</f>
        <v>0</v>
      </c>
    </row>
    <row r="681" spans="1:22" s="744" customFormat="1" x14ac:dyDescent="0.2">
      <c r="A681" s="5"/>
      <c r="B681" s="249"/>
      <c r="C681" s="423">
        <v>0</v>
      </c>
      <c r="D681" s="424">
        <v>0</v>
      </c>
      <c r="E681" s="817">
        <v>0</v>
      </c>
      <c r="F681" s="385">
        <v>0</v>
      </c>
      <c r="G681" s="382">
        <v>0</v>
      </c>
      <c r="H681" s="382">
        <v>0</v>
      </c>
      <c r="I681" s="382">
        <v>0</v>
      </c>
      <c r="J681" s="382">
        <v>0</v>
      </c>
      <c r="K681" s="382">
        <v>0</v>
      </c>
      <c r="P681" s="385"/>
      <c r="Q681" s="745">
        <f>IF(F681&lt;&gt;0,+F681/'A-20'!D$117,0)</f>
        <v>0</v>
      </c>
      <c r="R681" s="745">
        <f>IF(G681&lt;&gt;0,+G681/'A-20'!E$117,0)</f>
        <v>0</v>
      </c>
      <c r="S681" s="745">
        <f>IF(H681&lt;&gt;0,+H681/'A-20'!F$117,0)</f>
        <v>0</v>
      </c>
      <c r="T681" s="745">
        <f>IF(I681&lt;&gt;0,+I681/'A-20'!G$117,0)</f>
        <v>0</v>
      </c>
      <c r="U681" s="745">
        <f>IF(J681&lt;&gt;0,+J681/'A-20'!H$117,0)</f>
        <v>0</v>
      </c>
      <c r="V681" s="745">
        <f>IF(K681&lt;&gt;0,+K681/'A-20'!I$117,0)</f>
        <v>0</v>
      </c>
    </row>
    <row r="682" spans="1:22" s="744" customFormat="1" x14ac:dyDescent="0.2">
      <c r="A682" s="5"/>
      <c r="B682" s="249"/>
      <c r="C682" s="423">
        <v>0</v>
      </c>
      <c r="D682" s="424">
        <v>0</v>
      </c>
      <c r="E682" s="817">
        <v>0</v>
      </c>
      <c r="F682" s="385">
        <v>0</v>
      </c>
      <c r="G682" s="382">
        <v>0</v>
      </c>
      <c r="H682" s="382">
        <v>0</v>
      </c>
      <c r="I682" s="382">
        <v>0</v>
      </c>
      <c r="J682" s="382">
        <v>0</v>
      </c>
      <c r="K682" s="382">
        <v>0</v>
      </c>
      <c r="P682" s="385"/>
      <c r="Q682" s="745">
        <f>IF(F682&lt;&gt;0,+F682/'A-20'!D$118,0)</f>
        <v>0</v>
      </c>
      <c r="R682" s="745">
        <f>IF(G682&lt;&gt;0,+G682/'A-20'!E$118,0)</f>
        <v>0</v>
      </c>
      <c r="S682" s="745">
        <f>IF(H682&lt;&gt;0,+H682/'A-20'!F$118,0)</f>
        <v>0</v>
      </c>
      <c r="T682" s="745">
        <f>IF(I682&lt;&gt;0,+I682/'A-20'!G$118,0)</f>
        <v>0</v>
      </c>
      <c r="U682" s="745">
        <f>IF(J682&lt;&gt;0,+J682/'A-20'!H$118,0)</f>
        <v>0</v>
      </c>
      <c r="V682" s="745">
        <f>IF(K682&lt;&gt;0,+K682/'A-20'!I$118,0)</f>
        <v>0</v>
      </c>
    </row>
    <row r="683" spans="1:22" x14ac:dyDescent="0.2">
      <c r="A683" s="5"/>
      <c r="B683" s="249" t="str">
        <f ca="1">+'I-4 History'!B408</f>
        <v>A-21</v>
      </c>
      <c r="C683" s="14" t="str">
        <f ca="1">+'I-4 History'!C408</f>
        <v>Communications</v>
      </c>
      <c r="D683" s="417"/>
      <c r="E683" s="504"/>
      <c r="F683" s="11"/>
      <c r="G683" s="11"/>
      <c r="H683" s="11"/>
      <c r="I683" s="11"/>
      <c r="J683" s="11"/>
      <c r="K683" s="11"/>
      <c r="P683" s="11"/>
      <c r="Q683" s="11"/>
      <c r="R683" s="11"/>
      <c r="S683" s="11"/>
      <c r="T683" s="11"/>
      <c r="U683" s="11"/>
      <c r="V683" s="11"/>
    </row>
    <row r="684" spans="1:22" x14ac:dyDescent="0.2">
      <c r="A684" s="5"/>
      <c r="B684" s="249"/>
      <c r="C684" s="422" t="s">
        <v>74</v>
      </c>
      <c r="D684" s="415"/>
      <c r="E684" s="504"/>
      <c r="F684" s="11"/>
      <c r="G684" s="11"/>
      <c r="H684" s="11"/>
      <c r="I684" s="11"/>
      <c r="J684" s="11"/>
      <c r="K684" s="11"/>
      <c r="P684" s="11"/>
      <c r="Q684" s="11"/>
      <c r="R684" s="11"/>
      <c r="S684" s="11"/>
      <c r="T684" s="11"/>
      <c r="U684" s="11"/>
      <c r="V684" s="11"/>
    </row>
    <row r="685" spans="1:22" x14ac:dyDescent="0.2">
      <c r="A685" s="5"/>
      <c r="B685" s="249"/>
      <c r="C685" s="423" t="str">
        <f t="array" ref="C685:D690">+'A-21'!$A$77:$B$82</f>
        <v>Output Growth</v>
      </c>
      <c r="D685" s="424" t="str">
        <v>Other</v>
      </c>
      <c r="E685" s="817">
        <f t="array" ref="E685:K690" ca="1">+'A-21'!$N$77:$T$82</f>
        <v>0</v>
      </c>
      <c r="F685" s="385">
        <f ca="1"/>
        <v>0</v>
      </c>
      <c r="G685" s="382">
        <f ca="1"/>
        <v>1.8413105104006875E-2</v>
      </c>
      <c r="H685" s="382">
        <f ca="1"/>
        <v>3.4184486171965525E-2</v>
      </c>
      <c r="I685" s="382">
        <f ca="1"/>
        <v>4.7047750438639749E-2</v>
      </c>
      <c r="J685" s="382">
        <f ca="1"/>
        <v>5.986010098731083E-2</v>
      </c>
      <c r="K685" s="382">
        <f ca="1"/>
        <v>7.2592317501640344E-2</v>
      </c>
      <c r="L685" s="764"/>
      <c r="M685" s="764"/>
      <c r="N685" s="764"/>
      <c r="O685" s="764"/>
      <c r="P685" s="385"/>
      <c r="Q685" s="745">
        <f ca="1">IF(F685&lt;&gt;0,+F685/'A-21'!D$77,0)</f>
        <v>0</v>
      </c>
      <c r="R685" s="745">
        <f ca="1">IF(G685&lt;&gt;0,+G685/'A-21'!E$77,0)</f>
        <v>2.1207450043628411</v>
      </c>
      <c r="S685" s="745">
        <f ca="1">IF(H685&lt;&gt;0,+H685/'A-21'!F$77,0)</f>
        <v>2.1207450043628411</v>
      </c>
      <c r="T685" s="745">
        <f ca="1">IF(I685&lt;&gt;0,+I685/'A-21'!G$77,0)</f>
        <v>2.1207450043628411</v>
      </c>
      <c r="U685" s="745">
        <f ca="1">IF(J685&lt;&gt;0,+J685/'A-21'!H$77,0)</f>
        <v>2.1207450043628411</v>
      </c>
      <c r="V685" s="745">
        <f ca="1">IF(K685&lt;&gt;0,+K685/'A-21'!I$77,0)</f>
        <v>2.1207450043628411</v>
      </c>
    </row>
    <row r="686" spans="1:22" x14ac:dyDescent="0.2">
      <c r="A686" s="5"/>
      <c r="B686" s="249"/>
      <c r="C686" s="423" t="str">
        <v>Productivity Growth</v>
      </c>
      <c r="D686" s="424" t="str">
        <v>Other</v>
      </c>
      <c r="E686" s="817">
        <f ca="1"/>
        <v>0</v>
      </c>
      <c r="F686" s="385">
        <f ca="1"/>
        <v>0</v>
      </c>
      <c r="G686" s="382">
        <f ca="1"/>
        <v>0</v>
      </c>
      <c r="H686" s="382">
        <f ca="1"/>
        <v>0</v>
      </c>
      <c r="I686" s="382">
        <f ca="1"/>
        <v>0</v>
      </c>
      <c r="J686" s="382">
        <f ca="1"/>
        <v>0</v>
      </c>
      <c r="K686" s="382">
        <f ca="1"/>
        <v>0</v>
      </c>
      <c r="L686" s="764"/>
      <c r="M686" s="764"/>
      <c r="N686" s="764"/>
      <c r="O686" s="764"/>
      <c r="P686" s="385"/>
      <c r="Q686" s="745">
        <f ca="1">IF(F686&lt;&gt;0,+F686/'A-21'!D$78,0)</f>
        <v>0</v>
      </c>
      <c r="R686" s="745">
        <f ca="1">IF(G686&lt;&gt;0,+G686/'A-21'!E$78,0)</f>
        <v>0</v>
      </c>
      <c r="S686" s="745">
        <f ca="1">IF(H686&lt;&gt;0,+H686/'A-21'!F$78,0)</f>
        <v>0</v>
      </c>
      <c r="T686" s="745">
        <f ca="1">IF(I686&lt;&gt;0,+I686/'A-21'!G$78,0)</f>
        <v>0</v>
      </c>
      <c r="U686" s="745">
        <f ca="1">IF(J686&lt;&gt;0,+J686/'A-21'!H$78,0)</f>
        <v>0</v>
      </c>
      <c r="V686" s="745">
        <f ca="1">IF(K686&lt;&gt;0,+K686/'A-21'!I$78,0)</f>
        <v>0</v>
      </c>
    </row>
    <row r="687" spans="1:22" x14ac:dyDescent="0.2">
      <c r="A687" s="5"/>
      <c r="B687" s="249"/>
      <c r="C687" s="423">
        <v>0</v>
      </c>
      <c r="D687" s="424">
        <v>0</v>
      </c>
      <c r="E687" s="817">
        <v>0</v>
      </c>
      <c r="F687" s="385">
        <v>0</v>
      </c>
      <c r="G687" s="382">
        <v>0</v>
      </c>
      <c r="H687" s="382">
        <v>0</v>
      </c>
      <c r="I687" s="382">
        <v>0</v>
      </c>
      <c r="J687" s="382">
        <v>0</v>
      </c>
      <c r="K687" s="382">
        <v>0</v>
      </c>
      <c r="L687" s="764"/>
      <c r="M687" s="764"/>
      <c r="N687" s="764"/>
      <c r="O687" s="764"/>
      <c r="P687" s="385"/>
      <c r="Q687" s="745">
        <f>IF(F687&lt;&gt;0,+F687/'A-21'!D$79,0)</f>
        <v>0</v>
      </c>
      <c r="R687" s="745">
        <f>IF(G687&lt;&gt;0,+G687/'A-21'!E$79,0)</f>
        <v>0</v>
      </c>
      <c r="S687" s="745">
        <f>IF(H687&lt;&gt;0,+H687/'A-21'!F$79,0)</f>
        <v>0</v>
      </c>
      <c r="T687" s="745">
        <f>IF(I687&lt;&gt;0,+I687/'A-21'!G$79,0)</f>
        <v>0</v>
      </c>
      <c r="U687" s="745">
        <f>IF(J687&lt;&gt;0,+J687/'A-21'!H$79,0)</f>
        <v>0</v>
      </c>
      <c r="V687" s="745">
        <f>IF(K687&lt;&gt;0,+K687/'A-21'!I$79,0)</f>
        <v>0</v>
      </c>
    </row>
    <row r="688" spans="1:22" s="764" customFormat="1" x14ac:dyDescent="0.2">
      <c r="A688" s="5"/>
      <c r="B688" s="249"/>
      <c r="C688" s="423">
        <v>0</v>
      </c>
      <c r="D688" s="424">
        <v>0</v>
      </c>
      <c r="E688" s="817">
        <v>0</v>
      </c>
      <c r="F688" s="385">
        <v>0</v>
      </c>
      <c r="G688" s="382">
        <v>0</v>
      </c>
      <c r="H688" s="382">
        <v>0</v>
      </c>
      <c r="I688" s="382">
        <v>0</v>
      </c>
      <c r="J688" s="382">
        <v>0</v>
      </c>
      <c r="K688" s="382">
        <v>0</v>
      </c>
      <c r="P688" s="385"/>
      <c r="Q688" s="745">
        <f>IF(F688&lt;&gt;0,+F688/'A-21'!D$80,0)</f>
        <v>0</v>
      </c>
      <c r="R688" s="745">
        <f>IF(G688&lt;&gt;0,+G688/'A-21'!E$80,0)</f>
        <v>0</v>
      </c>
      <c r="S688" s="745">
        <f>IF(H688&lt;&gt;0,+H688/'A-21'!F$80,0)</f>
        <v>0</v>
      </c>
      <c r="T688" s="745">
        <f>IF(I688&lt;&gt;0,+I688/'A-21'!G$80,0)</f>
        <v>0</v>
      </c>
      <c r="U688" s="745">
        <f>IF(J688&lt;&gt;0,+J688/'A-21'!H$80,0)</f>
        <v>0</v>
      </c>
      <c r="V688" s="745">
        <f>IF(K688&lt;&gt;0,+K688/'A-21'!I$80,0)</f>
        <v>0</v>
      </c>
    </row>
    <row r="689" spans="1:22" s="764" customFormat="1" x14ac:dyDescent="0.2">
      <c r="A689" s="5"/>
      <c r="B689" s="249"/>
      <c r="C689" s="423">
        <v>0</v>
      </c>
      <c r="D689" s="424">
        <v>0</v>
      </c>
      <c r="E689" s="817">
        <v>0</v>
      </c>
      <c r="F689" s="385">
        <v>0</v>
      </c>
      <c r="G689" s="382">
        <v>0</v>
      </c>
      <c r="H689" s="382">
        <v>0</v>
      </c>
      <c r="I689" s="382">
        <v>0</v>
      </c>
      <c r="J689" s="382">
        <v>0</v>
      </c>
      <c r="K689" s="382">
        <v>0</v>
      </c>
      <c r="P689" s="385"/>
      <c r="Q689" s="745">
        <f>IF(F689&lt;&gt;0,+F689/'A-21'!D$81,0)</f>
        <v>0</v>
      </c>
      <c r="R689" s="745">
        <f>IF(G689&lt;&gt;0,+G689/'A-21'!E$81,0)</f>
        <v>0</v>
      </c>
      <c r="S689" s="745">
        <f>IF(H689&lt;&gt;0,+H689/'A-21'!F$81,0)</f>
        <v>0</v>
      </c>
      <c r="T689" s="745">
        <f>IF(I689&lt;&gt;0,+I689/'A-21'!G$81,0)</f>
        <v>0</v>
      </c>
      <c r="U689" s="745">
        <f>IF(J689&lt;&gt;0,+J689/'A-21'!H$81,0)</f>
        <v>0</v>
      </c>
      <c r="V689" s="745">
        <f>IF(K689&lt;&gt;0,+K689/'A-21'!I$81,0)</f>
        <v>0</v>
      </c>
    </row>
    <row r="690" spans="1:22" s="764" customFormat="1" x14ac:dyDescent="0.2">
      <c r="A690" s="5"/>
      <c r="B690" s="249"/>
      <c r="C690" s="423">
        <v>0</v>
      </c>
      <c r="D690" s="424">
        <v>0</v>
      </c>
      <c r="E690" s="817">
        <v>0</v>
      </c>
      <c r="F690" s="385">
        <v>0</v>
      </c>
      <c r="G690" s="382">
        <v>0</v>
      </c>
      <c r="H690" s="382">
        <v>0</v>
      </c>
      <c r="I690" s="382">
        <v>0</v>
      </c>
      <c r="J690" s="382">
        <v>0</v>
      </c>
      <c r="K690" s="382">
        <v>0</v>
      </c>
      <c r="P690" s="385"/>
      <c r="Q690" s="745">
        <f>IF(F690&lt;&gt;0,+F690/'A-21'!D$82,0)</f>
        <v>0</v>
      </c>
      <c r="R690" s="745">
        <f>IF(G690&lt;&gt;0,+G690/'A-21'!E$82,0)</f>
        <v>0</v>
      </c>
      <c r="S690" s="745">
        <f>IF(H690&lt;&gt;0,+H690/'A-21'!F$82,0)</f>
        <v>0</v>
      </c>
      <c r="T690" s="745">
        <f>IF(I690&lt;&gt;0,+I690/'A-21'!G$82,0)</f>
        <v>0</v>
      </c>
      <c r="U690" s="745">
        <f>IF(J690&lt;&gt;0,+J690/'A-21'!H$82,0)</f>
        <v>0</v>
      </c>
      <c r="V690" s="745">
        <f>IF(K690&lt;&gt;0,+K690/'A-21'!I$82,0)</f>
        <v>0</v>
      </c>
    </row>
    <row r="691" spans="1:22" x14ac:dyDescent="0.2">
      <c r="A691" s="5"/>
      <c r="B691" s="249"/>
      <c r="C691" s="422" t="s">
        <v>73</v>
      </c>
      <c r="D691" s="416"/>
      <c r="E691" s="818"/>
      <c r="F691" s="386"/>
      <c r="G691" s="384"/>
      <c r="H691" s="384"/>
      <c r="I691" s="384"/>
      <c r="J691" s="384"/>
      <c r="K691" s="384"/>
      <c r="P691" s="386"/>
      <c r="Q691" s="384"/>
      <c r="R691" s="384"/>
      <c r="S691" s="384"/>
      <c r="T691" s="384"/>
      <c r="U691" s="384"/>
      <c r="V691" s="384"/>
    </row>
    <row r="692" spans="1:22" s="744" customFormat="1" x14ac:dyDescent="0.2">
      <c r="A692" s="5"/>
      <c r="B692" s="249"/>
      <c r="C692" s="423" t="str">
        <f t="array" ref="C692:D697">+'A-21'!$A$113:$B$119</f>
        <v>Labour</v>
      </c>
      <c r="D692" s="424" t="str">
        <v>Other</v>
      </c>
      <c r="E692" s="817">
        <f t="array" ref="E692:K697" ca="1">+'A-21'!$N$113:$T$119</f>
        <v>0</v>
      </c>
      <c r="F692" s="385">
        <f ca="1"/>
        <v>0</v>
      </c>
      <c r="G692" s="382">
        <f ca="1"/>
        <v>9.9675360482743593E-3</v>
      </c>
      <c r="H692" s="382">
        <f ca="1"/>
        <v>2.383341999410183E-2</v>
      </c>
      <c r="I692" s="382">
        <f ca="1"/>
        <v>3.9833468844200942E-2</v>
      </c>
      <c r="J692" s="382">
        <f ca="1"/>
        <v>5.4534732901635019E-2</v>
      </c>
      <c r="K692" s="382">
        <f ca="1"/>
        <v>6.7784788974397533E-2</v>
      </c>
      <c r="P692" s="385"/>
      <c r="Q692" s="745">
        <f ca="1">IF(F692&lt;&gt;0,+F692/'A-21'!D$113,0)</f>
        <v>0</v>
      </c>
      <c r="R692" s="745">
        <f ca="1">IF(G692&lt;&gt;0,+G692/'A-21'!E$113,0)</f>
        <v>2.1391581094668481</v>
      </c>
      <c r="S692" s="745">
        <f ca="1">IF(H692&lt;&gt;0,+H692/'A-21'!F$113,0)</f>
        <v>2.1549294905348066</v>
      </c>
      <c r="T692" s="745">
        <f ca="1">IF(I692&lt;&gt;0,+I692/'A-21'!G$113,0)</f>
        <v>2.1677927548014808</v>
      </c>
      <c r="U692" s="745">
        <f ca="1">IF(J692&lt;&gt;0,+J692/'A-21'!H$113,0)</f>
        <v>2.1806051053501521</v>
      </c>
      <c r="V692" s="745">
        <f ca="1">IF(K692&lt;&gt;0,+K692/'A-21'!I$113,0)</f>
        <v>2.1933373218644814</v>
      </c>
    </row>
    <row r="693" spans="1:22" s="744" customFormat="1" x14ac:dyDescent="0.2">
      <c r="A693" s="5"/>
      <c r="B693" s="249"/>
      <c r="C693" s="423">
        <v>0</v>
      </c>
      <c r="D693" s="424">
        <v>0</v>
      </c>
      <c r="E693" s="817">
        <v>0</v>
      </c>
      <c r="F693" s="385">
        <v>0</v>
      </c>
      <c r="G693" s="382">
        <v>0</v>
      </c>
      <c r="H693" s="382">
        <v>0</v>
      </c>
      <c r="I693" s="382">
        <v>0</v>
      </c>
      <c r="J693" s="382">
        <v>0</v>
      </c>
      <c r="K693" s="382">
        <v>0</v>
      </c>
      <c r="P693" s="385"/>
      <c r="Q693" s="745">
        <f>IF(F693&lt;&gt;0,+F693/'A-21'!D$114,0)</f>
        <v>0</v>
      </c>
      <c r="R693" s="745">
        <f>IF(G693&lt;&gt;0,+G693/'A-21'!E$114,0)</f>
        <v>0</v>
      </c>
      <c r="S693" s="745">
        <f>IF(H693&lt;&gt;0,+H693/'A-21'!F$114,0)</f>
        <v>0</v>
      </c>
      <c r="T693" s="745">
        <f>IF(I693&lt;&gt;0,+I693/'A-21'!G$114,0)</f>
        <v>0</v>
      </c>
      <c r="U693" s="745">
        <f>IF(J693&lt;&gt;0,+J693/'A-21'!H$114,0)</f>
        <v>0</v>
      </c>
      <c r="V693" s="745">
        <f>IF(K693&lt;&gt;0,+K693/'A-21'!I$114,0)</f>
        <v>0</v>
      </c>
    </row>
    <row r="694" spans="1:22" s="744" customFormat="1" x14ac:dyDescent="0.2">
      <c r="A694" s="5"/>
      <c r="B694" s="249"/>
      <c r="C694" s="423">
        <v>0</v>
      </c>
      <c r="D694" s="424">
        <v>0</v>
      </c>
      <c r="E694" s="817">
        <v>0</v>
      </c>
      <c r="F694" s="385">
        <v>0</v>
      </c>
      <c r="G694" s="382">
        <v>0</v>
      </c>
      <c r="H694" s="382">
        <v>0</v>
      </c>
      <c r="I694" s="382">
        <v>0</v>
      </c>
      <c r="J694" s="382">
        <v>0</v>
      </c>
      <c r="K694" s="382">
        <v>0</v>
      </c>
      <c r="P694" s="385"/>
      <c r="Q694" s="745">
        <f>IF(F694&lt;&gt;0,+F694/'A-21'!D$115,0)</f>
        <v>0</v>
      </c>
      <c r="R694" s="745">
        <f>IF(G694&lt;&gt;0,+G694/'A-21'!E$115,0)</f>
        <v>0</v>
      </c>
      <c r="S694" s="745">
        <f>IF(H694&lt;&gt;0,+H694/'A-21'!F$115,0)</f>
        <v>0</v>
      </c>
      <c r="T694" s="745">
        <f>IF(I694&lt;&gt;0,+I694/'A-21'!G$115,0)</f>
        <v>0</v>
      </c>
      <c r="U694" s="745">
        <f>IF(J694&lt;&gt;0,+J694/'A-21'!H$115,0)</f>
        <v>0</v>
      </c>
      <c r="V694" s="745">
        <f>IF(K694&lt;&gt;0,+K694/'A-21'!I$115,0)</f>
        <v>0</v>
      </c>
    </row>
    <row r="695" spans="1:22" s="744" customFormat="1" x14ac:dyDescent="0.2">
      <c r="A695" s="5"/>
      <c r="B695" s="249"/>
      <c r="C695" s="423">
        <v>0</v>
      </c>
      <c r="D695" s="424">
        <v>0</v>
      </c>
      <c r="E695" s="817">
        <v>0</v>
      </c>
      <c r="F695" s="385">
        <v>0</v>
      </c>
      <c r="G695" s="382">
        <v>0</v>
      </c>
      <c r="H695" s="382">
        <v>0</v>
      </c>
      <c r="I695" s="382">
        <v>0</v>
      </c>
      <c r="J695" s="382">
        <v>0</v>
      </c>
      <c r="K695" s="382">
        <v>0</v>
      </c>
      <c r="P695" s="385"/>
      <c r="Q695" s="745">
        <f>IF(F695&lt;&gt;0,+F695/'A-21'!D$116,0)</f>
        <v>0</v>
      </c>
      <c r="R695" s="745">
        <f>IF(G695&lt;&gt;0,+G695/'A-21'!E$116,0)</f>
        <v>0</v>
      </c>
      <c r="S695" s="745">
        <f>IF(H695&lt;&gt;0,+H695/'A-21'!F$116,0)</f>
        <v>0</v>
      </c>
      <c r="T695" s="745">
        <f>IF(I695&lt;&gt;0,+I695/'A-21'!G$116,0)</f>
        <v>0</v>
      </c>
      <c r="U695" s="745">
        <f>IF(J695&lt;&gt;0,+J695/'A-21'!H$116,0)</f>
        <v>0</v>
      </c>
      <c r="V695" s="745">
        <f>IF(K695&lt;&gt;0,+K695/'A-21'!I$116,0)</f>
        <v>0</v>
      </c>
    </row>
    <row r="696" spans="1:22" s="744" customFormat="1" x14ac:dyDescent="0.2">
      <c r="A696" s="5"/>
      <c r="B696" s="249"/>
      <c r="C696" s="423">
        <v>0</v>
      </c>
      <c r="D696" s="424">
        <v>0</v>
      </c>
      <c r="E696" s="817">
        <v>0</v>
      </c>
      <c r="F696" s="385">
        <v>0</v>
      </c>
      <c r="G696" s="382">
        <v>0</v>
      </c>
      <c r="H696" s="382">
        <v>0</v>
      </c>
      <c r="I696" s="382">
        <v>0</v>
      </c>
      <c r="J696" s="382">
        <v>0</v>
      </c>
      <c r="K696" s="382">
        <v>0</v>
      </c>
      <c r="P696" s="385"/>
      <c r="Q696" s="745">
        <f>IF(F696&lt;&gt;0,+F696/'A-21'!D$117,0)</f>
        <v>0</v>
      </c>
      <c r="R696" s="745">
        <f>IF(G696&lt;&gt;0,+G696/'A-21'!E$117,0)</f>
        <v>0</v>
      </c>
      <c r="S696" s="745">
        <f>IF(H696&lt;&gt;0,+H696/'A-21'!F$117,0)</f>
        <v>0</v>
      </c>
      <c r="T696" s="745">
        <f>IF(I696&lt;&gt;0,+I696/'A-21'!G$117,0)</f>
        <v>0</v>
      </c>
      <c r="U696" s="745">
        <f>IF(J696&lt;&gt;0,+J696/'A-21'!H$117,0)</f>
        <v>0</v>
      </c>
      <c r="V696" s="745">
        <f>IF(K696&lt;&gt;0,+K696/'A-21'!I$117,0)</f>
        <v>0</v>
      </c>
    </row>
    <row r="697" spans="1:22" s="744" customFormat="1" x14ac:dyDescent="0.2">
      <c r="A697" s="5"/>
      <c r="B697" s="249"/>
      <c r="C697" s="423">
        <v>0</v>
      </c>
      <c r="D697" s="424">
        <v>0</v>
      </c>
      <c r="E697" s="817">
        <v>0</v>
      </c>
      <c r="F697" s="385">
        <v>0</v>
      </c>
      <c r="G697" s="382">
        <v>0</v>
      </c>
      <c r="H697" s="382">
        <v>0</v>
      </c>
      <c r="I697" s="382">
        <v>0</v>
      </c>
      <c r="J697" s="382">
        <v>0</v>
      </c>
      <c r="K697" s="382">
        <v>0</v>
      </c>
      <c r="P697" s="385"/>
      <c r="Q697" s="745">
        <f>IF(F697&lt;&gt;0,+F697/'A-21'!D$118,0)</f>
        <v>0</v>
      </c>
      <c r="R697" s="745">
        <f>IF(G697&lt;&gt;0,+G697/'A-21'!E$118,0)</f>
        <v>0</v>
      </c>
      <c r="S697" s="745">
        <f>IF(H697&lt;&gt;0,+H697/'A-21'!F$118,0)</f>
        <v>0</v>
      </c>
      <c r="T697" s="745">
        <f>IF(I697&lt;&gt;0,+I697/'A-21'!G$118,0)</f>
        <v>0</v>
      </c>
      <c r="U697" s="745">
        <f>IF(J697&lt;&gt;0,+J697/'A-21'!H$118,0)</f>
        <v>0</v>
      </c>
      <c r="V697" s="745">
        <f>IF(K697&lt;&gt;0,+K697/'A-21'!I$118,0)</f>
        <v>0</v>
      </c>
    </row>
    <row r="698" spans="1:22" ht="17.25" customHeight="1" thickBot="1" x14ac:dyDescent="0.25">
      <c r="A698" s="5"/>
      <c r="B698" s="785"/>
      <c r="C698" s="435" t="str">
        <f>CONCATENATE("Total ",+C637)</f>
        <v>Total Corporate Strategy</v>
      </c>
      <c r="D698" s="418"/>
      <c r="E698" s="314">
        <f ca="1">SUBTOTAL(9,E637:E697)</f>
        <v>0</v>
      </c>
      <c r="F698" s="314">
        <f t="shared" ref="F698:K698" ca="1" si="8">SUBTOTAL(9,F637:F697)</f>
        <v>0</v>
      </c>
      <c r="G698" s="314">
        <f t="shared" ca="1" si="8"/>
        <v>9.278255009571125E-2</v>
      </c>
      <c r="H698" s="314">
        <f t="shared" ca="1" si="8"/>
        <v>0.18967327962810066</v>
      </c>
      <c r="I698" s="314">
        <f t="shared" ca="1" si="8"/>
        <v>0.28403379040077437</v>
      </c>
      <c r="J698" s="314">
        <f t="shared" ca="1" si="8"/>
        <v>0.37398184026362441</v>
      </c>
      <c r="K698" s="314">
        <f t="shared" ca="1" si="8"/>
        <v>0.45892359668756338</v>
      </c>
      <c r="P698" s="313"/>
      <c r="Q698" s="314"/>
      <c r="R698" s="314"/>
      <c r="S698" s="314"/>
      <c r="T698" s="314"/>
      <c r="U698" s="314"/>
      <c r="V698" s="314"/>
    </row>
    <row r="699" spans="1:22" ht="18" x14ac:dyDescent="0.2">
      <c r="B699" s="251"/>
      <c r="C699" s="436" t="str">
        <f>'I-3 Allocated'!A26</f>
        <v>People and Culture</v>
      </c>
      <c r="D699" s="421"/>
      <c r="E699" s="812"/>
      <c r="F699" s="265"/>
      <c r="G699" s="265"/>
      <c r="H699" s="265"/>
      <c r="I699" s="265"/>
      <c r="J699" s="265"/>
      <c r="K699" s="265"/>
      <c r="P699" s="265"/>
      <c r="Q699" s="265"/>
      <c r="R699" s="265"/>
      <c r="S699" s="265"/>
      <c r="T699" s="265"/>
      <c r="U699" s="265"/>
      <c r="V699" s="265"/>
    </row>
    <row r="700" spans="1:22" x14ac:dyDescent="0.2">
      <c r="A700" s="5"/>
      <c r="B700" s="249" t="str">
        <f ca="1">+'I-4 History'!B417</f>
        <v>A-22</v>
      </c>
      <c r="C700" s="14" t="str">
        <f ca="1">+'I-4 History'!C417</f>
        <v>General Manager - People and Culture</v>
      </c>
      <c r="D700" s="417"/>
      <c r="E700" s="504"/>
      <c r="F700" s="11"/>
      <c r="G700" s="11"/>
      <c r="H700" s="11"/>
      <c r="I700" s="11"/>
      <c r="J700" s="11"/>
      <c r="K700" s="11"/>
      <c r="P700" s="11"/>
      <c r="Q700" s="11"/>
      <c r="R700" s="11"/>
      <c r="S700" s="11"/>
      <c r="T700" s="11"/>
      <c r="U700" s="11"/>
      <c r="V700" s="11"/>
    </row>
    <row r="701" spans="1:22" x14ac:dyDescent="0.2">
      <c r="A701" s="5"/>
      <c r="B701" s="249"/>
      <c r="C701" s="422" t="s">
        <v>74</v>
      </c>
      <c r="D701" s="415"/>
      <c r="E701" s="504"/>
      <c r="F701" s="11"/>
      <c r="G701" s="11"/>
      <c r="H701" s="11"/>
      <c r="I701" s="11"/>
      <c r="J701" s="11"/>
      <c r="K701" s="11"/>
      <c r="P701" s="11"/>
      <c r="Q701" s="11"/>
      <c r="R701" s="11"/>
      <c r="S701" s="11"/>
      <c r="T701" s="11"/>
      <c r="U701" s="11"/>
      <c r="V701" s="11"/>
    </row>
    <row r="702" spans="1:22" x14ac:dyDescent="0.2">
      <c r="A702" s="5"/>
      <c r="B702" s="249"/>
      <c r="C702" s="423" t="str">
        <f t="array" ref="C702:D707">+'A-22'!$A$77:$B$82</f>
        <v>Output Growth</v>
      </c>
      <c r="D702" s="424" t="str">
        <v>Other</v>
      </c>
      <c r="E702" s="817">
        <f t="array" ref="E702:K707" ca="1">+'A-22'!$N$77:$T$82</f>
        <v>0</v>
      </c>
      <c r="F702" s="385">
        <f ca="1"/>
        <v>0</v>
      </c>
      <c r="G702" s="382">
        <f ca="1"/>
        <v>4.8745506164394646E-3</v>
      </c>
      <c r="H702" s="382">
        <f ca="1"/>
        <v>9.0497505554323759E-3</v>
      </c>
      <c r="I702" s="382">
        <f ca="1"/>
        <v>1.2455076946954241E-2</v>
      </c>
      <c r="J702" s="382">
        <f ca="1"/>
        <v>1.5846924813584427E-2</v>
      </c>
      <c r="K702" s="382">
        <f ca="1"/>
        <v>1.9217558582739415E-2</v>
      </c>
      <c r="L702" s="764"/>
      <c r="M702" s="764"/>
      <c r="N702" s="764"/>
      <c r="O702" s="764"/>
      <c r="P702" s="385"/>
      <c r="Q702" s="745">
        <f ca="1">IF(F702&lt;&gt;0,+F702/'A-22'!D$77,0)</f>
        <v>0</v>
      </c>
      <c r="R702" s="745">
        <f ca="1">IF(G702&lt;&gt;0,+G702/'A-22'!E$77,0)</f>
        <v>0.56143050343411227</v>
      </c>
      <c r="S702" s="745">
        <f ca="1">IF(H702&lt;&gt;0,+H702/'A-22'!F$77,0)</f>
        <v>0.56143050343411227</v>
      </c>
      <c r="T702" s="745">
        <f ca="1">IF(I702&lt;&gt;0,+I702/'A-22'!G$77,0)</f>
        <v>0.56143050343411227</v>
      </c>
      <c r="U702" s="745">
        <f ca="1">IF(J702&lt;&gt;0,+J702/'A-22'!H$77,0)</f>
        <v>0.56143050343411227</v>
      </c>
      <c r="V702" s="745">
        <f ca="1">IF(K702&lt;&gt;0,+K702/'A-22'!I$77,0)</f>
        <v>0.56143050343411227</v>
      </c>
    </row>
    <row r="703" spans="1:22" x14ac:dyDescent="0.2">
      <c r="A703" s="5"/>
      <c r="B703" s="249"/>
      <c r="C703" s="423" t="str">
        <v>Productivity Growth</v>
      </c>
      <c r="D703" s="424" t="str">
        <v>Other</v>
      </c>
      <c r="E703" s="817">
        <f ca="1"/>
        <v>0</v>
      </c>
      <c r="F703" s="385">
        <f ca="1"/>
        <v>0</v>
      </c>
      <c r="G703" s="382">
        <f ca="1"/>
        <v>0</v>
      </c>
      <c r="H703" s="382">
        <f ca="1"/>
        <v>0</v>
      </c>
      <c r="I703" s="382">
        <f ca="1"/>
        <v>0</v>
      </c>
      <c r="J703" s="382">
        <f ca="1"/>
        <v>0</v>
      </c>
      <c r="K703" s="382">
        <f ca="1"/>
        <v>0</v>
      </c>
      <c r="L703" s="764"/>
      <c r="M703" s="764"/>
      <c r="N703" s="764"/>
      <c r="O703" s="764"/>
      <c r="P703" s="385"/>
      <c r="Q703" s="745">
        <f ca="1">IF(F703&lt;&gt;0,+F703/'A-22'!D$78,0)</f>
        <v>0</v>
      </c>
      <c r="R703" s="745">
        <f ca="1">IF(G703&lt;&gt;0,+G703/'A-22'!E$78,0)</f>
        <v>0</v>
      </c>
      <c r="S703" s="745">
        <f ca="1">IF(H703&lt;&gt;0,+H703/'A-22'!F$78,0)</f>
        <v>0</v>
      </c>
      <c r="T703" s="745">
        <f ca="1">IF(I703&lt;&gt;0,+I703/'A-22'!G$78,0)</f>
        <v>0</v>
      </c>
      <c r="U703" s="745">
        <f ca="1">IF(J703&lt;&gt;0,+J703/'A-22'!H$78,0)</f>
        <v>0</v>
      </c>
      <c r="V703" s="745">
        <f ca="1">IF(K703&lt;&gt;0,+K703/'A-22'!I$78,0)</f>
        <v>0</v>
      </c>
    </row>
    <row r="704" spans="1:22" x14ac:dyDescent="0.2">
      <c r="A704" s="5"/>
      <c r="B704" s="249"/>
      <c r="C704" s="423">
        <v>0</v>
      </c>
      <c r="D704" s="424">
        <v>0</v>
      </c>
      <c r="E704" s="817">
        <v>0</v>
      </c>
      <c r="F704" s="385">
        <v>0</v>
      </c>
      <c r="G704" s="382">
        <v>0</v>
      </c>
      <c r="H704" s="382">
        <v>0</v>
      </c>
      <c r="I704" s="382">
        <v>0</v>
      </c>
      <c r="J704" s="382">
        <v>0</v>
      </c>
      <c r="K704" s="382">
        <v>0</v>
      </c>
      <c r="L704" s="764"/>
      <c r="M704" s="764"/>
      <c r="N704" s="764"/>
      <c r="O704" s="764"/>
      <c r="P704" s="385"/>
      <c r="Q704" s="745">
        <f>IF(F704&lt;&gt;0,+F704/'A-22'!D$79,0)</f>
        <v>0</v>
      </c>
      <c r="R704" s="745">
        <f>IF(G704&lt;&gt;0,+G704/'A-22'!E$79,0)</f>
        <v>0</v>
      </c>
      <c r="S704" s="745">
        <f>IF(H704&lt;&gt;0,+H704/'A-22'!F$79,0)</f>
        <v>0</v>
      </c>
      <c r="T704" s="745">
        <f>IF(I704&lt;&gt;0,+I704/'A-22'!G$79,0)</f>
        <v>0</v>
      </c>
      <c r="U704" s="745">
        <f>IF(J704&lt;&gt;0,+J704/'A-22'!H$79,0)</f>
        <v>0</v>
      </c>
      <c r="V704" s="745">
        <f>IF(K704&lt;&gt;0,+K704/'A-22'!I$79,0)</f>
        <v>0</v>
      </c>
    </row>
    <row r="705" spans="1:22" s="764" customFormat="1" x14ac:dyDescent="0.2">
      <c r="A705" s="5"/>
      <c r="B705" s="249"/>
      <c r="C705" s="423">
        <v>0</v>
      </c>
      <c r="D705" s="424">
        <v>0</v>
      </c>
      <c r="E705" s="817">
        <v>0</v>
      </c>
      <c r="F705" s="385">
        <v>0</v>
      </c>
      <c r="G705" s="382">
        <v>0</v>
      </c>
      <c r="H705" s="382">
        <v>0</v>
      </c>
      <c r="I705" s="382">
        <v>0</v>
      </c>
      <c r="J705" s="382">
        <v>0</v>
      </c>
      <c r="K705" s="382">
        <v>0</v>
      </c>
      <c r="P705" s="385"/>
      <c r="Q705" s="745">
        <f>IF(F705&lt;&gt;0,+F705/'A-22'!D$80,0)</f>
        <v>0</v>
      </c>
      <c r="R705" s="745">
        <f>IF(G705&lt;&gt;0,+G705/'A-22'!E$80,0)</f>
        <v>0</v>
      </c>
      <c r="S705" s="745">
        <f>IF(H705&lt;&gt;0,+H705/'A-22'!F$80,0)</f>
        <v>0</v>
      </c>
      <c r="T705" s="745">
        <f>IF(I705&lt;&gt;0,+I705/'A-22'!G$80,0)</f>
        <v>0</v>
      </c>
      <c r="U705" s="745">
        <f>IF(J705&lt;&gt;0,+J705/'A-22'!H$80,0)</f>
        <v>0</v>
      </c>
      <c r="V705" s="745">
        <f>IF(K705&lt;&gt;0,+K705/'A-22'!I$80,0)</f>
        <v>0</v>
      </c>
    </row>
    <row r="706" spans="1:22" s="764" customFormat="1" x14ac:dyDescent="0.2">
      <c r="A706" s="5"/>
      <c r="B706" s="249"/>
      <c r="C706" s="423">
        <v>0</v>
      </c>
      <c r="D706" s="424">
        <v>0</v>
      </c>
      <c r="E706" s="817">
        <v>0</v>
      </c>
      <c r="F706" s="385">
        <v>0</v>
      </c>
      <c r="G706" s="382">
        <v>0</v>
      </c>
      <c r="H706" s="382">
        <v>0</v>
      </c>
      <c r="I706" s="382">
        <v>0</v>
      </c>
      <c r="J706" s="382">
        <v>0</v>
      </c>
      <c r="K706" s="382">
        <v>0</v>
      </c>
      <c r="P706" s="385"/>
      <c r="Q706" s="745">
        <f>IF(F706&lt;&gt;0,+F706/'A-22'!D$81,0)</f>
        <v>0</v>
      </c>
      <c r="R706" s="745">
        <f>IF(G706&lt;&gt;0,+G706/'A-22'!E$81,0)</f>
        <v>0</v>
      </c>
      <c r="S706" s="745">
        <f>IF(H706&lt;&gt;0,+H706/'A-22'!F$81,0)</f>
        <v>0</v>
      </c>
      <c r="T706" s="745">
        <f>IF(I706&lt;&gt;0,+I706/'A-22'!G$81,0)</f>
        <v>0</v>
      </c>
      <c r="U706" s="745">
        <f>IF(J706&lt;&gt;0,+J706/'A-22'!H$81,0)</f>
        <v>0</v>
      </c>
      <c r="V706" s="745">
        <f>IF(K706&lt;&gt;0,+K706/'A-22'!I$81,0)</f>
        <v>0</v>
      </c>
    </row>
    <row r="707" spans="1:22" s="764" customFormat="1" x14ac:dyDescent="0.2">
      <c r="A707" s="5"/>
      <c r="B707" s="249"/>
      <c r="C707" s="423">
        <v>0</v>
      </c>
      <c r="D707" s="424">
        <v>0</v>
      </c>
      <c r="E707" s="817">
        <v>0</v>
      </c>
      <c r="F707" s="385">
        <v>0</v>
      </c>
      <c r="G707" s="382">
        <v>0</v>
      </c>
      <c r="H707" s="382">
        <v>0</v>
      </c>
      <c r="I707" s="382">
        <v>0</v>
      </c>
      <c r="J707" s="382">
        <v>0</v>
      </c>
      <c r="K707" s="382">
        <v>0</v>
      </c>
      <c r="P707" s="385"/>
      <c r="Q707" s="745">
        <f>IF(F707&lt;&gt;0,+F707/'A-22'!D$82,0)</f>
        <v>0</v>
      </c>
      <c r="R707" s="745">
        <f>IF(G707&lt;&gt;0,+G707/'A-22'!E$82,0)</f>
        <v>0</v>
      </c>
      <c r="S707" s="745">
        <f>IF(H707&lt;&gt;0,+H707/'A-22'!F$82,0)</f>
        <v>0</v>
      </c>
      <c r="T707" s="745">
        <f>IF(I707&lt;&gt;0,+I707/'A-22'!G$82,0)</f>
        <v>0</v>
      </c>
      <c r="U707" s="745">
        <f>IF(J707&lt;&gt;0,+J707/'A-22'!H$82,0)</f>
        <v>0</v>
      </c>
      <c r="V707" s="745">
        <f>IF(K707&lt;&gt;0,+K707/'A-22'!I$82,0)</f>
        <v>0</v>
      </c>
    </row>
    <row r="708" spans="1:22" x14ac:dyDescent="0.2">
      <c r="A708" s="5"/>
      <c r="B708" s="249"/>
      <c r="C708" s="422" t="s">
        <v>73</v>
      </c>
      <c r="D708" s="416"/>
      <c r="E708" s="818"/>
      <c r="F708" s="386"/>
      <c r="G708" s="384"/>
      <c r="H708" s="384"/>
      <c r="I708" s="384"/>
      <c r="J708" s="384"/>
      <c r="K708" s="384"/>
      <c r="P708" s="386"/>
      <c r="Q708" s="384"/>
      <c r="R708" s="384"/>
      <c r="S708" s="384"/>
      <c r="T708" s="384"/>
      <c r="U708" s="384"/>
      <c r="V708" s="384"/>
    </row>
    <row r="709" spans="1:22" s="744" customFormat="1" x14ac:dyDescent="0.2">
      <c r="A709" s="5"/>
      <c r="B709" s="249"/>
      <c r="C709" s="423" t="str">
        <f t="array" ref="C709:D714">+'A-22'!$A$113:$B$119</f>
        <v>Labour</v>
      </c>
      <c r="D709" s="424" t="str">
        <v>Other</v>
      </c>
      <c r="E709" s="817">
        <f t="array" ref="E709:K714" ca="1">+'A-22'!$N$113:$T$119</f>
        <v>0</v>
      </c>
      <c r="F709" s="385">
        <f ca="1"/>
        <v>0</v>
      </c>
      <c r="G709" s="382">
        <f ca="1"/>
        <v>2.6387325067690668E-3</v>
      </c>
      <c r="H709" s="382">
        <f ca="1"/>
        <v>6.3094850905308971E-3</v>
      </c>
      <c r="I709" s="382">
        <f ca="1"/>
        <v>1.0545220863762328E-2</v>
      </c>
      <c r="J709" s="382">
        <f ca="1"/>
        <v>1.4437125861252958E-2</v>
      </c>
      <c r="K709" s="382">
        <f ca="1"/>
        <v>1.7944848683260149E-2</v>
      </c>
      <c r="P709" s="385"/>
      <c r="Q709" s="745">
        <f ca="1">IF(F709&lt;&gt;0,+F709/'A-22'!D$113,0)</f>
        <v>0</v>
      </c>
      <c r="R709" s="745">
        <f ca="1">IF(G709&lt;&gt;0,+G709/'A-22'!E$113,0)</f>
        <v>0.56630505405055176</v>
      </c>
      <c r="S709" s="745">
        <f ca="1">IF(H709&lt;&gt;0,+H709/'A-22'!F$113,0)</f>
        <v>0.57048025398954461</v>
      </c>
      <c r="T709" s="745">
        <f ca="1">IF(I709&lt;&gt;0,+I709/'A-22'!G$113,0)</f>
        <v>0.57388558038106652</v>
      </c>
      <c r="U709" s="745">
        <f ca="1">IF(J709&lt;&gt;0,+J709/'A-22'!H$113,0)</f>
        <v>0.57727742824769668</v>
      </c>
      <c r="V709" s="745">
        <f ca="1">IF(K709&lt;&gt;0,+K709/'A-22'!I$113,0)</f>
        <v>0.58064806201685171</v>
      </c>
    </row>
    <row r="710" spans="1:22" s="744" customFormat="1" x14ac:dyDescent="0.2">
      <c r="A710" s="5"/>
      <c r="B710" s="249"/>
      <c r="C710" s="423">
        <v>0</v>
      </c>
      <c r="D710" s="424">
        <v>0</v>
      </c>
      <c r="E710" s="817">
        <v>0</v>
      </c>
      <c r="F710" s="385">
        <v>0</v>
      </c>
      <c r="G710" s="382">
        <v>0</v>
      </c>
      <c r="H710" s="382">
        <v>0</v>
      </c>
      <c r="I710" s="382">
        <v>0</v>
      </c>
      <c r="J710" s="382">
        <v>0</v>
      </c>
      <c r="K710" s="382">
        <v>0</v>
      </c>
      <c r="P710" s="385"/>
      <c r="Q710" s="745">
        <f>IF(F710&lt;&gt;0,+F710/'A-22'!D$114,0)</f>
        <v>0</v>
      </c>
      <c r="R710" s="745">
        <f>IF(G710&lt;&gt;0,+G710/'A-22'!E$114,0)</f>
        <v>0</v>
      </c>
      <c r="S710" s="745">
        <f>IF(H710&lt;&gt;0,+H710/'A-22'!F$114,0)</f>
        <v>0</v>
      </c>
      <c r="T710" s="745">
        <f>IF(I710&lt;&gt;0,+I710/'A-22'!G$114,0)</f>
        <v>0</v>
      </c>
      <c r="U710" s="745">
        <f>IF(J710&lt;&gt;0,+J710/'A-22'!H$114,0)</f>
        <v>0</v>
      </c>
      <c r="V710" s="745">
        <f>IF(K710&lt;&gt;0,+K710/'A-22'!I$114,0)</f>
        <v>0</v>
      </c>
    </row>
    <row r="711" spans="1:22" s="744" customFormat="1" x14ac:dyDescent="0.2">
      <c r="A711" s="5"/>
      <c r="B711" s="249"/>
      <c r="C711" s="423">
        <v>0</v>
      </c>
      <c r="D711" s="424">
        <v>0</v>
      </c>
      <c r="E711" s="817">
        <v>0</v>
      </c>
      <c r="F711" s="385">
        <v>0</v>
      </c>
      <c r="G711" s="382">
        <v>0</v>
      </c>
      <c r="H711" s="382">
        <v>0</v>
      </c>
      <c r="I711" s="382">
        <v>0</v>
      </c>
      <c r="J711" s="382">
        <v>0</v>
      </c>
      <c r="K711" s="382">
        <v>0</v>
      </c>
      <c r="P711" s="385"/>
      <c r="Q711" s="745">
        <f>IF(F711&lt;&gt;0,+F711/'A-22'!D$115,0)</f>
        <v>0</v>
      </c>
      <c r="R711" s="745">
        <f>IF(G711&lt;&gt;0,+G711/'A-22'!E$115,0)</f>
        <v>0</v>
      </c>
      <c r="S711" s="745">
        <f>IF(H711&lt;&gt;0,+H711/'A-22'!F$115,0)</f>
        <v>0</v>
      </c>
      <c r="T711" s="745">
        <f>IF(I711&lt;&gt;0,+I711/'A-22'!G$115,0)</f>
        <v>0</v>
      </c>
      <c r="U711" s="745">
        <f>IF(J711&lt;&gt;0,+J711/'A-22'!H$115,0)</f>
        <v>0</v>
      </c>
      <c r="V711" s="745">
        <f>IF(K711&lt;&gt;0,+K711/'A-22'!I$115,0)</f>
        <v>0</v>
      </c>
    </row>
    <row r="712" spans="1:22" s="744" customFormat="1" x14ac:dyDescent="0.2">
      <c r="A712" s="5"/>
      <c r="B712" s="249"/>
      <c r="C712" s="423">
        <v>0</v>
      </c>
      <c r="D712" s="424">
        <v>0</v>
      </c>
      <c r="E712" s="817">
        <v>0</v>
      </c>
      <c r="F712" s="385">
        <v>0</v>
      </c>
      <c r="G712" s="382">
        <v>0</v>
      </c>
      <c r="H712" s="382">
        <v>0</v>
      </c>
      <c r="I712" s="382">
        <v>0</v>
      </c>
      <c r="J712" s="382">
        <v>0</v>
      </c>
      <c r="K712" s="382">
        <v>0</v>
      </c>
      <c r="P712" s="385"/>
      <c r="Q712" s="745">
        <f>IF(F712&lt;&gt;0,+F712/'A-22'!D$116,0)</f>
        <v>0</v>
      </c>
      <c r="R712" s="745">
        <f>IF(G712&lt;&gt;0,+G712/'A-22'!E$116,0)</f>
        <v>0</v>
      </c>
      <c r="S712" s="745">
        <f>IF(H712&lt;&gt;0,+H712/'A-22'!F$116,0)</f>
        <v>0</v>
      </c>
      <c r="T712" s="745">
        <f>IF(I712&lt;&gt;0,+I712/'A-22'!G$116,0)</f>
        <v>0</v>
      </c>
      <c r="U712" s="745">
        <f>IF(J712&lt;&gt;0,+J712/'A-22'!H$116,0)</f>
        <v>0</v>
      </c>
      <c r="V712" s="745">
        <f>IF(K712&lt;&gt;0,+K712/'A-22'!I$116,0)</f>
        <v>0</v>
      </c>
    </row>
    <row r="713" spans="1:22" s="744" customFormat="1" x14ac:dyDescent="0.2">
      <c r="A713" s="5"/>
      <c r="B713" s="249"/>
      <c r="C713" s="423">
        <v>0</v>
      </c>
      <c r="D713" s="424">
        <v>0</v>
      </c>
      <c r="E713" s="817">
        <v>0</v>
      </c>
      <c r="F713" s="385">
        <v>0</v>
      </c>
      <c r="G713" s="382">
        <v>0</v>
      </c>
      <c r="H713" s="382">
        <v>0</v>
      </c>
      <c r="I713" s="382">
        <v>0</v>
      </c>
      <c r="J713" s="382">
        <v>0</v>
      </c>
      <c r="K713" s="382">
        <v>0</v>
      </c>
      <c r="P713" s="385"/>
      <c r="Q713" s="745">
        <f>IF(F713&lt;&gt;0,+F713/'A-22'!D$117,0)</f>
        <v>0</v>
      </c>
      <c r="R713" s="745">
        <f>IF(G713&lt;&gt;0,+G713/'A-22'!E$117,0)</f>
        <v>0</v>
      </c>
      <c r="S713" s="745">
        <f>IF(H713&lt;&gt;0,+H713/'A-22'!F$117,0)</f>
        <v>0</v>
      </c>
      <c r="T713" s="745">
        <f>IF(I713&lt;&gt;0,+I713/'A-22'!G$117,0)</f>
        <v>0</v>
      </c>
      <c r="U713" s="745">
        <f>IF(J713&lt;&gt;0,+J713/'A-22'!H$117,0)</f>
        <v>0</v>
      </c>
      <c r="V713" s="745">
        <f>IF(K713&lt;&gt;0,+K713/'A-22'!I$117,0)</f>
        <v>0</v>
      </c>
    </row>
    <row r="714" spans="1:22" s="744" customFormat="1" x14ac:dyDescent="0.2">
      <c r="A714" s="5"/>
      <c r="B714" s="249"/>
      <c r="C714" s="423">
        <v>0</v>
      </c>
      <c r="D714" s="424">
        <v>0</v>
      </c>
      <c r="E714" s="817">
        <v>0</v>
      </c>
      <c r="F714" s="385">
        <v>0</v>
      </c>
      <c r="G714" s="382">
        <v>0</v>
      </c>
      <c r="H714" s="382">
        <v>0</v>
      </c>
      <c r="I714" s="382">
        <v>0</v>
      </c>
      <c r="J714" s="382">
        <v>0</v>
      </c>
      <c r="K714" s="382">
        <v>0</v>
      </c>
      <c r="P714" s="385"/>
      <c r="Q714" s="745">
        <f>IF(F714&lt;&gt;0,+F714/'A-22'!D$118,0)</f>
        <v>0</v>
      </c>
      <c r="R714" s="745">
        <f>IF(G714&lt;&gt;0,+G714/'A-22'!E$118,0)</f>
        <v>0</v>
      </c>
      <c r="S714" s="745">
        <f>IF(H714&lt;&gt;0,+H714/'A-22'!F$118,0)</f>
        <v>0</v>
      </c>
      <c r="T714" s="745">
        <f>IF(I714&lt;&gt;0,+I714/'A-22'!G$118,0)</f>
        <v>0</v>
      </c>
      <c r="U714" s="745">
        <f>IF(J714&lt;&gt;0,+J714/'A-22'!H$118,0)</f>
        <v>0</v>
      </c>
      <c r="V714" s="745">
        <f>IF(K714&lt;&gt;0,+K714/'A-22'!I$118,0)</f>
        <v>0</v>
      </c>
    </row>
    <row r="715" spans="1:22" x14ac:dyDescent="0.2">
      <c r="A715" s="5"/>
      <c r="B715" s="249" t="str">
        <f ca="1">+'I-4 History'!B426</f>
        <v>A-23</v>
      </c>
      <c r="C715" s="14" t="str">
        <f ca="1">+'I-4 History'!C426</f>
        <v>HR - Employee Relations</v>
      </c>
      <c r="D715" s="417"/>
      <c r="E715" s="504"/>
      <c r="F715" s="11"/>
      <c r="G715" s="11"/>
      <c r="H715" s="11"/>
      <c r="I715" s="11"/>
      <c r="J715" s="11"/>
      <c r="K715" s="11"/>
      <c r="P715" s="11"/>
      <c r="Q715" s="11"/>
      <c r="R715" s="11"/>
      <c r="S715" s="11"/>
      <c r="T715" s="11"/>
      <c r="U715" s="11"/>
      <c r="V715" s="11"/>
    </row>
    <row r="716" spans="1:22" x14ac:dyDescent="0.2">
      <c r="A716" s="5"/>
      <c r="B716" s="249"/>
      <c r="C716" s="422" t="s">
        <v>74</v>
      </c>
      <c r="D716" s="415"/>
      <c r="E716" s="504"/>
      <c r="F716" s="11"/>
      <c r="G716" s="11"/>
      <c r="H716" s="11"/>
      <c r="I716" s="11"/>
      <c r="J716" s="11"/>
      <c r="K716" s="11"/>
      <c r="P716" s="11"/>
      <c r="Q716" s="11"/>
      <c r="R716" s="11"/>
      <c r="S716" s="11"/>
      <c r="T716" s="11"/>
      <c r="U716" s="11"/>
      <c r="V716" s="11"/>
    </row>
    <row r="717" spans="1:22" x14ac:dyDescent="0.2">
      <c r="A717" s="5"/>
      <c r="B717" s="249"/>
      <c r="C717" s="423" t="str">
        <f t="array" ref="C717:D722">+'A-23'!$A$77:$B$82</f>
        <v>Output Growth</v>
      </c>
      <c r="D717" s="424" t="str">
        <v>Other</v>
      </c>
      <c r="E717" s="817">
        <f t="array" ref="E717:K722" ca="1">+'A-23'!$N$77:$T$82</f>
        <v>0</v>
      </c>
      <c r="F717" s="385">
        <f ca="1"/>
        <v>0</v>
      </c>
      <c r="G717" s="382">
        <f ca="1"/>
        <v>3.328229461582926E-2</v>
      </c>
      <c r="H717" s="382">
        <f ca="1"/>
        <v>6.1789585930214171E-2</v>
      </c>
      <c r="I717" s="382">
        <f ca="1"/>
        <v>8.5040360236148999E-2</v>
      </c>
      <c r="J717" s="382">
        <f ca="1"/>
        <v>0.10819910631800121</v>
      </c>
      <c r="K717" s="382">
        <f ca="1"/>
        <v>0.13121300749049969</v>
      </c>
      <c r="L717" s="764"/>
      <c r="M717" s="764"/>
      <c r="N717" s="764"/>
      <c r="O717" s="764"/>
      <c r="P717" s="385"/>
      <c r="Q717" s="745">
        <f ca="1">IF(F717&lt;&gt;0,+F717/'A-23'!D$77,0)</f>
        <v>0</v>
      </c>
      <c r="R717" s="745">
        <f ca="1">IF(G717&lt;&gt;0,+G717/'A-23'!E$77,0)</f>
        <v>3.8333165232893043</v>
      </c>
      <c r="S717" s="745">
        <f ca="1">IF(H717&lt;&gt;0,+H717/'A-23'!F$77,0)</f>
        <v>3.8333165232893043</v>
      </c>
      <c r="T717" s="745">
        <f ca="1">IF(I717&lt;&gt;0,+I717/'A-23'!G$77,0)</f>
        <v>3.8333165232893043</v>
      </c>
      <c r="U717" s="745">
        <f ca="1">IF(J717&lt;&gt;0,+J717/'A-23'!H$77,0)</f>
        <v>3.8333165232893043</v>
      </c>
      <c r="V717" s="745">
        <f ca="1">IF(K717&lt;&gt;0,+K717/'A-23'!I$77,0)</f>
        <v>3.8333165232893038</v>
      </c>
    </row>
    <row r="718" spans="1:22" x14ac:dyDescent="0.2">
      <c r="A718" s="5"/>
      <c r="B718" s="249"/>
      <c r="C718" s="423" t="str">
        <v>Productivity Growth</v>
      </c>
      <c r="D718" s="424" t="str">
        <v>Other</v>
      </c>
      <c r="E718" s="817">
        <f ca="1"/>
        <v>0</v>
      </c>
      <c r="F718" s="385">
        <f ca="1"/>
        <v>0</v>
      </c>
      <c r="G718" s="382">
        <f ca="1"/>
        <v>0</v>
      </c>
      <c r="H718" s="382">
        <f ca="1"/>
        <v>0</v>
      </c>
      <c r="I718" s="382">
        <f ca="1"/>
        <v>0</v>
      </c>
      <c r="J718" s="382">
        <f ca="1"/>
        <v>0</v>
      </c>
      <c r="K718" s="382">
        <f ca="1"/>
        <v>0</v>
      </c>
      <c r="L718" s="764"/>
      <c r="M718" s="764"/>
      <c r="N718" s="764"/>
      <c r="O718" s="764"/>
      <c r="P718" s="385"/>
      <c r="Q718" s="745">
        <f ca="1">IF(F718&lt;&gt;0,+F718/'A-23'!D$78,0)</f>
        <v>0</v>
      </c>
      <c r="R718" s="745">
        <f ca="1">IF(G718&lt;&gt;0,+G718/'A-23'!E$78,0)</f>
        <v>0</v>
      </c>
      <c r="S718" s="745">
        <f ca="1">IF(H718&lt;&gt;0,+H718/'A-23'!F$78,0)</f>
        <v>0</v>
      </c>
      <c r="T718" s="745">
        <f ca="1">IF(I718&lt;&gt;0,+I718/'A-23'!G$78,0)</f>
        <v>0</v>
      </c>
      <c r="U718" s="745">
        <f ca="1">IF(J718&lt;&gt;0,+J718/'A-23'!H$78,0)</f>
        <v>0</v>
      </c>
      <c r="V718" s="745">
        <f ca="1">IF(K718&lt;&gt;0,+K718/'A-23'!I$78,0)</f>
        <v>0</v>
      </c>
    </row>
    <row r="719" spans="1:22" x14ac:dyDescent="0.2">
      <c r="A719" s="5"/>
      <c r="B719" s="249"/>
      <c r="C719" s="423">
        <v>0</v>
      </c>
      <c r="D719" s="424">
        <v>0</v>
      </c>
      <c r="E719" s="817">
        <v>0</v>
      </c>
      <c r="F719" s="385">
        <v>0</v>
      </c>
      <c r="G719" s="382">
        <v>0</v>
      </c>
      <c r="H719" s="382">
        <v>0</v>
      </c>
      <c r="I719" s="382">
        <v>0</v>
      </c>
      <c r="J719" s="382">
        <v>0</v>
      </c>
      <c r="K719" s="382">
        <v>0</v>
      </c>
      <c r="L719" s="764"/>
      <c r="M719" s="764"/>
      <c r="N719" s="764"/>
      <c r="O719" s="764"/>
      <c r="P719" s="385"/>
      <c r="Q719" s="745">
        <f>IF(F719&lt;&gt;0,+F719/'A-23'!D$79,0)</f>
        <v>0</v>
      </c>
      <c r="R719" s="745">
        <f>IF(G719&lt;&gt;0,+G719/'A-23'!E$79,0)</f>
        <v>0</v>
      </c>
      <c r="S719" s="745">
        <f>IF(H719&lt;&gt;0,+H719/'A-23'!F$79,0)</f>
        <v>0</v>
      </c>
      <c r="T719" s="745">
        <f>IF(I719&lt;&gt;0,+I719/'A-23'!G$79,0)</f>
        <v>0</v>
      </c>
      <c r="U719" s="745">
        <f>IF(J719&lt;&gt;0,+J719/'A-23'!H$79,0)</f>
        <v>0</v>
      </c>
      <c r="V719" s="745">
        <f>IF(K719&lt;&gt;0,+K719/'A-23'!I$79,0)</f>
        <v>0</v>
      </c>
    </row>
    <row r="720" spans="1:22" s="764" customFormat="1" x14ac:dyDescent="0.2">
      <c r="A720" s="5"/>
      <c r="B720" s="249"/>
      <c r="C720" s="423">
        <v>0</v>
      </c>
      <c r="D720" s="424">
        <v>0</v>
      </c>
      <c r="E720" s="817">
        <v>0</v>
      </c>
      <c r="F720" s="385">
        <v>0</v>
      </c>
      <c r="G720" s="382">
        <v>0</v>
      </c>
      <c r="H720" s="382">
        <v>0</v>
      </c>
      <c r="I720" s="382">
        <v>0</v>
      </c>
      <c r="J720" s="382">
        <v>0</v>
      </c>
      <c r="K720" s="382">
        <v>0</v>
      </c>
      <c r="P720" s="385"/>
      <c r="Q720" s="745">
        <f>IF(F720&lt;&gt;0,+F720/'A-23'!D$80,0)</f>
        <v>0</v>
      </c>
      <c r="R720" s="745">
        <f>IF(G720&lt;&gt;0,+G720/'A-23'!E$80,0)</f>
        <v>0</v>
      </c>
      <c r="S720" s="745">
        <f>IF(H720&lt;&gt;0,+H720/'A-23'!F$80,0)</f>
        <v>0</v>
      </c>
      <c r="T720" s="745">
        <f>IF(I720&lt;&gt;0,+I720/'A-23'!G$80,0)</f>
        <v>0</v>
      </c>
      <c r="U720" s="745">
        <f>IF(J720&lt;&gt;0,+J720/'A-23'!H$80,0)</f>
        <v>0</v>
      </c>
      <c r="V720" s="745">
        <f>IF(K720&lt;&gt;0,+K720/'A-23'!I$80,0)</f>
        <v>0</v>
      </c>
    </row>
    <row r="721" spans="1:22" s="764" customFormat="1" x14ac:dyDescent="0.2">
      <c r="A721" s="5"/>
      <c r="B721" s="249"/>
      <c r="C721" s="423">
        <v>0</v>
      </c>
      <c r="D721" s="424">
        <v>0</v>
      </c>
      <c r="E721" s="817">
        <v>0</v>
      </c>
      <c r="F721" s="385">
        <v>0</v>
      </c>
      <c r="G721" s="382">
        <v>0</v>
      </c>
      <c r="H721" s="382">
        <v>0</v>
      </c>
      <c r="I721" s="382">
        <v>0</v>
      </c>
      <c r="J721" s="382">
        <v>0</v>
      </c>
      <c r="K721" s="382">
        <v>0</v>
      </c>
      <c r="P721" s="385"/>
      <c r="Q721" s="745">
        <f>IF(F721&lt;&gt;0,+F721/'A-23'!D$81,0)</f>
        <v>0</v>
      </c>
      <c r="R721" s="745">
        <f>IF(G721&lt;&gt;0,+G721/'A-23'!E$81,0)</f>
        <v>0</v>
      </c>
      <c r="S721" s="745">
        <f>IF(H721&lt;&gt;0,+H721/'A-23'!F$81,0)</f>
        <v>0</v>
      </c>
      <c r="T721" s="745">
        <f>IF(I721&lt;&gt;0,+I721/'A-23'!G$81,0)</f>
        <v>0</v>
      </c>
      <c r="U721" s="745">
        <f>IF(J721&lt;&gt;0,+J721/'A-23'!H$81,0)</f>
        <v>0</v>
      </c>
      <c r="V721" s="745">
        <f>IF(K721&lt;&gt;0,+K721/'A-23'!I$81,0)</f>
        <v>0</v>
      </c>
    </row>
    <row r="722" spans="1:22" s="764" customFormat="1" x14ac:dyDescent="0.2">
      <c r="A722" s="5"/>
      <c r="B722" s="249"/>
      <c r="C722" s="423">
        <v>0</v>
      </c>
      <c r="D722" s="424">
        <v>0</v>
      </c>
      <c r="E722" s="817">
        <v>0</v>
      </c>
      <c r="F722" s="385">
        <v>0</v>
      </c>
      <c r="G722" s="382">
        <v>0</v>
      </c>
      <c r="H722" s="382">
        <v>0</v>
      </c>
      <c r="I722" s="382">
        <v>0</v>
      </c>
      <c r="J722" s="382">
        <v>0</v>
      </c>
      <c r="K722" s="382">
        <v>0</v>
      </c>
      <c r="P722" s="385"/>
      <c r="Q722" s="745">
        <f>IF(F722&lt;&gt;0,+F722/'A-23'!D$82,0)</f>
        <v>0</v>
      </c>
      <c r="R722" s="745">
        <f>IF(G722&lt;&gt;0,+G722/'A-23'!E$82,0)</f>
        <v>0</v>
      </c>
      <c r="S722" s="745">
        <f>IF(H722&lt;&gt;0,+H722/'A-23'!F$82,0)</f>
        <v>0</v>
      </c>
      <c r="T722" s="745">
        <f>IF(I722&lt;&gt;0,+I722/'A-23'!G$82,0)</f>
        <v>0</v>
      </c>
      <c r="U722" s="745">
        <f>IF(J722&lt;&gt;0,+J722/'A-23'!H$82,0)</f>
        <v>0</v>
      </c>
      <c r="V722" s="745">
        <f>IF(K722&lt;&gt;0,+K722/'A-23'!I$82,0)</f>
        <v>0</v>
      </c>
    </row>
    <row r="723" spans="1:22" x14ac:dyDescent="0.2">
      <c r="A723" s="5"/>
      <c r="B723" s="249"/>
      <c r="C723" s="422" t="s">
        <v>73</v>
      </c>
      <c r="D723" s="416"/>
      <c r="E723" s="818"/>
      <c r="F723" s="386"/>
      <c r="G723" s="384"/>
      <c r="H723" s="384"/>
      <c r="I723" s="384"/>
      <c r="J723" s="384"/>
      <c r="K723" s="384"/>
      <c r="P723" s="386"/>
      <c r="Q723" s="384"/>
      <c r="R723" s="384"/>
      <c r="S723" s="384"/>
      <c r="T723" s="384"/>
      <c r="U723" s="384"/>
      <c r="V723" s="384"/>
    </row>
    <row r="724" spans="1:22" s="744" customFormat="1" x14ac:dyDescent="0.2">
      <c r="A724" s="5"/>
      <c r="B724" s="249"/>
      <c r="C724" s="423" t="str">
        <f t="array" ref="C724:D729">+'A-23'!$A$113:$B$119</f>
        <v>Labour</v>
      </c>
      <c r="D724" s="424" t="str">
        <v>Other</v>
      </c>
      <c r="E724" s="817">
        <f t="array" ref="E724:K729" ca="1">+'A-23'!$N$113:$T$119</f>
        <v>0</v>
      </c>
      <c r="F724" s="385">
        <f ca="1"/>
        <v>0</v>
      </c>
      <c r="G724" s="382">
        <f ca="1"/>
        <v>1.8016650069540702E-2</v>
      </c>
      <c r="H724" s="382">
        <f ca="1"/>
        <v>4.3079692505197172E-2</v>
      </c>
      <c r="I724" s="382">
        <f ca="1"/>
        <v>7.2000308375726116E-2</v>
      </c>
      <c r="J724" s="382">
        <f ca="1"/>
        <v>9.8573327908327776E-2</v>
      </c>
      <c r="K724" s="382">
        <f ca="1"/>
        <v>0.12252324115755892</v>
      </c>
      <c r="P724" s="385"/>
      <c r="Q724" s="745">
        <f ca="1">IF(F724&lt;&gt;0,+F724/'A-23'!D$113,0)</f>
        <v>0</v>
      </c>
      <c r="R724" s="745">
        <f ca="1">IF(G724&lt;&gt;0,+G724/'A-23'!E$113,0)</f>
        <v>3.866598817905134</v>
      </c>
      <c r="S724" s="745">
        <f ca="1">IF(H724&lt;&gt;0,+H724/'A-23'!F$113,0)</f>
        <v>3.8951061092195185</v>
      </c>
      <c r="T724" s="745">
        <f ca="1">IF(I724&lt;&gt;0,+I724/'A-23'!G$113,0)</f>
        <v>3.9183568835254534</v>
      </c>
      <c r="U724" s="745">
        <f ca="1">IF(J724&lt;&gt;0,+J724/'A-23'!H$113,0)</f>
        <v>3.9415156296073053</v>
      </c>
      <c r="V724" s="745">
        <f ca="1">IF(K724&lt;&gt;0,+K724/'A-23'!I$113,0)</f>
        <v>3.9645295307798039</v>
      </c>
    </row>
    <row r="725" spans="1:22" s="744" customFormat="1" x14ac:dyDescent="0.2">
      <c r="A725" s="5"/>
      <c r="B725" s="249"/>
      <c r="C725" s="423">
        <v>0</v>
      </c>
      <c r="D725" s="424">
        <v>0</v>
      </c>
      <c r="E725" s="817">
        <v>0</v>
      </c>
      <c r="F725" s="385">
        <v>0</v>
      </c>
      <c r="G725" s="382">
        <v>0</v>
      </c>
      <c r="H725" s="382">
        <v>0</v>
      </c>
      <c r="I725" s="382">
        <v>0</v>
      </c>
      <c r="J725" s="382">
        <v>0</v>
      </c>
      <c r="K725" s="382">
        <v>0</v>
      </c>
      <c r="P725" s="385"/>
      <c r="Q725" s="745">
        <f>IF(F725&lt;&gt;0,+F725/'A-23'!D$114,0)</f>
        <v>0</v>
      </c>
      <c r="R725" s="745">
        <f>IF(G725&lt;&gt;0,+G725/'A-23'!E$114,0)</f>
        <v>0</v>
      </c>
      <c r="S725" s="745">
        <f>IF(H725&lt;&gt;0,+H725/'A-23'!F$114,0)</f>
        <v>0</v>
      </c>
      <c r="T725" s="745">
        <f>IF(I725&lt;&gt;0,+I725/'A-23'!G$114,0)</f>
        <v>0</v>
      </c>
      <c r="U725" s="745">
        <f>IF(J725&lt;&gt;0,+J725/'A-23'!H$114,0)</f>
        <v>0</v>
      </c>
      <c r="V725" s="745">
        <f>IF(K725&lt;&gt;0,+K725/'A-23'!I$114,0)</f>
        <v>0</v>
      </c>
    </row>
    <row r="726" spans="1:22" s="744" customFormat="1" x14ac:dyDescent="0.2">
      <c r="A726" s="5"/>
      <c r="B726" s="249"/>
      <c r="C726" s="423">
        <v>0</v>
      </c>
      <c r="D726" s="424">
        <v>0</v>
      </c>
      <c r="E726" s="817">
        <v>0</v>
      </c>
      <c r="F726" s="385">
        <v>0</v>
      </c>
      <c r="G726" s="382">
        <v>0</v>
      </c>
      <c r="H726" s="382">
        <v>0</v>
      </c>
      <c r="I726" s="382">
        <v>0</v>
      </c>
      <c r="J726" s="382">
        <v>0</v>
      </c>
      <c r="K726" s="382">
        <v>0</v>
      </c>
      <c r="P726" s="385"/>
      <c r="Q726" s="745">
        <f>IF(F726&lt;&gt;0,+F726/'A-23'!D$115,0)</f>
        <v>0</v>
      </c>
      <c r="R726" s="745">
        <f>IF(G726&lt;&gt;0,+G726/'A-23'!E$115,0)</f>
        <v>0</v>
      </c>
      <c r="S726" s="745">
        <f>IF(H726&lt;&gt;0,+H726/'A-23'!F$115,0)</f>
        <v>0</v>
      </c>
      <c r="T726" s="745">
        <f>IF(I726&lt;&gt;0,+I726/'A-23'!G$115,0)</f>
        <v>0</v>
      </c>
      <c r="U726" s="745">
        <f>IF(J726&lt;&gt;0,+J726/'A-23'!H$115,0)</f>
        <v>0</v>
      </c>
      <c r="V726" s="745">
        <f>IF(K726&lt;&gt;0,+K726/'A-23'!I$115,0)</f>
        <v>0</v>
      </c>
    </row>
    <row r="727" spans="1:22" s="744" customFormat="1" x14ac:dyDescent="0.2">
      <c r="A727" s="5"/>
      <c r="B727" s="249"/>
      <c r="C727" s="423">
        <v>0</v>
      </c>
      <c r="D727" s="424">
        <v>0</v>
      </c>
      <c r="E727" s="817">
        <v>0</v>
      </c>
      <c r="F727" s="385">
        <v>0</v>
      </c>
      <c r="G727" s="382">
        <v>0</v>
      </c>
      <c r="H727" s="382">
        <v>0</v>
      </c>
      <c r="I727" s="382">
        <v>0</v>
      </c>
      <c r="J727" s="382">
        <v>0</v>
      </c>
      <c r="K727" s="382">
        <v>0</v>
      </c>
      <c r="P727" s="385"/>
      <c r="Q727" s="745">
        <f>IF(F727&lt;&gt;0,+F727/'A-23'!D$116,0)</f>
        <v>0</v>
      </c>
      <c r="R727" s="745">
        <f>IF(G727&lt;&gt;0,+G727/'A-23'!E$116,0)</f>
        <v>0</v>
      </c>
      <c r="S727" s="745">
        <f>IF(H727&lt;&gt;0,+H727/'A-23'!F$116,0)</f>
        <v>0</v>
      </c>
      <c r="T727" s="745">
        <f>IF(I727&lt;&gt;0,+I727/'A-23'!G$116,0)</f>
        <v>0</v>
      </c>
      <c r="U727" s="745">
        <f>IF(J727&lt;&gt;0,+J727/'A-23'!H$116,0)</f>
        <v>0</v>
      </c>
      <c r="V727" s="745">
        <f>IF(K727&lt;&gt;0,+K727/'A-23'!I$116,0)</f>
        <v>0</v>
      </c>
    </row>
    <row r="728" spans="1:22" s="744" customFormat="1" x14ac:dyDescent="0.2">
      <c r="A728" s="5"/>
      <c r="B728" s="249"/>
      <c r="C728" s="423">
        <v>0</v>
      </c>
      <c r="D728" s="424">
        <v>0</v>
      </c>
      <c r="E728" s="817">
        <v>0</v>
      </c>
      <c r="F728" s="385">
        <v>0</v>
      </c>
      <c r="G728" s="382">
        <v>0</v>
      </c>
      <c r="H728" s="382">
        <v>0</v>
      </c>
      <c r="I728" s="382">
        <v>0</v>
      </c>
      <c r="J728" s="382">
        <v>0</v>
      </c>
      <c r="K728" s="382">
        <v>0</v>
      </c>
      <c r="P728" s="385"/>
      <c r="Q728" s="745">
        <f>IF(F728&lt;&gt;0,+F728/'A-23'!D$117,0)</f>
        <v>0</v>
      </c>
      <c r="R728" s="745">
        <f>IF(G728&lt;&gt;0,+G728/'A-23'!E$117,0)</f>
        <v>0</v>
      </c>
      <c r="S728" s="745">
        <f>IF(H728&lt;&gt;0,+H728/'A-23'!F$117,0)</f>
        <v>0</v>
      </c>
      <c r="T728" s="745">
        <f>IF(I728&lt;&gt;0,+I728/'A-23'!G$117,0)</f>
        <v>0</v>
      </c>
      <c r="U728" s="745">
        <f>IF(J728&lt;&gt;0,+J728/'A-23'!H$117,0)</f>
        <v>0</v>
      </c>
      <c r="V728" s="745">
        <f>IF(K728&lt;&gt;0,+K728/'A-23'!I$117,0)</f>
        <v>0</v>
      </c>
    </row>
    <row r="729" spans="1:22" s="744" customFormat="1" x14ac:dyDescent="0.2">
      <c r="A729" s="5"/>
      <c r="B729" s="249"/>
      <c r="C729" s="423">
        <v>0</v>
      </c>
      <c r="D729" s="424">
        <v>0</v>
      </c>
      <c r="E729" s="817">
        <v>0</v>
      </c>
      <c r="F729" s="385">
        <v>0</v>
      </c>
      <c r="G729" s="382">
        <v>0</v>
      </c>
      <c r="H729" s="382">
        <v>0</v>
      </c>
      <c r="I729" s="382">
        <v>0</v>
      </c>
      <c r="J729" s="382">
        <v>0</v>
      </c>
      <c r="K729" s="382">
        <v>0</v>
      </c>
      <c r="P729" s="385"/>
      <c r="Q729" s="745">
        <f>IF(F729&lt;&gt;0,+F729/'A-23'!D$118,0)</f>
        <v>0</v>
      </c>
      <c r="R729" s="745">
        <f>IF(G729&lt;&gt;0,+G729/'A-23'!E$118,0)</f>
        <v>0</v>
      </c>
      <c r="S729" s="745">
        <f>IF(H729&lt;&gt;0,+H729/'A-23'!F$118,0)</f>
        <v>0</v>
      </c>
      <c r="T729" s="745">
        <f>IF(I729&lt;&gt;0,+I729/'A-23'!G$118,0)</f>
        <v>0</v>
      </c>
      <c r="U729" s="745">
        <f>IF(J729&lt;&gt;0,+J729/'A-23'!H$118,0)</f>
        <v>0</v>
      </c>
      <c r="V729" s="745">
        <f>IF(K729&lt;&gt;0,+K729/'A-23'!I$118,0)</f>
        <v>0</v>
      </c>
    </row>
    <row r="730" spans="1:22" x14ac:dyDescent="0.2">
      <c r="A730" s="5"/>
      <c r="B730" s="249" t="str">
        <f ca="1">+'I-4 History'!B435</f>
        <v>A-24</v>
      </c>
      <c r="C730" s="14" t="str">
        <f ca="1">+'I-4 History'!C435</f>
        <v>N/A</v>
      </c>
      <c r="D730" s="417"/>
      <c r="E730" s="504"/>
      <c r="F730" s="11"/>
      <c r="G730" s="11"/>
      <c r="H730" s="11"/>
      <c r="I730" s="11"/>
      <c r="J730" s="11"/>
      <c r="K730" s="11"/>
      <c r="P730" s="11"/>
      <c r="Q730" s="11"/>
      <c r="R730" s="11"/>
      <c r="S730" s="11"/>
      <c r="T730" s="11"/>
      <c r="U730" s="11"/>
      <c r="V730" s="11"/>
    </row>
    <row r="731" spans="1:22" x14ac:dyDescent="0.2">
      <c r="A731" s="5"/>
      <c r="B731" s="249"/>
      <c r="C731" s="422" t="s">
        <v>74</v>
      </c>
      <c r="D731" s="415"/>
      <c r="E731" s="504"/>
      <c r="F731" s="11"/>
      <c r="G731" s="11"/>
      <c r="H731" s="11"/>
      <c r="I731" s="11"/>
      <c r="J731" s="11"/>
      <c r="K731" s="11"/>
      <c r="P731" s="11"/>
      <c r="Q731" s="11"/>
      <c r="R731" s="11"/>
      <c r="S731" s="11"/>
      <c r="T731" s="11"/>
      <c r="U731" s="11"/>
      <c r="V731" s="11"/>
    </row>
    <row r="732" spans="1:22" x14ac:dyDescent="0.2">
      <c r="A732" s="5"/>
      <c r="B732" s="249"/>
      <c r="C732" s="423" t="str">
        <f t="array" ref="C732:D737">+'A-24'!$A$77:$B$82</f>
        <v>Output Growth</v>
      </c>
      <c r="D732" s="424" t="str">
        <v>Other</v>
      </c>
      <c r="E732" s="817">
        <f t="array" ref="E732:K737" ca="1">+'A-24'!$N$77:$T$82</f>
        <v>0</v>
      </c>
      <c r="F732" s="385">
        <f ca="1"/>
        <v>0</v>
      </c>
      <c r="G732" s="382">
        <f ca="1"/>
        <v>0</v>
      </c>
      <c r="H732" s="382">
        <f ca="1"/>
        <v>0</v>
      </c>
      <c r="I732" s="382">
        <f ca="1"/>
        <v>0</v>
      </c>
      <c r="J732" s="382">
        <f ca="1"/>
        <v>0</v>
      </c>
      <c r="K732" s="382">
        <f ca="1"/>
        <v>0</v>
      </c>
      <c r="L732" s="764"/>
      <c r="M732" s="764"/>
      <c r="N732" s="764"/>
      <c r="O732" s="764"/>
      <c r="P732" s="385"/>
      <c r="Q732" s="745">
        <f ca="1">IF(F732&lt;&gt;0,+F732/'A-24'!D$77,0)</f>
        <v>0</v>
      </c>
      <c r="R732" s="745">
        <f ca="1">IF(G732&lt;&gt;0,+G732/'A-24'!E$77,0)</f>
        <v>0</v>
      </c>
      <c r="S732" s="745">
        <f ca="1">IF(H732&lt;&gt;0,+H732/'A-24'!F$77,0)</f>
        <v>0</v>
      </c>
      <c r="T732" s="745">
        <f ca="1">IF(I732&lt;&gt;0,+I732/'A-24'!G$77,0)</f>
        <v>0</v>
      </c>
      <c r="U732" s="745">
        <f ca="1">IF(J732&lt;&gt;0,+J732/'A-24'!H$77,0)</f>
        <v>0</v>
      </c>
      <c r="V732" s="745">
        <f ca="1">IF(K732&lt;&gt;0,+K732/'A-24'!I$77,0)</f>
        <v>0</v>
      </c>
    </row>
    <row r="733" spans="1:22" x14ac:dyDescent="0.2">
      <c r="A733" s="5"/>
      <c r="B733" s="249"/>
      <c r="C733" s="423" t="str">
        <v>Productivity Growth</v>
      </c>
      <c r="D733" s="424" t="str">
        <v>Other</v>
      </c>
      <c r="E733" s="817">
        <f ca="1"/>
        <v>0</v>
      </c>
      <c r="F733" s="385">
        <f ca="1"/>
        <v>0</v>
      </c>
      <c r="G733" s="382">
        <f ca="1"/>
        <v>0</v>
      </c>
      <c r="H733" s="382">
        <f ca="1"/>
        <v>0</v>
      </c>
      <c r="I733" s="382">
        <f ca="1"/>
        <v>0</v>
      </c>
      <c r="J733" s="382">
        <f ca="1"/>
        <v>0</v>
      </c>
      <c r="K733" s="382">
        <f ca="1"/>
        <v>0</v>
      </c>
      <c r="L733" s="764"/>
      <c r="M733" s="764"/>
      <c r="N733" s="764"/>
      <c r="O733" s="764"/>
      <c r="P733" s="385"/>
      <c r="Q733" s="745">
        <f ca="1">IF(F733&lt;&gt;0,+F733/'A-24'!D$78,0)</f>
        <v>0</v>
      </c>
      <c r="R733" s="745">
        <f ca="1">IF(G733&lt;&gt;0,+G733/'A-24'!E$78,0)</f>
        <v>0</v>
      </c>
      <c r="S733" s="745">
        <f ca="1">IF(H733&lt;&gt;0,+H733/'A-24'!F$78,0)</f>
        <v>0</v>
      </c>
      <c r="T733" s="745">
        <f ca="1">IF(I733&lt;&gt;0,+I733/'A-24'!G$78,0)</f>
        <v>0</v>
      </c>
      <c r="U733" s="745">
        <f ca="1">IF(J733&lt;&gt;0,+J733/'A-24'!H$78,0)</f>
        <v>0</v>
      </c>
      <c r="V733" s="745">
        <f ca="1">IF(K733&lt;&gt;0,+K733/'A-24'!I$78,0)</f>
        <v>0</v>
      </c>
    </row>
    <row r="734" spans="1:22" x14ac:dyDescent="0.2">
      <c r="A734" s="5"/>
      <c r="B734" s="249"/>
      <c r="C734" s="423">
        <v>0</v>
      </c>
      <c r="D734" s="424">
        <v>0</v>
      </c>
      <c r="E734" s="817">
        <v>0</v>
      </c>
      <c r="F734" s="385">
        <v>0</v>
      </c>
      <c r="G734" s="382">
        <v>0</v>
      </c>
      <c r="H734" s="382">
        <v>0</v>
      </c>
      <c r="I734" s="382">
        <v>0</v>
      </c>
      <c r="J734" s="382">
        <v>0</v>
      </c>
      <c r="K734" s="382">
        <v>0</v>
      </c>
      <c r="L734" s="764"/>
      <c r="M734" s="764"/>
      <c r="N734" s="764"/>
      <c r="O734" s="764"/>
      <c r="P734" s="385"/>
      <c r="Q734" s="745">
        <f>IF(F734&lt;&gt;0,+F734/'A-24'!D$79,0)</f>
        <v>0</v>
      </c>
      <c r="R734" s="745">
        <f>IF(G734&lt;&gt;0,+G734/'A-24'!E$79,0)</f>
        <v>0</v>
      </c>
      <c r="S734" s="745">
        <f>IF(H734&lt;&gt;0,+H734/'A-24'!F$79,0)</f>
        <v>0</v>
      </c>
      <c r="T734" s="745">
        <f>IF(I734&lt;&gt;0,+I734/'A-24'!G$79,0)</f>
        <v>0</v>
      </c>
      <c r="U734" s="745">
        <f>IF(J734&lt;&gt;0,+J734/'A-24'!H$79,0)</f>
        <v>0</v>
      </c>
      <c r="V734" s="745">
        <f>IF(K734&lt;&gt;0,+K734/'A-24'!I$79,0)</f>
        <v>0</v>
      </c>
    </row>
    <row r="735" spans="1:22" s="764" customFormat="1" x14ac:dyDescent="0.2">
      <c r="A735" s="5"/>
      <c r="B735" s="249"/>
      <c r="C735" s="423">
        <v>0</v>
      </c>
      <c r="D735" s="424">
        <v>0</v>
      </c>
      <c r="E735" s="817">
        <v>0</v>
      </c>
      <c r="F735" s="385">
        <v>0</v>
      </c>
      <c r="G735" s="382">
        <v>0</v>
      </c>
      <c r="H735" s="382">
        <v>0</v>
      </c>
      <c r="I735" s="382">
        <v>0</v>
      </c>
      <c r="J735" s="382">
        <v>0</v>
      </c>
      <c r="K735" s="382">
        <v>0</v>
      </c>
      <c r="P735" s="385"/>
      <c r="Q735" s="745">
        <f>IF(F735&lt;&gt;0,+F735/'A-24'!D$80,0)</f>
        <v>0</v>
      </c>
      <c r="R735" s="745">
        <f>IF(G735&lt;&gt;0,+G735/'A-24'!E$80,0)</f>
        <v>0</v>
      </c>
      <c r="S735" s="745">
        <f>IF(H735&lt;&gt;0,+H735/'A-24'!F$80,0)</f>
        <v>0</v>
      </c>
      <c r="T735" s="745">
        <f>IF(I735&lt;&gt;0,+I735/'A-24'!G$80,0)</f>
        <v>0</v>
      </c>
      <c r="U735" s="745">
        <f>IF(J735&lt;&gt;0,+J735/'A-24'!H$80,0)</f>
        <v>0</v>
      </c>
      <c r="V735" s="745">
        <f>IF(K735&lt;&gt;0,+K735/'A-24'!I$80,0)</f>
        <v>0</v>
      </c>
    </row>
    <row r="736" spans="1:22" s="764" customFormat="1" x14ac:dyDescent="0.2">
      <c r="A736" s="5"/>
      <c r="B736" s="249"/>
      <c r="C736" s="423">
        <v>0</v>
      </c>
      <c r="D736" s="424">
        <v>0</v>
      </c>
      <c r="E736" s="817">
        <v>0</v>
      </c>
      <c r="F736" s="385">
        <v>0</v>
      </c>
      <c r="G736" s="382">
        <v>0</v>
      </c>
      <c r="H736" s="382">
        <v>0</v>
      </c>
      <c r="I736" s="382">
        <v>0</v>
      </c>
      <c r="J736" s="382">
        <v>0</v>
      </c>
      <c r="K736" s="382">
        <v>0</v>
      </c>
      <c r="P736" s="385"/>
      <c r="Q736" s="745">
        <f>IF(F736&lt;&gt;0,+F736/'A-24'!D$81,0)</f>
        <v>0</v>
      </c>
      <c r="R736" s="745">
        <f>IF(G736&lt;&gt;0,+G736/'A-24'!E$81,0)</f>
        <v>0</v>
      </c>
      <c r="S736" s="745">
        <f>IF(H736&lt;&gt;0,+H736/'A-24'!F$81,0)</f>
        <v>0</v>
      </c>
      <c r="T736" s="745">
        <f>IF(I736&lt;&gt;0,+I736/'A-24'!G$81,0)</f>
        <v>0</v>
      </c>
      <c r="U736" s="745">
        <f>IF(J736&lt;&gt;0,+J736/'A-24'!H$81,0)</f>
        <v>0</v>
      </c>
      <c r="V736" s="745">
        <f>IF(K736&lt;&gt;0,+K736/'A-24'!I$81,0)</f>
        <v>0</v>
      </c>
    </row>
    <row r="737" spans="1:22" s="764" customFormat="1" x14ac:dyDescent="0.2">
      <c r="A737" s="5"/>
      <c r="B737" s="249"/>
      <c r="C737" s="423">
        <v>0</v>
      </c>
      <c r="D737" s="424">
        <v>0</v>
      </c>
      <c r="E737" s="817">
        <v>0</v>
      </c>
      <c r="F737" s="385">
        <v>0</v>
      </c>
      <c r="G737" s="382">
        <v>0</v>
      </c>
      <c r="H737" s="382">
        <v>0</v>
      </c>
      <c r="I737" s="382">
        <v>0</v>
      </c>
      <c r="J737" s="382">
        <v>0</v>
      </c>
      <c r="K737" s="382">
        <v>0</v>
      </c>
      <c r="P737" s="385"/>
      <c r="Q737" s="745">
        <f>IF(F737&lt;&gt;0,+F737/'A-24'!D$82,0)</f>
        <v>0</v>
      </c>
      <c r="R737" s="745">
        <f>IF(G737&lt;&gt;0,+G737/'A-24'!E$82,0)</f>
        <v>0</v>
      </c>
      <c r="S737" s="745">
        <f>IF(H737&lt;&gt;0,+H737/'A-24'!F$82,0)</f>
        <v>0</v>
      </c>
      <c r="T737" s="745">
        <f>IF(I737&lt;&gt;0,+I737/'A-24'!G$82,0)</f>
        <v>0</v>
      </c>
      <c r="U737" s="745">
        <f>IF(J737&lt;&gt;0,+J737/'A-24'!H$82,0)</f>
        <v>0</v>
      </c>
      <c r="V737" s="745">
        <f>IF(K737&lt;&gt;0,+K737/'A-24'!I$82,0)</f>
        <v>0</v>
      </c>
    </row>
    <row r="738" spans="1:22" x14ac:dyDescent="0.2">
      <c r="A738" s="5"/>
      <c r="B738" s="249"/>
      <c r="C738" s="422" t="s">
        <v>73</v>
      </c>
      <c r="D738" s="416"/>
      <c r="E738" s="818"/>
      <c r="F738" s="386"/>
      <c r="G738" s="384"/>
      <c r="H738" s="384"/>
      <c r="I738" s="384"/>
      <c r="J738" s="384"/>
      <c r="K738" s="384"/>
      <c r="P738" s="386"/>
      <c r="Q738" s="384"/>
      <c r="R738" s="384"/>
      <c r="S738" s="384"/>
      <c r="T738" s="384"/>
      <c r="U738" s="384"/>
      <c r="V738" s="384"/>
    </row>
    <row r="739" spans="1:22" s="744" customFormat="1" x14ac:dyDescent="0.2">
      <c r="A739" s="5"/>
      <c r="B739" s="249"/>
      <c r="C739" s="423" t="str">
        <f t="array" ref="C739:D744">+'A-24'!$A$113:$B$119</f>
        <v>Labour</v>
      </c>
      <c r="D739" s="424" t="str">
        <v>Other</v>
      </c>
      <c r="E739" s="817">
        <f t="array" ref="E739:K744" ca="1">+'A-24'!$N$113:$T$119</f>
        <v>0</v>
      </c>
      <c r="F739" s="385">
        <f ca="1"/>
        <v>0</v>
      </c>
      <c r="G739" s="382">
        <f ca="1"/>
        <v>0</v>
      </c>
      <c r="H739" s="382">
        <f ca="1"/>
        <v>0</v>
      </c>
      <c r="I739" s="382">
        <f ca="1"/>
        <v>0</v>
      </c>
      <c r="J739" s="382">
        <f ca="1"/>
        <v>0</v>
      </c>
      <c r="K739" s="382">
        <f ca="1"/>
        <v>0</v>
      </c>
      <c r="P739" s="385"/>
      <c r="Q739" s="745">
        <f ca="1">IF(F739&lt;&gt;0,+F739/'A-24'!D$113,0)</f>
        <v>0</v>
      </c>
      <c r="R739" s="745">
        <f ca="1">IF(G739&lt;&gt;0,+G739/'A-24'!E$113,0)</f>
        <v>0</v>
      </c>
      <c r="S739" s="745">
        <f ca="1">IF(H739&lt;&gt;0,+H739/'A-24'!F$113,0)</f>
        <v>0</v>
      </c>
      <c r="T739" s="745">
        <f ca="1">IF(I739&lt;&gt;0,+I739/'A-24'!G$113,0)</f>
        <v>0</v>
      </c>
      <c r="U739" s="745">
        <f ca="1">IF(J739&lt;&gt;0,+J739/'A-24'!H$113,0)</f>
        <v>0</v>
      </c>
      <c r="V739" s="745">
        <f ca="1">IF(K739&lt;&gt;0,+K739/'A-24'!I$113,0)</f>
        <v>0</v>
      </c>
    </row>
    <row r="740" spans="1:22" s="744" customFormat="1" x14ac:dyDescent="0.2">
      <c r="A740" s="5"/>
      <c r="B740" s="249"/>
      <c r="C740" s="423">
        <v>0</v>
      </c>
      <c r="D740" s="424">
        <v>0</v>
      </c>
      <c r="E740" s="817">
        <v>0</v>
      </c>
      <c r="F740" s="385">
        <v>0</v>
      </c>
      <c r="G740" s="382">
        <v>0</v>
      </c>
      <c r="H740" s="382">
        <v>0</v>
      </c>
      <c r="I740" s="382">
        <v>0</v>
      </c>
      <c r="J740" s="382">
        <v>0</v>
      </c>
      <c r="K740" s="382">
        <v>0</v>
      </c>
      <c r="P740" s="385"/>
      <c r="Q740" s="745">
        <f>IF(F740&lt;&gt;0,+F740/'A-24'!D$114,0)</f>
        <v>0</v>
      </c>
      <c r="R740" s="745">
        <f>IF(G740&lt;&gt;0,+G740/'A-24'!E$114,0)</f>
        <v>0</v>
      </c>
      <c r="S740" s="745">
        <f>IF(H740&lt;&gt;0,+H740/'A-24'!F$114,0)</f>
        <v>0</v>
      </c>
      <c r="T740" s="745">
        <f>IF(I740&lt;&gt;0,+I740/'A-24'!G$114,0)</f>
        <v>0</v>
      </c>
      <c r="U740" s="745">
        <f>IF(J740&lt;&gt;0,+J740/'A-24'!H$114,0)</f>
        <v>0</v>
      </c>
      <c r="V740" s="745">
        <f>IF(K740&lt;&gt;0,+K740/'A-24'!I$114,0)</f>
        <v>0</v>
      </c>
    </row>
    <row r="741" spans="1:22" s="744" customFormat="1" x14ac:dyDescent="0.2">
      <c r="A741" s="5"/>
      <c r="B741" s="249"/>
      <c r="C741" s="423">
        <v>0</v>
      </c>
      <c r="D741" s="424">
        <v>0</v>
      </c>
      <c r="E741" s="817">
        <v>0</v>
      </c>
      <c r="F741" s="385">
        <v>0</v>
      </c>
      <c r="G741" s="382">
        <v>0</v>
      </c>
      <c r="H741" s="382">
        <v>0</v>
      </c>
      <c r="I741" s="382">
        <v>0</v>
      </c>
      <c r="J741" s="382">
        <v>0</v>
      </c>
      <c r="K741" s="382">
        <v>0</v>
      </c>
      <c r="P741" s="385"/>
      <c r="Q741" s="745">
        <f>IF(F741&lt;&gt;0,+F741/'A-24'!D$115,0)</f>
        <v>0</v>
      </c>
      <c r="R741" s="745">
        <f>IF(G741&lt;&gt;0,+G741/'A-24'!E$115,0)</f>
        <v>0</v>
      </c>
      <c r="S741" s="745">
        <f>IF(H741&lt;&gt;0,+H741/'A-24'!F$115,0)</f>
        <v>0</v>
      </c>
      <c r="T741" s="745">
        <f>IF(I741&lt;&gt;0,+I741/'A-24'!G$115,0)</f>
        <v>0</v>
      </c>
      <c r="U741" s="745">
        <f>IF(J741&lt;&gt;0,+J741/'A-24'!H$115,0)</f>
        <v>0</v>
      </c>
      <c r="V741" s="745">
        <f>IF(K741&lt;&gt;0,+K741/'A-24'!I$115,0)</f>
        <v>0</v>
      </c>
    </row>
    <row r="742" spans="1:22" s="744" customFormat="1" x14ac:dyDescent="0.2">
      <c r="A742" s="5"/>
      <c r="B742" s="249"/>
      <c r="C742" s="423">
        <v>0</v>
      </c>
      <c r="D742" s="424">
        <v>0</v>
      </c>
      <c r="E742" s="817">
        <v>0</v>
      </c>
      <c r="F742" s="385">
        <v>0</v>
      </c>
      <c r="G742" s="382">
        <v>0</v>
      </c>
      <c r="H742" s="382">
        <v>0</v>
      </c>
      <c r="I742" s="382">
        <v>0</v>
      </c>
      <c r="J742" s="382">
        <v>0</v>
      </c>
      <c r="K742" s="382">
        <v>0</v>
      </c>
      <c r="P742" s="385"/>
      <c r="Q742" s="745">
        <f>IF(F742&lt;&gt;0,+F742/'A-24'!D$116,0)</f>
        <v>0</v>
      </c>
      <c r="R742" s="745">
        <f>IF(G742&lt;&gt;0,+G742/'A-24'!E$116,0)</f>
        <v>0</v>
      </c>
      <c r="S742" s="745">
        <f>IF(H742&lt;&gt;0,+H742/'A-24'!F$116,0)</f>
        <v>0</v>
      </c>
      <c r="T742" s="745">
        <f>IF(I742&lt;&gt;0,+I742/'A-24'!G$116,0)</f>
        <v>0</v>
      </c>
      <c r="U742" s="745">
        <f>IF(J742&lt;&gt;0,+J742/'A-24'!H$116,0)</f>
        <v>0</v>
      </c>
      <c r="V742" s="745">
        <f>IF(K742&lt;&gt;0,+K742/'A-24'!I$116,0)</f>
        <v>0</v>
      </c>
    </row>
    <row r="743" spans="1:22" s="744" customFormat="1" x14ac:dyDescent="0.2">
      <c r="A743" s="5"/>
      <c r="B743" s="249"/>
      <c r="C743" s="423">
        <v>0</v>
      </c>
      <c r="D743" s="424">
        <v>0</v>
      </c>
      <c r="E743" s="817">
        <v>0</v>
      </c>
      <c r="F743" s="385">
        <v>0</v>
      </c>
      <c r="G743" s="382">
        <v>0</v>
      </c>
      <c r="H743" s="382">
        <v>0</v>
      </c>
      <c r="I743" s="382">
        <v>0</v>
      </c>
      <c r="J743" s="382">
        <v>0</v>
      </c>
      <c r="K743" s="382">
        <v>0</v>
      </c>
      <c r="P743" s="385"/>
      <c r="Q743" s="745">
        <f>IF(F743&lt;&gt;0,+F743/'A-24'!D$117,0)</f>
        <v>0</v>
      </c>
      <c r="R743" s="745">
        <f>IF(G743&lt;&gt;0,+G743/'A-24'!E$117,0)</f>
        <v>0</v>
      </c>
      <c r="S743" s="745">
        <f>IF(H743&lt;&gt;0,+H743/'A-24'!F$117,0)</f>
        <v>0</v>
      </c>
      <c r="T743" s="745">
        <f>IF(I743&lt;&gt;0,+I743/'A-24'!G$117,0)</f>
        <v>0</v>
      </c>
      <c r="U743" s="745">
        <f>IF(J743&lt;&gt;0,+J743/'A-24'!H$117,0)</f>
        <v>0</v>
      </c>
      <c r="V743" s="745">
        <f>IF(K743&lt;&gt;0,+K743/'A-24'!I$117,0)</f>
        <v>0</v>
      </c>
    </row>
    <row r="744" spans="1:22" s="744" customFormat="1" x14ac:dyDescent="0.2">
      <c r="A744" s="5"/>
      <c r="B744" s="249"/>
      <c r="C744" s="423">
        <v>0</v>
      </c>
      <c r="D744" s="424">
        <v>0</v>
      </c>
      <c r="E744" s="817">
        <v>0</v>
      </c>
      <c r="F744" s="385">
        <v>0</v>
      </c>
      <c r="G744" s="382">
        <v>0</v>
      </c>
      <c r="H744" s="382">
        <v>0</v>
      </c>
      <c r="I744" s="382">
        <v>0</v>
      </c>
      <c r="J744" s="382">
        <v>0</v>
      </c>
      <c r="K744" s="382">
        <v>0</v>
      </c>
      <c r="P744" s="385"/>
      <c r="Q744" s="745">
        <f>IF(F744&lt;&gt;0,+F744/'A-24'!D$118,0)</f>
        <v>0</v>
      </c>
      <c r="R744" s="745">
        <f>IF(G744&lt;&gt;0,+G744/'A-24'!E$118,0)</f>
        <v>0</v>
      </c>
      <c r="S744" s="745">
        <f>IF(H744&lt;&gt;0,+H744/'A-24'!F$118,0)</f>
        <v>0</v>
      </c>
      <c r="T744" s="745">
        <f>IF(I744&lt;&gt;0,+I744/'A-24'!G$118,0)</f>
        <v>0</v>
      </c>
      <c r="U744" s="745">
        <f>IF(J744&lt;&gt;0,+J744/'A-24'!H$118,0)</f>
        <v>0</v>
      </c>
      <c r="V744" s="745">
        <f>IF(K744&lt;&gt;0,+K744/'A-24'!I$118,0)</f>
        <v>0</v>
      </c>
    </row>
    <row r="745" spans="1:22" x14ac:dyDescent="0.2">
      <c r="A745" s="5"/>
      <c r="B745" s="249" t="str">
        <f ca="1">+'I-4 History'!B444</f>
        <v>A-25</v>
      </c>
      <c r="C745" s="14" t="str">
        <f ca="1">+'I-4 History'!C444</f>
        <v>N/A</v>
      </c>
      <c r="D745" s="417"/>
      <c r="E745" s="504"/>
      <c r="F745" s="11"/>
      <c r="G745" s="11"/>
      <c r="H745" s="11"/>
      <c r="I745" s="11"/>
      <c r="J745" s="11"/>
      <c r="K745" s="11"/>
      <c r="P745" s="11"/>
      <c r="Q745" s="11"/>
      <c r="R745" s="11"/>
      <c r="S745" s="11"/>
      <c r="T745" s="11"/>
      <c r="U745" s="11"/>
      <c r="V745" s="11"/>
    </row>
    <row r="746" spans="1:22" x14ac:dyDescent="0.2">
      <c r="A746" s="5"/>
      <c r="B746" s="249"/>
      <c r="C746" s="422" t="s">
        <v>74</v>
      </c>
      <c r="D746" s="415"/>
      <c r="E746" s="504"/>
      <c r="F746" s="11"/>
      <c r="G746" s="11"/>
      <c r="H746" s="11"/>
      <c r="I746" s="11"/>
      <c r="J746" s="11"/>
      <c r="K746" s="11"/>
      <c r="P746" s="11"/>
      <c r="Q746" s="11"/>
      <c r="R746" s="11"/>
      <c r="S746" s="11"/>
      <c r="T746" s="11"/>
      <c r="U746" s="11"/>
      <c r="V746" s="11"/>
    </row>
    <row r="747" spans="1:22" x14ac:dyDescent="0.2">
      <c r="A747" s="5"/>
      <c r="B747" s="249"/>
      <c r="C747" s="423" t="str">
        <f t="array" ref="C747:D752">+'A-25'!$A$77:$B$82</f>
        <v>Output Growth</v>
      </c>
      <c r="D747" s="424" t="str">
        <v>Other</v>
      </c>
      <c r="E747" s="817">
        <f t="array" ref="E747:K752" ca="1">+'A-25'!$N$77:$T$82</f>
        <v>0</v>
      </c>
      <c r="F747" s="385">
        <f ca="1"/>
        <v>0</v>
      </c>
      <c r="G747" s="382">
        <f ca="1"/>
        <v>0</v>
      </c>
      <c r="H747" s="382">
        <f ca="1"/>
        <v>0</v>
      </c>
      <c r="I747" s="382">
        <f ca="1"/>
        <v>0</v>
      </c>
      <c r="J747" s="382">
        <f ca="1"/>
        <v>0</v>
      </c>
      <c r="K747" s="382">
        <f ca="1"/>
        <v>0</v>
      </c>
      <c r="L747" s="764"/>
      <c r="M747" s="764"/>
      <c r="N747" s="764"/>
      <c r="O747" s="764"/>
      <c r="P747" s="385"/>
      <c r="Q747" s="745">
        <f ca="1">IF(F747&lt;&gt;0,+F747/'A-25'!D$77,0)</f>
        <v>0</v>
      </c>
      <c r="R747" s="745">
        <f ca="1">IF(G747&lt;&gt;0,+G747/'A-25'!E$77,0)</f>
        <v>0</v>
      </c>
      <c r="S747" s="745">
        <f ca="1">IF(H747&lt;&gt;0,+H747/'A-25'!F$77,0)</f>
        <v>0</v>
      </c>
      <c r="T747" s="745">
        <f ca="1">IF(I747&lt;&gt;0,+I747/'A-25'!G$77,0)</f>
        <v>0</v>
      </c>
      <c r="U747" s="745">
        <f ca="1">IF(J747&lt;&gt;0,+J747/'A-25'!H$77,0)</f>
        <v>0</v>
      </c>
      <c r="V747" s="745">
        <f ca="1">IF(K747&lt;&gt;0,+K747/'A-25'!I$77,0)</f>
        <v>0</v>
      </c>
    </row>
    <row r="748" spans="1:22" x14ac:dyDescent="0.2">
      <c r="A748" s="5"/>
      <c r="B748" s="249"/>
      <c r="C748" s="423" t="str">
        <v>Productivity Growth</v>
      </c>
      <c r="D748" s="424" t="str">
        <v>Other</v>
      </c>
      <c r="E748" s="817">
        <f ca="1"/>
        <v>0</v>
      </c>
      <c r="F748" s="385">
        <f ca="1"/>
        <v>0</v>
      </c>
      <c r="G748" s="382">
        <f ca="1"/>
        <v>0</v>
      </c>
      <c r="H748" s="382">
        <f ca="1"/>
        <v>0</v>
      </c>
      <c r="I748" s="382">
        <f ca="1"/>
        <v>0</v>
      </c>
      <c r="J748" s="382">
        <f ca="1"/>
        <v>0</v>
      </c>
      <c r="K748" s="382">
        <f ca="1"/>
        <v>0</v>
      </c>
      <c r="L748" s="764"/>
      <c r="M748" s="764"/>
      <c r="N748" s="764"/>
      <c r="O748" s="764"/>
      <c r="P748" s="385"/>
      <c r="Q748" s="745">
        <f ca="1">IF(F748&lt;&gt;0,+F748/'A-25'!D$78,0)</f>
        <v>0</v>
      </c>
      <c r="R748" s="745">
        <f ca="1">IF(G748&lt;&gt;0,+G748/'A-25'!E$78,0)</f>
        <v>0</v>
      </c>
      <c r="S748" s="745">
        <f ca="1">IF(H748&lt;&gt;0,+H748/'A-25'!F$78,0)</f>
        <v>0</v>
      </c>
      <c r="T748" s="745">
        <f ca="1">IF(I748&lt;&gt;0,+I748/'A-25'!G$78,0)</f>
        <v>0</v>
      </c>
      <c r="U748" s="745">
        <f ca="1">IF(J748&lt;&gt;0,+J748/'A-25'!H$78,0)</f>
        <v>0</v>
      </c>
      <c r="V748" s="745">
        <f ca="1">IF(K748&lt;&gt;0,+K748/'A-25'!I$78,0)</f>
        <v>0</v>
      </c>
    </row>
    <row r="749" spans="1:22" x14ac:dyDescent="0.2">
      <c r="A749" s="5"/>
      <c r="B749" s="249"/>
      <c r="C749" s="423">
        <v>0</v>
      </c>
      <c r="D749" s="424">
        <v>0</v>
      </c>
      <c r="E749" s="817">
        <v>0</v>
      </c>
      <c r="F749" s="385">
        <v>0</v>
      </c>
      <c r="G749" s="382">
        <v>0</v>
      </c>
      <c r="H749" s="382">
        <v>0</v>
      </c>
      <c r="I749" s="382">
        <v>0</v>
      </c>
      <c r="J749" s="382">
        <v>0</v>
      </c>
      <c r="K749" s="382">
        <v>0</v>
      </c>
      <c r="L749" s="764"/>
      <c r="M749" s="764"/>
      <c r="N749" s="764"/>
      <c r="O749" s="764"/>
      <c r="P749" s="385"/>
      <c r="Q749" s="745">
        <f>IF(F749&lt;&gt;0,+F749/'A-25'!D$79,0)</f>
        <v>0</v>
      </c>
      <c r="R749" s="745">
        <f>IF(G749&lt;&gt;0,+G749/'A-25'!E$79,0)</f>
        <v>0</v>
      </c>
      <c r="S749" s="745">
        <f>IF(H749&lt;&gt;0,+H749/'A-25'!F$79,0)</f>
        <v>0</v>
      </c>
      <c r="T749" s="745">
        <f>IF(I749&lt;&gt;0,+I749/'A-25'!G$79,0)</f>
        <v>0</v>
      </c>
      <c r="U749" s="745">
        <f>IF(J749&lt;&gt;0,+J749/'A-25'!H$79,0)</f>
        <v>0</v>
      </c>
      <c r="V749" s="745">
        <f>IF(K749&lt;&gt;0,+K749/'A-25'!I$79,0)</f>
        <v>0</v>
      </c>
    </row>
    <row r="750" spans="1:22" s="764" customFormat="1" x14ac:dyDescent="0.2">
      <c r="A750" s="5"/>
      <c r="B750" s="249"/>
      <c r="C750" s="423">
        <v>0</v>
      </c>
      <c r="D750" s="424">
        <v>0</v>
      </c>
      <c r="E750" s="817">
        <v>0</v>
      </c>
      <c r="F750" s="385">
        <v>0</v>
      </c>
      <c r="G750" s="382">
        <v>0</v>
      </c>
      <c r="H750" s="382">
        <v>0</v>
      </c>
      <c r="I750" s="382">
        <v>0</v>
      </c>
      <c r="J750" s="382">
        <v>0</v>
      </c>
      <c r="K750" s="382">
        <v>0</v>
      </c>
      <c r="P750" s="385"/>
      <c r="Q750" s="745">
        <f>IF(F750&lt;&gt;0,+F750/'A-25'!D$80,0)</f>
        <v>0</v>
      </c>
      <c r="R750" s="745">
        <f>IF(G750&lt;&gt;0,+G750/'A-25'!E$80,0)</f>
        <v>0</v>
      </c>
      <c r="S750" s="745">
        <f>IF(H750&lt;&gt;0,+H750/'A-25'!F$80,0)</f>
        <v>0</v>
      </c>
      <c r="T750" s="745">
        <f>IF(I750&lt;&gt;0,+I750/'A-25'!G$80,0)</f>
        <v>0</v>
      </c>
      <c r="U750" s="745">
        <f>IF(J750&lt;&gt;0,+J750/'A-25'!H$80,0)</f>
        <v>0</v>
      </c>
      <c r="V750" s="745">
        <f>IF(K750&lt;&gt;0,+K750/'A-25'!I$80,0)</f>
        <v>0</v>
      </c>
    </row>
    <row r="751" spans="1:22" s="764" customFormat="1" x14ac:dyDescent="0.2">
      <c r="A751" s="5"/>
      <c r="B751" s="249"/>
      <c r="C751" s="423">
        <v>0</v>
      </c>
      <c r="D751" s="424">
        <v>0</v>
      </c>
      <c r="E751" s="817">
        <v>0</v>
      </c>
      <c r="F751" s="385">
        <v>0</v>
      </c>
      <c r="G751" s="382">
        <v>0</v>
      </c>
      <c r="H751" s="382">
        <v>0</v>
      </c>
      <c r="I751" s="382">
        <v>0</v>
      </c>
      <c r="J751" s="382">
        <v>0</v>
      </c>
      <c r="K751" s="382">
        <v>0</v>
      </c>
      <c r="P751" s="385"/>
      <c r="Q751" s="745">
        <f>IF(F751&lt;&gt;0,+F751/'A-25'!D$81,0)</f>
        <v>0</v>
      </c>
      <c r="R751" s="745">
        <f>IF(G751&lt;&gt;0,+G751/'A-25'!E$81,0)</f>
        <v>0</v>
      </c>
      <c r="S751" s="745">
        <f>IF(H751&lt;&gt;0,+H751/'A-25'!F$81,0)</f>
        <v>0</v>
      </c>
      <c r="T751" s="745">
        <f>IF(I751&lt;&gt;0,+I751/'A-25'!G$81,0)</f>
        <v>0</v>
      </c>
      <c r="U751" s="745">
        <f>IF(J751&lt;&gt;0,+J751/'A-25'!H$81,0)</f>
        <v>0</v>
      </c>
      <c r="V751" s="745">
        <f>IF(K751&lt;&gt;0,+K751/'A-25'!I$81,0)</f>
        <v>0</v>
      </c>
    </row>
    <row r="752" spans="1:22" s="764" customFormat="1" x14ac:dyDescent="0.2">
      <c r="A752" s="5"/>
      <c r="B752" s="249"/>
      <c r="C752" s="423">
        <v>0</v>
      </c>
      <c r="D752" s="424">
        <v>0</v>
      </c>
      <c r="E752" s="817">
        <v>0</v>
      </c>
      <c r="F752" s="385">
        <v>0</v>
      </c>
      <c r="G752" s="382">
        <v>0</v>
      </c>
      <c r="H752" s="382">
        <v>0</v>
      </c>
      <c r="I752" s="382">
        <v>0</v>
      </c>
      <c r="J752" s="382">
        <v>0</v>
      </c>
      <c r="K752" s="382">
        <v>0</v>
      </c>
      <c r="P752" s="385"/>
      <c r="Q752" s="745">
        <f>IF(F752&lt;&gt;0,+F752/'A-25'!D$82,0)</f>
        <v>0</v>
      </c>
      <c r="R752" s="745">
        <f>IF(G752&lt;&gt;0,+G752/'A-25'!E$82,0)</f>
        <v>0</v>
      </c>
      <c r="S752" s="745">
        <f>IF(H752&lt;&gt;0,+H752/'A-25'!F$82,0)</f>
        <v>0</v>
      </c>
      <c r="T752" s="745">
        <f>IF(I752&lt;&gt;0,+I752/'A-25'!G$82,0)</f>
        <v>0</v>
      </c>
      <c r="U752" s="745">
        <f>IF(J752&lt;&gt;0,+J752/'A-25'!H$82,0)</f>
        <v>0</v>
      </c>
      <c r="V752" s="745">
        <f>IF(K752&lt;&gt;0,+K752/'A-25'!I$82,0)</f>
        <v>0</v>
      </c>
    </row>
    <row r="753" spans="1:22" x14ac:dyDescent="0.2">
      <c r="A753" s="5"/>
      <c r="B753" s="249"/>
      <c r="C753" s="422" t="s">
        <v>73</v>
      </c>
      <c r="D753" s="416"/>
      <c r="E753" s="818"/>
      <c r="F753" s="386"/>
      <c r="G753" s="384"/>
      <c r="H753" s="384"/>
      <c r="I753" s="384"/>
      <c r="J753" s="384"/>
      <c r="K753" s="384"/>
      <c r="P753" s="386"/>
      <c r="Q753" s="384"/>
      <c r="R753" s="384"/>
      <c r="S753" s="384"/>
      <c r="T753" s="384"/>
      <c r="U753" s="384"/>
      <c r="V753" s="384"/>
    </row>
    <row r="754" spans="1:22" s="744" customFormat="1" x14ac:dyDescent="0.2">
      <c r="A754" s="5"/>
      <c r="B754" s="249"/>
      <c r="C754" s="423" t="str">
        <f t="array" ref="C754:D759">+'A-25'!$A$113:$B$119</f>
        <v>Labour</v>
      </c>
      <c r="D754" s="424" t="str">
        <v>Other</v>
      </c>
      <c r="E754" s="817">
        <f t="array" ref="E754:K759" ca="1">+'A-25'!$N$113:$T$119</f>
        <v>0</v>
      </c>
      <c r="F754" s="385">
        <f ca="1"/>
        <v>0</v>
      </c>
      <c r="G754" s="382">
        <f ca="1"/>
        <v>0</v>
      </c>
      <c r="H754" s="382">
        <f ca="1"/>
        <v>0</v>
      </c>
      <c r="I754" s="382">
        <f ca="1"/>
        <v>0</v>
      </c>
      <c r="J754" s="382">
        <f ca="1"/>
        <v>0</v>
      </c>
      <c r="K754" s="382">
        <f ca="1"/>
        <v>0</v>
      </c>
      <c r="P754" s="385"/>
      <c r="Q754" s="745">
        <f ca="1">IF(F754&lt;&gt;0,+F754/'A-25'!D$113,0)</f>
        <v>0</v>
      </c>
      <c r="R754" s="745">
        <f ca="1">IF(G754&lt;&gt;0,+G754/'A-25'!E$113,0)</f>
        <v>0</v>
      </c>
      <c r="S754" s="745">
        <f ca="1">IF(H754&lt;&gt;0,+H754/'A-25'!F$113,0)</f>
        <v>0</v>
      </c>
      <c r="T754" s="745">
        <f ca="1">IF(I754&lt;&gt;0,+I754/'A-25'!G$113,0)</f>
        <v>0</v>
      </c>
      <c r="U754" s="745">
        <f ca="1">IF(J754&lt;&gt;0,+J754/'A-25'!H$113,0)</f>
        <v>0</v>
      </c>
      <c r="V754" s="745">
        <f ca="1">IF(K754&lt;&gt;0,+K754/'A-25'!I$113,0)</f>
        <v>0</v>
      </c>
    </row>
    <row r="755" spans="1:22" s="744" customFormat="1" x14ac:dyDescent="0.2">
      <c r="A755" s="5"/>
      <c r="B755" s="249"/>
      <c r="C755" s="423">
        <v>0</v>
      </c>
      <c r="D755" s="424">
        <v>0</v>
      </c>
      <c r="E755" s="817">
        <v>0</v>
      </c>
      <c r="F755" s="385">
        <v>0</v>
      </c>
      <c r="G755" s="382">
        <v>0</v>
      </c>
      <c r="H755" s="382">
        <v>0</v>
      </c>
      <c r="I755" s="382">
        <v>0</v>
      </c>
      <c r="J755" s="382">
        <v>0</v>
      </c>
      <c r="K755" s="382">
        <v>0</v>
      </c>
      <c r="P755" s="385"/>
      <c r="Q755" s="745">
        <f>IF(F755&lt;&gt;0,+F755/'A-25'!D$114,0)</f>
        <v>0</v>
      </c>
      <c r="R755" s="745">
        <f>IF(G755&lt;&gt;0,+G755/'A-25'!E$114,0)</f>
        <v>0</v>
      </c>
      <c r="S755" s="745">
        <f>IF(H755&lt;&gt;0,+H755/'A-25'!F$114,0)</f>
        <v>0</v>
      </c>
      <c r="T755" s="745">
        <f>IF(I755&lt;&gt;0,+I755/'A-25'!G$114,0)</f>
        <v>0</v>
      </c>
      <c r="U755" s="745">
        <f>IF(J755&lt;&gt;0,+J755/'A-25'!H$114,0)</f>
        <v>0</v>
      </c>
      <c r="V755" s="745">
        <f>IF(K755&lt;&gt;0,+K755/'A-25'!I$114,0)</f>
        <v>0</v>
      </c>
    </row>
    <row r="756" spans="1:22" s="744" customFormat="1" x14ac:dyDescent="0.2">
      <c r="A756" s="5"/>
      <c r="B756" s="249"/>
      <c r="C756" s="423">
        <v>0</v>
      </c>
      <c r="D756" s="424">
        <v>0</v>
      </c>
      <c r="E756" s="817">
        <v>0</v>
      </c>
      <c r="F756" s="385">
        <v>0</v>
      </c>
      <c r="G756" s="382">
        <v>0</v>
      </c>
      <c r="H756" s="382">
        <v>0</v>
      </c>
      <c r="I756" s="382">
        <v>0</v>
      </c>
      <c r="J756" s="382">
        <v>0</v>
      </c>
      <c r="K756" s="382">
        <v>0</v>
      </c>
      <c r="P756" s="385"/>
      <c r="Q756" s="745">
        <f>IF(F756&lt;&gt;0,+F756/'A-25'!D$115,0)</f>
        <v>0</v>
      </c>
      <c r="R756" s="745">
        <f>IF(G756&lt;&gt;0,+G756/'A-25'!E$115,0)</f>
        <v>0</v>
      </c>
      <c r="S756" s="745">
        <f>IF(H756&lt;&gt;0,+H756/'A-25'!F$115,0)</f>
        <v>0</v>
      </c>
      <c r="T756" s="745">
        <f>IF(I756&lt;&gt;0,+I756/'A-25'!G$115,0)</f>
        <v>0</v>
      </c>
      <c r="U756" s="745">
        <f>IF(J756&lt;&gt;0,+J756/'A-25'!H$115,0)</f>
        <v>0</v>
      </c>
      <c r="V756" s="745">
        <f>IF(K756&lt;&gt;0,+K756/'A-25'!I$115,0)</f>
        <v>0</v>
      </c>
    </row>
    <row r="757" spans="1:22" s="744" customFormat="1" x14ac:dyDescent="0.2">
      <c r="A757" s="5"/>
      <c r="B757" s="249"/>
      <c r="C757" s="423">
        <v>0</v>
      </c>
      <c r="D757" s="424">
        <v>0</v>
      </c>
      <c r="E757" s="817">
        <v>0</v>
      </c>
      <c r="F757" s="385">
        <v>0</v>
      </c>
      <c r="G757" s="382">
        <v>0</v>
      </c>
      <c r="H757" s="382">
        <v>0</v>
      </c>
      <c r="I757" s="382">
        <v>0</v>
      </c>
      <c r="J757" s="382">
        <v>0</v>
      </c>
      <c r="K757" s="382">
        <v>0</v>
      </c>
      <c r="P757" s="385"/>
      <c r="Q757" s="745">
        <f>IF(F757&lt;&gt;0,+F757/'A-25'!D$116,0)</f>
        <v>0</v>
      </c>
      <c r="R757" s="745">
        <f>IF(G757&lt;&gt;0,+G757/'A-25'!E$116,0)</f>
        <v>0</v>
      </c>
      <c r="S757" s="745">
        <f>IF(H757&lt;&gt;0,+H757/'A-25'!F$116,0)</f>
        <v>0</v>
      </c>
      <c r="T757" s="745">
        <f>IF(I757&lt;&gt;0,+I757/'A-25'!G$116,0)</f>
        <v>0</v>
      </c>
      <c r="U757" s="745">
        <f>IF(J757&lt;&gt;0,+J757/'A-25'!H$116,0)</f>
        <v>0</v>
      </c>
      <c r="V757" s="745">
        <f>IF(K757&lt;&gt;0,+K757/'A-25'!I$116,0)</f>
        <v>0</v>
      </c>
    </row>
    <row r="758" spans="1:22" s="744" customFormat="1" x14ac:dyDescent="0.2">
      <c r="A758" s="5"/>
      <c r="B758" s="249"/>
      <c r="C758" s="423">
        <v>0</v>
      </c>
      <c r="D758" s="424">
        <v>0</v>
      </c>
      <c r="E758" s="817">
        <v>0</v>
      </c>
      <c r="F758" s="385">
        <v>0</v>
      </c>
      <c r="G758" s="382">
        <v>0</v>
      </c>
      <c r="H758" s="382">
        <v>0</v>
      </c>
      <c r="I758" s="382">
        <v>0</v>
      </c>
      <c r="J758" s="382">
        <v>0</v>
      </c>
      <c r="K758" s="382">
        <v>0</v>
      </c>
      <c r="P758" s="385"/>
      <c r="Q758" s="745">
        <f>IF(F758&lt;&gt;0,+F758/'A-25'!D$117,0)</f>
        <v>0</v>
      </c>
      <c r="R758" s="745">
        <f>IF(G758&lt;&gt;0,+G758/'A-25'!E$117,0)</f>
        <v>0</v>
      </c>
      <c r="S758" s="745">
        <f>IF(H758&lt;&gt;0,+H758/'A-25'!F$117,0)</f>
        <v>0</v>
      </c>
      <c r="T758" s="745">
        <f>IF(I758&lt;&gt;0,+I758/'A-25'!G$117,0)</f>
        <v>0</v>
      </c>
      <c r="U758" s="745">
        <f>IF(J758&lt;&gt;0,+J758/'A-25'!H$117,0)</f>
        <v>0</v>
      </c>
      <c r="V758" s="745">
        <f>IF(K758&lt;&gt;0,+K758/'A-25'!I$117,0)</f>
        <v>0</v>
      </c>
    </row>
    <row r="759" spans="1:22" s="744" customFormat="1" x14ac:dyDescent="0.2">
      <c r="A759" s="5"/>
      <c r="B759" s="249"/>
      <c r="C759" s="423">
        <v>0</v>
      </c>
      <c r="D759" s="424">
        <v>0</v>
      </c>
      <c r="E759" s="817">
        <v>0</v>
      </c>
      <c r="F759" s="385">
        <v>0</v>
      </c>
      <c r="G759" s="382">
        <v>0</v>
      </c>
      <c r="H759" s="382">
        <v>0</v>
      </c>
      <c r="I759" s="382">
        <v>0</v>
      </c>
      <c r="J759" s="382">
        <v>0</v>
      </c>
      <c r="K759" s="382">
        <v>0</v>
      </c>
      <c r="P759" s="385"/>
      <c r="Q759" s="745">
        <f>IF(F759&lt;&gt;0,+F759/'A-25'!D$118,0)</f>
        <v>0</v>
      </c>
      <c r="R759" s="745">
        <f>IF(G759&lt;&gt;0,+G759/'A-25'!E$118,0)</f>
        <v>0</v>
      </c>
      <c r="S759" s="745">
        <f>IF(H759&lt;&gt;0,+H759/'A-25'!F$118,0)</f>
        <v>0</v>
      </c>
      <c r="T759" s="745">
        <f>IF(I759&lt;&gt;0,+I759/'A-25'!G$118,0)</f>
        <v>0</v>
      </c>
      <c r="U759" s="745">
        <f>IF(J759&lt;&gt;0,+J759/'A-25'!H$118,0)</f>
        <v>0</v>
      </c>
      <c r="V759" s="745">
        <f>IF(K759&lt;&gt;0,+K759/'A-25'!I$118,0)</f>
        <v>0</v>
      </c>
    </row>
    <row r="760" spans="1:22" x14ac:dyDescent="0.2">
      <c r="A760" s="5"/>
      <c r="B760" s="249" t="str">
        <f ca="1">+'I-4 History'!B453</f>
        <v>A-26</v>
      </c>
      <c r="C760" s="14" t="str">
        <f ca="1">+'I-4 History'!C453</f>
        <v>Training Centre - Apprentice</v>
      </c>
      <c r="D760" s="417"/>
      <c r="E760" s="504"/>
      <c r="F760" s="11"/>
      <c r="G760" s="11"/>
      <c r="H760" s="11"/>
      <c r="I760" s="11"/>
      <c r="J760" s="11"/>
      <c r="K760" s="11"/>
      <c r="P760" s="11"/>
      <c r="Q760" s="11"/>
      <c r="R760" s="11"/>
      <c r="S760" s="11"/>
      <c r="T760" s="11"/>
      <c r="U760" s="11"/>
      <c r="V760" s="11"/>
    </row>
    <row r="761" spans="1:22" x14ac:dyDescent="0.2">
      <c r="A761" s="5"/>
      <c r="B761" s="249"/>
      <c r="C761" s="422" t="s">
        <v>74</v>
      </c>
      <c r="D761" s="415"/>
      <c r="E761" s="504"/>
      <c r="F761" s="11"/>
      <c r="G761" s="11"/>
      <c r="H761" s="11"/>
      <c r="I761" s="11"/>
      <c r="J761" s="11"/>
      <c r="K761" s="11"/>
      <c r="P761" s="11"/>
      <c r="Q761" s="11"/>
      <c r="R761" s="11"/>
      <c r="S761" s="11"/>
      <c r="T761" s="11"/>
      <c r="U761" s="11"/>
      <c r="V761" s="11"/>
    </row>
    <row r="762" spans="1:22" x14ac:dyDescent="0.2">
      <c r="A762" s="5"/>
      <c r="B762" s="249"/>
      <c r="C762" s="423" t="str">
        <f t="array" ref="C762:D767">+'A-26'!$A$77:$B$82</f>
        <v>Output Growth</v>
      </c>
      <c r="D762" s="424" t="str">
        <v>Other</v>
      </c>
      <c r="E762" s="817">
        <f t="array" ref="E762:K767" ca="1">+'A-26'!$N$77:$T$82</f>
        <v>0</v>
      </c>
      <c r="F762" s="385">
        <f ca="1"/>
        <v>0</v>
      </c>
      <c r="G762" s="382">
        <f ca="1"/>
        <v>3.1287062951453359E-3</v>
      </c>
      <c r="H762" s="382">
        <f ca="1"/>
        <v>5.8085378038309861E-3</v>
      </c>
      <c r="I762" s="382">
        <f ca="1"/>
        <v>7.9942297694139061E-3</v>
      </c>
      <c r="J762" s="382">
        <f ca="1"/>
        <v>1.0171270610206852E-2</v>
      </c>
      <c r="K762" s="382">
        <f ca="1"/>
        <v>1.2334695287062011E-2</v>
      </c>
      <c r="L762" s="764"/>
      <c r="M762" s="764"/>
      <c r="N762" s="764"/>
      <c r="O762" s="764"/>
      <c r="P762" s="385"/>
      <c r="Q762" s="745">
        <f ca="1">IF(F762&lt;&gt;0,+F762/'A-26'!D$77,0)</f>
        <v>0</v>
      </c>
      <c r="R762" s="745">
        <f ca="1">IF(G762&lt;&gt;0,+G762/'A-26'!E$77,0)</f>
        <v>0.36035140233377366</v>
      </c>
      <c r="S762" s="745">
        <f ca="1">IF(H762&lt;&gt;0,+H762/'A-26'!F$77,0)</f>
        <v>0.36035140233377366</v>
      </c>
      <c r="T762" s="745">
        <f ca="1">IF(I762&lt;&gt;0,+I762/'A-26'!G$77,0)</f>
        <v>0.36035140233377366</v>
      </c>
      <c r="U762" s="745">
        <f ca="1">IF(J762&lt;&gt;0,+J762/'A-26'!H$77,0)</f>
        <v>0.36035140233377366</v>
      </c>
      <c r="V762" s="745">
        <f ca="1">IF(K762&lt;&gt;0,+K762/'A-26'!I$77,0)</f>
        <v>0.36035140233377366</v>
      </c>
    </row>
    <row r="763" spans="1:22" x14ac:dyDescent="0.2">
      <c r="A763" s="5"/>
      <c r="B763" s="249"/>
      <c r="C763" s="423" t="str">
        <v>Productivity Growth</v>
      </c>
      <c r="D763" s="424" t="str">
        <v>Other</v>
      </c>
      <c r="E763" s="817">
        <f ca="1"/>
        <v>0</v>
      </c>
      <c r="F763" s="385">
        <f ca="1"/>
        <v>0</v>
      </c>
      <c r="G763" s="382">
        <f ca="1"/>
        <v>0</v>
      </c>
      <c r="H763" s="382">
        <f ca="1"/>
        <v>0</v>
      </c>
      <c r="I763" s="382">
        <f ca="1"/>
        <v>0</v>
      </c>
      <c r="J763" s="382">
        <f ca="1"/>
        <v>0</v>
      </c>
      <c r="K763" s="382">
        <f ca="1"/>
        <v>0</v>
      </c>
      <c r="L763" s="764"/>
      <c r="M763" s="764"/>
      <c r="N763" s="764"/>
      <c r="O763" s="764"/>
      <c r="P763" s="385"/>
      <c r="Q763" s="745">
        <f ca="1">IF(F763&lt;&gt;0,+F763/'A-26'!D$78,0)</f>
        <v>0</v>
      </c>
      <c r="R763" s="745">
        <f ca="1">IF(G763&lt;&gt;0,+G763/'A-26'!E$78,0)</f>
        <v>0</v>
      </c>
      <c r="S763" s="745">
        <f ca="1">IF(H763&lt;&gt;0,+H763/'A-26'!F$78,0)</f>
        <v>0</v>
      </c>
      <c r="T763" s="745">
        <f ca="1">IF(I763&lt;&gt;0,+I763/'A-26'!G$78,0)</f>
        <v>0</v>
      </c>
      <c r="U763" s="745">
        <f ca="1">IF(J763&lt;&gt;0,+J763/'A-26'!H$78,0)</f>
        <v>0</v>
      </c>
      <c r="V763" s="745">
        <f ca="1">IF(K763&lt;&gt;0,+K763/'A-26'!I$78,0)</f>
        <v>0</v>
      </c>
    </row>
    <row r="764" spans="1:22" x14ac:dyDescent="0.2">
      <c r="A764" s="5"/>
      <c r="B764" s="249"/>
      <c r="C764" s="423">
        <v>0</v>
      </c>
      <c r="D764" s="424">
        <v>0</v>
      </c>
      <c r="E764" s="817">
        <v>0</v>
      </c>
      <c r="F764" s="385">
        <v>0</v>
      </c>
      <c r="G764" s="382">
        <v>0</v>
      </c>
      <c r="H764" s="382">
        <v>0</v>
      </c>
      <c r="I764" s="382">
        <v>0</v>
      </c>
      <c r="J764" s="382">
        <v>0</v>
      </c>
      <c r="K764" s="382">
        <v>0</v>
      </c>
      <c r="L764" s="764"/>
      <c r="M764" s="764"/>
      <c r="N764" s="764"/>
      <c r="O764" s="764"/>
      <c r="P764" s="385"/>
      <c r="Q764" s="745">
        <f>IF(F764&lt;&gt;0,+F764/'A-26'!D$79,0)</f>
        <v>0</v>
      </c>
      <c r="R764" s="745">
        <f>IF(G764&lt;&gt;0,+G764/'A-26'!E$79,0)</f>
        <v>0</v>
      </c>
      <c r="S764" s="745">
        <f>IF(H764&lt;&gt;0,+H764/'A-26'!F$79,0)</f>
        <v>0</v>
      </c>
      <c r="T764" s="745">
        <f>IF(I764&lt;&gt;0,+I764/'A-26'!G$79,0)</f>
        <v>0</v>
      </c>
      <c r="U764" s="745">
        <f>IF(J764&lt;&gt;0,+J764/'A-26'!H$79,0)</f>
        <v>0</v>
      </c>
      <c r="V764" s="745">
        <f>IF(K764&lt;&gt;0,+K764/'A-26'!I$79,0)</f>
        <v>0</v>
      </c>
    </row>
    <row r="765" spans="1:22" s="764" customFormat="1" x14ac:dyDescent="0.2">
      <c r="A765" s="5"/>
      <c r="B765" s="249"/>
      <c r="C765" s="423">
        <v>0</v>
      </c>
      <c r="D765" s="424">
        <v>0</v>
      </c>
      <c r="E765" s="817">
        <v>0</v>
      </c>
      <c r="F765" s="385">
        <v>0</v>
      </c>
      <c r="G765" s="382">
        <v>0</v>
      </c>
      <c r="H765" s="382">
        <v>0</v>
      </c>
      <c r="I765" s="382">
        <v>0</v>
      </c>
      <c r="J765" s="382">
        <v>0</v>
      </c>
      <c r="K765" s="382">
        <v>0</v>
      </c>
      <c r="P765" s="385"/>
      <c r="Q765" s="745">
        <f>IF(F765&lt;&gt;0,+F765/'A-26'!D$80,0)</f>
        <v>0</v>
      </c>
      <c r="R765" s="745">
        <f>IF(G765&lt;&gt;0,+G765/'A-26'!E$80,0)</f>
        <v>0</v>
      </c>
      <c r="S765" s="745">
        <f>IF(H765&lt;&gt;0,+H765/'A-26'!F$80,0)</f>
        <v>0</v>
      </c>
      <c r="T765" s="745">
        <f>IF(I765&lt;&gt;0,+I765/'A-26'!G$80,0)</f>
        <v>0</v>
      </c>
      <c r="U765" s="745">
        <f>IF(J765&lt;&gt;0,+J765/'A-26'!H$80,0)</f>
        <v>0</v>
      </c>
      <c r="V765" s="745">
        <f>IF(K765&lt;&gt;0,+K765/'A-26'!I$80,0)</f>
        <v>0</v>
      </c>
    </row>
    <row r="766" spans="1:22" s="764" customFormat="1" x14ac:dyDescent="0.2">
      <c r="A766" s="5"/>
      <c r="B766" s="249"/>
      <c r="C766" s="423">
        <v>0</v>
      </c>
      <c r="D766" s="424">
        <v>0</v>
      </c>
      <c r="E766" s="817">
        <v>0</v>
      </c>
      <c r="F766" s="385">
        <v>0</v>
      </c>
      <c r="G766" s="382">
        <v>0</v>
      </c>
      <c r="H766" s="382">
        <v>0</v>
      </c>
      <c r="I766" s="382">
        <v>0</v>
      </c>
      <c r="J766" s="382">
        <v>0</v>
      </c>
      <c r="K766" s="382">
        <v>0</v>
      </c>
      <c r="P766" s="385"/>
      <c r="Q766" s="745">
        <f>IF(F766&lt;&gt;0,+F766/'A-26'!D$81,0)</f>
        <v>0</v>
      </c>
      <c r="R766" s="745">
        <f>IF(G766&lt;&gt;0,+G766/'A-26'!E$81,0)</f>
        <v>0</v>
      </c>
      <c r="S766" s="745">
        <f>IF(H766&lt;&gt;0,+H766/'A-26'!F$81,0)</f>
        <v>0</v>
      </c>
      <c r="T766" s="745">
        <f>IF(I766&lt;&gt;0,+I766/'A-26'!G$81,0)</f>
        <v>0</v>
      </c>
      <c r="U766" s="745">
        <f>IF(J766&lt;&gt;0,+J766/'A-26'!H$81,0)</f>
        <v>0</v>
      </c>
      <c r="V766" s="745">
        <f>IF(K766&lt;&gt;0,+K766/'A-26'!I$81,0)</f>
        <v>0</v>
      </c>
    </row>
    <row r="767" spans="1:22" s="764" customFormat="1" x14ac:dyDescent="0.2">
      <c r="A767" s="5"/>
      <c r="B767" s="249"/>
      <c r="C767" s="423">
        <v>0</v>
      </c>
      <c r="D767" s="424">
        <v>0</v>
      </c>
      <c r="E767" s="817">
        <v>0</v>
      </c>
      <c r="F767" s="385">
        <v>0</v>
      </c>
      <c r="G767" s="382">
        <v>0</v>
      </c>
      <c r="H767" s="382">
        <v>0</v>
      </c>
      <c r="I767" s="382">
        <v>0</v>
      </c>
      <c r="J767" s="382">
        <v>0</v>
      </c>
      <c r="K767" s="382">
        <v>0</v>
      </c>
      <c r="P767" s="385"/>
      <c r="Q767" s="745">
        <f>IF(F767&lt;&gt;0,+F767/'A-26'!D$82,0)</f>
        <v>0</v>
      </c>
      <c r="R767" s="745">
        <f>IF(G767&lt;&gt;0,+G767/'A-26'!E$82,0)</f>
        <v>0</v>
      </c>
      <c r="S767" s="745">
        <f>IF(H767&lt;&gt;0,+H767/'A-26'!F$82,0)</f>
        <v>0</v>
      </c>
      <c r="T767" s="745">
        <f>IF(I767&lt;&gt;0,+I767/'A-26'!G$82,0)</f>
        <v>0</v>
      </c>
      <c r="U767" s="745">
        <f>IF(J767&lt;&gt;0,+J767/'A-26'!H$82,0)</f>
        <v>0</v>
      </c>
      <c r="V767" s="745">
        <f>IF(K767&lt;&gt;0,+K767/'A-26'!I$82,0)</f>
        <v>0</v>
      </c>
    </row>
    <row r="768" spans="1:22" x14ac:dyDescent="0.2">
      <c r="A768" s="5"/>
      <c r="B768" s="249"/>
      <c r="C768" s="422" t="s">
        <v>73</v>
      </c>
      <c r="D768" s="416"/>
      <c r="E768" s="818"/>
      <c r="F768" s="386"/>
      <c r="G768" s="384"/>
      <c r="H768" s="384"/>
      <c r="I768" s="384"/>
      <c r="J768" s="384"/>
      <c r="K768" s="384"/>
      <c r="P768" s="386"/>
      <c r="Q768" s="384"/>
      <c r="R768" s="384"/>
      <c r="S768" s="384"/>
      <c r="T768" s="384"/>
      <c r="U768" s="384"/>
      <c r="V768" s="384"/>
    </row>
    <row r="769" spans="1:22" s="744" customFormat="1" x14ac:dyDescent="0.2">
      <c r="A769" s="5"/>
      <c r="B769" s="249"/>
      <c r="C769" s="423" t="str">
        <f t="array" ref="C769:D774">+'A-26'!$A$113:$B$119</f>
        <v>Labour</v>
      </c>
      <c r="D769" s="424" t="str">
        <v>Other</v>
      </c>
      <c r="E769" s="817">
        <f t="array" ref="E769:K774" ca="1">+'A-26'!$N$113:$T$119</f>
        <v>0</v>
      </c>
      <c r="F769" s="385">
        <f ca="1"/>
        <v>0</v>
      </c>
      <c r="G769" s="382">
        <f ca="1"/>
        <v>1.6936574578362543E-3</v>
      </c>
      <c r="H769" s="382">
        <f ca="1"/>
        <v>4.0497119170933545E-3</v>
      </c>
      <c r="I769" s="382">
        <f ca="1"/>
        <v>6.7683980527112149E-3</v>
      </c>
      <c r="J769" s="382">
        <f ca="1"/>
        <v>9.2663980990520499E-3</v>
      </c>
      <c r="K769" s="382">
        <f ca="1"/>
        <v>1.1517812709011543E-2</v>
      </c>
      <c r="P769" s="385"/>
      <c r="Q769" s="745">
        <f ca="1">IF(F769&lt;&gt;0,+F769/'A-26'!D$113,0)</f>
        <v>0</v>
      </c>
      <c r="R769" s="745">
        <f ca="1">IF(G769&lt;&gt;0,+G769/'A-26'!E$113,0)</f>
        <v>0.363480108628919</v>
      </c>
      <c r="S769" s="745">
        <f ca="1">IF(H769&lt;&gt;0,+H769/'A-26'!F$113,0)</f>
        <v>0.36615994013760467</v>
      </c>
      <c r="T769" s="745">
        <f ca="1">IF(I769&lt;&gt;0,+I769/'A-26'!G$113,0)</f>
        <v>0.36834563210318755</v>
      </c>
      <c r="U769" s="745">
        <f ca="1">IF(J769&lt;&gt;0,+J769/'A-26'!H$113,0)</f>
        <v>0.3705226729439805</v>
      </c>
      <c r="V769" s="745">
        <f ca="1">IF(K769&lt;&gt;0,+K769/'A-26'!I$113,0)</f>
        <v>0.37268609762083565</v>
      </c>
    </row>
    <row r="770" spans="1:22" s="744" customFormat="1" x14ac:dyDescent="0.2">
      <c r="A770" s="5"/>
      <c r="B770" s="249"/>
      <c r="C770" s="423">
        <v>0</v>
      </c>
      <c r="D770" s="424">
        <v>0</v>
      </c>
      <c r="E770" s="817">
        <v>0</v>
      </c>
      <c r="F770" s="385">
        <v>0</v>
      </c>
      <c r="G770" s="382">
        <v>0</v>
      </c>
      <c r="H770" s="382">
        <v>0</v>
      </c>
      <c r="I770" s="382">
        <v>0</v>
      </c>
      <c r="J770" s="382">
        <v>0</v>
      </c>
      <c r="K770" s="382">
        <v>0</v>
      </c>
      <c r="P770" s="385"/>
      <c r="Q770" s="745">
        <f>IF(F770&lt;&gt;0,+F770/'A-26'!D$114,0)</f>
        <v>0</v>
      </c>
      <c r="R770" s="745">
        <f>IF(G770&lt;&gt;0,+G770/'A-26'!E$114,0)</f>
        <v>0</v>
      </c>
      <c r="S770" s="745">
        <f>IF(H770&lt;&gt;0,+H770/'A-26'!F$114,0)</f>
        <v>0</v>
      </c>
      <c r="T770" s="745">
        <f>IF(I770&lt;&gt;0,+I770/'A-26'!G$114,0)</f>
        <v>0</v>
      </c>
      <c r="U770" s="745">
        <f>IF(J770&lt;&gt;0,+J770/'A-26'!H$114,0)</f>
        <v>0</v>
      </c>
      <c r="V770" s="745">
        <f>IF(K770&lt;&gt;0,+K770/'A-26'!I$114,0)</f>
        <v>0</v>
      </c>
    </row>
    <row r="771" spans="1:22" s="744" customFormat="1" x14ac:dyDescent="0.2">
      <c r="A771" s="5"/>
      <c r="B771" s="249"/>
      <c r="C771" s="423">
        <v>0</v>
      </c>
      <c r="D771" s="424">
        <v>0</v>
      </c>
      <c r="E771" s="817">
        <v>0</v>
      </c>
      <c r="F771" s="385">
        <v>0</v>
      </c>
      <c r="G771" s="382">
        <v>0</v>
      </c>
      <c r="H771" s="382">
        <v>0</v>
      </c>
      <c r="I771" s="382">
        <v>0</v>
      </c>
      <c r="J771" s="382">
        <v>0</v>
      </c>
      <c r="K771" s="382">
        <v>0</v>
      </c>
      <c r="P771" s="385"/>
      <c r="Q771" s="745">
        <f>IF(F771&lt;&gt;0,+F771/'A-26'!D$115,0)</f>
        <v>0</v>
      </c>
      <c r="R771" s="745">
        <f>IF(G771&lt;&gt;0,+G771/'A-26'!E$115,0)</f>
        <v>0</v>
      </c>
      <c r="S771" s="745">
        <f>IF(H771&lt;&gt;0,+H771/'A-26'!F$115,0)</f>
        <v>0</v>
      </c>
      <c r="T771" s="745">
        <f>IF(I771&lt;&gt;0,+I771/'A-26'!G$115,0)</f>
        <v>0</v>
      </c>
      <c r="U771" s="745">
        <f>IF(J771&lt;&gt;0,+J771/'A-26'!H$115,0)</f>
        <v>0</v>
      </c>
      <c r="V771" s="745">
        <f>IF(K771&lt;&gt;0,+K771/'A-26'!I$115,0)</f>
        <v>0</v>
      </c>
    </row>
    <row r="772" spans="1:22" s="744" customFormat="1" x14ac:dyDescent="0.2">
      <c r="A772" s="5"/>
      <c r="B772" s="249"/>
      <c r="C772" s="423">
        <v>0</v>
      </c>
      <c r="D772" s="424">
        <v>0</v>
      </c>
      <c r="E772" s="817">
        <v>0</v>
      </c>
      <c r="F772" s="385">
        <v>0</v>
      </c>
      <c r="G772" s="382">
        <v>0</v>
      </c>
      <c r="H772" s="382">
        <v>0</v>
      </c>
      <c r="I772" s="382">
        <v>0</v>
      </c>
      <c r="J772" s="382">
        <v>0</v>
      </c>
      <c r="K772" s="382">
        <v>0</v>
      </c>
      <c r="P772" s="385"/>
      <c r="Q772" s="745">
        <f>IF(F772&lt;&gt;0,+F772/'A-26'!D$116,0)</f>
        <v>0</v>
      </c>
      <c r="R772" s="745">
        <f>IF(G772&lt;&gt;0,+G772/'A-26'!E$116,0)</f>
        <v>0</v>
      </c>
      <c r="S772" s="745">
        <f>IF(H772&lt;&gt;0,+H772/'A-26'!F$116,0)</f>
        <v>0</v>
      </c>
      <c r="T772" s="745">
        <f>IF(I772&lt;&gt;0,+I772/'A-26'!G$116,0)</f>
        <v>0</v>
      </c>
      <c r="U772" s="745">
        <f>IF(J772&lt;&gt;0,+J772/'A-26'!H$116,0)</f>
        <v>0</v>
      </c>
      <c r="V772" s="745">
        <f>IF(K772&lt;&gt;0,+K772/'A-26'!I$116,0)</f>
        <v>0</v>
      </c>
    </row>
    <row r="773" spans="1:22" s="744" customFormat="1" x14ac:dyDescent="0.2">
      <c r="A773" s="5"/>
      <c r="B773" s="249"/>
      <c r="C773" s="423">
        <v>0</v>
      </c>
      <c r="D773" s="424">
        <v>0</v>
      </c>
      <c r="E773" s="817">
        <v>0</v>
      </c>
      <c r="F773" s="385">
        <v>0</v>
      </c>
      <c r="G773" s="382">
        <v>0</v>
      </c>
      <c r="H773" s="382">
        <v>0</v>
      </c>
      <c r="I773" s="382">
        <v>0</v>
      </c>
      <c r="J773" s="382">
        <v>0</v>
      </c>
      <c r="K773" s="382">
        <v>0</v>
      </c>
      <c r="P773" s="385"/>
      <c r="Q773" s="745">
        <f>IF(F773&lt;&gt;0,+F773/'A-26'!D$117,0)</f>
        <v>0</v>
      </c>
      <c r="R773" s="745">
        <f>IF(G773&lt;&gt;0,+G773/'A-26'!E$117,0)</f>
        <v>0</v>
      </c>
      <c r="S773" s="745">
        <f>IF(H773&lt;&gt;0,+H773/'A-26'!F$117,0)</f>
        <v>0</v>
      </c>
      <c r="T773" s="745">
        <f>IF(I773&lt;&gt;0,+I773/'A-26'!G$117,0)</f>
        <v>0</v>
      </c>
      <c r="U773" s="745">
        <f>IF(J773&lt;&gt;0,+J773/'A-26'!H$117,0)</f>
        <v>0</v>
      </c>
      <c r="V773" s="745">
        <f>IF(K773&lt;&gt;0,+K773/'A-26'!I$117,0)</f>
        <v>0</v>
      </c>
    </row>
    <row r="774" spans="1:22" s="744" customFormat="1" x14ac:dyDescent="0.2">
      <c r="A774" s="5"/>
      <c r="B774" s="249"/>
      <c r="C774" s="423">
        <v>0</v>
      </c>
      <c r="D774" s="424">
        <v>0</v>
      </c>
      <c r="E774" s="817">
        <v>0</v>
      </c>
      <c r="F774" s="385">
        <v>0</v>
      </c>
      <c r="G774" s="382">
        <v>0</v>
      </c>
      <c r="H774" s="382">
        <v>0</v>
      </c>
      <c r="I774" s="382">
        <v>0</v>
      </c>
      <c r="J774" s="382">
        <v>0</v>
      </c>
      <c r="K774" s="382">
        <v>0</v>
      </c>
      <c r="P774" s="385"/>
      <c r="Q774" s="745">
        <f>IF(F774&lt;&gt;0,+F774/'A-26'!D$118,0)</f>
        <v>0</v>
      </c>
      <c r="R774" s="745">
        <f>IF(G774&lt;&gt;0,+G774/'A-26'!E$118,0)</f>
        <v>0</v>
      </c>
      <c r="S774" s="745">
        <f>IF(H774&lt;&gt;0,+H774/'A-26'!F$118,0)</f>
        <v>0</v>
      </c>
      <c r="T774" s="745">
        <f>IF(I774&lt;&gt;0,+I774/'A-26'!G$118,0)</f>
        <v>0</v>
      </c>
      <c r="U774" s="745">
        <f>IF(J774&lt;&gt;0,+J774/'A-26'!H$118,0)</f>
        <v>0</v>
      </c>
      <c r="V774" s="745">
        <f>IF(K774&lt;&gt;0,+K774/'A-26'!I$118,0)</f>
        <v>0</v>
      </c>
    </row>
    <row r="775" spans="1:22" x14ac:dyDescent="0.2">
      <c r="A775" s="5"/>
      <c r="B775" s="249" t="str">
        <f ca="1">+'I-4 History'!B462</f>
        <v>A-27</v>
      </c>
      <c r="C775" s="14" t="str">
        <f ca="1">+'I-4 History'!C462</f>
        <v>Training Centre - Management/Admin</v>
      </c>
      <c r="D775" s="417"/>
      <c r="E775" s="504"/>
      <c r="F775" s="11"/>
      <c r="G775" s="11"/>
      <c r="H775" s="11"/>
      <c r="I775" s="11"/>
      <c r="J775" s="11"/>
      <c r="K775" s="11"/>
      <c r="P775" s="11"/>
      <c r="Q775" s="11"/>
      <c r="R775" s="11"/>
      <c r="S775" s="11"/>
      <c r="T775" s="11"/>
      <c r="U775" s="11"/>
      <c r="V775" s="11"/>
    </row>
    <row r="776" spans="1:22" x14ac:dyDescent="0.2">
      <c r="A776" s="5"/>
      <c r="B776" s="249"/>
      <c r="C776" s="422" t="s">
        <v>74</v>
      </c>
      <c r="D776" s="415"/>
      <c r="E776" s="504"/>
      <c r="F776" s="11"/>
      <c r="G776" s="11"/>
      <c r="H776" s="11"/>
      <c r="I776" s="11"/>
      <c r="J776" s="11"/>
      <c r="K776" s="11"/>
      <c r="P776" s="11"/>
      <c r="Q776" s="11"/>
      <c r="R776" s="11"/>
      <c r="S776" s="11"/>
      <c r="T776" s="11"/>
      <c r="U776" s="11"/>
      <c r="V776" s="11"/>
    </row>
    <row r="777" spans="1:22" x14ac:dyDescent="0.2">
      <c r="A777" s="5"/>
      <c r="B777" s="249"/>
      <c r="C777" s="423" t="str">
        <f t="array" ref="C777:D782">+'A-27'!$A$77:$B$82</f>
        <v>Output Growth</v>
      </c>
      <c r="D777" s="424" t="str">
        <v>Other</v>
      </c>
      <c r="E777" s="817">
        <f t="array" ref="E777:K782" ca="1">+'A-27'!$N$77:$T$82</f>
        <v>0</v>
      </c>
      <c r="F777" s="385">
        <f ca="1"/>
        <v>0</v>
      </c>
      <c r="G777" s="382">
        <f ca="1"/>
        <v>1.0357888598058524E-2</v>
      </c>
      <c r="H777" s="382">
        <f ca="1"/>
        <v>1.9229733255258497E-2</v>
      </c>
      <c r="I777" s="382">
        <f ca="1"/>
        <v>2.6465680561756251E-2</v>
      </c>
      <c r="J777" s="382">
        <f ca="1"/>
        <v>3.3672987472394056E-2</v>
      </c>
      <c r="K777" s="382">
        <f ca="1"/>
        <v>4.0835216738824953E-2</v>
      </c>
      <c r="L777" s="764"/>
      <c r="M777" s="764"/>
      <c r="N777" s="764"/>
      <c r="O777" s="764"/>
      <c r="P777" s="385"/>
      <c r="Q777" s="745">
        <f ca="1">IF(F777&lt;&gt;0,+F777/'A-27'!D$77,0)</f>
        <v>0</v>
      </c>
      <c r="R777" s="745">
        <f ca="1">IF(G777&lt;&gt;0,+G777/'A-27'!E$77,0)</f>
        <v>1.1929786082250369</v>
      </c>
      <c r="S777" s="745">
        <f ca="1">IF(H777&lt;&gt;0,+H777/'A-27'!F$77,0)</f>
        <v>1.1929786082250369</v>
      </c>
      <c r="T777" s="745">
        <f ca="1">IF(I777&lt;&gt;0,+I777/'A-27'!G$77,0)</f>
        <v>1.1929786082250369</v>
      </c>
      <c r="U777" s="745">
        <f ca="1">IF(J777&lt;&gt;0,+J777/'A-27'!H$77,0)</f>
        <v>1.1929786082250369</v>
      </c>
      <c r="V777" s="745">
        <f ca="1">IF(K777&lt;&gt;0,+K777/'A-27'!I$77,0)</f>
        <v>1.1929786082250369</v>
      </c>
    </row>
    <row r="778" spans="1:22" x14ac:dyDescent="0.2">
      <c r="A778" s="5"/>
      <c r="B778" s="249"/>
      <c r="C778" s="423" t="str">
        <v>Productivity Growth</v>
      </c>
      <c r="D778" s="424" t="str">
        <v>Other</v>
      </c>
      <c r="E778" s="817">
        <f ca="1"/>
        <v>0</v>
      </c>
      <c r="F778" s="385">
        <f ca="1"/>
        <v>0</v>
      </c>
      <c r="G778" s="382">
        <f ca="1"/>
        <v>0</v>
      </c>
      <c r="H778" s="382">
        <f ca="1"/>
        <v>0</v>
      </c>
      <c r="I778" s="382">
        <f ca="1"/>
        <v>0</v>
      </c>
      <c r="J778" s="382">
        <f ca="1"/>
        <v>0</v>
      </c>
      <c r="K778" s="382">
        <f ca="1"/>
        <v>0</v>
      </c>
      <c r="L778" s="764"/>
      <c r="M778" s="764"/>
      <c r="N778" s="764"/>
      <c r="O778" s="764"/>
      <c r="P778" s="385"/>
      <c r="Q778" s="745">
        <f ca="1">IF(F778&lt;&gt;0,+F778/'A-27'!D$78,0)</f>
        <v>0</v>
      </c>
      <c r="R778" s="745">
        <f ca="1">IF(G778&lt;&gt;0,+G778/'A-27'!E$78,0)</f>
        <v>0</v>
      </c>
      <c r="S778" s="745">
        <f ca="1">IF(H778&lt;&gt;0,+H778/'A-27'!F$78,0)</f>
        <v>0</v>
      </c>
      <c r="T778" s="745">
        <f ca="1">IF(I778&lt;&gt;0,+I778/'A-27'!G$78,0)</f>
        <v>0</v>
      </c>
      <c r="U778" s="745">
        <f ca="1">IF(J778&lt;&gt;0,+J778/'A-27'!H$78,0)</f>
        <v>0</v>
      </c>
      <c r="V778" s="745">
        <f ca="1">IF(K778&lt;&gt;0,+K778/'A-27'!I$78,0)</f>
        <v>0</v>
      </c>
    </row>
    <row r="779" spans="1:22" x14ac:dyDescent="0.2">
      <c r="A779" s="5"/>
      <c r="B779" s="249"/>
      <c r="C779" s="423">
        <v>0</v>
      </c>
      <c r="D779" s="424">
        <v>0</v>
      </c>
      <c r="E779" s="817">
        <v>0</v>
      </c>
      <c r="F779" s="385">
        <v>0</v>
      </c>
      <c r="G779" s="382">
        <v>0</v>
      </c>
      <c r="H779" s="382">
        <v>0</v>
      </c>
      <c r="I779" s="382">
        <v>0</v>
      </c>
      <c r="J779" s="382">
        <v>0</v>
      </c>
      <c r="K779" s="382">
        <v>0</v>
      </c>
      <c r="L779" s="764"/>
      <c r="M779" s="764"/>
      <c r="N779" s="764"/>
      <c r="O779" s="764"/>
      <c r="P779" s="385"/>
      <c r="Q779" s="745">
        <f>IF(F779&lt;&gt;0,+F779/'A-27'!D$79,0)</f>
        <v>0</v>
      </c>
      <c r="R779" s="745">
        <f>IF(G779&lt;&gt;0,+G779/'A-27'!E$79,0)</f>
        <v>0</v>
      </c>
      <c r="S779" s="745">
        <f>IF(H779&lt;&gt;0,+H779/'A-27'!F$79,0)</f>
        <v>0</v>
      </c>
      <c r="T779" s="745">
        <f>IF(I779&lt;&gt;0,+I779/'A-27'!G$79,0)</f>
        <v>0</v>
      </c>
      <c r="U779" s="745">
        <f>IF(J779&lt;&gt;0,+J779/'A-27'!H$79,0)</f>
        <v>0</v>
      </c>
      <c r="V779" s="745">
        <f>IF(K779&lt;&gt;0,+K779/'A-27'!I$79,0)</f>
        <v>0</v>
      </c>
    </row>
    <row r="780" spans="1:22" s="764" customFormat="1" x14ac:dyDescent="0.2">
      <c r="A780" s="5"/>
      <c r="B780" s="249"/>
      <c r="C780" s="423">
        <v>0</v>
      </c>
      <c r="D780" s="424">
        <v>0</v>
      </c>
      <c r="E780" s="817">
        <v>0</v>
      </c>
      <c r="F780" s="385">
        <v>0</v>
      </c>
      <c r="G780" s="382">
        <v>0</v>
      </c>
      <c r="H780" s="382">
        <v>0</v>
      </c>
      <c r="I780" s="382">
        <v>0</v>
      </c>
      <c r="J780" s="382">
        <v>0</v>
      </c>
      <c r="K780" s="382">
        <v>0</v>
      </c>
      <c r="P780" s="385"/>
      <c r="Q780" s="745">
        <f>IF(F780&lt;&gt;0,+F780/'A-27'!D$80,0)</f>
        <v>0</v>
      </c>
      <c r="R780" s="745">
        <f>IF(G780&lt;&gt;0,+G780/'A-27'!E$80,0)</f>
        <v>0</v>
      </c>
      <c r="S780" s="745">
        <f>IF(H780&lt;&gt;0,+H780/'A-27'!F$80,0)</f>
        <v>0</v>
      </c>
      <c r="T780" s="745">
        <f>IF(I780&lt;&gt;0,+I780/'A-27'!G$80,0)</f>
        <v>0</v>
      </c>
      <c r="U780" s="745">
        <f>IF(J780&lt;&gt;0,+J780/'A-27'!H$80,0)</f>
        <v>0</v>
      </c>
      <c r="V780" s="745">
        <f>IF(K780&lt;&gt;0,+K780/'A-27'!I$80,0)</f>
        <v>0</v>
      </c>
    </row>
    <row r="781" spans="1:22" s="764" customFormat="1" x14ac:dyDescent="0.2">
      <c r="A781" s="5"/>
      <c r="B781" s="249"/>
      <c r="C781" s="423">
        <v>0</v>
      </c>
      <c r="D781" s="424">
        <v>0</v>
      </c>
      <c r="E781" s="817">
        <v>0</v>
      </c>
      <c r="F781" s="385">
        <v>0</v>
      </c>
      <c r="G781" s="382">
        <v>0</v>
      </c>
      <c r="H781" s="382">
        <v>0</v>
      </c>
      <c r="I781" s="382">
        <v>0</v>
      </c>
      <c r="J781" s="382">
        <v>0</v>
      </c>
      <c r="K781" s="382">
        <v>0</v>
      </c>
      <c r="P781" s="385"/>
      <c r="Q781" s="745">
        <f>IF(F781&lt;&gt;0,+F781/'A-27'!D$81,0)</f>
        <v>0</v>
      </c>
      <c r="R781" s="745">
        <f>IF(G781&lt;&gt;0,+G781/'A-27'!E$81,0)</f>
        <v>0</v>
      </c>
      <c r="S781" s="745">
        <f>IF(H781&lt;&gt;0,+H781/'A-27'!F$81,0)</f>
        <v>0</v>
      </c>
      <c r="T781" s="745">
        <f>IF(I781&lt;&gt;0,+I781/'A-27'!G$81,0)</f>
        <v>0</v>
      </c>
      <c r="U781" s="745">
        <f>IF(J781&lt;&gt;0,+J781/'A-27'!H$81,0)</f>
        <v>0</v>
      </c>
      <c r="V781" s="745">
        <f>IF(K781&lt;&gt;0,+K781/'A-27'!I$81,0)</f>
        <v>0</v>
      </c>
    </row>
    <row r="782" spans="1:22" s="764" customFormat="1" x14ac:dyDescent="0.2">
      <c r="A782" s="5"/>
      <c r="B782" s="249"/>
      <c r="C782" s="423">
        <v>0</v>
      </c>
      <c r="D782" s="424">
        <v>0</v>
      </c>
      <c r="E782" s="817">
        <v>0</v>
      </c>
      <c r="F782" s="385">
        <v>0</v>
      </c>
      <c r="G782" s="382">
        <v>0</v>
      </c>
      <c r="H782" s="382">
        <v>0</v>
      </c>
      <c r="I782" s="382">
        <v>0</v>
      </c>
      <c r="J782" s="382">
        <v>0</v>
      </c>
      <c r="K782" s="382">
        <v>0</v>
      </c>
      <c r="P782" s="385"/>
      <c r="Q782" s="745">
        <f>IF(F782&lt;&gt;0,+F782/'A-27'!D$82,0)</f>
        <v>0</v>
      </c>
      <c r="R782" s="745">
        <f>IF(G782&lt;&gt;0,+G782/'A-27'!E$82,0)</f>
        <v>0</v>
      </c>
      <c r="S782" s="745">
        <f>IF(H782&lt;&gt;0,+H782/'A-27'!F$82,0)</f>
        <v>0</v>
      </c>
      <c r="T782" s="745">
        <f>IF(I782&lt;&gt;0,+I782/'A-27'!G$82,0)</f>
        <v>0</v>
      </c>
      <c r="U782" s="745">
        <f>IF(J782&lt;&gt;0,+J782/'A-27'!H$82,0)</f>
        <v>0</v>
      </c>
      <c r="V782" s="745">
        <f>IF(K782&lt;&gt;0,+K782/'A-27'!I$82,0)</f>
        <v>0</v>
      </c>
    </row>
    <row r="783" spans="1:22" x14ac:dyDescent="0.2">
      <c r="A783" s="5"/>
      <c r="B783" s="249"/>
      <c r="C783" s="422" t="s">
        <v>73</v>
      </c>
      <c r="D783" s="416"/>
      <c r="E783" s="818"/>
      <c r="F783" s="386"/>
      <c r="G783" s="384"/>
      <c r="H783" s="384"/>
      <c r="I783" s="384"/>
      <c r="J783" s="384"/>
      <c r="K783" s="384"/>
      <c r="P783" s="386"/>
      <c r="Q783" s="384"/>
      <c r="R783" s="384"/>
      <c r="S783" s="384"/>
      <c r="T783" s="384"/>
      <c r="U783" s="384"/>
      <c r="V783" s="384"/>
    </row>
    <row r="784" spans="1:22" s="744" customFormat="1" x14ac:dyDescent="0.2">
      <c r="A784" s="5"/>
      <c r="B784" s="249"/>
      <c r="C784" s="423" t="str">
        <f t="array" ref="C784:D789">+'A-27'!$A$113:$B$119</f>
        <v>Labour</v>
      </c>
      <c r="D784" s="424" t="str">
        <v>Other</v>
      </c>
      <c r="E784" s="817">
        <f t="array" ref="E784:K789" ca="1">+'A-27'!$N$113:$T$119</f>
        <v>0</v>
      </c>
      <c r="F784" s="385">
        <f ca="1"/>
        <v>0</v>
      </c>
      <c r="G784" s="382">
        <f ca="1"/>
        <v>5.6070188814971601E-3</v>
      </c>
      <c r="H784" s="382">
        <f ca="1"/>
        <v>1.3406967907652216E-2</v>
      </c>
      <c r="I784" s="382">
        <f ca="1"/>
        <v>2.2407444612515925E-2</v>
      </c>
      <c r="J784" s="382">
        <f ca="1"/>
        <v>3.0677318406067865E-2</v>
      </c>
      <c r="K784" s="382">
        <f ca="1"/>
        <v>3.8130846963282131E-2</v>
      </c>
      <c r="P784" s="385"/>
      <c r="Q784" s="745">
        <f ca="1">IF(F784&lt;&gt;0,+F784/'A-27'!D$113,0)</f>
        <v>0</v>
      </c>
      <c r="R784" s="745">
        <f ca="1">IF(G784&lt;&gt;0,+G784/'A-27'!E$113,0)</f>
        <v>1.2033364968230953</v>
      </c>
      <c r="S784" s="745">
        <f ca="1">IF(H784&lt;&gt;0,+H784/'A-27'!F$113,0)</f>
        <v>1.2122083414802953</v>
      </c>
      <c r="T784" s="745">
        <f ca="1">IF(I784&lt;&gt;0,+I784/'A-27'!G$113,0)</f>
        <v>1.2194442887867931</v>
      </c>
      <c r="U784" s="745">
        <f ca="1">IF(J784&lt;&gt;0,+J784/'A-27'!H$113,0)</f>
        <v>1.2266515956974309</v>
      </c>
      <c r="V784" s="745">
        <f ca="1">IF(K784&lt;&gt;0,+K784/'A-27'!I$113,0)</f>
        <v>1.2338138249638617</v>
      </c>
    </row>
    <row r="785" spans="1:22" s="744" customFormat="1" x14ac:dyDescent="0.2">
      <c r="A785" s="5"/>
      <c r="B785" s="249"/>
      <c r="C785" s="423">
        <v>0</v>
      </c>
      <c r="D785" s="424">
        <v>0</v>
      </c>
      <c r="E785" s="817">
        <v>0</v>
      </c>
      <c r="F785" s="385">
        <v>0</v>
      </c>
      <c r="G785" s="382">
        <v>0</v>
      </c>
      <c r="H785" s="382">
        <v>0</v>
      </c>
      <c r="I785" s="382">
        <v>0</v>
      </c>
      <c r="J785" s="382">
        <v>0</v>
      </c>
      <c r="K785" s="382">
        <v>0</v>
      </c>
      <c r="P785" s="385"/>
      <c r="Q785" s="745">
        <f>IF(F785&lt;&gt;0,+F785/'A-27'!D$114,0)</f>
        <v>0</v>
      </c>
      <c r="R785" s="745">
        <f>IF(G785&lt;&gt;0,+G785/'A-27'!E$114,0)</f>
        <v>0</v>
      </c>
      <c r="S785" s="745">
        <f>IF(H785&lt;&gt;0,+H785/'A-27'!F$114,0)</f>
        <v>0</v>
      </c>
      <c r="T785" s="745">
        <f>IF(I785&lt;&gt;0,+I785/'A-27'!G$114,0)</f>
        <v>0</v>
      </c>
      <c r="U785" s="745">
        <f>IF(J785&lt;&gt;0,+J785/'A-27'!H$114,0)</f>
        <v>0</v>
      </c>
      <c r="V785" s="745">
        <f>IF(K785&lt;&gt;0,+K785/'A-27'!I$114,0)</f>
        <v>0</v>
      </c>
    </row>
    <row r="786" spans="1:22" s="744" customFormat="1" x14ac:dyDescent="0.2">
      <c r="A786" s="5"/>
      <c r="B786" s="249"/>
      <c r="C786" s="423">
        <v>0</v>
      </c>
      <c r="D786" s="424">
        <v>0</v>
      </c>
      <c r="E786" s="817">
        <v>0</v>
      </c>
      <c r="F786" s="385">
        <v>0</v>
      </c>
      <c r="G786" s="382">
        <v>0</v>
      </c>
      <c r="H786" s="382">
        <v>0</v>
      </c>
      <c r="I786" s="382">
        <v>0</v>
      </c>
      <c r="J786" s="382">
        <v>0</v>
      </c>
      <c r="K786" s="382">
        <v>0</v>
      </c>
      <c r="P786" s="385"/>
      <c r="Q786" s="745">
        <f>IF(F786&lt;&gt;0,+F786/'A-27'!D$115,0)</f>
        <v>0</v>
      </c>
      <c r="R786" s="745">
        <f>IF(G786&lt;&gt;0,+G786/'A-27'!E$115,0)</f>
        <v>0</v>
      </c>
      <c r="S786" s="745">
        <f>IF(H786&lt;&gt;0,+H786/'A-27'!F$115,0)</f>
        <v>0</v>
      </c>
      <c r="T786" s="745">
        <f>IF(I786&lt;&gt;0,+I786/'A-27'!G$115,0)</f>
        <v>0</v>
      </c>
      <c r="U786" s="745">
        <f>IF(J786&lt;&gt;0,+J786/'A-27'!H$115,0)</f>
        <v>0</v>
      </c>
      <c r="V786" s="745">
        <f>IF(K786&lt;&gt;0,+K786/'A-27'!I$115,0)</f>
        <v>0</v>
      </c>
    </row>
    <row r="787" spans="1:22" s="744" customFormat="1" x14ac:dyDescent="0.2">
      <c r="A787" s="5"/>
      <c r="B787" s="249"/>
      <c r="C787" s="423">
        <v>0</v>
      </c>
      <c r="D787" s="424">
        <v>0</v>
      </c>
      <c r="E787" s="817">
        <v>0</v>
      </c>
      <c r="F787" s="385">
        <v>0</v>
      </c>
      <c r="G787" s="382">
        <v>0</v>
      </c>
      <c r="H787" s="382">
        <v>0</v>
      </c>
      <c r="I787" s="382">
        <v>0</v>
      </c>
      <c r="J787" s="382">
        <v>0</v>
      </c>
      <c r="K787" s="382">
        <v>0</v>
      </c>
      <c r="P787" s="385"/>
      <c r="Q787" s="745">
        <f>IF(F787&lt;&gt;0,+F787/'A-27'!D$116,0)</f>
        <v>0</v>
      </c>
      <c r="R787" s="745">
        <f>IF(G787&lt;&gt;0,+G787/'A-27'!E$116,0)</f>
        <v>0</v>
      </c>
      <c r="S787" s="745">
        <f>IF(H787&lt;&gt;0,+H787/'A-27'!F$116,0)</f>
        <v>0</v>
      </c>
      <c r="T787" s="745">
        <f>IF(I787&lt;&gt;0,+I787/'A-27'!G$116,0)</f>
        <v>0</v>
      </c>
      <c r="U787" s="745">
        <f>IF(J787&lt;&gt;0,+J787/'A-27'!H$116,0)</f>
        <v>0</v>
      </c>
      <c r="V787" s="745">
        <f>IF(K787&lt;&gt;0,+K787/'A-27'!I$116,0)</f>
        <v>0</v>
      </c>
    </row>
    <row r="788" spans="1:22" s="744" customFormat="1" x14ac:dyDescent="0.2">
      <c r="A788" s="5"/>
      <c r="B788" s="249"/>
      <c r="C788" s="423">
        <v>0</v>
      </c>
      <c r="D788" s="424">
        <v>0</v>
      </c>
      <c r="E788" s="817">
        <v>0</v>
      </c>
      <c r="F788" s="385">
        <v>0</v>
      </c>
      <c r="G788" s="382">
        <v>0</v>
      </c>
      <c r="H788" s="382">
        <v>0</v>
      </c>
      <c r="I788" s="382">
        <v>0</v>
      </c>
      <c r="J788" s="382">
        <v>0</v>
      </c>
      <c r="K788" s="382">
        <v>0</v>
      </c>
      <c r="P788" s="385"/>
      <c r="Q788" s="745">
        <f>IF(F788&lt;&gt;0,+F788/'A-27'!D$117,0)</f>
        <v>0</v>
      </c>
      <c r="R788" s="745">
        <f>IF(G788&lt;&gt;0,+G788/'A-27'!E$117,0)</f>
        <v>0</v>
      </c>
      <c r="S788" s="745">
        <f>IF(H788&lt;&gt;0,+H788/'A-27'!F$117,0)</f>
        <v>0</v>
      </c>
      <c r="T788" s="745">
        <f>IF(I788&lt;&gt;0,+I788/'A-27'!G$117,0)</f>
        <v>0</v>
      </c>
      <c r="U788" s="745">
        <f>IF(J788&lt;&gt;0,+J788/'A-27'!H$117,0)</f>
        <v>0</v>
      </c>
      <c r="V788" s="745">
        <f>IF(K788&lt;&gt;0,+K788/'A-27'!I$117,0)</f>
        <v>0</v>
      </c>
    </row>
    <row r="789" spans="1:22" s="744" customFormat="1" x14ac:dyDescent="0.2">
      <c r="A789" s="5"/>
      <c r="B789" s="249"/>
      <c r="C789" s="423">
        <v>0</v>
      </c>
      <c r="D789" s="424">
        <v>0</v>
      </c>
      <c r="E789" s="817">
        <v>0</v>
      </c>
      <c r="F789" s="385">
        <v>0</v>
      </c>
      <c r="G789" s="382">
        <v>0</v>
      </c>
      <c r="H789" s="382">
        <v>0</v>
      </c>
      <c r="I789" s="382">
        <v>0</v>
      </c>
      <c r="J789" s="382">
        <v>0</v>
      </c>
      <c r="K789" s="382">
        <v>0</v>
      </c>
      <c r="P789" s="385"/>
      <c r="Q789" s="745">
        <f>IF(F789&lt;&gt;0,+F789/'A-27'!D$118,0)</f>
        <v>0</v>
      </c>
      <c r="R789" s="745">
        <f>IF(G789&lt;&gt;0,+G789/'A-27'!E$118,0)</f>
        <v>0</v>
      </c>
      <c r="S789" s="745">
        <f>IF(H789&lt;&gt;0,+H789/'A-27'!F$118,0)</f>
        <v>0</v>
      </c>
      <c r="T789" s="745">
        <f>IF(I789&lt;&gt;0,+I789/'A-27'!G$118,0)</f>
        <v>0</v>
      </c>
      <c r="U789" s="745">
        <f>IF(J789&lt;&gt;0,+J789/'A-27'!H$118,0)</f>
        <v>0</v>
      </c>
      <c r="V789" s="745">
        <f>IF(K789&lt;&gt;0,+K789/'A-27'!I$118,0)</f>
        <v>0</v>
      </c>
    </row>
    <row r="790" spans="1:22" x14ac:dyDescent="0.2">
      <c r="A790" s="5"/>
      <c r="B790" s="249" t="str">
        <f ca="1">+'I-4 History'!B471</f>
        <v>A-28</v>
      </c>
      <c r="C790" s="261" t="str">
        <f ca="1">+'I-4 History'!C471</f>
        <v>Training Centre - Electrical/Poleline</v>
      </c>
      <c r="D790" s="297"/>
      <c r="E790" s="504"/>
      <c r="F790" s="11"/>
      <c r="G790" s="11"/>
      <c r="H790" s="11"/>
      <c r="I790" s="11"/>
      <c r="J790" s="11"/>
      <c r="K790" s="11"/>
      <c r="P790" s="11"/>
      <c r="Q790" s="11"/>
      <c r="R790" s="11"/>
      <c r="S790" s="11"/>
      <c r="T790" s="11"/>
      <c r="U790" s="11"/>
      <c r="V790" s="11"/>
    </row>
    <row r="791" spans="1:22" x14ac:dyDescent="0.2">
      <c r="A791" s="5"/>
      <c r="B791" s="249"/>
      <c r="C791" s="422" t="s">
        <v>74</v>
      </c>
      <c r="D791" s="415"/>
      <c r="E791" s="504"/>
      <c r="F791" s="11"/>
      <c r="G791" s="11"/>
      <c r="H791" s="11"/>
      <c r="I791" s="11"/>
      <c r="J791" s="11"/>
      <c r="K791" s="11"/>
      <c r="P791" s="11"/>
      <c r="Q791" s="11"/>
      <c r="R791" s="11"/>
      <c r="S791" s="11"/>
      <c r="T791" s="11"/>
      <c r="U791" s="11"/>
      <c r="V791" s="11"/>
    </row>
    <row r="792" spans="1:22" x14ac:dyDescent="0.2">
      <c r="A792" s="5"/>
      <c r="B792" s="249"/>
      <c r="C792" s="423" t="str">
        <f t="array" ref="C792:D797">+'A-28'!$A$77:$B$82</f>
        <v>Output Growth</v>
      </c>
      <c r="D792" s="424" t="str">
        <v>Other</v>
      </c>
      <c r="E792" s="817">
        <f t="array" ref="E792:K797" ca="1">+'A-28'!$N$77:$T$82</f>
        <v>0</v>
      </c>
      <c r="F792" s="385">
        <f ca="1"/>
        <v>0</v>
      </c>
      <c r="G792" s="382">
        <f ca="1"/>
        <v>2.6807248764935704E-2</v>
      </c>
      <c r="H792" s="382">
        <f ca="1"/>
        <v>4.9768467596156198E-2</v>
      </c>
      <c r="I792" s="382">
        <f ca="1"/>
        <v>6.849582092293463E-2</v>
      </c>
      <c r="J792" s="382">
        <f ca="1"/>
        <v>8.7149050048697066E-2</v>
      </c>
      <c r="K792" s="382">
        <f ca="1"/>
        <v>0.10568561373530636</v>
      </c>
      <c r="L792" s="764"/>
      <c r="M792" s="764"/>
      <c r="N792" s="764"/>
      <c r="O792" s="764"/>
      <c r="P792" s="385"/>
      <c r="Q792" s="745">
        <f ca="1">IF(F792&lt;&gt;0,+F792/'A-28'!D$77,0)</f>
        <v>0</v>
      </c>
      <c r="R792" s="745">
        <f ca="1">IF(G792&lt;&gt;0,+G792/'A-28'!E$77,0)</f>
        <v>3.0875476231642165</v>
      </c>
      <c r="S792" s="745">
        <f ca="1">IF(H792&lt;&gt;0,+H792/'A-28'!F$77,0)</f>
        <v>3.0875476231642165</v>
      </c>
      <c r="T792" s="745">
        <f ca="1">IF(I792&lt;&gt;0,+I792/'A-28'!G$77,0)</f>
        <v>3.0875476231642165</v>
      </c>
      <c r="U792" s="745">
        <f ca="1">IF(J792&lt;&gt;0,+J792/'A-28'!H$77,0)</f>
        <v>3.0875476231642165</v>
      </c>
      <c r="V792" s="745">
        <f ca="1">IF(K792&lt;&gt;0,+K792/'A-28'!I$77,0)</f>
        <v>3.0875476231642165</v>
      </c>
    </row>
    <row r="793" spans="1:22" x14ac:dyDescent="0.2">
      <c r="A793" s="5"/>
      <c r="B793" s="249"/>
      <c r="C793" s="423" t="str">
        <v>Productivity Growth</v>
      </c>
      <c r="D793" s="424" t="str">
        <v>Other</v>
      </c>
      <c r="E793" s="817">
        <f ca="1"/>
        <v>0</v>
      </c>
      <c r="F793" s="385">
        <f ca="1"/>
        <v>0</v>
      </c>
      <c r="G793" s="382">
        <f ca="1"/>
        <v>0</v>
      </c>
      <c r="H793" s="382">
        <f ca="1"/>
        <v>0</v>
      </c>
      <c r="I793" s="382">
        <f ca="1"/>
        <v>0</v>
      </c>
      <c r="J793" s="382">
        <f ca="1"/>
        <v>0</v>
      </c>
      <c r="K793" s="382">
        <f ca="1"/>
        <v>0</v>
      </c>
      <c r="L793" s="764"/>
      <c r="M793" s="764"/>
      <c r="N793" s="764"/>
      <c r="O793" s="764"/>
      <c r="P793" s="385"/>
      <c r="Q793" s="745">
        <f ca="1">IF(F793&lt;&gt;0,+F793/'A-28'!D$78,0)</f>
        <v>0</v>
      </c>
      <c r="R793" s="745">
        <f ca="1">IF(G793&lt;&gt;0,+G793/'A-28'!E$78,0)</f>
        <v>0</v>
      </c>
      <c r="S793" s="745">
        <f ca="1">IF(H793&lt;&gt;0,+H793/'A-28'!F$78,0)</f>
        <v>0</v>
      </c>
      <c r="T793" s="745">
        <f ca="1">IF(I793&lt;&gt;0,+I793/'A-28'!G$78,0)</f>
        <v>0</v>
      </c>
      <c r="U793" s="745">
        <f ca="1">IF(J793&lt;&gt;0,+J793/'A-28'!H$78,0)</f>
        <v>0</v>
      </c>
      <c r="V793" s="745">
        <f ca="1">IF(K793&lt;&gt;0,+K793/'A-28'!I$78,0)</f>
        <v>0</v>
      </c>
    </row>
    <row r="794" spans="1:22" x14ac:dyDescent="0.2">
      <c r="A794" s="5"/>
      <c r="B794" s="249"/>
      <c r="C794" s="423">
        <v>0</v>
      </c>
      <c r="D794" s="424">
        <v>0</v>
      </c>
      <c r="E794" s="817">
        <v>0</v>
      </c>
      <c r="F794" s="385">
        <v>0</v>
      </c>
      <c r="G794" s="382">
        <v>0</v>
      </c>
      <c r="H794" s="382">
        <v>0</v>
      </c>
      <c r="I794" s="382">
        <v>0</v>
      </c>
      <c r="J794" s="382">
        <v>0</v>
      </c>
      <c r="K794" s="382">
        <v>0</v>
      </c>
      <c r="L794" s="764"/>
      <c r="M794" s="764"/>
      <c r="N794" s="764"/>
      <c r="O794" s="764"/>
      <c r="P794" s="385"/>
      <c r="Q794" s="745">
        <f>IF(F794&lt;&gt;0,+F794/'A-28'!D$79,0)</f>
        <v>0</v>
      </c>
      <c r="R794" s="745">
        <f>IF(G794&lt;&gt;0,+G794/'A-28'!E$79,0)</f>
        <v>0</v>
      </c>
      <c r="S794" s="745">
        <f>IF(H794&lt;&gt;0,+H794/'A-28'!F$79,0)</f>
        <v>0</v>
      </c>
      <c r="T794" s="745">
        <f>IF(I794&lt;&gt;0,+I794/'A-28'!G$79,0)</f>
        <v>0</v>
      </c>
      <c r="U794" s="745">
        <f>IF(J794&lt;&gt;0,+J794/'A-28'!H$79,0)</f>
        <v>0</v>
      </c>
      <c r="V794" s="745">
        <f>IF(K794&lt;&gt;0,+K794/'A-28'!I$79,0)</f>
        <v>0</v>
      </c>
    </row>
    <row r="795" spans="1:22" s="764" customFormat="1" x14ac:dyDescent="0.2">
      <c r="A795" s="5"/>
      <c r="B795" s="249"/>
      <c r="C795" s="423">
        <v>0</v>
      </c>
      <c r="D795" s="424">
        <v>0</v>
      </c>
      <c r="E795" s="817">
        <v>0</v>
      </c>
      <c r="F795" s="385">
        <v>0</v>
      </c>
      <c r="G795" s="382">
        <v>0</v>
      </c>
      <c r="H795" s="382">
        <v>0</v>
      </c>
      <c r="I795" s="382">
        <v>0</v>
      </c>
      <c r="J795" s="382">
        <v>0</v>
      </c>
      <c r="K795" s="382">
        <v>0</v>
      </c>
      <c r="P795" s="385"/>
      <c r="Q795" s="745">
        <f>IF(F795&lt;&gt;0,+F795/'A-28'!D$80,0)</f>
        <v>0</v>
      </c>
      <c r="R795" s="745">
        <f>IF(G795&lt;&gt;0,+G795/'A-28'!E$80,0)</f>
        <v>0</v>
      </c>
      <c r="S795" s="745">
        <f>IF(H795&lt;&gt;0,+H795/'A-28'!F$80,0)</f>
        <v>0</v>
      </c>
      <c r="T795" s="745">
        <f>IF(I795&lt;&gt;0,+I795/'A-28'!G$80,0)</f>
        <v>0</v>
      </c>
      <c r="U795" s="745">
        <f>IF(J795&lt;&gt;0,+J795/'A-28'!H$80,0)</f>
        <v>0</v>
      </c>
      <c r="V795" s="745">
        <f>IF(K795&lt;&gt;0,+K795/'A-28'!I$80,0)</f>
        <v>0</v>
      </c>
    </row>
    <row r="796" spans="1:22" s="764" customFormat="1" x14ac:dyDescent="0.2">
      <c r="A796" s="5"/>
      <c r="B796" s="249"/>
      <c r="C796" s="423">
        <v>0</v>
      </c>
      <c r="D796" s="424">
        <v>0</v>
      </c>
      <c r="E796" s="817">
        <v>0</v>
      </c>
      <c r="F796" s="385">
        <v>0</v>
      </c>
      <c r="G796" s="382">
        <v>0</v>
      </c>
      <c r="H796" s="382">
        <v>0</v>
      </c>
      <c r="I796" s="382">
        <v>0</v>
      </c>
      <c r="J796" s="382">
        <v>0</v>
      </c>
      <c r="K796" s="382">
        <v>0</v>
      </c>
      <c r="P796" s="385"/>
      <c r="Q796" s="745">
        <f>IF(F796&lt;&gt;0,+F796/'A-28'!D$81,0)</f>
        <v>0</v>
      </c>
      <c r="R796" s="745">
        <f>IF(G796&lt;&gt;0,+G796/'A-28'!E$81,0)</f>
        <v>0</v>
      </c>
      <c r="S796" s="745">
        <f>IF(H796&lt;&gt;0,+H796/'A-28'!F$81,0)</f>
        <v>0</v>
      </c>
      <c r="T796" s="745">
        <f>IF(I796&lt;&gt;0,+I796/'A-28'!G$81,0)</f>
        <v>0</v>
      </c>
      <c r="U796" s="745">
        <f>IF(J796&lt;&gt;0,+J796/'A-28'!H$81,0)</f>
        <v>0</v>
      </c>
      <c r="V796" s="745">
        <f>IF(K796&lt;&gt;0,+K796/'A-28'!I$81,0)</f>
        <v>0</v>
      </c>
    </row>
    <row r="797" spans="1:22" s="764" customFormat="1" x14ac:dyDescent="0.2">
      <c r="A797" s="5"/>
      <c r="B797" s="249"/>
      <c r="C797" s="423">
        <v>0</v>
      </c>
      <c r="D797" s="424">
        <v>0</v>
      </c>
      <c r="E797" s="817">
        <v>0</v>
      </c>
      <c r="F797" s="385">
        <v>0</v>
      </c>
      <c r="G797" s="382">
        <v>0</v>
      </c>
      <c r="H797" s="382">
        <v>0</v>
      </c>
      <c r="I797" s="382">
        <v>0</v>
      </c>
      <c r="J797" s="382">
        <v>0</v>
      </c>
      <c r="K797" s="382">
        <v>0</v>
      </c>
      <c r="P797" s="385"/>
      <c r="Q797" s="745">
        <f>IF(F797&lt;&gt;0,+F797/'A-28'!D$82,0)</f>
        <v>0</v>
      </c>
      <c r="R797" s="745">
        <f>IF(G797&lt;&gt;0,+G797/'A-28'!E$82,0)</f>
        <v>0</v>
      </c>
      <c r="S797" s="745">
        <f>IF(H797&lt;&gt;0,+H797/'A-28'!F$82,0)</f>
        <v>0</v>
      </c>
      <c r="T797" s="745">
        <f>IF(I797&lt;&gt;0,+I797/'A-28'!G$82,0)</f>
        <v>0</v>
      </c>
      <c r="U797" s="745">
        <f>IF(J797&lt;&gt;0,+J797/'A-28'!H$82,0)</f>
        <v>0</v>
      </c>
      <c r="V797" s="745">
        <f>IF(K797&lt;&gt;0,+K797/'A-28'!I$82,0)</f>
        <v>0</v>
      </c>
    </row>
    <row r="798" spans="1:22" x14ac:dyDescent="0.2">
      <c r="A798" s="5"/>
      <c r="B798" s="249"/>
      <c r="C798" s="422" t="s">
        <v>73</v>
      </c>
      <c r="D798" s="416"/>
      <c r="E798" s="818"/>
      <c r="F798" s="386"/>
      <c r="G798" s="384"/>
      <c r="H798" s="384"/>
      <c r="I798" s="384"/>
      <c r="J798" s="384"/>
      <c r="K798" s="384"/>
      <c r="P798" s="386"/>
      <c r="Q798" s="384"/>
      <c r="R798" s="384"/>
      <c r="S798" s="384"/>
      <c r="T798" s="384"/>
      <c r="U798" s="384"/>
      <c r="V798" s="384"/>
    </row>
    <row r="799" spans="1:22" s="744" customFormat="1" x14ac:dyDescent="0.2">
      <c r="A799" s="5"/>
      <c r="B799" s="249"/>
      <c r="C799" s="423" t="str">
        <f t="array" ref="C799:D804">+'A-28'!$A$113:$B$119</f>
        <v>Labour</v>
      </c>
      <c r="D799" s="424" t="str">
        <v>Other</v>
      </c>
      <c r="E799" s="817">
        <f t="array" ref="E799:K804" ca="1">+'A-28'!$N$113:$T$119</f>
        <v>0</v>
      </c>
      <c r="F799" s="385">
        <f ca="1"/>
        <v>0</v>
      </c>
      <c r="G799" s="382">
        <f ca="1"/>
        <v>1.45115240971176E-2</v>
      </c>
      <c r="H799" s="382">
        <f ca="1"/>
        <v>3.4698570126667411E-2</v>
      </c>
      <c r="I799" s="382">
        <f ca="1"/>
        <v>5.7992701526720813E-2</v>
      </c>
      <c r="J799" s="382">
        <f ca="1"/>
        <v>7.9395959723562531E-2</v>
      </c>
      <c r="K799" s="382">
        <f ca="1"/>
        <v>9.8686435028273484E-2</v>
      </c>
      <c r="P799" s="385"/>
      <c r="Q799" s="745">
        <f ca="1">IF(F799&lt;&gt;0,+F799/'A-28'!D$113,0)</f>
        <v>0</v>
      </c>
      <c r="R799" s="745">
        <f ca="1">IF(G799&lt;&gt;0,+G799/'A-28'!E$113,0)</f>
        <v>3.1143548719291521</v>
      </c>
      <c r="S799" s="745">
        <f ca="1">IF(H799&lt;&gt;0,+H799/'A-28'!F$113,0)</f>
        <v>3.1373160907603728</v>
      </c>
      <c r="T799" s="745">
        <f ca="1">IF(I799&lt;&gt;0,+I799/'A-28'!G$113,0)</f>
        <v>3.156043444087151</v>
      </c>
      <c r="U799" s="745">
        <f ca="1">IF(J799&lt;&gt;0,+J799/'A-28'!H$113,0)</f>
        <v>3.1746966732129134</v>
      </c>
      <c r="V799" s="745">
        <f ca="1">IF(K799&lt;&gt;0,+K799/'A-28'!I$113,0)</f>
        <v>3.1932332368995229</v>
      </c>
    </row>
    <row r="800" spans="1:22" s="744" customFormat="1" x14ac:dyDescent="0.2">
      <c r="A800" s="5"/>
      <c r="B800" s="249"/>
      <c r="C800" s="423">
        <v>0</v>
      </c>
      <c r="D800" s="424">
        <v>0</v>
      </c>
      <c r="E800" s="817">
        <v>0</v>
      </c>
      <c r="F800" s="385">
        <v>0</v>
      </c>
      <c r="G800" s="382">
        <v>0</v>
      </c>
      <c r="H800" s="382">
        <v>0</v>
      </c>
      <c r="I800" s="382">
        <v>0</v>
      </c>
      <c r="J800" s="382">
        <v>0</v>
      </c>
      <c r="K800" s="382">
        <v>0</v>
      </c>
      <c r="P800" s="385"/>
      <c r="Q800" s="745">
        <f>IF(F800&lt;&gt;0,+F800/'A-28'!D$114,0)</f>
        <v>0</v>
      </c>
      <c r="R800" s="745">
        <f>IF(G800&lt;&gt;0,+G800/'A-28'!E$114,0)</f>
        <v>0</v>
      </c>
      <c r="S800" s="745">
        <f>IF(H800&lt;&gt;0,+H800/'A-28'!F$114,0)</f>
        <v>0</v>
      </c>
      <c r="T800" s="745">
        <f>IF(I800&lt;&gt;0,+I800/'A-28'!G$114,0)</f>
        <v>0</v>
      </c>
      <c r="U800" s="745">
        <f>IF(J800&lt;&gt;0,+J800/'A-28'!H$114,0)</f>
        <v>0</v>
      </c>
      <c r="V800" s="745">
        <f>IF(K800&lt;&gt;0,+K800/'A-28'!I$114,0)</f>
        <v>0</v>
      </c>
    </row>
    <row r="801" spans="1:22" s="744" customFormat="1" x14ac:dyDescent="0.2">
      <c r="A801" s="5"/>
      <c r="B801" s="249"/>
      <c r="C801" s="423">
        <v>0</v>
      </c>
      <c r="D801" s="424">
        <v>0</v>
      </c>
      <c r="E801" s="817">
        <v>0</v>
      </c>
      <c r="F801" s="385">
        <v>0</v>
      </c>
      <c r="G801" s="382">
        <v>0</v>
      </c>
      <c r="H801" s="382">
        <v>0</v>
      </c>
      <c r="I801" s="382">
        <v>0</v>
      </c>
      <c r="J801" s="382">
        <v>0</v>
      </c>
      <c r="K801" s="382">
        <v>0</v>
      </c>
      <c r="P801" s="385"/>
      <c r="Q801" s="745">
        <f>IF(F801&lt;&gt;0,+F801/'A-28'!D$115,0)</f>
        <v>0</v>
      </c>
      <c r="R801" s="745">
        <f>IF(G801&lt;&gt;0,+G801/'A-28'!E$115,0)</f>
        <v>0</v>
      </c>
      <c r="S801" s="745">
        <f>IF(H801&lt;&gt;0,+H801/'A-28'!F$115,0)</f>
        <v>0</v>
      </c>
      <c r="T801" s="745">
        <f>IF(I801&lt;&gt;0,+I801/'A-28'!G$115,0)</f>
        <v>0</v>
      </c>
      <c r="U801" s="745">
        <f>IF(J801&lt;&gt;0,+J801/'A-28'!H$115,0)</f>
        <v>0</v>
      </c>
      <c r="V801" s="745">
        <f>IF(K801&lt;&gt;0,+K801/'A-28'!I$115,0)</f>
        <v>0</v>
      </c>
    </row>
    <row r="802" spans="1:22" s="744" customFormat="1" x14ac:dyDescent="0.2">
      <c r="A802" s="5"/>
      <c r="B802" s="249"/>
      <c r="C802" s="423">
        <v>0</v>
      </c>
      <c r="D802" s="424">
        <v>0</v>
      </c>
      <c r="E802" s="817">
        <v>0</v>
      </c>
      <c r="F802" s="385">
        <v>0</v>
      </c>
      <c r="G802" s="382">
        <v>0</v>
      </c>
      <c r="H802" s="382">
        <v>0</v>
      </c>
      <c r="I802" s="382">
        <v>0</v>
      </c>
      <c r="J802" s="382">
        <v>0</v>
      </c>
      <c r="K802" s="382">
        <v>0</v>
      </c>
      <c r="P802" s="385"/>
      <c r="Q802" s="745">
        <f>IF(F802&lt;&gt;0,+F802/'A-28'!D$116,0)</f>
        <v>0</v>
      </c>
      <c r="R802" s="745">
        <f>IF(G802&lt;&gt;0,+G802/'A-28'!E$116,0)</f>
        <v>0</v>
      </c>
      <c r="S802" s="745">
        <f>IF(H802&lt;&gt;0,+H802/'A-28'!F$116,0)</f>
        <v>0</v>
      </c>
      <c r="T802" s="745">
        <f>IF(I802&lt;&gt;0,+I802/'A-28'!G$116,0)</f>
        <v>0</v>
      </c>
      <c r="U802" s="745">
        <f>IF(J802&lt;&gt;0,+J802/'A-28'!H$116,0)</f>
        <v>0</v>
      </c>
      <c r="V802" s="745">
        <f>IF(K802&lt;&gt;0,+K802/'A-28'!I$116,0)</f>
        <v>0</v>
      </c>
    </row>
    <row r="803" spans="1:22" s="744" customFormat="1" x14ac:dyDescent="0.2">
      <c r="A803" s="5"/>
      <c r="B803" s="249"/>
      <c r="C803" s="423">
        <v>0</v>
      </c>
      <c r="D803" s="424">
        <v>0</v>
      </c>
      <c r="E803" s="817">
        <v>0</v>
      </c>
      <c r="F803" s="385">
        <v>0</v>
      </c>
      <c r="G803" s="382">
        <v>0</v>
      </c>
      <c r="H803" s="382">
        <v>0</v>
      </c>
      <c r="I803" s="382">
        <v>0</v>
      </c>
      <c r="J803" s="382">
        <v>0</v>
      </c>
      <c r="K803" s="382">
        <v>0</v>
      </c>
      <c r="P803" s="385"/>
      <c r="Q803" s="745">
        <f>IF(F803&lt;&gt;0,+F803/'A-28'!D$117,0)</f>
        <v>0</v>
      </c>
      <c r="R803" s="745">
        <f>IF(G803&lt;&gt;0,+G803/'A-28'!E$117,0)</f>
        <v>0</v>
      </c>
      <c r="S803" s="745">
        <f>IF(H803&lt;&gt;0,+H803/'A-28'!F$117,0)</f>
        <v>0</v>
      </c>
      <c r="T803" s="745">
        <f>IF(I803&lt;&gt;0,+I803/'A-28'!G$117,0)</f>
        <v>0</v>
      </c>
      <c r="U803" s="745">
        <f>IF(J803&lt;&gt;0,+J803/'A-28'!H$117,0)</f>
        <v>0</v>
      </c>
      <c r="V803" s="745">
        <f>IF(K803&lt;&gt;0,+K803/'A-28'!I$117,0)</f>
        <v>0</v>
      </c>
    </row>
    <row r="804" spans="1:22" s="744" customFormat="1" x14ac:dyDescent="0.2">
      <c r="A804" s="5"/>
      <c r="B804" s="249"/>
      <c r="C804" s="423">
        <v>0</v>
      </c>
      <c r="D804" s="424">
        <v>0</v>
      </c>
      <c r="E804" s="817">
        <v>0</v>
      </c>
      <c r="F804" s="385">
        <v>0</v>
      </c>
      <c r="G804" s="382">
        <v>0</v>
      </c>
      <c r="H804" s="382">
        <v>0</v>
      </c>
      <c r="I804" s="382">
        <v>0</v>
      </c>
      <c r="J804" s="382">
        <v>0</v>
      </c>
      <c r="K804" s="382">
        <v>0</v>
      </c>
      <c r="P804" s="385"/>
      <c r="Q804" s="745">
        <f>IF(F804&lt;&gt;0,+F804/'A-28'!D$118,0)</f>
        <v>0</v>
      </c>
      <c r="R804" s="745">
        <f>IF(G804&lt;&gt;0,+G804/'A-28'!E$118,0)</f>
        <v>0</v>
      </c>
      <c r="S804" s="745">
        <f>IF(H804&lt;&gt;0,+H804/'A-28'!F$118,0)</f>
        <v>0</v>
      </c>
      <c r="T804" s="745">
        <f>IF(I804&lt;&gt;0,+I804/'A-28'!G$118,0)</f>
        <v>0</v>
      </c>
      <c r="U804" s="745">
        <f>IF(J804&lt;&gt;0,+J804/'A-28'!H$118,0)</f>
        <v>0</v>
      </c>
      <c r="V804" s="745">
        <f>IF(K804&lt;&gt;0,+K804/'A-28'!I$118,0)</f>
        <v>0</v>
      </c>
    </row>
    <row r="805" spans="1:22" x14ac:dyDescent="0.2">
      <c r="A805" s="5"/>
      <c r="B805" s="249" t="str">
        <f ca="1">+'I-4 History'!B480</f>
        <v>A-29</v>
      </c>
      <c r="C805" s="261" t="str">
        <f ca="1">+'I-4 History'!C480</f>
        <v>WHS</v>
      </c>
      <c r="D805" s="297"/>
      <c r="E805" s="504"/>
      <c r="F805" s="11"/>
      <c r="G805" s="11"/>
      <c r="H805" s="11"/>
      <c r="I805" s="11"/>
      <c r="J805" s="11"/>
      <c r="K805" s="11"/>
      <c r="P805" s="11"/>
      <c r="Q805" s="11"/>
      <c r="R805" s="11"/>
      <c r="S805" s="11"/>
      <c r="T805" s="11"/>
      <c r="U805" s="11"/>
      <c r="V805" s="11"/>
    </row>
    <row r="806" spans="1:22" x14ac:dyDescent="0.2">
      <c r="A806" s="5"/>
      <c r="B806" s="249"/>
      <c r="C806" s="422" t="s">
        <v>74</v>
      </c>
      <c r="D806" s="415"/>
      <c r="E806" s="504"/>
      <c r="F806" s="11"/>
      <c r="G806" s="11"/>
      <c r="H806" s="11"/>
      <c r="I806" s="11"/>
      <c r="J806" s="11"/>
      <c r="K806" s="11"/>
      <c r="P806" s="11"/>
      <c r="Q806" s="11"/>
      <c r="R806" s="11"/>
      <c r="S806" s="11"/>
      <c r="T806" s="11"/>
      <c r="U806" s="11"/>
      <c r="V806" s="11"/>
    </row>
    <row r="807" spans="1:22" x14ac:dyDescent="0.2">
      <c r="A807" s="5"/>
      <c r="B807" s="249"/>
      <c r="C807" s="423" t="str">
        <f t="array" ref="C807:D812">+'A-29'!$A$77:$B$82</f>
        <v>Output Growth</v>
      </c>
      <c r="D807" s="424" t="str">
        <v>Other</v>
      </c>
      <c r="E807" s="817">
        <f t="array" ref="E807:K812" ca="1">+'A-29'!$N$77:$T$82</f>
        <v>0</v>
      </c>
      <c r="F807" s="385">
        <f ca="1"/>
        <v>0</v>
      </c>
      <c r="G807" s="382">
        <f ca="1"/>
        <v>2.5242667616392586E-2</v>
      </c>
      <c r="H807" s="382">
        <f ca="1"/>
        <v>4.6863775403547608E-2</v>
      </c>
      <c r="I807" s="382">
        <f ca="1"/>
        <v>6.4498123467678234E-2</v>
      </c>
      <c r="J807" s="382">
        <f ca="1"/>
        <v>8.2062673523628893E-2</v>
      </c>
      <c r="K807" s="382">
        <f ca="1"/>
        <v>9.9517367214657981E-2</v>
      </c>
      <c r="L807" s="764"/>
      <c r="M807" s="764"/>
      <c r="N807" s="764"/>
      <c r="O807" s="764"/>
      <c r="P807" s="385"/>
      <c r="Q807" s="745">
        <f ca="1">IF(F807&lt;&gt;0,+F807/'A-29'!D$77,0)</f>
        <v>0</v>
      </c>
      <c r="R807" s="745">
        <f ca="1">IF(G807&lt;&gt;0,+G807/'A-29'!E$77,0)</f>
        <v>2.9073456617920934</v>
      </c>
      <c r="S807" s="745">
        <f ca="1">IF(H807&lt;&gt;0,+H807/'A-29'!F$77,0)</f>
        <v>2.9073456617920934</v>
      </c>
      <c r="T807" s="745">
        <f ca="1">IF(I807&lt;&gt;0,+I807/'A-29'!G$77,0)</f>
        <v>2.9073456617920934</v>
      </c>
      <c r="U807" s="745">
        <f ca="1">IF(J807&lt;&gt;0,+J807/'A-29'!H$77,0)</f>
        <v>2.9073456617920939</v>
      </c>
      <c r="V807" s="745">
        <f ca="1">IF(K807&lt;&gt;0,+K807/'A-29'!I$77,0)</f>
        <v>2.9073456617920934</v>
      </c>
    </row>
    <row r="808" spans="1:22" x14ac:dyDescent="0.2">
      <c r="A808" s="5"/>
      <c r="B808" s="249"/>
      <c r="C808" s="423" t="str">
        <v>Productivity Growth</v>
      </c>
      <c r="D808" s="424" t="str">
        <v>Other</v>
      </c>
      <c r="E808" s="817">
        <f ca="1"/>
        <v>0</v>
      </c>
      <c r="F808" s="385">
        <f ca="1"/>
        <v>0</v>
      </c>
      <c r="G808" s="382">
        <f ca="1"/>
        <v>0</v>
      </c>
      <c r="H808" s="382">
        <f ca="1"/>
        <v>0</v>
      </c>
      <c r="I808" s="382">
        <f ca="1"/>
        <v>0</v>
      </c>
      <c r="J808" s="382">
        <f ca="1"/>
        <v>0</v>
      </c>
      <c r="K808" s="382">
        <f ca="1"/>
        <v>0</v>
      </c>
      <c r="L808" s="764"/>
      <c r="M808" s="764"/>
      <c r="N808" s="764"/>
      <c r="O808" s="764"/>
      <c r="P808" s="385"/>
      <c r="Q808" s="745">
        <f ca="1">IF(F808&lt;&gt;0,+F808/'A-29'!D$78,0)</f>
        <v>0</v>
      </c>
      <c r="R808" s="745">
        <f ca="1">IF(G808&lt;&gt;0,+G808/'A-29'!E$78,0)</f>
        <v>0</v>
      </c>
      <c r="S808" s="745">
        <f ca="1">IF(H808&lt;&gt;0,+H808/'A-29'!F$78,0)</f>
        <v>0</v>
      </c>
      <c r="T808" s="745">
        <f ca="1">IF(I808&lt;&gt;0,+I808/'A-29'!G$78,0)</f>
        <v>0</v>
      </c>
      <c r="U808" s="745">
        <f ca="1">IF(J808&lt;&gt;0,+J808/'A-29'!H$78,0)</f>
        <v>0</v>
      </c>
      <c r="V808" s="745">
        <f ca="1">IF(K808&lt;&gt;0,+K808/'A-29'!I$78,0)</f>
        <v>0</v>
      </c>
    </row>
    <row r="809" spans="1:22" x14ac:dyDescent="0.2">
      <c r="A809" s="5"/>
      <c r="B809" s="249"/>
      <c r="C809" s="423">
        <v>0</v>
      </c>
      <c r="D809" s="424">
        <v>0</v>
      </c>
      <c r="E809" s="817">
        <v>0</v>
      </c>
      <c r="F809" s="385">
        <v>0</v>
      </c>
      <c r="G809" s="382">
        <v>0</v>
      </c>
      <c r="H809" s="382">
        <v>0</v>
      </c>
      <c r="I809" s="382">
        <v>0</v>
      </c>
      <c r="J809" s="382">
        <v>0</v>
      </c>
      <c r="K809" s="382">
        <v>0</v>
      </c>
      <c r="L809" s="764"/>
      <c r="M809" s="764"/>
      <c r="N809" s="764"/>
      <c r="O809" s="764"/>
      <c r="P809" s="385"/>
      <c r="Q809" s="745">
        <f>IF(F809&lt;&gt;0,+F809/'A-29'!D$79,0)</f>
        <v>0</v>
      </c>
      <c r="R809" s="745">
        <f>IF(G809&lt;&gt;0,+G809/'A-29'!E$79,0)</f>
        <v>0</v>
      </c>
      <c r="S809" s="745">
        <f>IF(H809&lt;&gt;0,+H809/'A-29'!F$79,0)</f>
        <v>0</v>
      </c>
      <c r="T809" s="745">
        <f>IF(I809&lt;&gt;0,+I809/'A-29'!G$79,0)</f>
        <v>0</v>
      </c>
      <c r="U809" s="745">
        <f>IF(J809&lt;&gt;0,+J809/'A-29'!H$79,0)</f>
        <v>0</v>
      </c>
      <c r="V809" s="745">
        <f>IF(K809&lt;&gt;0,+K809/'A-29'!I$79,0)</f>
        <v>0</v>
      </c>
    </row>
    <row r="810" spans="1:22" s="764" customFormat="1" x14ac:dyDescent="0.2">
      <c r="A810" s="5"/>
      <c r="B810" s="249"/>
      <c r="C810" s="423">
        <v>0</v>
      </c>
      <c r="D810" s="424">
        <v>0</v>
      </c>
      <c r="E810" s="817">
        <v>0</v>
      </c>
      <c r="F810" s="385">
        <v>0</v>
      </c>
      <c r="G810" s="382">
        <v>0</v>
      </c>
      <c r="H810" s="382">
        <v>0</v>
      </c>
      <c r="I810" s="382">
        <v>0</v>
      </c>
      <c r="J810" s="382">
        <v>0</v>
      </c>
      <c r="K810" s="382">
        <v>0</v>
      </c>
      <c r="P810" s="385"/>
      <c r="Q810" s="745">
        <f>IF(F810&lt;&gt;0,+F810/'A-29'!D$80,0)</f>
        <v>0</v>
      </c>
      <c r="R810" s="745">
        <f>IF(G810&lt;&gt;0,+G810/'A-29'!E$80,0)</f>
        <v>0</v>
      </c>
      <c r="S810" s="745">
        <f>IF(H810&lt;&gt;0,+H810/'A-29'!F$80,0)</f>
        <v>0</v>
      </c>
      <c r="T810" s="745">
        <f>IF(I810&lt;&gt;0,+I810/'A-29'!G$80,0)</f>
        <v>0</v>
      </c>
      <c r="U810" s="745">
        <f>IF(J810&lt;&gt;0,+J810/'A-29'!H$80,0)</f>
        <v>0</v>
      </c>
      <c r="V810" s="745">
        <f>IF(K810&lt;&gt;0,+K810/'A-29'!I$80,0)</f>
        <v>0</v>
      </c>
    </row>
    <row r="811" spans="1:22" s="764" customFormat="1" x14ac:dyDescent="0.2">
      <c r="A811" s="5"/>
      <c r="B811" s="249"/>
      <c r="C811" s="423">
        <v>0</v>
      </c>
      <c r="D811" s="424">
        <v>0</v>
      </c>
      <c r="E811" s="817">
        <v>0</v>
      </c>
      <c r="F811" s="385">
        <v>0</v>
      </c>
      <c r="G811" s="382">
        <v>0</v>
      </c>
      <c r="H811" s="382">
        <v>0</v>
      </c>
      <c r="I811" s="382">
        <v>0</v>
      </c>
      <c r="J811" s="382">
        <v>0</v>
      </c>
      <c r="K811" s="382">
        <v>0</v>
      </c>
      <c r="P811" s="385"/>
      <c r="Q811" s="745">
        <f>IF(F811&lt;&gt;0,+F811/'A-29'!D$81,0)</f>
        <v>0</v>
      </c>
      <c r="R811" s="745">
        <f>IF(G811&lt;&gt;0,+G811/'A-29'!E$81,0)</f>
        <v>0</v>
      </c>
      <c r="S811" s="745">
        <f>IF(H811&lt;&gt;0,+H811/'A-29'!F$81,0)</f>
        <v>0</v>
      </c>
      <c r="T811" s="745">
        <f>IF(I811&lt;&gt;0,+I811/'A-29'!G$81,0)</f>
        <v>0</v>
      </c>
      <c r="U811" s="745">
        <f>IF(J811&lt;&gt;0,+J811/'A-29'!H$81,0)</f>
        <v>0</v>
      </c>
      <c r="V811" s="745">
        <f>IF(K811&lt;&gt;0,+K811/'A-29'!I$81,0)</f>
        <v>0</v>
      </c>
    </row>
    <row r="812" spans="1:22" s="764" customFormat="1" x14ac:dyDescent="0.2">
      <c r="A812" s="5"/>
      <c r="B812" s="249"/>
      <c r="C812" s="423">
        <v>0</v>
      </c>
      <c r="D812" s="424">
        <v>0</v>
      </c>
      <c r="E812" s="817">
        <v>0</v>
      </c>
      <c r="F812" s="385">
        <v>0</v>
      </c>
      <c r="G812" s="382">
        <v>0</v>
      </c>
      <c r="H812" s="382">
        <v>0</v>
      </c>
      <c r="I812" s="382">
        <v>0</v>
      </c>
      <c r="J812" s="382">
        <v>0</v>
      </c>
      <c r="K812" s="382">
        <v>0</v>
      </c>
      <c r="P812" s="385"/>
      <c r="Q812" s="745">
        <f>IF(F812&lt;&gt;0,+F812/'A-29'!D$82,0)</f>
        <v>0</v>
      </c>
      <c r="R812" s="745">
        <f>IF(G812&lt;&gt;0,+G812/'A-29'!E$82,0)</f>
        <v>0</v>
      </c>
      <c r="S812" s="745">
        <f>IF(H812&lt;&gt;0,+H812/'A-29'!F$82,0)</f>
        <v>0</v>
      </c>
      <c r="T812" s="745">
        <f>IF(I812&lt;&gt;0,+I812/'A-29'!G$82,0)</f>
        <v>0</v>
      </c>
      <c r="U812" s="745">
        <f>IF(J812&lt;&gt;0,+J812/'A-29'!H$82,0)</f>
        <v>0</v>
      </c>
      <c r="V812" s="745">
        <f>IF(K812&lt;&gt;0,+K812/'A-29'!I$82,0)</f>
        <v>0</v>
      </c>
    </row>
    <row r="813" spans="1:22" x14ac:dyDescent="0.2">
      <c r="A813" s="5"/>
      <c r="B813" s="249"/>
      <c r="C813" s="422" t="s">
        <v>73</v>
      </c>
      <c r="D813" s="416"/>
      <c r="E813" s="818"/>
      <c r="F813" s="386"/>
      <c r="G813" s="384"/>
      <c r="H813" s="384"/>
      <c r="I813" s="384"/>
      <c r="J813" s="384"/>
      <c r="K813" s="384"/>
      <c r="P813" s="386"/>
      <c r="Q813" s="384"/>
      <c r="R813" s="384"/>
      <c r="S813" s="384"/>
      <c r="T813" s="384"/>
      <c r="U813" s="384"/>
      <c r="V813" s="384"/>
    </row>
    <row r="814" spans="1:22" s="744" customFormat="1" x14ac:dyDescent="0.2">
      <c r="A814" s="5"/>
      <c r="B814" s="249"/>
      <c r="C814" s="423" t="str">
        <f t="array" ref="C814:D819">+'A-29'!$A$113:$B$119</f>
        <v>Labour</v>
      </c>
      <c r="D814" s="424" t="str">
        <v>Other</v>
      </c>
      <c r="E814" s="817">
        <f t="array" ref="E814:K819" ca="1">+'A-29'!$N$113:$T$119</f>
        <v>0</v>
      </c>
      <c r="F814" s="385">
        <f ca="1"/>
        <v>0</v>
      </c>
      <c r="G814" s="382">
        <f ca="1"/>
        <v>1.3664571944807321E-2</v>
      </c>
      <c r="H814" s="382">
        <f ca="1"/>
        <v>3.2673419049896131E-2</v>
      </c>
      <c r="I814" s="382">
        <f ca="1"/>
        <v>5.4608009260930498E-2</v>
      </c>
      <c r="J814" s="382">
        <f ca="1"/>
        <v>7.476208539564351E-2</v>
      </c>
      <c r="K814" s="382">
        <f ca="1"/>
        <v>9.292668932605419E-2</v>
      </c>
      <c r="P814" s="385"/>
      <c r="Q814" s="745">
        <f ca="1">IF(F814&lt;&gt;0,+F814/'A-29'!D$113,0)</f>
        <v>0</v>
      </c>
      <c r="R814" s="745">
        <f ca="1">IF(G814&lt;&gt;0,+G814/'A-29'!E$113,0)</f>
        <v>2.9325883294084858</v>
      </c>
      <c r="S814" s="745">
        <f ca="1">IF(H814&lt;&gt;0,+H814/'A-29'!F$113,0)</f>
        <v>2.9542094371956411</v>
      </c>
      <c r="T814" s="745">
        <f ca="1">IF(I814&lt;&gt;0,+I814/'A-29'!G$113,0)</f>
        <v>2.9718437852597717</v>
      </c>
      <c r="U814" s="745">
        <f ca="1">IF(J814&lt;&gt;0,+J814/'A-29'!H$113,0)</f>
        <v>2.9894083353157224</v>
      </c>
      <c r="V814" s="745">
        <f ca="1">IF(K814&lt;&gt;0,+K814/'A-29'!I$113,0)</f>
        <v>3.0068630290067513</v>
      </c>
    </row>
    <row r="815" spans="1:22" s="744" customFormat="1" x14ac:dyDescent="0.2">
      <c r="A815" s="5"/>
      <c r="B815" s="249"/>
      <c r="C815" s="423">
        <v>0</v>
      </c>
      <c r="D815" s="424">
        <v>0</v>
      </c>
      <c r="E815" s="817">
        <v>0</v>
      </c>
      <c r="F815" s="385">
        <v>0</v>
      </c>
      <c r="G815" s="382">
        <v>0</v>
      </c>
      <c r="H815" s="382">
        <v>0</v>
      </c>
      <c r="I815" s="382">
        <v>0</v>
      </c>
      <c r="J815" s="382">
        <v>0</v>
      </c>
      <c r="K815" s="382">
        <v>0</v>
      </c>
      <c r="P815" s="385"/>
      <c r="Q815" s="745">
        <f>IF(F815&lt;&gt;0,+F815/'A-29'!D$114,0)</f>
        <v>0</v>
      </c>
      <c r="R815" s="745">
        <f>IF(G815&lt;&gt;0,+G815/'A-29'!E$114,0)</f>
        <v>0</v>
      </c>
      <c r="S815" s="745">
        <f>IF(H815&lt;&gt;0,+H815/'A-29'!F$114,0)</f>
        <v>0</v>
      </c>
      <c r="T815" s="745">
        <f>IF(I815&lt;&gt;0,+I815/'A-29'!G$114,0)</f>
        <v>0</v>
      </c>
      <c r="U815" s="745">
        <f>IF(J815&lt;&gt;0,+J815/'A-29'!H$114,0)</f>
        <v>0</v>
      </c>
      <c r="V815" s="745">
        <f>IF(K815&lt;&gt;0,+K815/'A-29'!I$114,0)</f>
        <v>0</v>
      </c>
    </row>
    <row r="816" spans="1:22" s="744" customFormat="1" x14ac:dyDescent="0.2">
      <c r="A816" s="5"/>
      <c r="B816" s="249"/>
      <c r="C816" s="423">
        <v>0</v>
      </c>
      <c r="D816" s="424">
        <v>0</v>
      </c>
      <c r="E816" s="817">
        <v>0</v>
      </c>
      <c r="F816" s="385">
        <v>0</v>
      </c>
      <c r="G816" s="382">
        <v>0</v>
      </c>
      <c r="H816" s="382">
        <v>0</v>
      </c>
      <c r="I816" s="382">
        <v>0</v>
      </c>
      <c r="J816" s="382">
        <v>0</v>
      </c>
      <c r="K816" s="382">
        <v>0</v>
      </c>
      <c r="P816" s="385"/>
      <c r="Q816" s="745">
        <f>IF(F816&lt;&gt;0,+F816/'A-29'!D$115,0)</f>
        <v>0</v>
      </c>
      <c r="R816" s="745">
        <f>IF(G816&lt;&gt;0,+G816/'A-29'!E$115,0)</f>
        <v>0</v>
      </c>
      <c r="S816" s="745">
        <f>IF(H816&lt;&gt;0,+H816/'A-29'!F$115,0)</f>
        <v>0</v>
      </c>
      <c r="T816" s="745">
        <f>IF(I816&lt;&gt;0,+I816/'A-29'!G$115,0)</f>
        <v>0</v>
      </c>
      <c r="U816" s="745">
        <f>IF(J816&lt;&gt;0,+J816/'A-29'!H$115,0)</f>
        <v>0</v>
      </c>
      <c r="V816" s="745">
        <f>IF(K816&lt;&gt;0,+K816/'A-29'!I$115,0)</f>
        <v>0</v>
      </c>
    </row>
    <row r="817" spans="1:22" s="744" customFormat="1" x14ac:dyDescent="0.2">
      <c r="A817" s="5"/>
      <c r="B817" s="249"/>
      <c r="C817" s="423">
        <v>0</v>
      </c>
      <c r="D817" s="424">
        <v>0</v>
      </c>
      <c r="E817" s="817">
        <v>0</v>
      </c>
      <c r="F817" s="385">
        <v>0</v>
      </c>
      <c r="G817" s="382">
        <v>0</v>
      </c>
      <c r="H817" s="382">
        <v>0</v>
      </c>
      <c r="I817" s="382">
        <v>0</v>
      </c>
      <c r="J817" s="382">
        <v>0</v>
      </c>
      <c r="K817" s="382">
        <v>0</v>
      </c>
      <c r="P817" s="385"/>
      <c r="Q817" s="745">
        <f>IF(F817&lt;&gt;0,+F817/'A-29'!D$116,0)</f>
        <v>0</v>
      </c>
      <c r="R817" s="745">
        <f>IF(G817&lt;&gt;0,+G817/'A-29'!E$116,0)</f>
        <v>0</v>
      </c>
      <c r="S817" s="745">
        <f>IF(H817&lt;&gt;0,+H817/'A-29'!F$116,0)</f>
        <v>0</v>
      </c>
      <c r="T817" s="745">
        <f>IF(I817&lt;&gt;0,+I817/'A-29'!G$116,0)</f>
        <v>0</v>
      </c>
      <c r="U817" s="745">
        <f>IF(J817&lt;&gt;0,+J817/'A-29'!H$116,0)</f>
        <v>0</v>
      </c>
      <c r="V817" s="745">
        <f>IF(K817&lt;&gt;0,+K817/'A-29'!I$116,0)</f>
        <v>0</v>
      </c>
    </row>
    <row r="818" spans="1:22" s="744" customFormat="1" x14ac:dyDescent="0.2">
      <c r="A818" s="5"/>
      <c r="B818" s="249"/>
      <c r="C818" s="423">
        <v>0</v>
      </c>
      <c r="D818" s="424">
        <v>0</v>
      </c>
      <c r="E818" s="817">
        <v>0</v>
      </c>
      <c r="F818" s="385">
        <v>0</v>
      </c>
      <c r="G818" s="382">
        <v>0</v>
      </c>
      <c r="H818" s="382">
        <v>0</v>
      </c>
      <c r="I818" s="382">
        <v>0</v>
      </c>
      <c r="J818" s="382">
        <v>0</v>
      </c>
      <c r="K818" s="382">
        <v>0</v>
      </c>
      <c r="P818" s="385"/>
      <c r="Q818" s="745">
        <f>IF(F818&lt;&gt;0,+F818/'A-29'!D$117,0)</f>
        <v>0</v>
      </c>
      <c r="R818" s="745">
        <f>IF(G818&lt;&gt;0,+G818/'A-29'!E$117,0)</f>
        <v>0</v>
      </c>
      <c r="S818" s="745">
        <f>IF(H818&lt;&gt;0,+H818/'A-29'!F$117,0)</f>
        <v>0</v>
      </c>
      <c r="T818" s="745">
        <f>IF(I818&lt;&gt;0,+I818/'A-29'!G$117,0)</f>
        <v>0</v>
      </c>
      <c r="U818" s="745">
        <f>IF(J818&lt;&gt;0,+J818/'A-29'!H$117,0)</f>
        <v>0</v>
      </c>
      <c r="V818" s="745">
        <f>IF(K818&lt;&gt;0,+K818/'A-29'!I$117,0)</f>
        <v>0</v>
      </c>
    </row>
    <row r="819" spans="1:22" s="744" customFormat="1" x14ac:dyDescent="0.2">
      <c r="A819" s="5"/>
      <c r="B819" s="249"/>
      <c r="C819" s="423">
        <v>0</v>
      </c>
      <c r="D819" s="424">
        <v>0</v>
      </c>
      <c r="E819" s="817">
        <v>0</v>
      </c>
      <c r="F819" s="385">
        <v>0</v>
      </c>
      <c r="G819" s="382">
        <v>0</v>
      </c>
      <c r="H819" s="382">
        <v>0</v>
      </c>
      <c r="I819" s="382">
        <v>0</v>
      </c>
      <c r="J819" s="382">
        <v>0</v>
      </c>
      <c r="K819" s="382">
        <v>0</v>
      </c>
      <c r="P819" s="385"/>
      <c r="Q819" s="745">
        <f>IF(F819&lt;&gt;0,+F819/'A-29'!D$118,0)</f>
        <v>0</v>
      </c>
      <c r="R819" s="745">
        <f>IF(G819&lt;&gt;0,+G819/'A-29'!E$118,0)</f>
        <v>0</v>
      </c>
      <c r="S819" s="745">
        <f>IF(H819&lt;&gt;0,+H819/'A-29'!F$118,0)</f>
        <v>0</v>
      </c>
      <c r="T819" s="745">
        <f>IF(I819&lt;&gt;0,+I819/'A-29'!G$118,0)</f>
        <v>0</v>
      </c>
      <c r="U819" s="745">
        <f>IF(J819&lt;&gt;0,+J819/'A-29'!H$118,0)</f>
        <v>0</v>
      </c>
      <c r="V819" s="745">
        <f>IF(K819&lt;&gt;0,+K819/'A-29'!I$118,0)</f>
        <v>0</v>
      </c>
    </row>
    <row r="820" spans="1:22" x14ac:dyDescent="0.2">
      <c r="A820" s="5"/>
      <c r="B820" s="249" t="str">
        <f ca="1">+'I-4 History'!B489</f>
        <v>A-30</v>
      </c>
      <c r="C820" s="14" t="str">
        <f ca="1">+'I-4 History'!C489</f>
        <v>Environment</v>
      </c>
      <c r="D820" s="417"/>
      <c r="E820" s="504"/>
      <c r="F820" s="11"/>
      <c r="G820" s="11"/>
      <c r="H820" s="11"/>
      <c r="I820" s="11"/>
      <c r="J820" s="11"/>
      <c r="K820" s="11"/>
      <c r="P820" s="11"/>
      <c r="Q820" s="11"/>
      <c r="R820" s="11"/>
      <c r="S820" s="11"/>
      <c r="T820" s="11"/>
      <c r="U820" s="11"/>
      <c r="V820" s="11"/>
    </row>
    <row r="821" spans="1:22" x14ac:dyDescent="0.2">
      <c r="A821" s="5"/>
      <c r="B821" s="249"/>
      <c r="C821" s="422" t="s">
        <v>74</v>
      </c>
      <c r="D821" s="415"/>
      <c r="E821" s="504"/>
      <c r="F821" s="11"/>
      <c r="G821" s="11"/>
      <c r="H821" s="11"/>
      <c r="I821" s="11"/>
      <c r="J821" s="11"/>
      <c r="K821" s="11"/>
      <c r="P821" s="11"/>
      <c r="Q821" s="11"/>
      <c r="R821" s="11"/>
      <c r="S821" s="11"/>
      <c r="T821" s="11"/>
      <c r="U821" s="11"/>
      <c r="V821" s="11"/>
    </row>
    <row r="822" spans="1:22" x14ac:dyDescent="0.2">
      <c r="A822" s="5"/>
      <c r="B822" s="249"/>
      <c r="C822" s="423" t="str">
        <f t="array" ref="C822:D827">+'A-30'!$A$77:$B$82</f>
        <v>Output Growth</v>
      </c>
      <c r="D822" s="424" t="str">
        <v>Other</v>
      </c>
      <c r="E822" s="817">
        <f t="array" ref="E822:K827" ca="1">+'A-30'!$N$77:$T$82</f>
        <v>0</v>
      </c>
      <c r="F822" s="385">
        <f ca="1"/>
        <v>0</v>
      </c>
      <c r="G822" s="382">
        <f ca="1"/>
        <v>3.3176750759632374E-3</v>
      </c>
      <c r="H822" s="382">
        <f ca="1"/>
        <v>6.1593640571062707E-3</v>
      </c>
      <c r="I822" s="382">
        <f ca="1"/>
        <v>8.4770682689714848E-3</v>
      </c>
      <c r="J822" s="382">
        <f ca="1"/>
        <v>1.0785598842154383E-2</v>
      </c>
      <c r="K822" s="382">
        <f ca="1"/>
        <v>1.3079690857203296E-2</v>
      </c>
      <c r="L822" s="764"/>
      <c r="M822" s="764"/>
      <c r="N822" s="764"/>
      <c r="O822" s="764"/>
      <c r="P822" s="385"/>
      <c r="Q822" s="745">
        <f ca="1">IF(F822&lt;&gt;0,+F822/'A-30'!D$77,0)</f>
        <v>0</v>
      </c>
      <c r="R822" s="745">
        <f ca="1">IF(G822&lt;&gt;0,+G822/'A-30'!E$77,0)</f>
        <v>0.38211604200950622</v>
      </c>
      <c r="S822" s="745">
        <f ca="1">IF(H822&lt;&gt;0,+H822/'A-30'!F$77,0)</f>
        <v>0.38211604200950622</v>
      </c>
      <c r="T822" s="745">
        <f ca="1">IF(I822&lt;&gt;0,+I822/'A-30'!G$77,0)</f>
        <v>0.38211604200950622</v>
      </c>
      <c r="U822" s="745">
        <f ca="1">IF(J822&lt;&gt;0,+J822/'A-30'!H$77,0)</f>
        <v>0.38211604200950622</v>
      </c>
      <c r="V822" s="745">
        <f ca="1">IF(K822&lt;&gt;0,+K822/'A-30'!I$77,0)</f>
        <v>0.38211604200950622</v>
      </c>
    </row>
    <row r="823" spans="1:22" x14ac:dyDescent="0.2">
      <c r="A823" s="5"/>
      <c r="B823" s="249"/>
      <c r="C823" s="423" t="str">
        <v>Productivity Growth</v>
      </c>
      <c r="D823" s="424" t="str">
        <v>Other</v>
      </c>
      <c r="E823" s="817">
        <f ca="1"/>
        <v>0</v>
      </c>
      <c r="F823" s="385">
        <f ca="1"/>
        <v>0</v>
      </c>
      <c r="G823" s="382">
        <f ca="1"/>
        <v>0</v>
      </c>
      <c r="H823" s="382">
        <f ca="1"/>
        <v>0</v>
      </c>
      <c r="I823" s="382">
        <f ca="1"/>
        <v>0</v>
      </c>
      <c r="J823" s="382">
        <f ca="1"/>
        <v>0</v>
      </c>
      <c r="K823" s="382">
        <f ca="1"/>
        <v>0</v>
      </c>
      <c r="L823" s="764"/>
      <c r="M823" s="764"/>
      <c r="N823" s="764"/>
      <c r="O823" s="764"/>
      <c r="P823" s="385"/>
      <c r="Q823" s="745">
        <f ca="1">IF(F823&lt;&gt;0,+F823/'A-30'!D$78,0)</f>
        <v>0</v>
      </c>
      <c r="R823" s="745">
        <f ca="1">IF(G823&lt;&gt;0,+G823/'A-30'!E$78,0)</f>
        <v>0</v>
      </c>
      <c r="S823" s="745">
        <f ca="1">IF(H823&lt;&gt;0,+H823/'A-30'!F$78,0)</f>
        <v>0</v>
      </c>
      <c r="T823" s="745">
        <f ca="1">IF(I823&lt;&gt;0,+I823/'A-30'!G$78,0)</f>
        <v>0</v>
      </c>
      <c r="U823" s="745">
        <f ca="1">IF(J823&lt;&gt;0,+J823/'A-30'!H$78,0)</f>
        <v>0</v>
      </c>
      <c r="V823" s="745">
        <f ca="1">IF(K823&lt;&gt;0,+K823/'A-30'!I$78,0)</f>
        <v>0</v>
      </c>
    </row>
    <row r="824" spans="1:22" x14ac:dyDescent="0.2">
      <c r="A824" s="5"/>
      <c r="B824" s="249"/>
      <c r="C824" s="423">
        <v>0</v>
      </c>
      <c r="D824" s="424">
        <v>0</v>
      </c>
      <c r="E824" s="817">
        <v>0</v>
      </c>
      <c r="F824" s="385">
        <v>0</v>
      </c>
      <c r="G824" s="382">
        <v>0</v>
      </c>
      <c r="H824" s="382">
        <v>0</v>
      </c>
      <c r="I824" s="382">
        <v>0</v>
      </c>
      <c r="J824" s="382">
        <v>0</v>
      </c>
      <c r="K824" s="382">
        <v>0</v>
      </c>
      <c r="L824" s="764"/>
      <c r="M824" s="764"/>
      <c r="N824" s="764"/>
      <c r="O824" s="764"/>
      <c r="P824" s="385"/>
      <c r="Q824" s="745">
        <f>IF(F824&lt;&gt;0,+F824/'A-30'!D$79,0)</f>
        <v>0</v>
      </c>
      <c r="R824" s="745">
        <f>IF(G824&lt;&gt;0,+G824/'A-30'!E$79,0)</f>
        <v>0</v>
      </c>
      <c r="S824" s="745">
        <f>IF(H824&lt;&gt;0,+H824/'A-30'!F$79,0)</f>
        <v>0</v>
      </c>
      <c r="T824" s="745">
        <f>IF(I824&lt;&gt;0,+I824/'A-30'!G$79,0)</f>
        <v>0</v>
      </c>
      <c r="U824" s="745">
        <f>IF(J824&lt;&gt;0,+J824/'A-30'!H$79,0)</f>
        <v>0</v>
      </c>
      <c r="V824" s="745">
        <f>IF(K824&lt;&gt;0,+K824/'A-30'!I$79,0)</f>
        <v>0</v>
      </c>
    </row>
    <row r="825" spans="1:22" s="764" customFormat="1" x14ac:dyDescent="0.2">
      <c r="A825" s="5"/>
      <c r="B825" s="249"/>
      <c r="C825" s="423">
        <v>0</v>
      </c>
      <c r="D825" s="424">
        <v>0</v>
      </c>
      <c r="E825" s="817">
        <v>0</v>
      </c>
      <c r="F825" s="385">
        <v>0</v>
      </c>
      <c r="G825" s="382">
        <v>0</v>
      </c>
      <c r="H825" s="382">
        <v>0</v>
      </c>
      <c r="I825" s="382">
        <v>0</v>
      </c>
      <c r="J825" s="382">
        <v>0</v>
      </c>
      <c r="K825" s="382">
        <v>0</v>
      </c>
      <c r="P825" s="385"/>
      <c r="Q825" s="745">
        <f>IF(F825&lt;&gt;0,+F825/'A-30'!D$80,0)</f>
        <v>0</v>
      </c>
      <c r="R825" s="745">
        <f>IF(G825&lt;&gt;0,+G825/'A-30'!E$80,0)</f>
        <v>0</v>
      </c>
      <c r="S825" s="745">
        <f>IF(H825&lt;&gt;0,+H825/'A-30'!F$80,0)</f>
        <v>0</v>
      </c>
      <c r="T825" s="745">
        <f>IF(I825&lt;&gt;0,+I825/'A-30'!G$80,0)</f>
        <v>0</v>
      </c>
      <c r="U825" s="745">
        <f>IF(J825&lt;&gt;0,+J825/'A-30'!H$80,0)</f>
        <v>0</v>
      </c>
      <c r="V825" s="745">
        <f>IF(K825&lt;&gt;0,+K825/'A-30'!I$80,0)</f>
        <v>0</v>
      </c>
    </row>
    <row r="826" spans="1:22" s="764" customFormat="1" x14ac:dyDescent="0.2">
      <c r="A826" s="5"/>
      <c r="B826" s="249"/>
      <c r="C826" s="423">
        <v>0</v>
      </c>
      <c r="D826" s="424">
        <v>0</v>
      </c>
      <c r="E826" s="817">
        <v>0</v>
      </c>
      <c r="F826" s="385">
        <v>0</v>
      </c>
      <c r="G826" s="382">
        <v>0</v>
      </c>
      <c r="H826" s="382">
        <v>0</v>
      </c>
      <c r="I826" s="382">
        <v>0</v>
      </c>
      <c r="J826" s="382">
        <v>0</v>
      </c>
      <c r="K826" s="382">
        <v>0</v>
      </c>
      <c r="P826" s="385"/>
      <c r="Q826" s="745">
        <f>IF(F826&lt;&gt;0,+F826/'A-30'!D$81,0)</f>
        <v>0</v>
      </c>
      <c r="R826" s="745">
        <f>IF(G826&lt;&gt;0,+G826/'A-30'!E$81,0)</f>
        <v>0</v>
      </c>
      <c r="S826" s="745">
        <f>IF(H826&lt;&gt;0,+H826/'A-30'!F$81,0)</f>
        <v>0</v>
      </c>
      <c r="T826" s="745">
        <f>IF(I826&lt;&gt;0,+I826/'A-30'!G$81,0)</f>
        <v>0</v>
      </c>
      <c r="U826" s="745">
        <f>IF(J826&lt;&gt;0,+J826/'A-30'!H$81,0)</f>
        <v>0</v>
      </c>
      <c r="V826" s="745">
        <f>IF(K826&lt;&gt;0,+K826/'A-30'!I$81,0)</f>
        <v>0</v>
      </c>
    </row>
    <row r="827" spans="1:22" s="764" customFormat="1" x14ac:dyDescent="0.2">
      <c r="A827" s="5"/>
      <c r="B827" s="249"/>
      <c r="C827" s="423">
        <v>0</v>
      </c>
      <c r="D827" s="424">
        <v>0</v>
      </c>
      <c r="E827" s="817">
        <v>0</v>
      </c>
      <c r="F827" s="385">
        <v>0</v>
      </c>
      <c r="G827" s="382">
        <v>0</v>
      </c>
      <c r="H827" s="382">
        <v>0</v>
      </c>
      <c r="I827" s="382">
        <v>0</v>
      </c>
      <c r="J827" s="382">
        <v>0</v>
      </c>
      <c r="K827" s="382">
        <v>0</v>
      </c>
      <c r="P827" s="385"/>
      <c r="Q827" s="745">
        <f>IF(F827&lt;&gt;0,+F827/'A-30'!D$82,0)</f>
        <v>0</v>
      </c>
      <c r="R827" s="745">
        <f>IF(G827&lt;&gt;0,+G827/'A-30'!E$82,0)</f>
        <v>0</v>
      </c>
      <c r="S827" s="745">
        <f>IF(H827&lt;&gt;0,+H827/'A-30'!F$82,0)</f>
        <v>0</v>
      </c>
      <c r="T827" s="745">
        <f>IF(I827&lt;&gt;0,+I827/'A-30'!G$82,0)</f>
        <v>0</v>
      </c>
      <c r="U827" s="745">
        <f>IF(J827&lt;&gt;0,+J827/'A-30'!H$82,0)</f>
        <v>0</v>
      </c>
      <c r="V827" s="745">
        <f>IF(K827&lt;&gt;0,+K827/'A-30'!I$82,0)</f>
        <v>0</v>
      </c>
    </row>
    <row r="828" spans="1:22" x14ac:dyDescent="0.2">
      <c r="A828" s="5"/>
      <c r="B828" s="249"/>
      <c r="C828" s="422" t="s">
        <v>73</v>
      </c>
      <c r="D828" s="416"/>
      <c r="E828" s="818"/>
      <c r="F828" s="386"/>
      <c r="G828" s="384"/>
      <c r="H828" s="384"/>
      <c r="I828" s="384"/>
      <c r="J828" s="384"/>
      <c r="K828" s="384"/>
      <c r="P828" s="386"/>
      <c r="Q828" s="384"/>
      <c r="R828" s="384"/>
      <c r="S828" s="384"/>
      <c r="T828" s="384"/>
      <c r="U828" s="384"/>
      <c r="V828" s="384"/>
    </row>
    <row r="829" spans="1:22" s="744" customFormat="1" x14ac:dyDescent="0.2">
      <c r="A829" s="5"/>
      <c r="B829" s="249"/>
      <c r="C829" s="423" t="str">
        <f t="array" ref="C829:D834">+'A-30'!$A$113:$B$119</f>
        <v>Labour</v>
      </c>
      <c r="D829" s="424" t="str">
        <v>Other</v>
      </c>
      <c r="E829" s="817">
        <f t="array" ref="E829:K834" ca="1">+'A-30'!$N$113:$T$119</f>
        <v>0</v>
      </c>
      <c r="F829" s="385">
        <f ca="1"/>
        <v>0</v>
      </c>
      <c r="G829" s="382">
        <f ca="1"/>
        <v>1.7959516186614709E-3</v>
      </c>
      <c r="H829" s="382">
        <f ca="1"/>
        <v>4.2943079422377694E-3</v>
      </c>
      <c r="I829" s="382">
        <f ca="1"/>
        <v>7.1771983066998002E-3</v>
      </c>
      <c r="J829" s="382">
        <f ca="1"/>
        <v>9.8260735003731087E-3</v>
      </c>
      <c r="K829" s="382">
        <f ca="1"/>
        <v>1.2213469897635488E-2</v>
      </c>
      <c r="P829" s="385"/>
      <c r="Q829" s="745">
        <f ca="1">IF(F829&lt;&gt;0,+F829/'A-30'!D$113,0)</f>
        <v>0</v>
      </c>
      <c r="R829" s="745">
        <f ca="1">IF(G829&lt;&gt;0,+G829/'A-30'!E$113,0)</f>
        <v>0.38543371708546947</v>
      </c>
      <c r="S829" s="745">
        <f ca="1">IF(H829&lt;&gt;0,+H829/'A-30'!F$113,0)</f>
        <v>0.38827540606661248</v>
      </c>
      <c r="T829" s="745">
        <f ca="1">IF(I829&lt;&gt;0,+I829/'A-30'!G$113,0)</f>
        <v>0.39059311027847771</v>
      </c>
      <c r="U829" s="745">
        <f ca="1">IF(J829&lt;&gt;0,+J829/'A-30'!H$113,0)</f>
        <v>0.39290164085166057</v>
      </c>
      <c r="V829" s="745">
        <f ca="1">IF(K829&lt;&gt;0,+K829/'A-30'!I$113,0)</f>
        <v>0.3951957328667095</v>
      </c>
    </row>
    <row r="830" spans="1:22" s="744" customFormat="1" x14ac:dyDescent="0.2">
      <c r="A830" s="5"/>
      <c r="B830" s="249"/>
      <c r="C830" s="423">
        <v>0</v>
      </c>
      <c r="D830" s="424">
        <v>0</v>
      </c>
      <c r="E830" s="817">
        <v>0</v>
      </c>
      <c r="F830" s="385">
        <v>0</v>
      </c>
      <c r="G830" s="382">
        <v>0</v>
      </c>
      <c r="H830" s="382">
        <v>0</v>
      </c>
      <c r="I830" s="382">
        <v>0</v>
      </c>
      <c r="J830" s="382">
        <v>0</v>
      </c>
      <c r="K830" s="382">
        <v>0</v>
      </c>
      <c r="P830" s="385"/>
      <c r="Q830" s="745">
        <f>IF(F830&lt;&gt;0,+F830/'A-30'!D$114,0)</f>
        <v>0</v>
      </c>
      <c r="R830" s="745">
        <f>IF(G830&lt;&gt;0,+G830/'A-30'!E$114,0)</f>
        <v>0</v>
      </c>
      <c r="S830" s="745">
        <f>IF(H830&lt;&gt;0,+H830/'A-30'!F$114,0)</f>
        <v>0</v>
      </c>
      <c r="T830" s="745">
        <f>IF(I830&lt;&gt;0,+I830/'A-30'!G$114,0)</f>
        <v>0</v>
      </c>
      <c r="U830" s="745">
        <f>IF(J830&lt;&gt;0,+J830/'A-30'!H$114,0)</f>
        <v>0</v>
      </c>
      <c r="V830" s="745">
        <f>IF(K830&lt;&gt;0,+K830/'A-30'!I$114,0)</f>
        <v>0</v>
      </c>
    </row>
    <row r="831" spans="1:22" s="744" customFormat="1" x14ac:dyDescent="0.2">
      <c r="A831" s="5"/>
      <c r="B831" s="249"/>
      <c r="C831" s="423">
        <v>0</v>
      </c>
      <c r="D831" s="424">
        <v>0</v>
      </c>
      <c r="E831" s="817">
        <v>0</v>
      </c>
      <c r="F831" s="385">
        <v>0</v>
      </c>
      <c r="G831" s="382">
        <v>0</v>
      </c>
      <c r="H831" s="382">
        <v>0</v>
      </c>
      <c r="I831" s="382">
        <v>0</v>
      </c>
      <c r="J831" s="382">
        <v>0</v>
      </c>
      <c r="K831" s="382">
        <v>0</v>
      </c>
      <c r="P831" s="385"/>
      <c r="Q831" s="745">
        <f>IF(F831&lt;&gt;0,+F831/'A-30'!D$115,0)</f>
        <v>0</v>
      </c>
      <c r="R831" s="745">
        <f>IF(G831&lt;&gt;0,+G831/'A-30'!E$115,0)</f>
        <v>0</v>
      </c>
      <c r="S831" s="745">
        <f>IF(H831&lt;&gt;0,+H831/'A-30'!F$115,0)</f>
        <v>0</v>
      </c>
      <c r="T831" s="745">
        <f>IF(I831&lt;&gt;0,+I831/'A-30'!G$115,0)</f>
        <v>0</v>
      </c>
      <c r="U831" s="745">
        <f>IF(J831&lt;&gt;0,+J831/'A-30'!H$115,0)</f>
        <v>0</v>
      </c>
      <c r="V831" s="745">
        <f>IF(K831&lt;&gt;0,+K831/'A-30'!I$115,0)</f>
        <v>0</v>
      </c>
    </row>
    <row r="832" spans="1:22" s="744" customFormat="1" x14ac:dyDescent="0.2">
      <c r="A832" s="5"/>
      <c r="B832" s="249"/>
      <c r="C832" s="423">
        <v>0</v>
      </c>
      <c r="D832" s="424">
        <v>0</v>
      </c>
      <c r="E832" s="817">
        <v>0</v>
      </c>
      <c r="F832" s="385">
        <v>0</v>
      </c>
      <c r="G832" s="382">
        <v>0</v>
      </c>
      <c r="H832" s="382">
        <v>0</v>
      </c>
      <c r="I832" s="382">
        <v>0</v>
      </c>
      <c r="J832" s="382">
        <v>0</v>
      </c>
      <c r="K832" s="382">
        <v>0</v>
      </c>
      <c r="P832" s="385"/>
      <c r="Q832" s="745">
        <f>IF(F832&lt;&gt;0,+F832/'A-30'!D$116,0)</f>
        <v>0</v>
      </c>
      <c r="R832" s="745">
        <f>IF(G832&lt;&gt;0,+G832/'A-30'!E$116,0)</f>
        <v>0</v>
      </c>
      <c r="S832" s="745">
        <f>IF(H832&lt;&gt;0,+H832/'A-30'!F$116,0)</f>
        <v>0</v>
      </c>
      <c r="T832" s="745">
        <f>IF(I832&lt;&gt;0,+I832/'A-30'!G$116,0)</f>
        <v>0</v>
      </c>
      <c r="U832" s="745">
        <f>IF(J832&lt;&gt;0,+J832/'A-30'!H$116,0)</f>
        <v>0</v>
      </c>
      <c r="V832" s="745">
        <f>IF(K832&lt;&gt;0,+K832/'A-30'!I$116,0)</f>
        <v>0</v>
      </c>
    </row>
    <row r="833" spans="1:22" s="744" customFormat="1" x14ac:dyDescent="0.2">
      <c r="A833" s="5"/>
      <c r="B833" s="249"/>
      <c r="C833" s="423">
        <v>0</v>
      </c>
      <c r="D833" s="424">
        <v>0</v>
      </c>
      <c r="E833" s="817">
        <v>0</v>
      </c>
      <c r="F833" s="385">
        <v>0</v>
      </c>
      <c r="G833" s="382">
        <v>0</v>
      </c>
      <c r="H833" s="382">
        <v>0</v>
      </c>
      <c r="I833" s="382">
        <v>0</v>
      </c>
      <c r="J833" s="382">
        <v>0</v>
      </c>
      <c r="K833" s="382">
        <v>0</v>
      </c>
      <c r="P833" s="385"/>
      <c r="Q833" s="745">
        <f>IF(F833&lt;&gt;0,+F833/'A-30'!D$117,0)</f>
        <v>0</v>
      </c>
      <c r="R833" s="745">
        <f>IF(G833&lt;&gt;0,+G833/'A-30'!E$117,0)</f>
        <v>0</v>
      </c>
      <c r="S833" s="745">
        <f>IF(H833&lt;&gt;0,+H833/'A-30'!F$117,0)</f>
        <v>0</v>
      </c>
      <c r="T833" s="745">
        <f>IF(I833&lt;&gt;0,+I833/'A-30'!G$117,0)</f>
        <v>0</v>
      </c>
      <c r="U833" s="745">
        <f>IF(J833&lt;&gt;0,+J833/'A-30'!H$117,0)</f>
        <v>0</v>
      </c>
      <c r="V833" s="745">
        <f>IF(K833&lt;&gt;0,+K833/'A-30'!I$117,0)</f>
        <v>0</v>
      </c>
    </row>
    <row r="834" spans="1:22" s="744" customFormat="1" x14ac:dyDescent="0.2">
      <c r="A834" s="5"/>
      <c r="B834" s="249"/>
      <c r="C834" s="423">
        <v>0</v>
      </c>
      <c r="D834" s="424">
        <v>0</v>
      </c>
      <c r="E834" s="817">
        <v>0</v>
      </c>
      <c r="F834" s="385">
        <v>0</v>
      </c>
      <c r="G834" s="382">
        <v>0</v>
      </c>
      <c r="H834" s="382">
        <v>0</v>
      </c>
      <c r="I834" s="382">
        <v>0</v>
      </c>
      <c r="J834" s="382">
        <v>0</v>
      </c>
      <c r="K834" s="382">
        <v>0</v>
      </c>
      <c r="P834" s="385"/>
      <c r="Q834" s="745">
        <f>IF(F834&lt;&gt;0,+F834/'A-30'!D$118,0)</f>
        <v>0</v>
      </c>
      <c r="R834" s="745">
        <f>IF(G834&lt;&gt;0,+G834/'A-30'!E$118,0)</f>
        <v>0</v>
      </c>
      <c r="S834" s="745">
        <f>IF(H834&lt;&gt;0,+H834/'A-30'!F$118,0)</f>
        <v>0</v>
      </c>
      <c r="T834" s="745">
        <f>IF(I834&lt;&gt;0,+I834/'A-30'!G$118,0)</f>
        <v>0</v>
      </c>
      <c r="U834" s="745">
        <f>IF(J834&lt;&gt;0,+J834/'A-30'!H$118,0)</f>
        <v>0</v>
      </c>
      <c r="V834" s="745">
        <f>IF(K834&lt;&gt;0,+K834/'A-30'!I$118,0)</f>
        <v>0</v>
      </c>
    </row>
    <row r="835" spans="1:22" x14ac:dyDescent="0.2">
      <c r="A835" s="5"/>
      <c r="B835" s="249" t="str">
        <f ca="1">+'I-4 History'!B498</f>
        <v>A-31</v>
      </c>
      <c r="C835" s="261" t="str">
        <f ca="1">+'I-4 History'!C498</f>
        <v>Property – Offices and Depots</v>
      </c>
      <c r="D835" s="297"/>
      <c r="E835" s="504"/>
      <c r="F835" s="11"/>
      <c r="G835" s="11"/>
      <c r="H835" s="11"/>
      <c r="I835" s="11"/>
      <c r="J835" s="11"/>
      <c r="K835" s="11"/>
      <c r="P835" s="11"/>
      <c r="Q835" s="11"/>
      <c r="R835" s="11"/>
      <c r="S835" s="11"/>
      <c r="T835" s="11"/>
      <c r="U835" s="11"/>
      <c r="V835" s="11"/>
    </row>
    <row r="836" spans="1:22" x14ac:dyDescent="0.2">
      <c r="A836" s="5"/>
      <c r="B836" s="249"/>
      <c r="C836" s="422" t="s">
        <v>74</v>
      </c>
      <c r="D836" s="415"/>
      <c r="E836" s="504"/>
      <c r="F836" s="11"/>
      <c r="G836" s="11"/>
      <c r="H836" s="11"/>
      <c r="I836" s="11"/>
      <c r="J836" s="11"/>
      <c r="K836" s="11"/>
      <c r="P836" s="11"/>
      <c r="Q836" s="11"/>
      <c r="R836" s="11"/>
      <c r="S836" s="11"/>
      <c r="T836" s="11"/>
      <c r="U836" s="11"/>
      <c r="V836" s="11"/>
    </row>
    <row r="837" spans="1:22" x14ac:dyDescent="0.2">
      <c r="A837" s="5"/>
      <c r="B837" s="249"/>
      <c r="C837" s="423" t="str">
        <f t="array" ref="C837:D842">+'A-31'!$A$77:$B$82</f>
        <v>Output Growth</v>
      </c>
      <c r="D837" s="424" t="str">
        <v>Other</v>
      </c>
      <c r="E837" s="817">
        <f t="array" ref="E837:K842" ca="1">+'A-31'!$N$77:$T$82</f>
        <v>0</v>
      </c>
      <c r="F837" s="385">
        <f ca="1"/>
        <v>0</v>
      </c>
      <c r="G837" s="382">
        <f ca="1"/>
        <v>1.5139915494422824E-2</v>
      </c>
      <c r="H837" s="382">
        <f ca="1"/>
        <v>2.810771072779026E-2</v>
      </c>
      <c r="I837" s="382">
        <f ca="1"/>
        <v>3.86843480130191E-2</v>
      </c>
      <c r="J837" s="382">
        <f ca="1"/>
        <v>4.9219122213031159E-2</v>
      </c>
      <c r="K837" s="382">
        <f ca="1"/>
        <v>5.9688007335600521E-2</v>
      </c>
      <c r="L837" s="764"/>
      <c r="M837" s="764"/>
      <c r="N837" s="764"/>
      <c r="O837" s="764"/>
      <c r="P837" s="385"/>
      <c r="Q837" s="745">
        <f ca="1">IF(F837&lt;&gt;0,+F837/'A-31'!D$77,0)</f>
        <v>0</v>
      </c>
      <c r="R837" s="745">
        <f ca="1">IF(G837&lt;&gt;0,+G837/'A-31'!E$77,0)</f>
        <v>1.7437526136906576</v>
      </c>
      <c r="S837" s="745">
        <f ca="1">IF(H837&lt;&gt;0,+H837/'A-31'!F$77,0)</f>
        <v>1.7437526136906576</v>
      </c>
      <c r="T837" s="745">
        <f ca="1">IF(I837&lt;&gt;0,+I837/'A-31'!G$77,0)</f>
        <v>1.7437526136906576</v>
      </c>
      <c r="U837" s="745">
        <f ca="1">IF(J837&lt;&gt;0,+J837/'A-31'!H$77,0)</f>
        <v>1.7437526136906576</v>
      </c>
      <c r="V837" s="745">
        <f ca="1">IF(K837&lt;&gt;0,+K837/'A-31'!I$77,0)</f>
        <v>1.7437526136906576</v>
      </c>
    </row>
    <row r="838" spans="1:22" x14ac:dyDescent="0.2">
      <c r="A838" s="5"/>
      <c r="B838" s="249"/>
      <c r="C838" s="423" t="str">
        <v>Productivity Growth</v>
      </c>
      <c r="D838" s="424" t="str">
        <v>Other</v>
      </c>
      <c r="E838" s="817">
        <f ca="1"/>
        <v>0</v>
      </c>
      <c r="F838" s="385">
        <f ca="1"/>
        <v>0</v>
      </c>
      <c r="G838" s="382">
        <f ca="1"/>
        <v>0</v>
      </c>
      <c r="H838" s="382">
        <f ca="1"/>
        <v>0</v>
      </c>
      <c r="I838" s="382">
        <f ca="1"/>
        <v>0</v>
      </c>
      <c r="J838" s="382">
        <f ca="1"/>
        <v>0</v>
      </c>
      <c r="K838" s="382">
        <f ca="1"/>
        <v>0</v>
      </c>
      <c r="L838" s="764"/>
      <c r="M838" s="764"/>
      <c r="N838" s="764"/>
      <c r="O838" s="764"/>
      <c r="P838" s="385"/>
      <c r="Q838" s="745">
        <f ca="1">IF(F838&lt;&gt;0,+F838/'A-31'!D$78,0)</f>
        <v>0</v>
      </c>
      <c r="R838" s="745">
        <f ca="1">IF(G838&lt;&gt;0,+G838/'A-31'!E$78,0)</f>
        <v>0</v>
      </c>
      <c r="S838" s="745">
        <f ca="1">IF(H838&lt;&gt;0,+H838/'A-31'!F$78,0)</f>
        <v>0</v>
      </c>
      <c r="T838" s="745">
        <f ca="1">IF(I838&lt;&gt;0,+I838/'A-31'!G$78,0)</f>
        <v>0</v>
      </c>
      <c r="U838" s="745">
        <f ca="1">IF(J838&lt;&gt;0,+J838/'A-31'!H$78,0)</f>
        <v>0</v>
      </c>
      <c r="V838" s="745">
        <f ca="1">IF(K838&lt;&gt;0,+K838/'A-31'!I$78,0)</f>
        <v>0</v>
      </c>
    </row>
    <row r="839" spans="1:22" x14ac:dyDescent="0.2">
      <c r="A839" s="5"/>
      <c r="B839" s="249"/>
      <c r="C839" s="423">
        <v>0</v>
      </c>
      <c r="D839" s="424">
        <v>0</v>
      </c>
      <c r="E839" s="817">
        <v>0</v>
      </c>
      <c r="F839" s="385">
        <v>0</v>
      </c>
      <c r="G839" s="382">
        <v>0</v>
      </c>
      <c r="H839" s="382">
        <v>0</v>
      </c>
      <c r="I839" s="382">
        <v>0</v>
      </c>
      <c r="J839" s="382">
        <v>0</v>
      </c>
      <c r="K839" s="382">
        <v>0</v>
      </c>
      <c r="L839" s="764"/>
      <c r="M839" s="764"/>
      <c r="N839" s="764"/>
      <c r="O839" s="764"/>
      <c r="P839" s="385"/>
      <c r="Q839" s="745">
        <f>IF(F839&lt;&gt;0,+F839/'A-31'!D$79,0)</f>
        <v>0</v>
      </c>
      <c r="R839" s="745">
        <f>IF(G839&lt;&gt;0,+G839/'A-31'!E$79,0)</f>
        <v>0</v>
      </c>
      <c r="S839" s="745">
        <f>IF(H839&lt;&gt;0,+H839/'A-31'!F$79,0)</f>
        <v>0</v>
      </c>
      <c r="T839" s="745">
        <f>IF(I839&lt;&gt;0,+I839/'A-31'!G$79,0)</f>
        <v>0</v>
      </c>
      <c r="U839" s="745">
        <f>IF(J839&lt;&gt;0,+J839/'A-31'!H$79,0)</f>
        <v>0</v>
      </c>
      <c r="V839" s="745">
        <f>IF(K839&lt;&gt;0,+K839/'A-31'!I$79,0)</f>
        <v>0</v>
      </c>
    </row>
    <row r="840" spans="1:22" s="764" customFormat="1" x14ac:dyDescent="0.2">
      <c r="A840" s="5"/>
      <c r="B840" s="249"/>
      <c r="C840" s="423">
        <v>0</v>
      </c>
      <c r="D840" s="424">
        <v>0</v>
      </c>
      <c r="E840" s="817">
        <v>0</v>
      </c>
      <c r="F840" s="385">
        <v>0</v>
      </c>
      <c r="G840" s="382">
        <v>0</v>
      </c>
      <c r="H840" s="382">
        <v>0</v>
      </c>
      <c r="I840" s="382">
        <v>0</v>
      </c>
      <c r="J840" s="382">
        <v>0</v>
      </c>
      <c r="K840" s="382">
        <v>0</v>
      </c>
      <c r="P840" s="385"/>
      <c r="Q840" s="745">
        <f>IF(F840&lt;&gt;0,+F840/'A-31'!D$80,0)</f>
        <v>0</v>
      </c>
      <c r="R840" s="745">
        <f>IF(G840&lt;&gt;0,+G840/'A-31'!E$80,0)</f>
        <v>0</v>
      </c>
      <c r="S840" s="745">
        <f>IF(H840&lt;&gt;0,+H840/'A-31'!F$80,0)</f>
        <v>0</v>
      </c>
      <c r="T840" s="745">
        <f>IF(I840&lt;&gt;0,+I840/'A-31'!G$80,0)</f>
        <v>0</v>
      </c>
      <c r="U840" s="745">
        <f>IF(J840&lt;&gt;0,+J840/'A-31'!H$80,0)</f>
        <v>0</v>
      </c>
      <c r="V840" s="745">
        <f>IF(K840&lt;&gt;0,+K840/'A-31'!I$80,0)</f>
        <v>0</v>
      </c>
    </row>
    <row r="841" spans="1:22" s="764" customFormat="1" x14ac:dyDescent="0.2">
      <c r="A841" s="5"/>
      <c r="B841" s="249"/>
      <c r="C841" s="423">
        <v>0</v>
      </c>
      <c r="D841" s="424">
        <v>0</v>
      </c>
      <c r="E841" s="817">
        <v>0</v>
      </c>
      <c r="F841" s="385">
        <v>0</v>
      </c>
      <c r="G841" s="382">
        <v>0</v>
      </c>
      <c r="H841" s="382">
        <v>0</v>
      </c>
      <c r="I841" s="382">
        <v>0</v>
      </c>
      <c r="J841" s="382">
        <v>0</v>
      </c>
      <c r="K841" s="382">
        <v>0</v>
      </c>
      <c r="P841" s="385"/>
      <c r="Q841" s="745">
        <f>IF(F841&lt;&gt;0,+F841/'A-31'!D$81,0)</f>
        <v>0</v>
      </c>
      <c r="R841" s="745">
        <f>IF(G841&lt;&gt;0,+G841/'A-31'!E$81,0)</f>
        <v>0</v>
      </c>
      <c r="S841" s="745">
        <f>IF(H841&lt;&gt;0,+H841/'A-31'!F$81,0)</f>
        <v>0</v>
      </c>
      <c r="T841" s="745">
        <f>IF(I841&lt;&gt;0,+I841/'A-31'!G$81,0)</f>
        <v>0</v>
      </c>
      <c r="U841" s="745">
        <f>IF(J841&lt;&gt;0,+J841/'A-31'!H$81,0)</f>
        <v>0</v>
      </c>
      <c r="V841" s="745">
        <f>IF(K841&lt;&gt;0,+K841/'A-31'!I$81,0)</f>
        <v>0</v>
      </c>
    </row>
    <row r="842" spans="1:22" s="764" customFormat="1" x14ac:dyDescent="0.2">
      <c r="A842" s="5"/>
      <c r="B842" s="249"/>
      <c r="C842" s="423">
        <v>0</v>
      </c>
      <c r="D842" s="424">
        <v>0</v>
      </c>
      <c r="E842" s="817">
        <v>0</v>
      </c>
      <c r="F842" s="385">
        <v>0</v>
      </c>
      <c r="G842" s="382">
        <v>0</v>
      </c>
      <c r="H842" s="382">
        <v>0</v>
      </c>
      <c r="I842" s="382">
        <v>0</v>
      </c>
      <c r="J842" s="382">
        <v>0</v>
      </c>
      <c r="K842" s="382">
        <v>0</v>
      </c>
      <c r="P842" s="385"/>
      <c r="Q842" s="745">
        <f>IF(F842&lt;&gt;0,+F842/'A-31'!D$82,0)</f>
        <v>0</v>
      </c>
      <c r="R842" s="745">
        <f>IF(G842&lt;&gt;0,+G842/'A-31'!E$82,0)</f>
        <v>0</v>
      </c>
      <c r="S842" s="745">
        <f>IF(H842&lt;&gt;0,+H842/'A-31'!F$82,0)</f>
        <v>0</v>
      </c>
      <c r="T842" s="745">
        <f>IF(I842&lt;&gt;0,+I842/'A-31'!G$82,0)</f>
        <v>0</v>
      </c>
      <c r="U842" s="745">
        <f>IF(J842&lt;&gt;0,+J842/'A-31'!H$82,0)</f>
        <v>0</v>
      </c>
      <c r="V842" s="745">
        <f>IF(K842&lt;&gt;0,+K842/'A-31'!I$82,0)</f>
        <v>0</v>
      </c>
    </row>
    <row r="843" spans="1:22" x14ac:dyDescent="0.2">
      <c r="A843" s="5"/>
      <c r="B843" s="249"/>
      <c r="C843" s="422" t="s">
        <v>73</v>
      </c>
      <c r="D843" s="416"/>
      <c r="E843" s="818"/>
      <c r="F843" s="386"/>
      <c r="G843" s="384"/>
      <c r="H843" s="384"/>
      <c r="I843" s="384"/>
      <c r="J843" s="384"/>
      <c r="K843" s="384"/>
      <c r="P843" s="386"/>
      <c r="Q843" s="384"/>
      <c r="R843" s="384"/>
      <c r="S843" s="384"/>
      <c r="T843" s="384"/>
      <c r="U843" s="384"/>
      <c r="V843" s="384"/>
    </row>
    <row r="844" spans="1:22" s="744" customFormat="1" x14ac:dyDescent="0.2">
      <c r="A844" s="5"/>
      <c r="B844" s="249"/>
      <c r="C844" s="423" t="str">
        <f t="array" ref="C844:D849">+'A-31'!$A$113:$B$119</f>
        <v>Labour</v>
      </c>
      <c r="D844" s="424" t="str">
        <v>Other</v>
      </c>
      <c r="E844" s="817">
        <f t="array" ref="E844:K849" ca="1">+'A-31'!$N$113:$T$119</f>
        <v>0</v>
      </c>
      <c r="F844" s="385">
        <f ca="1"/>
        <v>0</v>
      </c>
      <c r="G844" s="382">
        <f ca="1"/>
        <v>8.195665674316276E-3</v>
      </c>
      <c r="H844" s="382">
        <f ca="1"/>
        <v>1.9596692823703458E-2</v>
      </c>
      <c r="I844" s="382">
        <f ca="1"/>
        <v>3.2752506909857988E-2</v>
      </c>
      <c r="J844" s="382">
        <f ca="1"/>
        <v>4.4840413552084929E-2</v>
      </c>
      <c r="K844" s="382">
        <f ca="1"/>
        <v>5.5735084934498039E-2</v>
      </c>
      <c r="P844" s="385"/>
      <c r="Q844" s="745">
        <f ca="1">IF(F844&lt;&gt;0,+F844/'A-31'!D$113,0)</f>
        <v>0</v>
      </c>
      <c r="R844" s="745">
        <f ca="1">IF(G844&lt;&gt;0,+G844/'A-31'!E$113,0)</f>
        <v>1.7588925291850801</v>
      </c>
      <c r="S844" s="745">
        <f ca="1">IF(H844&lt;&gt;0,+H844/'A-31'!F$113,0)</f>
        <v>1.7718603244184479</v>
      </c>
      <c r="T844" s="745">
        <f ca="1">IF(I844&lt;&gt;0,+I844/'A-31'!G$113,0)</f>
        <v>1.7824369617036766</v>
      </c>
      <c r="U844" s="745">
        <f ca="1">IF(J844&lt;&gt;0,+J844/'A-31'!H$113,0)</f>
        <v>1.7929717359036887</v>
      </c>
      <c r="V844" s="745">
        <f ca="1">IF(K844&lt;&gt;0,+K844/'A-31'!I$113,0)</f>
        <v>1.8034406210262581</v>
      </c>
    </row>
    <row r="845" spans="1:22" s="744" customFormat="1" x14ac:dyDescent="0.2">
      <c r="A845" s="5"/>
      <c r="B845" s="249"/>
      <c r="C845" s="423">
        <v>0</v>
      </c>
      <c r="D845" s="424">
        <v>0</v>
      </c>
      <c r="E845" s="817">
        <v>0</v>
      </c>
      <c r="F845" s="385">
        <v>0</v>
      </c>
      <c r="G845" s="382">
        <v>0</v>
      </c>
      <c r="H845" s="382">
        <v>0</v>
      </c>
      <c r="I845" s="382">
        <v>0</v>
      </c>
      <c r="J845" s="382">
        <v>0</v>
      </c>
      <c r="K845" s="382">
        <v>0</v>
      </c>
      <c r="P845" s="385"/>
      <c r="Q845" s="745">
        <f>IF(F845&lt;&gt;0,+F845/'A-31'!D$114,0)</f>
        <v>0</v>
      </c>
      <c r="R845" s="745">
        <f>IF(G845&lt;&gt;0,+G845/'A-31'!E$114,0)</f>
        <v>0</v>
      </c>
      <c r="S845" s="745">
        <f>IF(H845&lt;&gt;0,+H845/'A-31'!F$114,0)</f>
        <v>0</v>
      </c>
      <c r="T845" s="745">
        <f>IF(I845&lt;&gt;0,+I845/'A-31'!G$114,0)</f>
        <v>0</v>
      </c>
      <c r="U845" s="745">
        <f>IF(J845&lt;&gt;0,+J845/'A-31'!H$114,0)</f>
        <v>0</v>
      </c>
      <c r="V845" s="745">
        <f>IF(K845&lt;&gt;0,+K845/'A-31'!I$114,0)</f>
        <v>0</v>
      </c>
    </row>
    <row r="846" spans="1:22" s="744" customFormat="1" x14ac:dyDescent="0.2">
      <c r="A846" s="5"/>
      <c r="B846" s="249"/>
      <c r="C846" s="423">
        <v>0</v>
      </c>
      <c r="D846" s="424">
        <v>0</v>
      </c>
      <c r="E846" s="817">
        <v>0</v>
      </c>
      <c r="F846" s="385">
        <v>0</v>
      </c>
      <c r="G846" s="382">
        <v>0</v>
      </c>
      <c r="H846" s="382">
        <v>0</v>
      </c>
      <c r="I846" s="382">
        <v>0</v>
      </c>
      <c r="J846" s="382">
        <v>0</v>
      </c>
      <c r="K846" s="382">
        <v>0</v>
      </c>
      <c r="P846" s="385"/>
      <c r="Q846" s="745">
        <f>IF(F846&lt;&gt;0,+F846/'A-31'!D$115,0)</f>
        <v>0</v>
      </c>
      <c r="R846" s="745">
        <f>IF(G846&lt;&gt;0,+G846/'A-31'!E$115,0)</f>
        <v>0</v>
      </c>
      <c r="S846" s="745">
        <f>IF(H846&lt;&gt;0,+H846/'A-31'!F$115,0)</f>
        <v>0</v>
      </c>
      <c r="T846" s="745">
        <f>IF(I846&lt;&gt;0,+I846/'A-31'!G$115,0)</f>
        <v>0</v>
      </c>
      <c r="U846" s="745">
        <f>IF(J846&lt;&gt;0,+J846/'A-31'!H$115,0)</f>
        <v>0</v>
      </c>
      <c r="V846" s="745">
        <f>IF(K846&lt;&gt;0,+K846/'A-31'!I$115,0)</f>
        <v>0</v>
      </c>
    </row>
    <row r="847" spans="1:22" s="744" customFormat="1" x14ac:dyDescent="0.2">
      <c r="A847" s="5"/>
      <c r="B847" s="249"/>
      <c r="C847" s="423">
        <v>0</v>
      </c>
      <c r="D847" s="424">
        <v>0</v>
      </c>
      <c r="E847" s="817">
        <v>0</v>
      </c>
      <c r="F847" s="385">
        <v>0</v>
      </c>
      <c r="G847" s="382">
        <v>0</v>
      </c>
      <c r="H847" s="382">
        <v>0</v>
      </c>
      <c r="I847" s="382">
        <v>0</v>
      </c>
      <c r="J847" s="382">
        <v>0</v>
      </c>
      <c r="K847" s="382">
        <v>0</v>
      </c>
      <c r="P847" s="385"/>
      <c r="Q847" s="745">
        <f>IF(F847&lt;&gt;0,+F847/'A-31'!D$116,0)</f>
        <v>0</v>
      </c>
      <c r="R847" s="745">
        <f>IF(G847&lt;&gt;0,+G847/'A-31'!E$116,0)</f>
        <v>0</v>
      </c>
      <c r="S847" s="745">
        <f>IF(H847&lt;&gt;0,+H847/'A-31'!F$116,0)</f>
        <v>0</v>
      </c>
      <c r="T847" s="745">
        <f>IF(I847&lt;&gt;0,+I847/'A-31'!G$116,0)</f>
        <v>0</v>
      </c>
      <c r="U847" s="745">
        <f>IF(J847&lt;&gt;0,+J847/'A-31'!H$116,0)</f>
        <v>0</v>
      </c>
      <c r="V847" s="745">
        <f>IF(K847&lt;&gt;0,+K847/'A-31'!I$116,0)</f>
        <v>0</v>
      </c>
    </row>
    <row r="848" spans="1:22" s="744" customFormat="1" x14ac:dyDescent="0.2">
      <c r="A848" s="5"/>
      <c r="B848" s="249"/>
      <c r="C848" s="423">
        <v>0</v>
      </c>
      <c r="D848" s="424">
        <v>0</v>
      </c>
      <c r="E848" s="817">
        <v>0</v>
      </c>
      <c r="F848" s="385">
        <v>0</v>
      </c>
      <c r="G848" s="382">
        <v>0</v>
      </c>
      <c r="H848" s="382">
        <v>0</v>
      </c>
      <c r="I848" s="382">
        <v>0</v>
      </c>
      <c r="J848" s="382">
        <v>0</v>
      </c>
      <c r="K848" s="382">
        <v>0</v>
      </c>
      <c r="P848" s="385"/>
      <c r="Q848" s="745">
        <f>IF(F848&lt;&gt;0,+F848/'A-31'!D$117,0)</f>
        <v>0</v>
      </c>
      <c r="R848" s="745">
        <f>IF(G848&lt;&gt;0,+G848/'A-31'!E$117,0)</f>
        <v>0</v>
      </c>
      <c r="S848" s="745">
        <f>IF(H848&lt;&gt;0,+H848/'A-31'!F$117,0)</f>
        <v>0</v>
      </c>
      <c r="T848" s="745">
        <f>IF(I848&lt;&gt;0,+I848/'A-31'!G$117,0)</f>
        <v>0</v>
      </c>
      <c r="U848" s="745">
        <f>IF(J848&lt;&gt;0,+J848/'A-31'!H$117,0)</f>
        <v>0</v>
      </c>
      <c r="V848" s="745">
        <f>IF(K848&lt;&gt;0,+K848/'A-31'!I$117,0)</f>
        <v>0</v>
      </c>
    </row>
    <row r="849" spans="1:22" s="744" customFormat="1" x14ac:dyDescent="0.2">
      <c r="A849" s="5"/>
      <c r="B849" s="249"/>
      <c r="C849" s="423">
        <v>0</v>
      </c>
      <c r="D849" s="424">
        <v>0</v>
      </c>
      <c r="E849" s="817">
        <v>0</v>
      </c>
      <c r="F849" s="385">
        <v>0</v>
      </c>
      <c r="G849" s="382">
        <v>0</v>
      </c>
      <c r="H849" s="382">
        <v>0</v>
      </c>
      <c r="I849" s="382">
        <v>0</v>
      </c>
      <c r="J849" s="382">
        <v>0</v>
      </c>
      <c r="K849" s="382">
        <v>0</v>
      </c>
      <c r="P849" s="385"/>
      <c r="Q849" s="745">
        <f>IF(F849&lt;&gt;0,+F849/'A-31'!D$118,0)</f>
        <v>0</v>
      </c>
      <c r="R849" s="745">
        <f>IF(G849&lt;&gt;0,+G849/'A-31'!E$118,0)</f>
        <v>0</v>
      </c>
      <c r="S849" s="745">
        <f>IF(H849&lt;&gt;0,+H849/'A-31'!F$118,0)</f>
        <v>0</v>
      </c>
      <c r="T849" s="745">
        <f>IF(I849&lt;&gt;0,+I849/'A-31'!G$118,0)</f>
        <v>0</v>
      </c>
      <c r="U849" s="745">
        <f>IF(J849&lt;&gt;0,+J849/'A-31'!H$118,0)</f>
        <v>0</v>
      </c>
      <c r="V849" s="745">
        <f>IF(K849&lt;&gt;0,+K849/'A-31'!I$118,0)</f>
        <v>0</v>
      </c>
    </row>
    <row r="850" spans="1:22" ht="17.25" customHeight="1" thickBot="1" x14ac:dyDescent="0.25">
      <c r="B850" s="250"/>
      <c r="C850" s="435" t="str">
        <f>CONCATENATE("Total ",+C699)</f>
        <v>Total People and Culture</v>
      </c>
      <c r="D850" s="418"/>
      <c r="E850" s="314">
        <f ca="1">SUBTOTAL(9,E699:E849)</f>
        <v>0</v>
      </c>
      <c r="F850" s="314">
        <f t="shared" ref="F850:K850" ca="1" si="9">SUBTOTAL(9,F699:F849)</f>
        <v>0</v>
      </c>
      <c r="G850" s="314">
        <f t="shared" ca="1" si="9"/>
        <v>0.18827471932773279</v>
      </c>
      <c r="H850" s="314">
        <f t="shared" ca="1" si="9"/>
        <v>0.38488577269231483</v>
      </c>
      <c r="I850" s="314">
        <f t="shared" ca="1" si="9"/>
        <v>0.57636249609580159</v>
      </c>
      <c r="J850" s="314">
        <f t="shared" ca="1" si="9"/>
        <v>0.75888543628806271</v>
      </c>
      <c r="K850" s="314">
        <f t="shared" ca="1" si="9"/>
        <v>0.93124958594146812</v>
      </c>
      <c r="P850" s="313"/>
      <c r="Q850" s="314"/>
      <c r="R850" s="314"/>
      <c r="S850" s="314"/>
      <c r="T850" s="314"/>
      <c r="U850" s="314"/>
      <c r="V850" s="314"/>
    </row>
    <row r="851" spans="1:22" ht="18" x14ac:dyDescent="0.2">
      <c r="B851" s="251"/>
      <c r="C851" s="436" t="str">
        <f>+'I-3 Allocated'!A36</f>
        <v>Customer Relations</v>
      </c>
      <c r="D851" s="421"/>
      <c r="E851" s="812"/>
      <c r="F851" s="265"/>
      <c r="G851" s="265"/>
      <c r="H851" s="265"/>
      <c r="I851" s="265"/>
      <c r="J851" s="265"/>
      <c r="K851" s="265"/>
      <c r="P851" s="265"/>
      <c r="Q851" s="265"/>
      <c r="R851" s="265"/>
      <c r="S851" s="265"/>
      <c r="T851" s="265"/>
      <c r="U851" s="265"/>
      <c r="V851" s="265"/>
    </row>
    <row r="852" spans="1:22" x14ac:dyDescent="0.2">
      <c r="A852" s="5"/>
      <c r="B852" s="249" t="str">
        <f ca="1">+'I-4 History'!B507</f>
        <v>A-32</v>
      </c>
      <c r="C852" s="14" t="str">
        <f ca="1">+'I-4 History'!C507</f>
        <v>General Manager - Customer Relations</v>
      </c>
      <c r="D852" s="417"/>
      <c r="E852" s="504"/>
      <c r="F852" s="11"/>
      <c r="G852" s="11"/>
      <c r="H852" s="11"/>
      <c r="I852" s="11"/>
      <c r="J852" s="11"/>
      <c r="K852" s="11"/>
      <c r="P852" s="11"/>
      <c r="Q852" s="11"/>
      <c r="R852" s="11"/>
      <c r="S852" s="11"/>
      <c r="T852" s="11"/>
      <c r="U852" s="11"/>
      <c r="V852" s="11"/>
    </row>
    <row r="853" spans="1:22" x14ac:dyDescent="0.2">
      <c r="A853" s="5"/>
      <c r="B853" s="249"/>
      <c r="C853" s="422" t="s">
        <v>74</v>
      </c>
      <c r="D853" s="415"/>
      <c r="E853" s="504"/>
      <c r="F853" s="11"/>
      <c r="G853" s="11"/>
      <c r="H853" s="11"/>
      <c r="I853" s="11"/>
      <c r="J853" s="11"/>
      <c r="K853" s="11"/>
      <c r="P853" s="11"/>
      <c r="Q853" s="11"/>
      <c r="R853" s="11"/>
      <c r="S853" s="11"/>
      <c r="T853" s="11"/>
      <c r="U853" s="11"/>
      <c r="V853" s="11"/>
    </row>
    <row r="854" spans="1:22" x14ac:dyDescent="0.2">
      <c r="A854" s="5"/>
      <c r="B854" s="249"/>
      <c r="C854" s="423" t="str">
        <f t="array" ref="C854:D859">+'A-32'!$A$77:$B$82</f>
        <v>Output Growth</v>
      </c>
      <c r="D854" s="424" t="str">
        <v>Other</v>
      </c>
      <c r="E854" s="817">
        <f t="array" ref="E854:K859" ca="1">+'A-32'!$N$77:$T$82</f>
        <v>0</v>
      </c>
      <c r="F854" s="385">
        <f ca="1"/>
        <v>0</v>
      </c>
      <c r="G854" s="382">
        <f ca="1"/>
        <v>7.5921490912824038E-3</v>
      </c>
      <c r="H854" s="382">
        <f ca="1"/>
        <v>1.4095054264908684E-2</v>
      </c>
      <c r="I854" s="382">
        <f ca="1"/>
        <v>1.9398875622660253E-2</v>
      </c>
      <c r="J854" s="382">
        <f ca="1"/>
        <v>2.4681704076950514E-2</v>
      </c>
      <c r="K854" s="382">
        <f ca="1"/>
        <v>2.9931491415547868E-2</v>
      </c>
      <c r="L854" s="764"/>
      <c r="M854" s="764"/>
      <c r="N854" s="764"/>
      <c r="O854" s="764"/>
      <c r="P854" s="385"/>
      <c r="Q854" s="745">
        <f ca="1">IF(F854&lt;&gt;0,+F854/'A-32'!D$77,0)</f>
        <v>0</v>
      </c>
      <c r="R854" s="745">
        <f ca="1">IF(G854&lt;&gt;0,+G854/'A-32'!E$77,0)</f>
        <v>0.87443221372865021</v>
      </c>
      <c r="S854" s="745">
        <f ca="1">IF(H854&lt;&gt;0,+H854/'A-32'!F$77,0)</f>
        <v>0.87443221372865021</v>
      </c>
      <c r="T854" s="745">
        <f ca="1">IF(I854&lt;&gt;0,+I854/'A-32'!G$77,0)</f>
        <v>0.8744322137286501</v>
      </c>
      <c r="U854" s="745">
        <f ca="1">IF(J854&lt;&gt;0,+J854/'A-32'!H$77,0)</f>
        <v>0.87443221372865021</v>
      </c>
      <c r="V854" s="745">
        <f ca="1">IF(K854&lt;&gt;0,+K854/'A-32'!I$77,0)</f>
        <v>0.87443221372865021</v>
      </c>
    </row>
    <row r="855" spans="1:22" x14ac:dyDescent="0.2">
      <c r="A855" s="5"/>
      <c r="B855" s="249"/>
      <c r="C855" s="423" t="str">
        <v>Productivity Growth</v>
      </c>
      <c r="D855" s="424" t="str">
        <v>Other</v>
      </c>
      <c r="E855" s="817">
        <f ca="1"/>
        <v>0</v>
      </c>
      <c r="F855" s="385">
        <f ca="1"/>
        <v>0</v>
      </c>
      <c r="G855" s="382">
        <f ca="1"/>
        <v>0</v>
      </c>
      <c r="H855" s="382">
        <f ca="1"/>
        <v>0</v>
      </c>
      <c r="I855" s="382">
        <f ca="1"/>
        <v>0</v>
      </c>
      <c r="J855" s="382">
        <f ca="1"/>
        <v>0</v>
      </c>
      <c r="K855" s="382">
        <f ca="1"/>
        <v>0</v>
      </c>
      <c r="L855" s="764"/>
      <c r="M855" s="764"/>
      <c r="N855" s="764"/>
      <c r="O855" s="764"/>
      <c r="P855" s="385"/>
      <c r="Q855" s="745">
        <f ca="1">IF(F855&lt;&gt;0,+F855/'A-32'!D$78,0)</f>
        <v>0</v>
      </c>
      <c r="R855" s="745">
        <f ca="1">IF(G855&lt;&gt;0,+G855/'A-32'!E$78,0)</f>
        <v>0</v>
      </c>
      <c r="S855" s="745">
        <f ca="1">IF(H855&lt;&gt;0,+H855/'A-32'!F$78,0)</f>
        <v>0</v>
      </c>
      <c r="T855" s="745">
        <f ca="1">IF(I855&lt;&gt;0,+I855/'A-32'!G$78,0)</f>
        <v>0</v>
      </c>
      <c r="U855" s="745">
        <f ca="1">IF(J855&lt;&gt;0,+J855/'A-32'!H$78,0)</f>
        <v>0</v>
      </c>
      <c r="V855" s="745">
        <f ca="1">IF(K855&lt;&gt;0,+K855/'A-32'!I$78,0)</f>
        <v>0</v>
      </c>
    </row>
    <row r="856" spans="1:22" x14ac:dyDescent="0.2">
      <c r="A856" s="5"/>
      <c r="B856" s="249"/>
      <c r="C856" s="423">
        <v>0</v>
      </c>
      <c r="D856" s="424">
        <v>0</v>
      </c>
      <c r="E856" s="817">
        <v>0</v>
      </c>
      <c r="F856" s="385">
        <v>0</v>
      </c>
      <c r="G856" s="382">
        <v>0</v>
      </c>
      <c r="H856" s="382">
        <v>0</v>
      </c>
      <c r="I856" s="382">
        <v>0</v>
      </c>
      <c r="J856" s="382">
        <v>0</v>
      </c>
      <c r="K856" s="382">
        <v>0</v>
      </c>
      <c r="L856" s="764"/>
      <c r="M856" s="764"/>
      <c r="N856" s="764"/>
      <c r="O856" s="764"/>
      <c r="P856" s="385"/>
      <c r="Q856" s="745">
        <f>IF(F856&lt;&gt;0,+F856/'A-32'!D$79,0)</f>
        <v>0</v>
      </c>
      <c r="R856" s="745">
        <f>IF(G856&lt;&gt;0,+G856/'A-32'!E$79,0)</f>
        <v>0</v>
      </c>
      <c r="S856" s="745">
        <f>IF(H856&lt;&gt;0,+H856/'A-32'!F$79,0)</f>
        <v>0</v>
      </c>
      <c r="T856" s="745">
        <f>IF(I856&lt;&gt;0,+I856/'A-32'!G$79,0)</f>
        <v>0</v>
      </c>
      <c r="U856" s="745">
        <f>IF(J856&lt;&gt;0,+J856/'A-32'!H$79,0)</f>
        <v>0</v>
      </c>
      <c r="V856" s="745">
        <f>IF(K856&lt;&gt;0,+K856/'A-32'!I$79,0)</f>
        <v>0</v>
      </c>
    </row>
    <row r="857" spans="1:22" s="764" customFormat="1" x14ac:dyDescent="0.2">
      <c r="A857" s="5"/>
      <c r="B857" s="249"/>
      <c r="C857" s="423">
        <v>0</v>
      </c>
      <c r="D857" s="424">
        <v>0</v>
      </c>
      <c r="E857" s="817">
        <v>0</v>
      </c>
      <c r="F857" s="385">
        <v>0</v>
      </c>
      <c r="G857" s="382">
        <v>0</v>
      </c>
      <c r="H857" s="382">
        <v>0</v>
      </c>
      <c r="I857" s="382">
        <v>0</v>
      </c>
      <c r="J857" s="382">
        <v>0</v>
      </c>
      <c r="K857" s="382">
        <v>0</v>
      </c>
      <c r="P857" s="385"/>
      <c r="Q857" s="745">
        <f>IF(F857&lt;&gt;0,+F857/'A-32'!D$80,0)</f>
        <v>0</v>
      </c>
      <c r="R857" s="745">
        <f>IF(G857&lt;&gt;0,+G857/'A-32'!E$80,0)</f>
        <v>0</v>
      </c>
      <c r="S857" s="745">
        <f>IF(H857&lt;&gt;0,+H857/'A-32'!F$80,0)</f>
        <v>0</v>
      </c>
      <c r="T857" s="745">
        <f>IF(I857&lt;&gt;0,+I857/'A-32'!G$80,0)</f>
        <v>0</v>
      </c>
      <c r="U857" s="745">
        <f>IF(J857&lt;&gt;0,+J857/'A-32'!H$80,0)</f>
        <v>0</v>
      </c>
      <c r="V857" s="745">
        <f>IF(K857&lt;&gt;0,+K857/'A-32'!I$80,0)</f>
        <v>0</v>
      </c>
    </row>
    <row r="858" spans="1:22" s="764" customFormat="1" x14ac:dyDescent="0.2">
      <c r="A858" s="5"/>
      <c r="B858" s="249"/>
      <c r="C858" s="423">
        <v>0</v>
      </c>
      <c r="D858" s="424">
        <v>0</v>
      </c>
      <c r="E858" s="817">
        <v>0</v>
      </c>
      <c r="F858" s="385">
        <v>0</v>
      </c>
      <c r="G858" s="382">
        <v>0</v>
      </c>
      <c r="H858" s="382">
        <v>0</v>
      </c>
      <c r="I858" s="382">
        <v>0</v>
      </c>
      <c r="J858" s="382">
        <v>0</v>
      </c>
      <c r="K858" s="382">
        <v>0</v>
      </c>
      <c r="P858" s="385"/>
      <c r="Q858" s="745">
        <f>IF(F858&lt;&gt;0,+F858/'A-32'!D$81,0)</f>
        <v>0</v>
      </c>
      <c r="R858" s="745">
        <f>IF(G858&lt;&gt;0,+G858/'A-32'!E$81,0)</f>
        <v>0</v>
      </c>
      <c r="S858" s="745">
        <f>IF(H858&lt;&gt;0,+H858/'A-32'!F$81,0)</f>
        <v>0</v>
      </c>
      <c r="T858" s="745">
        <f>IF(I858&lt;&gt;0,+I858/'A-32'!G$81,0)</f>
        <v>0</v>
      </c>
      <c r="U858" s="745">
        <f>IF(J858&lt;&gt;0,+J858/'A-32'!H$81,0)</f>
        <v>0</v>
      </c>
      <c r="V858" s="745">
        <f>IF(K858&lt;&gt;0,+K858/'A-32'!I$81,0)</f>
        <v>0</v>
      </c>
    </row>
    <row r="859" spans="1:22" s="764" customFormat="1" x14ac:dyDescent="0.2">
      <c r="A859" s="5"/>
      <c r="B859" s="249"/>
      <c r="C859" s="423">
        <v>0</v>
      </c>
      <c r="D859" s="424">
        <v>0</v>
      </c>
      <c r="E859" s="817">
        <v>0</v>
      </c>
      <c r="F859" s="385">
        <v>0</v>
      </c>
      <c r="G859" s="382">
        <v>0</v>
      </c>
      <c r="H859" s="382">
        <v>0</v>
      </c>
      <c r="I859" s="382">
        <v>0</v>
      </c>
      <c r="J859" s="382">
        <v>0</v>
      </c>
      <c r="K859" s="382">
        <v>0</v>
      </c>
      <c r="P859" s="385"/>
      <c r="Q859" s="745">
        <f>IF(F859&lt;&gt;0,+F859/'A-32'!D$82,0)</f>
        <v>0</v>
      </c>
      <c r="R859" s="745">
        <f>IF(G859&lt;&gt;0,+G859/'A-32'!E$82,0)</f>
        <v>0</v>
      </c>
      <c r="S859" s="745">
        <f>IF(H859&lt;&gt;0,+H859/'A-32'!F$82,0)</f>
        <v>0</v>
      </c>
      <c r="T859" s="745">
        <f>IF(I859&lt;&gt;0,+I859/'A-32'!G$82,0)</f>
        <v>0</v>
      </c>
      <c r="U859" s="745">
        <f>IF(J859&lt;&gt;0,+J859/'A-32'!H$82,0)</f>
        <v>0</v>
      </c>
      <c r="V859" s="745">
        <f>IF(K859&lt;&gt;0,+K859/'A-32'!I$82,0)</f>
        <v>0</v>
      </c>
    </row>
    <row r="860" spans="1:22" x14ac:dyDescent="0.2">
      <c r="A860" s="5"/>
      <c r="B860" s="249"/>
      <c r="C860" s="422" t="s">
        <v>73</v>
      </c>
      <c r="D860" s="416"/>
      <c r="E860" s="818"/>
      <c r="F860" s="386"/>
      <c r="G860" s="384"/>
      <c r="H860" s="384"/>
      <c r="I860" s="384"/>
      <c r="J860" s="384"/>
      <c r="K860" s="384"/>
      <c r="P860" s="386"/>
      <c r="Q860" s="384"/>
      <c r="R860" s="384"/>
      <c r="S860" s="384"/>
      <c r="T860" s="384"/>
      <c r="U860" s="384"/>
      <c r="V860" s="384"/>
    </row>
    <row r="861" spans="1:22" s="744" customFormat="1" x14ac:dyDescent="0.2">
      <c r="A861" s="5"/>
      <c r="B861" s="249"/>
      <c r="C861" s="423" t="str">
        <f t="array" ref="C861:D866">+'A-32'!$A$113:$B$119</f>
        <v>Labour</v>
      </c>
      <c r="D861" s="424" t="str">
        <v>Other</v>
      </c>
      <c r="E861" s="817">
        <f t="array" ref="E861:K866" ca="1">+'A-32'!$N$113:$T$119</f>
        <v>0</v>
      </c>
      <c r="F861" s="385">
        <f ca="1"/>
        <v>0</v>
      </c>
      <c r="G861" s="382">
        <f ca="1"/>
        <v>4.1098456411223722E-3</v>
      </c>
      <c r="H861" s="382">
        <f ca="1"/>
        <v>9.8270702811008356E-3</v>
      </c>
      <c r="I861" s="382">
        <f ca="1"/>
        <v>1.6424260469914773E-2</v>
      </c>
      <c r="J861" s="382">
        <f ca="1"/>
        <v>2.2485931650516593E-2</v>
      </c>
      <c r="K861" s="382">
        <f ca="1"/>
        <v>2.7949236215609966E-2</v>
      </c>
      <c r="P861" s="385"/>
      <c r="Q861" s="745">
        <f ca="1">IF(F861&lt;&gt;0,+F861/'A-32'!D$113,0)</f>
        <v>0</v>
      </c>
      <c r="R861" s="745">
        <f ca="1">IF(G861&lt;&gt;0,+G861/'A-32'!E$113,0)</f>
        <v>0.88202436281993257</v>
      </c>
      <c r="S861" s="745">
        <f ca="1">IF(H861&lt;&gt;0,+H861/'A-32'!F$113,0)</f>
        <v>0.88852726799355886</v>
      </c>
      <c r="T861" s="745">
        <f ca="1">IF(I861&lt;&gt;0,+I861/'A-32'!G$113,0)</f>
        <v>0.89383108935131039</v>
      </c>
      <c r="U861" s="745">
        <f ca="1">IF(J861&lt;&gt;0,+J861/'A-32'!H$113,0)</f>
        <v>0.89911391780560068</v>
      </c>
      <c r="V861" s="745">
        <f ca="1">IF(K861&lt;&gt;0,+K861/'A-32'!I$113,0)</f>
        <v>0.90436370514419806</v>
      </c>
    </row>
    <row r="862" spans="1:22" s="744" customFormat="1" x14ac:dyDescent="0.2">
      <c r="A862" s="5"/>
      <c r="B862" s="249"/>
      <c r="C862" s="423">
        <v>0</v>
      </c>
      <c r="D862" s="424">
        <v>0</v>
      </c>
      <c r="E862" s="817">
        <v>0</v>
      </c>
      <c r="F862" s="385">
        <v>0</v>
      </c>
      <c r="G862" s="382">
        <v>0</v>
      </c>
      <c r="H862" s="382">
        <v>0</v>
      </c>
      <c r="I862" s="382">
        <v>0</v>
      </c>
      <c r="J862" s="382">
        <v>0</v>
      </c>
      <c r="K862" s="382">
        <v>0</v>
      </c>
      <c r="P862" s="385"/>
      <c r="Q862" s="745">
        <f>IF(F862&lt;&gt;0,+F862/'A-32'!D$114,0)</f>
        <v>0</v>
      </c>
      <c r="R862" s="745">
        <f>IF(G862&lt;&gt;0,+G862/'A-32'!E$114,0)</f>
        <v>0</v>
      </c>
      <c r="S862" s="745">
        <f>IF(H862&lt;&gt;0,+H862/'A-32'!F$114,0)</f>
        <v>0</v>
      </c>
      <c r="T862" s="745">
        <f>IF(I862&lt;&gt;0,+I862/'A-32'!G$114,0)</f>
        <v>0</v>
      </c>
      <c r="U862" s="745">
        <f>IF(J862&lt;&gt;0,+J862/'A-32'!H$114,0)</f>
        <v>0</v>
      </c>
      <c r="V862" s="745">
        <f>IF(K862&lt;&gt;0,+K862/'A-32'!I$114,0)</f>
        <v>0</v>
      </c>
    </row>
    <row r="863" spans="1:22" s="744" customFormat="1" x14ac:dyDescent="0.2">
      <c r="A863" s="5"/>
      <c r="B863" s="249"/>
      <c r="C863" s="423">
        <v>0</v>
      </c>
      <c r="D863" s="424">
        <v>0</v>
      </c>
      <c r="E863" s="817">
        <v>0</v>
      </c>
      <c r="F863" s="385">
        <v>0</v>
      </c>
      <c r="G863" s="382">
        <v>0</v>
      </c>
      <c r="H863" s="382">
        <v>0</v>
      </c>
      <c r="I863" s="382">
        <v>0</v>
      </c>
      <c r="J863" s="382">
        <v>0</v>
      </c>
      <c r="K863" s="382">
        <v>0</v>
      </c>
      <c r="P863" s="385"/>
      <c r="Q863" s="745">
        <f>IF(F863&lt;&gt;0,+F863/'A-32'!D$115,0)</f>
        <v>0</v>
      </c>
      <c r="R863" s="745">
        <f>IF(G863&lt;&gt;0,+G863/'A-32'!E$115,0)</f>
        <v>0</v>
      </c>
      <c r="S863" s="745">
        <f>IF(H863&lt;&gt;0,+H863/'A-32'!F$115,0)</f>
        <v>0</v>
      </c>
      <c r="T863" s="745">
        <f>IF(I863&lt;&gt;0,+I863/'A-32'!G$115,0)</f>
        <v>0</v>
      </c>
      <c r="U863" s="745">
        <f>IF(J863&lt;&gt;0,+J863/'A-32'!H$115,0)</f>
        <v>0</v>
      </c>
      <c r="V863" s="745">
        <f>IF(K863&lt;&gt;0,+K863/'A-32'!I$115,0)</f>
        <v>0</v>
      </c>
    </row>
    <row r="864" spans="1:22" s="744" customFormat="1" x14ac:dyDescent="0.2">
      <c r="A864" s="5"/>
      <c r="B864" s="249"/>
      <c r="C864" s="423">
        <v>0</v>
      </c>
      <c r="D864" s="424">
        <v>0</v>
      </c>
      <c r="E864" s="817">
        <v>0</v>
      </c>
      <c r="F864" s="385">
        <v>0</v>
      </c>
      <c r="G864" s="382">
        <v>0</v>
      </c>
      <c r="H864" s="382">
        <v>0</v>
      </c>
      <c r="I864" s="382">
        <v>0</v>
      </c>
      <c r="J864" s="382">
        <v>0</v>
      </c>
      <c r="K864" s="382">
        <v>0</v>
      </c>
      <c r="P864" s="385"/>
      <c r="Q864" s="745">
        <f>IF(F864&lt;&gt;0,+F864/'A-32'!D$116,0)</f>
        <v>0</v>
      </c>
      <c r="R864" s="745">
        <f>IF(G864&lt;&gt;0,+G864/'A-32'!E$116,0)</f>
        <v>0</v>
      </c>
      <c r="S864" s="745">
        <f>IF(H864&lt;&gt;0,+H864/'A-32'!F$116,0)</f>
        <v>0</v>
      </c>
      <c r="T864" s="745">
        <f>IF(I864&lt;&gt;0,+I864/'A-32'!G$116,0)</f>
        <v>0</v>
      </c>
      <c r="U864" s="745">
        <f>IF(J864&lt;&gt;0,+J864/'A-32'!H$116,0)</f>
        <v>0</v>
      </c>
      <c r="V864" s="745">
        <f>IF(K864&lt;&gt;0,+K864/'A-32'!I$116,0)</f>
        <v>0</v>
      </c>
    </row>
    <row r="865" spans="1:22" s="744" customFormat="1" x14ac:dyDescent="0.2">
      <c r="A865" s="5"/>
      <c r="B865" s="249"/>
      <c r="C865" s="423">
        <v>0</v>
      </c>
      <c r="D865" s="424">
        <v>0</v>
      </c>
      <c r="E865" s="817">
        <v>0</v>
      </c>
      <c r="F865" s="385">
        <v>0</v>
      </c>
      <c r="G865" s="382">
        <v>0</v>
      </c>
      <c r="H865" s="382">
        <v>0</v>
      </c>
      <c r="I865" s="382">
        <v>0</v>
      </c>
      <c r="J865" s="382">
        <v>0</v>
      </c>
      <c r="K865" s="382">
        <v>0</v>
      </c>
      <c r="P865" s="385"/>
      <c r="Q865" s="745">
        <f>IF(F865&lt;&gt;0,+F865/'A-32'!D$117,0)</f>
        <v>0</v>
      </c>
      <c r="R865" s="745">
        <f>IF(G865&lt;&gt;0,+G865/'A-32'!E$117,0)</f>
        <v>0</v>
      </c>
      <c r="S865" s="745">
        <f>IF(H865&lt;&gt;0,+H865/'A-32'!F$117,0)</f>
        <v>0</v>
      </c>
      <c r="T865" s="745">
        <f>IF(I865&lt;&gt;0,+I865/'A-32'!G$117,0)</f>
        <v>0</v>
      </c>
      <c r="U865" s="745">
        <f>IF(J865&lt;&gt;0,+J865/'A-32'!H$117,0)</f>
        <v>0</v>
      </c>
      <c r="V865" s="745">
        <f>IF(K865&lt;&gt;0,+K865/'A-32'!I$117,0)</f>
        <v>0</v>
      </c>
    </row>
    <row r="866" spans="1:22" s="744" customFormat="1" x14ac:dyDescent="0.2">
      <c r="A866" s="5"/>
      <c r="B866" s="249"/>
      <c r="C866" s="423">
        <v>0</v>
      </c>
      <c r="D866" s="424">
        <v>0</v>
      </c>
      <c r="E866" s="817">
        <v>0</v>
      </c>
      <c r="F866" s="385">
        <v>0</v>
      </c>
      <c r="G866" s="382">
        <v>0</v>
      </c>
      <c r="H866" s="382">
        <v>0</v>
      </c>
      <c r="I866" s="382">
        <v>0</v>
      </c>
      <c r="J866" s="382">
        <v>0</v>
      </c>
      <c r="K866" s="382">
        <v>0</v>
      </c>
      <c r="P866" s="385"/>
      <c r="Q866" s="745">
        <f>IF(F866&lt;&gt;0,+F866/'A-32'!D$118,0)</f>
        <v>0</v>
      </c>
      <c r="R866" s="745">
        <f>IF(G866&lt;&gt;0,+G866/'A-32'!E$118,0)</f>
        <v>0</v>
      </c>
      <c r="S866" s="745">
        <f>IF(H866&lt;&gt;0,+H866/'A-32'!F$118,0)</f>
        <v>0</v>
      </c>
      <c r="T866" s="745">
        <f>IF(I866&lt;&gt;0,+I866/'A-32'!G$118,0)</f>
        <v>0</v>
      </c>
      <c r="U866" s="745">
        <f>IF(J866&lt;&gt;0,+J866/'A-32'!H$118,0)</f>
        <v>0</v>
      </c>
      <c r="V866" s="745">
        <f>IF(K866&lt;&gt;0,+K866/'A-32'!I$118,0)</f>
        <v>0</v>
      </c>
    </row>
    <row r="867" spans="1:22" x14ac:dyDescent="0.2">
      <c r="A867" s="5"/>
      <c r="B867" s="249" t="str">
        <f ca="1">+'I-4 History'!B516</f>
        <v>A-33</v>
      </c>
      <c r="C867" s="14" t="str">
        <f ca="1">+'I-4 History'!C516</f>
        <v>Customer Services (excl. Call Centre)</v>
      </c>
      <c r="D867" s="417"/>
      <c r="E867" s="504"/>
      <c r="F867" s="11"/>
      <c r="G867" s="11"/>
      <c r="H867" s="11"/>
      <c r="I867" s="11"/>
      <c r="J867" s="11"/>
      <c r="K867" s="11"/>
      <c r="P867" s="11"/>
      <c r="Q867" s="11"/>
      <c r="R867" s="11"/>
      <c r="S867" s="11"/>
      <c r="T867" s="11"/>
      <c r="U867" s="11"/>
      <c r="V867" s="11"/>
    </row>
    <row r="868" spans="1:22" x14ac:dyDescent="0.2">
      <c r="A868" s="5"/>
      <c r="B868" s="249"/>
      <c r="C868" s="422" t="s">
        <v>74</v>
      </c>
      <c r="D868" s="415"/>
      <c r="E868" s="504"/>
      <c r="F868" s="11"/>
      <c r="G868" s="11"/>
      <c r="H868" s="11"/>
      <c r="I868" s="11"/>
      <c r="J868" s="11"/>
      <c r="K868" s="11"/>
      <c r="P868" s="11"/>
      <c r="Q868" s="11"/>
      <c r="R868" s="11"/>
      <c r="S868" s="11"/>
      <c r="T868" s="11"/>
      <c r="U868" s="11"/>
      <c r="V868" s="11"/>
    </row>
    <row r="869" spans="1:22" x14ac:dyDescent="0.2">
      <c r="A869" s="5"/>
      <c r="B869" s="249"/>
      <c r="C869" s="423" t="str">
        <f t="array" ref="C869:D874">+'A-33'!$A$77:$B$82</f>
        <v>Output Growth</v>
      </c>
      <c r="D869" s="424" t="str">
        <v>Other</v>
      </c>
      <c r="E869" s="817">
        <f t="array" ref="E869:K874" ca="1">+'A-33'!$N$77:$T$82</f>
        <v>0</v>
      </c>
      <c r="F869" s="385">
        <f ca="1"/>
        <v>0</v>
      </c>
      <c r="G869" s="382">
        <f ca="1"/>
        <v>3.8585187615814927E-2</v>
      </c>
      <c r="H869" s="382">
        <f ca="1"/>
        <v>7.163456706758764E-2</v>
      </c>
      <c r="I869" s="382">
        <f ca="1"/>
        <v>9.8589904707702791E-2</v>
      </c>
      <c r="J869" s="382">
        <f ca="1"/>
        <v>0.12543855119766845</v>
      </c>
      <c r="K869" s="382">
        <f ca="1"/>
        <v>0.15211927453007776</v>
      </c>
      <c r="L869" s="764"/>
      <c r="M869" s="764"/>
      <c r="N869" s="764"/>
      <c r="O869" s="764"/>
      <c r="P869" s="385"/>
      <c r="Q869" s="745">
        <f ca="1">IF(F869&lt;&gt;0,+F869/'A-33'!D$77,0)</f>
        <v>0</v>
      </c>
      <c r="R869" s="745">
        <f ca="1">IF(G869&lt;&gt;0,+G869/'A-33'!E$77,0)</f>
        <v>4.4440817242082424</v>
      </c>
      <c r="S869" s="745">
        <f ca="1">IF(H869&lt;&gt;0,+H869/'A-33'!F$77,0)</f>
        <v>4.4440817242082424</v>
      </c>
      <c r="T869" s="745">
        <f ca="1">IF(I869&lt;&gt;0,+I869/'A-33'!G$77,0)</f>
        <v>4.4440817242082424</v>
      </c>
      <c r="U869" s="745">
        <f ca="1">IF(J869&lt;&gt;0,+J869/'A-33'!H$77,0)</f>
        <v>4.4440817242082424</v>
      </c>
      <c r="V869" s="745">
        <f ca="1">IF(K869&lt;&gt;0,+K869/'A-33'!I$77,0)</f>
        <v>4.4440817242082424</v>
      </c>
    </row>
    <row r="870" spans="1:22" x14ac:dyDescent="0.2">
      <c r="A870" s="5"/>
      <c r="B870" s="249"/>
      <c r="C870" s="423" t="str">
        <v>Productivity Growth</v>
      </c>
      <c r="D870" s="424" t="str">
        <v>Other</v>
      </c>
      <c r="E870" s="817">
        <f ca="1"/>
        <v>0</v>
      </c>
      <c r="F870" s="385">
        <f ca="1"/>
        <v>0</v>
      </c>
      <c r="G870" s="382">
        <f ca="1"/>
        <v>0</v>
      </c>
      <c r="H870" s="382">
        <f ca="1"/>
        <v>0</v>
      </c>
      <c r="I870" s="382">
        <f ca="1"/>
        <v>0</v>
      </c>
      <c r="J870" s="382">
        <f ca="1"/>
        <v>0</v>
      </c>
      <c r="K870" s="382">
        <f ca="1"/>
        <v>0</v>
      </c>
      <c r="L870" s="764"/>
      <c r="M870" s="764"/>
      <c r="N870" s="764"/>
      <c r="O870" s="764"/>
      <c r="P870" s="385"/>
      <c r="Q870" s="745">
        <f ca="1">IF(F870&lt;&gt;0,+F870/'A-33'!D$78,0)</f>
        <v>0</v>
      </c>
      <c r="R870" s="745">
        <f ca="1">IF(G870&lt;&gt;0,+G870/'A-33'!E$78,0)</f>
        <v>0</v>
      </c>
      <c r="S870" s="745">
        <f ca="1">IF(H870&lt;&gt;0,+H870/'A-33'!F$78,0)</f>
        <v>0</v>
      </c>
      <c r="T870" s="745">
        <f ca="1">IF(I870&lt;&gt;0,+I870/'A-33'!G$78,0)</f>
        <v>0</v>
      </c>
      <c r="U870" s="745">
        <f ca="1">IF(J870&lt;&gt;0,+J870/'A-33'!H$78,0)</f>
        <v>0</v>
      </c>
      <c r="V870" s="745">
        <f ca="1">IF(K870&lt;&gt;0,+K870/'A-33'!I$78,0)</f>
        <v>0</v>
      </c>
    </row>
    <row r="871" spans="1:22" x14ac:dyDescent="0.2">
      <c r="A871" s="5"/>
      <c r="B871" s="249"/>
      <c r="C871" s="423">
        <v>0</v>
      </c>
      <c r="D871" s="424">
        <v>0</v>
      </c>
      <c r="E871" s="817">
        <v>0</v>
      </c>
      <c r="F871" s="385">
        <v>0</v>
      </c>
      <c r="G871" s="382">
        <v>0</v>
      </c>
      <c r="H871" s="382">
        <v>0</v>
      </c>
      <c r="I871" s="382">
        <v>0</v>
      </c>
      <c r="J871" s="382">
        <v>0</v>
      </c>
      <c r="K871" s="382">
        <v>0</v>
      </c>
      <c r="L871" s="764"/>
      <c r="M871" s="764"/>
      <c r="N871" s="764"/>
      <c r="O871" s="764"/>
      <c r="P871" s="385"/>
      <c r="Q871" s="745">
        <f>IF(F871&lt;&gt;0,+F871/'A-33'!D$79,0)</f>
        <v>0</v>
      </c>
      <c r="R871" s="745">
        <f>IF(G871&lt;&gt;0,+G871/'A-33'!E$79,0)</f>
        <v>0</v>
      </c>
      <c r="S871" s="745">
        <f>IF(H871&lt;&gt;0,+H871/'A-33'!F$79,0)</f>
        <v>0</v>
      </c>
      <c r="T871" s="745">
        <f>IF(I871&lt;&gt;0,+I871/'A-33'!G$79,0)</f>
        <v>0</v>
      </c>
      <c r="U871" s="745">
        <f>IF(J871&lt;&gt;0,+J871/'A-33'!H$79,0)</f>
        <v>0</v>
      </c>
      <c r="V871" s="745">
        <f>IF(K871&lt;&gt;0,+K871/'A-33'!I$79,0)</f>
        <v>0</v>
      </c>
    </row>
    <row r="872" spans="1:22" s="764" customFormat="1" x14ac:dyDescent="0.2">
      <c r="A872" s="5"/>
      <c r="B872" s="249"/>
      <c r="C872" s="423">
        <v>0</v>
      </c>
      <c r="D872" s="424">
        <v>0</v>
      </c>
      <c r="E872" s="817">
        <v>0</v>
      </c>
      <c r="F872" s="385">
        <v>0</v>
      </c>
      <c r="G872" s="382">
        <v>0</v>
      </c>
      <c r="H872" s="382">
        <v>0</v>
      </c>
      <c r="I872" s="382">
        <v>0</v>
      </c>
      <c r="J872" s="382">
        <v>0</v>
      </c>
      <c r="K872" s="382">
        <v>0</v>
      </c>
      <c r="P872" s="385"/>
      <c r="Q872" s="745">
        <f>IF(F872&lt;&gt;0,+F872/'A-33'!D$80,0)</f>
        <v>0</v>
      </c>
      <c r="R872" s="745">
        <f>IF(G872&lt;&gt;0,+G872/'A-33'!E$80,0)</f>
        <v>0</v>
      </c>
      <c r="S872" s="745">
        <f>IF(H872&lt;&gt;0,+H872/'A-33'!F$80,0)</f>
        <v>0</v>
      </c>
      <c r="T872" s="745">
        <f>IF(I872&lt;&gt;0,+I872/'A-33'!G$80,0)</f>
        <v>0</v>
      </c>
      <c r="U872" s="745">
        <f>IF(J872&lt;&gt;0,+J872/'A-33'!H$80,0)</f>
        <v>0</v>
      </c>
      <c r="V872" s="745">
        <f>IF(K872&lt;&gt;0,+K872/'A-33'!I$80,0)</f>
        <v>0</v>
      </c>
    </row>
    <row r="873" spans="1:22" s="764" customFormat="1" x14ac:dyDescent="0.2">
      <c r="A873" s="5"/>
      <c r="B873" s="249"/>
      <c r="C873" s="423">
        <v>0</v>
      </c>
      <c r="D873" s="424">
        <v>0</v>
      </c>
      <c r="E873" s="817">
        <v>0</v>
      </c>
      <c r="F873" s="385">
        <v>0</v>
      </c>
      <c r="G873" s="382">
        <v>0</v>
      </c>
      <c r="H873" s="382">
        <v>0</v>
      </c>
      <c r="I873" s="382">
        <v>0</v>
      </c>
      <c r="J873" s="382">
        <v>0</v>
      </c>
      <c r="K873" s="382">
        <v>0</v>
      </c>
      <c r="P873" s="385"/>
      <c r="Q873" s="745">
        <f>IF(F873&lt;&gt;0,+F873/'A-33'!D$81,0)</f>
        <v>0</v>
      </c>
      <c r="R873" s="745">
        <f>IF(G873&lt;&gt;0,+G873/'A-33'!E$81,0)</f>
        <v>0</v>
      </c>
      <c r="S873" s="745">
        <f>IF(H873&lt;&gt;0,+H873/'A-33'!F$81,0)</f>
        <v>0</v>
      </c>
      <c r="T873" s="745">
        <f>IF(I873&lt;&gt;0,+I873/'A-33'!G$81,0)</f>
        <v>0</v>
      </c>
      <c r="U873" s="745">
        <f>IF(J873&lt;&gt;0,+J873/'A-33'!H$81,0)</f>
        <v>0</v>
      </c>
      <c r="V873" s="745">
        <f>IF(K873&lt;&gt;0,+K873/'A-33'!I$81,0)</f>
        <v>0</v>
      </c>
    </row>
    <row r="874" spans="1:22" s="764" customFormat="1" x14ac:dyDescent="0.2">
      <c r="A874" s="5"/>
      <c r="B874" s="249"/>
      <c r="C874" s="423">
        <v>0</v>
      </c>
      <c r="D874" s="424">
        <v>0</v>
      </c>
      <c r="E874" s="817">
        <v>0</v>
      </c>
      <c r="F874" s="385">
        <v>0</v>
      </c>
      <c r="G874" s="382">
        <v>0</v>
      </c>
      <c r="H874" s="382">
        <v>0</v>
      </c>
      <c r="I874" s="382">
        <v>0</v>
      </c>
      <c r="J874" s="382">
        <v>0</v>
      </c>
      <c r="K874" s="382">
        <v>0</v>
      </c>
      <c r="P874" s="385"/>
      <c r="Q874" s="745">
        <f>IF(F874&lt;&gt;0,+F874/'A-33'!D$82,0)</f>
        <v>0</v>
      </c>
      <c r="R874" s="745">
        <f>IF(G874&lt;&gt;0,+G874/'A-33'!E$82,0)</f>
        <v>0</v>
      </c>
      <c r="S874" s="745">
        <f>IF(H874&lt;&gt;0,+H874/'A-33'!F$82,0)</f>
        <v>0</v>
      </c>
      <c r="T874" s="745">
        <f>IF(I874&lt;&gt;0,+I874/'A-33'!G$82,0)</f>
        <v>0</v>
      </c>
      <c r="U874" s="745">
        <f>IF(J874&lt;&gt;0,+J874/'A-33'!H$82,0)</f>
        <v>0</v>
      </c>
      <c r="V874" s="745">
        <f>IF(K874&lt;&gt;0,+K874/'A-33'!I$82,0)</f>
        <v>0</v>
      </c>
    </row>
    <row r="875" spans="1:22" x14ac:dyDescent="0.2">
      <c r="A875" s="5"/>
      <c r="B875" s="249"/>
      <c r="C875" s="422" t="s">
        <v>73</v>
      </c>
      <c r="D875" s="416"/>
      <c r="E875" s="818"/>
      <c r="F875" s="386"/>
      <c r="G875" s="384"/>
      <c r="H875" s="384"/>
      <c r="I875" s="384"/>
      <c r="J875" s="384"/>
      <c r="K875" s="384"/>
      <c r="P875" s="386"/>
      <c r="Q875" s="384"/>
      <c r="R875" s="384"/>
      <c r="S875" s="384"/>
      <c r="T875" s="384"/>
      <c r="U875" s="384"/>
      <c r="V875" s="384"/>
    </row>
    <row r="876" spans="1:22" s="744" customFormat="1" x14ac:dyDescent="0.2">
      <c r="A876" s="5"/>
      <c r="B876" s="249"/>
      <c r="C876" s="423" t="str">
        <f t="array" ref="C876:D881">+'A-33'!$A$113:$B$119</f>
        <v>Labour</v>
      </c>
      <c r="D876" s="424" t="str">
        <v>Other</v>
      </c>
      <c r="E876" s="817">
        <f t="array" ref="E876:K881" ca="1">+'A-33'!$N$113:$T$119</f>
        <v>0</v>
      </c>
      <c r="F876" s="385">
        <f ca="1"/>
        <v>0</v>
      </c>
      <c r="G876" s="382">
        <f ca="1"/>
        <v>2.0887256457704787E-2</v>
      </c>
      <c r="H876" s="382">
        <f ca="1"/>
        <v>4.9943612269872727E-2</v>
      </c>
      <c r="I876" s="382">
        <f ca="1"/>
        <v>8.3472171589774352E-2</v>
      </c>
      <c r="J876" s="382">
        <f ca="1"/>
        <v>0.11427909028391089</v>
      </c>
      <c r="K876" s="382">
        <f ca="1"/>
        <v>0.14204496120029181</v>
      </c>
      <c r="P876" s="385"/>
      <c r="Q876" s="745">
        <f ca="1">IF(F876&lt;&gt;0,+F876/'A-33'!D$113,0)</f>
        <v>0</v>
      </c>
      <c r="R876" s="745">
        <f ca="1">IF(G876&lt;&gt;0,+G876/'A-33'!E$113,0)</f>
        <v>4.4826669118240572</v>
      </c>
      <c r="S876" s="745">
        <f ca="1">IF(H876&lt;&gt;0,+H876/'A-33'!F$113,0)</f>
        <v>4.5157162912758304</v>
      </c>
      <c r="T876" s="745">
        <f ca="1">IF(I876&lt;&gt;0,+I876/'A-33'!G$113,0)</f>
        <v>4.5426716289159454</v>
      </c>
      <c r="U876" s="745">
        <f ca="1">IF(J876&lt;&gt;0,+J876/'A-33'!H$113,0)</f>
        <v>4.5695202754059112</v>
      </c>
      <c r="V876" s="745">
        <f ca="1">IF(K876&lt;&gt;0,+K876/'A-33'!I$113,0)</f>
        <v>4.5962009987383201</v>
      </c>
    </row>
    <row r="877" spans="1:22" s="744" customFormat="1" x14ac:dyDescent="0.2">
      <c r="A877" s="5"/>
      <c r="B877" s="249"/>
      <c r="C877" s="423">
        <v>0</v>
      </c>
      <c r="D877" s="424">
        <v>0</v>
      </c>
      <c r="E877" s="817">
        <v>0</v>
      </c>
      <c r="F877" s="385">
        <v>0</v>
      </c>
      <c r="G877" s="382">
        <v>0</v>
      </c>
      <c r="H877" s="382">
        <v>0</v>
      </c>
      <c r="I877" s="382">
        <v>0</v>
      </c>
      <c r="J877" s="382">
        <v>0</v>
      </c>
      <c r="K877" s="382">
        <v>0</v>
      </c>
      <c r="P877" s="385"/>
      <c r="Q877" s="745">
        <f>IF(F877&lt;&gt;0,+F877/'A-33'!D$114,0)</f>
        <v>0</v>
      </c>
      <c r="R877" s="745">
        <f>IF(G877&lt;&gt;0,+G877/'A-33'!E$114,0)</f>
        <v>0</v>
      </c>
      <c r="S877" s="745">
        <f>IF(H877&lt;&gt;0,+H877/'A-33'!F$114,0)</f>
        <v>0</v>
      </c>
      <c r="T877" s="745">
        <f>IF(I877&lt;&gt;0,+I877/'A-33'!G$114,0)</f>
        <v>0</v>
      </c>
      <c r="U877" s="745">
        <f>IF(J877&lt;&gt;0,+J877/'A-33'!H$114,0)</f>
        <v>0</v>
      </c>
      <c r="V877" s="745">
        <f>IF(K877&lt;&gt;0,+K877/'A-33'!I$114,0)</f>
        <v>0</v>
      </c>
    </row>
    <row r="878" spans="1:22" s="744" customFormat="1" x14ac:dyDescent="0.2">
      <c r="A878" s="5"/>
      <c r="B878" s="249"/>
      <c r="C878" s="423">
        <v>0</v>
      </c>
      <c r="D878" s="424">
        <v>0</v>
      </c>
      <c r="E878" s="817">
        <v>0</v>
      </c>
      <c r="F878" s="385">
        <v>0</v>
      </c>
      <c r="G878" s="382">
        <v>0</v>
      </c>
      <c r="H878" s="382">
        <v>0</v>
      </c>
      <c r="I878" s="382">
        <v>0</v>
      </c>
      <c r="J878" s="382">
        <v>0</v>
      </c>
      <c r="K878" s="382">
        <v>0</v>
      </c>
      <c r="P878" s="385"/>
      <c r="Q878" s="745">
        <f>IF(F878&lt;&gt;0,+F878/'A-33'!D$115,0)</f>
        <v>0</v>
      </c>
      <c r="R878" s="745">
        <f>IF(G878&lt;&gt;0,+G878/'A-33'!E$115,0)</f>
        <v>0</v>
      </c>
      <c r="S878" s="745">
        <f>IF(H878&lt;&gt;0,+H878/'A-33'!F$115,0)</f>
        <v>0</v>
      </c>
      <c r="T878" s="745">
        <f>IF(I878&lt;&gt;0,+I878/'A-33'!G$115,0)</f>
        <v>0</v>
      </c>
      <c r="U878" s="745">
        <f>IF(J878&lt;&gt;0,+J878/'A-33'!H$115,0)</f>
        <v>0</v>
      </c>
      <c r="V878" s="745">
        <f>IF(K878&lt;&gt;0,+K878/'A-33'!I$115,0)</f>
        <v>0</v>
      </c>
    </row>
    <row r="879" spans="1:22" s="744" customFormat="1" x14ac:dyDescent="0.2">
      <c r="A879" s="5"/>
      <c r="B879" s="249"/>
      <c r="C879" s="423">
        <v>0</v>
      </c>
      <c r="D879" s="424">
        <v>0</v>
      </c>
      <c r="E879" s="817">
        <v>0</v>
      </c>
      <c r="F879" s="385">
        <v>0</v>
      </c>
      <c r="G879" s="382">
        <v>0</v>
      </c>
      <c r="H879" s="382">
        <v>0</v>
      </c>
      <c r="I879" s="382">
        <v>0</v>
      </c>
      <c r="J879" s="382">
        <v>0</v>
      </c>
      <c r="K879" s="382">
        <v>0</v>
      </c>
      <c r="P879" s="385"/>
      <c r="Q879" s="745">
        <f>IF(F879&lt;&gt;0,+F879/'A-33'!D$116,0)</f>
        <v>0</v>
      </c>
      <c r="R879" s="745">
        <f>IF(G879&lt;&gt;0,+G879/'A-33'!E$116,0)</f>
        <v>0</v>
      </c>
      <c r="S879" s="745">
        <f>IF(H879&lt;&gt;0,+H879/'A-33'!F$116,0)</f>
        <v>0</v>
      </c>
      <c r="T879" s="745">
        <f>IF(I879&lt;&gt;0,+I879/'A-33'!G$116,0)</f>
        <v>0</v>
      </c>
      <c r="U879" s="745">
        <f>IF(J879&lt;&gt;0,+J879/'A-33'!H$116,0)</f>
        <v>0</v>
      </c>
      <c r="V879" s="745">
        <f>IF(K879&lt;&gt;0,+K879/'A-33'!I$116,0)</f>
        <v>0</v>
      </c>
    </row>
    <row r="880" spans="1:22" s="744" customFormat="1" x14ac:dyDescent="0.2">
      <c r="A880" s="5"/>
      <c r="B880" s="249"/>
      <c r="C880" s="423">
        <v>0</v>
      </c>
      <c r="D880" s="424">
        <v>0</v>
      </c>
      <c r="E880" s="817">
        <v>0</v>
      </c>
      <c r="F880" s="385">
        <v>0</v>
      </c>
      <c r="G880" s="382">
        <v>0</v>
      </c>
      <c r="H880" s="382">
        <v>0</v>
      </c>
      <c r="I880" s="382">
        <v>0</v>
      </c>
      <c r="J880" s="382">
        <v>0</v>
      </c>
      <c r="K880" s="382">
        <v>0</v>
      </c>
      <c r="P880" s="385"/>
      <c r="Q880" s="745">
        <f>IF(F880&lt;&gt;0,+F880/'A-33'!D$117,0)</f>
        <v>0</v>
      </c>
      <c r="R880" s="745">
        <f>IF(G880&lt;&gt;0,+G880/'A-33'!E$117,0)</f>
        <v>0</v>
      </c>
      <c r="S880" s="745">
        <f>IF(H880&lt;&gt;0,+H880/'A-33'!F$117,0)</f>
        <v>0</v>
      </c>
      <c r="T880" s="745">
        <f>IF(I880&lt;&gt;0,+I880/'A-33'!G$117,0)</f>
        <v>0</v>
      </c>
      <c r="U880" s="745">
        <f>IF(J880&lt;&gt;0,+J880/'A-33'!H$117,0)</f>
        <v>0</v>
      </c>
      <c r="V880" s="745">
        <f>IF(K880&lt;&gt;0,+K880/'A-33'!I$117,0)</f>
        <v>0</v>
      </c>
    </row>
    <row r="881" spans="1:22" s="744" customFormat="1" x14ac:dyDescent="0.2">
      <c r="A881" s="5"/>
      <c r="B881" s="249"/>
      <c r="C881" s="423">
        <v>0</v>
      </c>
      <c r="D881" s="424">
        <v>0</v>
      </c>
      <c r="E881" s="817">
        <v>0</v>
      </c>
      <c r="F881" s="385">
        <v>0</v>
      </c>
      <c r="G881" s="382">
        <v>0</v>
      </c>
      <c r="H881" s="382">
        <v>0</v>
      </c>
      <c r="I881" s="382">
        <v>0</v>
      </c>
      <c r="J881" s="382">
        <v>0</v>
      </c>
      <c r="K881" s="382">
        <v>0</v>
      </c>
      <c r="P881" s="385"/>
      <c r="Q881" s="745">
        <f>IF(F881&lt;&gt;0,+F881/'A-33'!D$118,0)</f>
        <v>0</v>
      </c>
      <c r="R881" s="745">
        <f>IF(G881&lt;&gt;0,+G881/'A-33'!E$118,0)</f>
        <v>0</v>
      </c>
      <c r="S881" s="745">
        <f>IF(H881&lt;&gt;0,+H881/'A-33'!F$118,0)</f>
        <v>0</v>
      </c>
      <c r="T881" s="745">
        <f>IF(I881&lt;&gt;0,+I881/'A-33'!G$118,0)</f>
        <v>0</v>
      </c>
      <c r="U881" s="745">
        <f>IF(J881&lt;&gt;0,+J881/'A-33'!H$118,0)</f>
        <v>0</v>
      </c>
      <c r="V881" s="745">
        <f>IF(K881&lt;&gt;0,+K881/'A-33'!I$118,0)</f>
        <v>0</v>
      </c>
    </row>
    <row r="882" spans="1:22" x14ac:dyDescent="0.2">
      <c r="A882" s="5"/>
      <c r="B882" s="249" t="str">
        <f ca="1">+'I-4 History'!B525</f>
        <v>A-34</v>
      </c>
      <c r="C882" s="14" t="str">
        <f ca="1">+'I-4 History'!C525</f>
        <v>Customer Programs</v>
      </c>
      <c r="D882" s="417"/>
      <c r="E882" s="504"/>
      <c r="F882" s="11"/>
      <c r="G882" s="11"/>
      <c r="H882" s="11"/>
      <c r="I882" s="11"/>
      <c r="J882" s="11"/>
      <c r="K882" s="11"/>
      <c r="P882" s="11"/>
      <c r="Q882" s="11"/>
      <c r="R882" s="11"/>
      <c r="S882" s="11"/>
      <c r="T882" s="11"/>
      <c r="U882" s="11"/>
      <c r="V882" s="11"/>
    </row>
    <row r="883" spans="1:22" x14ac:dyDescent="0.2">
      <c r="A883" s="5"/>
      <c r="B883" s="249"/>
      <c r="C883" s="422" t="s">
        <v>74</v>
      </c>
      <c r="D883" s="415"/>
      <c r="E883" s="504"/>
      <c r="F883" s="11"/>
      <c r="G883" s="11"/>
      <c r="H883" s="11"/>
      <c r="I883" s="11"/>
      <c r="J883" s="11"/>
      <c r="K883" s="11"/>
      <c r="P883" s="11"/>
      <c r="Q883" s="11"/>
      <c r="R883" s="11"/>
      <c r="S883" s="11"/>
      <c r="T883" s="11"/>
      <c r="U883" s="11"/>
      <c r="V883" s="11"/>
    </row>
    <row r="884" spans="1:22" x14ac:dyDescent="0.2">
      <c r="A884" s="5"/>
      <c r="B884" s="249"/>
      <c r="C884" s="423" t="str">
        <f t="array" ref="C884:D889">+'A-34'!$A$77:$B$82</f>
        <v>Output Growth</v>
      </c>
      <c r="D884" s="424" t="str">
        <v>Other</v>
      </c>
      <c r="E884" s="817">
        <f t="array" ref="E884:K889" ca="1">+'A-34'!$N$77:$T$82</f>
        <v>0</v>
      </c>
      <c r="F884" s="385">
        <f ca="1"/>
        <v>0</v>
      </c>
      <c r="G884" s="382">
        <f ca="1"/>
        <v>1.3512418855192212E-2</v>
      </c>
      <c r="H884" s="382">
        <f ca="1"/>
        <v>2.5086214025064522E-2</v>
      </c>
      <c r="I884" s="382">
        <f ca="1"/>
        <v>3.4525893733323258E-2</v>
      </c>
      <c r="J884" s="382">
        <f ca="1"/>
        <v>4.392821051559815E-2</v>
      </c>
      <c r="K884" s="382">
        <f ca="1"/>
        <v>5.3271721103563971E-2</v>
      </c>
      <c r="L884" s="764"/>
      <c r="M884" s="764"/>
      <c r="N884" s="764"/>
      <c r="O884" s="764"/>
      <c r="P884" s="385"/>
      <c r="Q884" s="745">
        <f ca="1">IF(F884&lt;&gt;0,+F884/'A-34'!D$77,0)</f>
        <v>0</v>
      </c>
      <c r="R884" s="745">
        <f ca="1">IF(G884&lt;&gt;0,+G884/'A-34'!E$77,0)</f>
        <v>1.5563043072931368</v>
      </c>
      <c r="S884" s="745">
        <f ca="1">IF(H884&lt;&gt;0,+H884/'A-34'!F$77,0)</f>
        <v>1.5563043072931368</v>
      </c>
      <c r="T884" s="745">
        <f ca="1">IF(I884&lt;&gt;0,+I884/'A-34'!G$77,0)</f>
        <v>1.5563043072931371</v>
      </c>
      <c r="U884" s="745">
        <f ca="1">IF(J884&lt;&gt;0,+J884/'A-34'!H$77,0)</f>
        <v>1.5563043072931368</v>
      </c>
      <c r="V884" s="745">
        <f ca="1">IF(K884&lt;&gt;0,+K884/'A-34'!I$77,0)</f>
        <v>1.5563043072931368</v>
      </c>
    </row>
    <row r="885" spans="1:22" x14ac:dyDescent="0.2">
      <c r="A885" s="5"/>
      <c r="B885" s="249"/>
      <c r="C885" s="423" t="str">
        <v>Productivity Growth</v>
      </c>
      <c r="D885" s="424" t="str">
        <v>Other</v>
      </c>
      <c r="E885" s="817">
        <f ca="1"/>
        <v>0</v>
      </c>
      <c r="F885" s="385">
        <f ca="1"/>
        <v>0</v>
      </c>
      <c r="G885" s="382">
        <f ca="1"/>
        <v>0</v>
      </c>
      <c r="H885" s="382">
        <f ca="1"/>
        <v>0</v>
      </c>
      <c r="I885" s="382">
        <f ca="1"/>
        <v>0</v>
      </c>
      <c r="J885" s="382">
        <f ca="1"/>
        <v>0</v>
      </c>
      <c r="K885" s="382">
        <f ca="1"/>
        <v>0</v>
      </c>
      <c r="L885" s="764"/>
      <c r="M885" s="764"/>
      <c r="N885" s="764"/>
      <c r="O885" s="764"/>
      <c r="P885" s="385"/>
      <c r="Q885" s="745">
        <f ca="1">IF(F885&lt;&gt;0,+F885/'A-34'!D$78,0)</f>
        <v>0</v>
      </c>
      <c r="R885" s="745">
        <f ca="1">IF(G885&lt;&gt;0,+G885/'A-34'!E$78,0)</f>
        <v>0</v>
      </c>
      <c r="S885" s="745">
        <f ca="1">IF(H885&lt;&gt;0,+H885/'A-34'!F$78,0)</f>
        <v>0</v>
      </c>
      <c r="T885" s="745">
        <f ca="1">IF(I885&lt;&gt;0,+I885/'A-34'!G$78,0)</f>
        <v>0</v>
      </c>
      <c r="U885" s="745">
        <f ca="1">IF(J885&lt;&gt;0,+J885/'A-34'!H$78,0)</f>
        <v>0</v>
      </c>
      <c r="V885" s="745">
        <f ca="1">IF(K885&lt;&gt;0,+K885/'A-34'!I$78,0)</f>
        <v>0</v>
      </c>
    </row>
    <row r="886" spans="1:22" x14ac:dyDescent="0.2">
      <c r="A886" s="5"/>
      <c r="B886" s="249"/>
      <c r="C886" s="423">
        <v>0</v>
      </c>
      <c r="D886" s="424">
        <v>0</v>
      </c>
      <c r="E886" s="817">
        <v>0</v>
      </c>
      <c r="F886" s="385">
        <v>0</v>
      </c>
      <c r="G886" s="382">
        <v>0</v>
      </c>
      <c r="H886" s="382">
        <v>0</v>
      </c>
      <c r="I886" s="382">
        <v>0</v>
      </c>
      <c r="J886" s="382">
        <v>0</v>
      </c>
      <c r="K886" s="382">
        <v>0</v>
      </c>
      <c r="L886" s="764"/>
      <c r="M886" s="764"/>
      <c r="N886" s="764"/>
      <c r="O886" s="764"/>
      <c r="P886" s="385"/>
      <c r="Q886" s="745">
        <f>IF(F886&lt;&gt;0,+F886/'A-34'!D$79,0)</f>
        <v>0</v>
      </c>
      <c r="R886" s="745">
        <f>IF(G886&lt;&gt;0,+G886/'A-34'!E$79,0)</f>
        <v>0</v>
      </c>
      <c r="S886" s="745">
        <f>IF(H886&lt;&gt;0,+H886/'A-34'!F$79,0)</f>
        <v>0</v>
      </c>
      <c r="T886" s="745">
        <f>IF(I886&lt;&gt;0,+I886/'A-34'!G$79,0)</f>
        <v>0</v>
      </c>
      <c r="U886" s="745">
        <f>IF(J886&lt;&gt;0,+J886/'A-34'!H$79,0)</f>
        <v>0</v>
      </c>
      <c r="V886" s="745">
        <f>IF(K886&lt;&gt;0,+K886/'A-34'!I$79,0)</f>
        <v>0</v>
      </c>
    </row>
    <row r="887" spans="1:22" s="764" customFormat="1" x14ac:dyDescent="0.2">
      <c r="A887" s="5"/>
      <c r="B887" s="249"/>
      <c r="C887" s="423">
        <v>0</v>
      </c>
      <c r="D887" s="424">
        <v>0</v>
      </c>
      <c r="E887" s="817">
        <v>0</v>
      </c>
      <c r="F887" s="385">
        <v>0</v>
      </c>
      <c r="G887" s="382">
        <v>0</v>
      </c>
      <c r="H887" s="382">
        <v>0</v>
      </c>
      <c r="I887" s="382">
        <v>0</v>
      </c>
      <c r="J887" s="382">
        <v>0</v>
      </c>
      <c r="K887" s="382">
        <v>0</v>
      </c>
      <c r="P887" s="385"/>
      <c r="Q887" s="745">
        <f>IF(F887&lt;&gt;0,+F887/'A-34'!D$80,0)</f>
        <v>0</v>
      </c>
      <c r="R887" s="745">
        <f>IF(G887&lt;&gt;0,+G887/'A-34'!E$80,0)</f>
        <v>0</v>
      </c>
      <c r="S887" s="745">
        <f>IF(H887&lt;&gt;0,+H887/'A-34'!F$80,0)</f>
        <v>0</v>
      </c>
      <c r="T887" s="745">
        <f>IF(I887&lt;&gt;0,+I887/'A-34'!G$80,0)</f>
        <v>0</v>
      </c>
      <c r="U887" s="745">
        <f>IF(J887&lt;&gt;0,+J887/'A-34'!H$80,0)</f>
        <v>0</v>
      </c>
      <c r="V887" s="745">
        <f>IF(K887&lt;&gt;0,+K887/'A-34'!I$80,0)</f>
        <v>0</v>
      </c>
    </row>
    <row r="888" spans="1:22" s="764" customFormat="1" x14ac:dyDescent="0.2">
      <c r="A888" s="5"/>
      <c r="B888" s="249"/>
      <c r="C888" s="423">
        <v>0</v>
      </c>
      <c r="D888" s="424">
        <v>0</v>
      </c>
      <c r="E888" s="817">
        <v>0</v>
      </c>
      <c r="F888" s="385">
        <v>0</v>
      </c>
      <c r="G888" s="382">
        <v>0</v>
      </c>
      <c r="H888" s="382">
        <v>0</v>
      </c>
      <c r="I888" s="382">
        <v>0</v>
      </c>
      <c r="J888" s="382">
        <v>0</v>
      </c>
      <c r="K888" s="382">
        <v>0</v>
      </c>
      <c r="P888" s="385"/>
      <c r="Q888" s="745">
        <f>IF(F888&lt;&gt;0,+F888/'A-34'!D$81,0)</f>
        <v>0</v>
      </c>
      <c r="R888" s="745">
        <f>IF(G888&lt;&gt;0,+G888/'A-34'!E$81,0)</f>
        <v>0</v>
      </c>
      <c r="S888" s="745">
        <f>IF(H888&lt;&gt;0,+H888/'A-34'!F$81,0)</f>
        <v>0</v>
      </c>
      <c r="T888" s="745">
        <f>IF(I888&lt;&gt;0,+I888/'A-34'!G$81,0)</f>
        <v>0</v>
      </c>
      <c r="U888" s="745">
        <f>IF(J888&lt;&gt;0,+J888/'A-34'!H$81,0)</f>
        <v>0</v>
      </c>
      <c r="V888" s="745">
        <f>IF(K888&lt;&gt;0,+K888/'A-34'!I$81,0)</f>
        <v>0</v>
      </c>
    </row>
    <row r="889" spans="1:22" s="764" customFormat="1" x14ac:dyDescent="0.2">
      <c r="A889" s="5"/>
      <c r="B889" s="249"/>
      <c r="C889" s="423">
        <v>0</v>
      </c>
      <c r="D889" s="424">
        <v>0</v>
      </c>
      <c r="E889" s="817">
        <v>0</v>
      </c>
      <c r="F889" s="385">
        <v>0</v>
      </c>
      <c r="G889" s="382">
        <v>0</v>
      </c>
      <c r="H889" s="382">
        <v>0</v>
      </c>
      <c r="I889" s="382">
        <v>0</v>
      </c>
      <c r="J889" s="382">
        <v>0</v>
      </c>
      <c r="K889" s="382">
        <v>0</v>
      </c>
      <c r="P889" s="385"/>
      <c r="Q889" s="745">
        <f>IF(F889&lt;&gt;0,+F889/'A-34'!D$82,0)</f>
        <v>0</v>
      </c>
      <c r="R889" s="745">
        <f>IF(G889&lt;&gt;0,+G889/'A-34'!E$82,0)</f>
        <v>0</v>
      </c>
      <c r="S889" s="745">
        <f>IF(H889&lt;&gt;0,+H889/'A-34'!F$82,0)</f>
        <v>0</v>
      </c>
      <c r="T889" s="745">
        <f>IF(I889&lt;&gt;0,+I889/'A-34'!G$82,0)</f>
        <v>0</v>
      </c>
      <c r="U889" s="745">
        <f>IF(J889&lt;&gt;0,+J889/'A-34'!H$82,0)</f>
        <v>0</v>
      </c>
      <c r="V889" s="745">
        <f>IF(K889&lt;&gt;0,+K889/'A-34'!I$82,0)</f>
        <v>0</v>
      </c>
    </row>
    <row r="890" spans="1:22" x14ac:dyDescent="0.2">
      <c r="A890" s="5"/>
      <c r="B890" s="249"/>
      <c r="C890" s="422" t="s">
        <v>73</v>
      </c>
      <c r="D890" s="416"/>
      <c r="E890" s="818"/>
      <c r="F890" s="386"/>
      <c r="G890" s="384"/>
      <c r="H890" s="384"/>
      <c r="I890" s="384"/>
      <c r="J890" s="384"/>
      <c r="K890" s="384"/>
      <c r="P890" s="386"/>
      <c r="Q890" s="384"/>
      <c r="R890" s="384"/>
      <c r="S890" s="384"/>
      <c r="T890" s="384"/>
      <c r="U890" s="384"/>
      <c r="V890" s="384"/>
    </row>
    <row r="891" spans="1:22" s="744" customFormat="1" x14ac:dyDescent="0.2">
      <c r="A891" s="5"/>
      <c r="B891" s="249"/>
      <c r="C891" s="423" t="str">
        <f t="array" ref="C891:D896">+'A-34'!$A$113:$B$119</f>
        <v>Labour</v>
      </c>
      <c r="D891" s="424" t="str">
        <v>Other</v>
      </c>
      <c r="E891" s="817">
        <f t="array" ref="E891:K896" ca="1">+'A-34'!$N$113:$T$119</f>
        <v>0</v>
      </c>
      <c r="F891" s="385">
        <f ca="1"/>
        <v>0</v>
      </c>
      <c r="G891" s="382">
        <f ca="1"/>
        <v>7.3146555824091606E-3</v>
      </c>
      <c r="H891" s="382">
        <f ca="1"/>
        <v>1.749010565534305E-2</v>
      </c>
      <c r="I891" s="382">
        <f ca="1"/>
        <v>2.9231708201185713E-2</v>
      </c>
      <c r="J891" s="382">
        <f ca="1"/>
        <v>4.0020200230246231E-2</v>
      </c>
      <c r="K891" s="382">
        <f ca="1"/>
        <v>4.9743726300327126E-2</v>
      </c>
      <c r="P891" s="385"/>
      <c r="Q891" s="745">
        <f ca="1">IF(F891&lt;&gt;0,+F891/'A-34'!D$113,0)</f>
        <v>0</v>
      </c>
      <c r="R891" s="745">
        <f ca="1">IF(G891&lt;&gt;0,+G891/'A-34'!E$113,0)</f>
        <v>1.5698167261483291</v>
      </c>
      <c r="S891" s="745">
        <f ca="1">IF(H891&lt;&gt;0,+H891/'A-34'!F$113,0)</f>
        <v>1.5813905213182013</v>
      </c>
      <c r="T891" s="745">
        <f ca="1">IF(I891&lt;&gt;0,+I891/'A-34'!G$113,0)</f>
        <v>1.5908302010264601</v>
      </c>
      <c r="U891" s="745">
        <f ca="1">IF(J891&lt;&gt;0,+J891/'A-34'!H$113,0)</f>
        <v>1.6002325178087349</v>
      </c>
      <c r="V891" s="745">
        <f ca="1">IF(K891&lt;&gt;0,+K891/'A-34'!I$113,0)</f>
        <v>1.6095760283967009</v>
      </c>
    </row>
    <row r="892" spans="1:22" s="744" customFormat="1" x14ac:dyDescent="0.2">
      <c r="A892" s="5"/>
      <c r="B892" s="249"/>
      <c r="C892" s="423">
        <v>0</v>
      </c>
      <c r="D892" s="424">
        <v>0</v>
      </c>
      <c r="E892" s="817">
        <v>0</v>
      </c>
      <c r="F892" s="385">
        <v>0</v>
      </c>
      <c r="G892" s="382">
        <v>0</v>
      </c>
      <c r="H892" s="382">
        <v>0</v>
      </c>
      <c r="I892" s="382">
        <v>0</v>
      </c>
      <c r="J892" s="382">
        <v>0</v>
      </c>
      <c r="K892" s="382">
        <v>0</v>
      </c>
      <c r="P892" s="385"/>
      <c r="Q892" s="745">
        <f>IF(F892&lt;&gt;0,+F892/'A-34'!D$114,0)</f>
        <v>0</v>
      </c>
      <c r="R892" s="745">
        <f>IF(G892&lt;&gt;0,+G892/'A-34'!E$114,0)</f>
        <v>0</v>
      </c>
      <c r="S892" s="745">
        <f>IF(H892&lt;&gt;0,+H892/'A-34'!F$114,0)</f>
        <v>0</v>
      </c>
      <c r="T892" s="745">
        <f>IF(I892&lt;&gt;0,+I892/'A-34'!G$114,0)</f>
        <v>0</v>
      </c>
      <c r="U892" s="745">
        <f>IF(J892&lt;&gt;0,+J892/'A-34'!H$114,0)</f>
        <v>0</v>
      </c>
      <c r="V892" s="745">
        <f>IF(K892&lt;&gt;0,+K892/'A-34'!I$114,0)</f>
        <v>0</v>
      </c>
    </row>
    <row r="893" spans="1:22" s="744" customFormat="1" x14ac:dyDescent="0.2">
      <c r="A893" s="5"/>
      <c r="B893" s="249"/>
      <c r="C893" s="423">
        <v>0</v>
      </c>
      <c r="D893" s="424">
        <v>0</v>
      </c>
      <c r="E893" s="817">
        <v>0</v>
      </c>
      <c r="F893" s="385">
        <v>0</v>
      </c>
      <c r="G893" s="382">
        <v>0</v>
      </c>
      <c r="H893" s="382">
        <v>0</v>
      </c>
      <c r="I893" s="382">
        <v>0</v>
      </c>
      <c r="J893" s="382">
        <v>0</v>
      </c>
      <c r="K893" s="382">
        <v>0</v>
      </c>
      <c r="P893" s="385"/>
      <c r="Q893" s="745">
        <f>IF(F893&lt;&gt;0,+F893/'A-34'!D$115,0)</f>
        <v>0</v>
      </c>
      <c r="R893" s="745">
        <f>IF(G893&lt;&gt;0,+G893/'A-34'!E$115,0)</f>
        <v>0</v>
      </c>
      <c r="S893" s="745">
        <f>IF(H893&lt;&gt;0,+H893/'A-34'!F$115,0)</f>
        <v>0</v>
      </c>
      <c r="T893" s="745">
        <f>IF(I893&lt;&gt;0,+I893/'A-34'!G$115,0)</f>
        <v>0</v>
      </c>
      <c r="U893" s="745">
        <f>IF(J893&lt;&gt;0,+J893/'A-34'!H$115,0)</f>
        <v>0</v>
      </c>
      <c r="V893" s="745">
        <f>IF(K893&lt;&gt;0,+K893/'A-34'!I$115,0)</f>
        <v>0</v>
      </c>
    </row>
    <row r="894" spans="1:22" s="744" customFormat="1" x14ac:dyDescent="0.2">
      <c r="A894" s="5"/>
      <c r="B894" s="249"/>
      <c r="C894" s="423">
        <v>0</v>
      </c>
      <c r="D894" s="424">
        <v>0</v>
      </c>
      <c r="E894" s="817">
        <v>0</v>
      </c>
      <c r="F894" s="385">
        <v>0</v>
      </c>
      <c r="G894" s="382">
        <v>0</v>
      </c>
      <c r="H894" s="382">
        <v>0</v>
      </c>
      <c r="I894" s="382">
        <v>0</v>
      </c>
      <c r="J894" s="382">
        <v>0</v>
      </c>
      <c r="K894" s="382">
        <v>0</v>
      </c>
      <c r="P894" s="385"/>
      <c r="Q894" s="745">
        <f>IF(F894&lt;&gt;0,+F894/'A-34'!D$116,0)</f>
        <v>0</v>
      </c>
      <c r="R894" s="745">
        <f>IF(G894&lt;&gt;0,+G894/'A-34'!E$116,0)</f>
        <v>0</v>
      </c>
      <c r="S894" s="745">
        <f>IF(H894&lt;&gt;0,+H894/'A-34'!F$116,0)</f>
        <v>0</v>
      </c>
      <c r="T894" s="745">
        <f>IF(I894&lt;&gt;0,+I894/'A-34'!G$116,0)</f>
        <v>0</v>
      </c>
      <c r="U894" s="745">
        <f>IF(J894&lt;&gt;0,+J894/'A-34'!H$116,0)</f>
        <v>0</v>
      </c>
      <c r="V894" s="745">
        <f>IF(K894&lt;&gt;0,+K894/'A-34'!I$116,0)</f>
        <v>0</v>
      </c>
    </row>
    <row r="895" spans="1:22" s="744" customFormat="1" x14ac:dyDescent="0.2">
      <c r="A895" s="5"/>
      <c r="B895" s="249"/>
      <c r="C895" s="423">
        <v>0</v>
      </c>
      <c r="D895" s="424">
        <v>0</v>
      </c>
      <c r="E895" s="817">
        <v>0</v>
      </c>
      <c r="F895" s="385">
        <v>0</v>
      </c>
      <c r="G895" s="382">
        <v>0</v>
      </c>
      <c r="H895" s="382">
        <v>0</v>
      </c>
      <c r="I895" s="382">
        <v>0</v>
      </c>
      <c r="J895" s="382">
        <v>0</v>
      </c>
      <c r="K895" s="382">
        <v>0</v>
      </c>
      <c r="P895" s="385"/>
      <c r="Q895" s="745">
        <f>IF(F895&lt;&gt;0,+F895/'A-34'!D$117,0)</f>
        <v>0</v>
      </c>
      <c r="R895" s="745">
        <f>IF(G895&lt;&gt;0,+G895/'A-34'!E$117,0)</f>
        <v>0</v>
      </c>
      <c r="S895" s="745">
        <f>IF(H895&lt;&gt;0,+H895/'A-34'!F$117,0)</f>
        <v>0</v>
      </c>
      <c r="T895" s="745">
        <f>IF(I895&lt;&gt;0,+I895/'A-34'!G$117,0)</f>
        <v>0</v>
      </c>
      <c r="U895" s="745">
        <f>IF(J895&lt;&gt;0,+J895/'A-34'!H$117,0)</f>
        <v>0</v>
      </c>
      <c r="V895" s="745">
        <f>IF(K895&lt;&gt;0,+K895/'A-34'!I$117,0)</f>
        <v>0</v>
      </c>
    </row>
    <row r="896" spans="1:22" s="744" customFormat="1" x14ac:dyDescent="0.2">
      <c r="A896" s="5"/>
      <c r="B896" s="249"/>
      <c r="C896" s="423">
        <v>0</v>
      </c>
      <c r="D896" s="424">
        <v>0</v>
      </c>
      <c r="E896" s="817">
        <v>0</v>
      </c>
      <c r="F896" s="385">
        <v>0</v>
      </c>
      <c r="G896" s="382">
        <v>0</v>
      </c>
      <c r="H896" s="382">
        <v>0</v>
      </c>
      <c r="I896" s="382">
        <v>0</v>
      </c>
      <c r="J896" s="382">
        <v>0</v>
      </c>
      <c r="K896" s="382">
        <v>0</v>
      </c>
      <c r="P896" s="385"/>
      <c r="Q896" s="745">
        <f>IF(F896&lt;&gt;0,+F896/'A-34'!D$118,0)</f>
        <v>0</v>
      </c>
      <c r="R896" s="745">
        <f>IF(G896&lt;&gt;0,+G896/'A-34'!E$118,0)</f>
        <v>0</v>
      </c>
      <c r="S896" s="745">
        <f>IF(H896&lt;&gt;0,+H896/'A-34'!F$118,0)</f>
        <v>0</v>
      </c>
      <c r="T896" s="745">
        <f>IF(I896&lt;&gt;0,+I896/'A-34'!G$118,0)</f>
        <v>0</v>
      </c>
      <c r="U896" s="745">
        <f>IF(J896&lt;&gt;0,+J896/'A-34'!H$118,0)</f>
        <v>0</v>
      </c>
      <c r="V896" s="745">
        <f>IF(K896&lt;&gt;0,+K896/'A-34'!I$118,0)</f>
        <v>0</v>
      </c>
    </row>
    <row r="897" spans="1:22" x14ac:dyDescent="0.2">
      <c r="A897" s="5"/>
      <c r="B897" s="249" t="str">
        <f ca="1">+'I-4 History'!B534</f>
        <v>A-35</v>
      </c>
      <c r="C897" s="261" t="str">
        <f ca="1">+'I-4 History'!C534</f>
        <v>Customer Operations</v>
      </c>
      <c r="D897" s="297"/>
      <c r="E897" s="504"/>
      <c r="F897" s="11"/>
      <c r="G897" s="11"/>
      <c r="H897" s="11"/>
      <c r="I897" s="11"/>
      <c r="J897" s="11"/>
      <c r="K897" s="11"/>
      <c r="P897" s="11"/>
      <c r="Q897" s="11"/>
      <c r="R897" s="11"/>
      <c r="S897" s="11"/>
      <c r="T897" s="11"/>
      <c r="U897" s="11"/>
      <c r="V897" s="11"/>
    </row>
    <row r="898" spans="1:22" x14ac:dyDescent="0.2">
      <c r="A898" s="5"/>
      <c r="B898" s="249"/>
      <c r="C898" s="422" t="s">
        <v>74</v>
      </c>
      <c r="D898" s="415"/>
      <c r="E898" s="504"/>
      <c r="F898" s="11"/>
      <c r="G898" s="11"/>
      <c r="H898" s="11"/>
      <c r="I898" s="11"/>
      <c r="J898" s="11"/>
      <c r="K898" s="11"/>
      <c r="P898" s="11"/>
      <c r="Q898" s="11"/>
      <c r="R898" s="11"/>
      <c r="S898" s="11"/>
      <c r="T898" s="11"/>
      <c r="U898" s="11"/>
      <c r="V898" s="11"/>
    </row>
    <row r="899" spans="1:22" x14ac:dyDescent="0.2">
      <c r="A899" s="5"/>
      <c r="B899" s="249"/>
      <c r="C899" s="423" t="str">
        <f t="array" ref="C899:D904">+'A-35'!$A$77:$B$82</f>
        <v>Output Growth</v>
      </c>
      <c r="D899" s="424" t="str">
        <v>Other</v>
      </c>
      <c r="E899" s="817">
        <f t="array" ref="E899:K904" ca="1">+'A-35'!$N$77:$T$82</f>
        <v>0</v>
      </c>
      <c r="F899" s="385">
        <f ca="1"/>
        <v>0</v>
      </c>
      <c r="G899" s="382">
        <f ca="1"/>
        <v>2.0211271022474133E-2</v>
      </c>
      <c r="H899" s="382">
        <f ca="1"/>
        <v>3.7522835550168297E-2</v>
      </c>
      <c r="I899" s="382">
        <f ca="1"/>
        <v>5.1642285738441263E-2</v>
      </c>
      <c r="J899" s="382">
        <f ca="1"/>
        <v>6.5705850135180918E-2</v>
      </c>
      <c r="K899" s="382">
        <f ca="1"/>
        <v>7.968145485987975E-2</v>
      </c>
      <c r="L899" s="764"/>
      <c r="M899" s="764"/>
      <c r="N899" s="764"/>
      <c r="O899" s="764"/>
      <c r="P899" s="385"/>
      <c r="Q899" s="745">
        <f ca="1">IF(F899&lt;&gt;0,+F899/'A-35'!D$77,0)</f>
        <v>0</v>
      </c>
      <c r="R899" s="745">
        <f ca="1">IF(G899&lt;&gt;0,+G899/'A-35'!E$77,0)</f>
        <v>2.3278502898138598</v>
      </c>
      <c r="S899" s="745">
        <f ca="1">IF(H899&lt;&gt;0,+H899/'A-35'!F$77,0)</f>
        <v>2.3278502898138598</v>
      </c>
      <c r="T899" s="745">
        <f ca="1">IF(I899&lt;&gt;0,+I899/'A-35'!G$77,0)</f>
        <v>2.3278502898138598</v>
      </c>
      <c r="U899" s="745">
        <f ca="1">IF(J899&lt;&gt;0,+J899/'A-35'!H$77,0)</f>
        <v>2.3278502898138598</v>
      </c>
      <c r="V899" s="745">
        <f ca="1">IF(K899&lt;&gt;0,+K899/'A-35'!I$77,0)</f>
        <v>2.3278502898138598</v>
      </c>
    </row>
    <row r="900" spans="1:22" x14ac:dyDescent="0.2">
      <c r="A900" s="5"/>
      <c r="B900" s="249"/>
      <c r="C900" s="423" t="str">
        <v>Productivity Growth</v>
      </c>
      <c r="D900" s="424" t="str">
        <v>Other</v>
      </c>
      <c r="E900" s="817">
        <f ca="1"/>
        <v>0</v>
      </c>
      <c r="F900" s="385">
        <f ca="1"/>
        <v>0</v>
      </c>
      <c r="G900" s="382">
        <f ca="1"/>
        <v>0</v>
      </c>
      <c r="H900" s="382">
        <f ca="1"/>
        <v>0</v>
      </c>
      <c r="I900" s="382">
        <f ca="1"/>
        <v>0</v>
      </c>
      <c r="J900" s="382">
        <f ca="1"/>
        <v>0</v>
      </c>
      <c r="K900" s="382">
        <f ca="1"/>
        <v>0</v>
      </c>
      <c r="L900" s="764"/>
      <c r="M900" s="764"/>
      <c r="N900" s="764"/>
      <c r="O900" s="764"/>
      <c r="P900" s="385"/>
      <c r="Q900" s="745">
        <f ca="1">IF(F900&lt;&gt;0,+F900/'A-35'!D$78,0)</f>
        <v>0</v>
      </c>
      <c r="R900" s="745">
        <f ca="1">IF(G900&lt;&gt;0,+G900/'A-35'!E$78,0)</f>
        <v>0</v>
      </c>
      <c r="S900" s="745">
        <f ca="1">IF(H900&lt;&gt;0,+H900/'A-35'!F$78,0)</f>
        <v>0</v>
      </c>
      <c r="T900" s="745">
        <f ca="1">IF(I900&lt;&gt;0,+I900/'A-35'!G$78,0)</f>
        <v>0</v>
      </c>
      <c r="U900" s="745">
        <f ca="1">IF(J900&lt;&gt;0,+J900/'A-35'!H$78,0)</f>
        <v>0</v>
      </c>
      <c r="V900" s="745">
        <f ca="1">IF(K900&lt;&gt;0,+K900/'A-35'!I$78,0)</f>
        <v>0</v>
      </c>
    </row>
    <row r="901" spans="1:22" x14ac:dyDescent="0.2">
      <c r="A901" s="5"/>
      <c r="B901" s="249"/>
      <c r="C901" s="423">
        <v>0</v>
      </c>
      <c r="D901" s="424">
        <v>0</v>
      </c>
      <c r="E901" s="817">
        <v>0</v>
      </c>
      <c r="F901" s="385">
        <v>0</v>
      </c>
      <c r="G901" s="382">
        <v>0</v>
      </c>
      <c r="H901" s="382">
        <v>0</v>
      </c>
      <c r="I901" s="382">
        <v>0</v>
      </c>
      <c r="J901" s="382">
        <v>0</v>
      </c>
      <c r="K901" s="382">
        <v>0</v>
      </c>
      <c r="L901" s="764"/>
      <c r="M901" s="764"/>
      <c r="N901" s="764"/>
      <c r="O901" s="764"/>
      <c r="P901" s="385"/>
      <c r="Q901" s="745">
        <f>IF(F901&lt;&gt;0,+F901/'A-35'!D$79,0)</f>
        <v>0</v>
      </c>
      <c r="R901" s="745">
        <f>IF(G901&lt;&gt;0,+G901/'A-35'!E$79,0)</f>
        <v>0</v>
      </c>
      <c r="S901" s="745">
        <f>IF(H901&lt;&gt;0,+H901/'A-35'!F$79,0)</f>
        <v>0</v>
      </c>
      <c r="T901" s="745">
        <f>IF(I901&lt;&gt;0,+I901/'A-35'!G$79,0)</f>
        <v>0</v>
      </c>
      <c r="U901" s="745">
        <f>IF(J901&lt;&gt;0,+J901/'A-35'!H$79,0)</f>
        <v>0</v>
      </c>
      <c r="V901" s="745">
        <f>IF(K901&lt;&gt;0,+K901/'A-35'!I$79,0)</f>
        <v>0</v>
      </c>
    </row>
    <row r="902" spans="1:22" s="764" customFormat="1" x14ac:dyDescent="0.2">
      <c r="A902" s="5"/>
      <c r="B902" s="249"/>
      <c r="C902" s="423">
        <v>0</v>
      </c>
      <c r="D902" s="424">
        <v>0</v>
      </c>
      <c r="E902" s="817">
        <v>0</v>
      </c>
      <c r="F902" s="385">
        <v>0</v>
      </c>
      <c r="G902" s="382">
        <v>0</v>
      </c>
      <c r="H902" s="382">
        <v>0</v>
      </c>
      <c r="I902" s="382">
        <v>0</v>
      </c>
      <c r="J902" s="382">
        <v>0</v>
      </c>
      <c r="K902" s="382">
        <v>0</v>
      </c>
      <c r="P902" s="385"/>
      <c r="Q902" s="745">
        <f>IF(F902&lt;&gt;0,+F902/'A-35'!D$80,0)</f>
        <v>0</v>
      </c>
      <c r="R902" s="745">
        <f>IF(G902&lt;&gt;0,+G902/'A-35'!E$80,0)</f>
        <v>0</v>
      </c>
      <c r="S902" s="745">
        <f>IF(H902&lt;&gt;0,+H902/'A-35'!F$80,0)</f>
        <v>0</v>
      </c>
      <c r="T902" s="745">
        <f>IF(I902&lt;&gt;0,+I902/'A-35'!G$80,0)</f>
        <v>0</v>
      </c>
      <c r="U902" s="745">
        <f>IF(J902&lt;&gt;0,+J902/'A-35'!H$80,0)</f>
        <v>0</v>
      </c>
      <c r="V902" s="745">
        <f>IF(K902&lt;&gt;0,+K902/'A-35'!I$80,0)</f>
        <v>0</v>
      </c>
    </row>
    <row r="903" spans="1:22" s="764" customFormat="1" x14ac:dyDescent="0.2">
      <c r="A903" s="5"/>
      <c r="B903" s="249"/>
      <c r="C903" s="423">
        <v>0</v>
      </c>
      <c r="D903" s="424">
        <v>0</v>
      </c>
      <c r="E903" s="817">
        <v>0</v>
      </c>
      <c r="F903" s="385">
        <v>0</v>
      </c>
      <c r="G903" s="382">
        <v>0</v>
      </c>
      <c r="H903" s="382">
        <v>0</v>
      </c>
      <c r="I903" s="382">
        <v>0</v>
      </c>
      <c r="J903" s="382">
        <v>0</v>
      </c>
      <c r="K903" s="382">
        <v>0</v>
      </c>
      <c r="P903" s="385"/>
      <c r="Q903" s="745">
        <f>IF(F903&lt;&gt;0,+F903/'A-35'!D$81,0)</f>
        <v>0</v>
      </c>
      <c r="R903" s="745">
        <f>IF(G903&lt;&gt;0,+G903/'A-35'!E$81,0)</f>
        <v>0</v>
      </c>
      <c r="S903" s="745">
        <f>IF(H903&lt;&gt;0,+H903/'A-35'!F$81,0)</f>
        <v>0</v>
      </c>
      <c r="T903" s="745">
        <f>IF(I903&lt;&gt;0,+I903/'A-35'!G$81,0)</f>
        <v>0</v>
      </c>
      <c r="U903" s="745">
        <f>IF(J903&lt;&gt;0,+J903/'A-35'!H$81,0)</f>
        <v>0</v>
      </c>
      <c r="V903" s="745">
        <f>IF(K903&lt;&gt;0,+K903/'A-35'!I$81,0)</f>
        <v>0</v>
      </c>
    </row>
    <row r="904" spans="1:22" s="764" customFormat="1" x14ac:dyDescent="0.2">
      <c r="A904" s="5"/>
      <c r="B904" s="249"/>
      <c r="C904" s="423">
        <v>0</v>
      </c>
      <c r="D904" s="424">
        <v>0</v>
      </c>
      <c r="E904" s="817">
        <v>0</v>
      </c>
      <c r="F904" s="385">
        <v>0</v>
      </c>
      <c r="G904" s="382">
        <v>0</v>
      </c>
      <c r="H904" s="382">
        <v>0</v>
      </c>
      <c r="I904" s="382">
        <v>0</v>
      </c>
      <c r="J904" s="382">
        <v>0</v>
      </c>
      <c r="K904" s="382">
        <v>0</v>
      </c>
      <c r="P904" s="385"/>
      <c r="Q904" s="745">
        <f>IF(F904&lt;&gt;0,+F904/'A-35'!D$82,0)</f>
        <v>0</v>
      </c>
      <c r="R904" s="745">
        <f>IF(G904&lt;&gt;0,+G904/'A-35'!E$82,0)</f>
        <v>0</v>
      </c>
      <c r="S904" s="745">
        <f>IF(H904&lt;&gt;0,+H904/'A-35'!F$82,0)</f>
        <v>0</v>
      </c>
      <c r="T904" s="745">
        <f>IF(I904&lt;&gt;0,+I904/'A-35'!G$82,0)</f>
        <v>0</v>
      </c>
      <c r="U904" s="745">
        <f>IF(J904&lt;&gt;0,+J904/'A-35'!H$82,0)</f>
        <v>0</v>
      </c>
      <c r="V904" s="745">
        <f>IF(K904&lt;&gt;0,+K904/'A-35'!I$82,0)</f>
        <v>0</v>
      </c>
    </row>
    <row r="905" spans="1:22" x14ac:dyDescent="0.2">
      <c r="A905" s="5"/>
      <c r="B905" s="249"/>
      <c r="C905" s="422" t="s">
        <v>73</v>
      </c>
      <c r="D905" s="416"/>
      <c r="E905" s="818"/>
      <c r="F905" s="386"/>
      <c r="G905" s="384"/>
      <c r="H905" s="384"/>
      <c r="I905" s="384"/>
      <c r="J905" s="384"/>
      <c r="K905" s="384"/>
      <c r="P905" s="386"/>
      <c r="Q905" s="384"/>
      <c r="R905" s="384"/>
      <c r="S905" s="384"/>
      <c r="T905" s="384"/>
      <c r="U905" s="384"/>
      <c r="V905" s="384"/>
    </row>
    <row r="906" spans="1:22" s="744" customFormat="1" x14ac:dyDescent="0.2">
      <c r="A906" s="5"/>
      <c r="B906" s="249"/>
      <c r="C906" s="423" t="str">
        <f t="array" ref="C906:D911">+'A-35'!$A$113:$B$119</f>
        <v>Labour</v>
      </c>
      <c r="D906" s="424" t="str">
        <v>Other</v>
      </c>
      <c r="E906" s="817">
        <f t="array" ref="E906:K911" ca="1">+'A-35'!$N$113:$T$119</f>
        <v>0</v>
      </c>
      <c r="F906" s="385">
        <f ca="1"/>
        <v>0</v>
      </c>
      <c r="G906" s="382">
        <f ca="1"/>
        <v>1.0940934261767446E-2</v>
      </c>
      <c r="H906" s="382">
        <f ca="1"/>
        <v>2.6160916812907477E-2</v>
      </c>
      <c r="I906" s="382">
        <f ca="1"/>
        <v>4.3723480098977439E-2</v>
      </c>
      <c r="J906" s="382">
        <f ca="1"/>
        <v>5.986042335539208E-2</v>
      </c>
      <c r="K906" s="382">
        <f ca="1"/>
        <v>7.4404438220723332E-2</v>
      </c>
      <c r="P906" s="385"/>
      <c r="Q906" s="745">
        <f ca="1">IF(F906&lt;&gt;0,+F906/'A-35'!D$113,0)</f>
        <v>0</v>
      </c>
      <c r="R906" s="745">
        <f ca="1">IF(G906&lt;&gt;0,+G906/'A-35'!E$113,0)</f>
        <v>2.3480615608363338</v>
      </c>
      <c r="S906" s="745">
        <f ca="1">IF(H906&lt;&gt;0,+H906/'A-35'!F$113,0)</f>
        <v>2.365373125364028</v>
      </c>
      <c r="T906" s="745">
        <f ca="1">IF(I906&lt;&gt;0,+I906/'A-35'!G$113,0)</f>
        <v>2.3794925755523009</v>
      </c>
      <c r="U906" s="745">
        <f ca="1">IF(J906&lt;&gt;0,+J906/'A-35'!H$113,0)</f>
        <v>2.3935561399490406</v>
      </c>
      <c r="V906" s="745">
        <f ca="1">IF(K906&lt;&gt;0,+K906/'A-35'!I$113,0)</f>
        <v>2.4075317446737396</v>
      </c>
    </row>
    <row r="907" spans="1:22" s="744" customFormat="1" x14ac:dyDescent="0.2">
      <c r="A907" s="5"/>
      <c r="B907" s="249"/>
      <c r="C907" s="423">
        <v>0</v>
      </c>
      <c r="D907" s="424">
        <v>0</v>
      </c>
      <c r="E907" s="817">
        <v>0</v>
      </c>
      <c r="F907" s="385">
        <v>0</v>
      </c>
      <c r="G907" s="382">
        <v>0</v>
      </c>
      <c r="H907" s="382">
        <v>0</v>
      </c>
      <c r="I907" s="382">
        <v>0</v>
      </c>
      <c r="J907" s="382">
        <v>0</v>
      </c>
      <c r="K907" s="382">
        <v>0</v>
      </c>
      <c r="P907" s="385"/>
      <c r="Q907" s="745">
        <f>IF(F907&lt;&gt;0,+F907/'A-35'!D$114,0)</f>
        <v>0</v>
      </c>
      <c r="R907" s="745">
        <f>IF(G907&lt;&gt;0,+G907/'A-35'!E$114,0)</f>
        <v>0</v>
      </c>
      <c r="S907" s="745">
        <f>IF(H907&lt;&gt;0,+H907/'A-35'!F$114,0)</f>
        <v>0</v>
      </c>
      <c r="T907" s="745">
        <f>IF(I907&lt;&gt;0,+I907/'A-35'!G$114,0)</f>
        <v>0</v>
      </c>
      <c r="U907" s="745">
        <f>IF(J907&lt;&gt;0,+J907/'A-35'!H$114,0)</f>
        <v>0</v>
      </c>
      <c r="V907" s="745">
        <f>IF(K907&lt;&gt;0,+K907/'A-35'!I$114,0)</f>
        <v>0</v>
      </c>
    </row>
    <row r="908" spans="1:22" s="744" customFormat="1" x14ac:dyDescent="0.2">
      <c r="A908" s="5"/>
      <c r="B908" s="249"/>
      <c r="C908" s="423">
        <v>0</v>
      </c>
      <c r="D908" s="424">
        <v>0</v>
      </c>
      <c r="E908" s="817">
        <v>0</v>
      </c>
      <c r="F908" s="385">
        <v>0</v>
      </c>
      <c r="G908" s="382">
        <v>0</v>
      </c>
      <c r="H908" s="382">
        <v>0</v>
      </c>
      <c r="I908" s="382">
        <v>0</v>
      </c>
      <c r="J908" s="382">
        <v>0</v>
      </c>
      <c r="K908" s="382">
        <v>0</v>
      </c>
      <c r="P908" s="385"/>
      <c r="Q908" s="745">
        <f>IF(F908&lt;&gt;0,+F908/'A-35'!D$115,0)</f>
        <v>0</v>
      </c>
      <c r="R908" s="745">
        <f>IF(G908&lt;&gt;0,+G908/'A-35'!E$115,0)</f>
        <v>0</v>
      </c>
      <c r="S908" s="745">
        <f>IF(H908&lt;&gt;0,+H908/'A-35'!F$115,0)</f>
        <v>0</v>
      </c>
      <c r="T908" s="745">
        <f>IF(I908&lt;&gt;0,+I908/'A-35'!G$115,0)</f>
        <v>0</v>
      </c>
      <c r="U908" s="745">
        <f>IF(J908&lt;&gt;0,+J908/'A-35'!H$115,0)</f>
        <v>0</v>
      </c>
      <c r="V908" s="745">
        <f>IF(K908&lt;&gt;0,+K908/'A-35'!I$115,0)</f>
        <v>0</v>
      </c>
    </row>
    <row r="909" spans="1:22" s="744" customFormat="1" x14ac:dyDescent="0.2">
      <c r="A909" s="5"/>
      <c r="B909" s="249"/>
      <c r="C909" s="423">
        <v>0</v>
      </c>
      <c r="D909" s="424">
        <v>0</v>
      </c>
      <c r="E909" s="817">
        <v>0</v>
      </c>
      <c r="F909" s="385">
        <v>0</v>
      </c>
      <c r="G909" s="382">
        <v>0</v>
      </c>
      <c r="H909" s="382">
        <v>0</v>
      </c>
      <c r="I909" s="382">
        <v>0</v>
      </c>
      <c r="J909" s="382">
        <v>0</v>
      </c>
      <c r="K909" s="382">
        <v>0</v>
      </c>
      <c r="P909" s="385"/>
      <c r="Q909" s="745">
        <f>IF(F909&lt;&gt;0,+F909/'A-35'!D$116,0)</f>
        <v>0</v>
      </c>
      <c r="R909" s="745">
        <f>IF(G909&lt;&gt;0,+G909/'A-35'!E$116,0)</f>
        <v>0</v>
      </c>
      <c r="S909" s="745">
        <f>IF(H909&lt;&gt;0,+H909/'A-35'!F$116,0)</f>
        <v>0</v>
      </c>
      <c r="T909" s="745">
        <f>IF(I909&lt;&gt;0,+I909/'A-35'!G$116,0)</f>
        <v>0</v>
      </c>
      <c r="U909" s="745">
        <f>IF(J909&lt;&gt;0,+J909/'A-35'!H$116,0)</f>
        <v>0</v>
      </c>
      <c r="V909" s="745">
        <f>IF(K909&lt;&gt;0,+K909/'A-35'!I$116,0)</f>
        <v>0</v>
      </c>
    </row>
    <row r="910" spans="1:22" s="744" customFormat="1" x14ac:dyDescent="0.2">
      <c r="A910" s="5"/>
      <c r="B910" s="249"/>
      <c r="C910" s="423">
        <v>0</v>
      </c>
      <c r="D910" s="424">
        <v>0</v>
      </c>
      <c r="E910" s="817">
        <v>0</v>
      </c>
      <c r="F910" s="385">
        <v>0</v>
      </c>
      <c r="G910" s="382">
        <v>0</v>
      </c>
      <c r="H910" s="382">
        <v>0</v>
      </c>
      <c r="I910" s="382">
        <v>0</v>
      </c>
      <c r="J910" s="382">
        <v>0</v>
      </c>
      <c r="K910" s="382">
        <v>0</v>
      </c>
      <c r="P910" s="385"/>
      <c r="Q910" s="745">
        <f>IF(F910&lt;&gt;0,+F910/'A-35'!D$117,0)</f>
        <v>0</v>
      </c>
      <c r="R910" s="745">
        <f>IF(G910&lt;&gt;0,+G910/'A-35'!E$117,0)</f>
        <v>0</v>
      </c>
      <c r="S910" s="745">
        <f>IF(H910&lt;&gt;0,+H910/'A-35'!F$117,0)</f>
        <v>0</v>
      </c>
      <c r="T910" s="745">
        <f>IF(I910&lt;&gt;0,+I910/'A-35'!G$117,0)</f>
        <v>0</v>
      </c>
      <c r="U910" s="745">
        <f>IF(J910&lt;&gt;0,+J910/'A-35'!H$117,0)</f>
        <v>0</v>
      </c>
      <c r="V910" s="745">
        <f>IF(K910&lt;&gt;0,+K910/'A-35'!I$117,0)</f>
        <v>0</v>
      </c>
    </row>
    <row r="911" spans="1:22" s="744" customFormat="1" x14ac:dyDescent="0.2">
      <c r="A911" s="5"/>
      <c r="B911" s="249"/>
      <c r="C911" s="423">
        <v>0</v>
      </c>
      <c r="D911" s="424">
        <v>0</v>
      </c>
      <c r="E911" s="817">
        <v>0</v>
      </c>
      <c r="F911" s="385">
        <v>0</v>
      </c>
      <c r="G911" s="382">
        <v>0</v>
      </c>
      <c r="H911" s="382">
        <v>0</v>
      </c>
      <c r="I911" s="382">
        <v>0</v>
      </c>
      <c r="J911" s="382">
        <v>0</v>
      </c>
      <c r="K911" s="382">
        <v>0</v>
      </c>
      <c r="P911" s="385"/>
      <c r="Q911" s="745">
        <f>IF(F911&lt;&gt;0,+F911/'A-35'!D$118,0)</f>
        <v>0</v>
      </c>
      <c r="R911" s="745">
        <f>IF(G911&lt;&gt;0,+G911/'A-35'!E$118,0)</f>
        <v>0</v>
      </c>
      <c r="S911" s="745">
        <f>IF(H911&lt;&gt;0,+H911/'A-35'!F$118,0)</f>
        <v>0</v>
      </c>
      <c r="T911" s="745">
        <f>IF(I911&lt;&gt;0,+I911/'A-35'!G$118,0)</f>
        <v>0</v>
      </c>
      <c r="U911" s="745">
        <f>IF(J911&lt;&gt;0,+J911/'A-35'!H$118,0)</f>
        <v>0</v>
      </c>
      <c r="V911" s="745">
        <f>IF(K911&lt;&gt;0,+K911/'A-35'!I$118,0)</f>
        <v>0</v>
      </c>
    </row>
    <row r="912" spans="1:22" x14ac:dyDescent="0.2">
      <c r="A912" s="5"/>
      <c r="B912" s="249" t="str">
        <f ca="1">+'I-4 History'!B543</f>
        <v>A-36</v>
      </c>
      <c r="C912" s="14" t="str">
        <f ca="1">+'I-4 History'!C543</f>
        <v>Customer Engagement</v>
      </c>
      <c r="D912" s="417"/>
      <c r="E912" s="504"/>
      <c r="F912" s="11"/>
      <c r="G912" s="11"/>
      <c r="H912" s="11"/>
      <c r="I912" s="11"/>
      <c r="J912" s="11"/>
      <c r="K912" s="11"/>
      <c r="P912" s="11"/>
      <c r="Q912" s="11"/>
      <c r="R912" s="11"/>
      <c r="S912" s="11"/>
      <c r="T912" s="11"/>
      <c r="U912" s="11"/>
      <c r="V912" s="11"/>
    </row>
    <row r="913" spans="1:22" x14ac:dyDescent="0.2">
      <c r="A913" s="5"/>
      <c r="B913" s="249"/>
      <c r="C913" s="422" t="s">
        <v>74</v>
      </c>
      <c r="D913" s="415"/>
      <c r="E913" s="504"/>
      <c r="F913" s="11"/>
      <c r="G913" s="11"/>
      <c r="H913" s="11"/>
      <c r="I913" s="11"/>
      <c r="J913" s="11"/>
      <c r="K913" s="11"/>
      <c r="P913" s="11"/>
      <c r="Q913" s="11"/>
      <c r="R913" s="11"/>
      <c r="S913" s="11"/>
      <c r="T913" s="11"/>
      <c r="U913" s="11"/>
      <c r="V913" s="11"/>
    </row>
    <row r="914" spans="1:22" x14ac:dyDescent="0.2">
      <c r="A914" s="5"/>
      <c r="B914" s="249"/>
      <c r="C914" s="423" t="str">
        <f t="array" ref="C914:D919">+'A-36'!$A$77:$B$82</f>
        <v>Output Growth</v>
      </c>
      <c r="D914" s="424" t="str">
        <v>Other</v>
      </c>
      <c r="E914" s="817">
        <f t="array" ref="E914:K919" ca="1">+'A-36'!$N$77:$T$82</f>
        <v>0</v>
      </c>
      <c r="F914" s="385">
        <f ca="1"/>
        <v>0</v>
      </c>
      <c r="G914" s="382">
        <f ca="1"/>
        <v>3.7711299713421606E-3</v>
      </c>
      <c r="H914" s="382">
        <f ca="1"/>
        <v>7.001216776304494E-3</v>
      </c>
      <c r="I914" s="382">
        <f ca="1"/>
        <v>9.6357013529875298E-3</v>
      </c>
      <c r="J914" s="382">
        <f ca="1"/>
        <v>1.2259758451696069E-2</v>
      </c>
      <c r="K914" s="382">
        <f ca="1"/>
        <v>1.4867403551617708E-2</v>
      </c>
      <c r="L914" s="764"/>
      <c r="M914" s="764"/>
      <c r="N914" s="764"/>
      <c r="O914" s="764"/>
      <c r="P914" s="385"/>
      <c r="Q914" s="745">
        <f ca="1">IF(F914&lt;&gt;0,+F914/'A-36'!D$77,0)</f>
        <v>0</v>
      </c>
      <c r="R914" s="745">
        <f ca="1">IF(G914&lt;&gt;0,+G914/'A-36'!E$77,0)</f>
        <v>0.43434309435329904</v>
      </c>
      <c r="S914" s="745">
        <f ca="1">IF(H914&lt;&gt;0,+H914/'A-36'!F$77,0)</f>
        <v>0.43434309435329904</v>
      </c>
      <c r="T914" s="745">
        <f ca="1">IF(I914&lt;&gt;0,+I914/'A-36'!G$77,0)</f>
        <v>0.43434309435329904</v>
      </c>
      <c r="U914" s="745">
        <f ca="1">IF(J914&lt;&gt;0,+J914/'A-36'!H$77,0)</f>
        <v>0.43434309435329904</v>
      </c>
      <c r="V914" s="745">
        <f ca="1">IF(K914&lt;&gt;0,+K914/'A-36'!I$77,0)</f>
        <v>0.43434309435329904</v>
      </c>
    </row>
    <row r="915" spans="1:22" x14ac:dyDescent="0.2">
      <c r="A915" s="5"/>
      <c r="B915" s="249"/>
      <c r="C915" s="423" t="str">
        <v>Productivity Growth</v>
      </c>
      <c r="D915" s="424" t="str">
        <v>Other</v>
      </c>
      <c r="E915" s="817">
        <f ca="1"/>
        <v>0</v>
      </c>
      <c r="F915" s="385">
        <f ca="1"/>
        <v>0</v>
      </c>
      <c r="G915" s="382">
        <f ca="1"/>
        <v>0</v>
      </c>
      <c r="H915" s="382">
        <f ca="1"/>
        <v>0</v>
      </c>
      <c r="I915" s="382">
        <f ca="1"/>
        <v>0</v>
      </c>
      <c r="J915" s="382">
        <f ca="1"/>
        <v>0</v>
      </c>
      <c r="K915" s="382">
        <f ca="1"/>
        <v>0</v>
      </c>
      <c r="L915" s="764"/>
      <c r="M915" s="764"/>
      <c r="N915" s="764"/>
      <c r="O915" s="764"/>
      <c r="P915" s="385"/>
      <c r="Q915" s="745">
        <f ca="1">IF(F915&lt;&gt;0,+F915/'A-36'!D$78,0)</f>
        <v>0</v>
      </c>
      <c r="R915" s="745">
        <f ca="1">IF(G915&lt;&gt;0,+G915/'A-36'!E$78,0)</f>
        <v>0</v>
      </c>
      <c r="S915" s="745">
        <f ca="1">IF(H915&lt;&gt;0,+H915/'A-36'!F$78,0)</f>
        <v>0</v>
      </c>
      <c r="T915" s="745">
        <f ca="1">IF(I915&lt;&gt;0,+I915/'A-36'!G$78,0)</f>
        <v>0</v>
      </c>
      <c r="U915" s="745">
        <f ca="1">IF(J915&lt;&gt;0,+J915/'A-36'!H$78,0)</f>
        <v>0</v>
      </c>
      <c r="V915" s="745">
        <f ca="1">IF(K915&lt;&gt;0,+K915/'A-36'!I$78,0)</f>
        <v>0</v>
      </c>
    </row>
    <row r="916" spans="1:22" x14ac:dyDescent="0.2">
      <c r="A916" s="5"/>
      <c r="B916" s="249"/>
      <c r="C916" s="423">
        <v>0</v>
      </c>
      <c r="D916" s="424">
        <v>0</v>
      </c>
      <c r="E916" s="817">
        <v>0</v>
      </c>
      <c r="F916" s="385">
        <v>0</v>
      </c>
      <c r="G916" s="382">
        <v>0</v>
      </c>
      <c r="H916" s="382">
        <v>0</v>
      </c>
      <c r="I916" s="382">
        <v>0</v>
      </c>
      <c r="J916" s="382">
        <v>0</v>
      </c>
      <c r="K916" s="382">
        <v>0</v>
      </c>
      <c r="L916" s="764"/>
      <c r="M916" s="764"/>
      <c r="N916" s="764"/>
      <c r="O916" s="764"/>
      <c r="P916" s="385"/>
      <c r="Q916" s="745">
        <f>IF(F916&lt;&gt;0,+F916/'A-36'!D$79,0)</f>
        <v>0</v>
      </c>
      <c r="R916" s="745">
        <f>IF(G916&lt;&gt;0,+G916/'A-36'!E$79,0)</f>
        <v>0</v>
      </c>
      <c r="S916" s="745">
        <f>IF(H916&lt;&gt;0,+H916/'A-36'!F$79,0)</f>
        <v>0</v>
      </c>
      <c r="T916" s="745">
        <f>IF(I916&lt;&gt;0,+I916/'A-36'!G$79,0)</f>
        <v>0</v>
      </c>
      <c r="U916" s="745">
        <f>IF(J916&lt;&gt;0,+J916/'A-36'!H$79,0)</f>
        <v>0</v>
      </c>
      <c r="V916" s="745">
        <f>IF(K916&lt;&gt;0,+K916/'A-36'!I$79,0)</f>
        <v>0</v>
      </c>
    </row>
    <row r="917" spans="1:22" s="764" customFormat="1" x14ac:dyDescent="0.2">
      <c r="A917" s="5"/>
      <c r="B917" s="249"/>
      <c r="C917" s="423">
        <v>0</v>
      </c>
      <c r="D917" s="424">
        <v>0</v>
      </c>
      <c r="E917" s="817">
        <v>0</v>
      </c>
      <c r="F917" s="385">
        <v>0</v>
      </c>
      <c r="G917" s="382">
        <v>0</v>
      </c>
      <c r="H917" s="382">
        <v>0</v>
      </c>
      <c r="I917" s="382">
        <v>0</v>
      </c>
      <c r="J917" s="382">
        <v>0</v>
      </c>
      <c r="K917" s="382">
        <v>0</v>
      </c>
      <c r="P917" s="385"/>
      <c r="Q917" s="745">
        <f>IF(F917&lt;&gt;0,+F917/'A-36'!D$80,0)</f>
        <v>0</v>
      </c>
      <c r="R917" s="745">
        <f>IF(G917&lt;&gt;0,+G917/'A-36'!E$80,0)</f>
        <v>0</v>
      </c>
      <c r="S917" s="745">
        <f>IF(H917&lt;&gt;0,+H917/'A-36'!F$80,0)</f>
        <v>0</v>
      </c>
      <c r="T917" s="745">
        <f>IF(I917&lt;&gt;0,+I917/'A-36'!G$80,0)</f>
        <v>0</v>
      </c>
      <c r="U917" s="745">
        <f>IF(J917&lt;&gt;0,+J917/'A-36'!H$80,0)</f>
        <v>0</v>
      </c>
      <c r="V917" s="745">
        <f>IF(K917&lt;&gt;0,+K917/'A-36'!I$80,0)</f>
        <v>0</v>
      </c>
    </row>
    <row r="918" spans="1:22" s="764" customFormat="1" x14ac:dyDescent="0.2">
      <c r="A918" s="5"/>
      <c r="B918" s="249"/>
      <c r="C918" s="423">
        <v>0</v>
      </c>
      <c r="D918" s="424">
        <v>0</v>
      </c>
      <c r="E918" s="817">
        <v>0</v>
      </c>
      <c r="F918" s="385">
        <v>0</v>
      </c>
      <c r="G918" s="382">
        <v>0</v>
      </c>
      <c r="H918" s="382">
        <v>0</v>
      </c>
      <c r="I918" s="382">
        <v>0</v>
      </c>
      <c r="J918" s="382">
        <v>0</v>
      </c>
      <c r="K918" s="382">
        <v>0</v>
      </c>
      <c r="P918" s="385"/>
      <c r="Q918" s="745">
        <f>IF(F918&lt;&gt;0,+F918/'A-36'!D$81,0)</f>
        <v>0</v>
      </c>
      <c r="R918" s="745">
        <f>IF(G918&lt;&gt;0,+G918/'A-36'!E$81,0)</f>
        <v>0</v>
      </c>
      <c r="S918" s="745">
        <f>IF(H918&lt;&gt;0,+H918/'A-36'!F$81,0)</f>
        <v>0</v>
      </c>
      <c r="T918" s="745">
        <f>IF(I918&lt;&gt;0,+I918/'A-36'!G$81,0)</f>
        <v>0</v>
      </c>
      <c r="U918" s="745">
        <f>IF(J918&lt;&gt;0,+J918/'A-36'!H$81,0)</f>
        <v>0</v>
      </c>
      <c r="V918" s="745">
        <f>IF(K918&lt;&gt;0,+K918/'A-36'!I$81,0)</f>
        <v>0</v>
      </c>
    </row>
    <row r="919" spans="1:22" s="764" customFormat="1" x14ac:dyDescent="0.2">
      <c r="A919" s="5"/>
      <c r="B919" s="249"/>
      <c r="C919" s="423">
        <v>0</v>
      </c>
      <c r="D919" s="424">
        <v>0</v>
      </c>
      <c r="E919" s="817">
        <v>0</v>
      </c>
      <c r="F919" s="385">
        <v>0</v>
      </c>
      <c r="G919" s="382">
        <v>0</v>
      </c>
      <c r="H919" s="382">
        <v>0</v>
      </c>
      <c r="I919" s="382">
        <v>0</v>
      </c>
      <c r="J919" s="382">
        <v>0</v>
      </c>
      <c r="K919" s="382">
        <v>0</v>
      </c>
      <c r="P919" s="385"/>
      <c r="Q919" s="745">
        <f>IF(F919&lt;&gt;0,+F919/'A-36'!D$82,0)</f>
        <v>0</v>
      </c>
      <c r="R919" s="745">
        <f>IF(G919&lt;&gt;0,+G919/'A-36'!E$82,0)</f>
        <v>0</v>
      </c>
      <c r="S919" s="745">
        <f>IF(H919&lt;&gt;0,+H919/'A-36'!F$82,0)</f>
        <v>0</v>
      </c>
      <c r="T919" s="745">
        <f>IF(I919&lt;&gt;0,+I919/'A-36'!G$82,0)</f>
        <v>0</v>
      </c>
      <c r="U919" s="745">
        <f>IF(J919&lt;&gt;0,+J919/'A-36'!H$82,0)</f>
        <v>0</v>
      </c>
      <c r="V919" s="745">
        <f>IF(K919&lt;&gt;0,+K919/'A-36'!I$82,0)</f>
        <v>0</v>
      </c>
    </row>
    <row r="920" spans="1:22" x14ac:dyDescent="0.2">
      <c r="A920" s="5"/>
      <c r="B920" s="249"/>
      <c r="C920" s="422" t="s">
        <v>73</v>
      </c>
      <c r="D920" s="416"/>
      <c r="E920" s="818"/>
      <c r="F920" s="386"/>
      <c r="G920" s="384"/>
      <c r="H920" s="384"/>
      <c r="I920" s="384"/>
      <c r="J920" s="384"/>
      <c r="K920" s="384"/>
      <c r="P920" s="386"/>
      <c r="Q920" s="384"/>
      <c r="R920" s="384"/>
      <c r="S920" s="384"/>
      <c r="T920" s="384"/>
      <c r="U920" s="384"/>
      <c r="V920" s="384"/>
    </row>
    <row r="921" spans="1:22" s="744" customFormat="1" x14ac:dyDescent="0.2">
      <c r="A921" s="5"/>
      <c r="B921" s="249"/>
      <c r="C921" s="423" t="str">
        <f t="array" ref="C921:D926">+'A-36'!$A$113:$B$119</f>
        <v>Labour</v>
      </c>
      <c r="D921" s="424" t="str">
        <v>Other</v>
      </c>
      <c r="E921" s="817">
        <f t="array" ref="E921:K926" ca="1">+'A-36'!$N$113:$T$119</f>
        <v>0</v>
      </c>
      <c r="F921" s="385">
        <f ca="1"/>
        <v>0</v>
      </c>
      <c r="G921" s="382">
        <f ca="1"/>
        <v>2.0414196149839557E-3</v>
      </c>
      <c r="H921" s="382">
        <f ca="1"/>
        <v>4.8812475653432488E-3</v>
      </c>
      <c r="I921" s="382">
        <f ca="1"/>
        <v>8.1581670974224529E-3</v>
      </c>
      <c r="J921" s="382">
        <f ca="1"/>
        <v>1.1169086613193886E-2</v>
      </c>
      <c r="K921" s="382">
        <f ca="1"/>
        <v>1.3882788799528849E-2</v>
      </c>
      <c r="P921" s="385"/>
      <c r="Q921" s="745">
        <f ca="1">IF(F921&lt;&gt;0,+F921/'A-36'!D$113,0)</f>
        <v>0</v>
      </c>
      <c r="R921" s="745">
        <f ca="1">IF(G921&lt;&gt;0,+G921/'A-36'!E$113,0)</f>
        <v>0.43811422432464114</v>
      </c>
      <c r="S921" s="745">
        <f ca="1">IF(H921&lt;&gt;0,+H921/'A-36'!F$113,0)</f>
        <v>0.44134431112960354</v>
      </c>
      <c r="T921" s="745">
        <f ca="1">IF(I921&lt;&gt;0,+I921/'A-36'!G$113,0)</f>
        <v>0.44397879570628657</v>
      </c>
      <c r="U921" s="745">
        <f ca="1">IF(J921&lt;&gt;0,+J921/'A-36'!H$113,0)</f>
        <v>0.44660285280499512</v>
      </c>
      <c r="V921" s="745">
        <f ca="1">IF(K921&lt;&gt;0,+K921/'A-36'!I$113,0)</f>
        <v>0.44921049790491674</v>
      </c>
    </row>
    <row r="922" spans="1:22" s="744" customFormat="1" x14ac:dyDescent="0.2">
      <c r="A922" s="5"/>
      <c r="B922" s="249"/>
      <c r="C922" s="423">
        <v>0</v>
      </c>
      <c r="D922" s="424">
        <v>0</v>
      </c>
      <c r="E922" s="817">
        <v>0</v>
      </c>
      <c r="F922" s="385">
        <v>0</v>
      </c>
      <c r="G922" s="382">
        <v>0</v>
      </c>
      <c r="H922" s="382">
        <v>0</v>
      </c>
      <c r="I922" s="382">
        <v>0</v>
      </c>
      <c r="J922" s="382">
        <v>0</v>
      </c>
      <c r="K922" s="382">
        <v>0</v>
      </c>
      <c r="P922" s="385"/>
      <c r="Q922" s="745">
        <f>IF(F922&lt;&gt;0,+F922/'A-36'!D$114,0)</f>
        <v>0</v>
      </c>
      <c r="R922" s="745">
        <f>IF(G922&lt;&gt;0,+G922/'A-36'!E$114,0)</f>
        <v>0</v>
      </c>
      <c r="S922" s="745">
        <f>IF(H922&lt;&gt;0,+H922/'A-36'!F$114,0)</f>
        <v>0</v>
      </c>
      <c r="T922" s="745">
        <f>IF(I922&lt;&gt;0,+I922/'A-36'!G$114,0)</f>
        <v>0</v>
      </c>
      <c r="U922" s="745">
        <f>IF(J922&lt;&gt;0,+J922/'A-36'!H$114,0)</f>
        <v>0</v>
      </c>
      <c r="V922" s="745">
        <f>IF(K922&lt;&gt;0,+K922/'A-36'!I$114,0)</f>
        <v>0</v>
      </c>
    </row>
    <row r="923" spans="1:22" s="744" customFormat="1" x14ac:dyDescent="0.2">
      <c r="A923" s="5"/>
      <c r="B923" s="249"/>
      <c r="C923" s="423">
        <v>0</v>
      </c>
      <c r="D923" s="424">
        <v>0</v>
      </c>
      <c r="E923" s="817">
        <v>0</v>
      </c>
      <c r="F923" s="385">
        <v>0</v>
      </c>
      <c r="G923" s="382">
        <v>0</v>
      </c>
      <c r="H923" s="382">
        <v>0</v>
      </c>
      <c r="I923" s="382">
        <v>0</v>
      </c>
      <c r="J923" s="382">
        <v>0</v>
      </c>
      <c r="K923" s="382">
        <v>0</v>
      </c>
      <c r="P923" s="385"/>
      <c r="Q923" s="745">
        <f>IF(F923&lt;&gt;0,+F923/'A-36'!D$115,0)</f>
        <v>0</v>
      </c>
      <c r="R923" s="745">
        <f>IF(G923&lt;&gt;0,+G923/'A-36'!E$115,0)</f>
        <v>0</v>
      </c>
      <c r="S923" s="745">
        <f>IF(H923&lt;&gt;0,+H923/'A-36'!F$115,0)</f>
        <v>0</v>
      </c>
      <c r="T923" s="745">
        <f>IF(I923&lt;&gt;0,+I923/'A-36'!G$115,0)</f>
        <v>0</v>
      </c>
      <c r="U923" s="745">
        <f>IF(J923&lt;&gt;0,+J923/'A-36'!H$115,0)</f>
        <v>0</v>
      </c>
      <c r="V923" s="745">
        <f>IF(K923&lt;&gt;0,+K923/'A-36'!I$115,0)</f>
        <v>0</v>
      </c>
    </row>
    <row r="924" spans="1:22" s="744" customFormat="1" x14ac:dyDescent="0.2">
      <c r="A924" s="5"/>
      <c r="B924" s="249"/>
      <c r="C924" s="423">
        <v>0</v>
      </c>
      <c r="D924" s="424">
        <v>0</v>
      </c>
      <c r="E924" s="817">
        <v>0</v>
      </c>
      <c r="F924" s="385">
        <v>0</v>
      </c>
      <c r="G924" s="382">
        <v>0</v>
      </c>
      <c r="H924" s="382">
        <v>0</v>
      </c>
      <c r="I924" s="382">
        <v>0</v>
      </c>
      <c r="J924" s="382">
        <v>0</v>
      </c>
      <c r="K924" s="382">
        <v>0</v>
      </c>
      <c r="P924" s="385"/>
      <c r="Q924" s="745">
        <f>IF(F924&lt;&gt;0,+F924/'A-36'!D$116,0)</f>
        <v>0</v>
      </c>
      <c r="R924" s="745">
        <f>IF(G924&lt;&gt;0,+G924/'A-36'!E$116,0)</f>
        <v>0</v>
      </c>
      <c r="S924" s="745">
        <f>IF(H924&lt;&gt;0,+H924/'A-36'!F$116,0)</f>
        <v>0</v>
      </c>
      <c r="T924" s="745">
        <f>IF(I924&lt;&gt;0,+I924/'A-36'!G$116,0)</f>
        <v>0</v>
      </c>
      <c r="U924" s="745">
        <f>IF(J924&lt;&gt;0,+J924/'A-36'!H$116,0)</f>
        <v>0</v>
      </c>
      <c r="V924" s="745">
        <f>IF(K924&lt;&gt;0,+K924/'A-36'!I$116,0)</f>
        <v>0</v>
      </c>
    </row>
    <row r="925" spans="1:22" s="744" customFormat="1" x14ac:dyDescent="0.2">
      <c r="A925" s="5"/>
      <c r="B925" s="249"/>
      <c r="C925" s="423">
        <v>0</v>
      </c>
      <c r="D925" s="424">
        <v>0</v>
      </c>
      <c r="E925" s="817">
        <v>0</v>
      </c>
      <c r="F925" s="385">
        <v>0</v>
      </c>
      <c r="G925" s="382">
        <v>0</v>
      </c>
      <c r="H925" s="382">
        <v>0</v>
      </c>
      <c r="I925" s="382">
        <v>0</v>
      </c>
      <c r="J925" s="382">
        <v>0</v>
      </c>
      <c r="K925" s="382">
        <v>0</v>
      </c>
      <c r="P925" s="385"/>
      <c r="Q925" s="745">
        <f>IF(F925&lt;&gt;0,+F925/'A-36'!D$117,0)</f>
        <v>0</v>
      </c>
      <c r="R925" s="745">
        <f>IF(G925&lt;&gt;0,+G925/'A-36'!E$117,0)</f>
        <v>0</v>
      </c>
      <c r="S925" s="745">
        <f>IF(H925&lt;&gt;0,+H925/'A-36'!F$117,0)</f>
        <v>0</v>
      </c>
      <c r="T925" s="745">
        <f>IF(I925&lt;&gt;0,+I925/'A-36'!G$117,0)</f>
        <v>0</v>
      </c>
      <c r="U925" s="745">
        <f>IF(J925&lt;&gt;0,+J925/'A-36'!H$117,0)</f>
        <v>0</v>
      </c>
      <c r="V925" s="745">
        <f>IF(K925&lt;&gt;0,+K925/'A-36'!I$117,0)</f>
        <v>0</v>
      </c>
    </row>
    <row r="926" spans="1:22" s="744" customFormat="1" x14ac:dyDescent="0.2">
      <c r="A926" s="5"/>
      <c r="B926" s="249"/>
      <c r="C926" s="423">
        <v>0</v>
      </c>
      <c r="D926" s="424">
        <v>0</v>
      </c>
      <c r="E926" s="817">
        <v>0</v>
      </c>
      <c r="F926" s="385">
        <v>0</v>
      </c>
      <c r="G926" s="382">
        <v>0</v>
      </c>
      <c r="H926" s="382">
        <v>0</v>
      </c>
      <c r="I926" s="382">
        <v>0</v>
      </c>
      <c r="J926" s="382">
        <v>0</v>
      </c>
      <c r="K926" s="382">
        <v>0</v>
      </c>
      <c r="P926" s="385"/>
      <c r="Q926" s="745">
        <f>IF(F926&lt;&gt;0,+F926/'A-36'!D$118,0)</f>
        <v>0</v>
      </c>
      <c r="R926" s="745">
        <f>IF(G926&lt;&gt;0,+G926/'A-36'!E$118,0)</f>
        <v>0</v>
      </c>
      <c r="S926" s="745">
        <f>IF(H926&lt;&gt;0,+H926/'A-36'!F$118,0)</f>
        <v>0</v>
      </c>
      <c r="T926" s="745">
        <f>IF(I926&lt;&gt;0,+I926/'A-36'!G$118,0)</f>
        <v>0</v>
      </c>
      <c r="U926" s="745">
        <f>IF(J926&lt;&gt;0,+J926/'A-36'!H$118,0)</f>
        <v>0</v>
      </c>
      <c r="V926" s="745">
        <f>IF(K926&lt;&gt;0,+K926/'A-36'!I$118,0)</f>
        <v>0</v>
      </c>
    </row>
    <row r="927" spans="1:22" ht="17.25" customHeight="1" thickBot="1" x14ac:dyDescent="0.25">
      <c r="A927" s="5"/>
      <c r="B927" s="250"/>
      <c r="C927" s="435" t="str">
        <f>CONCATENATE("Total ", +C851)</f>
        <v>Total Customer Relations</v>
      </c>
      <c r="D927" s="418"/>
      <c r="E927" s="314">
        <f ca="1">SUBTOTAL(9,E851:E926)</f>
        <v>0</v>
      </c>
      <c r="F927" s="314">
        <f t="shared" ref="F927:K927" ca="1" si="10">SUBTOTAL(9,F851:F926)</f>
        <v>0</v>
      </c>
      <c r="G927" s="314">
        <f t="shared" ca="1" si="10"/>
        <v>0.12896626811409356</v>
      </c>
      <c r="H927" s="314">
        <f t="shared" ca="1" si="10"/>
        <v>0.26364284026860096</v>
      </c>
      <c r="I927" s="314">
        <f t="shared" ca="1" si="10"/>
        <v>0.39480244861238978</v>
      </c>
      <c r="J927" s="314">
        <f t="shared" ca="1" si="10"/>
        <v>0.51982880651035379</v>
      </c>
      <c r="K927" s="314">
        <f t="shared" ca="1" si="10"/>
        <v>0.63789649619716815</v>
      </c>
      <c r="P927" s="313"/>
      <c r="Q927" s="745"/>
      <c r="R927" s="745"/>
      <c r="S927" s="745"/>
      <c r="T927" s="745"/>
      <c r="U927" s="745"/>
      <c r="V927" s="745"/>
    </row>
    <row r="928" spans="1:22" ht="18" x14ac:dyDescent="0.2">
      <c r="B928" s="251"/>
      <c r="C928" s="436" t="str">
        <f>+'I-3 Allocated'!A41</f>
        <v xml:space="preserve">Other </v>
      </c>
      <c r="D928" s="421"/>
      <c r="E928" s="812"/>
      <c r="F928" s="265"/>
      <c r="G928" s="265"/>
      <c r="H928" s="265"/>
      <c r="I928" s="265"/>
      <c r="J928" s="265"/>
      <c r="K928" s="265"/>
      <c r="P928" s="265"/>
      <c r="Q928" s="265"/>
      <c r="R928" s="265"/>
      <c r="S928" s="265"/>
      <c r="T928" s="265"/>
      <c r="U928" s="265"/>
      <c r="V928" s="265"/>
    </row>
    <row r="929" spans="1:22" x14ac:dyDescent="0.2">
      <c r="A929" s="5"/>
      <c r="B929" s="249" t="str">
        <f ca="1">+'I-4 History'!B552</f>
        <v>A-37</v>
      </c>
      <c r="C929" s="14" t="str">
        <f ca="1">+'I-4 History'!C552</f>
        <v>Employee Bonuses</v>
      </c>
      <c r="D929" s="417"/>
      <c r="E929" s="504"/>
      <c r="F929" s="11"/>
      <c r="G929" s="11"/>
      <c r="H929" s="11"/>
      <c r="I929" s="11"/>
      <c r="J929" s="11"/>
      <c r="K929" s="11"/>
      <c r="P929" s="11"/>
      <c r="Q929" s="11"/>
      <c r="R929" s="11"/>
      <c r="S929" s="11"/>
      <c r="T929" s="11"/>
      <c r="U929" s="11"/>
      <c r="V929" s="11"/>
    </row>
    <row r="930" spans="1:22" x14ac:dyDescent="0.2">
      <c r="A930" s="5"/>
      <c r="B930" s="249"/>
      <c r="C930" s="422" t="s">
        <v>74</v>
      </c>
      <c r="D930" s="415"/>
      <c r="E930" s="504"/>
      <c r="F930" s="11"/>
      <c r="G930" s="11"/>
      <c r="H930" s="11"/>
      <c r="I930" s="11"/>
      <c r="J930" s="11"/>
      <c r="K930" s="11"/>
      <c r="P930" s="11"/>
      <c r="Q930" s="11"/>
      <c r="R930" s="11"/>
      <c r="S930" s="11"/>
      <c r="T930" s="11"/>
      <c r="U930" s="11"/>
      <c r="V930" s="11"/>
    </row>
    <row r="931" spans="1:22" x14ac:dyDescent="0.2">
      <c r="A931" s="5"/>
      <c r="B931" s="249"/>
      <c r="C931" s="423" t="str">
        <f t="array" ref="C931:D936">+'A-37'!$A$77:$B$82</f>
        <v>Output Growth</v>
      </c>
      <c r="D931" s="424" t="str">
        <v>Other</v>
      </c>
      <c r="E931" s="817">
        <f t="array" ref="E931:K936" ca="1">+'A-37'!$N$77:$T$82</f>
        <v>0</v>
      </c>
      <c r="F931" s="385">
        <f ca="1"/>
        <v>0</v>
      </c>
      <c r="G931" s="382">
        <f ca="1"/>
        <v>6.5774963700344038E-2</v>
      </c>
      <c r="H931" s="382">
        <f ca="1"/>
        <v>0.12211320819467068</v>
      </c>
      <c r="I931" s="382">
        <f ca="1"/>
        <v>0.16806313002639445</v>
      </c>
      <c r="J931" s="382">
        <f ca="1"/>
        <v>0.21383117878811775</v>
      </c>
      <c r="K931" s="382">
        <f ca="1"/>
        <v>0.25931297419006244</v>
      </c>
      <c r="L931" s="764"/>
      <c r="M931" s="764"/>
      <c r="N931" s="764"/>
      <c r="O931" s="764"/>
      <c r="P931" s="385"/>
      <c r="Q931" s="745">
        <f ca="1">IF(F931&lt;&gt;0,+F931/'A-37'!D$77,0)</f>
        <v>0</v>
      </c>
      <c r="R931" s="745">
        <f ca="1">IF(G931&lt;&gt;0,+G931/'A-37'!E$77,0)</f>
        <v>7.5756872559912232</v>
      </c>
      <c r="S931" s="745">
        <f ca="1">IF(H931&lt;&gt;0,+H931/'A-37'!F$77,0)</f>
        <v>7.5756872559912223</v>
      </c>
      <c r="T931" s="745">
        <f ca="1">IF(I931&lt;&gt;0,+I931/'A-37'!G$77,0)</f>
        <v>7.5756872559912223</v>
      </c>
      <c r="U931" s="745">
        <f ca="1">IF(J931&lt;&gt;0,+J931/'A-37'!H$77,0)</f>
        <v>7.5756872559912223</v>
      </c>
      <c r="V931" s="745">
        <f ca="1">IF(K931&lt;&gt;0,+K931/'A-37'!I$77,0)</f>
        <v>7.5756872559912214</v>
      </c>
    </row>
    <row r="932" spans="1:22" x14ac:dyDescent="0.2">
      <c r="A932" s="5"/>
      <c r="B932" s="249"/>
      <c r="C932" s="423" t="str">
        <v>Productivity Growth</v>
      </c>
      <c r="D932" s="424" t="str">
        <v>Other</v>
      </c>
      <c r="E932" s="817">
        <f ca="1"/>
        <v>0</v>
      </c>
      <c r="F932" s="385">
        <f ca="1"/>
        <v>0</v>
      </c>
      <c r="G932" s="382">
        <f ca="1"/>
        <v>0</v>
      </c>
      <c r="H932" s="382">
        <f ca="1"/>
        <v>0</v>
      </c>
      <c r="I932" s="382">
        <f ca="1"/>
        <v>0</v>
      </c>
      <c r="J932" s="382">
        <f ca="1"/>
        <v>0</v>
      </c>
      <c r="K932" s="382">
        <f ca="1"/>
        <v>0</v>
      </c>
      <c r="L932" s="764"/>
      <c r="M932" s="764"/>
      <c r="N932" s="764"/>
      <c r="O932" s="764"/>
      <c r="P932" s="385"/>
      <c r="Q932" s="745">
        <f ca="1">IF(F932&lt;&gt;0,+F932/'A-37'!D$78,0)</f>
        <v>0</v>
      </c>
      <c r="R932" s="745">
        <f ca="1">IF(G932&lt;&gt;0,+G932/'A-37'!E$78,0)</f>
        <v>0</v>
      </c>
      <c r="S932" s="745">
        <f ca="1">IF(H932&lt;&gt;0,+H932/'A-37'!F$78,0)</f>
        <v>0</v>
      </c>
      <c r="T932" s="745">
        <f ca="1">IF(I932&lt;&gt;0,+I932/'A-37'!G$78,0)</f>
        <v>0</v>
      </c>
      <c r="U932" s="745">
        <f ca="1">IF(J932&lt;&gt;0,+J932/'A-37'!H$78,0)</f>
        <v>0</v>
      </c>
      <c r="V932" s="745">
        <f ca="1">IF(K932&lt;&gt;0,+K932/'A-37'!I$78,0)</f>
        <v>0</v>
      </c>
    </row>
    <row r="933" spans="1:22" x14ac:dyDescent="0.2">
      <c r="A933" s="5"/>
      <c r="B933" s="249"/>
      <c r="C933" s="423">
        <v>0</v>
      </c>
      <c r="D933" s="424">
        <v>0</v>
      </c>
      <c r="E933" s="817">
        <v>0</v>
      </c>
      <c r="F933" s="385">
        <v>0</v>
      </c>
      <c r="G933" s="382">
        <v>0</v>
      </c>
      <c r="H933" s="382">
        <v>0</v>
      </c>
      <c r="I933" s="382">
        <v>0</v>
      </c>
      <c r="J933" s="382">
        <v>0</v>
      </c>
      <c r="K933" s="382">
        <v>0</v>
      </c>
      <c r="L933" s="764"/>
      <c r="M933" s="764"/>
      <c r="N933" s="764"/>
      <c r="O933" s="764"/>
      <c r="P933" s="385"/>
      <c r="Q933" s="745">
        <f>IF(F933&lt;&gt;0,+F933/'A-37'!D$79,0)</f>
        <v>0</v>
      </c>
      <c r="R933" s="745">
        <f>IF(G933&lt;&gt;0,+G933/'A-37'!E$79,0)</f>
        <v>0</v>
      </c>
      <c r="S933" s="745">
        <f>IF(H933&lt;&gt;0,+H933/'A-37'!F$79,0)</f>
        <v>0</v>
      </c>
      <c r="T933" s="745">
        <f>IF(I933&lt;&gt;0,+I933/'A-37'!G$79,0)</f>
        <v>0</v>
      </c>
      <c r="U933" s="745">
        <f>IF(J933&lt;&gt;0,+J933/'A-37'!H$79,0)</f>
        <v>0</v>
      </c>
      <c r="V933" s="745">
        <f>IF(K933&lt;&gt;0,+K933/'A-37'!I$79,0)</f>
        <v>0</v>
      </c>
    </row>
    <row r="934" spans="1:22" s="764" customFormat="1" x14ac:dyDescent="0.2">
      <c r="A934" s="5"/>
      <c r="B934" s="249"/>
      <c r="C934" s="423">
        <v>0</v>
      </c>
      <c r="D934" s="424">
        <v>0</v>
      </c>
      <c r="E934" s="817">
        <v>0</v>
      </c>
      <c r="F934" s="385">
        <v>0</v>
      </c>
      <c r="G934" s="382">
        <v>0</v>
      </c>
      <c r="H934" s="382">
        <v>0</v>
      </c>
      <c r="I934" s="382">
        <v>0</v>
      </c>
      <c r="J934" s="382">
        <v>0</v>
      </c>
      <c r="K934" s="382">
        <v>0</v>
      </c>
      <c r="P934" s="385"/>
      <c r="Q934" s="745">
        <f>IF(F934&lt;&gt;0,+F934/'A-37'!D$80,0)</f>
        <v>0</v>
      </c>
      <c r="R934" s="745">
        <f>IF(G934&lt;&gt;0,+G934/'A-37'!E$80,0)</f>
        <v>0</v>
      </c>
      <c r="S934" s="745">
        <f>IF(H934&lt;&gt;0,+H934/'A-37'!F$80,0)</f>
        <v>0</v>
      </c>
      <c r="T934" s="745">
        <f>IF(I934&lt;&gt;0,+I934/'A-37'!G$80,0)</f>
        <v>0</v>
      </c>
      <c r="U934" s="745">
        <f>IF(J934&lt;&gt;0,+J934/'A-37'!H$80,0)</f>
        <v>0</v>
      </c>
      <c r="V934" s="745">
        <f>IF(K934&lt;&gt;0,+K934/'A-37'!I$80,0)</f>
        <v>0</v>
      </c>
    </row>
    <row r="935" spans="1:22" s="764" customFormat="1" x14ac:dyDescent="0.2">
      <c r="A935" s="5"/>
      <c r="B935" s="249"/>
      <c r="C935" s="423">
        <v>0</v>
      </c>
      <c r="D935" s="424">
        <v>0</v>
      </c>
      <c r="E935" s="817">
        <v>0</v>
      </c>
      <c r="F935" s="385">
        <v>0</v>
      </c>
      <c r="G935" s="382">
        <v>0</v>
      </c>
      <c r="H935" s="382">
        <v>0</v>
      </c>
      <c r="I935" s="382">
        <v>0</v>
      </c>
      <c r="J935" s="382">
        <v>0</v>
      </c>
      <c r="K935" s="382">
        <v>0</v>
      </c>
      <c r="P935" s="385"/>
      <c r="Q935" s="745">
        <f>IF(F935&lt;&gt;0,+F935/'A-37'!D$81,0)</f>
        <v>0</v>
      </c>
      <c r="R935" s="745">
        <f>IF(G935&lt;&gt;0,+G935/'A-37'!E$81,0)</f>
        <v>0</v>
      </c>
      <c r="S935" s="745">
        <f>IF(H935&lt;&gt;0,+H935/'A-37'!F$81,0)</f>
        <v>0</v>
      </c>
      <c r="T935" s="745">
        <f>IF(I935&lt;&gt;0,+I935/'A-37'!G$81,0)</f>
        <v>0</v>
      </c>
      <c r="U935" s="745">
        <f>IF(J935&lt;&gt;0,+J935/'A-37'!H$81,0)</f>
        <v>0</v>
      </c>
      <c r="V935" s="745">
        <f>IF(K935&lt;&gt;0,+K935/'A-37'!I$81,0)</f>
        <v>0</v>
      </c>
    </row>
    <row r="936" spans="1:22" s="764" customFormat="1" x14ac:dyDescent="0.2">
      <c r="A936" s="5"/>
      <c r="B936" s="249"/>
      <c r="C936" s="423">
        <v>0</v>
      </c>
      <c r="D936" s="424">
        <v>0</v>
      </c>
      <c r="E936" s="817">
        <v>0</v>
      </c>
      <c r="F936" s="385">
        <v>0</v>
      </c>
      <c r="G936" s="382">
        <v>0</v>
      </c>
      <c r="H936" s="382">
        <v>0</v>
      </c>
      <c r="I936" s="382">
        <v>0</v>
      </c>
      <c r="J936" s="382">
        <v>0</v>
      </c>
      <c r="K936" s="382">
        <v>0</v>
      </c>
      <c r="P936" s="385"/>
      <c r="Q936" s="745">
        <f>IF(F936&lt;&gt;0,+F936/'A-37'!D$82,0)</f>
        <v>0</v>
      </c>
      <c r="R936" s="745">
        <f>IF(G936&lt;&gt;0,+G936/'A-37'!E$82,0)</f>
        <v>0</v>
      </c>
      <c r="S936" s="745">
        <f>IF(H936&lt;&gt;0,+H936/'A-37'!F$82,0)</f>
        <v>0</v>
      </c>
      <c r="T936" s="745">
        <f>IF(I936&lt;&gt;0,+I936/'A-37'!G$82,0)</f>
        <v>0</v>
      </c>
      <c r="U936" s="745">
        <f>IF(J936&lt;&gt;0,+J936/'A-37'!H$82,0)</f>
        <v>0</v>
      </c>
      <c r="V936" s="745">
        <f>IF(K936&lt;&gt;0,+K936/'A-37'!I$82,0)</f>
        <v>0</v>
      </c>
    </row>
    <row r="937" spans="1:22" x14ac:dyDescent="0.2">
      <c r="A937" s="5"/>
      <c r="B937" s="249"/>
      <c r="C937" s="422" t="s">
        <v>73</v>
      </c>
      <c r="D937" s="416"/>
      <c r="E937" s="818"/>
      <c r="F937" s="386"/>
      <c r="G937" s="384"/>
      <c r="H937" s="384"/>
      <c r="I937" s="384"/>
      <c r="J937" s="384"/>
      <c r="K937" s="384"/>
      <c r="P937" s="386"/>
      <c r="Q937" s="384"/>
      <c r="R937" s="384"/>
      <c r="S937" s="384"/>
      <c r="T937" s="384"/>
      <c r="U937" s="384"/>
      <c r="V937" s="384"/>
    </row>
    <row r="938" spans="1:22" s="744" customFormat="1" x14ac:dyDescent="0.2">
      <c r="A938" s="5"/>
      <c r="B938" s="249"/>
      <c r="C938" s="423" t="str">
        <f t="array" ref="C938:D943">+'A-37'!$A$113:$B$119</f>
        <v>Labour</v>
      </c>
      <c r="D938" s="424" t="str">
        <v>Other</v>
      </c>
      <c r="E938" s="817">
        <f t="array" ref="E938:K943" ca="1">+'A-37'!$N$113:$T$119</f>
        <v>0</v>
      </c>
      <c r="F938" s="385">
        <f ca="1"/>
        <v>0</v>
      </c>
      <c r="G938" s="382">
        <f ca="1"/>
        <v>3.5605853442635713E-2</v>
      </c>
      <c r="H938" s="382">
        <f ca="1"/>
        <v>8.5137315304085623E-2</v>
      </c>
      <c r="I938" s="382">
        <f ca="1"/>
        <v>0.14229240274721258</v>
      </c>
      <c r="J938" s="382">
        <f ca="1"/>
        <v>0.19480799445566782</v>
      </c>
      <c r="K938" s="382">
        <f ca="1"/>
        <v>0.24213960703761228</v>
      </c>
      <c r="P938" s="385"/>
      <c r="Q938" s="745">
        <f ca="1">IF(F938&lt;&gt;0,+F938/'A-37'!D$113,0)</f>
        <v>0</v>
      </c>
      <c r="R938" s="745">
        <f ca="1">IF(G938&lt;&gt;0,+G938/'A-37'!E$113,0)</f>
        <v>7.6414622196915651</v>
      </c>
      <c r="S938" s="745">
        <f ca="1">IF(H938&lt;&gt;0,+H938/'A-37'!F$113,0)</f>
        <v>7.6978004641858933</v>
      </c>
      <c r="T938" s="745">
        <f ca="1">IF(I938&lt;&gt;0,+I938/'A-37'!G$113,0)</f>
        <v>7.7437503860176173</v>
      </c>
      <c r="U938" s="745">
        <f ca="1">IF(J938&lt;&gt;0,+J938/'A-37'!H$113,0)</f>
        <v>7.7895184347793398</v>
      </c>
      <c r="V938" s="745">
        <f ca="1">IF(K938&lt;&gt;0,+K938/'A-37'!I$113,0)</f>
        <v>7.8350002301812847</v>
      </c>
    </row>
    <row r="939" spans="1:22" s="744" customFormat="1" x14ac:dyDescent="0.2">
      <c r="A939" s="5"/>
      <c r="B939" s="249"/>
      <c r="C939" s="423">
        <v>0</v>
      </c>
      <c r="D939" s="424">
        <v>0</v>
      </c>
      <c r="E939" s="817">
        <v>0</v>
      </c>
      <c r="F939" s="385">
        <v>0</v>
      </c>
      <c r="G939" s="382">
        <v>0</v>
      </c>
      <c r="H939" s="382">
        <v>0</v>
      </c>
      <c r="I939" s="382">
        <v>0</v>
      </c>
      <c r="J939" s="382">
        <v>0</v>
      </c>
      <c r="K939" s="382">
        <v>0</v>
      </c>
      <c r="P939" s="385"/>
      <c r="Q939" s="745">
        <f>IF(F939&lt;&gt;0,+F939/'A-37'!D$114,0)</f>
        <v>0</v>
      </c>
      <c r="R939" s="745">
        <f>IF(G939&lt;&gt;0,+G939/'A-37'!E$114,0)</f>
        <v>0</v>
      </c>
      <c r="S939" s="745">
        <f>IF(H939&lt;&gt;0,+H939/'A-37'!F$114,0)</f>
        <v>0</v>
      </c>
      <c r="T939" s="745">
        <f>IF(I939&lt;&gt;0,+I939/'A-37'!G$114,0)</f>
        <v>0</v>
      </c>
      <c r="U939" s="745">
        <f>IF(J939&lt;&gt;0,+J939/'A-37'!H$114,0)</f>
        <v>0</v>
      </c>
      <c r="V939" s="745">
        <f>IF(K939&lt;&gt;0,+K939/'A-37'!I$114,0)</f>
        <v>0</v>
      </c>
    </row>
    <row r="940" spans="1:22" s="744" customFormat="1" x14ac:dyDescent="0.2">
      <c r="A940" s="5"/>
      <c r="B940" s="249"/>
      <c r="C940" s="423">
        <v>0</v>
      </c>
      <c r="D940" s="424">
        <v>0</v>
      </c>
      <c r="E940" s="817">
        <v>0</v>
      </c>
      <c r="F940" s="385">
        <v>0</v>
      </c>
      <c r="G940" s="382">
        <v>0</v>
      </c>
      <c r="H940" s="382">
        <v>0</v>
      </c>
      <c r="I940" s="382">
        <v>0</v>
      </c>
      <c r="J940" s="382">
        <v>0</v>
      </c>
      <c r="K940" s="382">
        <v>0</v>
      </c>
      <c r="P940" s="385"/>
      <c r="Q940" s="745">
        <f>IF(F940&lt;&gt;0,+F940/'A-37'!D$115,0)</f>
        <v>0</v>
      </c>
      <c r="R940" s="745">
        <f>IF(G940&lt;&gt;0,+G940/'A-37'!E$115,0)</f>
        <v>0</v>
      </c>
      <c r="S940" s="745">
        <f>IF(H940&lt;&gt;0,+H940/'A-37'!F$115,0)</f>
        <v>0</v>
      </c>
      <c r="T940" s="745">
        <f>IF(I940&lt;&gt;0,+I940/'A-37'!G$115,0)</f>
        <v>0</v>
      </c>
      <c r="U940" s="745">
        <f>IF(J940&lt;&gt;0,+J940/'A-37'!H$115,0)</f>
        <v>0</v>
      </c>
      <c r="V940" s="745">
        <f>IF(K940&lt;&gt;0,+K940/'A-37'!I$115,0)</f>
        <v>0</v>
      </c>
    </row>
    <row r="941" spans="1:22" s="744" customFormat="1" x14ac:dyDescent="0.2">
      <c r="A941" s="5"/>
      <c r="B941" s="249"/>
      <c r="C941" s="423">
        <v>0</v>
      </c>
      <c r="D941" s="424">
        <v>0</v>
      </c>
      <c r="E941" s="817">
        <v>0</v>
      </c>
      <c r="F941" s="385">
        <v>0</v>
      </c>
      <c r="G941" s="382">
        <v>0</v>
      </c>
      <c r="H941" s="382">
        <v>0</v>
      </c>
      <c r="I941" s="382">
        <v>0</v>
      </c>
      <c r="J941" s="382">
        <v>0</v>
      </c>
      <c r="K941" s="382">
        <v>0</v>
      </c>
      <c r="P941" s="385"/>
      <c r="Q941" s="745">
        <f>IF(F941&lt;&gt;0,+F941/'A-37'!D$116,0)</f>
        <v>0</v>
      </c>
      <c r="R941" s="745">
        <f>IF(G941&lt;&gt;0,+G941/'A-37'!E$116,0)</f>
        <v>0</v>
      </c>
      <c r="S941" s="745">
        <f>IF(H941&lt;&gt;0,+H941/'A-37'!F$116,0)</f>
        <v>0</v>
      </c>
      <c r="T941" s="745">
        <f>IF(I941&lt;&gt;0,+I941/'A-37'!G$116,0)</f>
        <v>0</v>
      </c>
      <c r="U941" s="745">
        <f>IF(J941&lt;&gt;0,+J941/'A-37'!H$116,0)</f>
        <v>0</v>
      </c>
      <c r="V941" s="745">
        <f>IF(K941&lt;&gt;0,+K941/'A-37'!I$116,0)</f>
        <v>0</v>
      </c>
    </row>
    <row r="942" spans="1:22" s="744" customFormat="1" x14ac:dyDescent="0.2">
      <c r="A942" s="5"/>
      <c r="B942" s="249"/>
      <c r="C942" s="423">
        <v>0</v>
      </c>
      <c r="D942" s="424">
        <v>0</v>
      </c>
      <c r="E942" s="817">
        <v>0</v>
      </c>
      <c r="F942" s="385">
        <v>0</v>
      </c>
      <c r="G942" s="382">
        <v>0</v>
      </c>
      <c r="H942" s="382">
        <v>0</v>
      </c>
      <c r="I942" s="382">
        <v>0</v>
      </c>
      <c r="J942" s="382">
        <v>0</v>
      </c>
      <c r="K942" s="382">
        <v>0</v>
      </c>
      <c r="P942" s="385"/>
      <c r="Q942" s="745">
        <f>IF(F942&lt;&gt;0,+F942/'A-37'!D$117,0)</f>
        <v>0</v>
      </c>
      <c r="R942" s="745">
        <f>IF(G942&lt;&gt;0,+G942/'A-37'!E$117,0)</f>
        <v>0</v>
      </c>
      <c r="S942" s="745">
        <f>IF(H942&lt;&gt;0,+H942/'A-37'!F$117,0)</f>
        <v>0</v>
      </c>
      <c r="T942" s="745">
        <f>IF(I942&lt;&gt;0,+I942/'A-37'!G$117,0)</f>
        <v>0</v>
      </c>
      <c r="U942" s="745">
        <f>IF(J942&lt;&gt;0,+J942/'A-37'!H$117,0)</f>
        <v>0</v>
      </c>
      <c r="V942" s="745">
        <f>IF(K942&lt;&gt;0,+K942/'A-37'!I$117,0)</f>
        <v>0</v>
      </c>
    </row>
    <row r="943" spans="1:22" s="744" customFormat="1" x14ac:dyDescent="0.2">
      <c r="A943" s="5"/>
      <c r="B943" s="249"/>
      <c r="C943" s="423">
        <v>0</v>
      </c>
      <c r="D943" s="424">
        <v>0</v>
      </c>
      <c r="E943" s="817">
        <v>0</v>
      </c>
      <c r="F943" s="385">
        <v>0</v>
      </c>
      <c r="G943" s="382">
        <v>0</v>
      </c>
      <c r="H943" s="382">
        <v>0</v>
      </c>
      <c r="I943" s="382">
        <v>0</v>
      </c>
      <c r="J943" s="382">
        <v>0</v>
      </c>
      <c r="K943" s="382">
        <v>0</v>
      </c>
      <c r="P943" s="385"/>
      <c r="Q943" s="745">
        <f>IF(F943&lt;&gt;0,+F943/'A-37'!D$118,0)</f>
        <v>0</v>
      </c>
      <c r="R943" s="745">
        <f>IF(G943&lt;&gt;0,+G943/'A-37'!E$118,0)</f>
        <v>0</v>
      </c>
      <c r="S943" s="745">
        <f>IF(H943&lt;&gt;0,+H943/'A-37'!F$118,0)</f>
        <v>0</v>
      </c>
      <c r="T943" s="745">
        <f>IF(I943&lt;&gt;0,+I943/'A-37'!G$118,0)</f>
        <v>0</v>
      </c>
      <c r="U943" s="745">
        <f>IF(J943&lt;&gt;0,+J943/'A-37'!H$118,0)</f>
        <v>0</v>
      </c>
      <c r="V943" s="745">
        <f>IF(K943&lt;&gt;0,+K943/'A-37'!I$118,0)</f>
        <v>0</v>
      </c>
    </row>
    <row r="944" spans="1:22" x14ac:dyDescent="0.2">
      <c r="A944" s="5"/>
      <c r="B944" s="249" t="str">
        <f ca="1">+'I-4 History'!B561</f>
        <v>A-38</v>
      </c>
      <c r="C944" s="14" t="str">
        <f ca="1">+'I-4 History'!C561</f>
        <v>Voluntary Separation Packages (VSP’s)</v>
      </c>
      <c r="D944" s="417"/>
      <c r="E944" s="504"/>
      <c r="F944" s="11"/>
      <c r="G944" s="11"/>
      <c r="H944" s="11"/>
      <c r="I944" s="11"/>
      <c r="J944" s="11"/>
      <c r="K944" s="11"/>
      <c r="P944" s="11"/>
      <c r="Q944" s="11"/>
      <c r="R944" s="11"/>
      <c r="S944" s="11"/>
      <c r="T944" s="11"/>
      <c r="U944" s="11"/>
      <c r="V944" s="11"/>
    </row>
    <row r="945" spans="1:22" x14ac:dyDescent="0.2">
      <c r="A945" s="5"/>
      <c r="B945" s="249"/>
      <c r="C945" s="422" t="s">
        <v>74</v>
      </c>
      <c r="D945" s="415"/>
      <c r="E945" s="504"/>
      <c r="F945" s="11"/>
      <c r="G945" s="11"/>
      <c r="H945" s="11"/>
      <c r="I945" s="11"/>
      <c r="J945" s="11"/>
      <c r="K945" s="11"/>
      <c r="P945" s="11"/>
      <c r="Q945" s="745"/>
      <c r="R945" s="745"/>
      <c r="S945" s="745"/>
      <c r="T945" s="745"/>
      <c r="U945" s="745"/>
      <c r="V945" s="745"/>
    </row>
    <row r="946" spans="1:22" x14ac:dyDescent="0.2">
      <c r="A946" s="5"/>
      <c r="B946" s="249"/>
      <c r="C946" s="423" t="str">
        <f t="array" ref="C946:D951">+'A-38'!$A$77:$B$82</f>
        <v>Output Growth</v>
      </c>
      <c r="D946" s="424" t="str">
        <v>Other</v>
      </c>
      <c r="E946" s="817">
        <f t="array" ref="E946:K951" ca="1">+'A-38'!$N$77:$T$82</f>
        <v>0</v>
      </c>
      <c r="F946" s="385">
        <f ca="1"/>
        <v>0</v>
      </c>
      <c r="G946" s="382">
        <f ca="1"/>
        <v>4.3746250416101043E-3</v>
      </c>
      <c r="H946" s="382">
        <f ca="1"/>
        <v>8.1216236152321965E-3</v>
      </c>
      <c r="I946" s="382">
        <f ca="1"/>
        <v>1.117770555578421E-2</v>
      </c>
      <c r="J946" s="382">
        <f ca="1"/>
        <v>1.4221691305906637E-2</v>
      </c>
      <c r="K946" s="382">
        <f ca="1"/>
        <v>1.7246638640110851E-2</v>
      </c>
      <c r="L946" s="764"/>
      <c r="M946" s="764"/>
      <c r="N946" s="764"/>
      <c r="O946" s="764"/>
      <c r="P946" s="385"/>
      <c r="Q946" s="745">
        <f ca="1">IF(F946&lt;&gt;0,+F946/'A-38'!D$77,0)</f>
        <v>0</v>
      </c>
      <c r="R946" s="745">
        <f ca="1">IF(G946&lt;&gt;0,+G946/'A-38'!E$77,0)</f>
        <v>0.50385115115300927</v>
      </c>
      <c r="S946" s="745">
        <f ca="1">IF(H946&lt;&gt;0,+H946/'A-38'!F$77,0)</f>
        <v>0.50385115115300927</v>
      </c>
      <c r="T946" s="745">
        <f ca="1">IF(I946&lt;&gt;0,+I946/'A-38'!G$77,0)</f>
        <v>0.50385115115300927</v>
      </c>
      <c r="U946" s="745">
        <f ca="1">IF(J946&lt;&gt;0,+J946/'A-38'!H$77,0)</f>
        <v>0.50385115115300927</v>
      </c>
      <c r="V946" s="745">
        <f ca="1">IF(K946&lt;&gt;0,+K946/'A-38'!I$77,0)</f>
        <v>0.50385115115300927</v>
      </c>
    </row>
    <row r="947" spans="1:22" x14ac:dyDescent="0.2">
      <c r="A947" s="5"/>
      <c r="B947" s="249"/>
      <c r="C947" s="423" t="str">
        <v>Productivity Growth</v>
      </c>
      <c r="D947" s="424" t="str">
        <v>Other</v>
      </c>
      <c r="E947" s="817">
        <f ca="1"/>
        <v>0</v>
      </c>
      <c r="F947" s="385">
        <f ca="1"/>
        <v>0</v>
      </c>
      <c r="G947" s="382">
        <f ca="1"/>
        <v>0</v>
      </c>
      <c r="H947" s="382">
        <f ca="1"/>
        <v>0</v>
      </c>
      <c r="I947" s="382">
        <f ca="1"/>
        <v>0</v>
      </c>
      <c r="J947" s="382">
        <f ca="1"/>
        <v>0</v>
      </c>
      <c r="K947" s="382">
        <f ca="1"/>
        <v>0</v>
      </c>
      <c r="L947" s="764"/>
      <c r="M947" s="764"/>
      <c r="N947" s="764"/>
      <c r="O947" s="764"/>
      <c r="P947" s="385"/>
      <c r="Q947" s="745">
        <f ca="1">IF(F947&lt;&gt;0,+F947/'A-38'!D$78,0)</f>
        <v>0</v>
      </c>
      <c r="R947" s="745">
        <f ca="1">IF(G947&lt;&gt;0,+G947/'A-38'!E$78,0)</f>
        <v>0</v>
      </c>
      <c r="S947" s="745">
        <f ca="1">IF(H947&lt;&gt;0,+H947/'A-38'!F$78,0)</f>
        <v>0</v>
      </c>
      <c r="T947" s="745">
        <f ca="1">IF(I947&lt;&gt;0,+I947/'A-38'!G$78,0)</f>
        <v>0</v>
      </c>
      <c r="U947" s="745">
        <f ca="1">IF(J947&lt;&gt;0,+J947/'A-38'!H$78,0)</f>
        <v>0</v>
      </c>
      <c r="V947" s="745">
        <f ca="1">IF(K947&lt;&gt;0,+K947/'A-38'!I$78,0)</f>
        <v>0</v>
      </c>
    </row>
    <row r="948" spans="1:22" x14ac:dyDescent="0.2">
      <c r="A948" s="5"/>
      <c r="B948" s="249"/>
      <c r="C948" s="423">
        <v>0</v>
      </c>
      <c r="D948" s="424">
        <v>0</v>
      </c>
      <c r="E948" s="817">
        <v>0</v>
      </c>
      <c r="F948" s="385">
        <v>0</v>
      </c>
      <c r="G948" s="382">
        <v>0</v>
      </c>
      <c r="H948" s="382">
        <v>0</v>
      </c>
      <c r="I948" s="382">
        <v>0</v>
      </c>
      <c r="J948" s="382">
        <v>0</v>
      </c>
      <c r="K948" s="382">
        <v>0</v>
      </c>
      <c r="L948" s="764"/>
      <c r="M948" s="764"/>
      <c r="N948" s="764"/>
      <c r="O948" s="764"/>
      <c r="P948" s="385"/>
      <c r="Q948" s="745">
        <f>IF(F948&lt;&gt;0,+F948/'A-38'!D$79,0)</f>
        <v>0</v>
      </c>
      <c r="R948" s="745">
        <f>IF(G948&lt;&gt;0,+G948/'A-38'!E$79,0)</f>
        <v>0</v>
      </c>
      <c r="S948" s="745">
        <f>IF(H948&lt;&gt;0,+H948/'A-38'!F$79,0)</f>
        <v>0</v>
      </c>
      <c r="T948" s="745">
        <f>IF(I948&lt;&gt;0,+I948/'A-38'!G$79,0)</f>
        <v>0</v>
      </c>
      <c r="U948" s="745">
        <f>IF(J948&lt;&gt;0,+J948/'A-38'!H$79,0)</f>
        <v>0</v>
      </c>
      <c r="V948" s="745">
        <f>IF(K948&lt;&gt;0,+K948/'A-38'!I$79,0)</f>
        <v>0</v>
      </c>
    </row>
    <row r="949" spans="1:22" s="764" customFormat="1" x14ac:dyDescent="0.2">
      <c r="A949" s="5"/>
      <c r="B949" s="249"/>
      <c r="C949" s="423">
        <v>0</v>
      </c>
      <c r="D949" s="424">
        <v>0</v>
      </c>
      <c r="E949" s="817">
        <v>0</v>
      </c>
      <c r="F949" s="385">
        <v>0</v>
      </c>
      <c r="G949" s="382">
        <v>0</v>
      </c>
      <c r="H949" s="382">
        <v>0</v>
      </c>
      <c r="I949" s="382">
        <v>0</v>
      </c>
      <c r="J949" s="382">
        <v>0</v>
      </c>
      <c r="K949" s="382">
        <v>0</v>
      </c>
      <c r="P949" s="385"/>
      <c r="Q949" s="745">
        <f>IF(F949&lt;&gt;0,+F949/'A-38'!D$80,0)</f>
        <v>0</v>
      </c>
      <c r="R949" s="745">
        <f>IF(G949&lt;&gt;0,+G949/'A-38'!E$80,0)</f>
        <v>0</v>
      </c>
      <c r="S949" s="745">
        <f>IF(H949&lt;&gt;0,+H949/'A-38'!F$80,0)</f>
        <v>0</v>
      </c>
      <c r="T949" s="745">
        <f>IF(I949&lt;&gt;0,+I949/'A-38'!G$80,0)</f>
        <v>0</v>
      </c>
      <c r="U949" s="745">
        <f>IF(J949&lt;&gt;0,+J949/'A-38'!H$80,0)</f>
        <v>0</v>
      </c>
      <c r="V949" s="745">
        <f>IF(K949&lt;&gt;0,+K949/'A-38'!I$80,0)</f>
        <v>0</v>
      </c>
    </row>
    <row r="950" spans="1:22" s="764" customFormat="1" x14ac:dyDescent="0.2">
      <c r="A950" s="5"/>
      <c r="B950" s="249"/>
      <c r="C950" s="423">
        <v>0</v>
      </c>
      <c r="D950" s="424">
        <v>0</v>
      </c>
      <c r="E950" s="817">
        <v>0</v>
      </c>
      <c r="F950" s="385">
        <v>0</v>
      </c>
      <c r="G950" s="382">
        <v>0</v>
      </c>
      <c r="H950" s="382">
        <v>0</v>
      </c>
      <c r="I950" s="382">
        <v>0</v>
      </c>
      <c r="J950" s="382">
        <v>0</v>
      </c>
      <c r="K950" s="382">
        <v>0</v>
      </c>
      <c r="P950" s="385"/>
      <c r="Q950" s="745">
        <f>IF(F950&lt;&gt;0,+F950/'A-38'!D$81,0)</f>
        <v>0</v>
      </c>
      <c r="R950" s="745">
        <f>IF(G950&lt;&gt;0,+G950/'A-38'!E$81,0)</f>
        <v>0</v>
      </c>
      <c r="S950" s="745">
        <f>IF(H950&lt;&gt;0,+H950/'A-38'!F$81,0)</f>
        <v>0</v>
      </c>
      <c r="T950" s="745">
        <f>IF(I950&lt;&gt;0,+I950/'A-38'!G$81,0)</f>
        <v>0</v>
      </c>
      <c r="U950" s="745">
        <f>IF(J950&lt;&gt;0,+J950/'A-38'!H$81,0)</f>
        <v>0</v>
      </c>
      <c r="V950" s="745">
        <f>IF(K950&lt;&gt;0,+K950/'A-38'!I$81,0)</f>
        <v>0</v>
      </c>
    </row>
    <row r="951" spans="1:22" s="764" customFormat="1" x14ac:dyDescent="0.2">
      <c r="A951" s="5"/>
      <c r="B951" s="249"/>
      <c r="C951" s="423">
        <v>0</v>
      </c>
      <c r="D951" s="424">
        <v>0</v>
      </c>
      <c r="E951" s="817">
        <v>0</v>
      </c>
      <c r="F951" s="385">
        <v>0</v>
      </c>
      <c r="G951" s="382">
        <v>0</v>
      </c>
      <c r="H951" s="382">
        <v>0</v>
      </c>
      <c r="I951" s="382">
        <v>0</v>
      </c>
      <c r="J951" s="382">
        <v>0</v>
      </c>
      <c r="K951" s="382">
        <v>0</v>
      </c>
      <c r="P951" s="385"/>
      <c r="Q951" s="745">
        <f>IF(F951&lt;&gt;0,+F951/'A-38'!D$82,0)</f>
        <v>0</v>
      </c>
      <c r="R951" s="745">
        <f>IF(G951&lt;&gt;0,+G951/'A-38'!E$82,0)</f>
        <v>0</v>
      </c>
      <c r="S951" s="745">
        <f>IF(H951&lt;&gt;0,+H951/'A-38'!F$82,0)</f>
        <v>0</v>
      </c>
      <c r="T951" s="745">
        <f>IF(I951&lt;&gt;0,+I951/'A-38'!G$82,0)</f>
        <v>0</v>
      </c>
      <c r="U951" s="745">
        <f>IF(J951&lt;&gt;0,+J951/'A-38'!H$82,0)</f>
        <v>0</v>
      </c>
      <c r="V951" s="745">
        <f>IF(K951&lt;&gt;0,+K951/'A-38'!I$82,0)</f>
        <v>0</v>
      </c>
    </row>
    <row r="952" spans="1:22" x14ac:dyDescent="0.2">
      <c r="A952" s="5"/>
      <c r="B952" s="249"/>
      <c r="C952" s="422" t="s">
        <v>73</v>
      </c>
      <c r="D952" s="416"/>
      <c r="E952" s="818"/>
      <c r="F952" s="386"/>
      <c r="G952" s="384"/>
      <c r="H952" s="384"/>
      <c r="I952" s="384"/>
      <c r="J952" s="384"/>
      <c r="K952" s="384"/>
      <c r="P952" s="386"/>
      <c r="Q952" s="745"/>
      <c r="R952" s="745"/>
      <c r="S952" s="745"/>
      <c r="T952" s="745"/>
      <c r="U952" s="745"/>
      <c r="V952" s="745"/>
    </row>
    <row r="953" spans="1:22" s="744" customFormat="1" x14ac:dyDescent="0.2">
      <c r="A953" s="5"/>
      <c r="B953" s="249"/>
      <c r="C953" s="423" t="str">
        <f t="array" ref="C953:D958">+'A-38'!$A$113:$B$119</f>
        <v>Labour</v>
      </c>
      <c r="D953" s="424" t="str">
        <v>Other</v>
      </c>
      <c r="E953" s="817">
        <f t="array" ref="E953:K958" ca="1">+'A-38'!$N$113:$T$119</f>
        <v>0</v>
      </c>
      <c r="F953" s="385">
        <f ca="1"/>
        <v>0</v>
      </c>
      <c r="G953" s="382">
        <f ca="1"/>
        <v>2.3681086136006315E-3</v>
      </c>
      <c r="H953" s="382">
        <f ca="1"/>
        <v>5.6623950900448776E-3</v>
      </c>
      <c r="I953" s="382">
        <f ca="1"/>
        <v>9.46372104627358E-3</v>
      </c>
      <c r="J953" s="382">
        <f ca="1"/>
        <v>1.2956478923106566E-2</v>
      </c>
      <c r="K953" s="382">
        <f ca="1"/>
        <v>1.6104455691350366E-2</v>
      </c>
      <c r="P953" s="385"/>
      <c r="Q953" s="745">
        <f ca="1">IF(F953&lt;&gt;0,+F953/'A-38'!D$113,0)</f>
        <v>0</v>
      </c>
      <c r="R953" s="745">
        <f ca="1">IF(G953&lt;&gt;0,+G953/'A-38'!E$113,0)</f>
        <v>0.50822577619461939</v>
      </c>
      <c r="S953" s="745">
        <f ca="1">IF(H953&lt;&gt;0,+H953/'A-38'!F$113,0)</f>
        <v>0.51197277476824143</v>
      </c>
      <c r="T953" s="745">
        <f ca="1">IF(I953&lt;&gt;0,+I953/'A-38'!G$113,0)</f>
        <v>0.5150288567087935</v>
      </c>
      <c r="U953" s="745">
        <f ca="1">IF(J953&lt;&gt;0,+J953/'A-38'!H$113,0)</f>
        <v>0.51807284245891594</v>
      </c>
      <c r="V953" s="745">
        <f ca="1">IF(K953&lt;&gt;0,+K953/'A-38'!I$113,0)</f>
        <v>0.52109778979312016</v>
      </c>
    </row>
    <row r="954" spans="1:22" s="744" customFormat="1" x14ac:dyDescent="0.2">
      <c r="A954" s="5"/>
      <c r="B954" s="249"/>
      <c r="C954" s="423">
        <v>0</v>
      </c>
      <c r="D954" s="424">
        <v>0</v>
      </c>
      <c r="E954" s="817">
        <v>0</v>
      </c>
      <c r="F954" s="385">
        <v>0</v>
      </c>
      <c r="G954" s="382">
        <v>0</v>
      </c>
      <c r="H954" s="382">
        <v>0</v>
      </c>
      <c r="I954" s="382">
        <v>0</v>
      </c>
      <c r="J954" s="382">
        <v>0</v>
      </c>
      <c r="K954" s="382">
        <v>0</v>
      </c>
      <c r="P954" s="385"/>
      <c r="Q954" s="745">
        <f>IF(F954&lt;&gt;0,+F954/'A-38'!D$114,0)</f>
        <v>0</v>
      </c>
      <c r="R954" s="745">
        <f>IF(G954&lt;&gt;0,+G954/'A-38'!E$114,0)</f>
        <v>0</v>
      </c>
      <c r="S954" s="745">
        <f>IF(H954&lt;&gt;0,+H954/'A-38'!F$114,0)</f>
        <v>0</v>
      </c>
      <c r="T954" s="745">
        <f>IF(I954&lt;&gt;0,+I954/'A-38'!G$114,0)</f>
        <v>0</v>
      </c>
      <c r="U954" s="745">
        <f>IF(J954&lt;&gt;0,+J954/'A-38'!H$114,0)</f>
        <v>0</v>
      </c>
      <c r="V954" s="745">
        <f>IF(K954&lt;&gt;0,+K954/'A-38'!I$114,0)</f>
        <v>0</v>
      </c>
    </row>
    <row r="955" spans="1:22" s="744" customFormat="1" x14ac:dyDescent="0.2">
      <c r="A955" s="5"/>
      <c r="B955" s="249"/>
      <c r="C955" s="423">
        <v>0</v>
      </c>
      <c r="D955" s="424">
        <v>0</v>
      </c>
      <c r="E955" s="817">
        <v>0</v>
      </c>
      <c r="F955" s="385">
        <v>0</v>
      </c>
      <c r="G955" s="382">
        <v>0</v>
      </c>
      <c r="H955" s="382">
        <v>0</v>
      </c>
      <c r="I955" s="382">
        <v>0</v>
      </c>
      <c r="J955" s="382">
        <v>0</v>
      </c>
      <c r="K955" s="382">
        <v>0</v>
      </c>
      <c r="P955" s="385"/>
      <c r="Q955" s="745">
        <f>IF(F955&lt;&gt;0,+F955/'A-38'!D$115,0)</f>
        <v>0</v>
      </c>
      <c r="R955" s="745">
        <f>IF(G955&lt;&gt;0,+G955/'A-38'!E$115,0)</f>
        <v>0</v>
      </c>
      <c r="S955" s="745">
        <f>IF(H955&lt;&gt;0,+H955/'A-38'!F$115,0)</f>
        <v>0</v>
      </c>
      <c r="T955" s="745">
        <f>IF(I955&lt;&gt;0,+I955/'A-38'!G$115,0)</f>
        <v>0</v>
      </c>
      <c r="U955" s="745">
        <f>IF(J955&lt;&gt;0,+J955/'A-38'!H$115,0)</f>
        <v>0</v>
      </c>
      <c r="V955" s="745">
        <f>IF(K955&lt;&gt;0,+K955/'A-38'!I$115,0)</f>
        <v>0</v>
      </c>
    </row>
    <row r="956" spans="1:22" s="744" customFormat="1" x14ac:dyDescent="0.2">
      <c r="A956" s="5"/>
      <c r="B956" s="249"/>
      <c r="C956" s="423">
        <v>0</v>
      </c>
      <c r="D956" s="424">
        <v>0</v>
      </c>
      <c r="E956" s="817">
        <v>0</v>
      </c>
      <c r="F956" s="385">
        <v>0</v>
      </c>
      <c r="G956" s="382">
        <v>0</v>
      </c>
      <c r="H956" s="382">
        <v>0</v>
      </c>
      <c r="I956" s="382">
        <v>0</v>
      </c>
      <c r="J956" s="382">
        <v>0</v>
      </c>
      <c r="K956" s="382">
        <v>0</v>
      </c>
      <c r="P956" s="385"/>
      <c r="Q956" s="745">
        <f>IF(F956&lt;&gt;0,+F956/'A-38'!D$116,0)</f>
        <v>0</v>
      </c>
      <c r="R956" s="745">
        <f>IF(G956&lt;&gt;0,+G956/'A-38'!E$116,0)</f>
        <v>0</v>
      </c>
      <c r="S956" s="745">
        <f>IF(H956&lt;&gt;0,+H956/'A-38'!F$116,0)</f>
        <v>0</v>
      </c>
      <c r="T956" s="745">
        <f>IF(I956&lt;&gt;0,+I956/'A-38'!G$116,0)</f>
        <v>0</v>
      </c>
      <c r="U956" s="745">
        <f>IF(J956&lt;&gt;0,+J956/'A-38'!H$116,0)</f>
        <v>0</v>
      </c>
      <c r="V956" s="745">
        <f>IF(K956&lt;&gt;0,+K956/'A-38'!I$116,0)</f>
        <v>0</v>
      </c>
    </row>
    <row r="957" spans="1:22" s="744" customFormat="1" x14ac:dyDescent="0.2">
      <c r="A957" s="5"/>
      <c r="B957" s="249"/>
      <c r="C957" s="423">
        <v>0</v>
      </c>
      <c r="D957" s="424">
        <v>0</v>
      </c>
      <c r="E957" s="817">
        <v>0</v>
      </c>
      <c r="F957" s="385">
        <v>0</v>
      </c>
      <c r="G957" s="382">
        <v>0</v>
      </c>
      <c r="H957" s="382">
        <v>0</v>
      </c>
      <c r="I957" s="382">
        <v>0</v>
      </c>
      <c r="J957" s="382">
        <v>0</v>
      </c>
      <c r="K957" s="382">
        <v>0</v>
      </c>
      <c r="P957" s="385"/>
      <c r="Q957" s="745">
        <f>IF(F957&lt;&gt;0,+F957/'A-38'!D$117,0)</f>
        <v>0</v>
      </c>
      <c r="R957" s="745">
        <f>IF(G957&lt;&gt;0,+G957/'A-38'!E$117,0)</f>
        <v>0</v>
      </c>
      <c r="S957" s="745">
        <f>IF(H957&lt;&gt;0,+H957/'A-38'!F$117,0)</f>
        <v>0</v>
      </c>
      <c r="T957" s="745">
        <f>IF(I957&lt;&gt;0,+I957/'A-38'!G$117,0)</f>
        <v>0</v>
      </c>
      <c r="U957" s="745">
        <f>IF(J957&lt;&gt;0,+J957/'A-38'!H$117,0)</f>
        <v>0</v>
      </c>
      <c r="V957" s="745">
        <f>IF(K957&lt;&gt;0,+K957/'A-38'!I$117,0)</f>
        <v>0</v>
      </c>
    </row>
    <row r="958" spans="1:22" s="744" customFormat="1" x14ac:dyDescent="0.2">
      <c r="A958" s="5"/>
      <c r="B958" s="249"/>
      <c r="C958" s="423">
        <v>0</v>
      </c>
      <c r="D958" s="424">
        <v>0</v>
      </c>
      <c r="E958" s="817">
        <v>0</v>
      </c>
      <c r="F958" s="385">
        <v>0</v>
      </c>
      <c r="G958" s="382">
        <v>0</v>
      </c>
      <c r="H958" s="382">
        <v>0</v>
      </c>
      <c r="I958" s="382">
        <v>0</v>
      </c>
      <c r="J958" s="382">
        <v>0</v>
      </c>
      <c r="K958" s="382">
        <v>0</v>
      </c>
      <c r="P958" s="385"/>
      <c r="Q958" s="745">
        <f>IF(F958&lt;&gt;0,+F958/'A-38'!D$118,0)</f>
        <v>0</v>
      </c>
      <c r="R958" s="745">
        <f>IF(G958&lt;&gt;0,+G958/'A-38'!E$118,0)</f>
        <v>0</v>
      </c>
      <c r="S958" s="745">
        <f>IF(H958&lt;&gt;0,+H958/'A-38'!F$118,0)</f>
        <v>0</v>
      </c>
      <c r="T958" s="745">
        <f>IF(I958&lt;&gt;0,+I958/'A-38'!G$118,0)</f>
        <v>0</v>
      </c>
      <c r="U958" s="745">
        <f>IF(J958&lt;&gt;0,+J958/'A-38'!H$118,0)</f>
        <v>0</v>
      </c>
      <c r="V958" s="745">
        <f>IF(K958&lt;&gt;0,+K958/'A-38'!I$118,0)</f>
        <v>0</v>
      </c>
    </row>
    <row r="959" spans="1:22" x14ac:dyDescent="0.2">
      <c r="A959" s="5"/>
      <c r="B959" s="249" t="str">
        <f ca="1">+'I-4 History'!B570</f>
        <v>A-39</v>
      </c>
      <c r="C959" s="14" t="str">
        <f ca="1">+'I-4 History'!C570</f>
        <v>Superannuation</v>
      </c>
      <c r="D959" s="417"/>
      <c r="E959" s="504"/>
      <c r="F959" s="11"/>
      <c r="G959" s="11"/>
      <c r="H959" s="11"/>
      <c r="I959" s="11"/>
      <c r="J959" s="11"/>
      <c r="K959" s="11"/>
      <c r="P959" s="11"/>
      <c r="Q959" s="11"/>
      <c r="R959" s="11"/>
      <c r="S959" s="11"/>
      <c r="T959" s="11"/>
      <c r="U959" s="11"/>
      <c r="V959" s="11"/>
    </row>
    <row r="960" spans="1:22" x14ac:dyDescent="0.2">
      <c r="A960" s="5"/>
      <c r="B960" s="249"/>
      <c r="C960" s="422" t="s">
        <v>74</v>
      </c>
      <c r="D960" s="415"/>
      <c r="E960" s="504"/>
      <c r="F960" s="11"/>
      <c r="G960" s="11"/>
      <c r="H960" s="11"/>
      <c r="I960" s="11"/>
      <c r="J960" s="11"/>
      <c r="K960" s="11"/>
      <c r="P960" s="11"/>
      <c r="Q960" s="11"/>
      <c r="R960" s="11"/>
      <c r="S960" s="11"/>
      <c r="T960" s="11"/>
      <c r="U960" s="11"/>
      <c r="V960" s="11"/>
    </row>
    <row r="961" spans="1:22" x14ac:dyDescent="0.2">
      <c r="A961" s="5"/>
      <c r="B961" s="249"/>
      <c r="C961" s="423" t="str">
        <f t="array" ref="C961:D966">+'A-39'!$A$77:$B$82</f>
        <v>Output Growth</v>
      </c>
      <c r="D961" s="424" t="str">
        <v>Other</v>
      </c>
      <c r="E961" s="817">
        <f t="array" ref="E961:K966" ca="1">+'A-39'!$N$77:$T$82</f>
        <v>0</v>
      </c>
      <c r="F961" s="385">
        <f ca="1"/>
        <v>0</v>
      </c>
      <c r="G961" s="382">
        <f ca="1"/>
        <v>-2.606564757249024E-2</v>
      </c>
      <c r="H961" s="382">
        <f ca="1"/>
        <v>-4.8391662567071322E-2</v>
      </c>
      <c r="I961" s="382">
        <f ca="1"/>
        <v>-6.6600938575275673E-2</v>
      </c>
      <c r="J961" s="382">
        <f ca="1"/>
        <v>-8.4738140969465484E-2</v>
      </c>
      <c r="K961" s="382">
        <f ca="1"/>
        <v>-0.10276190538098423</v>
      </c>
      <c r="L961" s="764"/>
      <c r="M961" s="764"/>
      <c r="N961" s="764"/>
      <c r="O961" s="764"/>
      <c r="P961" s="385"/>
      <c r="Q961" s="745">
        <f ca="1">IF(F961&lt;&gt;0,+F961/'A-39'!D$77,0)</f>
        <v>0</v>
      </c>
      <c r="R961" s="745">
        <f ca="1">IF(G961&lt;&gt;0,+G961/'A-39'!E$77,0)</f>
        <v>-3.0021330765559968</v>
      </c>
      <c r="S961" s="745">
        <f ca="1">IF(H961&lt;&gt;0,+H961/'A-39'!F$77,0)</f>
        <v>-3.0021330765559968</v>
      </c>
      <c r="T961" s="745">
        <f ca="1">IF(I961&lt;&gt;0,+I961/'A-39'!G$77,0)</f>
        <v>-3.0021330765559968</v>
      </c>
      <c r="U961" s="745">
        <f ca="1">IF(J961&lt;&gt;0,+J961/'A-39'!H$77,0)</f>
        <v>-3.0021330765559968</v>
      </c>
      <c r="V961" s="745">
        <f ca="1">IF(K961&lt;&gt;0,+K961/'A-39'!I$77,0)</f>
        <v>-3.0021330765559968</v>
      </c>
    </row>
    <row r="962" spans="1:22" x14ac:dyDescent="0.2">
      <c r="A962" s="5"/>
      <c r="B962" s="249"/>
      <c r="C962" s="423" t="str">
        <v>Productivity Growth</v>
      </c>
      <c r="D962" s="424" t="str">
        <v>Other</v>
      </c>
      <c r="E962" s="817">
        <f ca="1"/>
        <v>0</v>
      </c>
      <c r="F962" s="385">
        <f ca="1"/>
        <v>0</v>
      </c>
      <c r="G962" s="382">
        <f ca="1"/>
        <v>0</v>
      </c>
      <c r="H962" s="382">
        <f ca="1"/>
        <v>0</v>
      </c>
      <c r="I962" s="382">
        <f ca="1"/>
        <v>0</v>
      </c>
      <c r="J962" s="382">
        <f ca="1"/>
        <v>0</v>
      </c>
      <c r="K962" s="382">
        <f ca="1"/>
        <v>0</v>
      </c>
      <c r="L962" s="764"/>
      <c r="M962" s="764"/>
      <c r="N962" s="764"/>
      <c r="O962" s="764"/>
      <c r="P962" s="385"/>
      <c r="Q962" s="745">
        <f ca="1">IF(F962&lt;&gt;0,+F962/'A-39'!D$78,0)</f>
        <v>0</v>
      </c>
      <c r="R962" s="745">
        <f ca="1">IF(G962&lt;&gt;0,+G962/'A-39'!E$78,0)</f>
        <v>0</v>
      </c>
      <c r="S962" s="745">
        <f ca="1">IF(H962&lt;&gt;0,+H962/'A-39'!F$78,0)</f>
        <v>0</v>
      </c>
      <c r="T962" s="745">
        <f ca="1">IF(I962&lt;&gt;0,+I962/'A-39'!G$78,0)</f>
        <v>0</v>
      </c>
      <c r="U962" s="745">
        <f ca="1">IF(J962&lt;&gt;0,+J962/'A-39'!H$78,0)</f>
        <v>0</v>
      </c>
      <c r="V962" s="745">
        <f ca="1">IF(K962&lt;&gt;0,+K962/'A-39'!I$78,0)</f>
        <v>0</v>
      </c>
    </row>
    <row r="963" spans="1:22" x14ac:dyDescent="0.2">
      <c r="A963" s="5"/>
      <c r="B963" s="249"/>
      <c r="C963" s="423">
        <v>0</v>
      </c>
      <c r="D963" s="424">
        <v>0</v>
      </c>
      <c r="E963" s="817">
        <v>0</v>
      </c>
      <c r="F963" s="385">
        <v>0</v>
      </c>
      <c r="G963" s="382">
        <v>0</v>
      </c>
      <c r="H963" s="382">
        <v>0</v>
      </c>
      <c r="I963" s="382">
        <v>0</v>
      </c>
      <c r="J963" s="382">
        <v>0</v>
      </c>
      <c r="K963" s="382">
        <v>0</v>
      </c>
      <c r="L963" s="764"/>
      <c r="M963" s="764"/>
      <c r="N963" s="764"/>
      <c r="O963" s="764"/>
      <c r="P963" s="385"/>
      <c r="Q963" s="745">
        <f>IF(F963&lt;&gt;0,+F963/'A-39'!D$79,0)</f>
        <v>0</v>
      </c>
      <c r="R963" s="745">
        <f>IF(G963&lt;&gt;0,+G963/'A-39'!E$79,0)</f>
        <v>0</v>
      </c>
      <c r="S963" s="745">
        <f>IF(H963&lt;&gt;0,+H963/'A-39'!F$79,0)</f>
        <v>0</v>
      </c>
      <c r="T963" s="745">
        <f>IF(I963&lt;&gt;0,+I963/'A-39'!G$79,0)</f>
        <v>0</v>
      </c>
      <c r="U963" s="745">
        <f>IF(J963&lt;&gt;0,+J963/'A-39'!H$79,0)</f>
        <v>0</v>
      </c>
      <c r="V963" s="745">
        <f>IF(K963&lt;&gt;0,+K963/'A-39'!I$79,0)</f>
        <v>0</v>
      </c>
    </row>
    <row r="964" spans="1:22" s="764" customFormat="1" x14ac:dyDescent="0.2">
      <c r="A964" s="5"/>
      <c r="B964" s="249"/>
      <c r="C964" s="423">
        <v>0</v>
      </c>
      <c r="D964" s="424">
        <v>0</v>
      </c>
      <c r="E964" s="817">
        <v>0</v>
      </c>
      <c r="F964" s="385">
        <v>0</v>
      </c>
      <c r="G964" s="382">
        <v>0</v>
      </c>
      <c r="H964" s="382">
        <v>0</v>
      </c>
      <c r="I964" s="382">
        <v>0</v>
      </c>
      <c r="J964" s="382">
        <v>0</v>
      </c>
      <c r="K964" s="382">
        <v>0</v>
      </c>
      <c r="P964" s="385"/>
      <c r="Q964" s="745">
        <f>IF(F964&lt;&gt;0,+F964/'A-39'!D$80,0)</f>
        <v>0</v>
      </c>
      <c r="R964" s="745">
        <f>IF(G964&lt;&gt;0,+G964/'A-39'!E$80,0)</f>
        <v>0</v>
      </c>
      <c r="S964" s="745">
        <f>IF(H964&lt;&gt;0,+H964/'A-39'!F$80,0)</f>
        <v>0</v>
      </c>
      <c r="T964" s="745">
        <f>IF(I964&lt;&gt;0,+I964/'A-39'!G$80,0)</f>
        <v>0</v>
      </c>
      <c r="U964" s="745">
        <f>IF(J964&lt;&gt;0,+J964/'A-39'!H$80,0)</f>
        <v>0</v>
      </c>
      <c r="V964" s="745">
        <f>IF(K964&lt;&gt;0,+K964/'A-39'!I$80,0)</f>
        <v>0</v>
      </c>
    </row>
    <row r="965" spans="1:22" s="764" customFormat="1" x14ac:dyDescent="0.2">
      <c r="A965" s="5"/>
      <c r="B965" s="249"/>
      <c r="C965" s="423">
        <v>0</v>
      </c>
      <c r="D965" s="424">
        <v>0</v>
      </c>
      <c r="E965" s="817">
        <v>0</v>
      </c>
      <c r="F965" s="385">
        <v>0</v>
      </c>
      <c r="G965" s="382">
        <v>0</v>
      </c>
      <c r="H965" s="382">
        <v>0</v>
      </c>
      <c r="I965" s="382">
        <v>0</v>
      </c>
      <c r="J965" s="382">
        <v>0</v>
      </c>
      <c r="K965" s="382">
        <v>0</v>
      </c>
      <c r="P965" s="385"/>
      <c r="Q965" s="745">
        <f>IF(F965&lt;&gt;0,+F965/'A-39'!D$81,0)</f>
        <v>0</v>
      </c>
      <c r="R965" s="745">
        <f>IF(G965&lt;&gt;0,+G965/'A-39'!E$81,0)</f>
        <v>0</v>
      </c>
      <c r="S965" s="745">
        <f>IF(H965&lt;&gt;0,+H965/'A-39'!F$81,0)</f>
        <v>0</v>
      </c>
      <c r="T965" s="745">
        <f>IF(I965&lt;&gt;0,+I965/'A-39'!G$81,0)</f>
        <v>0</v>
      </c>
      <c r="U965" s="745">
        <f>IF(J965&lt;&gt;0,+J965/'A-39'!H$81,0)</f>
        <v>0</v>
      </c>
      <c r="V965" s="745">
        <f>IF(K965&lt;&gt;0,+K965/'A-39'!I$81,0)</f>
        <v>0</v>
      </c>
    </row>
    <row r="966" spans="1:22" s="764" customFormat="1" x14ac:dyDescent="0.2">
      <c r="A966" s="5"/>
      <c r="B966" s="249"/>
      <c r="C966" s="423">
        <v>0</v>
      </c>
      <c r="D966" s="424">
        <v>0</v>
      </c>
      <c r="E966" s="817">
        <v>0</v>
      </c>
      <c r="F966" s="385">
        <v>0</v>
      </c>
      <c r="G966" s="382">
        <v>0</v>
      </c>
      <c r="H966" s="382">
        <v>0</v>
      </c>
      <c r="I966" s="382">
        <v>0</v>
      </c>
      <c r="J966" s="382">
        <v>0</v>
      </c>
      <c r="K966" s="382">
        <v>0</v>
      </c>
      <c r="P966" s="385"/>
      <c r="Q966" s="745">
        <f>IF(F966&lt;&gt;0,+F966/'A-39'!D$82,0)</f>
        <v>0</v>
      </c>
      <c r="R966" s="745">
        <f>IF(G966&lt;&gt;0,+G966/'A-39'!E$82,0)</f>
        <v>0</v>
      </c>
      <c r="S966" s="745">
        <f>IF(H966&lt;&gt;0,+H966/'A-39'!F$82,0)</f>
        <v>0</v>
      </c>
      <c r="T966" s="745">
        <f>IF(I966&lt;&gt;0,+I966/'A-39'!G$82,0)</f>
        <v>0</v>
      </c>
      <c r="U966" s="745">
        <f>IF(J966&lt;&gt;0,+J966/'A-39'!H$82,0)</f>
        <v>0</v>
      </c>
      <c r="V966" s="745">
        <f>IF(K966&lt;&gt;0,+K966/'A-39'!I$82,0)</f>
        <v>0</v>
      </c>
    </row>
    <row r="967" spans="1:22" x14ac:dyDescent="0.2">
      <c r="A967" s="5"/>
      <c r="B967" s="249"/>
      <c r="C967" s="422" t="s">
        <v>73</v>
      </c>
      <c r="D967" s="416"/>
      <c r="E967" s="818"/>
      <c r="F967" s="386"/>
      <c r="G967" s="384"/>
      <c r="H967" s="384"/>
      <c r="I967" s="384"/>
      <c r="J967" s="384"/>
      <c r="K967" s="384"/>
      <c r="P967" s="386"/>
      <c r="Q967" s="384"/>
      <c r="R967" s="384"/>
      <c r="S967" s="384"/>
      <c r="T967" s="384"/>
      <c r="U967" s="384"/>
      <c r="V967" s="384"/>
    </row>
    <row r="968" spans="1:22" s="744" customFormat="1" x14ac:dyDescent="0.2">
      <c r="A968" s="5"/>
      <c r="B968" s="249"/>
      <c r="C968" s="423" t="str">
        <f t="array" ref="C968:D973">+'A-39'!$A$113:$B$119</f>
        <v>Labour</v>
      </c>
      <c r="D968" s="424" t="str">
        <v>Other</v>
      </c>
      <c r="E968" s="817">
        <f t="array" ref="E968:K973" ca="1">+'A-39'!$N$113:$T$119</f>
        <v>0</v>
      </c>
      <c r="F968" s="385">
        <f ca="1"/>
        <v>0</v>
      </c>
      <c r="G968" s="382">
        <f ca="1"/>
        <v>-1.4110074337427975E-2</v>
      </c>
      <c r="H968" s="382">
        <f ca="1"/>
        <v>-3.3738661812027247E-2</v>
      </c>
      <c r="I968" s="382">
        <f ca="1"/>
        <v>-5.6388379614298219E-2</v>
      </c>
      <c r="J968" s="382">
        <f ca="1"/>
        <v>-7.7199533714961383E-2</v>
      </c>
      <c r="K968" s="382">
        <f ca="1"/>
        <v>-9.5956353379951259E-2</v>
      </c>
      <c r="P968" s="385"/>
      <c r="Q968" s="745">
        <f ca="1">IF(F968&lt;&gt;0,+F968/'A-39'!D$113,0)</f>
        <v>0</v>
      </c>
      <c r="R968" s="745">
        <f ca="1">IF(G968&lt;&gt;0,+G968/'A-39'!E$113,0)</f>
        <v>-3.0281987241284871</v>
      </c>
      <c r="S968" s="745">
        <f ca="1">IF(H968&lt;&gt;0,+H968/'A-39'!F$113,0)</f>
        <v>-3.0505247391230683</v>
      </c>
      <c r="T968" s="745">
        <f ca="1">IF(I968&lt;&gt;0,+I968/'A-39'!G$113,0)</f>
        <v>-3.0687340151312723</v>
      </c>
      <c r="U968" s="745">
        <f ca="1">IF(J968&lt;&gt;0,+J968/'A-39'!H$113,0)</f>
        <v>-3.0868712175254625</v>
      </c>
      <c r="V968" s="745">
        <f ca="1">IF(K968&lt;&gt;0,+K968/'A-39'!I$113,0)</f>
        <v>-3.1048949819369809</v>
      </c>
    </row>
    <row r="969" spans="1:22" s="744" customFormat="1" x14ac:dyDescent="0.2">
      <c r="A969" s="5"/>
      <c r="B969" s="249"/>
      <c r="C969" s="423">
        <v>0</v>
      </c>
      <c r="D969" s="424">
        <v>0</v>
      </c>
      <c r="E969" s="817">
        <v>0</v>
      </c>
      <c r="F969" s="385">
        <v>0</v>
      </c>
      <c r="G969" s="382">
        <v>0</v>
      </c>
      <c r="H969" s="382">
        <v>0</v>
      </c>
      <c r="I969" s="382">
        <v>0</v>
      </c>
      <c r="J969" s="382">
        <v>0</v>
      </c>
      <c r="K969" s="382">
        <v>0</v>
      </c>
      <c r="P969" s="385"/>
      <c r="Q969" s="745">
        <f>IF(F969&lt;&gt;0,+F969/'A-39'!D$114,0)</f>
        <v>0</v>
      </c>
      <c r="R969" s="745">
        <f>IF(G969&lt;&gt;0,+G969/'A-39'!E$114,0)</f>
        <v>0</v>
      </c>
      <c r="S969" s="745">
        <f>IF(H969&lt;&gt;0,+H969/'A-39'!F$114,0)</f>
        <v>0</v>
      </c>
      <c r="T969" s="745">
        <f>IF(I969&lt;&gt;0,+I969/'A-39'!G$114,0)</f>
        <v>0</v>
      </c>
      <c r="U969" s="745">
        <f>IF(J969&lt;&gt;0,+J969/'A-39'!H$114,0)</f>
        <v>0</v>
      </c>
      <c r="V969" s="745">
        <f>IF(K969&lt;&gt;0,+K969/'A-39'!I$114,0)</f>
        <v>0</v>
      </c>
    </row>
    <row r="970" spans="1:22" s="744" customFormat="1" x14ac:dyDescent="0.2">
      <c r="A970" s="5"/>
      <c r="B970" s="249"/>
      <c r="C970" s="423">
        <v>0</v>
      </c>
      <c r="D970" s="424">
        <v>0</v>
      </c>
      <c r="E970" s="817">
        <v>0</v>
      </c>
      <c r="F970" s="385">
        <v>0</v>
      </c>
      <c r="G970" s="382">
        <v>0</v>
      </c>
      <c r="H970" s="382">
        <v>0</v>
      </c>
      <c r="I970" s="382">
        <v>0</v>
      </c>
      <c r="J970" s="382">
        <v>0</v>
      </c>
      <c r="K970" s="382">
        <v>0</v>
      </c>
      <c r="P970" s="385"/>
      <c r="Q970" s="745">
        <f>IF(F970&lt;&gt;0,+F970/'A-39'!D$115,0)</f>
        <v>0</v>
      </c>
      <c r="R970" s="745">
        <f>IF(G970&lt;&gt;0,+G970/'A-39'!E$115,0)</f>
        <v>0</v>
      </c>
      <c r="S970" s="745">
        <f>IF(H970&lt;&gt;0,+H970/'A-39'!F$115,0)</f>
        <v>0</v>
      </c>
      <c r="T970" s="745">
        <f>IF(I970&lt;&gt;0,+I970/'A-39'!G$115,0)</f>
        <v>0</v>
      </c>
      <c r="U970" s="745">
        <f>IF(J970&lt;&gt;0,+J970/'A-39'!H$115,0)</f>
        <v>0</v>
      </c>
      <c r="V970" s="745">
        <f>IF(K970&lt;&gt;0,+K970/'A-39'!I$115,0)</f>
        <v>0</v>
      </c>
    </row>
    <row r="971" spans="1:22" s="744" customFormat="1" x14ac:dyDescent="0.2">
      <c r="A971" s="5"/>
      <c r="B971" s="249"/>
      <c r="C971" s="423">
        <v>0</v>
      </c>
      <c r="D971" s="424">
        <v>0</v>
      </c>
      <c r="E971" s="817">
        <v>0</v>
      </c>
      <c r="F971" s="385">
        <v>0</v>
      </c>
      <c r="G971" s="382">
        <v>0</v>
      </c>
      <c r="H971" s="382">
        <v>0</v>
      </c>
      <c r="I971" s="382">
        <v>0</v>
      </c>
      <c r="J971" s="382">
        <v>0</v>
      </c>
      <c r="K971" s="382">
        <v>0</v>
      </c>
      <c r="P971" s="385"/>
      <c r="Q971" s="745">
        <f>IF(F971&lt;&gt;0,+F971/'A-39'!D$116,0)</f>
        <v>0</v>
      </c>
      <c r="R971" s="745">
        <f>IF(G971&lt;&gt;0,+G971/'A-39'!E$116,0)</f>
        <v>0</v>
      </c>
      <c r="S971" s="745">
        <f>IF(H971&lt;&gt;0,+H971/'A-39'!F$116,0)</f>
        <v>0</v>
      </c>
      <c r="T971" s="745">
        <f>IF(I971&lt;&gt;0,+I971/'A-39'!G$116,0)</f>
        <v>0</v>
      </c>
      <c r="U971" s="745">
        <f>IF(J971&lt;&gt;0,+J971/'A-39'!H$116,0)</f>
        <v>0</v>
      </c>
      <c r="V971" s="745">
        <f>IF(K971&lt;&gt;0,+K971/'A-39'!I$116,0)</f>
        <v>0</v>
      </c>
    </row>
    <row r="972" spans="1:22" s="744" customFormat="1" x14ac:dyDescent="0.2">
      <c r="A972" s="5"/>
      <c r="B972" s="249"/>
      <c r="C972" s="423">
        <v>0</v>
      </c>
      <c r="D972" s="424">
        <v>0</v>
      </c>
      <c r="E972" s="817">
        <v>0</v>
      </c>
      <c r="F972" s="385">
        <v>0</v>
      </c>
      <c r="G972" s="382">
        <v>0</v>
      </c>
      <c r="H972" s="382">
        <v>0</v>
      </c>
      <c r="I972" s="382">
        <v>0</v>
      </c>
      <c r="J972" s="382">
        <v>0</v>
      </c>
      <c r="K972" s="382">
        <v>0</v>
      </c>
      <c r="P972" s="385"/>
      <c r="Q972" s="745">
        <f>IF(F972&lt;&gt;0,+F972/'A-39'!D$117,0)</f>
        <v>0</v>
      </c>
      <c r="R972" s="745">
        <f>IF(G972&lt;&gt;0,+G972/'A-39'!E$117,0)</f>
        <v>0</v>
      </c>
      <c r="S972" s="745">
        <f>IF(H972&lt;&gt;0,+H972/'A-39'!F$117,0)</f>
        <v>0</v>
      </c>
      <c r="T972" s="745">
        <f>IF(I972&lt;&gt;0,+I972/'A-39'!G$117,0)</f>
        <v>0</v>
      </c>
      <c r="U972" s="745">
        <f>IF(J972&lt;&gt;0,+J972/'A-39'!H$117,0)</f>
        <v>0</v>
      </c>
      <c r="V972" s="745">
        <f>IF(K972&lt;&gt;0,+K972/'A-39'!I$117,0)</f>
        <v>0</v>
      </c>
    </row>
    <row r="973" spans="1:22" s="744" customFormat="1" x14ac:dyDescent="0.2">
      <c r="A973" s="5"/>
      <c r="B973" s="249"/>
      <c r="C973" s="423">
        <v>0</v>
      </c>
      <c r="D973" s="424">
        <v>0</v>
      </c>
      <c r="E973" s="817">
        <v>0</v>
      </c>
      <c r="F973" s="385">
        <v>0</v>
      </c>
      <c r="G973" s="382">
        <v>0</v>
      </c>
      <c r="H973" s="382">
        <v>0</v>
      </c>
      <c r="I973" s="382">
        <v>0</v>
      </c>
      <c r="J973" s="382">
        <v>0</v>
      </c>
      <c r="K973" s="382">
        <v>0</v>
      </c>
      <c r="P973" s="385"/>
      <c r="Q973" s="745">
        <f>IF(F973&lt;&gt;0,+F973/'A-39'!D$118,0)</f>
        <v>0</v>
      </c>
      <c r="R973" s="745">
        <f>IF(G973&lt;&gt;0,+G973/'A-39'!E$118,0)</f>
        <v>0</v>
      </c>
      <c r="S973" s="745">
        <f>IF(H973&lt;&gt;0,+H973/'A-39'!F$118,0)</f>
        <v>0</v>
      </c>
      <c r="T973" s="745">
        <f>IF(I973&lt;&gt;0,+I973/'A-39'!G$118,0)</f>
        <v>0</v>
      </c>
      <c r="U973" s="745">
        <f>IF(J973&lt;&gt;0,+J973/'A-39'!H$118,0)</f>
        <v>0</v>
      </c>
      <c r="V973" s="745">
        <f>IF(K973&lt;&gt;0,+K973/'A-39'!I$118,0)</f>
        <v>0</v>
      </c>
    </row>
    <row r="974" spans="1:22" x14ac:dyDescent="0.2">
      <c r="A974" s="5"/>
      <c r="B974" s="249" t="str">
        <f ca="1">+'I-4 History'!B579</f>
        <v>A-40</v>
      </c>
      <c r="C974" s="14" t="str">
        <f ca="1">+'I-4 History'!C579</f>
        <v>Self Insurance</v>
      </c>
      <c r="D974" s="417"/>
      <c r="E974" s="504"/>
      <c r="F974" s="11"/>
      <c r="G974" s="11"/>
      <c r="H974" s="11"/>
      <c r="I974" s="11"/>
      <c r="J974" s="11"/>
      <c r="K974" s="11"/>
      <c r="P974" s="11"/>
      <c r="Q974" s="11"/>
      <c r="R974" s="11"/>
      <c r="S974" s="11"/>
      <c r="T974" s="11"/>
      <c r="U974" s="11"/>
      <c r="V974" s="11"/>
    </row>
    <row r="975" spans="1:22" x14ac:dyDescent="0.2">
      <c r="A975" s="5"/>
      <c r="B975" s="249"/>
      <c r="C975" s="422" t="s">
        <v>74</v>
      </c>
      <c r="D975" s="415"/>
      <c r="E975" s="504"/>
      <c r="F975" s="11"/>
      <c r="G975" s="11"/>
      <c r="H975" s="11"/>
      <c r="I975" s="11"/>
      <c r="J975" s="11"/>
      <c r="K975" s="11"/>
      <c r="P975" s="11"/>
      <c r="Q975" s="11"/>
      <c r="R975" s="11"/>
      <c r="S975" s="11"/>
      <c r="T975" s="11"/>
      <c r="U975" s="11"/>
      <c r="V975" s="11"/>
    </row>
    <row r="976" spans="1:22" x14ac:dyDescent="0.2">
      <c r="A976" s="5"/>
      <c r="B976" s="249"/>
      <c r="C976" s="423" t="str">
        <f t="array" ref="C976:D981">+'A-40'!$A$77:$B$82</f>
        <v>Output Growth</v>
      </c>
      <c r="D976" s="424" t="str">
        <v>Other</v>
      </c>
      <c r="E976" s="817">
        <f t="array" ref="E976:K981" ca="1">+'A-40'!$N$77:$T$82</f>
        <v>0</v>
      </c>
      <c r="F976" s="385">
        <f ca="1"/>
        <v>0</v>
      </c>
      <c r="G976" s="382">
        <f ca="1"/>
        <v>5.3541135782715051E-3</v>
      </c>
      <c r="H976" s="382">
        <f ca="1"/>
        <v>9.9400736891316881E-3</v>
      </c>
      <c r="I976" s="382">
        <f ca="1"/>
        <v>1.3680419355007892E-2</v>
      </c>
      <c r="J976" s="382">
        <f ca="1"/>
        <v>1.7405960465794599E-2</v>
      </c>
      <c r="K976" s="382">
        <f ca="1"/>
        <v>2.1108200415863095E-2</v>
      </c>
      <c r="L976" s="764"/>
      <c r="M976" s="764"/>
      <c r="N976" s="764"/>
      <c r="O976" s="764"/>
      <c r="P976" s="385"/>
      <c r="Q976" s="745">
        <f ca="1">IF(F976&lt;&gt;0,+F976/'A-40'!D$77,0)</f>
        <v>0</v>
      </c>
      <c r="R976" s="745">
        <f ca="1">IF(G976&lt;&gt;0,+G976/'A-40'!E$77,0)</f>
        <v>0.61666457448503087</v>
      </c>
      <c r="S976" s="745">
        <f ca="1">IF(H976&lt;&gt;0,+H976/'A-40'!F$77,0)</f>
        <v>0.61666457448503087</v>
      </c>
      <c r="T976" s="745">
        <f ca="1">IF(I976&lt;&gt;0,+I976/'A-40'!G$77,0)</f>
        <v>0.61666457448503087</v>
      </c>
      <c r="U976" s="745">
        <f ca="1">IF(J976&lt;&gt;0,+J976/'A-40'!H$77,0)</f>
        <v>0.61666457448503087</v>
      </c>
      <c r="V976" s="745">
        <f ca="1">IF(K976&lt;&gt;0,+K976/'A-40'!I$77,0)</f>
        <v>0.61666457448503087</v>
      </c>
    </row>
    <row r="977" spans="1:22" x14ac:dyDescent="0.2">
      <c r="A977" s="5"/>
      <c r="B977" s="249"/>
      <c r="C977" s="423" t="str">
        <v>Productivity Growth</v>
      </c>
      <c r="D977" s="424" t="str">
        <v>Other</v>
      </c>
      <c r="E977" s="817">
        <f ca="1"/>
        <v>0</v>
      </c>
      <c r="F977" s="385">
        <f ca="1"/>
        <v>0</v>
      </c>
      <c r="G977" s="382">
        <f ca="1"/>
        <v>0</v>
      </c>
      <c r="H977" s="382">
        <f ca="1"/>
        <v>0</v>
      </c>
      <c r="I977" s="382">
        <f ca="1"/>
        <v>0</v>
      </c>
      <c r="J977" s="382">
        <f ca="1"/>
        <v>0</v>
      </c>
      <c r="K977" s="382">
        <f ca="1"/>
        <v>0</v>
      </c>
      <c r="L977" s="764"/>
      <c r="M977" s="764"/>
      <c r="N977" s="764"/>
      <c r="O977" s="764"/>
      <c r="P977" s="385"/>
      <c r="Q977" s="745">
        <f ca="1">IF(F977&lt;&gt;0,+F977/'A-40'!D$78,0)</f>
        <v>0</v>
      </c>
      <c r="R977" s="745">
        <f ca="1">IF(G977&lt;&gt;0,+G977/'A-40'!E$78,0)</f>
        <v>0</v>
      </c>
      <c r="S977" s="745">
        <f ca="1">IF(H977&lt;&gt;0,+H977/'A-40'!F$78,0)</f>
        <v>0</v>
      </c>
      <c r="T977" s="745">
        <f ca="1">IF(I977&lt;&gt;0,+I977/'A-40'!G$78,0)</f>
        <v>0</v>
      </c>
      <c r="U977" s="745">
        <f ca="1">IF(J977&lt;&gt;0,+J977/'A-40'!H$78,0)</f>
        <v>0</v>
      </c>
      <c r="V977" s="745">
        <f ca="1">IF(K977&lt;&gt;0,+K977/'A-40'!I$78,0)</f>
        <v>0</v>
      </c>
    </row>
    <row r="978" spans="1:22" x14ac:dyDescent="0.2">
      <c r="A978" s="5"/>
      <c r="B978" s="249"/>
      <c r="C978" s="423">
        <v>0</v>
      </c>
      <c r="D978" s="424">
        <v>0</v>
      </c>
      <c r="E978" s="817">
        <v>0</v>
      </c>
      <c r="F978" s="385">
        <v>0</v>
      </c>
      <c r="G978" s="382">
        <v>0</v>
      </c>
      <c r="H978" s="382">
        <v>0</v>
      </c>
      <c r="I978" s="382">
        <v>0</v>
      </c>
      <c r="J978" s="382">
        <v>0</v>
      </c>
      <c r="K978" s="382">
        <v>0</v>
      </c>
      <c r="L978" s="764"/>
      <c r="M978" s="764"/>
      <c r="N978" s="764"/>
      <c r="O978" s="764"/>
      <c r="P978" s="385"/>
      <c r="Q978" s="745">
        <f>IF(F978&lt;&gt;0,+F978/'A-40'!D$79,0)</f>
        <v>0</v>
      </c>
      <c r="R978" s="745">
        <f>IF(G978&lt;&gt;0,+G978/'A-40'!E$79,0)</f>
        <v>0</v>
      </c>
      <c r="S978" s="745">
        <f>IF(H978&lt;&gt;0,+H978/'A-40'!F$79,0)</f>
        <v>0</v>
      </c>
      <c r="T978" s="745">
        <f>IF(I978&lt;&gt;0,+I978/'A-40'!G$79,0)</f>
        <v>0</v>
      </c>
      <c r="U978" s="745">
        <f>IF(J978&lt;&gt;0,+J978/'A-40'!H$79,0)</f>
        <v>0</v>
      </c>
      <c r="V978" s="745">
        <f>IF(K978&lt;&gt;0,+K978/'A-40'!I$79,0)</f>
        <v>0</v>
      </c>
    </row>
    <row r="979" spans="1:22" s="764" customFormat="1" x14ac:dyDescent="0.2">
      <c r="A979" s="5"/>
      <c r="B979" s="249"/>
      <c r="C979" s="423">
        <v>0</v>
      </c>
      <c r="D979" s="424">
        <v>0</v>
      </c>
      <c r="E979" s="817">
        <v>0</v>
      </c>
      <c r="F979" s="385">
        <v>0</v>
      </c>
      <c r="G979" s="382">
        <v>0</v>
      </c>
      <c r="H979" s="382">
        <v>0</v>
      </c>
      <c r="I979" s="382">
        <v>0</v>
      </c>
      <c r="J979" s="382">
        <v>0</v>
      </c>
      <c r="K979" s="382">
        <v>0</v>
      </c>
      <c r="P979" s="385"/>
      <c r="Q979" s="745">
        <f>IF(F979&lt;&gt;0,+F979/'A-40'!D$80,0)</f>
        <v>0</v>
      </c>
      <c r="R979" s="745">
        <f>IF(G979&lt;&gt;0,+G979/'A-40'!E$80,0)</f>
        <v>0</v>
      </c>
      <c r="S979" s="745">
        <f>IF(H979&lt;&gt;0,+H979/'A-40'!F$80,0)</f>
        <v>0</v>
      </c>
      <c r="T979" s="745">
        <f>IF(I979&lt;&gt;0,+I979/'A-40'!G$80,0)</f>
        <v>0</v>
      </c>
      <c r="U979" s="745">
        <f>IF(J979&lt;&gt;0,+J979/'A-40'!H$80,0)</f>
        <v>0</v>
      </c>
      <c r="V979" s="745">
        <f>IF(K979&lt;&gt;0,+K979/'A-40'!I$80,0)</f>
        <v>0</v>
      </c>
    </row>
    <row r="980" spans="1:22" s="764" customFormat="1" x14ac:dyDescent="0.2">
      <c r="A980" s="5"/>
      <c r="B980" s="249"/>
      <c r="C980" s="423">
        <v>0</v>
      </c>
      <c r="D980" s="424">
        <v>0</v>
      </c>
      <c r="E980" s="817">
        <v>0</v>
      </c>
      <c r="F980" s="385">
        <v>0</v>
      </c>
      <c r="G980" s="382">
        <v>0</v>
      </c>
      <c r="H980" s="382">
        <v>0</v>
      </c>
      <c r="I980" s="382">
        <v>0</v>
      </c>
      <c r="J980" s="382">
        <v>0</v>
      </c>
      <c r="K980" s="382">
        <v>0</v>
      </c>
      <c r="P980" s="385"/>
      <c r="Q980" s="745">
        <f>IF(F980&lt;&gt;0,+F980/'A-40'!D$81,0)</f>
        <v>0</v>
      </c>
      <c r="R980" s="745">
        <f>IF(G980&lt;&gt;0,+G980/'A-40'!E$81,0)</f>
        <v>0</v>
      </c>
      <c r="S980" s="745">
        <f>IF(H980&lt;&gt;0,+H980/'A-40'!F$81,0)</f>
        <v>0</v>
      </c>
      <c r="T980" s="745">
        <f>IF(I980&lt;&gt;0,+I980/'A-40'!G$81,0)</f>
        <v>0</v>
      </c>
      <c r="U980" s="745">
        <f>IF(J980&lt;&gt;0,+J980/'A-40'!H$81,0)</f>
        <v>0</v>
      </c>
      <c r="V980" s="745">
        <f>IF(K980&lt;&gt;0,+K980/'A-40'!I$81,0)</f>
        <v>0</v>
      </c>
    </row>
    <row r="981" spans="1:22" s="764" customFormat="1" x14ac:dyDescent="0.2">
      <c r="A981" s="5"/>
      <c r="B981" s="249"/>
      <c r="C981" s="423">
        <v>0</v>
      </c>
      <c r="D981" s="424">
        <v>0</v>
      </c>
      <c r="E981" s="817">
        <v>0</v>
      </c>
      <c r="F981" s="385">
        <v>0</v>
      </c>
      <c r="G981" s="382">
        <v>0</v>
      </c>
      <c r="H981" s="382">
        <v>0</v>
      </c>
      <c r="I981" s="382">
        <v>0</v>
      </c>
      <c r="J981" s="382">
        <v>0</v>
      </c>
      <c r="K981" s="382">
        <v>0</v>
      </c>
      <c r="P981" s="385"/>
      <c r="Q981" s="745">
        <f>IF(F981&lt;&gt;0,+F981/'A-40'!D$82,0)</f>
        <v>0</v>
      </c>
      <c r="R981" s="745">
        <f>IF(G981&lt;&gt;0,+G981/'A-40'!E$82,0)</f>
        <v>0</v>
      </c>
      <c r="S981" s="745">
        <f>IF(H981&lt;&gt;0,+H981/'A-40'!F$82,0)</f>
        <v>0</v>
      </c>
      <c r="T981" s="745">
        <f>IF(I981&lt;&gt;0,+I981/'A-40'!G$82,0)</f>
        <v>0</v>
      </c>
      <c r="U981" s="745">
        <f>IF(J981&lt;&gt;0,+J981/'A-40'!H$82,0)</f>
        <v>0</v>
      </c>
      <c r="V981" s="745">
        <f>IF(K981&lt;&gt;0,+K981/'A-40'!I$82,0)</f>
        <v>0</v>
      </c>
    </row>
    <row r="982" spans="1:22" x14ac:dyDescent="0.2">
      <c r="A982" s="5"/>
      <c r="B982" s="249"/>
      <c r="C982" s="422" t="s">
        <v>73</v>
      </c>
      <c r="D982" s="416"/>
      <c r="E982" s="818"/>
      <c r="F982" s="386"/>
      <c r="G982" s="384"/>
      <c r="H982" s="384"/>
      <c r="I982" s="384"/>
      <c r="J982" s="384"/>
      <c r="K982" s="384"/>
      <c r="P982" s="386"/>
      <c r="Q982" s="384"/>
      <c r="R982" s="384"/>
      <c r="S982" s="384"/>
      <c r="T982" s="384"/>
      <c r="U982" s="384"/>
      <c r="V982" s="384"/>
    </row>
    <row r="983" spans="1:22" s="744" customFormat="1" x14ac:dyDescent="0.2">
      <c r="A983" s="5"/>
      <c r="B983" s="249"/>
      <c r="C983" s="423" t="str">
        <f t="array" ref="C983:D988">+'A-40'!$A$113:$B$119</f>
        <v>Labour</v>
      </c>
      <c r="D983" s="424" t="str">
        <v>Other</v>
      </c>
      <c r="E983" s="817">
        <f t="array" ref="E983:K988" ca="1">+'A-40'!$N$113:$T$119</f>
        <v>0</v>
      </c>
      <c r="F983" s="385">
        <f ca="1"/>
        <v>0</v>
      </c>
      <c r="G983" s="382">
        <f ca="1"/>
        <v>2.8983335399722005E-3</v>
      </c>
      <c r="H983" s="382">
        <f ca="1"/>
        <v>6.9302182812881275E-3</v>
      </c>
      <c r="I983" s="382">
        <f ca="1"/>
        <v>1.1582669799781944E-2</v>
      </c>
      <c r="J983" s="382">
        <f ca="1"/>
        <v>1.5857464141260724E-2</v>
      </c>
      <c r="K983" s="382">
        <f ca="1"/>
        <v>1.9710280096598906E-2</v>
      </c>
      <c r="P983" s="385"/>
      <c r="Q983" s="745">
        <f ca="1">IF(F983&lt;&gt;0,+F983/'A-40'!D$113,0)</f>
        <v>0</v>
      </c>
      <c r="R983" s="745">
        <f ca="1">IF(G983&lt;&gt;0,+G983/'A-40'!E$113,0)</f>
        <v>0.62201868806330241</v>
      </c>
      <c r="S983" s="745">
        <f ca="1">IF(H983&lt;&gt;0,+H983/'A-40'!F$113,0)</f>
        <v>0.6266046481741625</v>
      </c>
      <c r="T983" s="745">
        <f ca="1">IF(I983&lt;&gt;0,+I983/'A-40'!G$113,0)</f>
        <v>0.63034499384003873</v>
      </c>
      <c r="U983" s="745">
        <f ca="1">IF(J983&lt;&gt;0,+J983/'A-40'!H$113,0)</f>
        <v>0.63407053495082544</v>
      </c>
      <c r="V983" s="745">
        <f ca="1">IF(K983&lt;&gt;0,+K983/'A-40'!I$113,0)</f>
        <v>0.63777277490089401</v>
      </c>
    </row>
    <row r="984" spans="1:22" s="744" customFormat="1" x14ac:dyDescent="0.2">
      <c r="A984" s="5"/>
      <c r="B984" s="249"/>
      <c r="C984" s="423">
        <v>0</v>
      </c>
      <c r="D984" s="424">
        <v>0</v>
      </c>
      <c r="E984" s="817">
        <v>0</v>
      </c>
      <c r="F984" s="385">
        <v>0</v>
      </c>
      <c r="G984" s="382">
        <v>0</v>
      </c>
      <c r="H984" s="382">
        <v>0</v>
      </c>
      <c r="I984" s="382">
        <v>0</v>
      </c>
      <c r="J984" s="382">
        <v>0</v>
      </c>
      <c r="K984" s="382">
        <v>0</v>
      </c>
      <c r="P984" s="385"/>
      <c r="Q984" s="745">
        <f>IF(F984&lt;&gt;0,+F984/'A-40'!D$114,0)</f>
        <v>0</v>
      </c>
      <c r="R984" s="745">
        <f>IF(G984&lt;&gt;0,+G984/'A-40'!E$114,0)</f>
        <v>0</v>
      </c>
      <c r="S984" s="745">
        <f>IF(H984&lt;&gt;0,+H984/'A-40'!F$114,0)</f>
        <v>0</v>
      </c>
      <c r="T984" s="745">
        <f>IF(I984&lt;&gt;0,+I984/'A-40'!G$114,0)</f>
        <v>0</v>
      </c>
      <c r="U984" s="745">
        <f>IF(J984&lt;&gt;0,+J984/'A-40'!H$114,0)</f>
        <v>0</v>
      </c>
      <c r="V984" s="745">
        <f>IF(K984&lt;&gt;0,+K984/'A-40'!I$114,0)</f>
        <v>0</v>
      </c>
    </row>
    <row r="985" spans="1:22" s="744" customFormat="1" x14ac:dyDescent="0.2">
      <c r="A985" s="5"/>
      <c r="B985" s="249"/>
      <c r="C985" s="423">
        <v>0</v>
      </c>
      <c r="D985" s="424">
        <v>0</v>
      </c>
      <c r="E985" s="817">
        <v>0</v>
      </c>
      <c r="F985" s="385">
        <v>0</v>
      </c>
      <c r="G985" s="382">
        <v>0</v>
      </c>
      <c r="H985" s="382">
        <v>0</v>
      </c>
      <c r="I985" s="382">
        <v>0</v>
      </c>
      <c r="J985" s="382">
        <v>0</v>
      </c>
      <c r="K985" s="382">
        <v>0</v>
      </c>
      <c r="P985" s="385"/>
      <c r="Q985" s="745">
        <f>IF(F985&lt;&gt;0,+F985/'A-40'!D$115,0)</f>
        <v>0</v>
      </c>
      <c r="R985" s="745">
        <f>IF(G985&lt;&gt;0,+G985/'A-40'!E$115,0)</f>
        <v>0</v>
      </c>
      <c r="S985" s="745">
        <f>IF(H985&lt;&gt;0,+H985/'A-40'!F$115,0)</f>
        <v>0</v>
      </c>
      <c r="T985" s="745">
        <f>IF(I985&lt;&gt;0,+I985/'A-40'!G$115,0)</f>
        <v>0</v>
      </c>
      <c r="U985" s="745">
        <f>IF(J985&lt;&gt;0,+J985/'A-40'!H$115,0)</f>
        <v>0</v>
      </c>
      <c r="V985" s="745">
        <f>IF(K985&lt;&gt;0,+K985/'A-40'!I$115,0)</f>
        <v>0</v>
      </c>
    </row>
    <row r="986" spans="1:22" s="744" customFormat="1" x14ac:dyDescent="0.2">
      <c r="A986" s="5"/>
      <c r="B986" s="249"/>
      <c r="C986" s="423">
        <v>0</v>
      </c>
      <c r="D986" s="424">
        <v>0</v>
      </c>
      <c r="E986" s="817">
        <v>0</v>
      </c>
      <c r="F986" s="385">
        <v>0</v>
      </c>
      <c r="G986" s="382">
        <v>0</v>
      </c>
      <c r="H986" s="382">
        <v>0</v>
      </c>
      <c r="I986" s="382">
        <v>0</v>
      </c>
      <c r="J986" s="382">
        <v>0</v>
      </c>
      <c r="K986" s="382">
        <v>0</v>
      </c>
      <c r="P986" s="385"/>
      <c r="Q986" s="745">
        <f>IF(F986&lt;&gt;0,+F986/'A-40'!D$116,0)</f>
        <v>0</v>
      </c>
      <c r="R986" s="745">
        <f>IF(G986&lt;&gt;0,+G986/'A-40'!E$116,0)</f>
        <v>0</v>
      </c>
      <c r="S986" s="745">
        <f>IF(H986&lt;&gt;0,+H986/'A-40'!F$116,0)</f>
        <v>0</v>
      </c>
      <c r="T986" s="745">
        <f>IF(I986&lt;&gt;0,+I986/'A-40'!G$116,0)</f>
        <v>0</v>
      </c>
      <c r="U986" s="745">
        <f>IF(J986&lt;&gt;0,+J986/'A-40'!H$116,0)</f>
        <v>0</v>
      </c>
      <c r="V986" s="745">
        <f>IF(K986&lt;&gt;0,+K986/'A-40'!I$116,0)</f>
        <v>0</v>
      </c>
    </row>
    <row r="987" spans="1:22" s="744" customFormat="1" x14ac:dyDescent="0.2">
      <c r="A987" s="5"/>
      <c r="B987" s="249"/>
      <c r="C987" s="423">
        <v>0</v>
      </c>
      <c r="D987" s="424">
        <v>0</v>
      </c>
      <c r="E987" s="817">
        <v>0</v>
      </c>
      <c r="F987" s="385">
        <v>0</v>
      </c>
      <c r="G987" s="382">
        <v>0</v>
      </c>
      <c r="H987" s="382">
        <v>0</v>
      </c>
      <c r="I987" s="382">
        <v>0</v>
      </c>
      <c r="J987" s="382">
        <v>0</v>
      </c>
      <c r="K987" s="382">
        <v>0</v>
      </c>
      <c r="P987" s="385"/>
      <c r="Q987" s="745">
        <f>IF(F987&lt;&gt;0,+F987/'A-40'!D$117,0)</f>
        <v>0</v>
      </c>
      <c r="R987" s="745">
        <f>IF(G987&lt;&gt;0,+G987/'A-40'!E$117,0)</f>
        <v>0</v>
      </c>
      <c r="S987" s="745">
        <f>IF(H987&lt;&gt;0,+H987/'A-40'!F$117,0)</f>
        <v>0</v>
      </c>
      <c r="T987" s="745">
        <f>IF(I987&lt;&gt;0,+I987/'A-40'!G$117,0)</f>
        <v>0</v>
      </c>
      <c r="U987" s="745">
        <f>IF(J987&lt;&gt;0,+J987/'A-40'!H$117,0)</f>
        <v>0</v>
      </c>
      <c r="V987" s="745">
        <f>IF(K987&lt;&gt;0,+K987/'A-40'!I$117,0)</f>
        <v>0</v>
      </c>
    </row>
    <row r="988" spans="1:22" s="744" customFormat="1" x14ac:dyDescent="0.2">
      <c r="A988" s="5"/>
      <c r="B988" s="249"/>
      <c r="C988" s="423">
        <v>0</v>
      </c>
      <c r="D988" s="424">
        <v>0</v>
      </c>
      <c r="E988" s="817">
        <v>0</v>
      </c>
      <c r="F988" s="385">
        <v>0</v>
      </c>
      <c r="G988" s="382">
        <v>0</v>
      </c>
      <c r="H988" s="382">
        <v>0</v>
      </c>
      <c r="I988" s="382">
        <v>0</v>
      </c>
      <c r="J988" s="382">
        <v>0</v>
      </c>
      <c r="K988" s="382">
        <v>0</v>
      </c>
      <c r="P988" s="385"/>
      <c r="Q988" s="745">
        <f>IF(F988&lt;&gt;0,+F988/'A-40'!D$118,0)</f>
        <v>0</v>
      </c>
      <c r="R988" s="745">
        <f>IF(G988&lt;&gt;0,+G988/'A-40'!E$118,0)</f>
        <v>0</v>
      </c>
      <c r="S988" s="745">
        <f>IF(H988&lt;&gt;0,+H988/'A-40'!F$118,0)</f>
        <v>0</v>
      </c>
      <c r="T988" s="745">
        <f>IF(I988&lt;&gt;0,+I988/'A-40'!G$118,0)</f>
        <v>0</v>
      </c>
      <c r="U988" s="745">
        <f>IF(J988&lt;&gt;0,+J988/'A-40'!H$118,0)</f>
        <v>0</v>
      </c>
      <c r="V988" s="745">
        <f>IF(K988&lt;&gt;0,+K988/'A-40'!I$118,0)</f>
        <v>0</v>
      </c>
    </row>
    <row r="989" spans="1:22" x14ac:dyDescent="0.2">
      <c r="A989" s="5"/>
      <c r="B989" s="249">
        <f ca="1">+'I-4 History'!B588</f>
        <v>0</v>
      </c>
      <c r="C989" s="14" t="e">
        <f ca="1">+'I-4 History'!C588</f>
        <v>#N/A</v>
      </c>
      <c r="D989" s="417"/>
      <c r="E989" s="504"/>
      <c r="F989" s="11"/>
      <c r="G989" s="11"/>
      <c r="H989" s="11"/>
      <c r="I989" s="11"/>
      <c r="J989" s="11"/>
      <c r="K989" s="11"/>
      <c r="P989" s="11"/>
      <c r="Q989" s="11"/>
      <c r="R989" s="11"/>
      <c r="S989" s="11"/>
      <c r="T989" s="11"/>
      <c r="U989" s="11"/>
      <c r="V989" s="11"/>
    </row>
    <row r="990" spans="1:22" x14ac:dyDescent="0.2">
      <c r="A990" s="5"/>
      <c r="B990" s="249"/>
      <c r="C990" s="422" t="s">
        <v>74</v>
      </c>
      <c r="D990" s="415"/>
      <c r="E990" s="504"/>
      <c r="F990" s="11"/>
      <c r="G990" s="11"/>
      <c r="H990" s="11"/>
      <c r="I990" s="11"/>
      <c r="J990" s="11"/>
      <c r="K990" s="11"/>
      <c r="P990" s="11"/>
      <c r="Q990" s="11"/>
      <c r="R990" s="11"/>
      <c r="S990" s="11"/>
      <c r="T990" s="11"/>
      <c r="U990" s="11"/>
      <c r="V990" s="11"/>
    </row>
    <row r="991" spans="1:22" x14ac:dyDescent="0.2">
      <c r="A991" s="5"/>
      <c r="B991" s="249"/>
      <c r="C991" s="423" t="str">
        <f t="array" ref="C991:D996">+'A-41'!$A$77:$B$82</f>
        <v>Output Growth</v>
      </c>
      <c r="D991" s="424" t="str">
        <v>Other</v>
      </c>
      <c r="E991" s="817">
        <f t="array" ref="E991:K996" ca="1">+'A-41'!$N$77:$T$82</f>
        <v>0</v>
      </c>
      <c r="F991" s="385">
        <f ca="1"/>
        <v>0</v>
      </c>
      <c r="G991" s="382">
        <f ca="1"/>
        <v>0</v>
      </c>
      <c r="H991" s="382">
        <f ca="1"/>
        <v>0</v>
      </c>
      <c r="I991" s="382">
        <f ca="1"/>
        <v>0</v>
      </c>
      <c r="J991" s="382">
        <f ca="1"/>
        <v>0</v>
      </c>
      <c r="K991" s="382">
        <f ca="1"/>
        <v>0</v>
      </c>
      <c r="L991" s="764"/>
      <c r="M991" s="764"/>
      <c r="N991" s="764"/>
      <c r="O991" s="764"/>
      <c r="P991" s="385"/>
      <c r="Q991" s="745">
        <f ca="1">IF(F991&lt;&gt;0,+F991/'A-41'!D$77,0)</f>
        <v>0</v>
      </c>
      <c r="R991" s="745">
        <f ca="1">IF(G991&lt;&gt;0,+G991/'A-41'!E$77,0)</f>
        <v>0</v>
      </c>
      <c r="S991" s="745">
        <f ca="1">IF(H991&lt;&gt;0,+H991/'A-41'!F$77,0)</f>
        <v>0</v>
      </c>
      <c r="T991" s="745">
        <f ca="1">IF(I991&lt;&gt;0,+I991/'A-41'!G$77,0)</f>
        <v>0</v>
      </c>
      <c r="U991" s="745">
        <f ca="1">IF(J991&lt;&gt;0,+J991/'A-41'!H$77,0)</f>
        <v>0</v>
      </c>
      <c r="V991" s="745">
        <f ca="1">IF(K991&lt;&gt;0,+K991/'A-41'!I$77,0)</f>
        <v>0</v>
      </c>
    </row>
    <row r="992" spans="1:22" x14ac:dyDescent="0.2">
      <c r="A992" s="5"/>
      <c r="B992" s="249"/>
      <c r="C992" s="423" t="str">
        <v>Productivity Growth</v>
      </c>
      <c r="D992" s="424" t="str">
        <v>Other</v>
      </c>
      <c r="E992" s="817">
        <f ca="1"/>
        <v>0</v>
      </c>
      <c r="F992" s="385">
        <f ca="1"/>
        <v>0</v>
      </c>
      <c r="G992" s="382">
        <f ca="1"/>
        <v>0</v>
      </c>
      <c r="H992" s="382">
        <f ca="1"/>
        <v>0</v>
      </c>
      <c r="I992" s="382">
        <f ca="1"/>
        <v>0</v>
      </c>
      <c r="J992" s="382">
        <f ca="1"/>
        <v>0</v>
      </c>
      <c r="K992" s="382">
        <f ca="1"/>
        <v>0</v>
      </c>
      <c r="L992" s="764"/>
      <c r="M992" s="764"/>
      <c r="N992" s="764"/>
      <c r="O992" s="764"/>
      <c r="P992" s="385"/>
      <c r="Q992" s="745">
        <f ca="1">IF(F992&lt;&gt;0,+F992/'A-41'!D$78,0)</f>
        <v>0</v>
      </c>
      <c r="R992" s="745">
        <f ca="1">IF(G992&lt;&gt;0,+G992/'A-41'!E$78,0)</f>
        <v>0</v>
      </c>
      <c r="S992" s="745">
        <f ca="1">IF(H992&lt;&gt;0,+H992/'A-41'!F$78,0)</f>
        <v>0</v>
      </c>
      <c r="T992" s="745">
        <f ca="1">IF(I992&lt;&gt;0,+I992/'A-41'!G$78,0)</f>
        <v>0</v>
      </c>
      <c r="U992" s="745">
        <f ca="1">IF(J992&lt;&gt;0,+J992/'A-41'!H$78,0)</f>
        <v>0</v>
      </c>
      <c r="V992" s="745">
        <f ca="1">IF(K992&lt;&gt;0,+K992/'A-41'!I$78,0)</f>
        <v>0</v>
      </c>
    </row>
    <row r="993" spans="1:22" x14ac:dyDescent="0.2">
      <c r="A993" s="5"/>
      <c r="B993" s="249"/>
      <c r="C993" s="423">
        <v>0</v>
      </c>
      <c r="D993" s="424">
        <v>0</v>
      </c>
      <c r="E993" s="817">
        <v>0</v>
      </c>
      <c r="F993" s="385">
        <v>0</v>
      </c>
      <c r="G993" s="382">
        <v>0</v>
      </c>
      <c r="H993" s="382">
        <v>0</v>
      </c>
      <c r="I993" s="382">
        <v>0</v>
      </c>
      <c r="J993" s="382">
        <v>0</v>
      </c>
      <c r="K993" s="382">
        <v>0</v>
      </c>
      <c r="L993" s="764"/>
      <c r="M993" s="764"/>
      <c r="N993" s="764"/>
      <c r="O993" s="764"/>
      <c r="P993" s="385"/>
      <c r="Q993" s="745">
        <f>IF(F993&lt;&gt;0,+F993/'A-41'!D$79,0)</f>
        <v>0</v>
      </c>
      <c r="R993" s="745">
        <f>IF(G993&lt;&gt;0,+G993/'A-41'!E$79,0)</f>
        <v>0</v>
      </c>
      <c r="S993" s="745">
        <f>IF(H993&lt;&gt;0,+H993/'A-41'!F$79,0)</f>
        <v>0</v>
      </c>
      <c r="T993" s="745">
        <f>IF(I993&lt;&gt;0,+I993/'A-41'!G$79,0)</f>
        <v>0</v>
      </c>
      <c r="U993" s="745">
        <f>IF(J993&lt;&gt;0,+J993/'A-41'!H$79,0)</f>
        <v>0</v>
      </c>
      <c r="V993" s="745">
        <f>IF(K993&lt;&gt;0,+K993/'A-41'!I$79,0)</f>
        <v>0</v>
      </c>
    </row>
    <row r="994" spans="1:22" s="764" customFormat="1" x14ac:dyDescent="0.2">
      <c r="A994" s="5"/>
      <c r="B994" s="249"/>
      <c r="C994" s="423">
        <v>0</v>
      </c>
      <c r="D994" s="424">
        <v>0</v>
      </c>
      <c r="E994" s="817">
        <v>0</v>
      </c>
      <c r="F994" s="385">
        <v>0</v>
      </c>
      <c r="G994" s="382">
        <v>0</v>
      </c>
      <c r="H994" s="382">
        <v>0</v>
      </c>
      <c r="I994" s="382">
        <v>0</v>
      </c>
      <c r="J994" s="382">
        <v>0</v>
      </c>
      <c r="K994" s="382">
        <v>0</v>
      </c>
      <c r="P994" s="385"/>
      <c r="Q994" s="745">
        <f>IF(F994&lt;&gt;0,+F994/'A-41'!D$80,0)</f>
        <v>0</v>
      </c>
      <c r="R994" s="745">
        <f>IF(G994&lt;&gt;0,+G994/'A-41'!E$80,0)</f>
        <v>0</v>
      </c>
      <c r="S994" s="745">
        <f>IF(H994&lt;&gt;0,+H994/'A-41'!F$80,0)</f>
        <v>0</v>
      </c>
      <c r="T994" s="745">
        <f>IF(I994&lt;&gt;0,+I994/'A-41'!G$80,0)</f>
        <v>0</v>
      </c>
      <c r="U994" s="745">
        <f>IF(J994&lt;&gt;0,+J994/'A-41'!H$80,0)</f>
        <v>0</v>
      </c>
      <c r="V994" s="745">
        <f>IF(K994&lt;&gt;0,+K994/'A-41'!I$80,0)</f>
        <v>0</v>
      </c>
    </row>
    <row r="995" spans="1:22" s="764" customFormat="1" x14ac:dyDescent="0.2">
      <c r="A995" s="5"/>
      <c r="B995" s="249"/>
      <c r="C995" s="423">
        <v>0</v>
      </c>
      <c r="D995" s="424">
        <v>0</v>
      </c>
      <c r="E995" s="817">
        <v>0</v>
      </c>
      <c r="F995" s="385">
        <v>0</v>
      </c>
      <c r="G995" s="382">
        <v>0</v>
      </c>
      <c r="H995" s="382">
        <v>0</v>
      </c>
      <c r="I995" s="382">
        <v>0</v>
      </c>
      <c r="J995" s="382">
        <v>0</v>
      </c>
      <c r="K995" s="382">
        <v>0</v>
      </c>
      <c r="P995" s="385"/>
      <c r="Q995" s="745">
        <f>IF(F995&lt;&gt;0,+F995/'A-41'!D$81,0)</f>
        <v>0</v>
      </c>
      <c r="R995" s="745">
        <f>IF(G995&lt;&gt;0,+G995/'A-41'!E$81,0)</f>
        <v>0</v>
      </c>
      <c r="S995" s="745">
        <f>IF(H995&lt;&gt;0,+H995/'A-41'!F$81,0)</f>
        <v>0</v>
      </c>
      <c r="T995" s="745">
        <f>IF(I995&lt;&gt;0,+I995/'A-41'!G$81,0)</f>
        <v>0</v>
      </c>
      <c r="U995" s="745">
        <f>IF(J995&lt;&gt;0,+J995/'A-41'!H$81,0)</f>
        <v>0</v>
      </c>
      <c r="V995" s="745">
        <f>IF(K995&lt;&gt;0,+K995/'A-41'!I$81,0)</f>
        <v>0</v>
      </c>
    </row>
    <row r="996" spans="1:22" s="764" customFormat="1" x14ac:dyDescent="0.2">
      <c r="A996" s="5"/>
      <c r="B996" s="249"/>
      <c r="C996" s="423">
        <v>0</v>
      </c>
      <c r="D996" s="424">
        <v>0</v>
      </c>
      <c r="E996" s="817">
        <v>0</v>
      </c>
      <c r="F996" s="385">
        <v>0</v>
      </c>
      <c r="G996" s="382">
        <v>0</v>
      </c>
      <c r="H996" s="382">
        <v>0</v>
      </c>
      <c r="I996" s="382">
        <v>0</v>
      </c>
      <c r="J996" s="382">
        <v>0</v>
      </c>
      <c r="K996" s="382">
        <v>0</v>
      </c>
      <c r="P996" s="385"/>
      <c r="Q996" s="745">
        <f>IF(F996&lt;&gt;0,+F996/'A-41'!D$82,0)</f>
        <v>0</v>
      </c>
      <c r="R996" s="745">
        <f>IF(G996&lt;&gt;0,+G996/'A-41'!E$82,0)</f>
        <v>0</v>
      </c>
      <c r="S996" s="745">
        <f>IF(H996&lt;&gt;0,+H996/'A-41'!F$82,0)</f>
        <v>0</v>
      </c>
      <c r="T996" s="745">
        <f>IF(I996&lt;&gt;0,+I996/'A-41'!G$82,0)</f>
        <v>0</v>
      </c>
      <c r="U996" s="745">
        <f>IF(J996&lt;&gt;0,+J996/'A-41'!H$82,0)</f>
        <v>0</v>
      </c>
      <c r="V996" s="745">
        <f>IF(K996&lt;&gt;0,+K996/'A-41'!I$82,0)</f>
        <v>0</v>
      </c>
    </row>
    <row r="997" spans="1:22" x14ac:dyDescent="0.2">
      <c r="A997" s="5"/>
      <c r="B997" s="249"/>
      <c r="C997" s="422" t="s">
        <v>73</v>
      </c>
      <c r="D997" s="416"/>
      <c r="E997" s="818"/>
      <c r="F997" s="386"/>
      <c r="G997" s="384"/>
      <c r="H997" s="384"/>
      <c r="I997" s="384"/>
      <c r="J997" s="384"/>
      <c r="K997" s="384"/>
      <c r="P997" s="386"/>
      <c r="Q997" s="384"/>
      <c r="R997" s="384"/>
      <c r="S997" s="384"/>
      <c r="T997" s="384"/>
      <c r="U997" s="384"/>
      <c r="V997" s="384"/>
    </row>
    <row r="998" spans="1:22" s="744" customFormat="1" x14ac:dyDescent="0.2">
      <c r="A998" s="5"/>
      <c r="B998" s="249"/>
      <c r="C998" s="423" t="str">
        <f t="array" ref="C998:D1003">+'A-41'!$A$113:$B$119</f>
        <v>Labour</v>
      </c>
      <c r="D998" s="424" t="str">
        <v>Other</v>
      </c>
      <c r="E998" s="817">
        <f t="array" ref="E998:K1003" ca="1">+'A-41'!$N$113:$T$119</f>
        <v>0</v>
      </c>
      <c r="F998" s="385">
        <f ca="1"/>
        <v>0</v>
      </c>
      <c r="G998" s="382">
        <f ca="1"/>
        <v>0</v>
      </c>
      <c r="H998" s="382">
        <f ca="1"/>
        <v>0</v>
      </c>
      <c r="I998" s="382">
        <f ca="1"/>
        <v>0</v>
      </c>
      <c r="J998" s="382">
        <f ca="1"/>
        <v>0</v>
      </c>
      <c r="K998" s="382">
        <f ca="1"/>
        <v>0</v>
      </c>
      <c r="P998" s="385"/>
      <c r="Q998" s="745">
        <f ca="1">IF(F998&lt;&gt;0,+F998/'A-41'!D$113,0)</f>
        <v>0</v>
      </c>
      <c r="R998" s="745">
        <f ca="1">IF(G998&lt;&gt;0,+G998/'A-41'!E$113,0)</f>
        <v>0</v>
      </c>
      <c r="S998" s="745">
        <f ca="1">IF(H998&lt;&gt;0,+H998/'A-41'!F$113,0)</f>
        <v>0</v>
      </c>
      <c r="T998" s="745">
        <f ca="1">IF(I998&lt;&gt;0,+I998/'A-41'!G$113,0)</f>
        <v>0</v>
      </c>
      <c r="U998" s="745">
        <f ca="1">IF(J998&lt;&gt;0,+J998/'A-41'!H$113,0)</f>
        <v>0</v>
      </c>
      <c r="V998" s="745">
        <f ca="1">IF(K998&lt;&gt;0,+K998/'A-41'!I$113,0)</f>
        <v>0</v>
      </c>
    </row>
    <row r="999" spans="1:22" s="744" customFormat="1" x14ac:dyDescent="0.2">
      <c r="A999" s="5"/>
      <c r="B999" s="249"/>
      <c r="C999" s="423">
        <v>0</v>
      </c>
      <c r="D999" s="424">
        <v>0</v>
      </c>
      <c r="E999" s="817">
        <v>0</v>
      </c>
      <c r="F999" s="385">
        <v>0</v>
      </c>
      <c r="G999" s="382">
        <v>0</v>
      </c>
      <c r="H999" s="382">
        <v>0</v>
      </c>
      <c r="I999" s="382">
        <v>0</v>
      </c>
      <c r="J999" s="382">
        <v>0</v>
      </c>
      <c r="K999" s="382">
        <v>0</v>
      </c>
      <c r="P999" s="385"/>
      <c r="Q999" s="745">
        <f>IF(F999&lt;&gt;0,+F999/'A-41'!D$114,0)</f>
        <v>0</v>
      </c>
      <c r="R999" s="745">
        <f>IF(G999&lt;&gt;0,+G999/'A-41'!E$114,0)</f>
        <v>0</v>
      </c>
      <c r="S999" s="745">
        <f>IF(H999&lt;&gt;0,+H999/'A-41'!F$114,0)</f>
        <v>0</v>
      </c>
      <c r="T999" s="745">
        <f>IF(I999&lt;&gt;0,+I999/'A-41'!G$114,0)</f>
        <v>0</v>
      </c>
      <c r="U999" s="745">
        <f>IF(J999&lt;&gt;0,+J999/'A-41'!H$114,0)</f>
        <v>0</v>
      </c>
      <c r="V999" s="745">
        <f>IF(K999&lt;&gt;0,+K999/'A-41'!I$114,0)</f>
        <v>0</v>
      </c>
    </row>
    <row r="1000" spans="1:22" s="744" customFormat="1" x14ac:dyDescent="0.2">
      <c r="A1000" s="5"/>
      <c r="B1000" s="249"/>
      <c r="C1000" s="423">
        <v>0</v>
      </c>
      <c r="D1000" s="424">
        <v>0</v>
      </c>
      <c r="E1000" s="817">
        <v>0</v>
      </c>
      <c r="F1000" s="385">
        <v>0</v>
      </c>
      <c r="G1000" s="382">
        <v>0</v>
      </c>
      <c r="H1000" s="382">
        <v>0</v>
      </c>
      <c r="I1000" s="382">
        <v>0</v>
      </c>
      <c r="J1000" s="382">
        <v>0</v>
      </c>
      <c r="K1000" s="382">
        <v>0</v>
      </c>
      <c r="P1000" s="385"/>
      <c r="Q1000" s="745">
        <f>IF(F1000&lt;&gt;0,+F1000/'A-41'!D$115,0)</f>
        <v>0</v>
      </c>
      <c r="R1000" s="745">
        <f>IF(G1000&lt;&gt;0,+G1000/'A-41'!E$115,0)</f>
        <v>0</v>
      </c>
      <c r="S1000" s="745">
        <f>IF(H1000&lt;&gt;0,+H1000/'A-41'!F$115,0)</f>
        <v>0</v>
      </c>
      <c r="T1000" s="745">
        <f>IF(I1000&lt;&gt;0,+I1000/'A-41'!G$115,0)</f>
        <v>0</v>
      </c>
      <c r="U1000" s="745">
        <f>IF(J1000&lt;&gt;0,+J1000/'A-41'!H$115,0)</f>
        <v>0</v>
      </c>
      <c r="V1000" s="745">
        <f>IF(K1000&lt;&gt;0,+K1000/'A-41'!I$115,0)</f>
        <v>0</v>
      </c>
    </row>
    <row r="1001" spans="1:22" s="744" customFormat="1" x14ac:dyDescent="0.2">
      <c r="A1001" s="5"/>
      <c r="B1001" s="249"/>
      <c r="C1001" s="423">
        <v>0</v>
      </c>
      <c r="D1001" s="424">
        <v>0</v>
      </c>
      <c r="E1001" s="817">
        <v>0</v>
      </c>
      <c r="F1001" s="385">
        <v>0</v>
      </c>
      <c r="G1001" s="382">
        <v>0</v>
      </c>
      <c r="H1001" s="382">
        <v>0</v>
      </c>
      <c r="I1001" s="382">
        <v>0</v>
      </c>
      <c r="J1001" s="382">
        <v>0</v>
      </c>
      <c r="K1001" s="382">
        <v>0</v>
      </c>
      <c r="P1001" s="385"/>
      <c r="Q1001" s="745">
        <f>IF(F1001&lt;&gt;0,+F1001/'A-41'!D$116,0)</f>
        <v>0</v>
      </c>
      <c r="R1001" s="745">
        <f>IF(G1001&lt;&gt;0,+G1001/'A-41'!E$116,0)</f>
        <v>0</v>
      </c>
      <c r="S1001" s="745">
        <f>IF(H1001&lt;&gt;0,+H1001/'A-41'!F$116,0)</f>
        <v>0</v>
      </c>
      <c r="T1001" s="745">
        <f>IF(I1001&lt;&gt;0,+I1001/'A-41'!G$116,0)</f>
        <v>0</v>
      </c>
      <c r="U1001" s="745">
        <f>IF(J1001&lt;&gt;0,+J1001/'A-41'!H$116,0)</f>
        <v>0</v>
      </c>
      <c r="V1001" s="745">
        <f>IF(K1001&lt;&gt;0,+K1001/'A-41'!I$116,0)</f>
        <v>0</v>
      </c>
    </row>
    <row r="1002" spans="1:22" s="744" customFormat="1" x14ac:dyDescent="0.2">
      <c r="A1002" s="5"/>
      <c r="B1002" s="249"/>
      <c r="C1002" s="423">
        <v>0</v>
      </c>
      <c r="D1002" s="424">
        <v>0</v>
      </c>
      <c r="E1002" s="817">
        <v>0</v>
      </c>
      <c r="F1002" s="385">
        <v>0</v>
      </c>
      <c r="G1002" s="382">
        <v>0</v>
      </c>
      <c r="H1002" s="382">
        <v>0</v>
      </c>
      <c r="I1002" s="382">
        <v>0</v>
      </c>
      <c r="J1002" s="382">
        <v>0</v>
      </c>
      <c r="K1002" s="382">
        <v>0</v>
      </c>
      <c r="P1002" s="385"/>
      <c r="Q1002" s="745">
        <f>IF(F1002&lt;&gt;0,+F1002/'A-41'!D$117,0)</f>
        <v>0</v>
      </c>
      <c r="R1002" s="745">
        <f>IF(G1002&lt;&gt;0,+G1002/'A-41'!E$117,0)</f>
        <v>0</v>
      </c>
      <c r="S1002" s="745">
        <f>IF(H1002&lt;&gt;0,+H1002/'A-41'!F$117,0)</f>
        <v>0</v>
      </c>
      <c r="T1002" s="745">
        <f>IF(I1002&lt;&gt;0,+I1002/'A-41'!G$117,0)</f>
        <v>0</v>
      </c>
      <c r="U1002" s="745">
        <f>IF(J1002&lt;&gt;0,+J1002/'A-41'!H$117,0)</f>
        <v>0</v>
      </c>
      <c r="V1002" s="745">
        <f>IF(K1002&lt;&gt;0,+K1002/'A-41'!I$117,0)</f>
        <v>0</v>
      </c>
    </row>
    <row r="1003" spans="1:22" s="744" customFormat="1" x14ac:dyDescent="0.2">
      <c r="A1003" s="5"/>
      <c r="B1003" s="249"/>
      <c r="C1003" s="423">
        <v>0</v>
      </c>
      <c r="D1003" s="424">
        <v>0</v>
      </c>
      <c r="E1003" s="817">
        <v>0</v>
      </c>
      <c r="F1003" s="385">
        <v>0</v>
      </c>
      <c r="G1003" s="382">
        <v>0</v>
      </c>
      <c r="H1003" s="382">
        <v>0</v>
      </c>
      <c r="I1003" s="382">
        <v>0</v>
      </c>
      <c r="J1003" s="382">
        <v>0</v>
      </c>
      <c r="K1003" s="382">
        <v>0</v>
      </c>
      <c r="P1003" s="385"/>
      <c r="Q1003" s="745">
        <f>IF(F1003&lt;&gt;0,+F1003/'A-41'!D$118,0)</f>
        <v>0</v>
      </c>
      <c r="R1003" s="745">
        <f>IF(G1003&lt;&gt;0,+G1003/'A-41'!E$118,0)</f>
        <v>0</v>
      </c>
      <c r="S1003" s="745">
        <f>IF(H1003&lt;&gt;0,+H1003/'A-41'!F$118,0)</f>
        <v>0</v>
      </c>
      <c r="T1003" s="745">
        <f>IF(I1003&lt;&gt;0,+I1003/'A-41'!G$118,0)</f>
        <v>0</v>
      </c>
      <c r="U1003" s="745">
        <f>IF(J1003&lt;&gt;0,+J1003/'A-41'!H$118,0)</f>
        <v>0</v>
      </c>
      <c r="V1003" s="745">
        <f>IF(K1003&lt;&gt;0,+K1003/'A-41'!I$118,0)</f>
        <v>0</v>
      </c>
    </row>
    <row r="1004" spans="1:22" ht="17.25" customHeight="1" thickBot="1" x14ac:dyDescent="0.25">
      <c r="B1004" s="250"/>
      <c r="C1004" s="435" t="str">
        <f>CONCATENATE("Total ", +C928:C928)</f>
        <v xml:space="preserve">Total Other </v>
      </c>
      <c r="D1004" s="418"/>
      <c r="E1004" s="314">
        <f ca="1">SUBTOTAL(9,E928:E1003)</f>
        <v>0</v>
      </c>
      <c r="F1004" s="314">
        <f t="shared" ref="F1004:K1004" ca="1" si="11">SUBTOTAL(9,F928:F1003)</f>
        <v>0</v>
      </c>
      <c r="G1004" s="314">
        <f t="shared" ca="1" si="11"/>
        <v>7.620027600651598E-2</v>
      </c>
      <c r="H1004" s="314">
        <f t="shared" ca="1" si="11"/>
        <v>0.15577450979535462</v>
      </c>
      <c r="I1004" s="314">
        <f t="shared" ca="1" si="11"/>
        <v>0.23327073034088083</v>
      </c>
      <c r="J1004" s="314">
        <f t="shared" ca="1" si="11"/>
        <v>0.30714309339542722</v>
      </c>
      <c r="K1004" s="314">
        <f t="shared" ca="1" si="11"/>
        <v>0.37690389731066237</v>
      </c>
      <c r="P1004" s="313"/>
      <c r="Q1004" s="314"/>
      <c r="R1004" s="314"/>
      <c r="S1004" s="314"/>
      <c r="T1004" s="314"/>
      <c r="U1004" s="314"/>
      <c r="V1004" s="314"/>
    </row>
    <row r="1005" spans="1:22" ht="16.5" thickBot="1" x14ac:dyDescent="0.25">
      <c r="B1005" s="269"/>
      <c r="C1005" s="453" t="s">
        <v>246</v>
      </c>
      <c r="D1005" s="465"/>
      <c r="E1005" s="459">
        <f t="shared" ref="E1005:K1005" ca="1" si="12">SUBTOTAL(9,E373:E1004)</f>
        <v>0</v>
      </c>
      <c r="F1005" s="459">
        <f t="shared" ca="1" si="12"/>
        <v>0</v>
      </c>
      <c r="G1005" s="459">
        <f t="shared" ca="1" si="12"/>
        <v>1.1106466421519832</v>
      </c>
      <c r="H1005" s="459">
        <f t="shared" ca="1" si="12"/>
        <v>2.2687443528643869</v>
      </c>
      <c r="I1005" s="459">
        <f t="shared" ca="1" si="12"/>
        <v>3.3953533050247646</v>
      </c>
      <c r="J1005" s="459">
        <f t="shared" ca="1" si="12"/>
        <v>4.4695549043212894</v>
      </c>
      <c r="K1005" s="459">
        <f t="shared" ca="1" si="12"/>
        <v>5.4842849618772602</v>
      </c>
      <c r="P1005" s="459"/>
      <c r="Q1005" s="459"/>
      <c r="R1005" s="459"/>
      <c r="S1005" s="459"/>
      <c r="T1005" s="459"/>
      <c r="U1005" s="459"/>
      <c r="V1005" s="459"/>
    </row>
    <row r="1006" spans="1:22" x14ac:dyDescent="0.2">
      <c r="B1006" s="249"/>
      <c r="C1006" s="460"/>
      <c r="D1006" s="468"/>
      <c r="E1006" s="461"/>
      <c r="F1006" s="461"/>
      <c r="G1006" s="461"/>
      <c r="H1006" s="461"/>
      <c r="I1006" s="461"/>
      <c r="J1006" s="461"/>
      <c r="K1006" s="461"/>
      <c r="P1006" s="461"/>
      <c r="Q1006" s="461"/>
      <c r="R1006" s="461"/>
      <c r="S1006" s="461"/>
      <c r="T1006" s="461"/>
      <c r="U1006" s="461"/>
      <c r="V1006" s="461"/>
    </row>
    <row r="1007" spans="1:22" ht="32.25" thickBot="1" x14ac:dyDescent="0.25">
      <c r="B1007" s="269"/>
      <c r="C1007" s="453" t="s">
        <v>247</v>
      </c>
      <c r="D1007" s="465"/>
      <c r="E1007" s="459">
        <f t="shared" ref="E1007:K1007" ca="1" si="13">SUBTOTAL(9,E9:E1004)</f>
        <v>0</v>
      </c>
      <c r="F1007" s="459">
        <f t="shared" ca="1" si="13"/>
        <v>0</v>
      </c>
      <c r="G1007" s="459">
        <f t="shared" ca="1" si="13"/>
        <v>3.5402837678597865</v>
      </c>
      <c r="H1007" s="459">
        <f t="shared" ca="1" si="13"/>
        <v>7.2355968640726633</v>
      </c>
      <c r="I1007" s="459">
        <f t="shared" ca="1" si="13"/>
        <v>10.83316398603481</v>
      </c>
      <c r="J1007" s="459">
        <f t="shared" ca="1" si="13"/>
        <v>14.262777471578884</v>
      </c>
      <c r="K1007" s="459">
        <f t="shared" ca="1" si="13"/>
        <v>17.501822820291867</v>
      </c>
      <c r="P1007" s="459"/>
      <c r="Q1007" s="459"/>
      <c r="R1007" s="459"/>
      <c r="S1007" s="459"/>
      <c r="T1007" s="459"/>
      <c r="U1007" s="459"/>
      <c r="V1007" s="459"/>
    </row>
    <row r="1008" spans="1:22" x14ac:dyDescent="0.2">
      <c r="E1008" s="17"/>
      <c r="F1008" s="17"/>
      <c r="G1008" s="17"/>
      <c r="H1008" s="17"/>
      <c r="I1008" s="17"/>
      <c r="J1008" s="17"/>
      <c r="K1008" s="17"/>
    </row>
    <row r="1011" spans="2:11" x14ac:dyDescent="0.2">
      <c r="B1011" s="2"/>
    </row>
    <row r="1016" spans="2:11" ht="13.5" thickBot="1" x14ac:dyDescent="0.25"/>
    <row r="1017" spans="2:11" x14ac:dyDescent="0.2">
      <c r="B1017" s="325" t="s">
        <v>261</v>
      </c>
      <c r="C1017" s="316"/>
      <c r="D1017" s="316"/>
      <c r="E1017" s="316"/>
      <c r="F1017" s="316"/>
      <c r="G1017" s="316"/>
      <c r="H1017" s="316"/>
      <c r="I1017" s="316"/>
      <c r="J1017" s="316"/>
      <c r="K1017" s="317"/>
    </row>
    <row r="1018" spans="2:11" x14ac:dyDescent="0.2">
      <c r="B1018" s="318" t="s">
        <v>335</v>
      </c>
      <c r="C1018" s="67"/>
      <c r="D1018" s="67"/>
      <c r="E1018" s="67"/>
      <c r="F1018" s="67"/>
      <c r="G1018" s="67"/>
      <c r="H1018" s="67"/>
      <c r="I1018" s="67"/>
      <c r="J1018" s="67"/>
      <c r="K1018" s="515"/>
    </row>
    <row r="1019" spans="2:11" x14ac:dyDescent="0.2">
      <c r="B1019" s="318"/>
      <c r="C1019" s="67" t="s">
        <v>396</v>
      </c>
      <c r="D1019" s="67"/>
      <c r="E1019" s="284">
        <f ca="1">ROUND(+E1005-'R3'!C48-'R3'!C59,3)</f>
        <v>0</v>
      </c>
      <c r="F1019" s="284">
        <f ca="1">ROUND(+F1005-'R3'!D48-'R3'!D59,3)</f>
        <v>0</v>
      </c>
      <c r="G1019" s="284">
        <f ca="1">ROUND(+G1005-'R3'!E48-'R3'!E59,3)</f>
        <v>0</v>
      </c>
      <c r="H1019" s="284">
        <f ca="1">ROUND(+H1005-'R3'!F48-'R3'!F59,3)</f>
        <v>0</v>
      </c>
      <c r="I1019" s="284">
        <f ca="1">ROUND(+I1005-'R3'!G48-'R3'!G59,3)</f>
        <v>0</v>
      </c>
      <c r="J1019" s="284">
        <f ca="1">ROUND(+J1005-'R3'!H48-'R3'!H59,3)</f>
        <v>0</v>
      </c>
      <c r="K1019" s="516">
        <f ca="1">ROUND(+K1005-'R3'!I48-'R3'!I59,3)</f>
        <v>0</v>
      </c>
    </row>
    <row r="1020" spans="2:11" x14ac:dyDescent="0.2">
      <c r="B1020" s="318"/>
      <c r="C1020" s="67" t="s">
        <v>397</v>
      </c>
      <c r="D1020" s="67"/>
      <c r="E1020" s="284">
        <f ca="1">ROUND(+E371-'R2'!C48-'R2'!C59,3)</f>
        <v>0</v>
      </c>
      <c r="F1020" s="284">
        <f ca="1">ROUND(+F371-'R2'!D48-'R2'!D59,3)</f>
        <v>0</v>
      </c>
      <c r="G1020" s="517">
        <f ca="1">ROUND(+G371-'R2'!E48-'R2'!E59,3)</f>
        <v>0</v>
      </c>
      <c r="H1020" s="284">
        <f ca="1">ROUND(+H371-'R2'!F48-'R2'!F59,3)</f>
        <v>0</v>
      </c>
      <c r="I1020" s="284">
        <f ca="1">ROUND(+I371-'R2'!G48-'R2'!G59,3)</f>
        <v>0</v>
      </c>
      <c r="J1020" s="284">
        <f ca="1">ROUND(+J371-'R2'!H48-'R2'!H59,3)</f>
        <v>0</v>
      </c>
      <c r="K1020" s="516">
        <f ca="1">ROUND(+K371-'R2'!I48-'R2'!I59,3)</f>
        <v>0</v>
      </c>
    </row>
    <row r="1021" spans="2:11" ht="13.5" thickBot="1" x14ac:dyDescent="0.25">
      <c r="B1021" s="321"/>
      <c r="C1021" s="322"/>
      <c r="D1021" s="322"/>
      <c r="E1021" s="322"/>
      <c r="F1021" s="322"/>
      <c r="G1021" s="322"/>
      <c r="H1021" s="322"/>
      <c r="I1021" s="322"/>
      <c r="J1021" s="322"/>
      <c r="K1021" s="323"/>
    </row>
    <row r="1024" spans="2:11" ht="15" x14ac:dyDescent="0.25">
      <c r="B1024" s="697" t="s">
        <v>526</v>
      </c>
      <c r="C1024" s="689"/>
      <c r="D1024" s="689"/>
      <c r="E1024" s="689"/>
      <c r="F1024" s="689"/>
      <c r="G1024" s="689"/>
      <c r="H1024" s="689"/>
      <c r="I1024" s="689"/>
      <c r="J1024" s="689"/>
      <c r="K1024" s="690"/>
    </row>
    <row r="1025" spans="2:11" ht="13.5" x14ac:dyDescent="0.25">
      <c r="B1025" s="691" t="s">
        <v>528</v>
      </c>
      <c r="C1025" s="692"/>
      <c r="D1025" s="692"/>
      <c r="E1025" s="692"/>
      <c r="F1025" s="692"/>
      <c r="G1025" s="692"/>
      <c r="H1025" s="692"/>
      <c r="I1025" s="692"/>
      <c r="J1025" s="692"/>
      <c r="K1025" s="693"/>
    </row>
    <row r="1026" spans="2:11" ht="13.5" x14ac:dyDescent="0.25">
      <c r="B1026" s="691"/>
      <c r="C1026" s="692"/>
      <c r="D1026" s="692"/>
      <c r="E1026" s="692"/>
      <c r="F1026" s="692"/>
      <c r="G1026" s="692"/>
      <c r="H1026" s="692"/>
      <c r="I1026" s="692"/>
      <c r="J1026" s="692"/>
      <c r="K1026" s="693"/>
    </row>
    <row r="1027" spans="2:11" ht="13.5" x14ac:dyDescent="0.25">
      <c r="B1027" s="691" t="s">
        <v>336</v>
      </c>
      <c r="C1027" s="692"/>
      <c r="D1027" s="692"/>
      <c r="E1027" s="692"/>
      <c r="F1027" s="692"/>
      <c r="G1027" s="692"/>
      <c r="H1027" s="692"/>
      <c r="I1027" s="692"/>
      <c r="J1027" s="692"/>
      <c r="K1027" s="693"/>
    </row>
    <row r="1028" spans="2:11" ht="13.5" x14ac:dyDescent="0.25">
      <c r="B1028" s="691" t="s">
        <v>337</v>
      </c>
      <c r="C1028" s="692"/>
      <c r="D1028" s="692"/>
      <c r="E1028" s="692"/>
      <c r="F1028" s="692"/>
      <c r="G1028" s="692"/>
      <c r="H1028" s="692"/>
      <c r="I1028" s="692"/>
      <c r="J1028" s="692"/>
      <c r="K1028" s="693"/>
    </row>
    <row r="1029" spans="2:11" ht="13.5" x14ac:dyDescent="0.25">
      <c r="B1029" s="691" t="s">
        <v>524</v>
      </c>
      <c r="C1029" s="692"/>
      <c r="D1029" s="692"/>
      <c r="E1029" s="692"/>
      <c r="F1029" s="692"/>
      <c r="G1029" s="692"/>
      <c r="H1029" s="692"/>
      <c r="I1029" s="692"/>
      <c r="J1029" s="692"/>
      <c r="K1029" s="693"/>
    </row>
    <row r="1030" spans="2:11" ht="13.5" x14ac:dyDescent="0.25">
      <c r="B1030" s="691" t="s">
        <v>525</v>
      </c>
      <c r="C1030" s="692"/>
      <c r="D1030" s="692"/>
      <c r="E1030" s="692"/>
      <c r="F1030" s="692"/>
      <c r="G1030" s="692"/>
      <c r="H1030" s="692"/>
      <c r="I1030" s="692"/>
      <c r="J1030" s="692"/>
      <c r="K1030" s="693"/>
    </row>
    <row r="1031" spans="2:11" ht="13.5" x14ac:dyDescent="0.25">
      <c r="B1031" s="694"/>
      <c r="C1031" s="695"/>
      <c r="D1031" s="695"/>
      <c r="E1031" s="695"/>
      <c r="F1031" s="695"/>
      <c r="G1031" s="695"/>
      <c r="H1031" s="695"/>
      <c r="I1031" s="695"/>
      <c r="J1031" s="695"/>
      <c r="K1031" s="696"/>
    </row>
  </sheetData>
  <sheetProtection formatColumns="0" formatRows="0"/>
  <phoneticPr fontId="0" type="noConversion"/>
  <conditionalFormatting sqref="E1019:K1020">
    <cfRule type="cellIs" dxfId="37" priority="1" stopIfTrue="1" operator="equal">
      <formula>0</formula>
    </cfRule>
    <cfRule type="cellIs" dxfId="36" priority="2" stopIfTrue="1" operator="notEqual">
      <formula>0</formula>
    </cfRule>
  </conditionalFormatting>
  <pageMargins left="0.46" right="0.24" top="0.55000000000000004" bottom="0.64" header="0.24" footer="0.2"/>
  <pageSetup paperSize="9" scale="68" fitToHeight="0" orientation="portrait" r:id="rId1"/>
  <headerFooter alignWithMargins="0">
    <oddFooter>&amp;L&amp;8&amp;F
&amp;A
Printed: &amp;T on &amp;D&amp;C&amp;8Page &amp;P of &amp;N</oddFooter>
  </headerFooter>
  <rowBreaks count="8" manualBreakCount="8">
    <brk id="111" min="1" max="10" man="1"/>
    <brk id="157" min="1" max="18" man="1"/>
    <brk id="278" min="1" max="10" man="1"/>
    <brk id="372" min="1" max="18" man="1"/>
    <brk id="558" min="1" max="10" man="1"/>
    <brk id="682" min="1" max="10" man="1"/>
    <brk id="804" min="1" max="10" man="1"/>
    <brk id="927" min="1" max="10" man="1"/>
  </rowBreaks>
  <customProperties>
    <customPr name="_pios_id" r:id="rId2"/>
  </customProperties>
</worksheet>
</file>

<file path=xl/worksheets/sheet8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0-000000000000}">
  <sheetPr codeName="Sheet101">
    <tabColor indexed="12"/>
    <pageSetUpPr fitToPage="1"/>
  </sheetPr>
  <dimension ref="A1:AG68"/>
  <sheetViews>
    <sheetView showGridLines="0" workbookViewId="0">
      <selection activeCell="M4" sqref="M4"/>
    </sheetView>
  </sheetViews>
  <sheetFormatPr defaultRowHeight="12.75" x14ac:dyDescent="0.2"/>
  <cols>
    <col min="1" max="1" width="4.28515625" customWidth="1"/>
    <col min="2" max="2" width="41.85546875" customWidth="1"/>
    <col min="3" max="3" width="9.42578125" hidden="1" customWidth="1"/>
    <col min="4" max="9" width="9.28515625" customWidth="1"/>
    <col min="10" max="10" width="2.42578125" customWidth="1"/>
    <col min="11" max="12" width="2.140625" customWidth="1"/>
    <col min="14" max="18" width="10" customWidth="1"/>
  </cols>
  <sheetData>
    <row r="1" spans="1:32" ht="20.25" x14ac:dyDescent="0.3">
      <c r="A1" s="2" t="s">
        <v>338</v>
      </c>
      <c r="B1" s="7" t="s">
        <v>357</v>
      </c>
      <c r="M1" s="7" t="s">
        <v>444</v>
      </c>
    </row>
    <row r="2" spans="1:32" x14ac:dyDescent="0.2">
      <c r="B2" t="s">
        <v>399</v>
      </c>
    </row>
    <row r="4" spans="1:32" x14ac:dyDescent="0.2">
      <c r="T4" s="601" t="s">
        <v>445</v>
      </c>
      <c r="U4" s="602"/>
      <c r="V4" s="602"/>
      <c r="W4" s="602"/>
      <c r="X4" s="602"/>
      <c r="Y4" s="603"/>
    </row>
    <row r="5" spans="1:32" ht="15.75" x14ac:dyDescent="0.25">
      <c r="B5" s="426" t="s">
        <v>102</v>
      </c>
      <c r="C5" s="427"/>
      <c r="D5" s="427"/>
      <c r="E5" s="427"/>
      <c r="F5" s="427"/>
      <c r="G5" s="427"/>
      <c r="H5" s="427"/>
      <c r="J5" s="427"/>
      <c r="K5" s="21"/>
      <c r="T5" s="589" t="s">
        <v>446</v>
      </c>
      <c r="U5" s="67"/>
      <c r="V5" s="67"/>
      <c r="W5" s="67"/>
      <c r="X5" s="67"/>
      <c r="Y5" s="590"/>
      <c r="AA5" s="2" t="s">
        <v>454</v>
      </c>
    </row>
    <row r="6" spans="1:32" ht="13.5" thickBot="1" x14ac:dyDescent="0.25">
      <c r="B6" s="427"/>
      <c r="C6" s="427"/>
      <c r="D6" s="427"/>
      <c r="E6" s="427"/>
      <c r="F6" s="427"/>
      <c r="G6" s="427"/>
      <c r="H6" s="427"/>
      <c r="I6" s="472" t="str">
        <f>+LU_BaseYearDollars</f>
        <v>($M) 2017/18 dollars</v>
      </c>
      <c r="J6" s="427"/>
      <c r="K6" s="21"/>
      <c r="M6" s="427"/>
      <c r="N6" s="427"/>
      <c r="O6" s="427"/>
      <c r="P6" s="427"/>
      <c r="Q6" s="427"/>
      <c r="R6" s="472" t="str">
        <f>+LU_BaseYearDollars</f>
        <v>($M) 2017/18 dollars</v>
      </c>
      <c r="T6" s="591"/>
      <c r="U6" s="592"/>
      <c r="V6" s="592"/>
      <c r="W6" s="592"/>
      <c r="X6" s="592"/>
      <c r="Y6" s="639" t="str">
        <f>+LU_BaseYearDollars</f>
        <v>($M) 2017/18 dollars</v>
      </c>
    </row>
    <row r="7" spans="1:32" ht="13.5" thickBot="1" x14ac:dyDescent="0.25">
      <c r="B7" s="469"/>
      <c r="C7" s="437" t="str">
        <f t="array" ref="C7:I7">LU_TemplateYearHeader2</f>
        <v>2018/19</v>
      </c>
      <c r="D7" s="437" t="str">
        <v>2019/20</v>
      </c>
      <c r="E7" s="437" t="str">
        <v>2020/21</v>
      </c>
      <c r="F7" s="437" t="str">
        <v>2021/22</v>
      </c>
      <c r="G7" s="437" t="str">
        <v>2022/23</v>
      </c>
      <c r="H7" s="437" t="str">
        <v>2023/24</v>
      </c>
      <c r="I7" s="437" t="str">
        <v>2024/25</v>
      </c>
      <c r="J7" s="428"/>
      <c r="K7" s="21"/>
      <c r="M7" s="437" t="str">
        <f>+'Ref-1'!P$39</f>
        <v>2019/20</v>
      </c>
      <c r="N7" s="437" t="str">
        <f>+'Ref-1'!Q$39</f>
        <v>2020/21</v>
      </c>
      <c r="O7" s="437" t="str">
        <f>+'Ref-1'!R$39</f>
        <v>2021/22</v>
      </c>
      <c r="P7" s="437" t="str">
        <f>+'Ref-1'!S$39</f>
        <v>2022/23</v>
      </c>
      <c r="Q7" s="437" t="str">
        <f>+'Ref-1'!T$39</f>
        <v>2023/24</v>
      </c>
      <c r="R7" s="437" t="str">
        <f>+'Ref-1'!U$39</f>
        <v>2024/25</v>
      </c>
      <c r="T7" s="437" t="str">
        <f>+'Ref-1'!P$39</f>
        <v>2019/20</v>
      </c>
      <c r="U7" s="437" t="str">
        <f>+'Ref-1'!Q$39</f>
        <v>2020/21</v>
      </c>
      <c r="V7" s="437" t="str">
        <f>+'Ref-1'!R$39</f>
        <v>2021/22</v>
      </c>
      <c r="W7" s="437" t="str">
        <f>+'Ref-1'!S$39</f>
        <v>2022/23</v>
      </c>
      <c r="X7" s="437" t="str">
        <f>+'Ref-1'!T$39</f>
        <v>2023/24</v>
      </c>
      <c r="Y7" s="437" t="str">
        <f>+'Ref-1'!U$39</f>
        <v>2024/25</v>
      </c>
      <c r="AA7" s="437" t="str">
        <f>+'Ref-1'!P$39</f>
        <v>2019/20</v>
      </c>
      <c r="AB7" s="437" t="str">
        <f>+'Ref-1'!Q$39</f>
        <v>2020/21</v>
      </c>
      <c r="AC7" s="437" t="str">
        <f>+'Ref-1'!R$39</f>
        <v>2021/22</v>
      </c>
      <c r="AD7" s="437" t="str">
        <f>+'Ref-1'!S$39</f>
        <v>2022/23</v>
      </c>
      <c r="AE7" s="437" t="str">
        <f>+'Ref-1'!T$39</f>
        <v>2023/24</v>
      </c>
      <c r="AF7" s="437" t="str">
        <f>+'Ref-1'!U$39</f>
        <v>2024/25</v>
      </c>
    </row>
    <row r="8" spans="1:32" x14ac:dyDescent="0.2">
      <c r="B8" s="429" t="str">
        <f>+'I-7 Escalations'!B11</f>
        <v>Labour</v>
      </c>
      <c r="C8" s="425">
        <f ca="1">SUMIF('R5 Escalations'!$C$9:$C$1003,$B8,'R5 Escalations'!E$9:E$1003)</f>
        <v>0</v>
      </c>
      <c r="D8" s="425">
        <f ca="1">SUMIF('R5 Escalations'!$C$9:$C$1003,$B8,'R5 Escalations'!F$9:F$1003)</f>
        <v>0</v>
      </c>
      <c r="E8" s="425">
        <f ca="1">SUMIF('R5 Escalations'!$C$9:$C$1003,$B8,'R5 Escalations'!G$9:G$1003)</f>
        <v>1.2401514842972179</v>
      </c>
      <c r="F8" s="425">
        <f ca="1">SUMIF('R5 Escalations'!$C$9:$C$1003,$B8,'R5 Escalations'!H$9:H$1003)</f>
        <v>2.9653317568569477</v>
      </c>
      <c r="G8" s="425">
        <f ca="1">SUMIF('R5 Escalations'!$C$9:$C$1003,$B8,'R5 Escalations'!I$9:I$1003)</f>
        <v>4.9560428246853565</v>
      </c>
      <c r="H8" s="425">
        <f ca="1">SUMIF('R5 Escalations'!$C$9:$C$1003,$B8,'R5 Escalations'!J$9:J$1003)</f>
        <v>6.7851603070373399</v>
      </c>
      <c r="I8" s="425">
        <f ca="1">SUMIF('R5 Escalations'!$C$9:$C$1003,$B8,'R5 Escalations'!K$9:K$1003)</f>
        <v>8.4337198533559743</v>
      </c>
      <c r="J8" s="29"/>
      <c r="K8" s="21"/>
      <c r="M8" s="425">
        <f ca="1">SUMIF('R5 Escalations'!$C$9:$C$1003,$B8,'R5 Escalations'!Q$9:Q$1003)</f>
        <v>0</v>
      </c>
      <c r="N8" s="425">
        <f ca="1">SUMIF('R5 Escalations'!$C$9:$C$1003,$B8,'R5 Escalations'!R$9:R$1003)</f>
        <v>266.15204517479771</v>
      </c>
      <c r="O8" s="425">
        <f ca="1">SUMIF('R5 Escalations'!$C$9:$C$1003,$B8,'R5 Escalations'!S$9:S$1003)</f>
        <v>268.11430561169215</v>
      </c>
      <c r="P8" s="425">
        <f ca="1">SUMIF('R5 Escalations'!$C$9:$C$1003,$B8,'R5 Escalations'!T$9:T$1003)</f>
        <v>269.71474088435764</v>
      </c>
      <c r="Q8" s="425">
        <f ca="1">SUMIF('R5 Escalations'!$C$9:$C$1003,$B8,'R5 Escalations'!U$9:U$1003)</f>
        <v>271.30884151999271</v>
      </c>
      <c r="R8" s="425">
        <f ca="1">SUMIF('R5 Escalations'!$C$9:$C$1003,$B8,'R5 Escalations'!V$9:V$1003)</f>
        <v>272.89297195425121</v>
      </c>
      <c r="T8" s="593">
        <f t="shared" ref="T8:Y10" ca="1" si="0">+M8*AA8</f>
        <v>0</v>
      </c>
      <c r="U8" s="594">
        <f t="shared" ca="1" si="0"/>
        <v>1.2401514842972177</v>
      </c>
      <c r="V8" s="594">
        <f t="shared" ca="1" si="0"/>
        <v>2.9653317568569508</v>
      </c>
      <c r="W8" s="594">
        <f t="shared" ca="1" si="0"/>
        <v>4.9560428246853601</v>
      </c>
      <c r="X8" s="594">
        <f t="shared" ca="1" si="0"/>
        <v>6.785160307037339</v>
      </c>
      <c r="Y8" s="595">
        <f t="shared" ca="1" si="0"/>
        <v>8.4337198533559761</v>
      </c>
      <c r="AA8" s="103">
        <f>+'I-7 Escalations'!D11</f>
        <v>0</v>
      </c>
      <c r="AB8" s="103">
        <f>(+'I-7 Escalations'!E11+1)*(1+AA8)-1</f>
        <v>4.6595602279995152E-3</v>
      </c>
      <c r="AC8" s="103">
        <f>(+'I-7 Escalations'!F11+1)*(1+AB8)-1</f>
        <v>1.1059953515317522E-2</v>
      </c>
      <c r="AD8" s="103">
        <f>(+'I-7 Escalations'!G11+1)*(1+AC8)-1</f>
        <v>1.8375127768082589E-2</v>
      </c>
      <c r="AE8" s="103">
        <f>(+'I-7 Escalations'!H11+1)*(1+AD8)-1</f>
        <v>2.5008990746574478E-2</v>
      </c>
      <c r="AF8" s="103">
        <f>(+'I-7 Escalations'!I11+1)*(1+AE8)-1</f>
        <v>3.0904862785436027E-2</v>
      </c>
    </row>
    <row r="9" spans="1:32" ht="15" x14ac:dyDescent="0.2">
      <c r="B9" s="429">
        <f>+'I-7 Escalations'!B12</f>
        <v>0</v>
      </c>
      <c r="C9" s="425">
        <f ca="1">SUMIF('R5 Escalations'!$C$9:$C$1003,$B9,'R5 Escalations'!E$9:E$1003)</f>
        <v>0</v>
      </c>
      <c r="D9" s="425">
        <f ca="1">SUMIF('R5 Escalations'!$C$9:$C$1003,$B9,'R5 Escalations'!F$9:F$1003)</f>
        <v>0</v>
      </c>
      <c r="E9" s="425">
        <f ca="1">SUMIF('R5 Escalations'!$C$9:$C$1003,$B9,'R5 Escalations'!G$9:G$1003)</f>
        <v>0</v>
      </c>
      <c r="F9" s="425">
        <f ca="1">SUMIF('R5 Escalations'!$C$9:$C$1003,$B9,'R5 Escalations'!H$9:H$1003)</f>
        <v>0</v>
      </c>
      <c r="G9" s="425">
        <f ca="1">SUMIF('R5 Escalations'!$C$9:$C$1003,$B9,'R5 Escalations'!I$9:I$1003)</f>
        <v>0</v>
      </c>
      <c r="H9" s="425">
        <f ca="1">SUMIF('R5 Escalations'!$C$9:$C$1003,$B9,'R5 Escalations'!J$9:J$1003)</f>
        <v>0</v>
      </c>
      <c r="I9" s="425">
        <f ca="1">SUMIF('R5 Escalations'!$C$9:$C$1003,$B9,'R5 Escalations'!K$9:K$1003)</f>
        <v>0</v>
      </c>
      <c r="J9" s="430"/>
      <c r="K9" s="21"/>
      <c r="M9" s="425">
        <f ca="1">SUMIF('R5 Escalations'!$C$9:$C$1003,$B9,'R5 Escalations'!Q$9:Q$1003)</f>
        <v>0</v>
      </c>
      <c r="N9" s="425">
        <f ca="1">SUMIF('R5 Escalations'!$C$9:$C$1003,$B9,'R5 Escalations'!R$9:R$1003)</f>
        <v>0</v>
      </c>
      <c r="O9" s="425">
        <f ca="1">SUMIF('R5 Escalations'!$C$9:$C$1003,$B9,'R5 Escalations'!S$9:S$1003)</f>
        <v>0</v>
      </c>
      <c r="P9" s="425">
        <f ca="1">SUMIF('R5 Escalations'!$C$9:$C$1003,$B9,'R5 Escalations'!T$9:T$1003)</f>
        <v>0</v>
      </c>
      <c r="Q9" s="425">
        <f ca="1">SUMIF('R5 Escalations'!$C$9:$C$1003,$B9,'R5 Escalations'!U$9:U$1003)</f>
        <v>0</v>
      </c>
      <c r="R9" s="425">
        <f ca="1">SUMIF('R5 Escalations'!$C$9:$C$1003,$B9,'R5 Escalations'!V$9:V$1003)</f>
        <v>0</v>
      </c>
      <c r="T9" s="593">
        <f t="shared" ca="1" si="0"/>
        <v>0</v>
      </c>
      <c r="U9" s="594">
        <f t="shared" ca="1" si="0"/>
        <v>0</v>
      </c>
      <c r="V9" s="594">
        <f t="shared" ca="1" si="0"/>
        <v>0</v>
      </c>
      <c r="W9" s="594">
        <f t="shared" ca="1" si="0"/>
        <v>0</v>
      </c>
      <c r="X9" s="594">
        <f t="shared" ca="1" si="0"/>
        <v>0</v>
      </c>
      <c r="Y9" s="595">
        <f t="shared" ca="1" si="0"/>
        <v>0</v>
      </c>
      <c r="AA9" s="103">
        <f>+'I-7 Escalations'!D12</f>
        <v>0</v>
      </c>
      <c r="AB9" s="103">
        <f>(+'I-7 Escalations'!E12+1)*(1+AA9)-1</f>
        <v>0</v>
      </c>
      <c r="AC9" s="103">
        <f>(+'I-7 Escalations'!F12+1)*(1+AB9)-1</f>
        <v>0</v>
      </c>
      <c r="AD9" s="103">
        <f>(+'I-7 Escalations'!G12+1)*(1+AC9)-1</f>
        <v>0</v>
      </c>
      <c r="AE9" s="103">
        <f>(+'I-7 Escalations'!H12+1)*(1+AD9)-1</f>
        <v>0</v>
      </c>
      <c r="AF9" s="103">
        <f>(+'I-7 Escalations'!I12+1)*(1+AE9)-1</f>
        <v>0</v>
      </c>
    </row>
    <row r="10" spans="1:32" ht="15" x14ac:dyDescent="0.2">
      <c r="B10" s="429">
        <f>+'I-7 Escalations'!B13</f>
        <v>0</v>
      </c>
      <c r="C10" s="425">
        <f ca="1">SUMIF('R5 Escalations'!$C$9:$C$1003,$B10,'R5 Escalations'!E$9:E$1003)</f>
        <v>0</v>
      </c>
      <c r="D10" s="425">
        <f ca="1">SUMIF('R5 Escalations'!$C$9:$C$1003,$B10,'R5 Escalations'!F$9:F$1003)</f>
        <v>0</v>
      </c>
      <c r="E10" s="425">
        <f ca="1">SUMIF('R5 Escalations'!$C$9:$C$1003,$B10,'R5 Escalations'!G$9:G$1003)</f>
        <v>0</v>
      </c>
      <c r="F10" s="425">
        <f ca="1">SUMIF('R5 Escalations'!$C$9:$C$1003,$B10,'R5 Escalations'!H$9:H$1003)</f>
        <v>0</v>
      </c>
      <c r="G10" s="425">
        <f ca="1">SUMIF('R5 Escalations'!$C$9:$C$1003,$B10,'R5 Escalations'!I$9:I$1003)</f>
        <v>0</v>
      </c>
      <c r="H10" s="425">
        <f ca="1">SUMIF('R5 Escalations'!$C$9:$C$1003,$B10,'R5 Escalations'!J$9:J$1003)</f>
        <v>0</v>
      </c>
      <c r="I10" s="425">
        <f ca="1">SUMIF('R5 Escalations'!$C$9:$C$1003,$B10,'R5 Escalations'!K$9:K$1003)</f>
        <v>0</v>
      </c>
      <c r="J10" s="430"/>
      <c r="K10" s="21"/>
      <c r="M10" s="425">
        <f ca="1">SUMIF('R5 Escalations'!$C$9:$C$1003,$B10,'R5 Escalations'!Q$9:Q$1003)</f>
        <v>0</v>
      </c>
      <c r="N10" s="425">
        <f ca="1">SUMIF('R5 Escalations'!$C$9:$C$1003,$B10,'R5 Escalations'!R$9:R$1003)</f>
        <v>0</v>
      </c>
      <c r="O10" s="425">
        <f ca="1">SUMIF('R5 Escalations'!$C$9:$C$1003,$B10,'R5 Escalations'!S$9:S$1003)</f>
        <v>0</v>
      </c>
      <c r="P10" s="425">
        <f ca="1">SUMIF('R5 Escalations'!$C$9:$C$1003,$B10,'R5 Escalations'!T$9:T$1003)</f>
        <v>0</v>
      </c>
      <c r="Q10" s="425">
        <f ca="1">SUMIF('R5 Escalations'!$C$9:$C$1003,$B10,'R5 Escalations'!U$9:U$1003)</f>
        <v>0</v>
      </c>
      <c r="R10" s="425">
        <f ca="1">SUMIF('R5 Escalations'!$C$9:$C$1003,$B10,'R5 Escalations'!V$9:V$1003)</f>
        <v>0</v>
      </c>
      <c r="T10" s="593">
        <f t="shared" ca="1" si="0"/>
        <v>0</v>
      </c>
      <c r="U10" s="594">
        <f t="shared" ca="1" si="0"/>
        <v>0</v>
      </c>
      <c r="V10" s="594">
        <f t="shared" ca="1" si="0"/>
        <v>0</v>
      </c>
      <c r="W10" s="594">
        <f t="shared" ca="1" si="0"/>
        <v>0</v>
      </c>
      <c r="X10" s="594">
        <f t="shared" ca="1" si="0"/>
        <v>0</v>
      </c>
      <c r="Y10" s="595">
        <f t="shared" ca="1" si="0"/>
        <v>0</v>
      </c>
      <c r="AA10" s="103">
        <f>+'I-7 Escalations'!D13</f>
        <v>0</v>
      </c>
      <c r="AB10" s="103">
        <f>(+'I-7 Escalations'!E13+1)*(1+AA10)-1</f>
        <v>0</v>
      </c>
      <c r="AC10" s="103">
        <f>(+'I-7 Escalations'!F13+1)*(1+AB10)-1</f>
        <v>0</v>
      </c>
      <c r="AD10" s="103">
        <f>(+'I-7 Escalations'!G13+1)*(1+AC10)-1</f>
        <v>0</v>
      </c>
      <c r="AE10" s="103">
        <f>(+'I-7 Escalations'!H13+1)*(1+AD10)-1</f>
        <v>0</v>
      </c>
      <c r="AF10" s="103">
        <f>(+'I-7 Escalations'!I13+1)*(1+AE10)-1</f>
        <v>0</v>
      </c>
    </row>
    <row r="11" spans="1:32" s="743" customFormat="1" ht="15" x14ac:dyDescent="0.2">
      <c r="B11" s="429">
        <f>+'I-7 Escalations'!B14</f>
        <v>0</v>
      </c>
      <c r="C11" s="425">
        <f ca="1">SUMIF('R5 Escalations'!$C$9:$C$1003,$B11,'R5 Escalations'!E$9:E$1003)</f>
        <v>0</v>
      </c>
      <c r="D11" s="425">
        <f ca="1">SUMIF('R5 Escalations'!$C$9:$C$1003,$B11,'R5 Escalations'!F$9:F$1003)</f>
        <v>0</v>
      </c>
      <c r="E11" s="425">
        <f ca="1">SUMIF('R5 Escalations'!$C$9:$C$1003,$B11,'R5 Escalations'!G$9:G$1003)</f>
        <v>0</v>
      </c>
      <c r="F11" s="425">
        <f ca="1">SUMIF('R5 Escalations'!$C$9:$C$1003,$B11,'R5 Escalations'!H$9:H$1003)</f>
        <v>0</v>
      </c>
      <c r="G11" s="425">
        <f ca="1">SUMIF('R5 Escalations'!$C$9:$C$1003,$B11,'R5 Escalations'!I$9:I$1003)</f>
        <v>0</v>
      </c>
      <c r="H11" s="425">
        <f ca="1">SUMIF('R5 Escalations'!$C$9:$C$1003,$B11,'R5 Escalations'!J$9:J$1003)</f>
        <v>0</v>
      </c>
      <c r="I11" s="425">
        <f ca="1">SUMIF('R5 Escalations'!$C$9:$C$1003,$B11,'R5 Escalations'!K$9:K$1003)</f>
        <v>0</v>
      </c>
      <c r="J11" s="430"/>
      <c r="K11" s="712"/>
      <c r="M11" s="425">
        <f ca="1">SUMIF('R5 Escalations'!$C$9:$C$1003,$B11,'R5 Escalations'!Q$9:Q$1003)</f>
        <v>0</v>
      </c>
      <c r="N11" s="425">
        <f ca="1">SUMIF('R5 Escalations'!$C$9:$C$1003,$B11,'R5 Escalations'!R$9:R$1003)</f>
        <v>0</v>
      </c>
      <c r="O11" s="425">
        <f ca="1">SUMIF('R5 Escalations'!$C$9:$C$1003,$B11,'R5 Escalations'!S$9:S$1003)</f>
        <v>0</v>
      </c>
      <c r="P11" s="425">
        <f ca="1">SUMIF('R5 Escalations'!$C$9:$C$1003,$B11,'R5 Escalations'!T$9:T$1003)</f>
        <v>0</v>
      </c>
      <c r="Q11" s="425">
        <f ca="1">SUMIF('R5 Escalations'!$C$9:$C$1003,$B11,'R5 Escalations'!U$9:U$1003)</f>
        <v>0</v>
      </c>
      <c r="R11" s="425">
        <f ca="1">SUMIF('R5 Escalations'!$C$9:$C$1003,$B11,'R5 Escalations'!V$9:V$1003)</f>
        <v>0</v>
      </c>
      <c r="T11" s="593">
        <f t="shared" ref="T11:T12" ca="1" si="1">+M11*AA11</f>
        <v>0</v>
      </c>
      <c r="U11" s="594">
        <f t="shared" ref="U11:U12" ca="1" si="2">+N11*AB11</f>
        <v>0</v>
      </c>
      <c r="V11" s="594">
        <f t="shared" ref="V11:V12" ca="1" si="3">+O11*AC11</f>
        <v>0</v>
      </c>
      <c r="W11" s="594">
        <f t="shared" ref="W11:W12" ca="1" si="4">+P11*AD11</f>
        <v>0</v>
      </c>
      <c r="X11" s="594">
        <f t="shared" ref="X11:X12" ca="1" si="5">+Q11*AE11</f>
        <v>0</v>
      </c>
      <c r="Y11" s="595">
        <f t="shared" ref="Y11:Y12" ca="1" si="6">+R11*AF11</f>
        <v>0</v>
      </c>
      <c r="AA11" s="103">
        <f>+'I-7 Escalations'!D14</f>
        <v>0</v>
      </c>
      <c r="AB11" s="103">
        <f>(+'I-7 Escalations'!E14+1)*(1+AA11)-1</f>
        <v>0</v>
      </c>
      <c r="AC11" s="103">
        <f>(+'I-7 Escalations'!F14+1)*(1+AB11)-1</f>
        <v>0</v>
      </c>
      <c r="AD11" s="103">
        <f>(+'I-7 Escalations'!G14+1)*(1+AC11)-1</f>
        <v>0</v>
      </c>
      <c r="AE11" s="103">
        <f>(+'I-7 Escalations'!H14+1)*(1+AD11)-1</f>
        <v>0</v>
      </c>
      <c r="AF11" s="103">
        <f>(+'I-7 Escalations'!I14+1)*(1+AE11)-1</f>
        <v>0</v>
      </c>
    </row>
    <row r="12" spans="1:32" ht="15" x14ac:dyDescent="0.2">
      <c r="B12" s="429">
        <f>+'I-7 Escalations'!B15</f>
        <v>0</v>
      </c>
      <c r="C12" s="425">
        <f ca="1">SUMIF('R5 Escalations'!$C$9:$C$1003,$B12,'R5 Escalations'!E$9:E$1003)</f>
        <v>0</v>
      </c>
      <c r="D12" s="425">
        <f ca="1">SUMIF('R5 Escalations'!$C$9:$C$1003,$B12,'R5 Escalations'!F$9:F$1003)</f>
        <v>0</v>
      </c>
      <c r="E12" s="425">
        <f ca="1">SUMIF('R5 Escalations'!$C$9:$C$1003,$B12,'R5 Escalations'!G$9:G$1003)</f>
        <v>0</v>
      </c>
      <c r="F12" s="425">
        <f ca="1">SUMIF('R5 Escalations'!$C$9:$C$1003,$B12,'R5 Escalations'!H$9:H$1003)</f>
        <v>0</v>
      </c>
      <c r="G12" s="425">
        <f ca="1">SUMIF('R5 Escalations'!$C$9:$C$1003,$B12,'R5 Escalations'!I$9:I$1003)</f>
        <v>0</v>
      </c>
      <c r="H12" s="425">
        <f ca="1">SUMIF('R5 Escalations'!$C$9:$C$1003,$B12,'R5 Escalations'!J$9:J$1003)</f>
        <v>0</v>
      </c>
      <c r="I12" s="425">
        <f ca="1">SUMIF('R5 Escalations'!$C$9:$C$1003,$B12,'R5 Escalations'!K$9:K$1003)</f>
        <v>0</v>
      </c>
      <c r="J12" s="430"/>
      <c r="K12" s="712"/>
      <c r="L12" s="743"/>
      <c r="M12" s="425">
        <f ca="1">SUMIF('R5 Escalations'!$C$9:$C$1003,$B12,'R5 Escalations'!Q$9:Q$1003)</f>
        <v>0</v>
      </c>
      <c r="N12" s="425">
        <f ca="1">SUMIF('R5 Escalations'!$C$9:$C$1003,$B12,'R5 Escalations'!R$9:R$1003)</f>
        <v>0</v>
      </c>
      <c r="O12" s="425">
        <f ca="1">SUMIF('R5 Escalations'!$C$9:$C$1003,$B12,'R5 Escalations'!S$9:S$1003)</f>
        <v>0</v>
      </c>
      <c r="P12" s="425">
        <f ca="1">SUMIF('R5 Escalations'!$C$9:$C$1003,$B12,'R5 Escalations'!T$9:T$1003)</f>
        <v>0</v>
      </c>
      <c r="Q12" s="425">
        <f ca="1">SUMIF('R5 Escalations'!$C$9:$C$1003,$B12,'R5 Escalations'!U$9:U$1003)</f>
        <v>0</v>
      </c>
      <c r="R12" s="425">
        <f ca="1">SUMIF('R5 Escalations'!$C$9:$C$1003,$B12,'R5 Escalations'!V$9:V$1003)</f>
        <v>0</v>
      </c>
      <c r="S12" s="743"/>
      <c r="T12" s="593">
        <f t="shared" ca="1" si="1"/>
        <v>0</v>
      </c>
      <c r="U12" s="594">
        <f t="shared" ca="1" si="2"/>
        <v>0</v>
      </c>
      <c r="V12" s="594">
        <f t="shared" ca="1" si="3"/>
        <v>0</v>
      </c>
      <c r="W12" s="594">
        <f t="shared" ca="1" si="4"/>
        <v>0</v>
      </c>
      <c r="X12" s="594">
        <f t="shared" ca="1" si="5"/>
        <v>0</v>
      </c>
      <c r="Y12" s="595">
        <f t="shared" ca="1" si="6"/>
        <v>0</v>
      </c>
      <c r="Z12" s="743"/>
      <c r="AA12" s="103">
        <f>+'I-7 Escalations'!D15</f>
        <v>0</v>
      </c>
      <c r="AB12" s="103">
        <f>(+'I-7 Escalations'!E15+1)*(1+AA12)-1</f>
        <v>0</v>
      </c>
      <c r="AC12" s="103">
        <f>(+'I-7 Escalations'!F15+1)*(1+AB12)-1</f>
        <v>0</v>
      </c>
      <c r="AD12" s="103">
        <f>(+'I-7 Escalations'!G15+1)*(1+AC12)-1</f>
        <v>0</v>
      </c>
      <c r="AE12" s="103">
        <f>(+'I-7 Escalations'!H15+1)*(1+AD12)-1</f>
        <v>0</v>
      </c>
      <c r="AF12" s="103">
        <f>(+'I-7 Escalations'!I15+1)*(1+AE12)-1</f>
        <v>0</v>
      </c>
    </row>
    <row r="13" spans="1:32" x14ac:dyDescent="0.2">
      <c r="B13" s="433" t="s">
        <v>339</v>
      </c>
      <c r="C13" s="431">
        <f t="shared" ref="C13:I13" ca="1" si="7">SUM(C8:C12)</f>
        <v>0</v>
      </c>
      <c r="D13" s="431">
        <f t="shared" ca="1" si="7"/>
        <v>0</v>
      </c>
      <c r="E13" s="431">
        <f t="shared" ca="1" si="7"/>
        <v>1.2401514842972179</v>
      </c>
      <c r="F13" s="431">
        <f t="shared" ca="1" si="7"/>
        <v>2.9653317568569477</v>
      </c>
      <c r="G13" s="431">
        <f t="shared" ca="1" si="7"/>
        <v>4.9560428246853565</v>
      </c>
      <c r="H13" s="431">
        <f t="shared" ca="1" si="7"/>
        <v>6.7851603070373399</v>
      </c>
      <c r="I13" s="431">
        <f t="shared" ca="1" si="7"/>
        <v>8.4337198533559743</v>
      </c>
      <c r="J13" s="36"/>
      <c r="K13" s="21"/>
      <c r="M13" s="431">
        <f t="shared" ref="M13:R13" ca="1" si="8">SUM(M8:M12)</f>
        <v>0</v>
      </c>
      <c r="N13" s="431">
        <f t="shared" ca="1" si="8"/>
        <v>266.15204517479771</v>
      </c>
      <c r="O13" s="431">
        <f t="shared" ca="1" si="8"/>
        <v>268.11430561169215</v>
      </c>
      <c r="P13" s="431">
        <f t="shared" ca="1" si="8"/>
        <v>269.71474088435764</v>
      </c>
      <c r="Q13" s="431">
        <f t="shared" ca="1" si="8"/>
        <v>271.30884151999271</v>
      </c>
      <c r="R13" s="431">
        <f t="shared" ca="1" si="8"/>
        <v>272.89297195425121</v>
      </c>
      <c r="T13" s="596">
        <f t="shared" ref="T13:Y13" ca="1" si="9">SUM(T8:T12)</f>
        <v>0</v>
      </c>
      <c r="U13" s="431">
        <f t="shared" ca="1" si="9"/>
        <v>1.2401514842972177</v>
      </c>
      <c r="V13" s="431">
        <f t="shared" ca="1" si="9"/>
        <v>2.9653317568569508</v>
      </c>
      <c r="W13" s="431">
        <f t="shared" ca="1" si="9"/>
        <v>4.9560428246853601</v>
      </c>
      <c r="X13" s="431">
        <f t="shared" ca="1" si="9"/>
        <v>6.785160307037339</v>
      </c>
      <c r="Y13" s="597">
        <f t="shared" ca="1" si="9"/>
        <v>8.4337198533559761</v>
      </c>
    </row>
    <row r="14" spans="1:32" x14ac:dyDescent="0.2">
      <c r="B14" s="432"/>
      <c r="C14" s="36"/>
      <c r="D14" s="36"/>
      <c r="E14" s="36"/>
      <c r="F14" s="36"/>
      <c r="G14" s="36"/>
      <c r="H14" s="36"/>
      <c r="I14" s="36"/>
      <c r="J14" s="36"/>
      <c r="K14" s="21"/>
      <c r="M14" s="408" t="s">
        <v>447</v>
      </c>
      <c r="N14" s="36"/>
      <c r="O14" s="36"/>
      <c r="P14" s="36"/>
      <c r="Q14" s="36"/>
      <c r="R14" s="36"/>
      <c r="T14" s="589"/>
      <c r="U14" s="67"/>
      <c r="V14" s="67"/>
      <c r="W14" s="67"/>
      <c r="X14" s="67"/>
      <c r="Y14" s="590"/>
    </row>
    <row r="15" spans="1:32" ht="15.75" x14ac:dyDescent="0.25">
      <c r="B15" s="426" t="s">
        <v>108</v>
      </c>
      <c r="C15" s="427"/>
      <c r="D15" s="427"/>
      <c r="E15" s="427"/>
      <c r="F15" s="427"/>
      <c r="G15" s="427"/>
      <c r="H15" s="427"/>
      <c r="I15" s="427"/>
      <c r="J15" s="427"/>
      <c r="K15" s="21"/>
      <c r="M15" s="408" t="s">
        <v>448</v>
      </c>
      <c r="N15" s="427"/>
      <c r="O15" s="427"/>
      <c r="P15" s="427"/>
      <c r="Q15" s="427"/>
      <c r="R15" s="427"/>
      <c r="T15" s="589"/>
      <c r="U15" s="67"/>
      <c r="V15" s="67"/>
      <c r="W15" s="67"/>
      <c r="X15" s="67"/>
      <c r="Y15" s="590"/>
    </row>
    <row r="16" spans="1:32" ht="13.5" thickBot="1" x14ac:dyDescent="0.25">
      <c r="B16" s="427"/>
      <c r="C16" s="427"/>
      <c r="D16" s="427"/>
      <c r="E16" s="427"/>
      <c r="F16" s="427"/>
      <c r="G16" s="427"/>
      <c r="H16" s="427"/>
      <c r="I16" s="472" t="str">
        <f>+LU_BaseYearDollars</f>
        <v>($M) 2017/18 dollars</v>
      </c>
      <c r="J16" s="427"/>
      <c r="K16" s="21"/>
      <c r="M16" s="427"/>
      <c r="N16" s="427"/>
      <c r="O16" s="427"/>
      <c r="P16" s="427"/>
      <c r="Q16" s="427"/>
      <c r="R16" s="472" t="str">
        <f>+LU_BaseYearDollars</f>
        <v>($M) 2017/18 dollars</v>
      </c>
      <c r="T16" s="589"/>
      <c r="U16" s="67"/>
      <c r="V16" s="67"/>
      <c r="W16" s="67"/>
      <c r="X16" s="67"/>
      <c r="Y16" s="590"/>
    </row>
    <row r="17" spans="2:33" ht="13.5" thickBot="1" x14ac:dyDescent="0.25">
      <c r="B17" s="469"/>
      <c r="C17" s="437" t="str">
        <f t="array" ref="C17:I17">LU_TemplateYearHeader2</f>
        <v>2018/19</v>
      </c>
      <c r="D17" s="437" t="str">
        <v>2019/20</v>
      </c>
      <c r="E17" s="437" t="str">
        <v>2020/21</v>
      </c>
      <c r="F17" s="437" t="str">
        <v>2021/22</v>
      </c>
      <c r="G17" s="437" t="str">
        <v>2022/23</v>
      </c>
      <c r="H17" s="437" t="str">
        <v>2023/24</v>
      </c>
      <c r="I17" s="437" t="str">
        <v>2024/25</v>
      </c>
      <c r="J17" s="428"/>
      <c r="K17" s="21"/>
      <c r="M17" s="437" t="str">
        <f>+'Ref-1'!P$39</f>
        <v>2019/20</v>
      </c>
      <c r="N17" s="437" t="str">
        <f>+'Ref-1'!Q$39</f>
        <v>2020/21</v>
      </c>
      <c r="O17" s="437" t="str">
        <f>+'Ref-1'!R$39</f>
        <v>2021/22</v>
      </c>
      <c r="P17" s="437" t="str">
        <f>+'Ref-1'!S$39</f>
        <v>2022/23</v>
      </c>
      <c r="Q17" s="437" t="str">
        <f>+'Ref-1'!T$39</f>
        <v>2023/24</v>
      </c>
      <c r="R17" s="437" t="str">
        <f>+'Ref-1'!U$39</f>
        <v>2024/25</v>
      </c>
      <c r="T17" s="589"/>
      <c r="U17" s="67"/>
      <c r="V17" s="67"/>
      <c r="W17" s="67"/>
      <c r="X17" s="67"/>
      <c r="Y17" s="590"/>
    </row>
    <row r="18" spans="2:33" x14ac:dyDescent="0.2">
      <c r="B18" s="494" t="s">
        <v>570</v>
      </c>
      <c r="C18" s="493"/>
      <c r="D18" s="493"/>
      <c r="E18" s="493"/>
      <c r="F18" s="493"/>
      <c r="G18" s="493"/>
      <c r="H18" s="493"/>
      <c r="I18" s="493"/>
      <c r="J18" s="428"/>
      <c r="K18" s="21"/>
      <c r="M18" s="493"/>
      <c r="N18" s="493"/>
      <c r="O18" s="493"/>
      <c r="P18" s="493"/>
      <c r="Q18" s="493"/>
      <c r="R18" s="493"/>
      <c r="T18" s="589"/>
      <c r="U18" s="67"/>
      <c r="V18" s="67"/>
      <c r="W18" s="67"/>
      <c r="X18" s="67"/>
      <c r="Y18" s="590"/>
    </row>
    <row r="19" spans="2:33" x14ac:dyDescent="0.2">
      <c r="B19" s="429" t="str">
        <f>+'I-7 Escalations'!B24</f>
        <v>Output Growth</v>
      </c>
      <c r="C19" s="425">
        <f ca="1">SUMIF('R5 Escalations'!$C$9:$C$1004,$B19,'R5 Escalations'!E$9:E$1004)</f>
        <v>0</v>
      </c>
      <c r="D19" s="425">
        <f ca="1">SUMIF('R5 Escalations'!$C$9:$C$1004,$B19,'R5 Escalations'!F$9:F$1004)</f>
        <v>0</v>
      </c>
      <c r="E19" s="425">
        <f ca="1">SUMIF('R5 Escalations'!$C$9:$C$1004,$B19,'R5 Escalations'!G$9:G$1004)</f>
        <v>2.3001322835625686</v>
      </c>
      <c r="F19" s="425">
        <f ca="1">SUMIF('R5 Escalations'!$C$9:$C$1004,$B19,'R5 Escalations'!H$9:H$1004)</f>
        <v>4.2702651072157147</v>
      </c>
      <c r="G19" s="425">
        <f ca="1">SUMIF('R5 Escalations'!$C$9:$C$1004,$B19,'R5 Escalations'!I$9:I$1004)</f>
        <v>5.8771211613494483</v>
      </c>
      <c r="H19" s="425">
        <f ca="1">SUMIF('R5 Escalations'!$C$9:$C$1004,$B19,'R5 Escalations'!J$9:J$1004)</f>
        <v>7.4776171645415443</v>
      </c>
      <c r="I19" s="425">
        <f ca="1">SUMIF('R5 Escalations'!$C$9:$C$1004,$B19,'R5 Escalations'!K$9:K$1004)</f>
        <v>9.0681029669358892</v>
      </c>
      <c r="J19" s="29"/>
      <c r="K19" s="21"/>
      <c r="M19" s="425">
        <f ca="1">SUMIF('R5 Escalations'!$C$9:$C$1004,$B19,'R5 Escalations'!Q$9:Q$1004)</f>
        <v>0</v>
      </c>
      <c r="N19" s="425">
        <f ca="1">SUMIF('R5 Escalations'!$C$9:$C$1004,$B19,'R5 Escalations'!R$9:R$1004)</f>
        <v>264.91968748266777</v>
      </c>
      <c r="O19" s="425">
        <f ca="1">SUMIF('R5 Escalations'!$C$9:$C$1004,$B19,'R5 Escalations'!S$9:S$1004)</f>
        <v>264.91968748266777</v>
      </c>
      <c r="P19" s="425">
        <f ca="1">SUMIF('R5 Escalations'!$C$9:$C$1004,$B19,'R5 Escalations'!T$9:T$1004)</f>
        <v>264.91968748266777</v>
      </c>
      <c r="Q19" s="425">
        <f ca="1">SUMIF('R5 Escalations'!$C$9:$C$1004,$B19,'R5 Escalations'!U$9:U$1004)</f>
        <v>264.91968748266777</v>
      </c>
      <c r="R19" s="425">
        <f ca="1">SUMIF('R5 Escalations'!$C$9:$C$1004,$B19,'R5 Escalations'!V$9:V$1004)</f>
        <v>264.91968748266777</v>
      </c>
      <c r="T19" s="593">
        <f t="shared" ref="T19:Y19" ca="1" si="10">+M19*AA19</f>
        <v>0</v>
      </c>
      <c r="U19" s="594">
        <f t="shared" ca="1" si="10"/>
        <v>2.3001322835625713</v>
      </c>
      <c r="V19" s="594">
        <f t="shared" ca="1" si="10"/>
        <v>4.2702651072157174</v>
      </c>
      <c r="W19" s="594">
        <f t="shared" ca="1" si="10"/>
        <v>5.8771211613494518</v>
      </c>
      <c r="X19" s="594">
        <f t="shared" ca="1" si="10"/>
        <v>7.4776171645415461</v>
      </c>
      <c r="Y19" s="595">
        <f t="shared" ca="1" si="10"/>
        <v>9.0681029669358928</v>
      </c>
      <c r="AA19" s="103">
        <f>+'I-7 Escalations'!D24</f>
        <v>0</v>
      </c>
      <c r="AB19" s="103">
        <f>(+'I-7 Escalations'!E24+1)*(1+AA19)-1</f>
        <v>8.6823758000735829E-3</v>
      </c>
      <c r="AC19" s="103">
        <f>(+'I-7 Escalations'!F24+1)*(1+AB19)-1</f>
        <v>1.6119093102490156E-2</v>
      </c>
      <c r="AD19" s="103">
        <f>(+'I-7 Escalations'!G24+1)*(1+AC19)-1</f>
        <v>2.2184539085015942E-2</v>
      </c>
      <c r="AE19" s="103">
        <f>(+'I-7 Escalations'!H24+1)*(1+AD19)-1</f>
        <v>2.8225977599459329E-2</v>
      </c>
      <c r="AF19" s="103">
        <f>(+'I-7 Escalations'!I24+1)*(1+AE19)-1</f>
        <v>3.4229630319676296E-2</v>
      </c>
    </row>
    <row r="20" spans="2:33" x14ac:dyDescent="0.2">
      <c r="B20" s="429" t="str">
        <f>+'I-7 Escalations'!B25</f>
        <v>Productivity Growth</v>
      </c>
      <c r="C20" s="425">
        <f ca="1">SUMIF('R5 Escalations'!$C$9:$C$1004,$B20,'R5 Escalations'!E$9:E$1004)</f>
        <v>0</v>
      </c>
      <c r="D20" s="425">
        <f ca="1">SUMIF('R5 Escalations'!$C$9:$C$1004,$B20,'R5 Escalations'!F$9:F$1004)</f>
        <v>0</v>
      </c>
      <c r="E20" s="425">
        <f ca="1">SUMIF('R5 Escalations'!$C$9:$C$1004,$B20,'R5 Escalations'!G$9:G$1004)</f>
        <v>0</v>
      </c>
      <c r="F20" s="425">
        <f ca="1">SUMIF('R5 Escalations'!$C$9:$C$1004,$B20,'R5 Escalations'!H$9:H$1004)</f>
        <v>0</v>
      </c>
      <c r="G20" s="425">
        <f ca="1">SUMIF('R5 Escalations'!$C$9:$C$1004,$B20,'R5 Escalations'!I$9:I$1004)</f>
        <v>0</v>
      </c>
      <c r="H20" s="425">
        <f ca="1">SUMIF('R5 Escalations'!$C$9:$C$1004,$B20,'R5 Escalations'!J$9:J$1004)</f>
        <v>0</v>
      </c>
      <c r="I20" s="425">
        <f ca="1">SUMIF('R5 Escalations'!$C$9:$C$1004,$B20,'R5 Escalations'!K$9:K$1004)</f>
        <v>0</v>
      </c>
      <c r="J20" s="29"/>
      <c r="K20" s="21"/>
      <c r="M20" s="425">
        <f ca="1">SUMIF('R5 Escalations'!$C$9:$C$1004,$B20,'R5 Escalations'!Q$9:Q$1004)</f>
        <v>0</v>
      </c>
      <c r="N20" s="425">
        <f ca="1">SUMIF('R5 Escalations'!$C$9:$C$1004,$B20,'R5 Escalations'!R$9:R$1004)</f>
        <v>0</v>
      </c>
      <c r="O20" s="425">
        <f ca="1">SUMIF('R5 Escalations'!$C$9:$C$1004,$B20,'R5 Escalations'!S$9:S$1004)</f>
        <v>0</v>
      </c>
      <c r="P20" s="425">
        <f ca="1">SUMIF('R5 Escalations'!$C$9:$C$1004,$B20,'R5 Escalations'!T$9:T$1004)</f>
        <v>0</v>
      </c>
      <c r="Q20" s="425">
        <f ca="1">SUMIF('R5 Escalations'!$C$9:$C$1004,$B20,'R5 Escalations'!U$9:U$1004)</f>
        <v>0</v>
      </c>
      <c r="R20" s="425">
        <f ca="1">SUMIF('R5 Escalations'!$C$9:$C$1004,$B20,'R5 Escalations'!V$9:V$1004)</f>
        <v>0</v>
      </c>
      <c r="T20" s="593">
        <f t="shared" ref="T20:Y26" ca="1" si="11">+M20*AA20</f>
        <v>0</v>
      </c>
      <c r="U20" s="594">
        <f t="shared" ca="1" si="11"/>
        <v>0</v>
      </c>
      <c r="V20" s="594">
        <f t="shared" ca="1" si="11"/>
        <v>0</v>
      </c>
      <c r="W20" s="594">
        <f t="shared" ca="1" si="11"/>
        <v>0</v>
      </c>
      <c r="X20" s="594">
        <f t="shared" ca="1" si="11"/>
        <v>0</v>
      </c>
      <c r="Y20" s="595">
        <f t="shared" ca="1" si="11"/>
        <v>0</v>
      </c>
      <c r="AA20" s="103">
        <f>+'I-7 Escalations'!D25</f>
        <v>0</v>
      </c>
      <c r="AB20" s="103">
        <f>(+'I-7 Escalations'!E25+1)*(1+AA20)-1</f>
        <v>0</v>
      </c>
      <c r="AC20" s="103">
        <f>(+'I-7 Escalations'!F25+1)*(1+AB20)-1</f>
        <v>0</v>
      </c>
      <c r="AD20" s="103">
        <f>(+'I-7 Escalations'!G25+1)*(1+AC20)-1</f>
        <v>0</v>
      </c>
      <c r="AE20" s="103">
        <f>(+'I-7 Escalations'!H25+1)*(1+AD20)-1</f>
        <v>0</v>
      </c>
      <c r="AF20" s="103">
        <f>(+'I-7 Escalations'!I25+1)*(1+AE20)-1</f>
        <v>0</v>
      </c>
    </row>
    <row r="21" spans="2:33" x14ac:dyDescent="0.2">
      <c r="B21" s="429">
        <f>+'I-7 Escalations'!B26</f>
        <v>0</v>
      </c>
      <c r="C21" s="425">
        <f ca="1">SUMIF('R5 Escalations'!$C$9:$C$1004,$B21,'R5 Escalations'!E$9:E$1004)</f>
        <v>0</v>
      </c>
      <c r="D21" s="425">
        <f ca="1">SUMIF('R5 Escalations'!$C$9:$C$1004,$B21,'R5 Escalations'!F$9:F$1004)</f>
        <v>0</v>
      </c>
      <c r="E21" s="425">
        <f ca="1">SUMIF('R5 Escalations'!$C$9:$C$1004,$B21,'R5 Escalations'!G$9:G$1004)</f>
        <v>0</v>
      </c>
      <c r="F21" s="425">
        <f ca="1">SUMIF('R5 Escalations'!$C$9:$C$1004,$B21,'R5 Escalations'!H$9:H$1004)</f>
        <v>0</v>
      </c>
      <c r="G21" s="425">
        <f ca="1">SUMIF('R5 Escalations'!$C$9:$C$1004,$B21,'R5 Escalations'!I$9:I$1004)</f>
        <v>0</v>
      </c>
      <c r="H21" s="425">
        <f ca="1">SUMIF('R5 Escalations'!$C$9:$C$1004,$B21,'R5 Escalations'!J$9:J$1004)</f>
        <v>0</v>
      </c>
      <c r="I21" s="425">
        <f ca="1">SUMIF('R5 Escalations'!$C$9:$C$1004,$B21,'R5 Escalations'!K$9:K$1004)</f>
        <v>0</v>
      </c>
      <c r="J21" s="29"/>
      <c r="K21" s="21"/>
      <c r="M21" s="425">
        <f ca="1">SUMIF('R5 Escalations'!$C$9:$C$1004,$B21,'R5 Escalations'!Q$9:Q$1004)</f>
        <v>0</v>
      </c>
      <c r="N21" s="425">
        <f ca="1">SUMIF('R5 Escalations'!$C$9:$C$1004,$B21,'R5 Escalations'!R$9:R$1004)</f>
        <v>0</v>
      </c>
      <c r="O21" s="425">
        <f ca="1">SUMIF('R5 Escalations'!$C$9:$C$1004,$B21,'R5 Escalations'!S$9:S$1004)</f>
        <v>0</v>
      </c>
      <c r="P21" s="425">
        <f ca="1">SUMIF('R5 Escalations'!$C$9:$C$1004,$B21,'R5 Escalations'!T$9:T$1004)</f>
        <v>0</v>
      </c>
      <c r="Q21" s="425">
        <f ca="1">SUMIF('R5 Escalations'!$C$9:$C$1004,$B21,'R5 Escalations'!U$9:U$1004)</f>
        <v>0</v>
      </c>
      <c r="R21" s="425">
        <f ca="1">SUMIF('R5 Escalations'!$C$9:$C$1004,$B21,'R5 Escalations'!V$9:V$1004)</f>
        <v>0</v>
      </c>
      <c r="T21" s="593">
        <f t="shared" ca="1" si="11"/>
        <v>0</v>
      </c>
      <c r="U21" s="594">
        <f t="shared" ca="1" si="11"/>
        <v>0</v>
      </c>
      <c r="V21" s="594">
        <f t="shared" ca="1" si="11"/>
        <v>0</v>
      </c>
      <c r="W21" s="594">
        <f t="shared" ca="1" si="11"/>
        <v>0</v>
      </c>
      <c r="X21" s="594">
        <f t="shared" ca="1" si="11"/>
        <v>0</v>
      </c>
      <c r="Y21" s="595">
        <f t="shared" ca="1" si="11"/>
        <v>0</v>
      </c>
      <c r="AA21" s="103">
        <f>+'I-7 Escalations'!D26</f>
        <v>0</v>
      </c>
      <c r="AB21" s="103">
        <f>(+'I-7 Escalations'!E26+1)*(1+AA21)-1</f>
        <v>0</v>
      </c>
      <c r="AC21" s="103">
        <f>(+'I-7 Escalations'!F26+1)*(1+AB21)-1</f>
        <v>0</v>
      </c>
      <c r="AD21" s="103">
        <f>(+'I-7 Escalations'!G26+1)*(1+AC21)-1</f>
        <v>0</v>
      </c>
      <c r="AE21" s="103">
        <f>(+'I-7 Escalations'!H26+1)*(1+AD21)-1</f>
        <v>0</v>
      </c>
      <c r="AF21" s="103">
        <f>(+'I-7 Escalations'!I26+1)*(1+AE21)-1</f>
        <v>0</v>
      </c>
    </row>
    <row r="22" spans="2:33" x14ac:dyDescent="0.2">
      <c r="B22" s="429">
        <f>+'I-7 Escalations'!B28</f>
        <v>0</v>
      </c>
      <c r="C22" s="425">
        <f ca="1">SUMIF('R5 Escalations'!$C$9:$C$1004,$B22,'R5 Escalations'!E$9:E$1004)</f>
        <v>0</v>
      </c>
      <c r="D22" s="425">
        <f ca="1">SUMIF('R5 Escalations'!$C$9:$C$1004,$B22,'R5 Escalations'!F$9:F$1004)</f>
        <v>0</v>
      </c>
      <c r="E22" s="425">
        <f ca="1">SUMIF('R5 Escalations'!$C$9:$C$1004,$B22,'R5 Escalations'!G$9:G$1004)</f>
        <v>0</v>
      </c>
      <c r="F22" s="425">
        <f ca="1">SUMIF('R5 Escalations'!$C$9:$C$1004,$B22,'R5 Escalations'!H$9:H$1004)</f>
        <v>0</v>
      </c>
      <c r="G22" s="425">
        <f ca="1">SUMIF('R5 Escalations'!$C$9:$C$1004,$B22,'R5 Escalations'!I$9:I$1004)</f>
        <v>0</v>
      </c>
      <c r="H22" s="425">
        <f ca="1">SUMIF('R5 Escalations'!$C$9:$C$1004,$B22,'R5 Escalations'!J$9:J$1004)</f>
        <v>0</v>
      </c>
      <c r="I22" s="425">
        <f ca="1">SUMIF('R5 Escalations'!$C$9:$C$1004,$B22,'R5 Escalations'!K$9:K$1004)</f>
        <v>0</v>
      </c>
      <c r="J22" s="29"/>
      <c r="K22" s="21"/>
      <c r="M22" s="425">
        <f ca="1">SUMIF('R5 Escalations'!$C$9:$C$1004,$B22,'R5 Escalations'!Q$9:Q$1004)</f>
        <v>0</v>
      </c>
      <c r="N22" s="425">
        <f ca="1">SUMIF('R5 Escalations'!$C$9:$C$1004,$B22,'R5 Escalations'!R$9:R$1004)</f>
        <v>0</v>
      </c>
      <c r="O22" s="425">
        <f ca="1">SUMIF('R5 Escalations'!$C$9:$C$1004,$B22,'R5 Escalations'!S$9:S$1004)</f>
        <v>0</v>
      </c>
      <c r="P22" s="425">
        <f ca="1">SUMIF('R5 Escalations'!$C$9:$C$1004,$B22,'R5 Escalations'!T$9:T$1004)</f>
        <v>0</v>
      </c>
      <c r="Q22" s="425">
        <f ca="1">SUMIF('R5 Escalations'!$C$9:$C$1004,$B22,'R5 Escalations'!U$9:U$1004)</f>
        <v>0</v>
      </c>
      <c r="R22" s="425">
        <f ca="1">SUMIF('R5 Escalations'!$C$9:$C$1004,$B22,'R5 Escalations'!V$9:V$1004)</f>
        <v>0</v>
      </c>
      <c r="T22" s="593">
        <f t="shared" ca="1" si="11"/>
        <v>0</v>
      </c>
      <c r="U22" s="594">
        <f t="shared" ca="1" si="11"/>
        <v>0</v>
      </c>
      <c r="V22" s="594">
        <f t="shared" ca="1" si="11"/>
        <v>0</v>
      </c>
      <c r="W22" s="594">
        <f t="shared" ca="1" si="11"/>
        <v>0</v>
      </c>
      <c r="X22" s="594">
        <f t="shared" ca="1" si="11"/>
        <v>0</v>
      </c>
      <c r="Y22" s="595">
        <f t="shared" ca="1" si="11"/>
        <v>0</v>
      </c>
      <c r="AA22" s="103">
        <f>+'I-7 Escalations'!D28</f>
        <v>0</v>
      </c>
      <c r="AB22" s="103">
        <f>(+'I-7 Escalations'!E28+1)*(1+AA22)-1</f>
        <v>0</v>
      </c>
      <c r="AC22" s="103">
        <f>(+'I-7 Escalations'!F28+1)*(1+AB22)-1</f>
        <v>0</v>
      </c>
      <c r="AD22" s="103">
        <f>(+'I-7 Escalations'!G28+1)*(1+AC22)-1</f>
        <v>0</v>
      </c>
      <c r="AE22" s="103">
        <f>(+'I-7 Escalations'!H28+1)*(1+AD22)-1</f>
        <v>0</v>
      </c>
      <c r="AF22" s="103">
        <f>(+'I-7 Escalations'!I28+1)*(1+AE22)-1</f>
        <v>0</v>
      </c>
    </row>
    <row r="23" spans="2:33" x14ac:dyDescent="0.2">
      <c r="B23" s="429">
        <f>+'I-7 Escalations'!B29</f>
        <v>0</v>
      </c>
      <c r="C23" s="425">
        <f ca="1">SUMIF('R5 Escalations'!$C$9:$C$1004,$B23,'R5 Escalations'!E$9:E$1004)</f>
        <v>0</v>
      </c>
      <c r="D23" s="425">
        <f ca="1">SUMIF('R5 Escalations'!$C$9:$C$1004,$B23,'R5 Escalations'!F$9:F$1004)</f>
        <v>0</v>
      </c>
      <c r="E23" s="425">
        <f ca="1">SUMIF('R5 Escalations'!$C$9:$C$1004,$B23,'R5 Escalations'!G$9:G$1004)</f>
        <v>0</v>
      </c>
      <c r="F23" s="425">
        <f ca="1">SUMIF('R5 Escalations'!$C$9:$C$1004,$B23,'R5 Escalations'!H$9:H$1004)</f>
        <v>0</v>
      </c>
      <c r="G23" s="425">
        <f ca="1">SUMIF('R5 Escalations'!$C$9:$C$1004,$B23,'R5 Escalations'!I$9:I$1004)</f>
        <v>0</v>
      </c>
      <c r="H23" s="425">
        <f ca="1">SUMIF('R5 Escalations'!$C$9:$C$1004,$B23,'R5 Escalations'!J$9:J$1004)</f>
        <v>0</v>
      </c>
      <c r="I23" s="425">
        <f ca="1">SUMIF('R5 Escalations'!$C$9:$C$1004,$B23,'R5 Escalations'!K$9:K$1004)</f>
        <v>0</v>
      </c>
      <c r="J23" s="29"/>
      <c r="K23" s="21"/>
      <c r="M23" s="425">
        <f ca="1">SUMIF('R5 Escalations'!$C$9:$C$1004,$B23,'R5 Escalations'!Q$9:Q$1004)</f>
        <v>0</v>
      </c>
      <c r="N23" s="425">
        <f ca="1">SUMIF('R5 Escalations'!$C$9:$C$1004,$B23,'R5 Escalations'!R$9:R$1004)</f>
        <v>0</v>
      </c>
      <c r="O23" s="425">
        <f ca="1">SUMIF('R5 Escalations'!$C$9:$C$1004,$B23,'R5 Escalations'!S$9:S$1004)</f>
        <v>0</v>
      </c>
      <c r="P23" s="425">
        <f ca="1">SUMIF('R5 Escalations'!$C$9:$C$1004,$B23,'R5 Escalations'!T$9:T$1004)</f>
        <v>0</v>
      </c>
      <c r="Q23" s="425">
        <f ca="1">SUMIF('R5 Escalations'!$C$9:$C$1004,$B23,'R5 Escalations'!U$9:U$1004)</f>
        <v>0</v>
      </c>
      <c r="R23" s="425">
        <f ca="1">SUMIF('R5 Escalations'!$C$9:$C$1004,$B23,'R5 Escalations'!V$9:V$1004)</f>
        <v>0</v>
      </c>
      <c r="T23" s="593">
        <f t="shared" ca="1" si="11"/>
        <v>0</v>
      </c>
      <c r="U23" s="594">
        <f t="shared" ca="1" si="11"/>
        <v>0</v>
      </c>
      <c r="V23" s="594">
        <f t="shared" ca="1" si="11"/>
        <v>0</v>
      </c>
      <c r="W23" s="594">
        <f t="shared" ca="1" si="11"/>
        <v>0</v>
      </c>
      <c r="X23" s="594">
        <f t="shared" ca="1" si="11"/>
        <v>0</v>
      </c>
      <c r="Y23" s="595">
        <f t="shared" ca="1" si="11"/>
        <v>0</v>
      </c>
      <c r="AA23" s="103">
        <f>+'I-7 Escalations'!D29</f>
        <v>0</v>
      </c>
      <c r="AB23" s="103">
        <f>(+'I-7 Escalations'!E29+1)*(1+AA23)-1</f>
        <v>0</v>
      </c>
      <c r="AC23" s="103">
        <f>(+'I-7 Escalations'!F29+1)*(1+AB23)-1</f>
        <v>0</v>
      </c>
      <c r="AD23" s="103">
        <f>(+'I-7 Escalations'!G29+1)*(1+AC23)-1</f>
        <v>0</v>
      </c>
      <c r="AE23" s="103">
        <f>(+'I-7 Escalations'!H29+1)*(1+AD23)-1</f>
        <v>0</v>
      </c>
      <c r="AF23" s="103">
        <f>(+'I-7 Escalations'!I29+1)*(1+AE23)-1</f>
        <v>0</v>
      </c>
    </row>
    <row r="24" spans="2:33" x14ac:dyDescent="0.2">
      <c r="B24" s="429">
        <f>+'I-7 Escalations'!B30</f>
        <v>0</v>
      </c>
      <c r="C24" s="425">
        <f ca="1">SUMIF('R5 Escalations'!$C$9:$C$1004,$B24,'R5 Escalations'!E$9:E$1004)</f>
        <v>0</v>
      </c>
      <c r="D24" s="425">
        <f ca="1">SUMIF('R5 Escalations'!$C$9:$C$1004,$B24,'R5 Escalations'!F$9:F$1004)</f>
        <v>0</v>
      </c>
      <c r="E24" s="425">
        <f ca="1">SUMIF('R5 Escalations'!$C$9:$C$1004,$B24,'R5 Escalations'!G$9:G$1004)</f>
        <v>0</v>
      </c>
      <c r="F24" s="425">
        <f ca="1">SUMIF('R5 Escalations'!$C$9:$C$1004,$B24,'R5 Escalations'!H$9:H$1004)</f>
        <v>0</v>
      </c>
      <c r="G24" s="425">
        <f ca="1">SUMIF('R5 Escalations'!$C$9:$C$1004,$B24,'R5 Escalations'!I$9:I$1004)</f>
        <v>0</v>
      </c>
      <c r="H24" s="425">
        <f ca="1">SUMIF('R5 Escalations'!$C$9:$C$1004,$B24,'R5 Escalations'!J$9:J$1004)</f>
        <v>0</v>
      </c>
      <c r="I24" s="425">
        <f ca="1">SUMIF('R5 Escalations'!$C$9:$C$1004,$B24,'R5 Escalations'!K$9:K$1004)</f>
        <v>0</v>
      </c>
      <c r="J24" s="29"/>
      <c r="K24" s="21"/>
      <c r="M24" s="425">
        <f ca="1">SUMIF('R5 Escalations'!$C$9:$C$1004,$B24,'R5 Escalations'!Q$9:Q$1004)</f>
        <v>0</v>
      </c>
      <c r="N24" s="425">
        <f ca="1">SUMIF('R5 Escalations'!$C$9:$C$1004,$B24,'R5 Escalations'!R$9:R$1004)</f>
        <v>0</v>
      </c>
      <c r="O24" s="425">
        <f ca="1">SUMIF('R5 Escalations'!$C$9:$C$1004,$B24,'R5 Escalations'!S$9:S$1004)</f>
        <v>0</v>
      </c>
      <c r="P24" s="425">
        <f ca="1">SUMIF('R5 Escalations'!$C$9:$C$1004,$B24,'R5 Escalations'!T$9:T$1004)</f>
        <v>0</v>
      </c>
      <c r="Q24" s="425">
        <f ca="1">SUMIF('R5 Escalations'!$C$9:$C$1004,$B24,'R5 Escalations'!U$9:U$1004)</f>
        <v>0</v>
      </c>
      <c r="R24" s="425">
        <f ca="1">SUMIF('R5 Escalations'!$C$9:$C$1004,$B24,'R5 Escalations'!V$9:V$1004)</f>
        <v>0</v>
      </c>
      <c r="T24" s="593">
        <f t="shared" ca="1" si="11"/>
        <v>0</v>
      </c>
      <c r="U24" s="594">
        <f t="shared" ca="1" si="11"/>
        <v>0</v>
      </c>
      <c r="V24" s="594">
        <f t="shared" ca="1" si="11"/>
        <v>0</v>
      </c>
      <c r="W24" s="594">
        <f t="shared" ca="1" si="11"/>
        <v>0</v>
      </c>
      <c r="X24" s="594">
        <f t="shared" ca="1" si="11"/>
        <v>0</v>
      </c>
      <c r="Y24" s="595">
        <f t="shared" ca="1" si="11"/>
        <v>0</v>
      </c>
      <c r="AA24" s="103">
        <f>+'I-7 Escalations'!D30</f>
        <v>0</v>
      </c>
      <c r="AB24" s="103">
        <f>(+'I-7 Escalations'!E30+1)*(1+AA24)-1</f>
        <v>0</v>
      </c>
      <c r="AC24" s="103">
        <f>(+'I-7 Escalations'!F30+1)*(1+AB24)-1</f>
        <v>0</v>
      </c>
      <c r="AD24" s="103">
        <f>(+'I-7 Escalations'!G30+1)*(1+AC24)-1</f>
        <v>0</v>
      </c>
      <c r="AE24" s="103">
        <f>(+'I-7 Escalations'!H30+1)*(1+AD24)-1</f>
        <v>0</v>
      </c>
      <c r="AF24" s="103">
        <f>(+'I-7 Escalations'!I30+1)*(1+AE24)-1</f>
        <v>0</v>
      </c>
    </row>
    <row r="25" spans="2:33" ht="15" x14ac:dyDescent="0.2">
      <c r="B25" s="429">
        <f>+'I-7 Escalations'!B31</f>
        <v>0</v>
      </c>
      <c r="C25" s="425">
        <f ca="1">SUMIF('R5 Escalations'!$C$9:$C$1004,$B25,'R5 Escalations'!E$9:E$1004)</f>
        <v>0</v>
      </c>
      <c r="D25" s="425">
        <f ca="1">SUMIF('R5 Escalations'!$C$9:$C$1004,$B25,'R5 Escalations'!F$9:F$1004)</f>
        <v>0</v>
      </c>
      <c r="E25" s="425">
        <f ca="1">SUMIF('R5 Escalations'!$C$9:$C$1004,$B25,'R5 Escalations'!G$9:G$1004)</f>
        <v>0</v>
      </c>
      <c r="F25" s="425">
        <f ca="1">SUMIF('R5 Escalations'!$C$9:$C$1004,$B25,'R5 Escalations'!H$9:H$1004)</f>
        <v>0</v>
      </c>
      <c r="G25" s="425">
        <f ca="1">SUMIF('R5 Escalations'!$C$9:$C$1004,$B25,'R5 Escalations'!I$9:I$1004)</f>
        <v>0</v>
      </c>
      <c r="H25" s="425">
        <f ca="1">SUMIF('R5 Escalations'!$C$9:$C$1004,$B25,'R5 Escalations'!J$9:J$1004)</f>
        <v>0</v>
      </c>
      <c r="I25" s="425">
        <f ca="1">SUMIF('R5 Escalations'!$C$9:$C$1004,$B25,'R5 Escalations'!K$9:K$1004)</f>
        <v>0</v>
      </c>
      <c r="J25" s="430"/>
      <c r="K25" s="21"/>
      <c r="M25" s="425">
        <f ca="1">SUMIF('R5 Escalations'!$C$9:$C$1004,$B25,'R5 Escalations'!Q$9:Q$1004)</f>
        <v>0</v>
      </c>
      <c r="N25" s="425">
        <f ca="1">SUMIF('R5 Escalations'!$C$9:$C$1004,$B25,'R5 Escalations'!R$9:R$1004)</f>
        <v>0</v>
      </c>
      <c r="O25" s="425">
        <f ca="1">SUMIF('R5 Escalations'!$C$9:$C$1004,$B25,'R5 Escalations'!S$9:S$1004)</f>
        <v>0</v>
      </c>
      <c r="P25" s="425">
        <f ca="1">SUMIF('R5 Escalations'!$C$9:$C$1004,$B25,'R5 Escalations'!T$9:T$1004)</f>
        <v>0</v>
      </c>
      <c r="Q25" s="425">
        <f ca="1">SUMIF('R5 Escalations'!$C$9:$C$1004,$B25,'R5 Escalations'!U$9:U$1004)</f>
        <v>0</v>
      </c>
      <c r="R25" s="425">
        <f ca="1">SUMIF('R5 Escalations'!$C$9:$C$1004,$B25,'R5 Escalations'!V$9:V$1004)</f>
        <v>0</v>
      </c>
      <c r="T25" s="593">
        <f t="shared" ca="1" si="11"/>
        <v>0</v>
      </c>
      <c r="U25" s="594">
        <f t="shared" ca="1" si="11"/>
        <v>0</v>
      </c>
      <c r="V25" s="594">
        <f t="shared" ca="1" si="11"/>
        <v>0</v>
      </c>
      <c r="W25" s="594">
        <f t="shared" ca="1" si="11"/>
        <v>0</v>
      </c>
      <c r="X25" s="594">
        <f t="shared" ca="1" si="11"/>
        <v>0</v>
      </c>
      <c r="Y25" s="595">
        <f t="shared" ca="1" si="11"/>
        <v>0</v>
      </c>
      <c r="AA25" s="103">
        <f>+'I-7 Escalations'!D31</f>
        <v>0</v>
      </c>
      <c r="AB25" s="103">
        <f>(+'I-7 Escalations'!E31+1)*(1+AA25)-1</f>
        <v>0</v>
      </c>
      <c r="AC25" s="103">
        <f>(+'I-7 Escalations'!F31+1)*(1+AB25)-1</f>
        <v>0</v>
      </c>
      <c r="AD25" s="103">
        <f>(+'I-7 Escalations'!G31+1)*(1+AC25)-1</f>
        <v>0</v>
      </c>
      <c r="AE25" s="103">
        <f>(+'I-7 Escalations'!H31+1)*(1+AD25)-1</f>
        <v>0</v>
      </c>
      <c r="AF25" s="103">
        <f>(+'I-7 Escalations'!I31+1)*(1+AE25)-1</f>
        <v>0</v>
      </c>
    </row>
    <row r="26" spans="2:33" x14ac:dyDescent="0.2">
      <c r="B26" s="429">
        <f>+'I-7 Escalations'!B32</f>
        <v>0</v>
      </c>
      <c r="C26" s="425">
        <f ca="1">SUMIF('R5 Escalations'!$C$9:$C$1004,$B26,'R5 Escalations'!E$9:E$1004)</f>
        <v>0</v>
      </c>
      <c r="D26" s="425">
        <f ca="1">SUMIF('R5 Escalations'!$C$9:$C$1004,$B26,'R5 Escalations'!F$9:F$1004)</f>
        <v>0</v>
      </c>
      <c r="E26" s="425">
        <f ca="1">SUMIF('R5 Escalations'!$C$9:$C$1004,$B26,'R5 Escalations'!G$9:G$1004)</f>
        <v>0</v>
      </c>
      <c r="F26" s="425">
        <f ca="1">SUMIF('R5 Escalations'!$C$9:$C$1004,$B26,'R5 Escalations'!H$9:H$1004)</f>
        <v>0</v>
      </c>
      <c r="G26" s="425">
        <f ca="1">SUMIF('R5 Escalations'!$C$9:$C$1004,$B26,'R5 Escalations'!I$9:I$1004)</f>
        <v>0</v>
      </c>
      <c r="H26" s="425">
        <f ca="1">SUMIF('R5 Escalations'!$C$9:$C$1004,$B26,'R5 Escalations'!J$9:J$1004)</f>
        <v>0</v>
      </c>
      <c r="I26" s="425">
        <f ca="1">SUMIF('R5 Escalations'!$C$9:$C$1004,$B26,'R5 Escalations'!K$9:K$1004)</f>
        <v>0</v>
      </c>
      <c r="J26" s="29"/>
      <c r="K26" s="712"/>
      <c r="L26" s="791"/>
      <c r="M26" s="425">
        <f ca="1">SUMIF('R5 Escalations'!$C$9:$C$1004,$B26,'R5 Escalations'!Q$9:Q$1004)</f>
        <v>0</v>
      </c>
      <c r="N26" s="425">
        <f ca="1">SUMIF('R5 Escalations'!$C$9:$C$1004,$B26,'R5 Escalations'!R$9:R$1004)</f>
        <v>0</v>
      </c>
      <c r="O26" s="425">
        <f ca="1">SUMIF('R5 Escalations'!$C$9:$C$1004,$B26,'R5 Escalations'!S$9:S$1004)</f>
        <v>0</v>
      </c>
      <c r="P26" s="425">
        <f ca="1">SUMIF('R5 Escalations'!$C$9:$C$1004,$B26,'R5 Escalations'!T$9:T$1004)</f>
        <v>0</v>
      </c>
      <c r="Q26" s="425">
        <f ca="1">SUMIF('R5 Escalations'!$C$9:$C$1004,$B26,'R5 Escalations'!U$9:U$1004)</f>
        <v>0</v>
      </c>
      <c r="R26" s="425">
        <f ca="1">SUMIF('R5 Escalations'!$C$9:$C$1004,$B26,'R5 Escalations'!V$9:V$1004)</f>
        <v>0</v>
      </c>
      <c r="S26" s="791"/>
      <c r="T26" s="593">
        <f t="shared" ca="1" si="11"/>
        <v>0</v>
      </c>
      <c r="U26" s="594">
        <f t="shared" ca="1" si="11"/>
        <v>0</v>
      </c>
      <c r="V26" s="594">
        <f t="shared" ca="1" si="11"/>
        <v>0</v>
      </c>
      <c r="W26" s="594">
        <f t="shared" ca="1" si="11"/>
        <v>0</v>
      </c>
      <c r="X26" s="594">
        <f t="shared" ca="1" si="11"/>
        <v>0</v>
      </c>
      <c r="Y26" s="595">
        <f t="shared" ca="1" si="11"/>
        <v>0</v>
      </c>
      <c r="Z26" s="791"/>
      <c r="AA26" s="103">
        <f>+'I-7 Escalations'!D32</f>
        <v>0</v>
      </c>
      <c r="AB26" s="103">
        <f>(+'I-7 Escalations'!E32+1)*(1+AA26)-1</f>
        <v>0</v>
      </c>
      <c r="AC26" s="103">
        <f>(+'I-7 Escalations'!F32+1)*(1+AB26)-1</f>
        <v>0</v>
      </c>
      <c r="AD26" s="103">
        <f>(+'I-7 Escalations'!G32+1)*(1+AC26)-1</f>
        <v>0</v>
      </c>
      <c r="AE26" s="103">
        <f>(+'I-7 Escalations'!H32+1)*(1+AD26)-1</f>
        <v>0</v>
      </c>
      <c r="AF26" s="103">
        <f>(+'I-7 Escalations'!I32+1)*(1+AE26)-1</f>
        <v>0</v>
      </c>
    </row>
    <row r="27" spans="2:33" x14ac:dyDescent="0.2">
      <c r="B27" s="429">
        <f>+'I-7 Escalations'!B33</f>
        <v>0</v>
      </c>
      <c r="C27" s="425">
        <f ca="1">SUMIF('R5 Escalations'!$C$9:$C$1004,$B27,'R5 Escalations'!E$9:E$1004)</f>
        <v>0</v>
      </c>
      <c r="D27" s="425">
        <f ca="1">SUMIF('R5 Escalations'!$C$9:$C$1004,$B27,'R5 Escalations'!F$9:F$1004)</f>
        <v>0</v>
      </c>
      <c r="E27" s="425">
        <f ca="1">SUMIF('R5 Escalations'!$C$9:$C$1004,$B27,'R5 Escalations'!G$9:G$1004)</f>
        <v>0</v>
      </c>
      <c r="F27" s="425">
        <f ca="1">SUMIF('R5 Escalations'!$C$9:$C$1004,$B27,'R5 Escalations'!H$9:H$1004)</f>
        <v>0</v>
      </c>
      <c r="G27" s="425">
        <f ca="1">SUMIF('R5 Escalations'!$C$9:$C$1004,$B27,'R5 Escalations'!I$9:I$1004)</f>
        <v>0</v>
      </c>
      <c r="H27" s="425">
        <f ca="1">SUMIF('R5 Escalations'!$C$9:$C$1004,$B27,'R5 Escalations'!J$9:J$1004)</f>
        <v>0</v>
      </c>
      <c r="I27" s="425">
        <f ca="1">SUMIF('R5 Escalations'!$C$9:$C$1004,$B27,'R5 Escalations'!K$9:K$1004)</f>
        <v>0</v>
      </c>
      <c r="J27" s="29"/>
      <c r="K27" s="21"/>
      <c r="M27" s="425">
        <f ca="1">SUMIF('R5 Escalations'!$C$9:$C$1004,$B27,'R5 Escalations'!Q$9:Q$1004)</f>
        <v>0</v>
      </c>
      <c r="N27" s="425">
        <f ca="1">SUMIF('R5 Escalations'!$C$9:$C$1004,$B27,'R5 Escalations'!R$9:R$1004)</f>
        <v>0</v>
      </c>
      <c r="O27" s="425">
        <f ca="1">SUMIF('R5 Escalations'!$C$9:$C$1004,$B27,'R5 Escalations'!S$9:S$1004)</f>
        <v>0</v>
      </c>
      <c r="P27" s="425">
        <f ca="1">SUMIF('R5 Escalations'!$C$9:$C$1004,$B27,'R5 Escalations'!T$9:T$1004)</f>
        <v>0</v>
      </c>
      <c r="Q27" s="425">
        <f ca="1">SUMIF('R5 Escalations'!$C$9:$C$1004,$B27,'R5 Escalations'!U$9:U$1004)</f>
        <v>0</v>
      </c>
      <c r="R27" s="425">
        <f ca="1">SUMIF('R5 Escalations'!$C$9:$C$1004,$B27,'R5 Escalations'!V$9:V$1004)</f>
        <v>0</v>
      </c>
      <c r="T27" s="593">
        <f t="shared" ref="T27:Y30" ca="1" si="12">+M27*AA27</f>
        <v>0</v>
      </c>
      <c r="U27" s="594">
        <f t="shared" ca="1" si="12"/>
        <v>0</v>
      </c>
      <c r="V27" s="594">
        <f t="shared" ca="1" si="12"/>
        <v>0</v>
      </c>
      <c r="W27" s="594">
        <f t="shared" ca="1" si="12"/>
        <v>0</v>
      </c>
      <c r="X27" s="594">
        <f t="shared" ca="1" si="12"/>
        <v>0</v>
      </c>
      <c r="Y27" s="595">
        <f t="shared" ca="1" si="12"/>
        <v>0</v>
      </c>
      <c r="AA27" s="103">
        <f>+'I-7 Escalations'!D33</f>
        <v>0</v>
      </c>
      <c r="AB27" s="103">
        <f>(+'I-7 Escalations'!E33+1)*(1+AA27)-1</f>
        <v>0</v>
      </c>
      <c r="AC27" s="103">
        <f>(+'I-7 Escalations'!F33+1)*(1+AB27)-1</f>
        <v>0</v>
      </c>
      <c r="AD27" s="103">
        <f>(+'I-7 Escalations'!G33+1)*(1+AC27)-1</f>
        <v>0</v>
      </c>
      <c r="AE27" s="103">
        <f>(+'I-7 Escalations'!H33+1)*(1+AD27)-1</f>
        <v>0</v>
      </c>
      <c r="AF27" s="103">
        <f>(+'I-7 Escalations'!I33+1)*(1+AE27)-1</f>
        <v>0</v>
      </c>
    </row>
    <row r="28" spans="2:33" x14ac:dyDescent="0.2">
      <c r="B28" s="429">
        <f>+'I-7 Escalations'!B34</f>
        <v>0</v>
      </c>
      <c r="C28" s="425">
        <f ca="1">SUMIF('R5 Escalations'!$C$9:$C$1004,$B28,'R5 Escalations'!E$9:E$1004)</f>
        <v>0</v>
      </c>
      <c r="D28" s="425">
        <f ca="1">SUMIF('R5 Escalations'!$C$9:$C$1004,$B28,'R5 Escalations'!F$9:F$1004)</f>
        <v>0</v>
      </c>
      <c r="E28" s="425">
        <f ca="1">SUMIF('R5 Escalations'!$C$9:$C$1004,$B28,'R5 Escalations'!G$9:G$1004)</f>
        <v>0</v>
      </c>
      <c r="F28" s="425">
        <f ca="1">SUMIF('R5 Escalations'!$C$9:$C$1004,$B28,'R5 Escalations'!H$9:H$1004)</f>
        <v>0</v>
      </c>
      <c r="G28" s="425">
        <f ca="1">SUMIF('R5 Escalations'!$C$9:$C$1004,$B28,'R5 Escalations'!I$9:I$1004)</f>
        <v>0</v>
      </c>
      <c r="H28" s="425">
        <f ca="1">SUMIF('R5 Escalations'!$C$9:$C$1004,$B28,'R5 Escalations'!J$9:J$1004)</f>
        <v>0</v>
      </c>
      <c r="I28" s="425">
        <f ca="1">SUMIF('R5 Escalations'!$C$9:$C$1004,$B28,'R5 Escalations'!K$9:K$1004)</f>
        <v>0</v>
      </c>
      <c r="J28" s="29"/>
      <c r="K28" s="21"/>
      <c r="M28" s="425">
        <f ca="1">SUMIF('R5 Escalations'!$C$9:$C$1004,$B28,'R5 Escalations'!Q$9:Q$1004)</f>
        <v>0</v>
      </c>
      <c r="N28" s="425">
        <f ca="1">SUMIF('R5 Escalations'!$C$9:$C$1004,$B28,'R5 Escalations'!R$9:R$1004)</f>
        <v>0</v>
      </c>
      <c r="O28" s="425">
        <f ca="1">SUMIF('R5 Escalations'!$C$9:$C$1004,$B28,'R5 Escalations'!S$9:S$1004)</f>
        <v>0</v>
      </c>
      <c r="P28" s="425">
        <f ca="1">SUMIF('R5 Escalations'!$C$9:$C$1004,$B28,'R5 Escalations'!T$9:T$1004)</f>
        <v>0</v>
      </c>
      <c r="Q28" s="425">
        <f ca="1">SUMIF('R5 Escalations'!$C$9:$C$1004,$B28,'R5 Escalations'!U$9:U$1004)</f>
        <v>0</v>
      </c>
      <c r="R28" s="425">
        <f ca="1">SUMIF('R5 Escalations'!$C$9:$C$1004,$B28,'R5 Escalations'!V$9:V$1004)</f>
        <v>0</v>
      </c>
      <c r="T28" s="593">
        <f t="shared" ca="1" si="12"/>
        <v>0</v>
      </c>
      <c r="U28" s="594">
        <f t="shared" ca="1" si="12"/>
        <v>0</v>
      </c>
      <c r="V28" s="594">
        <f t="shared" ca="1" si="12"/>
        <v>0</v>
      </c>
      <c r="W28" s="594">
        <f t="shared" ca="1" si="12"/>
        <v>0</v>
      </c>
      <c r="X28" s="594">
        <f t="shared" ca="1" si="12"/>
        <v>0</v>
      </c>
      <c r="Y28" s="595">
        <f t="shared" ca="1" si="12"/>
        <v>0</v>
      </c>
      <c r="AA28" s="103">
        <f>+'I-7 Escalations'!D34</f>
        <v>0</v>
      </c>
      <c r="AB28" s="103">
        <f>(+'I-7 Escalations'!E34+1)*(1+AA28)-1</f>
        <v>0</v>
      </c>
      <c r="AC28" s="103">
        <f>(+'I-7 Escalations'!F34+1)*(1+AB28)-1</f>
        <v>0</v>
      </c>
      <c r="AD28" s="103">
        <f>(+'I-7 Escalations'!G34+1)*(1+AC28)-1</f>
        <v>0</v>
      </c>
      <c r="AE28" s="103">
        <f>(+'I-7 Escalations'!H34+1)*(1+AD28)-1</f>
        <v>0</v>
      </c>
      <c r="AF28" s="103">
        <f>(+'I-7 Escalations'!I34+1)*(1+AE28)-1</f>
        <v>0</v>
      </c>
    </row>
    <row r="29" spans="2:33" ht="15" x14ac:dyDescent="0.2">
      <c r="B29" s="429">
        <f>+'I-7 Escalations'!B35</f>
        <v>0</v>
      </c>
      <c r="C29" s="425">
        <f ca="1">SUMIF('R5 Escalations'!$C$9:$C$1004,$B29,'R5 Escalations'!E$9:E$1004)</f>
        <v>0</v>
      </c>
      <c r="D29" s="425">
        <f ca="1">SUMIF('R5 Escalations'!$C$9:$C$1004,$B29,'R5 Escalations'!F$9:F$1004)</f>
        <v>0</v>
      </c>
      <c r="E29" s="425">
        <f ca="1">SUMIF('R5 Escalations'!$C$9:$C$1004,$B29,'R5 Escalations'!G$9:G$1004)</f>
        <v>0</v>
      </c>
      <c r="F29" s="425">
        <f ca="1">SUMIF('R5 Escalations'!$C$9:$C$1004,$B29,'R5 Escalations'!H$9:H$1004)</f>
        <v>0</v>
      </c>
      <c r="G29" s="425">
        <f ca="1">SUMIF('R5 Escalations'!$C$9:$C$1004,$B29,'R5 Escalations'!I$9:I$1004)</f>
        <v>0</v>
      </c>
      <c r="H29" s="425">
        <f ca="1">SUMIF('R5 Escalations'!$C$9:$C$1004,$B29,'R5 Escalations'!J$9:J$1004)</f>
        <v>0</v>
      </c>
      <c r="I29" s="425">
        <f ca="1">SUMIF('R5 Escalations'!$C$9:$C$1004,$B29,'R5 Escalations'!K$9:K$1004)</f>
        <v>0</v>
      </c>
      <c r="J29" s="430"/>
      <c r="K29" s="21"/>
      <c r="M29" s="425">
        <f ca="1">SUMIF('R5 Escalations'!$C$9:$C$1004,$B29,'R5 Escalations'!Q$9:Q$1004)</f>
        <v>0</v>
      </c>
      <c r="N29" s="425">
        <f ca="1">SUMIF('R5 Escalations'!$C$9:$C$1004,$B29,'R5 Escalations'!R$9:R$1004)</f>
        <v>0</v>
      </c>
      <c r="O29" s="425">
        <f ca="1">SUMIF('R5 Escalations'!$C$9:$C$1004,$B29,'R5 Escalations'!S$9:S$1004)</f>
        <v>0</v>
      </c>
      <c r="P29" s="425">
        <f ca="1">SUMIF('R5 Escalations'!$C$9:$C$1004,$B29,'R5 Escalations'!T$9:T$1004)</f>
        <v>0</v>
      </c>
      <c r="Q29" s="425">
        <f ca="1">SUMIF('R5 Escalations'!$C$9:$C$1004,$B29,'R5 Escalations'!U$9:U$1004)</f>
        <v>0</v>
      </c>
      <c r="R29" s="425">
        <f ca="1">SUMIF('R5 Escalations'!$C$9:$C$1004,$B29,'R5 Escalations'!V$9:V$1004)</f>
        <v>0</v>
      </c>
      <c r="T29" s="593">
        <f t="shared" ca="1" si="12"/>
        <v>0</v>
      </c>
      <c r="U29" s="594">
        <f t="shared" ca="1" si="12"/>
        <v>0</v>
      </c>
      <c r="V29" s="594">
        <f t="shared" ca="1" si="12"/>
        <v>0</v>
      </c>
      <c r="W29" s="594">
        <f t="shared" ca="1" si="12"/>
        <v>0</v>
      </c>
      <c r="X29" s="594">
        <f t="shared" ca="1" si="12"/>
        <v>0</v>
      </c>
      <c r="Y29" s="595">
        <f t="shared" ca="1" si="12"/>
        <v>0</v>
      </c>
      <c r="AA29" s="103">
        <f>+'I-7 Escalations'!D35</f>
        <v>0</v>
      </c>
      <c r="AB29" s="103">
        <f>(+'I-7 Escalations'!E35+1)*(1+AA29)-1</f>
        <v>0</v>
      </c>
      <c r="AC29" s="103">
        <f>(+'I-7 Escalations'!F35+1)*(1+AB29)-1</f>
        <v>0</v>
      </c>
      <c r="AD29" s="103">
        <f>(+'I-7 Escalations'!G35+1)*(1+AC29)-1</f>
        <v>0</v>
      </c>
      <c r="AE29" s="103">
        <f>(+'I-7 Escalations'!H35+1)*(1+AD29)-1</f>
        <v>0</v>
      </c>
      <c r="AF29" s="103">
        <f>(+'I-7 Escalations'!I35+1)*(1+AE29)-1</f>
        <v>0</v>
      </c>
    </row>
    <row r="30" spans="2:33" ht="15" x14ac:dyDescent="0.2">
      <c r="B30" s="429">
        <f>+'I-7 Escalations'!B36</f>
        <v>0</v>
      </c>
      <c r="C30" s="425">
        <f ca="1">SUMIF('R5 Escalations'!$C$9:$C$1004,$B30,'R5 Escalations'!E$9:E$1004)</f>
        <v>0</v>
      </c>
      <c r="D30" s="425">
        <f ca="1">SUMIF('R5 Escalations'!$C$9:$C$1004,$B30,'R5 Escalations'!F$9:F$1004)</f>
        <v>0</v>
      </c>
      <c r="E30" s="425">
        <f ca="1">SUMIF('R5 Escalations'!$C$9:$C$1004,$B30,'R5 Escalations'!G$9:G$1004)</f>
        <v>0</v>
      </c>
      <c r="F30" s="425">
        <f ca="1">SUMIF('R5 Escalations'!$C$9:$C$1004,$B30,'R5 Escalations'!H$9:H$1004)</f>
        <v>0</v>
      </c>
      <c r="G30" s="425">
        <f ca="1">SUMIF('R5 Escalations'!$C$9:$C$1004,$B30,'R5 Escalations'!I$9:I$1004)</f>
        <v>0</v>
      </c>
      <c r="H30" s="425">
        <f ca="1">SUMIF('R5 Escalations'!$C$9:$C$1004,$B30,'R5 Escalations'!J$9:J$1004)</f>
        <v>0</v>
      </c>
      <c r="I30" s="425">
        <f ca="1">SUMIF('R5 Escalations'!$C$9:$C$1004,$B30,'R5 Escalations'!K$9:K$1004)</f>
        <v>0</v>
      </c>
      <c r="J30" s="430"/>
      <c r="K30" s="21"/>
      <c r="M30" s="425">
        <f ca="1">SUMIF('R5 Escalations'!$C$9:$C$1004,$B30,'R5 Escalations'!Q$9:Q$1004)</f>
        <v>0</v>
      </c>
      <c r="N30" s="425">
        <f ca="1">SUMIF('R5 Escalations'!$C$9:$C$1004,$B30,'R5 Escalations'!R$9:R$1004)</f>
        <v>0</v>
      </c>
      <c r="O30" s="425">
        <f ca="1">SUMIF('R5 Escalations'!$C$9:$C$1004,$B30,'R5 Escalations'!S$9:S$1004)</f>
        <v>0</v>
      </c>
      <c r="P30" s="425">
        <f ca="1">SUMIF('R5 Escalations'!$C$9:$C$1004,$B30,'R5 Escalations'!T$9:T$1004)</f>
        <v>0</v>
      </c>
      <c r="Q30" s="425">
        <f ca="1">SUMIF('R5 Escalations'!$C$9:$C$1004,$B30,'R5 Escalations'!U$9:U$1004)</f>
        <v>0</v>
      </c>
      <c r="R30" s="425">
        <f ca="1">SUMIF('R5 Escalations'!$C$9:$C$1004,$B30,'R5 Escalations'!V$9:V$1004)</f>
        <v>0</v>
      </c>
      <c r="T30" s="593">
        <f t="shared" ca="1" si="12"/>
        <v>0</v>
      </c>
      <c r="U30" s="594">
        <f t="shared" ca="1" si="12"/>
        <v>0</v>
      </c>
      <c r="V30" s="594">
        <f t="shared" ca="1" si="12"/>
        <v>0</v>
      </c>
      <c r="W30" s="594">
        <f t="shared" ca="1" si="12"/>
        <v>0</v>
      </c>
      <c r="X30" s="594">
        <f t="shared" ca="1" si="12"/>
        <v>0</v>
      </c>
      <c r="Y30" s="595">
        <f t="shared" ca="1" si="12"/>
        <v>0</v>
      </c>
      <c r="AA30" s="103">
        <f>+'I-7 Escalations'!D36</f>
        <v>0</v>
      </c>
      <c r="AB30" s="103">
        <f>(+'I-7 Escalations'!E36+1)*(1+AA30)-1</f>
        <v>0</v>
      </c>
      <c r="AC30" s="103">
        <f>(+'I-7 Escalations'!F36+1)*(1+AB30)-1</f>
        <v>0</v>
      </c>
      <c r="AD30" s="103">
        <f>(+'I-7 Escalations'!G36+1)*(1+AC30)-1</f>
        <v>0</v>
      </c>
      <c r="AE30" s="103">
        <f>(+'I-7 Escalations'!H36+1)*(1+AD30)-1</f>
        <v>0</v>
      </c>
      <c r="AF30" s="103">
        <f>(+'I-7 Escalations'!I36+1)*(1+AE30)-1</f>
        <v>0</v>
      </c>
    </row>
    <row r="31" spans="2:33" ht="15" x14ac:dyDescent="0.2">
      <c r="B31" s="429">
        <f>+'I-7 Escalations'!B37</f>
        <v>0</v>
      </c>
      <c r="C31" s="425">
        <f ca="1">SUMIF('R5 Escalations'!$C$9:$C$1004,$B31,'R5 Escalations'!E$9:E$1004)</f>
        <v>0</v>
      </c>
      <c r="D31" s="425">
        <f ca="1">SUMIF('R5 Escalations'!$C$9:$C$1004,$B31,'R5 Escalations'!F$9:F$1004)</f>
        <v>0</v>
      </c>
      <c r="E31" s="425">
        <f ca="1">SUMIF('R5 Escalations'!$C$9:$C$1004,$B31,'R5 Escalations'!G$9:G$1004)</f>
        <v>0</v>
      </c>
      <c r="F31" s="425">
        <f ca="1">SUMIF('R5 Escalations'!$C$9:$C$1004,$B31,'R5 Escalations'!H$9:H$1004)</f>
        <v>0</v>
      </c>
      <c r="G31" s="425">
        <f ca="1">SUMIF('R5 Escalations'!$C$9:$C$1004,$B31,'R5 Escalations'!I$9:I$1004)</f>
        <v>0</v>
      </c>
      <c r="H31" s="425">
        <f ca="1">SUMIF('R5 Escalations'!$C$9:$C$1004,$B31,'R5 Escalations'!J$9:J$1004)</f>
        <v>0</v>
      </c>
      <c r="I31" s="425">
        <f ca="1">SUMIF('R5 Escalations'!$C$9:$C$1004,$B31,'R5 Escalations'!K$9:K$1004)</f>
        <v>0</v>
      </c>
      <c r="J31" s="430"/>
      <c r="K31" s="712"/>
      <c r="L31" s="791"/>
      <c r="M31" s="425">
        <f ca="1">SUMIF('R5 Escalations'!$C$9:$C$1004,$B31,'R5 Escalations'!Q$9:Q$1004)</f>
        <v>0</v>
      </c>
      <c r="N31" s="425">
        <f ca="1">SUMIF('R5 Escalations'!$C$9:$C$1004,$B31,'R5 Escalations'!R$9:R$1004)</f>
        <v>0</v>
      </c>
      <c r="O31" s="425">
        <f ca="1">SUMIF('R5 Escalations'!$C$9:$C$1004,$B31,'R5 Escalations'!S$9:S$1004)</f>
        <v>0</v>
      </c>
      <c r="P31" s="425">
        <f ca="1">SUMIF('R5 Escalations'!$C$9:$C$1004,$B31,'R5 Escalations'!T$9:T$1004)</f>
        <v>0</v>
      </c>
      <c r="Q31" s="425">
        <f ca="1">SUMIF('R5 Escalations'!$C$9:$C$1004,$B31,'R5 Escalations'!U$9:U$1004)</f>
        <v>0</v>
      </c>
      <c r="R31" s="425">
        <f ca="1">SUMIF('R5 Escalations'!$C$9:$C$1004,$B31,'R5 Escalations'!V$9:V$1004)</f>
        <v>0</v>
      </c>
      <c r="S31" s="791"/>
      <c r="T31" s="593">
        <f t="shared" ref="T31" ca="1" si="13">+M31*AA31</f>
        <v>0</v>
      </c>
      <c r="U31" s="594">
        <f t="shared" ref="U31" ca="1" si="14">+N31*AB31</f>
        <v>0</v>
      </c>
      <c r="V31" s="594">
        <f t="shared" ref="V31" ca="1" si="15">+O31*AC31</f>
        <v>0</v>
      </c>
      <c r="W31" s="594">
        <f t="shared" ref="W31" ca="1" si="16">+P31*AD31</f>
        <v>0</v>
      </c>
      <c r="X31" s="594">
        <f t="shared" ref="X31" ca="1" si="17">+Q31*AE31</f>
        <v>0</v>
      </c>
      <c r="Y31" s="595">
        <f t="shared" ref="Y31" ca="1" si="18">+R31*AF31</f>
        <v>0</v>
      </c>
      <c r="Z31" s="791"/>
      <c r="AA31" s="103">
        <f>+'I-7 Escalations'!D37</f>
        <v>0</v>
      </c>
      <c r="AB31" s="103">
        <f>(+'I-7 Escalations'!E37+1)*(1+AA31)-1</f>
        <v>0</v>
      </c>
      <c r="AC31" s="103">
        <f>(+'I-7 Escalations'!F37+1)*(1+AB31)-1</f>
        <v>0</v>
      </c>
      <c r="AD31" s="103">
        <f>(+'I-7 Escalations'!G37+1)*(1+AC31)-1</f>
        <v>0</v>
      </c>
      <c r="AE31" s="103">
        <f>(+'I-7 Escalations'!H37+1)*(1+AD31)-1</f>
        <v>0</v>
      </c>
      <c r="AF31" s="103">
        <f>(+'I-7 Escalations'!I37+1)*(1+AE31)-1</f>
        <v>0</v>
      </c>
      <c r="AG31" s="791"/>
    </row>
    <row r="32" spans="2:33" ht="15" x14ac:dyDescent="0.2">
      <c r="B32" s="429"/>
      <c r="C32" s="425"/>
      <c r="D32" s="425"/>
      <c r="E32" s="425"/>
      <c r="F32" s="425"/>
      <c r="G32" s="425"/>
      <c r="H32" s="425"/>
      <c r="I32" s="425"/>
      <c r="J32" s="430"/>
      <c r="K32" s="21"/>
      <c r="M32" s="425"/>
      <c r="N32" s="425"/>
      <c r="O32" s="425"/>
      <c r="P32" s="425"/>
      <c r="Q32" s="425"/>
      <c r="R32" s="425"/>
      <c r="T32" s="593"/>
      <c r="U32" s="594"/>
      <c r="V32" s="594"/>
      <c r="W32" s="594"/>
      <c r="X32" s="594"/>
      <c r="Y32" s="595"/>
      <c r="AA32" s="103"/>
      <c r="AB32" s="103"/>
      <c r="AC32" s="103"/>
      <c r="AD32" s="103"/>
      <c r="AE32" s="103"/>
      <c r="AF32" s="103"/>
    </row>
    <row r="33" spans="2:32" ht="15" x14ac:dyDescent="0.2">
      <c r="B33" s="429"/>
      <c r="C33" s="425"/>
      <c r="D33" s="425"/>
      <c r="E33" s="425"/>
      <c r="F33" s="425"/>
      <c r="G33" s="425"/>
      <c r="H33" s="425"/>
      <c r="I33" s="425"/>
      <c r="J33" s="430"/>
      <c r="K33" s="21"/>
      <c r="M33" s="425"/>
      <c r="N33" s="425"/>
      <c r="O33" s="425"/>
      <c r="P33" s="425"/>
      <c r="Q33" s="425"/>
      <c r="R33" s="425"/>
      <c r="T33" s="593"/>
      <c r="U33" s="594"/>
      <c r="V33" s="594"/>
      <c r="W33" s="594"/>
      <c r="X33" s="594"/>
      <c r="Y33" s="595"/>
      <c r="AA33" s="103"/>
      <c r="AB33" s="103"/>
      <c r="AC33" s="103"/>
      <c r="AD33" s="103"/>
      <c r="AE33" s="103"/>
      <c r="AF33" s="103"/>
    </row>
    <row r="34" spans="2:32" x14ac:dyDescent="0.2">
      <c r="B34" s="433" t="s">
        <v>340</v>
      </c>
      <c r="C34" s="431">
        <f t="shared" ref="C34:I34" ca="1" si="19">SUM(C19:C33)</f>
        <v>0</v>
      </c>
      <c r="D34" s="431">
        <f t="shared" ca="1" si="19"/>
        <v>0</v>
      </c>
      <c r="E34" s="431">
        <f t="shared" ca="1" si="19"/>
        <v>2.3001322835625686</v>
      </c>
      <c r="F34" s="431">
        <f t="shared" ca="1" si="19"/>
        <v>4.2702651072157147</v>
      </c>
      <c r="G34" s="431">
        <f t="shared" ca="1" si="19"/>
        <v>5.8771211613494483</v>
      </c>
      <c r="H34" s="431">
        <f t="shared" ca="1" si="19"/>
        <v>7.4776171645415443</v>
      </c>
      <c r="I34" s="431">
        <f t="shared" ca="1" si="19"/>
        <v>9.0681029669358892</v>
      </c>
      <c r="J34" s="36"/>
      <c r="K34" s="21"/>
      <c r="M34" s="431">
        <f t="shared" ref="M34:R34" ca="1" si="20">SUM(M19:M33)</f>
        <v>0</v>
      </c>
      <c r="N34" s="431">
        <f t="shared" ca="1" si="20"/>
        <v>264.91968748266777</v>
      </c>
      <c r="O34" s="431">
        <f t="shared" ca="1" si="20"/>
        <v>264.91968748266777</v>
      </c>
      <c r="P34" s="431">
        <f t="shared" ca="1" si="20"/>
        <v>264.91968748266777</v>
      </c>
      <c r="Q34" s="431">
        <f t="shared" ca="1" si="20"/>
        <v>264.91968748266777</v>
      </c>
      <c r="R34" s="431">
        <f t="shared" ca="1" si="20"/>
        <v>264.91968748266777</v>
      </c>
      <c r="T34" s="598">
        <f t="shared" ref="T34:Y34" ca="1" si="21">SUM(T19:T33)</f>
        <v>0</v>
      </c>
      <c r="U34" s="599">
        <f t="shared" ca="1" si="21"/>
        <v>2.3001322835625713</v>
      </c>
      <c r="V34" s="599">
        <f t="shared" ca="1" si="21"/>
        <v>4.2702651072157174</v>
      </c>
      <c r="W34" s="599">
        <f t="shared" ca="1" si="21"/>
        <v>5.8771211613494518</v>
      </c>
      <c r="X34" s="599">
        <f t="shared" ca="1" si="21"/>
        <v>7.4776171645415461</v>
      </c>
      <c r="Y34" s="600">
        <f t="shared" ca="1" si="21"/>
        <v>9.0681029669358928</v>
      </c>
    </row>
    <row r="35" spans="2:32" x14ac:dyDescent="0.2">
      <c r="B35" s="433" t="s">
        <v>341</v>
      </c>
      <c r="C35" s="431">
        <f t="shared" ref="C35:I35" ca="1" si="22">+C34+C13</f>
        <v>0</v>
      </c>
      <c r="D35" s="431">
        <f t="shared" ca="1" si="22"/>
        <v>0</v>
      </c>
      <c r="E35" s="431">
        <f t="shared" ca="1" si="22"/>
        <v>3.5402837678597865</v>
      </c>
      <c r="F35" s="431">
        <f t="shared" ca="1" si="22"/>
        <v>7.2355968640726624</v>
      </c>
      <c r="G35" s="431">
        <f t="shared" ca="1" si="22"/>
        <v>10.833163986034805</v>
      </c>
      <c r="H35" s="431">
        <f t="shared" ca="1" si="22"/>
        <v>14.262777471578884</v>
      </c>
      <c r="I35" s="431">
        <f t="shared" ca="1" si="22"/>
        <v>17.501822820291864</v>
      </c>
      <c r="J35" s="36"/>
      <c r="K35" s="21"/>
      <c r="T35" s="588">
        <f t="shared" ref="T35:Y35" ca="1" si="23">+T34-D34</f>
        <v>0</v>
      </c>
      <c r="U35" s="588">
        <f t="shared" ca="1" si="23"/>
        <v>0</v>
      </c>
      <c r="V35" s="588">
        <f t="shared" ca="1" si="23"/>
        <v>0</v>
      </c>
      <c r="W35" s="588">
        <f t="shared" ca="1" si="23"/>
        <v>0</v>
      </c>
      <c r="X35" s="588">
        <f t="shared" ca="1" si="23"/>
        <v>0</v>
      </c>
      <c r="Y35" s="588">
        <f t="shared" ca="1" si="23"/>
        <v>0</v>
      </c>
    </row>
    <row r="36" spans="2:32" x14ac:dyDescent="0.2">
      <c r="B36" s="21"/>
      <c r="C36" s="21"/>
      <c r="D36" s="21"/>
      <c r="E36" s="21"/>
      <c r="F36" s="21"/>
      <c r="G36" s="21"/>
      <c r="H36" s="21"/>
      <c r="I36" s="21"/>
      <c r="J36" s="21"/>
      <c r="K36" s="21"/>
      <c r="M36" s="408" t="s">
        <v>449</v>
      </c>
      <c r="N36" s="21"/>
      <c r="O36" s="21"/>
      <c r="P36" s="21"/>
      <c r="Q36" s="21"/>
      <c r="R36" s="21"/>
    </row>
    <row r="37" spans="2:32" x14ac:dyDescent="0.2">
      <c r="B37" s="21"/>
      <c r="C37" s="21"/>
      <c r="D37" s="21"/>
      <c r="E37" s="21"/>
      <c r="F37" s="21"/>
      <c r="G37" s="21"/>
      <c r="H37" s="21"/>
      <c r="I37" s="21"/>
      <c r="J37" s="21"/>
      <c r="K37" s="21"/>
      <c r="M37" s="21" t="s">
        <v>450</v>
      </c>
      <c r="N37" s="21"/>
      <c r="O37" s="21"/>
      <c r="P37" s="21"/>
      <c r="Q37" s="21"/>
      <c r="R37" s="21"/>
    </row>
    <row r="38" spans="2:32" ht="15.75" x14ac:dyDescent="0.25">
      <c r="B38" s="426" t="s">
        <v>361</v>
      </c>
      <c r="C38" s="427"/>
      <c r="D38" s="427"/>
      <c r="E38" s="427"/>
      <c r="F38" s="427"/>
      <c r="G38" s="427"/>
      <c r="H38" s="427"/>
      <c r="I38" s="427"/>
      <c r="J38" s="21"/>
      <c r="K38" s="21"/>
      <c r="M38" s="21" t="s">
        <v>451</v>
      </c>
      <c r="N38" s="427"/>
      <c r="O38" s="427"/>
      <c r="P38" s="427"/>
      <c r="Q38" s="427"/>
      <c r="R38" s="427"/>
    </row>
    <row r="39" spans="2:32" ht="13.5" thickBot="1" x14ac:dyDescent="0.25">
      <c r="B39" s="36" t="s">
        <v>362</v>
      </c>
      <c r="C39" s="427"/>
      <c r="D39" s="427"/>
      <c r="E39" s="427"/>
      <c r="F39" s="427"/>
      <c r="G39" s="427"/>
      <c r="H39" s="427"/>
      <c r="I39" s="472" t="str">
        <f>+LU_BaseYearDollars</f>
        <v>($M) 2017/18 dollars</v>
      </c>
      <c r="J39" s="21"/>
      <c r="K39" s="21"/>
      <c r="M39" s="427"/>
      <c r="N39" s="427"/>
      <c r="O39" s="427"/>
      <c r="P39" s="427"/>
      <c r="Q39" s="427"/>
      <c r="R39" s="427"/>
    </row>
    <row r="40" spans="2:32" ht="13.5" thickBot="1" x14ac:dyDescent="0.25">
      <c r="B40" s="469"/>
      <c r="C40" s="437" t="str">
        <f t="array" ref="C40:I40">LU_TemplateYearHeader2</f>
        <v>2018/19</v>
      </c>
      <c r="D40" s="437" t="str">
        <v>2019/20</v>
      </c>
      <c r="E40" s="437" t="str">
        <v>2020/21</v>
      </c>
      <c r="F40" s="437" t="str">
        <v>2021/22</v>
      </c>
      <c r="G40" s="437" t="str">
        <v>2022/23</v>
      </c>
      <c r="H40" s="437" t="str">
        <v>2023/24</v>
      </c>
      <c r="I40" s="437" t="str">
        <v>2024/25</v>
      </c>
      <c r="J40" s="21"/>
      <c r="K40" s="21"/>
      <c r="M40" s="427"/>
      <c r="N40" s="427"/>
      <c r="O40" s="427"/>
      <c r="P40" s="427"/>
      <c r="Q40" s="427"/>
      <c r="R40" s="427"/>
    </row>
    <row r="41" spans="2:32" x14ac:dyDescent="0.2">
      <c r="B41" s="712"/>
      <c r="C41" s="483">
        <f ca="1">SUM(C19:C25)</f>
        <v>0</v>
      </c>
      <c r="D41" s="483">
        <f ca="1">SUM(D19:D25)</f>
        <v>0</v>
      </c>
      <c r="E41" s="483">
        <f ca="1">SUM(E19:E25)</f>
        <v>2.3001322835625686</v>
      </c>
      <c r="F41" s="483">
        <f t="shared" ref="F41:I41" ca="1" si="24">SUM(F19:F25)</f>
        <v>4.2702651072157147</v>
      </c>
      <c r="G41" s="483">
        <f t="shared" ca="1" si="24"/>
        <v>5.8771211613494483</v>
      </c>
      <c r="H41" s="483">
        <f t="shared" ca="1" si="24"/>
        <v>7.4776171645415443</v>
      </c>
      <c r="I41" s="483">
        <f t="shared" ca="1" si="24"/>
        <v>9.0681029669358892</v>
      </c>
      <c r="J41" s="483"/>
      <c r="K41" s="21"/>
      <c r="M41" s="427"/>
      <c r="N41" s="427"/>
      <c r="O41" s="427"/>
      <c r="P41" s="427"/>
      <c r="Q41" s="427"/>
      <c r="R41" s="427"/>
    </row>
    <row r="42" spans="2:32" x14ac:dyDescent="0.2">
      <c r="B42" s="21"/>
      <c r="C42" s="483">
        <f ca="1">SUM(C26:C27)</f>
        <v>0</v>
      </c>
      <c r="D42" s="483">
        <f t="shared" ref="D42:I42" ca="1" si="25">SUM(D26:D27)</f>
        <v>0</v>
      </c>
      <c r="E42" s="483">
        <f ca="1">SUM(E26:E27)</f>
        <v>0</v>
      </c>
      <c r="F42" s="483">
        <f t="shared" ca="1" si="25"/>
        <v>0</v>
      </c>
      <c r="G42" s="483">
        <f t="shared" ca="1" si="25"/>
        <v>0</v>
      </c>
      <c r="H42" s="483">
        <f t="shared" ca="1" si="25"/>
        <v>0</v>
      </c>
      <c r="I42" s="483">
        <f t="shared" ca="1" si="25"/>
        <v>0</v>
      </c>
      <c r="J42" s="483"/>
      <c r="K42" s="21"/>
      <c r="M42" s="427"/>
      <c r="N42" s="427"/>
      <c r="O42" s="427"/>
      <c r="P42" s="427"/>
      <c r="Q42" s="427"/>
      <c r="R42" s="427"/>
    </row>
    <row r="43" spans="2:32" x14ac:dyDescent="0.2">
      <c r="B43" s="21"/>
      <c r="C43" s="483">
        <f ca="1">SUM(C28:C31)</f>
        <v>0</v>
      </c>
      <c r="D43" s="483">
        <f t="shared" ref="D43:I43" ca="1" si="26">SUM(D28:D31)</f>
        <v>0</v>
      </c>
      <c r="E43" s="483">
        <f t="shared" ca="1" si="26"/>
        <v>0</v>
      </c>
      <c r="F43" s="483">
        <f t="shared" ca="1" si="26"/>
        <v>0</v>
      </c>
      <c r="G43" s="483">
        <f t="shared" ca="1" si="26"/>
        <v>0</v>
      </c>
      <c r="H43" s="483">
        <f t="shared" ca="1" si="26"/>
        <v>0</v>
      </c>
      <c r="I43" s="483">
        <f t="shared" ca="1" si="26"/>
        <v>0</v>
      </c>
      <c r="J43" s="483"/>
      <c r="K43" s="21"/>
      <c r="M43" s="427"/>
      <c r="N43" s="427"/>
      <c r="O43" s="427"/>
      <c r="P43" s="427"/>
      <c r="Q43" s="427"/>
      <c r="R43" s="427"/>
    </row>
    <row r="44" spans="2:32" x14ac:dyDescent="0.2">
      <c r="B44" s="21"/>
      <c r="C44" s="431">
        <f t="shared" ref="C44:I44" ca="1" si="27">SUM(C41:C43)</f>
        <v>0</v>
      </c>
      <c r="D44" s="431">
        <f t="shared" ca="1" si="27"/>
        <v>0</v>
      </c>
      <c r="E44" s="431">
        <f t="shared" ca="1" si="27"/>
        <v>2.3001322835625686</v>
      </c>
      <c r="F44" s="431">
        <f t="shared" ca="1" si="27"/>
        <v>4.2702651072157147</v>
      </c>
      <c r="G44" s="431">
        <f t="shared" ca="1" si="27"/>
        <v>5.8771211613494483</v>
      </c>
      <c r="H44" s="431">
        <f t="shared" ca="1" si="27"/>
        <v>7.4776171645415443</v>
      </c>
      <c r="I44" s="431">
        <f t="shared" ca="1" si="27"/>
        <v>9.0681029669358892</v>
      </c>
      <c r="J44" s="21"/>
      <c r="K44" s="21"/>
      <c r="M44" s="427"/>
      <c r="N44" s="427"/>
      <c r="O44" s="427"/>
      <c r="P44" s="427"/>
      <c r="Q44" s="427"/>
      <c r="R44" s="427"/>
    </row>
    <row r="45" spans="2:32" x14ac:dyDescent="0.2">
      <c r="B45" s="21"/>
      <c r="C45" s="21"/>
      <c r="D45" s="21"/>
      <c r="E45" s="21"/>
      <c r="F45" s="21"/>
      <c r="G45" s="21"/>
      <c r="H45" s="21"/>
      <c r="I45" s="21"/>
      <c r="J45" s="21"/>
      <c r="K45" s="21"/>
      <c r="M45" s="427"/>
      <c r="N45" s="427"/>
      <c r="O45" s="427"/>
      <c r="P45" s="427"/>
      <c r="Q45" s="427"/>
      <c r="R45" s="427"/>
    </row>
    <row r="46" spans="2:32" x14ac:dyDescent="0.2">
      <c r="B46" s="21"/>
      <c r="C46" s="21"/>
      <c r="D46" s="21"/>
      <c r="E46" s="21"/>
      <c r="F46" s="21"/>
      <c r="G46" s="21"/>
      <c r="H46" s="21"/>
      <c r="I46" s="21"/>
      <c r="J46" s="21"/>
      <c r="K46" s="21"/>
    </row>
    <row r="47" spans="2:32" x14ac:dyDescent="0.2">
      <c r="B47" s="21"/>
      <c r="C47" s="21"/>
      <c r="D47" s="21"/>
      <c r="E47" s="21"/>
      <c r="F47" s="21"/>
      <c r="G47" s="21"/>
      <c r="H47" s="21"/>
      <c r="I47" s="21"/>
      <c r="J47" s="21"/>
      <c r="K47" s="21"/>
    </row>
    <row r="48" spans="2:32" x14ac:dyDescent="0.2">
      <c r="B48" s="21"/>
      <c r="C48" s="21"/>
      <c r="D48" s="21"/>
      <c r="E48" s="21"/>
      <c r="F48" s="21"/>
      <c r="G48" s="21"/>
      <c r="H48" s="21"/>
      <c r="I48" s="21"/>
      <c r="J48" s="21"/>
      <c r="K48" s="21"/>
    </row>
    <row r="49" spans="2:14" x14ac:dyDescent="0.2">
      <c r="B49" s="427"/>
      <c r="C49" s="427"/>
      <c r="D49" s="427"/>
      <c r="E49" s="427"/>
      <c r="F49" s="427"/>
      <c r="G49" s="427"/>
      <c r="H49" s="427"/>
      <c r="I49" s="427"/>
      <c r="J49" s="427"/>
      <c r="K49" s="21"/>
    </row>
    <row r="51" spans="2:14" x14ac:dyDescent="0.2">
      <c r="B51" s="2"/>
    </row>
    <row r="53" spans="2:14" x14ac:dyDescent="0.2">
      <c r="C53" s="21"/>
      <c r="D53" s="21"/>
      <c r="E53" s="21"/>
      <c r="F53" s="21"/>
      <c r="G53" s="21"/>
      <c r="H53" s="21"/>
      <c r="I53" s="21"/>
      <c r="J53" s="21"/>
      <c r="K53" s="21"/>
    </row>
    <row r="55" spans="2:14" ht="13.5" thickBot="1" x14ac:dyDescent="0.25"/>
    <row r="56" spans="2:14" x14ac:dyDescent="0.2">
      <c r="B56" s="325" t="s">
        <v>261</v>
      </c>
      <c r="C56" s="316"/>
      <c r="D56" s="316"/>
      <c r="E56" s="316"/>
      <c r="F56" s="316"/>
      <c r="G56" s="316"/>
      <c r="H56" s="316"/>
      <c r="I56" s="317"/>
    </row>
    <row r="57" spans="2:14" x14ac:dyDescent="0.2">
      <c r="B57" s="318" t="s">
        <v>342</v>
      </c>
      <c r="C57" s="307">
        <f ca="1">ROUND(+C35-'R5 Escalations'!E1007,3)</f>
        <v>0</v>
      </c>
      <c r="D57" s="307">
        <f ca="1">ROUND(+D35-'R5 Escalations'!F1007,3)</f>
        <v>0</v>
      </c>
      <c r="E57" s="307">
        <f ca="1">ROUND(+E35-'R5 Escalations'!G1007,3)</f>
        <v>0</v>
      </c>
      <c r="F57" s="307">
        <f ca="1">ROUND(+F35-'R5 Escalations'!H1007,3)</f>
        <v>0</v>
      </c>
      <c r="G57" s="307">
        <f ca="1">ROUND(+G35-'R5 Escalations'!I1007,3)</f>
        <v>0</v>
      </c>
      <c r="H57" s="307">
        <f ca="1">ROUND(+H35-'R5 Escalations'!J1007,3)</f>
        <v>0</v>
      </c>
      <c r="I57" s="307">
        <f ca="1">ROUND(+I35-'R5 Escalations'!K1007,3)</f>
        <v>0</v>
      </c>
    </row>
    <row r="58" spans="2:14" ht="13.5" thickBot="1" x14ac:dyDescent="0.25">
      <c r="B58" s="321" t="s">
        <v>362</v>
      </c>
      <c r="C58" s="307">
        <f t="shared" ref="C58:I58" ca="1" si="28">+C34-C44</f>
        <v>0</v>
      </c>
      <c r="D58" s="307">
        <f t="shared" ca="1" si="28"/>
        <v>0</v>
      </c>
      <c r="E58" s="307">
        <f t="shared" ca="1" si="28"/>
        <v>0</v>
      </c>
      <c r="F58" s="307">
        <f t="shared" ca="1" si="28"/>
        <v>0</v>
      </c>
      <c r="G58" s="307">
        <f t="shared" ca="1" si="28"/>
        <v>0</v>
      </c>
      <c r="H58" s="307">
        <f t="shared" ca="1" si="28"/>
        <v>0</v>
      </c>
      <c r="I58" s="307">
        <f t="shared" ca="1" si="28"/>
        <v>0</v>
      </c>
    </row>
    <row r="61" spans="2:14" ht="15" x14ac:dyDescent="0.25">
      <c r="B61" s="697" t="s">
        <v>526</v>
      </c>
      <c r="C61" s="689"/>
      <c r="D61" s="689"/>
      <c r="E61" s="689"/>
      <c r="F61" s="689"/>
      <c r="G61" s="689"/>
      <c r="H61" s="689"/>
      <c r="I61" s="689"/>
      <c r="J61" s="689"/>
      <c r="K61" s="689"/>
      <c r="L61" s="689"/>
      <c r="M61" s="689"/>
      <c r="N61" s="690"/>
    </row>
    <row r="62" spans="2:14" ht="13.5" x14ac:dyDescent="0.25">
      <c r="B62" s="691" t="s">
        <v>343</v>
      </c>
      <c r="C62" s="692"/>
      <c r="D62" s="692"/>
      <c r="E62" s="692"/>
      <c r="F62" s="692"/>
      <c r="G62" s="692"/>
      <c r="H62" s="692"/>
      <c r="I62" s="692"/>
      <c r="J62" s="692"/>
      <c r="K62" s="692"/>
      <c r="L62" s="692"/>
      <c r="M62" s="692"/>
      <c r="N62" s="693"/>
    </row>
    <row r="63" spans="2:14" ht="13.5" x14ac:dyDescent="0.25">
      <c r="B63" s="691" t="s">
        <v>344</v>
      </c>
      <c r="C63" s="692"/>
      <c r="D63" s="692"/>
      <c r="E63" s="692"/>
      <c r="F63" s="692"/>
      <c r="G63" s="692"/>
      <c r="H63" s="692"/>
      <c r="I63" s="692"/>
      <c r="J63" s="692"/>
      <c r="K63" s="692"/>
      <c r="L63" s="692"/>
      <c r="M63" s="692"/>
      <c r="N63" s="693"/>
    </row>
    <row r="64" spans="2:14" ht="13.5" x14ac:dyDescent="0.25">
      <c r="B64" s="691"/>
      <c r="C64" s="692"/>
      <c r="D64" s="692"/>
      <c r="E64" s="692"/>
      <c r="F64" s="692"/>
      <c r="G64" s="692"/>
      <c r="H64" s="692"/>
      <c r="I64" s="692"/>
      <c r="J64" s="692"/>
      <c r="K64" s="692"/>
      <c r="L64" s="692"/>
      <c r="M64" s="692"/>
      <c r="N64" s="693"/>
    </row>
    <row r="65" spans="2:14" ht="13.5" x14ac:dyDescent="0.25">
      <c r="B65" s="691"/>
      <c r="C65" s="692"/>
      <c r="D65" s="692"/>
      <c r="E65" s="692"/>
      <c r="F65" s="692"/>
      <c r="G65" s="692"/>
      <c r="H65" s="692"/>
      <c r="I65" s="692"/>
      <c r="J65" s="692"/>
      <c r="K65" s="692"/>
      <c r="L65" s="692"/>
      <c r="M65" s="692"/>
      <c r="N65" s="693"/>
    </row>
    <row r="66" spans="2:14" ht="13.5" x14ac:dyDescent="0.25">
      <c r="B66" s="691" t="s">
        <v>524</v>
      </c>
      <c r="C66" s="692"/>
      <c r="D66" s="692"/>
      <c r="E66" s="692"/>
      <c r="F66" s="692"/>
      <c r="G66" s="692"/>
      <c r="H66" s="692"/>
      <c r="I66" s="692"/>
      <c r="J66" s="692"/>
      <c r="K66" s="692"/>
      <c r="L66" s="692"/>
      <c r="M66" s="692"/>
      <c r="N66" s="693"/>
    </row>
    <row r="67" spans="2:14" ht="13.5" x14ac:dyDescent="0.25">
      <c r="B67" s="691" t="s">
        <v>525</v>
      </c>
      <c r="C67" s="692"/>
      <c r="D67" s="692"/>
      <c r="E67" s="692"/>
      <c r="F67" s="692"/>
      <c r="G67" s="692"/>
      <c r="H67" s="692"/>
      <c r="I67" s="692"/>
      <c r="J67" s="692"/>
      <c r="K67" s="692"/>
      <c r="L67" s="692"/>
      <c r="M67" s="692"/>
      <c r="N67" s="693"/>
    </row>
    <row r="68" spans="2:14" ht="13.5" x14ac:dyDescent="0.25">
      <c r="B68" s="694"/>
      <c r="C68" s="695"/>
      <c r="D68" s="695"/>
      <c r="E68" s="695"/>
      <c r="F68" s="695"/>
      <c r="G68" s="695"/>
      <c r="H68" s="695"/>
      <c r="I68" s="695"/>
      <c r="J68" s="695"/>
      <c r="K68" s="695"/>
      <c r="L68" s="695"/>
      <c r="M68" s="695"/>
      <c r="N68" s="696"/>
    </row>
  </sheetData>
  <sheetProtection formatColumns="0" formatRows="0"/>
  <phoneticPr fontId="0" type="noConversion"/>
  <conditionalFormatting sqref="C57:I58 T35:Y35">
    <cfRule type="cellIs" dxfId="35" priority="1" stopIfTrue="1" operator="equal">
      <formula>0</formula>
    </cfRule>
    <cfRule type="cellIs" dxfId="34" priority="2" stopIfTrue="1" operator="notEqual">
      <formula>0</formula>
    </cfRule>
  </conditionalFormatting>
  <pageMargins left="0.46" right="0.24" top="0.55000000000000004" bottom="0.64" header="0.24" footer="0.2"/>
  <pageSetup paperSize="9" scale="96" fitToHeight="0" orientation="portrait" r:id="rId1"/>
  <headerFooter alignWithMargins="0">
    <oddFooter>&amp;L&amp;8&amp;F
&amp;A
Printed: &amp;T on &amp;D&amp;C&amp;8Page &amp;P of &amp;N</oddFooter>
  </headerFooter>
  <customProperties>
    <customPr name="_pios_id" r:id="rId2"/>
  </customProperties>
  <legacyDrawing r:id="rId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0-000000000000}">
  <sheetPr codeName="Sheet102">
    <tabColor indexed="12"/>
    <pageSetUpPr fitToPage="1"/>
  </sheetPr>
  <dimension ref="A1:P32"/>
  <sheetViews>
    <sheetView showGridLines="0" workbookViewId="0">
      <selection activeCell="O22" sqref="O22"/>
    </sheetView>
  </sheetViews>
  <sheetFormatPr defaultRowHeight="12.75" x14ac:dyDescent="0.2"/>
  <cols>
    <col min="1" max="1" width="4.28515625" customWidth="1"/>
    <col min="2" max="2" width="25.28515625" customWidth="1"/>
    <col min="3" max="3" width="9.42578125" hidden="1" customWidth="1"/>
    <col min="4" max="4" width="9.42578125" customWidth="1"/>
    <col min="5" max="9" width="9.28515625" customWidth="1"/>
    <col min="10" max="10" width="9.5703125" customWidth="1"/>
    <col min="11" max="12" width="7.28515625" customWidth="1"/>
  </cols>
  <sheetData>
    <row r="1" spans="1:16" ht="20.25" x14ac:dyDescent="0.3">
      <c r="A1" s="2" t="s">
        <v>392</v>
      </c>
      <c r="B1" s="7" t="s">
        <v>358</v>
      </c>
      <c r="C1" s="7"/>
    </row>
    <row r="3" spans="1:16" ht="43.5" customHeight="1" thickBot="1" x14ac:dyDescent="0.25">
      <c r="B3" s="427"/>
      <c r="C3" s="427"/>
      <c r="D3" s="427"/>
      <c r="E3" s="427"/>
      <c r="F3" s="427"/>
      <c r="G3" s="427"/>
      <c r="H3" s="427"/>
      <c r="I3" s="427"/>
      <c r="J3" s="472" t="str">
        <f>+LU_BaseYearDollars</f>
        <v>($M) 2017/18 dollars</v>
      </c>
      <c r="K3" s="948"/>
      <c r="L3" s="949"/>
      <c r="P3" s="698" t="s">
        <v>534</v>
      </c>
    </row>
    <row r="4" spans="1:16" ht="14.25" thickTop="1" thickBot="1" x14ac:dyDescent="0.25">
      <c r="B4" s="469"/>
      <c r="C4" s="629" t="str">
        <f t="array" ref="C4:J4">LU_TemplateYearHeader</f>
        <v>2017/18</v>
      </c>
      <c r="D4" s="629" t="str">
        <v>2018/19</v>
      </c>
      <c r="E4" s="629" t="str">
        <v>2019/20</v>
      </c>
      <c r="F4" s="629" t="str">
        <v>2020/21</v>
      </c>
      <c r="G4" s="629" t="str">
        <v>2021/22</v>
      </c>
      <c r="H4" s="629" t="str">
        <v>2022/23</v>
      </c>
      <c r="I4" s="629" t="str">
        <v>2023/24</v>
      </c>
      <c r="J4" s="630" t="str">
        <v>2024/25</v>
      </c>
      <c r="K4" s="275"/>
      <c r="L4" s="246"/>
    </row>
    <row r="5" spans="1:16" x14ac:dyDescent="0.2">
      <c r="B5" s="429" t="s">
        <v>71</v>
      </c>
      <c r="C5" s="488">
        <f>+'I-4 History'!L599</f>
        <v>0</v>
      </c>
      <c r="D5" s="425">
        <f>+'I-5 Future DA'!D224+'I-6 Future A'!D380</f>
        <v>264.9196874826676</v>
      </c>
      <c r="E5" s="425">
        <f>+'I-5 Future DA'!E224+'I-6 Future A'!E380</f>
        <v>264.9196874826676</v>
      </c>
      <c r="F5" s="425">
        <f>+'I-5 Future DA'!F224+'I-6 Future A'!F380</f>
        <v>264.9196874826676</v>
      </c>
      <c r="G5" s="425">
        <f>+'I-5 Future DA'!G224+'I-6 Future A'!G380</f>
        <v>264.9196874826676</v>
      </c>
      <c r="H5" s="425">
        <f>+'I-5 Future DA'!H224+'I-6 Future A'!H380</f>
        <v>264.9196874826676</v>
      </c>
      <c r="I5" s="425">
        <f>+'I-5 Future DA'!I224+'I-6 Future A'!I380</f>
        <v>264.9196874826676</v>
      </c>
      <c r="J5" s="425">
        <f>+'I-5 Future DA'!J224+'I-6 Future A'!J380</f>
        <v>264.9196874826676</v>
      </c>
      <c r="K5" s="477"/>
      <c r="L5" s="478"/>
      <c r="P5" s="699" t="s">
        <v>531</v>
      </c>
    </row>
    <row r="6" spans="1:16" ht="15" x14ac:dyDescent="0.2">
      <c r="B6" s="429" t="s">
        <v>72</v>
      </c>
      <c r="C6" s="429"/>
      <c r="D6" s="425">
        <f ca="1">+'R4 Variations'!E803</f>
        <v>0</v>
      </c>
      <c r="E6" s="425">
        <f ca="1">+'R4 Variations'!F803</f>
        <v>0</v>
      </c>
      <c r="F6" s="425">
        <f ca="1">+'R4 Variations'!G803</f>
        <v>13.583119343385606</v>
      </c>
      <c r="G6" s="425">
        <f ca="1">+'R4 Variations'!H803</f>
        <v>13.514220496120664</v>
      </c>
      <c r="H6" s="425">
        <f ca="1">+'R4 Variations'!I803</f>
        <v>14.452945863809051</v>
      </c>
      <c r="I6" s="425">
        <f ca="1">+'R4 Variations'!J803</f>
        <v>14.650814290488709</v>
      </c>
      <c r="J6" s="425">
        <f ca="1">+'R4 Variations'!K803</f>
        <v>14.924198077845956</v>
      </c>
      <c r="K6" s="481"/>
      <c r="L6" s="479"/>
      <c r="P6" s="699" t="s">
        <v>532</v>
      </c>
    </row>
    <row r="7" spans="1:16" ht="15" x14ac:dyDescent="0.2">
      <c r="B7" s="429" t="s">
        <v>356</v>
      </c>
      <c r="C7" s="429"/>
      <c r="D7" s="425">
        <f ca="1">+'R6 Escalations'!C35</f>
        <v>0</v>
      </c>
      <c r="E7" s="425">
        <f ca="1">+'R6 Escalations'!D35</f>
        <v>0</v>
      </c>
      <c r="F7" s="425">
        <f ca="1">+'R6 Escalations'!E35</f>
        <v>3.5402837678597865</v>
      </c>
      <c r="G7" s="425">
        <f ca="1">+'R6 Escalations'!F35</f>
        <v>7.2355968640726624</v>
      </c>
      <c r="H7" s="425">
        <f ca="1">+'R6 Escalations'!G35</f>
        <v>10.833163986034805</v>
      </c>
      <c r="I7" s="425">
        <f ca="1">+'R6 Escalations'!H35</f>
        <v>14.262777471578884</v>
      </c>
      <c r="J7" s="425">
        <f ca="1">+'R6 Escalations'!I35</f>
        <v>17.501822820291864</v>
      </c>
      <c r="K7" s="482"/>
      <c r="L7" s="480"/>
      <c r="P7" s="699" t="s">
        <v>533</v>
      </c>
    </row>
    <row r="8" spans="1:16" x14ac:dyDescent="0.2">
      <c r="B8" s="433" t="s">
        <v>359</v>
      </c>
      <c r="C8" s="750">
        <f t="shared" ref="C8:J8" si="0">SUM(C5:C7)</f>
        <v>0</v>
      </c>
      <c r="D8" s="750">
        <f t="shared" ca="1" si="0"/>
        <v>264.9196874826676</v>
      </c>
      <c r="E8" s="750">
        <f t="shared" ca="1" si="0"/>
        <v>264.9196874826676</v>
      </c>
      <c r="F8" s="750">
        <f t="shared" ca="1" si="0"/>
        <v>282.04309059391295</v>
      </c>
      <c r="G8" s="750">
        <f t="shared" ca="1" si="0"/>
        <v>285.66950484286093</v>
      </c>
      <c r="H8" s="750">
        <f t="shared" ca="1" si="0"/>
        <v>290.20579733251145</v>
      </c>
      <c r="I8" s="750">
        <f t="shared" ca="1" si="0"/>
        <v>293.83327924473519</v>
      </c>
      <c r="J8" s="750">
        <f t="shared" ca="1" si="0"/>
        <v>297.34570838080543</v>
      </c>
      <c r="K8" s="475"/>
      <c r="L8" s="476"/>
    </row>
    <row r="9" spans="1:16" x14ac:dyDescent="0.2">
      <c r="B9" s="432"/>
      <c r="C9" s="432"/>
      <c r="D9" s="36"/>
      <c r="E9" s="36"/>
      <c r="F9" s="36"/>
      <c r="G9" s="36"/>
      <c r="H9" s="36"/>
      <c r="I9" s="36"/>
      <c r="J9" s="36"/>
      <c r="K9" s="36"/>
      <c r="L9" s="21"/>
    </row>
    <row r="10" spans="1:16" x14ac:dyDescent="0.2">
      <c r="B10" s="427"/>
      <c r="C10" s="427"/>
      <c r="D10" s="427"/>
      <c r="E10" s="427"/>
      <c r="F10" s="427"/>
      <c r="G10" s="427"/>
      <c r="H10" s="427"/>
      <c r="I10" s="427"/>
      <c r="J10" s="427"/>
      <c r="K10" s="427"/>
      <c r="L10" s="21"/>
    </row>
    <row r="17" spans="2:12" x14ac:dyDescent="0.2">
      <c r="B17" s="2"/>
      <c r="C17" s="2"/>
    </row>
    <row r="19" spans="2:12" x14ac:dyDescent="0.2">
      <c r="D19" s="21"/>
      <c r="E19" s="21"/>
      <c r="F19" s="21"/>
      <c r="G19" s="21"/>
      <c r="H19" s="21"/>
      <c r="I19" s="21"/>
      <c r="J19" s="21"/>
      <c r="K19" s="21"/>
      <c r="L19" s="21"/>
    </row>
    <row r="21" spans="2:12" ht="13.5" thickBot="1" x14ac:dyDescent="0.25"/>
    <row r="22" spans="2:12" x14ac:dyDescent="0.2">
      <c r="B22" s="325" t="s">
        <v>261</v>
      </c>
      <c r="C22" s="474"/>
      <c r="D22" s="316"/>
      <c r="E22" s="316"/>
      <c r="F22" s="316"/>
      <c r="G22" s="316"/>
      <c r="H22" s="316"/>
      <c r="I22" s="316"/>
      <c r="J22" s="317"/>
    </row>
    <row r="23" spans="2:12" x14ac:dyDescent="0.2">
      <c r="B23" s="318" t="s">
        <v>360</v>
      </c>
      <c r="C23" s="67"/>
      <c r="D23" s="307">
        <f ca="1">ROUND(+D8-'R1 Opex Detail'!M618,4)</f>
        <v>0</v>
      </c>
      <c r="E23" s="307">
        <f ca="1">ROUND(+E8-'R1 Opex Detail'!N618,4)</f>
        <v>0</v>
      </c>
      <c r="F23" s="798">
        <f ca="1">ROUND(+F8-'R1 Opex Detail'!O618,4)</f>
        <v>0</v>
      </c>
      <c r="G23" s="307">
        <f ca="1">ROUND(+G8-'R1 Opex Detail'!P618,4)</f>
        <v>0</v>
      </c>
      <c r="H23" s="307">
        <f ca="1">ROUND(+H8-'R1 Opex Detail'!Q618,4)</f>
        <v>0</v>
      </c>
      <c r="I23" s="307">
        <f ca="1">ROUND(+I8-'R1 Opex Detail'!R618,4)</f>
        <v>0</v>
      </c>
      <c r="J23" s="307">
        <f ca="1">ROUND(+J8-'R1 Opex Detail'!S618,4)</f>
        <v>0</v>
      </c>
    </row>
    <row r="24" spans="2:12" ht="13.5" thickBot="1" x14ac:dyDescent="0.25">
      <c r="B24" s="321"/>
      <c r="C24" s="322"/>
      <c r="D24" s="322"/>
      <c r="E24" s="322"/>
      <c r="F24" s="322"/>
      <c r="G24" s="322"/>
      <c r="H24" s="322"/>
      <c r="I24" s="322"/>
      <c r="J24" s="323"/>
    </row>
    <row r="27" spans="2:12" ht="15" x14ac:dyDescent="0.25">
      <c r="B27" s="697" t="s">
        <v>526</v>
      </c>
      <c r="C27" s="689"/>
      <c r="D27" s="689"/>
      <c r="E27" s="689"/>
      <c r="F27" s="689"/>
      <c r="G27" s="689"/>
      <c r="H27" s="689"/>
      <c r="I27" s="689"/>
      <c r="J27" s="689"/>
      <c r="K27" s="690"/>
    </row>
    <row r="28" spans="2:12" ht="13.5" x14ac:dyDescent="0.25">
      <c r="B28" s="691" t="s">
        <v>394</v>
      </c>
      <c r="C28" s="692"/>
      <c r="D28" s="692"/>
      <c r="E28" s="692"/>
      <c r="F28" s="692"/>
      <c r="G28" s="692"/>
      <c r="H28" s="692"/>
      <c r="I28" s="692"/>
      <c r="J28" s="692"/>
      <c r="K28" s="693"/>
    </row>
    <row r="29" spans="2:12" ht="13.5" x14ac:dyDescent="0.25">
      <c r="B29" s="691"/>
      <c r="C29" s="692"/>
      <c r="D29" s="692"/>
      <c r="E29" s="692"/>
      <c r="F29" s="692"/>
      <c r="G29" s="692"/>
      <c r="H29" s="692"/>
      <c r="I29" s="692"/>
      <c r="J29" s="692"/>
      <c r="K29" s="693"/>
    </row>
    <row r="30" spans="2:12" ht="13.5" x14ac:dyDescent="0.25">
      <c r="B30" s="691" t="s">
        <v>529</v>
      </c>
      <c r="C30" s="692"/>
      <c r="D30" s="692"/>
      <c r="E30" s="692"/>
      <c r="F30" s="692"/>
      <c r="G30" s="692"/>
      <c r="H30" s="692"/>
      <c r="I30" s="692"/>
      <c r="J30" s="692"/>
      <c r="K30" s="693"/>
    </row>
    <row r="31" spans="2:12" ht="13.5" x14ac:dyDescent="0.25">
      <c r="B31" s="691" t="s">
        <v>530</v>
      </c>
      <c r="C31" s="692"/>
      <c r="D31" s="692"/>
      <c r="E31" s="692"/>
      <c r="F31" s="692"/>
      <c r="G31" s="692"/>
      <c r="H31" s="692"/>
      <c r="I31" s="692"/>
      <c r="J31" s="692"/>
      <c r="K31" s="693"/>
    </row>
    <row r="32" spans="2:12" ht="13.5" x14ac:dyDescent="0.25">
      <c r="B32" s="694"/>
      <c r="C32" s="695"/>
      <c r="D32" s="695"/>
      <c r="E32" s="695"/>
      <c r="F32" s="695"/>
      <c r="G32" s="695"/>
      <c r="H32" s="695"/>
      <c r="I32" s="695"/>
      <c r="J32" s="695"/>
      <c r="K32" s="696"/>
    </row>
  </sheetData>
  <sheetProtection formatColumns="0" formatRows="0"/>
  <mergeCells count="1">
    <mergeCell ref="K3:L3"/>
  </mergeCells>
  <phoneticPr fontId="0" type="noConversion"/>
  <conditionalFormatting sqref="D23:J23">
    <cfRule type="cellIs" dxfId="33" priority="1" stopIfTrue="1" operator="equal">
      <formula>0</formula>
    </cfRule>
    <cfRule type="cellIs" dxfId="32" priority="2" stopIfTrue="1" operator="notEqual">
      <formula>0</formula>
    </cfRule>
  </conditionalFormatting>
  <pageMargins left="0.46" right="0.24" top="0.55000000000000004" bottom="0.64" header="0.24" footer="0.2"/>
  <pageSetup paperSize="9" scale="89" fitToHeight="0" orientation="portrait" r:id="rId1"/>
  <headerFooter alignWithMargins="0">
    <oddFooter>&amp;L&amp;8&amp;F
&amp;A
Printed: &amp;T on &amp;D&amp;C&amp;8Page &amp;P of &amp;N</oddFooter>
  </headerFooter>
  <customProperties>
    <customPr name="_pios_id" r:id="rId2"/>
  </customProperties>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700-000000000000}">
  <sheetPr codeName="Sheet32">
    <tabColor indexed="58"/>
    <pageSetUpPr autoPageBreaks="0"/>
  </sheetPr>
  <dimension ref="A1:F20"/>
  <sheetViews>
    <sheetView showGridLines="0" workbookViewId="0">
      <selection activeCell="O22" sqref="O22"/>
    </sheetView>
  </sheetViews>
  <sheetFormatPr defaultRowHeight="12.75" x14ac:dyDescent="0.2"/>
  <cols>
    <col min="3" max="3" width="11" customWidth="1"/>
    <col min="4" max="4" width="6.28515625" customWidth="1"/>
  </cols>
  <sheetData>
    <row r="1" spans="1:6" x14ac:dyDescent="0.2">
      <c r="A1" s="143"/>
    </row>
    <row r="9" spans="1:6" ht="18" x14ac:dyDescent="0.25">
      <c r="C9" s="144" t="s">
        <v>474</v>
      </c>
    </row>
    <row r="10" spans="1:6" ht="16.5" x14ac:dyDescent="0.25">
      <c r="C10" s="176" t="s">
        <v>4</v>
      </c>
      <c r="D10" s="710">
        <v>6</v>
      </c>
    </row>
    <row r="11" spans="1:6" ht="15.75" x14ac:dyDescent="0.25">
      <c r="C11" s="177" t="s">
        <v>436</v>
      </c>
    </row>
    <row r="12" spans="1:6" x14ac:dyDescent="0.2">
      <c r="C12" s="945"/>
      <c r="D12" s="945"/>
      <c r="E12" s="945"/>
      <c r="F12" s="945"/>
    </row>
    <row r="13" spans="1:6" x14ac:dyDescent="0.2">
      <c r="C13" s="182"/>
      <c r="D13" s="182"/>
    </row>
    <row r="17" spans="3:3" x14ac:dyDescent="0.2">
      <c r="C17" s="147" t="s">
        <v>22</v>
      </c>
    </row>
    <row r="18" spans="3:3" x14ac:dyDescent="0.2">
      <c r="C18" s="148" t="s">
        <v>441</v>
      </c>
    </row>
    <row r="19" spans="3:3" x14ac:dyDescent="0.2">
      <c r="C19" s="148"/>
    </row>
    <row r="20" spans="3:3" x14ac:dyDescent="0.2">
      <c r="C20" s="148"/>
    </row>
  </sheetData>
  <sheetProtection formatColumns="0" formatRows="0"/>
  <mergeCells count="1">
    <mergeCell ref="C12:F12"/>
  </mergeCells>
  <phoneticPr fontId="3" type="noConversion"/>
  <pageMargins left="0.39370078740157483" right="0.39370078740157483" top="0.59055118110236227" bottom="0.98425196850393704" header="0" footer="0.31496062992125984"/>
  <pageSetup paperSize="9" orientation="landscape" r:id="rId1"/>
  <headerFooter alignWithMargins="0">
    <oddFooter>&amp;L&amp;8&amp;F
&amp;A
Printed: &amp;T on &amp;D&amp;C&amp;"Arial,Bold"&amp;P of &amp;N</oddFooter>
  </headerFooter>
  <customProperties>
    <customPr name="_pios_id" r:id="rId2"/>
  </customProperties>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800-000000000000}">
  <sheetPr codeName="Sheet35">
    <tabColor indexed="12"/>
    <pageSetUpPr fitToPage="1"/>
  </sheetPr>
  <dimension ref="A1:T93"/>
  <sheetViews>
    <sheetView showGridLines="0" workbookViewId="0">
      <selection activeCell="E13" sqref="E13"/>
    </sheetView>
  </sheetViews>
  <sheetFormatPr defaultRowHeight="12.75" outlineLevelRow="2" x14ac:dyDescent="0.2"/>
  <cols>
    <col min="1" max="1" width="30" style="766" customWidth="1"/>
    <col min="2" max="9" width="11.5703125" style="766" customWidth="1"/>
    <col min="10" max="10" width="25.5703125" style="766" customWidth="1"/>
    <col min="11" max="11" width="11" style="766" customWidth="1"/>
    <col min="12" max="16384" width="9.140625" style="766"/>
  </cols>
  <sheetData>
    <row r="1" spans="1:20" ht="18" customHeight="1" x14ac:dyDescent="0.25">
      <c r="A1" s="183" t="s">
        <v>40</v>
      </c>
      <c r="B1" s="1"/>
      <c r="C1" s="72"/>
      <c r="D1" s="42"/>
      <c r="E1" s="42"/>
      <c r="F1" s="42"/>
      <c r="G1" s="42"/>
      <c r="H1" s="42"/>
      <c r="I1" s="73" t="str">
        <f>LU_PTRMDollarDenomination</f>
        <v>$'M June 2020</v>
      </c>
      <c r="M1" s="281"/>
      <c r="N1" s="279"/>
      <c r="O1" s="279"/>
      <c r="P1" s="279"/>
      <c r="Q1" s="279"/>
      <c r="R1" s="279"/>
      <c r="S1" s="279"/>
      <c r="T1" s="279"/>
    </row>
    <row r="2" spans="1:20" ht="15.75" x14ac:dyDescent="0.25">
      <c r="A2" s="184" t="s">
        <v>114</v>
      </c>
      <c r="B2" s="426" t="s">
        <v>245</v>
      </c>
      <c r="F2" s="283"/>
      <c r="H2" s="42"/>
      <c r="I2" s="282"/>
      <c r="L2" s="281"/>
      <c r="M2" s="281"/>
    </row>
    <row r="3" spans="1:20" ht="16.5" thickBot="1" x14ac:dyDescent="0.3">
      <c r="A3" s="184" t="s">
        <v>111</v>
      </c>
      <c r="B3" s="236"/>
      <c r="C3" s="236"/>
      <c r="D3" s="236"/>
      <c r="E3" s="237" t="s">
        <v>115</v>
      </c>
      <c r="F3" s="242"/>
      <c r="G3" s="239"/>
      <c r="H3" s="237" t="s">
        <v>116</v>
      </c>
      <c r="I3" s="240"/>
      <c r="J3" s="42"/>
    </row>
    <row r="4" spans="1:20" ht="16.5" customHeight="1" x14ac:dyDescent="0.2">
      <c r="A4" s="56"/>
      <c r="B4" s="619"/>
      <c r="C4" s="619"/>
      <c r="D4" s="619"/>
      <c r="E4" s="619" t="str">
        <f>'Ref-1'!Q39</f>
        <v>2020/21</v>
      </c>
      <c r="F4" s="619" t="str">
        <f>'Ref-1'!R39</f>
        <v>2021/22</v>
      </c>
      <c r="G4" s="619" t="str">
        <f>'Ref-1'!S39</f>
        <v>2022/23</v>
      </c>
      <c r="H4" s="619" t="str">
        <f>'Ref-1'!T39</f>
        <v>2023/24</v>
      </c>
      <c r="I4" s="619" t="str">
        <f>'Ref-1'!U39</f>
        <v>2024/25</v>
      </c>
      <c r="J4" s="76" t="s">
        <v>117</v>
      </c>
      <c r="K4" s="712"/>
      <c r="L4" s="712"/>
    </row>
    <row r="5" spans="1:20" ht="18" outlineLevel="1" x14ac:dyDescent="0.25">
      <c r="A5" s="207" t="s">
        <v>118</v>
      </c>
      <c r="B5" s="78"/>
      <c r="C5" s="78"/>
      <c r="D5" s="79"/>
      <c r="E5" s="78"/>
      <c r="F5" s="78"/>
      <c r="G5" s="78"/>
      <c r="H5" s="78"/>
      <c r="I5" s="78"/>
      <c r="J5" s="42"/>
    </row>
    <row r="6" spans="1:20" outlineLevel="1" x14ac:dyDescent="0.2">
      <c r="B6" s="80"/>
      <c r="C6" s="80"/>
      <c r="D6" s="80"/>
      <c r="E6" s="80"/>
      <c r="F6" s="80"/>
      <c r="G6" s="80"/>
      <c r="H6" s="80"/>
      <c r="I6" s="80"/>
      <c r="J6" s="36"/>
      <c r="K6" s="712"/>
      <c r="L6" s="712"/>
    </row>
    <row r="7" spans="1:20" s="64" customFormat="1" ht="14.25" outlineLevel="1" x14ac:dyDescent="0.2">
      <c r="A7" s="305" t="s">
        <v>119</v>
      </c>
      <c r="B7" s="766"/>
      <c r="C7" s="766"/>
      <c r="D7" s="766"/>
      <c r="E7" s="766"/>
      <c r="F7" s="78"/>
      <c r="G7" s="78"/>
      <c r="H7" s="78"/>
      <c r="I7" s="78"/>
      <c r="J7" s="36"/>
      <c r="K7" s="63"/>
      <c r="L7" s="63"/>
    </row>
    <row r="8" spans="1:20" outlineLevel="1" x14ac:dyDescent="0.2">
      <c r="A8" s="61" t="s">
        <v>68</v>
      </c>
      <c r="B8" s="284"/>
      <c r="C8" s="284"/>
      <c r="D8" s="284"/>
      <c r="E8" s="284">
        <f ca="1">'R2'!E8*LU_Escalation</f>
        <v>0</v>
      </c>
      <c r="F8" s="284">
        <f ca="1">'R2'!F8*LU_Escalation</f>
        <v>0</v>
      </c>
      <c r="G8" s="284">
        <f ca="1">'R2'!G8*LU_Escalation</f>
        <v>0</v>
      </c>
      <c r="H8" s="284">
        <f ca="1">'R2'!H8*LU_Escalation</f>
        <v>0</v>
      </c>
      <c r="I8" s="284">
        <f ca="1">'R2'!I8*LU_Escalation</f>
        <v>0</v>
      </c>
      <c r="J8" s="81"/>
      <c r="K8" s="712"/>
      <c r="L8" s="865">
        <f ca="1">E8/E$14</f>
        <v>0</v>
      </c>
      <c r="M8" s="865">
        <f ca="1">F8/F$14</f>
        <v>0</v>
      </c>
      <c r="N8" s="865">
        <f t="shared" ref="N8:P8" ca="1" si="0">G8/G$14</f>
        <v>0</v>
      </c>
      <c r="O8" s="865">
        <f t="shared" ca="1" si="0"/>
        <v>0</v>
      </c>
      <c r="P8" s="865">
        <f t="shared" ca="1" si="0"/>
        <v>0</v>
      </c>
    </row>
    <row r="9" spans="1:20" outlineLevel="1" x14ac:dyDescent="0.2">
      <c r="A9" s="61" t="s">
        <v>69</v>
      </c>
      <c r="B9" s="284"/>
      <c r="C9" s="284"/>
      <c r="D9" s="284"/>
      <c r="E9" s="284">
        <f ca="1">'R2'!E9*LU_Escalation</f>
        <v>0</v>
      </c>
      <c r="F9" s="284">
        <f ca="1">'R2'!F9*LU_Escalation</f>
        <v>0</v>
      </c>
      <c r="G9" s="284">
        <f ca="1">'R2'!G9*LU_Escalation</f>
        <v>0</v>
      </c>
      <c r="H9" s="284">
        <f ca="1">'R2'!H9*LU_Escalation</f>
        <v>0</v>
      </c>
      <c r="I9" s="284">
        <f ca="1">'R2'!I9*LU_Escalation</f>
        <v>0</v>
      </c>
      <c r="J9" s="36"/>
      <c r="K9" s="712"/>
      <c r="L9" s="862">
        <f t="shared" ref="L9:L13" ca="1" si="1">E9/E$14</f>
        <v>0</v>
      </c>
      <c r="M9" s="862">
        <f t="shared" ref="M9:M13" ca="1" si="2">F9/F$14</f>
        <v>0</v>
      </c>
      <c r="N9" s="862">
        <f t="shared" ref="N9:N13" ca="1" si="3">G9/G$14</f>
        <v>0</v>
      </c>
      <c r="O9" s="862">
        <f t="shared" ref="O9:O13" ca="1" si="4">H9/H$14</f>
        <v>0</v>
      </c>
      <c r="P9" s="862">
        <f t="shared" ref="P9:P13" ca="1" si="5">I9/I$14</f>
        <v>0</v>
      </c>
    </row>
    <row r="10" spans="1:20" outlineLevel="1" x14ac:dyDescent="0.2">
      <c r="A10" s="61" t="s">
        <v>546</v>
      </c>
      <c r="B10" s="284"/>
      <c r="C10" s="284"/>
      <c r="D10" s="284"/>
      <c r="E10" s="284">
        <f ca="1">'R2'!E10*LU_Escalation</f>
        <v>0</v>
      </c>
      <c r="F10" s="284">
        <f ca="1">'R2'!F10*LU_Escalation</f>
        <v>0</v>
      </c>
      <c r="G10" s="284">
        <f ca="1">'R2'!G10*LU_Escalation</f>
        <v>0</v>
      </c>
      <c r="H10" s="284">
        <f ca="1">'R2'!H10*LU_Escalation</f>
        <v>0</v>
      </c>
      <c r="I10" s="284">
        <f ca="1">'R2'!I10*LU_Escalation</f>
        <v>0</v>
      </c>
      <c r="J10" s="36"/>
      <c r="K10" s="712"/>
      <c r="L10" s="865">
        <f ca="1">E10/E$14</f>
        <v>0</v>
      </c>
      <c r="M10" s="865">
        <f ca="1">F10/F$14</f>
        <v>0</v>
      </c>
      <c r="N10" s="865">
        <f t="shared" ca="1" si="3"/>
        <v>0</v>
      </c>
      <c r="O10" s="865">
        <f t="shared" ca="1" si="4"/>
        <v>0</v>
      </c>
      <c r="P10" s="865">
        <f t="shared" ca="1" si="5"/>
        <v>0</v>
      </c>
    </row>
    <row r="11" spans="1:20" outlineLevel="1" x14ac:dyDescent="0.2">
      <c r="A11" s="61" t="s">
        <v>547</v>
      </c>
      <c r="B11" s="284"/>
      <c r="C11" s="284"/>
      <c r="D11" s="284"/>
      <c r="E11" s="284">
        <f ca="1">'R2'!E11*LU_Escalation</f>
        <v>0</v>
      </c>
      <c r="F11" s="284">
        <f ca="1">'R2'!F11*LU_Escalation</f>
        <v>0</v>
      </c>
      <c r="G11" s="284">
        <f ca="1">'R2'!G11*LU_Escalation</f>
        <v>0</v>
      </c>
      <c r="H11" s="284">
        <f ca="1">'R2'!H11*LU_Escalation</f>
        <v>0</v>
      </c>
      <c r="I11" s="284">
        <f ca="1">'R2'!I11*LU_Escalation</f>
        <v>0</v>
      </c>
      <c r="J11" s="36"/>
      <c r="K11" s="712"/>
      <c r="L11" s="862">
        <f t="shared" ca="1" si="1"/>
        <v>0</v>
      </c>
      <c r="M11" s="862">
        <f t="shared" ca="1" si="2"/>
        <v>0</v>
      </c>
      <c r="N11" s="862">
        <f t="shared" ca="1" si="3"/>
        <v>0</v>
      </c>
      <c r="O11" s="862">
        <f t="shared" ca="1" si="4"/>
        <v>0</v>
      </c>
      <c r="P11" s="862">
        <f t="shared" ca="1" si="5"/>
        <v>0</v>
      </c>
    </row>
    <row r="12" spans="1:20" outlineLevel="1" x14ac:dyDescent="0.2">
      <c r="A12" s="61" t="s">
        <v>498</v>
      </c>
      <c r="B12" s="284"/>
      <c r="C12" s="284"/>
      <c r="D12" s="284"/>
      <c r="E12" s="284">
        <f ca="1">'R2'!E12*LU_Escalation</f>
        <v>0</v>
      </c>
      <c r="F12" s="284">
        <f ca="1">'R2'!F12*LU_Escalation</f>
        <v>0</v>
      </c>
      <c r="G12" s="284">
        <f ca="1">'R2'!G12*LU_Escalation</f>
        <v>0</v>
      </c>
      <c r="H12" s="284">
        <f ca="1">'R2'!H12*LU_Escalation</f>
        <v>0</v>
      </c>
      <c r="I12" s="284">
        <f ca="1">'R2'!I12*LU_Escalation</f>
        <v>0</v>
      </c>
      <c r="J12" s="36"/>
      <c r="K12" s="712"/>
      <c r="L12" s="862">
        <f t="shared" ca="1" si="1"/>
        <v>0</v>
      </c>
      <c r="M12" s="862">
        <f ca="1">F12/F$14</f>
        <v>0</v>
      </c>
      <c r="N12" s="862">
        <f ca="1">G12/G$14</f>
        <v>0</v>
      </c>
      <c r="O12" s="862">
        <f ca="1">H12/H$14</f>
        <v>0</v>
      </c>
      <c r="P12" s="862">
        <f t="shared" ca="1" si="5"/>
        <v>0</v>
      </c>
    </row>
    <row r="13" spans="1:20" outlineLevel="1" x14ac:dyDescent="0.2">
      <c r="A13" s="83" t="s">
        <v>70</v>
      </c>
      <c r="B13" s="285"/>
      <c r="C13" s="285"/>
      <c r="D13" s="285"/>
      <c r="E13" s="284">
        <f ca="1">'R2'!E13*LU_Escalation</f>
        <v>191.74725060832546</v>
      </c>
      <c r="F13" s="284">
        <f ca="1">'R2'!F13*LU_Escalation</f>
        <v>191.74725060832546</v>
      </c>
      <c r="G13" s="284">
        <f ca="1">'R2'!G13*LU_Escalation</f>
        <v>191.74725060832546</v>
      </c>
      <c r="H13" s="284">
        <f ca="1">'R2'!H13*LU_Escalation</f>
        <v>191.74725060832546</v>
      </c>
      <c r="I13" s="284">
        <f ca="1">'R2'!I13*LU_Escalation</f>
        <v>191.74725060832546</v>
      </c>
      <c r="J13" s="36"/>
      <c r="K13" s="712"/>
      <c r="L13" s="862">
        <f t="shared" ca="1" si="1"/>
        <v>1</v>
      </c>
      <c r="M13" s="862">
        <f t="shared" ca="1" si="2"/>
        <v>1</v>
      </c>
      <c r="N13" s="862">
        <f t="shared" ca="1" si="3"/>
        <v>1</v>
      </c>
      <c r="O13" s="862">
        <f t="shared" ca="1" si="4"/>
        <v>1</v>
      </c>
      <c r="P13" s="862">
        <f t="shared" ca="1" si="5"/>
        <v>1</v>
      </c>
    </row>
    <row r="14" spans="1:20" s="556" customFormat="1" ht="18" customHeight="1" x14ac:dyDescent="0.2">
      <c r="A14" s="84" t="s">
        <v>71</v>
      </c>
      <c r="B14" s="286"/>
      <c r="C14" s="286"/>
      <c r="D14" s="286"/>
      <c r="E14" s="294">
        <f t="shared" ref="E14:I14" ca="1" si="6">SUM(E8:E13)</f>
        <v>191.74725060832546</v>
      </c>
      <c r="F14" s="294">
        <f t="shared" ca="1" si="6"/>
        <v>191.74725060832546</v>
      </c>
      <c r="G14" s="294">
        <f t="shared" ca="1" si="6"/>
        <v>191.74725060832546</v>
      </c>
      <c r="H14" s="294">
        <f t="shared" ca="1" si="6"/>
        <v>191.74725060832546</v>
      </c>
      <c r="I14" s="308">
        <f t="shared" ca="1" si="6"/>
        <v>191.74725060832546</v>
      </c>
      <c r="J14" s="307">
        <f ca="1">+J78</f>
        <v>0</v>
      </c>
      <c r="K14" s="532"/>
      <c r="L14" s="863">
        <f ca="1">SUM(L8:L13)</f>
        <v>1</v>
      </c>
      <c r="M14" s="863">
        <f t="shared" ref="M14:P14" ca="1" si="7">SUM(M8:M13)</f>
        <v>1</v>
      </c>
      <c r="N14" s="863">
        <f t="shared" ca="1" si="7"/>
        <v>1</v>
      </c>
      <c r="O14" s="863">
        <f t="shared" ca="1" si="7"/>
        <v>1</v>
      </c>
      <c r="P14" s="863">
        <f t="shared" ca="1" si="7"/>
        <v>1</v>
      </c>
    </row>
    <row r="15" spans="1:20" outlineLevel="1" x14ac:dyDescent="0.2">
      <c r="A15" s="88"/>
      <c r="B15" s="89"/>
      <c r="C15" s="89"/>
      <c r="D15" s="89"/>
      <c r="E15" s="89"/>
      <c r="F15" s="89"/>
      <c r="G15" s="89"/>
      <c r="H15" s="89"/>
      <c r="I15" s="89"/>
      <c r="K15" s="712" t="s">
        <v>68</v>
      </c>
      <c r="L15" s="866">
        <f ca="1">SUM(L8,L10)</f>
        <v>0</v>
      </c>
      <c r="M15" s="866">
        <f t="shared" ref="M15:P15" ca="1" si="8">SUM(M8,M10)</f>
        <v>0</v>
      </c>
      <c r="N15" s="866">
        <f t="shared" ca="1" si="8"/>
        <v>0</v>
      </c>
      <c r="O15" s="866">
        <f t="shared" ca="1" si="8"/>
        <v>0</v>
      </c>
      <c r="P15" s="866">
        <f t="shared" ca="1" si="8"/>
        <v>0</v>
      </c>
    </row>
    <row r="16" spans="1:20" ht="18" outlineLevel="1" x14ac:dyDescent="0.25">
      <c r="A16" s="207" t="s">
        <v>264</v>
      </c>
      <c r="B16" s="78"/>
      <c r="C16" s="78"/>
      <c r="D16" s="78"/>
      <c r="E16" s="78"/>
      <c r="F16" s="78"/>
      <c r="G16" s="78"/>
      <c r="H16" s="78"/>
      <c r="I16" s="78"/>
      <c r="J16" s="42"/>
      <c r="K16" s="766" t="s">
        <v>617</v>
      </c>
      <c r="L16" s="864">
        <f ca="1">SUM(L9,L11:L13)</f>
        <v>1</v>
      </c>
      <c r="M16" s="864">
        <f t="shared" ref="M16:P16" ca="1" si="9">SUM(M9,M11:M13)</f>
        <v>1</v>
      </c>
      <c r="N16" s="864">
        <f t="shared" ca="1" si="9"/>
        <v>1</v>
      </c>
      <c r="O16" s="864">
        <f t="shared" ca="1" si="9"/>
        <v>1</v>
      </c>
      <c r="P16" s="864">
        <f t="shared" ca="1" si="9"/>
        <v>1</v>
      </c>
    </row>
    <row r="17" spans="1:16" ht="18" outlineLevel="1" x14ac:dyDescent="0.25">
      <c r="A17" s="77"/>
      <c r="B17" s="78"/>
      <c r="C17" s="78"/>
      <c r="D17" s="78"/>
      <c r="E17" s="78"/>
      <c r="F17" s="78"/>
      <c r="G17" s="78"/>
      <c r="H17" s="78"/>
      <c r="I17" s="78"/>
      <c r="J17" s="42"/>
    </row>
    <row r="18" spans="1:16" s="616" customFormat="1" outlineLevel="1" x14ac:dyDescent="0.2">
      <c r="A18" s="305" t="s">
        <v>119</v>
      </c>
      <c r="B18" s="59"/>
      <c r="C18" s="59"/>
      <c r="D18" s="59"/>
      <c r="E18" s="59"/>
      <c r="F18" s="59"/>
      <c r="G18" s="59"/>
      <c r="H18" s="59"/>
      <c r="I18" s="59"/>
      <c r="J18" s="606"/>
      <c r="K18" s="606"/>
      <c r="L18" s="606"/>
    </row>
    <row r="19" spans="1:16" outlineLevel="1" x14ac:dyDescent="0.2">
      <c r="A19" s="61" t="s">
        <v>68</v>
      </c>
      <c r="B19" s="287"/>
      <c r="C19" s="284"/>
      <c r="D19" s="284"/>
      <c r="E19" s="769">
        <f>'R2'!E19*LU_Escalation</f>
        <v>0</v>
      </c>
      <c r="F19" s="769">
        <f>'R2'!F19*LU_Escalation</f>
        <v>0</v>
      </c>
      <c r="G19" s="769">
        <f>'R2'!G19*LU_Escalation</f>
        <v>0</v>
      </c>
      <c r="H19" s="769">
        <f>'R2'!H19*LU_Escalation</f>
        <v>0</v>
      </c>
      <c r="I19" s="769">
        <f>'R2'!I19*LU_Escalation</f>
        <v>0</v>
      </c>
      <c r="J19" s="42"/>
      <c r="K19" s="712"/>
      <c r="L19" s="712"/>
    </row>
    <row r="20" spans="1:16" outlineLevel="1" x14ac:dyDescent="0.2">
      <c r="A20" s="61" t="s">
        <v>69</v>
      </c>
      <c r="B20" s="288"/>
      <c r="C20" s="284"/>
      <c r="D20" s="284"/>
      <c r="E20" s="769">
        <f>'R2'!E20*LU_Escalation</f>
        <v>0</v>
      </c>
      <c r="F20" s="769">
        <f>'R2'!F20*LU_Escalation</f>
        <v>0</v>
      </c>
      <c r="G20" s="769">
        <f>'R2'!G20*LU_Escalation</f>
        <v>0</v>
      </c>
      <c r="H20" s="769">
        <f>'R2'!H20*LU_Escalation</f>
        <v>0</v>
      </c>
      <c r="I20" s="769">
        <f>'R2'!I20*LU_Escalation</f>
        <v>0</v>
      </c>
      <c r="J20" s="42"/>
      <c r="K20" s="712"/>
      <c r="L20" s="712"/>
    </row>
    <row r="21" spans="1:16" outlineLevel="1" x14ac:dyDescent="0.2">
      <c r="A21" s="61" t="s">
        <v>546</v>
      </c>
      <c r="B21" s="288"/>
      <c r="C21" s="284"/>
      <c r="D21" s="284"/>
      <c r="E21" s="769">
        <f>'R2'!E21*LU_Escalation</f>
        <v>0</v>
      </c>
      <c r="F21" s="769">
        <f>'R2'!F21*LU_Escalation</f>
        <v>0</v>
      </c>
      <c r="G21" s="769">
        <f>'R2'!G21*LU_Escalation</f>
        <v>0</v>
      </c>
      <c r="H21" s="769">
        <f>'R2'!H21*LU_Escalation</f>
        <v>0</v>
      </c>
      <c r="I21" s="769">
        <f>'R2'!I21*LU_Escalation</f>
        <v>0</v>
      </c>
      <c r="J21" s="42"/>
      <c r="K21" s="712"/>
      <c r="L21" s="712"/>
    </row>
    <row r="22" spans="1:16" outlineLevel="1" x14ac:dyDescent="0.2">
      <c r="A22" s="61" t="s">
        <v>547</v>
      </c>
      <c r="B22" s="288"/>
      <c r="C22" s="284"/>
      <c r="D22" s="284"/>
      <c r="E22" s="769">
        <f>'R2'!E22*LU_Escalation</f>
        <v>0</v>
      </c>
      <c r="F22" s="769">
        <f>'R2'!F22*LU_Escalation</f>
        <v>0</v>
      </c>
      <c r="G22" s="769">
        <f>'R2'!G22*LU_Escalation</f>
        <v>0</v>
      </c>
      <c r="H22" s="769">
        <f>'R2'!H22*LU_Escalation</f>
        <v>0</v>
      </c>
      <c r="I22" s="769">
        <f>'R2'!I22*LU_Escalation</f>
        <v>0</v>
      </c>
      <c r="J22" s="42"/>
      <c r="K22" s="712"/>
      <c r="L22" s="712"/>
    </row>
    <row r="23" spans="1:16" outlineLevel="1" x14ac:dyDescent="0.2">
      <c r="A23" s="61" t="s">
        <v>498</v>
      </c>
      <c r="B23" s="288"/>
      <c r="C23" s="284"/>
      <c r="D23" s="284"/>
      <c r="E23" s="769">
        <f>'R2'!E23*LU_Escalation</f>
        <v>0</v>
      </c>
      <c r="F23" s="769">
        <f>'R2'!F23*LU_Escalation</f>
        <v>0</v>
      </c>
      <c r="G23" s="769">
        <f>'R2'!G23*LU_Escalation</f>
        <v>0</v>
      </c>
      <c r="H23" s="769">
        <f>'R2'!H23*LU_Escalation</f>
        <v>0</v>
      </c>
      <c r="I23" s="769">
        <f>'R2'!I23*LU_Escalation</f>
        <v>0</v>
      </c>
      <c r="J23" s="42"/>
      <c r="K23" s="712"/>
      <c r="L23" s="712"/>
    </row>
    <row r="24" spans="1:16" outlineLevel="1" x14ac:dyDescent="0.2">
      <c r="A24" s="83" t="s">
        <v>70</v>
      </c>
      <c r="B24" s="289"/>
      <c r="C24" s="285"/>
      <c r="D24" s="285"/>
      <c r="E24" s="769">
        <f>'R2'!E24*LU_Escalation</f>
        <v>10.221419260277253</v>
      </c>
      <c r="F24" s="769">
        <f>'R2'!F24*LU_Escalation</f>
        <v>9.9156224985741019</v>
      </c>
      <c r="G24" s="769">
        <f>'R2'!G24*LU_Escalation</f>
        <v>10.447080582057026</v>
      </c>
      <c r="H24" s="769">
        <f>'R2'!H24*LU_Escalation</f>
        <v>10.605856441022881</v>
      </c>
      <c r="I24" s="769">
        <f>'R2'!I24*LU_Escalation</f>
        <v>10.83630195854971</v>
      </c>
      <c r="J24" s="42"/>
      <c r="K24" s="712"/>
      <c r="L24" s="712"/>
    </row>
    <row r="25" spans="1:16" s="556" customFormat="1" ht="18" customHeight="1" x14ac:dyDescent="0.2">
      <c r="A25" s="84" t="s">
        <v>72</v>
      </c>
      <c r="B25" s="290"/>
      <c r="C25" s="286"/>
      <c r="D25" s="286"/>
      <c r="E25" s="294">
        <f t="shared" ref="E25:I25" si="10">SUM(E19:E24)</f>
        <v>10.221419260277253</v>
      </c>
      <c r="F25" s="294">
        <f t="shared" si="10"/>
        <v>9.9156224985741019</v>
      </c>
      <c r="G25" s="294">
        <f t="shared" si="10"/>
        <v>10.447080582057026</v>
      </c>
      <c r="H25" s="294">
        <f t="shared" si="10"/>
        <v>10.605856441022881</v>
      </c>
      <c r="I25" s="308">
        <f t="shared" si="10"/>
        <v>10.83630195854971</v>
      </c>
      <c r="J25" s="307">
        <f>+J79</f>
        <v>0</v>
      </c>
      <c r="K25" s="532"/>
      <c r="L25" s="532"/>
    </row>
    <row r="26" spans="1:16" outlineLevel="1" x14ac:dyDescent="0.2">
      <c r="A26" s="88"/>
      <c r="B26" s="291"/>
      <c r="C26" s="291"/>
      <c r="D26" s="291"/>
      <c r="E26" s="291"/>
      <c r="F26" s="291"/>
      <c r="G26" s="291"/>
      <c r="H26" s="291"/>
      <c r="I26" s="291"/>
      <c r="J26" s="42"/>
      <c r="K26" s="712"/>
      <c r="L26" s="712"/>
    </row>
    <row r="27" spans="1:16" ht="18.75" customHeight="1" outlineLevel="1" x14ac:dyDescent="0.25">
      <c r="A27" s="207" t="s">
        <v>120</v>
      </c>
      <c r="B27" s="284"/>
      <c r="C27" s="284"/>
      <c r="D27" s="284"/>
      <c r="E27" s="284"/>
      <c r="F27" s="284"/>
      <c r="G27" s="284"/>
      <c r="H27" s="284"/>
      <c r="I27" s="284"/>
      <c r="J27" s="42"/>
    </row>
    <row r="28" spans="1:16" outlineLevel="1" x14ac:dyDescent="0.2">
      <c r="A28" s="92"/>
      <c r="B28" s="292"/>
      <c r="C28" s="292"/>
      <c r="D28" s="292"/>
      <c r="E28" s="292"/>
      <c r="F28" s="292"/>
      <c r="G28" s="292"/>
      <c r="H28" s="292"/>
      <c r="I28" s="292"/>
      <c r="J28" s="42"/>
      <c r="K28" s="712"/>
      <c r="L28" s="712"/>
    </row>
    <row r="29" spans="1:16" s="64" customFormat="1" ht="14.25" outlineLevel="2" x14ac:dyDescent="0.2">
      <c r="A29" s="305" t="s">
        <v>119</v>
      </c>
      <c r="B29" s="284"/>
      <c r="C29" s="284"/>
      <c r="D29" s="284"/>
      <c r="E29" s="284"/>
      <c r="F29" s="284"/>
      <c r="G29" s="284"/>
      <c r="H29" s="284"/>
      <c r="I29" s="284"/>
      <c r="J29" s="63"/>
      <c r="K29" s="63"/>
      <c r="L29" s="63"/>
    </row>
    <row r="30" spans="1:16" outlineLevel="2" x14ac:dyDescent="0.2">
      <c r="A30" s="61" t="s">
        <v>68</v>
      </c>
      <c r="B30" s="284"/>
      <c r="C30" s="284"/>
      <c r="D30" s="284"/>
      <c r="E30" s="284">
        <f ca="1">+'R2 ($2020)'!E8+'R2 ($2020)'!E19</f>
        <v>0</v>
      </c>
      <c r="F30" s="284">
        <f ca="1">+'R2 ($2020)'!F8+'R2 ($2020)'!F19</f>
        <v>0</v>
      </c>
      <c r="G30" s="284">
        <f ca="1">+'R2 ($2020)'!G8+'R2 ($2020)'!G19</f>
        <v>0</v>
      </c>
      <c r="H30" s="284">
        <f ca="1">+'R2 ($2020)'!H8+'R2 ($2020)'!H19</f>
        <v>0</v>
      </c>
      <c r="I30" s="284">
        <f ca="1">+'R2 ($2020)'!I8+'R2 ($2020)'!I19</f>
        <v>0</v>
      </c>
      <c r="J30" s="42"/>
      <c r="K30" s="712"/>
      <c r="L30" s="865">
        <f ca="1">E30/E$36</f>
        <v>0</v>
      </c>
      <c r="M30" s="865">
        <f t="shared" ref="M30:P30" ca="1" si="11">F30/F$36</f>
        <v>0</v>
      </c>
      <c r="N30" s="865">
        <f t="shared" ca="1" si="11"/>
        <v>0</v>
      </c>
      <c r="O30" s="865">
        <f t="shared" ca="1" si="11"/>
        <v>0</v>
      </c>
      <c r="P30" s="865">
        <f t="shared" ca="1" si="11"/>
        <v>0</v>
      </c>
    </row>
    <row r="31" spans="1:16" outlineLevel="2" x14ac:dyDescent="0.2">
      <c r="A31" s="61" t="s">
        <v>69</v>
      </c>
      <c r="B31" s="284"/>
      <c r="C31" s="284"/>
      <c r="D31" s="284"/>
      <c r="E31" s="284">
        <f ca="1">+'R2 ($2020)'!E9+'R2 ($2020)'!E20</f>
        <v>0</v>
      </c>
      <c r="F31" s="284">
        <f ca="1">+'R2 ($2020)'!F9+'R2 ($2020)'!F20</f>
        <v>0</v>
      </c>
      <c r="G31" s="284">
        <f ca="1">+'R2 ($2020)'!G9+'R2 ($2020)'!G20</f>
        <v>0</v>
      </c>
      <c r="H31" s="284">
        <f ca="1">+'R2 ($2020)'!H9+'R2 ($2020)'!H20</f>
        <v>0</v>
      </c>
      <c r="I31" s="284">
        <f ca="1">+'R2 ($2020)'!I9+'R2 ($2020)'!I20</f>
        <v>0</v>
      </c>
      <c r="J31" s="42"/>
      <c r="K31" s="712"/>
      <c r="L31" s="862">
        <f t="shared" ref="L31:L35" ca="1" si="12">E31/E$36</f>
        <v>0</v>
      </c>
      <c r="M31" s="862">
        <f t="shared" ref="M31:M35" ca="1" si="13">F31/F$36</f>
        <v>0</v>
      </c>
      <c r="N31" s="862">
        <f t="shared" ref="N31:N35" ca="1" si="14">G31/G$36</f>
        <v>0</v>
      </c>
      <c r="O31" s="862">
        <f t="shared" ref="O31:O35" ca="1" si="15">H31/H$36</f>
        <v>0</v>
      </c>
      <c r="P31" s="862">
        <f t="shared" ref="P31:P35" ca="1" si="16">I31/I$36</f>
        <v>0</v>
      </c>
    </row>
    <row r="32" spans="1:16" outlineLevel="2" x14ac:dyDescent="0.2">
      <c r="A32" s="61" t="s">
        <v>546</v>
      </c>
      <c r="B32" s="284"/>
      <c r="C32" s="284"/>
      <c r="D32" s="284"/>
      <c r="E32" s="284">
        <f ca="1">+'R2 ($2020)'!E10+'R2 ($2020)'!E21</f>
        <v>0</v>
      </c>
      <c r="F32" s="284">
        <f ca="1">+'R2 ($2020)'!F10+'R2 ($2020)'!F21</f>
        <v>0</v>
      </c>
      <c r="G32" s="284">
        <f ca="1">+'R2 ($2020)'!G10+'R2 ($2020)'!G21</f>
        <v>0</v>
      </c>
      <c r="H32" s="284">
        <f ca="1">+'R2 ($2020)'!H10+'R2 ($2020)'!H21</f>
        <v>0</v>
      </c>
      <c r="I32" s="284">
        <f ca="1">+'R2 ($2020)'!I10+'R2 ($2020)'!I21</f>
        <v>0</v>
      </c>
      <c r="J32" s="42"/>
      <c r="K32" s="712"/>
      <c r="L32" s="865">
        <f t="shared" ca="1" si="12"/>
        <v>0</v>
      </c>
      <c r="M32" s="865">
        <f t="shared" ca="1" si="13"/>
        <v>0</v>
      </c>
      <c r="N32" s="865">
        <f t="shared" ca="1" si="14"/>
        <v>0</v>
      </c>
      <c r="O32" s="865">
        <f t="shared" ca="1" si="15"/>
        <v>0</v>
      </c>
      <c r="P32" s="865">
        <f t="shared" ca="1" si="16"/>
        <v>0</v>
      </c>
    </row>
    <row r="33" spans="1:16" outlineLevel="2" x14ac:dyDescent="0.2">
      <c r="A33" s="61" t="s">
        <v>547</v>
      </c>
      <c r="B33" s="284"/>
      <c r="C33" s="284"/>
      <c r="D33" s="284"/>
      <c r="E33" s="284">
        <f ca="1">+'R2 ($2020)'!E11+'R2 ($2020)'!E22</f>
        <v>0</v>
      </c>
      <c r="F33" s="284">
        <f ca="1">+'R2 ($2020)'!F11+'R2 ($2020)'!F22</f>
        <v>0</v>
      </c>
      <c r="G33" s="284">
        <f ca="1">+'R2 ($2020)'!G11+'R2 ($2020)'!G22</f>
        <v>0</v>
      </c>
      <c r="H33" s="284">
        <f ca="1">+'R2 ($2020)'!H11+'R2 ($2020)'!H22</f>
        <v>0</v>
      </c>
      <c r="I33" s="284">
        <f ca="1">+'R2 ($2020)'!I11+'R2 ($2020)'!I22</f>
        <v>0</v>
      </c>
      <c r="J33" s="42"/>
      <c r="K33" s="712"/>
      <c r="L33" s="862">
        <f ca="1">E33/E$36</f>
        <v>0</v>
      </c>
      <c r="M33" s="862">
        <f t="shared" ca="1" si="13"/>
        <v>0</v>
      </c>
      <c r="N33" s="862">
        <f t="shared" ca="1" si="14"/>
        <v>0</v>
      </c>
      <c r="O33" s="862">
        <f t="shared" ca="1" si="15"/>
        <v>0</v>
      </c>
      <c r="P33" s="862">
        <f t="shared" ca="1" si="16"/>
        <v>0</v>
      </c>
    </row>
    <row r="34" spans="1:16" outlineLevel="2" x14ac:dyDescent="0.2">
      <c r="A34" s="61" t="s">
        <v>498</v>
      </c>
      <c r="B34" s="284"/>
      <c r="C34" s="284"/>
      <c r="D34" s="284"/>
      <c r="E34" s="284">
        <f ca="1">+'R2 ($2020)'!E12+'R2 ($2020)'!E23</f>
        <v>0</v>
      </c>
      <c r="F34" s="284">
        <f ca="1">+'R2 ($2020)'!F12+'R2 ($2020)'!F23</f>
        <v>0</v>
      </c>
      <c r="G34" s="284">
        <f ca="1">+'R2 ($2020)'!G12+'R2 ($2020)'!G23</f>
        <v>0</v>
      </c>
      <c r="H34" s="284">
        <f ca="1">+'R2 ($2020)'!H12+'R2 ($2020)'!H23</f>
        <v>0</v>
      </c>
      <c r="I34" s="284">
        <f ca="1">+'R2 ($2020)'!I12+'R2 ($2020)'!I23</f>
        <v>0</v>
      </c>
      <c r="J34" s="42"/>
      <c r="K34" s="712"/>
      <c r="L34" s="862">
        <f t="shared" ca="1" si="12"/>
        <v>0</v>
      </c>
      <c r="M34" s="862">
        <f t="shared" ca="1" si="13"/>
        <v>0</v>
      </c>
      <c r="N34" s="862">
        <f t="shared" ca="1" si="14"/>
        <v>0</v>
      </c>
      <c r="O34" s="862">
        <f t="shared" ca="1" si="15"/>
        <v>0</v>
      </c>
      <c r="P34" s="862">
        <f t="shared" ca="1" si="16"/>
        <v>0</v>
      </c>
    </row>
    <row r="35" spans="1:16" outlineLevel="2" x14ac:dyDescent="0.2">
      <c r="A35" s="83" t="s">
        <v>70</v>
      </c>
      <c r="B35" s="284"/>
      <c r="C35" s="284"/>
      <c r="D35" s="284"/>
      <c r="E35" s="284">
        <f ca="1">+'R2 ($2020)'!E13+'R2 ($2020)'!E24</f>
        <v>201.96866986860272</v>
      </c>
      <c r="F35" s="284">
        <f ca="1">+'R2 ($2020)'!F13+'R2 ($2020)'!F24</f>
        <v>201.66287310689955</v>
      </c>
      <c r="G35" s="284">
        <f ca="1">+'R2 ($2020)'!G13+'R2 ($2020)'!G24</f>
        <v>202.19433119038248</v>
      </c>
      <c r="H35" s="284">
        <f ca="1">+'R2 ($2020)'!H13+'R2 ($2020)'!H24</f>
        <v>202.35310704934835</v>
      </c>
      <c r="I35" s="284">
        <f ca="1">+'R2 ($2020)'!I13+'R2 ($2020)'!I24</f>
        <v>202.58355256687517</v>
      </c>
      <c r="J35" s="93"/>
      <c r="K35" s="712"/>
      <c r="L35" s="862">
        <f t="shared" ca="1" si="12"/>
        <v>1</v>
      </c>
      <c r="M35" s="862">
        <f t="shared" ca="1" si="13"/>
        <v>1</v>
      </c>
      <c r="N35" s="862">
        <f t="shared" ca="1" si="14"/>
        <v>1</v>
      </c>
      <c r="O35" s="862">
        <f t="shared" ca="1" si="15"/>
        <v>1</v>
      </c>
      <c r="P35" s="862">
        <f t="shared" ca="1" si="16"/>
        <v>1</v>
      </c>
    </row>
    <row r="36" spans="1:16" s="556" customFormat="1" x14ac:dyDescent="0.2">
      <c r="A36" s="94" t="s">
        <v>121</v>
      </c>
      <c r="B36" s="293"/>
      <c r="C36" s="293"/>
      <c r="D36" s="293"/>
      <c r="E36" s="293">
        <f t="shared" ref="E36:I36" ca="1" si="17">SUM(E30:E35)</f>
        <v>201.96866986860272</v>
      </c>
      <c r="F36" s="293">
        <f t="shared" ca="1" si="17"/>
        <v>201.66287310689955</v>
      </c>
      <c r="G36" s="293">
        <f t="shared" ca="1" si="17"/>
        <v>202.19433119038248</v>
      </c>
      <c r="H36" s="293">
        <f t="shared" ca="1" si="17"/>
        <v>202.35310704934835</v>
      </c>
      <c r="I36" s="293">
        <f t="shared" ca="1" si="17"/>
        <v>202.58355256687517</v>
      </c>
      <c r="J36" s="307">
        <f ca="1">+J80</f>
        <v>0</v>
      </c>
      <c r="K36" s="532"/>
      <c r="L36" s="863">
        <f ca="1">SUM(L30:L35)</f>
        <v>1</v>
      </c>
      <c r="M36" s="863">
        <f t="shared" ref="M36" ca="1" si="18">SUM(M30:M35)</f>
        <v>1</v>
      </c>
      <c r="N36" s="863">
        <f t="shared" ref="N36" ca="1" si="19">SUM(N30:N35)</f>
        <v>1</v>
      </c>
      <c r="O36" s="863">
        <f t="shared" ref="O36" ca="1" si="20">SUM(O30:O35)</f>
        <v>1</v>
      </c>
      <c r="P36" s="863">
        <f t="shared" ref="P36" ca="1" si="21">SUM(P30:P35)</f>
        <v>1</v>
      </c>
    </row>
    <row r="37" spans="1:16" ht="1.5" customHeight="1" x14ac:dyDescent="0.2">
      <c r="A37" s="92"/>
      <c r="B37" s="95"/>
      <c r="C37" s="95"/>
      <c r="D37" s="95"/>
      <c r="E37" s="95"/>
      <c r="F37" s="95"/>
      <c r="G37" s="95"/>
      <c r="H37" s="95"/>
      <c r="I37" s="95"/>
      <c r="J37" s="96"/>
    </row>
    <row r="38" spans="1:16" outlineLevel="1" x14ac:dyDescent="0.2">
      <c r="A38" s="88"/>
      <c r="B38" s="89"/>
      <c r="C38" s="89"/>
      <c r="D38" s="89"/>
      <c r="E38" s="89"/>
      <c r="F38" s="89"/>
      <c r="G38" s="89"/>
      <c r="H38" s="89"/>
      <c r="I38" s="89"/>
      <c r="K38" s="712" t="s">
        <v>68</v>
      </c>
      <c r="L38" s="866">
        <f ca="1">SUM(L30,L32)</f>
        <v>0</v>
      </c>
      <c r="M38" s="866">
        <f ca="1">SUM(M30,M32)</f>
        <v>0</v>
      </c>
      <c r="N38" s="866">
        <f ca="1">SUM(N30,N32)</f>
        <v>0</v>
      </c>
      <c r="O38" s="866">
        <f ca="1">SUM(O30,O32)</f>
        <v>0</v>
      </c>
      <c r="P38" s="866">
        <f ca="1">SUM(P30,P32)</f>
        <v>0</v>
      </c>
    </row>
    <row r="39" spans="1:16" ht="18" outlineLevel="1" x14ac:dyDescent="0.25">
      <c r="A39" s="207" t="s">
        <v>266</v>
      </c>
      <c r="B39" s="78"/>
      <c r="C39" s="78"/>
      <c r="D39" s="78"/>
      <c r="E39" s="78"/>
      <c r="F39" s="78"/>
      <c r="G39" s="78"/>
      <c r="H39" s="78"/>
      <c r="I39" s="78"/>
      <c r="K39" s="861" t="s">
        <v>617</v>
      </c>
      <c r="L39" s="864">
        <f ca="1">SUM(L31,L33:L35)</f>
        <v>1</v>
      </c>
      <c r="M39" s="864">
        <f ca="1">SUM(M31,M33:M35)</f>
        <v>1</v>
      </c>
      <c r="N39" s="864">
        <f ca="1">SUM(N31,N33:N35)</f>
        <v>1</v>
      </c>
      <c r="O39" s="864">
        <f ca="1">SUM(O31,O33:O35)</f>
        <v>1</v>
      </c>
      <c r="P39" s="864">
        <f ca="1">SUM(P31,P33:P35)</f>
        <v>1</v>
      </c>
    </row>
    <row r="40" spans="1:16" ht="18" outlineLevel="1" x14ac:dyDescent="0.25">
      <c r="A40" s="77"/>
      <c r="B40" s="78"/>
      <c r="C40" s="78"/>
      <c r="D40" s="78"/>
      <c r="E40" s="78"/>
      <c r="F40" s="78"/>
      <c r="G40" s="78"/>
      <c r="H40" s="78"/>
      <c r="I40" s="78"/>
      <c r="K40" s="42"/>
    </row>
    <row r="41" spans="1:16" s="616" customFormat="1" outlineLevel="1" x14ac:dyDescent="0.2">
      <c r="A41" s="305" t="s">
        <v>119</v>
      </c>
      <c r="B41" s="78"/>
      <c r="C41" s="78"/>
      <c r="D41" s="78"/>
      <c r="E41" s="78"/>
      <c r="F41" s="78"/>
      <c r="G41" s="78"/>
      <c r="H41" s="78"/>
      <c r="I41" s="78"/>
      <c r="K41" s="606"/>
      <c r="L41" s="606"/>
    </row>
    <row r="42" spans="1:16" s="64" customFormat="1" ht="14.25" outlineLevel="1" x14ac:dyDescent="0.2">
      <c r="A42" s="61" t="s">
        <v>68</v>
      </c>
      <c r="B42" s="82"/>
      <c r="C42" s="284"/>
      <c r="D42" s="284"/>
      <c r="E42" s="284">
        <f ca="1">'R2'!E42*LU_Escalation</f>
        <v>0</v>
      </c>
      <c r="F42" s="284">
        <f ca="1">'R2'!F42*LU_Escalation</f>
        <v>0</v>
      </c>
      <c r="G42" s="284">
        <f ca="1">'R2'!G42*LU_Escalation</f>
        <v>0</v>
      </c>
      <c r="H42" s="284">
        <f ca="1">'R2'!H42*LU_Escalation</f>
        <v>0</v>
      </c>
      <c r="I42" s="284">
        <f ca="1">'R2'!I42*LU_Escalation</f>
        <v>0</v>
      </c>
      <c r="K42" s="63"/>
      <c r="L42" s="63"/>
    </row>
    <row r="43" spans="1:16" outlineLevel="1" x14ac:dyDescent="0.2">
      <c r="A43" s="61" t="s">
        <v>69</v>
      </c>
      <c r="B43" s="82"/>
      <c r="C43" s="284"/>
      <c r="D43" s="284"/>
      <c r="E43" s="284">
        <f ca="1">'R2'!E43*LU_Escalation</f>
        <v>0</v>
      </c>
      <c r="F43" s="284">
        <f ca="1">'R2'!F43*LU_Escalation</f>
        <v>0</v>
      </c>
      <c r="G43" s="284">
        <f ca="1">'R2'!G43*LU_Escalation</f>
        <v>0</v>
      </c>
      <c r="H43" s="284">
        <f ca="1">'R2'!H43*LU_Escalation</f>
        <v>0</v>
      </c>
      <c r="I43" s="284">
        <f ca="1">'R2'!I43*LU_Escalation</f>
        <v>0</v>
      </c>
      <c r="K43" s="42"/>
      <c r="L43" s="712"/>
    </row>
    <row r="44" spans="1:16" outlineLevel="1" x14ac:dyDescent="0.2">
      <c r="A44" s="61" t="s">
        <v>546</v>
      </c>
      <c r="B44" s="82"/>
      <c r="C44" s="284"/>
      <c r="D44" s="284"/>
      <c r="E44" s="284">
        <f ca="1">'R2'!E44*LU_Escalation</f>
        <v>0</v>
      </c>
      <c r="F44" s="284">
        <f ca="1">'R2'!F44*LU_Escalation</f>
        <v>0</v>
      </c>
      <c r="G44" s="284">
        <f ca="1">'R2'!G44*LU_Escalation</f>
        <v>0</v>
      </c>
      <c r="H44" s="284">
        <f ca="1">'R2'!H44*LU_Escalation</f>
        <v>0</v>
      </c>
      <c r="I44" s="284">
        <f ca="1">'R2'!I44*LU_Escalation</f>
        <v>0</v>
      </c>
      <c r="K44" s="42"/>
      <c r="L44" s="712"/>
    </row>
    <row r="45" spans="1:16" outlineLevel="1" x14ac:dyDescent="0.2">
      <c r="A45" s="61" t="s">
        <v>547</v>
      </c>
      <c r="B45" s="82"/>
      <c r="C45" s="284"/>
      <c r="D45" s="284"/>
      <c r="E45" s="284">
        <f ca="1">'R2'!E45*LU_Escalation</f>
        <v>0</v>
      </c>
      <c r="F45" s="284">
        <f ca="1">'R2'!F45*LU_Escalation</f>
        <v>0</v>
      </c>
      <c r="G45" s="284">
        <f ca="1">'R2'!G45*LU_Escalation</f>
        <v>0</v>
      </c>
      <c r="H45" s="284">
        <f ca="1">'R2'!H45*LU_Escalation</f>
        <v>0</v>
      </c>
      <c r="I45" s="284">
        <f ca="1">'R2'!I45*LU_Escalation</f>
        <v>0</v>
      </c>
      <c r="K45" s="42"/>
      <c r="L45" s="712"/>
    </row>
    <row r="46" spans="1:16" outlineLevel="1" x14ac:dyDescent="0.2">
      <c r="A46" s="61" t="s">
        <v>498</v>
      </c>
      <c r="B46" s="82"/>
      <c r="C46" s="284"/>
      <c r="D46" s="284"/>
      <c r="E46" s="284">
        <f ca="1">'R2'!E46*LU_Escalation</f>
        <v>0</v>
      </c>
      <c r="F46" s="284">
        <f ca="1">'R2'!F46*LU_Escalation</f>
        <v>0</v>
      </c>
      <c r="G46" s="284">
        <f ca="1">'R2'!G46*LU_Escalation</f>
        <v>0</v>
      </c>
      <c r="H46" s="284">
        <f ca="1">'R2'!H46*LU_Escalation</f>
        <v>0</v>
      </c>
      <c r="I46" s="284">
        <f ca="1">'R2'!I46*LU_Escalation</f>
        <v>0</v>
      </c>
      <c r="K46" s="42"/>
      <c r="L46" s="712"/>
    </row>
    <row r="47" spans="1:16" outlineLevel="1" x14ac:dyDescent="0.2">
      <c r="A47" s="83" t="s">
        <v>70</v>
      </c>
      <c r="B47" s="82"/>
      <c r="C47" s="285"/>
      <c r="D47" s="285"/>
      <c r="E47" s="284">
        <f ca="1">'R2'!E47*LU_Escalation</f>
        <v>1.6648216884123694</v>
      </c>
      <c r="F47" s="284">
        <f ca="1">'R2'!F47*LU_Escalation</f>
        <v>3.0907917847021098</v>
      </c>
      <c r="G47" s="284">
        <f ca="1">'R2'!G47*LU_Escalation</f>
        <v>4.2538243755647427</v>
      </c>
      <c r="H47" s="284">
        <f ca="1">'R2'!H47*LU_Escalation</f>
        <v>5.4122536004285084</v>
      </c>
      <c r="I47" s="284">
        <f ca="1">'R2'!I47*LU_Escalation</f>
        <v>6.5634375031373065</v>
      </c>
      <c r="K47" s="42"/>
      <c r="L47" s="712"/>
    </row>
    <row r="48" spans="1:16" s="556" customFormat="1" ht="18" customHeight="1" x14ac:dyDescent="0.2">
      <c r="A48" s="94" t="s">
        <v>74</v>
      </c>
      <c r="B48" s="293"/>
      <c r="C48" s="293"/>
      <c r="D48" s="293"/>
      <c r="E48" s="293">
        <f t="shared" ref="E48:I48" ca="1" si="22">SUM(E42:E47)</f>
        <v>1.6648216884123694</v>
      </c>
      <c r="F48" s="293">
        <f t="shared" ca="1" si="22"/>
        <v>3.0907917847021098</v>
      </c>
      <c r="G48" s="293">
        <f t="shared" ca="1" si="22"/>
        <v>4.2538243755647427</v>
      </c>
      <c r="H48" s="293">
        <f t="shared" ca="1" si="22"/>
        <v>5.4122536004285084</v>
      </c>
      <c r="I48" s="293">
        <f t="shared" ca="1" si="22"/>
        <v>6.5634375031373065</v>
      </c>
      <c r="J48" s="307">
        <f ca="1">+J81</f>
        <v>0</v>
      </c>
      <c r="L48" s="532"/>
    </row>
    <row r="49" spans="1:12" outlineLevel="1" x14ac:dyDescent="0.2">
      <c r="A49" s="88"/>
      <c r="B49" s="89"/>
      <c r="C49" s="89"/>
      <c r="D49" s="89"/>
      <c r="E49" s="89"/>
      <c r="F49" s="89"/>
      <c r="G49" s="89"/>
      <c r="H49" s="89"/>
      <c r="I49" s="89"/>
      <c r="K49" s="42"/>
      <c r="L49" s="712"/>
    </row>
    <row r="50" spans="1:12" ht="18" outlineLevel="1" x14ac:dyDescent="0.25">
      <c r="A50" s="207" t="s">
        <v>267</v>
      </c>
      <c r="B50" s="78"/>
      <c r="C50" s="78"/>
      <c r="D50" s="78"/>
      <c r="E50" s="78"/>
      <c r="F50" s="78"/>
      <c r="G50" s="78"/>
      <c r="H50" s="78"/>
      <c r="I50" s="78"/>
      <c r="K50" s="42"/>
    </row>
    <row r="51" spans="1:12" ht="8.25" customHeight="1" outlineLevel="1" x14ac:dyDescent="0.25">
      <c r="A51" s="77"/>
      <c r="B51" s="78"/>
      <c r="C51" s="78"/>
      <c r="D51" s="78"/>
      <c r="E51" s="78"/>
      <c r="F51" s="78"/>
      <c r="G51" s="78"/>
      <c r="H51" s="78"/>
      <c r="I51" s="78"/>
      <c r="K51" s="42"/>
    </row>
    <row r="52" spans="1:12" s="616" customFormat="1" outlineLevel="1" x14ac:dyDescent="0.2">
      <c r="A52" s="305" t="s">
        <v>119</v>
      </c>
      <c r="B52" s="78"/>
      <c r="C52" s="78"/>
      <c r="D52" s="78"/>
      <c r="E52" s="78"/>
      <c r="F52" s="78"/>
      <c r="G52" s="78"/>
      <c r="H52" s="78"/>
      <c r="I52" s="78"/>
      <c r="K52" s="606"/>
      <c r="L52" s="606"/>
    </row>
    <row r="53" spans="1:12" s="64" customFormat="1" ht="14.25" outlineLevel="1" x14ac:dyDescent="0.2">
      <c r="A53" s="61" t="s">
        <v>68</v>
      </c>
      <c r="B53" s="284"/>
      <c r="C53" s="284"/>
      <c r="D53" s="284"/>
      <c r="E53" s="284">
        <f ca="1">'R2'!E53*LU_Escalation</f>
        <v>0</v>
      </c>
      <c r="F53" s="284">
        <f ca="1">'R2'!F53*LU_Escalation</f>
        <v>0</v>
      </c>
      <c r="G53" s="284">
        <f ca="1">'R2'!G53*LU_Escalation</f>
        <v>0</v>
      </c>
      <c r="H53" s="284">
        <f ca="1">'R2'!H53*LU_Escalation</f>
        <v>0</v>
      </c>
      <c r="I53" s="284">
        <f ca="1">'R2'!I53*LU_Escalation</f>
        <v>0</v>
      </c>
      <c r="K53" s="63"/>
      <c r="L53" s="63"/>
    </row>
    <row r="54" spans="1:12" outlineLevel="1" x14ac:dyDescent="0.2">
      <c r="A54" s="61" t="s">
        <v>69</v>
      </c>
      <c r="B54" s="284"/>
      <c r="C54" s="284"/>
      <c r="D54" s="284"/>
      <c r="E54" s="284">
        <f ca="1">'R2'!E54*LU_Escalation</f>
        <v>0</v>
      </c>
      <c r="F54" s="284">
        <f ca="1">'R2'!F54*LU_Escalation</f>
        <v>0</v>
      </c>
      <c r="G54" s="284">
        <f ca="1">'R2'!G54*LU_Escalation</f>
        <v>0</v>
      </c>
      <c r="H54" s="284">
        <f ca="1">'R2'!H54*LU_Escalation</f>
        <v>0</v>
      </c>
      <c r="I54" s="284">
        <f ca="1">'R2'!I54*LU_Escalation</f>
        <v>0</v>
      </c>
      <c r="K54" s="42"/>
      <c r="L54" s="712"/>
    </row>
    <row r="55" spans="1:12" outlineLevel="1" x14ac:dyDescent="0.2">
      <c r="A55" s="61" t="s">
        <v>546</v>
      </c>
      <c r="B55" s="284"/>
      <c r="C55" s="284"/>
      <c r="D55" s="284"/>
      <c r="E55" s="284">
        <f ca="1">'R2'!E55*LU_Escalation</f>
        <v>0</v>
      </c>
      <c r="F55" s="284">
        <f ca="1">'R2'!F55*LU_Escalation</f>
        <v>0</v>
      </c>
      <c r="G55" s="284">
        <f ca="1">'R2'!G55*LU_Escalation</f>
        <v>0</v>
      </c>
      <c r="H55" s="284">
        <f ca="1">'R2'!H55*LU_Escalation</f>
        <v>0</v>
      </c>
      <c r="I55" s="284">
        <f ca="1">'R2'!I55*LU_Escalation</f>
        <v>0</v>
      </c>
      <c r="K55" s="42"/>
      <c r="L55" s="712"/>
    </row>
    <row r="56" spans="1:12" outlineLevel="1" x14ac:dyDescent="0.2">
      <c r="A56" s="61" t="s">
        <v>547</v>
      </c>
      <c r="B56" s="284"/>
      <c r="C56" s="284"/>
      <c r="D56" s="284"/>
      <c r="E56" s="284">
        <f ca="1">'R2'!E56*LU_Escalation</f>
        <v>0</v>
      </c>
      <c r="F56" s="284">
        <f ca="1">'R2'!F56*LU_Escalation</f>
        <v>0</v>
      </c>
      <c r="G56" s="284">
        <f ca="1">'R2'!G56*LU_Escalation</f>
        <v>0</v>
      </c>
      <c r="H56" s="284">
        <f ca="1">'R2'!H56*LU_Escalation</f>
        <v>0</v>
      </c>
      <c r="I56" s="284">
        <f ca="1">'R2'!I56*LU_Escalation</f>
        <v>0</v>
      </c>
      <c r="K56" s="42"/>
      <c r="L56" s="712"/>
    </row>
    <row r="57" spans="1:12" outlineLevel="1" x14ac:dyDescent="0.2">
      <c r="A57" s="61" t="s">
        <v>498</v>
      </c>
      <c r="B57" s="284"/>
      <c r="C57" s="284"/>
      <c r="D57" s="284"/>
      <c r="E57" s="284">
        <f ca="1">'R2'!E57*LU_Escalation</f>
        <v>0</v>
      </c>
      <c r="F57" s="284">
        <f ca="1">'R2'!F57*LU_Escalation</f>
        <v>0</v>
      </c>
      <c r="G57" s="284">
        <f ca="1">'R2'!G57*LU_Escalation</f>
        <v>0</v>
      </c>
      <c r="H57" s="284">
        <f ca="1">'R2'!H57*LU_Escalation</f>
        <v>0</v>
      </c>
      <c r="I57" s="284">
        <f ca="1">'R2'!I57*LU_Escalation</f>
        <v>0</v>
      </c>
      <c r="K57" s="42"/>
      <c r="L57" s="712"/>
    </row>
    <row r="58" spans="1:12" outlineLevel="1" x14ac:dyDescent="0.2">
      <c r="A58" s="83" t="s">
        <v>70</v>
      </c>
      <c r="B58" s="285"/>
      <c r="C58" s="285"/>
      <c r="D58" s="285"/>
      <c r="E58" s="284">
        <f ca="1">'R2'!E58*LU_Escalation</f>
        <v>0.90121519968884634</v>
      </c>
      <c r="F58" s="284">
        <f ca="1">'R2'!F58*LU_Escalation</f>
        <v>2.1548996918823495</v>
      </c>
      <c r="G58" s="284">
        <f ca="1">'R2'!G58*LU_Escalation</f>
        <v>3.601544795510518</v>
      </c>
      <c r="H58" s="284">
        <f ca="1">'R2'!H58*LU_Escalation</f>
        <v>4.9307602163559396</v>
      </c>
      <c r="I58" s="284">
        <f ca="1">'R2'!I58*LU_Escalation</f>
        <v>6.128764604970157</v>
      </c>
      <c r="K58" s="42"/>
      <c r="L58" s="712"/>
    </row>
    <row r="59" spans="1:12" s="556" customFormat="1" ht="18" customHeight="1" x14ac:dyDescent="0.2">
      <c r="A59" s="97" t="s">
        <v>73</v>
      </c>
      <c r="B59" s="294"/>
      <c r="C59" s="294"/>
      <c r="D59" s="294"/>
      <c r="E59" s="294">
        <f t="shared" ref="E59:I59" ca="1" si="23">SUM(E53:E58)</f>
        <v>0.90121519968884634</v>
      </c>
      <c r="F59" s="294">
        <f t="shared" ca="1" si="23"/>
        <v>2.1548996918823495</v>
      </c>
      <c r="G59" s="294">
        <f t="shared" ca="1" si="23"/>
        <v>3.601544795510518</v>
      </c>
      <c r="H59" s="294">
        <f t="shared" ca="1" si="23"/>
        <v>4.9307602163559396</v>
      </c>
      <c r="I59" s="308">
        <f t="shared" ca="1" si="23"/>
        <v>6.128764604970157</v>
      </c>
      <c r="J59" s="307">
        <f ca="1">+J82</f>
        <v>0</v>
      </c>
      <c r="L59" s="532"/>
    </row>
    <row r="60" spans="1:12" outlineLevel="1" x14ac:dyDescent="0.2">
      <c r="A60" s="88"/>
      <c r="B60" s="89"/>
      <c r="C60" s="89"/>
      <c r="D60" s="89"/>
      <c r="E60" s="89"/>
      <c r="F60" s="89"/>
      <c r="G60" s="89"/>
      <c r="H60" s="89"/>
      <c r="I60" s="89"/>
      <c r="K60" s="42"/>
      <c r="L60" s="712"/>
    </row>
    <row r="61" spans="1:12" ht="18.75" customHeight="1" outlineLevel="1" x14ac:dyDescent="0.25">
      <c r="A61" s="207" t="s">
        <v>122</v>
      </c>
      <c r="B61" s="619"/>
      <c r="C61" s="619"/>
      <c r="D61" s="619"/>
      <c r="E61" s="619"/>
      <c r="F61" s="619"/>
      <c r="G61" s="619"/>
      <c r="H61" s="619"/>
      <c r="I61" s="619"/>
      <c r="J61" s="98"/>
      <c r="K61" s="42"/>
    </row>
    <row r="62" spans="1:12" ht="6.75" customHeight="1" outlineLevel="1" x14ac:dyDescent="0.25">
      <c r="A62" s="207"/>
      <c r="B62" s="76"/>
      <c r="C62" s="76"/>
      <c r="D62" s="76"/>
      <c r="E62" s="76"/>
      <c r="F62" s="76"/>
      <c r="G62" s="76"/>
      <c r="H62" s="76"/>
      <c r="I62" s="76"/>
      <c r="J62" s="98"/>
      <c r="K62" s="42"/>
    </row>
    <row r="63" spans="1:12" ht="18.75" customHeight="1" outlineLevel="1" x14ac:dyDescent="0.2">
      <c r="A63" s="305" t="s">
        <v>119</v>
      </c>
      <c r="B63" s="76"/>
      <c r="C63" s="76"/>
      <c r="D63" s="76"/>
      <c r="E63" s="76"/>
      <c r="F63" s="76"/>
      <c r="G63" s="76"/>
      <c r="H63" s="76"/>
      <c r="I63" s="76"/>
      <c r="K63" s="42"/>
    </row>
    <row r="64" spans="1:12" ht="18.75" customHeight="1" outlineLevel="1" x14ac:dyDescent="0.2">
      <c r="A64" s="61" t="s">
        <v>68</v>
      </c>
      <c r="B64" s="284"/>
      <c r="C64" s="284"/>
      <c r="D64" s="284"/>
      <c r="E64" s="284">
        <f t="shared" ref="E64:I69" ca="1" si="24">+E42+E30+E53</f>
        <v>0</v>
      </c>
      <c r="F64" s="284">
        <f t="shared" ca="1" si="24"/>
        <v>0</v>
      </c>
      <c r="G64" s="284">
        <f t="shared" ca="1" si="24"/>
        <v>0</v>
      </c>
      <c r="H64" s="284">
        <f t="shared" ca="1" si="24"/>
        <v>0</v>
      </c>
      <c r="I64" s="284">
        <f t="shared" ca="1" si="24"/>
        <v>0</v>
      </c>
      <c r="K64" s="42"/>
    </row>
    <row r="65" spans="1:11" ht="18.75" customHeight="1" outlineLevel="1" x14ac:dyDescent="0.2">
      <c r="A65" s="61" t="s">
        <v>69</v>
      </c>
      <c r="B65" s="284"/>
      <c r="C65" s="284"/>
      <c r="D65" s="284"/>
      <c r="E65" s="284">
        <f t="shared" ca="1" si="24"/>
        <v>0</v>
      </c>
      <c r="F65" s="284">
        <f t="shared" ca="1" si="24"/>
        <v>0</v>
      </c>
      <c r="G65" s="284">
        <f t="shared" ca="1" si="24"/>
        <v>0</v>
      </c>
      <c r="H65" s="284">
        <f t="shared" ca="1" si="24"/>
        <v>0</v>
      </c>
      <c r="I65" s="284">
        <f t="shared" ca="1" si="24"/>
        <v>0</v>
      </c>
      <c r="K65" s="42"/>
    </row>
    <row r="66" spans="1:11" ht="18.75" customHeight="1" outlineLevel="1" x14ac:dyDescent="0.2">
      <c r="A66" s="61" t="s">
        <v>546</v>
      </c>
      <c r="B66" s="284"/>
      <c r="C66" s="284"/>
      <c r="D66" s="284"/>
      <c r="E66" s="284">
        <f t="shared" ca="1" si="24"/>
        <v>0</v>
      </c>
      <c r="F66" s="284">
        <f t="shared" ca="1" si="24"/>
        <v>0</v>
      </c>
      <c r="G66" s="284">
        <f t="shared" ca="1" si="24"/>
        <v>0</v>
      </c>
      <c r="H66" s="284">
        <f t="shared" ca="1" si="24"/>
        <v>0</v>
      </c>
      <c r="I66" s="284">
        <f t="shared" ca="1" si="24"/>
        <v>0</v>
      </c>
      <c r="K66" s="42"/>
    </row>
    <row r="67" spans="1:11" ht="18.75" customHeight="1" outlineLevel="1" x14ac:dyDescent="0.2">
      <c r="A67" s="61" t="s">
        <v>547</v>
      </c>
      <c r="B67" s="284"/>
      <c r="C67" s="284"/>
      <c r="D67" s="284"/>
      <c r="E67" s="284">
        <f t="shared" ca="1" si="24"/>
        <v>0</v>
      </c>
      <c r="F67" s="284">
        <f t="shared" ca="1" si="24"/>
        <v>0</v>
      </c>
      <c r="G67" s="284">
        <f t="shared" ca="1" si="24"/>
        <v>0</v>
      </c>
      <c r="H67" s="284">
        <f t="shared" ca="1" si="24"/>
        <v>0</v>
      </c>
      <c r="I67" s="284">
        <f t="shared" ca="1" si="24"/>
        <v>0</v>
      </c>
      <c r="K67" s="42"/>
    </row>
    <row r="68" spans="1:11" ht="18.75" customHeight="1" outlineLevel="1" x14ac:dyDescent="0.2">
      <c r="A68" s="61" t="s">
        <v>498</v>
      </c>
      <c r="B68" s="284"/>
      <c r="C68" s="284"/>
      <c r="D68" s="284"/>
      <c r="E68" s="284">
        <f t="shared" ca="1" si="24"/>
        <v>0</v>
      </c>
      <c r="F68" s="284">
        <f t="shared" ca="1" si="24"/>
        <v>0</v>
      </c>
      <c r="G68" s="284">
        <f t="shared" ca="1" si="24"/>
        <v>0</v>
      </c>
      <c r="H68" s="284">
        <f t="shared" ca="1" si="24"/>
        <v>0</v>
      </c>
      <c r="I68" s="284">
        <f t="shared" ca="1" si="24"/>
        <v>0</v>
      </c>
      <c r="K68" s="42"/>
    </row>
    <row r="69" spans="1:11" ht="18.75" customHeight="1" outlineLevel="1" x14ac:dyDescent="0.2">
      <c r="A69" s="83" t="s">
        <v>70</v>
      </c>
      <c r="B69" s="284"/>
      <c r="C69" s="284"/>
      <c r="D69" s="284"/>
      <c r="E69" s="284">
        <f t="shared" ca="1" si="24"/>
        <v>204.53470675670391</v>
      </c>
      <c r="F69" s="284">
        <f t="shared" ca="1" si="24"/>
        <v>206.90856458348401</v>
      </c>
      <c r="G69" s="284">
        <f t="shared" ca="1" si="24"/>
        <v>210.04970036145772</v>
      </c>
      <c r="H69" s="284">
        <f t="shared" ca="1" si="24"/>
        <v>212.69612086613279</v>
      </c>
      <c r="I69" s="284">
        <f t="shared" ca="1" si="24"/>
        <v>215.27575467498261</v>
      </c>
      <c r="K69" s="42"/>
    </row>
    <row r="70" spans="1:11" ht="18.75" customHeight="1" x14ac:dyDescent="0.2">
      <c r="A70" s="99" t="s">
        <v>122</v>
      </c>
      <c r="B70" s="294"/>
      <c r="C70" s="294"/>
      <c r="D70" s="294"/>
      <c r="E70" s="294">
        <f t="shared" ref="E70:I70" ca="1" si="25">SUM(E64:E69)</f>
        <v>204.53470675670391</v>
      </c>
      <c r="F70" s="294">
        <f t="shared" ca="1" si="25"/>
        <v>206.90856458348401</v>
      </c>
      <c r="G70" s="294">
        <f t="shared" ca="1" si="25"/>
        <v>210.04970036145772</v>
      </c>
      <c r="H70" s="294">
        <f t="shared" ca="1" si="25"/>
        <v>212.69612086613279</v>
      </c>
      <c r="I70" s="294">
        <f t="shared" ca="1" si="25"/>
        <v>215.27575467498261</v>
      </c>
      <c r="J70" s="307">
        <f ca="1">+J83</f>
        <v>0</v>
      </c>
      <c r="K70" s="42"/>
    </row>
    <row r="71" spans="1:11" ht="18.75" customHeight="1" x14ac:dyDescent="0.25">
      <c r="A71" s="77"/>
      <c r="B71" s="76"/>
      <c r="C71" s="76"/>
      <c r="D71" s="76"/>
      <c r="E71" s="76"/>
      <c r="F71" s="76"/>
      <c r="G71" s="76"/>
      <c r="H71" s="76"/>
      <c r="I71" s="76"/>
      <c r="K71" s="42"/>
    </row>
    <row r="75" spans="1:11" x14ac:dyDescent="0.2">
      <c r="A75" s="306" t="s">
        <v>261</v>
      </c>
      <c r="B75" s="540"/>
      <c r="C75" s="540"/>
      <c r="D75" s="540"/>
      <c r="E75" s="540"/>
      <c r="F75" s="540"/>
      <c r="G75" s="540"/>
      <c r="H75" s="540"/>
      <c r="I75" s="540"/>
    </row>
    <row r="76" spans="1:11" x14ac:dyDescent="0.2">
      <c r="A76" s="616" t="s">
        <v>262</v>
      </c>
    </row>
    <row r="77" spans="1:11" x14ac:dyDescent="0.2">
      <c r="B77"/>
      <c r="C77"/>
      <c r="D77"/>
    </row>
    <row r="78" spans="1:11" x14ac:dyDescent="0.2">
      <c r="A78" s="305" t="s">
        <v>263</v>
      </c>
      <c r="B78"/>
      <c r="C78"/>
      <c r="D78"/>
      <c r="E78" s="285">
        <f ca="1">'R2'!E14*LU_Escalation-E14</f>
        <v>0</v>
      </c>
      <c r="F78" s="285">
        <f ca="1">'R2'!F14*LU_Escalation-F14</f>
        <v>0</v>
      </c>
      <c r="G78" s="285">
        <f ca="1">'R2'!G14*LU_Escalation-G14</f>
        <v>0</v>
      </c>
      <c r="H78" s="285">
        <f ca="1">'R2'!H14*LU_Escalation-H14</f>
        <v>0</v>
      </c>
      <c r="I78" s="285">
        <f ca="1">'R2'!I14*LU_Escalation-I14</f>
        <v>0</v>
      </c>
      <c r="J78" s="285">
        <f t="shared" ref="J78:J83" ca="1" si="26">SUM(B78:I78)</f>
        <v>0</v>
      </c>
    </row>
    <row r="79" spans="1:11" x14ac:dyDescent="0.2">
      <c r="A79" s="305" t="s">
        <v>264</v>
      </c>
      <c r="B79"/>
      <c r="C79"/>
      <c r="D79"/>
      <c r="E79" s="285">
        <f>'R2'!E25*LU_Escalation-'R2 ($2020)'!E25</f>
        <v>0</v>
      </c>
      <c r="F79" s="285">
        <f>'R2'!F25*LU_Escalation-'R2 ($2020)'!F25</f>
        <v>0</v>
      </c>
      <c r="G79" s="285">
        <f>'R2'!G25*LU_Escalation-'R2 ($2020)'!G25</f>
        <v>0</v>
      </c>
      <c r="H79" s="285">
        <f>'R2'!H25*LU_Escalation-'R2 ($2020)'!H25</f>
        <v>0</v>
      </c>
      <c r="I79" s="285">
        <f>'R2'!I25*LU_Escalation-'R2 ($2020)'!I25</f>
        <v>0</v>
      </c>
      <c r="J79" s="285">
        <f t="shared" si="26"/>
        <v>0</v>
      </c>
    </row>
    <row r="80" spans="1:11" x14ac:dyDescent="0.2">
      <c r="A80" s="305" t="s">
        <v>265</v>
      </c>
      <c r="B80"/>
      <c r="C80"/>
      <c r="D80"/>
      <c r="E80" s="285">
        <f ca="1">'R2'!E36*LU_Escalation-'R2 ($2020)'!E36</f>
        <v>0</v>
      </c>
      <c r="F80" s="285">
        <f ca="1">'R2'!F36*LU_Escalation-'R2 ($2020)'!F36</f>
        <v>0</v>
      </c>
      <c r="G80" s="285">
        <f ca="1">'R2'!G36*LU_Escalation-'R2 ($2020)'!G36</f>
        <v>0</v>
      </c>
      <c r="H80" s="285">
        <f ca="1">'R2'!H36*LU_Escalation-'R2 ($2020)'!H36</f>
        <v>0</v>
      </c>
      <c r="I80" s="285">
        <f ca="1">'R2'!I36*LU_Escalation-'R2 ($2020)'!I36</f>
        <v>0</v>
      </c>
      <c r="J80" s="285">
        <f t="shared" ca="1" si="26"/>
        <v>0</v>
      </c>
    </row>
    <row r="81" spans="1:11" x14ac:dyDescent="0.2">
      <c r="A81" s="305" t="s">
        <v>266</v>
      </c>
      <c r="B81"/>
      <c r="C81"/>
      <c r="D81"/>
      <c r="E81" s="285">
        <f ca="1">'R2'!E48*LU_Escalation-E48</f>
        <v>0</v>
      </c>
      <c r="F81" s="285">
        <f ca="1">'R2'!F48*LU_Escalation-F48</f>
        <v>0</v>
      </c>
      <c r="G81" s="285">
        <f ca="1">'R2'!G48*LU_Escalation-G48</f>
        <v>0</v>
      </c>
      <c r="H81" s="285">
        <f ca="1">'R2'!H48*LU_Escalation-H48</f>
        <v>0</v>
      </c>
      <c r="I81" s="285">
        <f ca="1">'R2'!I48*LU_Escalation-I48</f>
        <v>0</v>
      </c>
      <c r="J81" s="285">
        <f t="shared" ca="1" si="26"/>
        <v>0</v>
      </c>
    </row>
    <row r="82" spans="1:11" x14ac:dyDescent="0.2">
      <c r="A82" s="305" t="s">
        <v>267</v>
      </c>
      <c r="B82"/>
      <c r="C82"/>
      <c r="D82"/>
      <c r="E82" s="285">
        <f ca="1">'R2'!E59*LU_Escalation-E59</f>
        <v>0</v>
      </c>
      <c r="F82" s="285">
        <f ca="1">'R2'!F59*LU_Escalation-F59</f>
        <v>0</v>
      </c>
      <c r="G82" s="285">
        <f ca="1">'R2'!G59*LU_Escalation-G59</f>
        <v>0</v>
      </c>
      <c r="H82" s="285">
        <f ca="1">'R2'!H59*LU_Escalation-H59</f>
        <v>0</v>
      </c>
      <c r="I82" s="285">
        <f ca="1">'R2'!I59*LU_Escalation-I59</f>
        <v>0</v>
      </c>
      <c r="J82" s="285">
        <f t="shared" ca="1" si="26"/>
        <v>0</v>
      </c>
    </row>
    <row r="83" spans="1:11" x14ac:dyDescent="0.2">
      <c r="A83" s="305" t="s">
        <v>122</v>
      </c>
      <c r="B83"/>
      <c r="C83"/>
      <c r="D83"/>
      <c r="E83" s="285">
        <f ca="1">'R2'!E70*LU_Escalation-E70</f>
        <v>0</v>
      </c>
      <c r="F83" s="285">
        <f ca="1">'R2'!F70*LU_Escalation-F70</f>
        <v>0</v>
      </c>
      <c r="G83" s="285">
        <f ca="1">'R2'!G70*LU_Escalation-G70</f>
        <v>0</v>
      </c>
      <c r="H83" s="285">
        <f ca="1">'R2'!H70*LU_Escalation-H70</f>
        <v>0</v>
      </c>
      <c r="I83" s="285">
        <f ca="1">'R2'!I70*LU_Escalation-I70</f>
        <v>0</v>
      </c>
      <c r="J83" s="285">
        <f t="shared" ca="1" si="26"/>
        <v>0</v>
      </c>
    </row>
    <row r="84" spans="1:11" x14ac:dyDescent="0.2">
      <c r="B84"/>
      <c r="C84"/>
      <c r="D84"/>
    </row>
    <row r="85" spans="1:11" x14ac:dyDescent="0.2">
      <c r="B85"/>
      <c r="C85"/>
      <c r="D85"/>
    </row>
    <row r="86" spans="1:11" ht="18.75" customHeight="1" outlineLevel="1" x14ac:dyDescent="0.2">
      <c r="A86" s="305" t="s">
        <v>119</v>
      </c>
      <c r="B86"/>
      <c r="C86"/>
      <c r="D86"/>
      <c r="E86" s="76"/>
      <c r="F86" s="76"/>
      <c r="G86" s="76"/>
      <c r="H86" s="76"/>
      <c r="I86" s="76"/>
      <c r="K86" s="42"/>
    </row>
    <row r="87" spans="1:11" ht="18.75" customHeight="1" outlineLevel="1" x14ac:dyDescent="0.2">
      <c r="A87" s="61" t="s">
        <v>68</v>
      </c>
      <c r="B87"/>
      <c r="C87"/>
      <c r="D87"/>
      <c r="E87" s="284">
        <f ca="1">'R2'!E64*LU_Escalation-E64</f>
        <v>0</v>
      </c>
      <c r="F87" s="284">
        <f ca="1">'R2'!F64*LU_Escalation-F64</f>
        <v>0</v>
      </c>
      <c r="G87" s="284">
        <f ca="1">'R2'!G64*LU_Escalation-G64</f>
        <v>0</v>
      </c>
      <c r="H87" s="284">
        <f ca="1">'R2'!H64*LU_Escalation-H64</f>
        <v>0</v>
      </c>
      <c r="I87" s="284">
        <f ca="1">'R2'!I64*LU_Escalation-I64</f>
        <v>0</v>
      </c>
      <c r="J87" s="284">
        <f ca="1">SUM(B87:I87)</f>
        <v>0</v>
      </c>
      <c r="K87" s="42"/>
    </row>
    <row r="88" spans="1:11" ht="18.75" customHeight="1" outlineLevel="1" x14ac:dyDescent="0.2">
      <c r="A88" s="61" t="s">
        <v>69</v>
      </c>
      <c r="B88"/>
      <c r="C88"/>
      <c r="D88"/>
      <c r="E88" s="284">
        <f ca="1">'R2'!E65*LU_Escalation-E65</f>
        <v>0</v>
      </c>
      <c r="F88" s="284">
        <f ca="1">'R2'!F65*LU_Escalation-F65</f>
        <v>0</v>
      </c>
      <c r="G88" s="284">
        <f ca="1">'R2'!G65*LU_Escalation-G65</f>
        <v>0</v>
      </c>
      <c r="H88" s="284">
        <f ca="1">'R2'!H65*LU_Escalation-H65</f>
        <v>0</v>
      </c>
      <c r="I88" s="284">
        <f ca="1">'R2'!I65*LU_Escalation-I65</f>
        <v>0</v>
      </c>
      <c r="J88" s="284">
        <f ca="1">SUM(B88:I88)</f>
        <v>0</v>
      </c>
      <c r="K88" s="42"/>
    </row>
    <row r="89" spans="1:11" ht="18.75" customHeight="1" outlineLevel="1" x14ac:dyDescent="0.2">
      <c r="A89" s="61" t="s">
        <v>546</v>
      </c>
      <c r="B89"/>
      <c r="C89"/>
      <c r="D89"/>
      <c r="E89" s="284">
        <f ca="1">'R2'!E66*LU_Escalation-E66</f>
        <v>0</v>
      </c>
      <c r="F89" s="284">
        <f ca="1">'R2'!F66*LU_Escalation-F66</f>
        <v>0</v>
      </c>
      <c r="G89" s="284">
        <f ca="1">'R2'!G66*LU_Escalation-G66</f>
        <v>0</v>
      </c>
      <c r="H89" s="284">
        <f ca="1">'R2'!H66*LU_Escalation-H66</f>
        <v>0</v>
      </c>
      <c r="I89" s="284">
        <f ca="1">'R2'!I66*LU_Escalation-I66</f>
        <v>0</v>
      </c>
      <c r="J89" s="284">
        <f t="shared" ref="J89:J91" ca="1" si="27">SUM(B89:I89)</f>
        <v>0</v>
      </c>
      <c r="K89" s="42"/>
    </row>
    <row r="90" spans="1:11" ht="18.75" customHeight="1" outlineLevel="1" x14ac:dyDescent="0.2">
      <c r="A90" s="61" t="s">
        <v>547</v>
      </c>
      <c r="B90"/>
      <c r="C90"/>
      <c r="D90"/>
      <c r="E90" s="284">
        <f ca="1">'R2'!E67*LU_Escalation-E67</f>
        <v>0</v>
      </c>
      <c r="F90" s="284">
        <f ca="1">'R2'!F67*LU_Escalation-F67</f>
        <v>0</v>
      </c>
      <c r="G90" s="284">
        <f ca="1">'R2'!G67*LU_Escalation-G67</f>
        <v>0</v>
      </c>
      <c r="H90" s="284">
        <f ca="1">'R2'!H67*LU_Escalation-H67</f>
        <v>0</v>
      </c>
      <c r="I90" s="284">
        <f ca="1">'R2'!I67*LU_Escalation-I67</f>
        <v>0</v>
      </c>
      <c r="J90" s="284">
        <f t="shared" ca="1" si="27"/>
        <v>0</v>
      </c>
      <c r="K90" s="42"/>
    </row>
    <row r="91" spans="1:11" ht="18.75" customHeight="1" outlineLevel="1" x14ac:dyDescent="0.2">
      <c r="A91" s="61" t="s">
        <v>498</v>
      </c>
      <c r="B91"/>
      <c r="C91"/>
      <c r="D91"/>
      <c r="E91" s="284">
        <f ca="1">'R2'!E68*LU_Escalation-E68</f>
        <v>0</v>
      </c>
      <c r="F91" s="284">
        <f ca="1">'R2'!F68*LU_Escalation-F68</f>
        <v>0</v>
      </c>
      <c r="G91" s="284">
        <f ca="1">'R2'!G68*LU_Escalation-G68</f>
        <v>0</v>
      </c>
      <c r="H91" s="284">
        <f ca="1">'R2'!H68*LU_Escalation-H68</f>
        <v>0</v>
      </c>
      <c r="I91" s="284">
        <f ca="1">'R2'!I68*LU_Escalation-I68</f>
        <v>0</v>
      </c>
      <c r="J91" s="284">
        <f t="shared" ca="1" si="27"/>
        <v>0</v>
      </c>
      <c r="K91" s="42"/>
    </row>
    <row r="92" spans="1:11" ht="18.75" customHeight="1" outlineLevel="1" x14ac:dyDescent="0.2">
      <c r="A92" s="83" t="s">
        <v>70</v>
      </c>
      <c r="B92"/>
      <c r="C92"/>
      <c r="D92"/>
      <c r="E92" s="284">
        <f ca="1">'R2'!E69*LU_Escalation-E69</f>
        <v>0</v>
      </c>
      <c r="F92" s="284">
        <f ca="1">'R2'!F69*LU_Escalation-F69</f>
        <v>0</v>
      </c>
      <c r="G92" s="284">
        <f ca="1">'R2'!G69*LU_Escalation-G69</f>
        <v>0</v>
      </c>
      <c r="H92" s="284">
        <f ca="1">'R2'!H69*LU_Escalation-H69</f>
        <v>0</v>
      </c>
      <c r="I92" s="284">
        <f ca="1">'R2'!I69*LU_Escalation-I69</f>
        <v>0</v>
      </c>
      <c r="J92" s="284">
        <f ca="1">SUM(B92:I92)</f>
        <v>0</v>
      </c>
      <c r="K92" s="42"/>
    </row>
    <row r="93" spans="1:11" ht="18.75" customHeight="1" outlineLevel="1" x14ac:dyDescent="0.2">
      <c r="A93" s="99" t="s">
        <v>122</v>
      </c>
      <c r="B93"/>
      <c r="C93"/>
      <c r="D93"/>
      <c r="E93" s="294">
        <f t="shared" ref="E93:I93" ca="1" si="28">SUM(E87:E92)</f>
        <v>0</v>
      </c>
      <c r="F93" s="294">
        <f t="shared" ca="1" si="28"/>
        <v>0</v>
      </c>
      <c r="G93" s="294">
        <f t="shared" ca="1" si="28"/>
        <v>0</v>
      </c>
      <c r="H93" s="294">
        <f t="shared" ca="1" si="28"/>
        <v>0</v>
      </c>
      <c r="I93" s="294">
        <f t="shared" ca="1" si="28"/>
        <v>0</v>
      </c>
      <c r="J93" s="294">
        <f ca="1">SUM(B93:I93)</f>
        <v>0</v>
      </c>
      <c r="K93" s="42"/>
    </row>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conditionalFormatting sqref="J14 J37">
    <cfRule type="cellIs" dxfId="31" priority="5" stopIfTrue="1" operator="equal">
      <formula>"OK"</formula>
    </cfRule>
    <cfRule type="cellIs" dxfId="30" priority="6" stopIfTrue="1" operator="equal">
      <formula>"Warning Check Escalations"</formula>
    </cfRule>
  </conditionalFormatting>
  <conditionalFormatting sqref="J14 J70 J59 J48 J36 J25 E78:J83 E87:J93">
    <cfRule type="cellIs" dxfId="29" priority="3" stopIfTrue="1" operator="equal">
      <formula>0</formula>
    </cfRule>
    <cfRule type="cellIs" dxfId="28" priority="4" stopIfTrue="1" operator="notEqual">
      <formula>0</formula>
    </cfRule>
  </conditionalFormatting>
  <dataValidations count="1">
    <dataValidation type="list" allowBlank="1" showInputMessage="1" showErrorMessage="1" sqref="D5" xr:uid="{00000000-0002-0000-5800-000000000000}">
      <formula1>"2007/08 Regulatory Accounts, Bottom Up"</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customProperties>
    <customPr name="_pios_id" r:id="rId7"/>
  </customProperties>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900-000000000000}">
  <sheetPr codeName="Sheet103">
    <tabColor indexed="12"/>
    <pageSetUpPr fitToPage="1"/>
  </sheetPr>
  <dimension ref="A1:T94"/>
  <sheetViews>
    <sheetView showGridLines="0" workbookViewId="0">
      <selection activeCell="O22" sqref="O22"/>
    </sheetView>
  </sheetViews>
  <sheetFormatPr defaultRowHeight="12.75" outlineLevelRow="2" x14ac:dyDescent="0.2"/>
  <cols>
    <col min="1" max="1" width="30" style="766" customWidth="1"/>
    <col min="2" max="9" width="11.5703125" style="766" customWidth="1"/>
    <col min="10" max="10" width="25.5703125" style="766" customWidth="1"/>
    <col min="11" max="16384" width="9.140625" style="766"/>
  </cols>
  <sheetData>
    <row r="1" spans="1:20" ht="18" customHeight="1" x14ac:dyDescent="0.25">
      <c r="A1" s="183" t="s">
        <v>275</v>
      </c>
      <c r="B1" s="1"/>
      <c r="C1" s="72"/>
      <c r="D1" s="42"/>
      <c r="E1" s="42"/>
      <c r="F1" s="42"/>
      <c r="G1" s="42"/>
      <c r="H1" s="42"/>
      <c r="I1" s="73" t="str">
        <f>LU_PTRMDollarDenomination</f>
        <v>$'M June 2020</v>
      </c>
      <c r="M1" s="281"/>
      <c r="N1" s="279"/>
      <c r="O1" s="279"/>
      <c r="P1" s="279"/>
      <c r="Q1" s="279"/>
      <c r="R1" s="279"/>
      <c r="S1" s="279"/>
      <c r="T1" s="279"/>
    </row>
    <row r="2" spans="1:20" ht="15.75" x14ac:dyDescent="0.25">
      <c r="A2" s="184" t="s">
        <v>114</v>
      </c>
      <c r="B2" s="426" t="s">
        <v>246</v>
      </c>
      <c r="F2" s="283"/>
      <c r="H2" s="42"/>
      <c r="I2" s="282"/>
      <c r="L2" s="281"/>
      <c r="M2" s="281"/>
    </row>
    <row r="3" spans="1:20" ht="16.5" thickBot="1" x14ac:dyDescent="0.3">
      <c r="A3" s="184" t="s">
        <v>111</v>
      </c>
      <c r="B3" s="236"/>
      <c r="C3" s="236"/>
      <c r="D3" s="236"/>
      <c r="E3" s="237" t="s">
        <v>115</v>
      </c>
      <c r="F3" s="242"/>
      <c r="G3" s="239"/>
      <c r="H3" s="237" t="s">
        <v>116</v>
      </c>
      <c r="I3" s="240"/>
      <c r="J3" s="42"/>
    </row>
    <row r="4" spans="1:20" ht="16.5" customHeight="1" x14ac:dyDescent="0.2">
      <c r="A4" s="56"/>
      <c r="B4" s="619"/>
      <c r="C4" s="619"/>
      <c r="D4" s="619"/>
      <c r="E4" s="619" t="str">
        <f>'Ref-1'!Q39</f>
        <v>2020/21</v>
      </c>
      <c r="F4" s="619" t="str">
        <f>'Ref-1'!R39</f>
        <v>2021/22</v>
      </c>
      <c r="G4" s="619" t="str">
        <f>'Ref-1'!S39</f>
        <v>2022/23</v>
      </c>
      <c r="H4" s="619" t="str">
        <f>'Ref-1'!T39</f>
        <v>2023/24</v>
      </c>
      <c r="I4" s="619" t="str">
        <f>'Ref-1'!U39</f>
        <v>2024/25</v>
      </c>
      <c r="J4" s="76" t="s">
        <v>117</v>
      </c>
      <c r="K4" s="712"/>
      <c r="L4" s="712"/>
    </row>
    <row r="5" spans="1:20" ht="18" outlineLevel="1" x14ac:dyDescent="0.25">
      <c r="A5" s="207" t="s">
        <v>118</v>
      </c>
      <c r="B5" s="78"/>
      <c r="C5" s="78"/>
      <c r="D5" s="79"/>
      <c r="E5" s="78"/>
      <c r="F5" s="78"/>
      <c r="G5" s="78"/>
      <c r="H5" s="78"/>
      <c r="I5" s="78"/>
      <c r="J5" s="42"/>
    </row>
    <row r="6" spans="1:20" outlineLevel="1" x14ac:dyDescent="0.2">
      <c r="B6" s="80"/>
      <c r="C6" s="80"/>
      <c r="D6" s="80"/>
      <c r="E6" s="80"/>
      <c r="F6" s="80"/>
      <c r="G6" s="80"/>
      <c r="H6" s="80"/>
      <c r="I6" s="80"/>
      <c r="J6" s="36"/>
      <c r="K6" s="712"/>
      <c r="L6" s="712"/>
    </row>
    <row r="7" spans="1:20" s="64" customFormat="1" ht="14.25" outlineLevel="1" x14ac:dyDescent="0.2">
      <c r="A7" s="305" t="s">
        <v>119</v>
      </c>
      <c r="B7" s="766"/>
      <c r="C7" s="766"/>
      <c r="D7" s="766"/>
      <c r="E7" s="766"/>
      <c r="F7" s="78"/>
      <c r="G7" s="78"/>
      <c r="H7" s="78"/>
      <c r="I7" s="78"/>
      <c r="J7" s="36"/>
      <c r="K7" s="63"/>
      <c r="L7" s="63"/>
    </row>
    <row r="8" spans="1:20" outlineLevel="1" x14ac:dyDescent="0.2">
      <c r="A8" s="61" t="s">
        <v>68</v>
      </c>
      <c r="B8" s="284"/>
      <c r="C8" s="284"/>
      <c r="D8" s="284"/>
      <c r="E8" s="769">
        <f ca="1">'R3'!E8*LU_Escalation</f>
        <v>0</v>
      </c>
      <c r="F8" s="769">
        <f ca="1">'R3'!F8*LU_Escalation</f>
        <v>0</v>
      </c>
      <c r="G8" s="769">
        <f ca="1">'R3'!G8*LU_Escalation</f>
        <v>0</v>
      </c>
      <c r="H8" s="769">
        <f ca="1">'R3'!H8*LU_Escalation</f>
        <v>0</v>
      </c>
      <c r="I8" s="769">
        <f ca="1">'R3'!I8*LU_Escalation</f>
        <v>0</v>
      </c>
      <c r="J8" s="81"/>
      <c r="K8" s="712"/>
      <c r="L8" s="712"/>
    </row>
    <row r="9" spans="1:20" outlineLevel="1" x14ac:dyDescent="0.2">
      <c r="A9" s="61" t="s">
        <v>69</v>
      </c>
      <c r="B9" s="284"/>
      <c r="C9" s="284"/>
      <c r="D9" s="284"/>
      <c r="E9" s="769">
        <f ca="1">'R3'!E9*LU_Escalation</f>
        <v>0</v>
      </c>
      <c r="F9" s="769">
        <f ca="1">'R3'!F9*LU_Escalation</f>
        <v>0</v>
      </c>
      <c r="G9" s="769">
        <f ca="1">'R3'!G9*LU_Escalation</f>
        <v>0</v>
      </c>
      <c r="H9" s="769">
        <f ca="1">'R3'!H9*LU_Escalation</f>
        <v>0</v>
      </c>
      <c r="I9" s="769">
        <f ca="1">'R3'!I9*LU_Escalation</f>
        <v>0</v>
      </c>
      <c r="J9" s="36"/>
      <c r="K9" s="712"/>
      <c r="L9" s="712"/>
    </row>
    <row r="10" spans="1:20" outlineLevel="1" x14ac:dyDescent="0.2">
      <c r="A10" s="61" t="s">
        <v>546</v>
      </c>
      <c r="B10" s="284"/>
      <c r="C10" s="284"/>
      <c r="D10" s="284"/>
      <c r="E10" s="769">
        <f ca="1">'R3'!E10*LU_Escalation</f>
        <v>0</v>
      </c>
      <c r="F10" s="769">
        <f ca="1">'R3'!F10*LU_Escalation</f>
        <v>0</v>
      </c>
      <c r="G10" s="769">
        <f ca="1">'R3'!G10*LU_Escalation</f>
        <v>0</v>
      </c>
      <c r="H10" s="769">
        <f ca="1">'R3'!H10*LU_Escalation</f>
        <v>0</v>
      </c>
      <c r="I10" s="769">
        <f ca="1">'R3'!I10*LU_Escalation</f>
        <v>0</v>
      </c>
      <c r="J10" s="36"/>
      <c r="K10" s="712"/>
      <c r="L10" s="712"/>
    </row>
    <row r="11" spans="1:20" outlineLevel="1" x14ac:dyDescent="0.2">
      <c r="A11" s="61" t="s">
        <v>547</v>
      </c>
      <c r="B11" s="284"/>
      <c r="C11" s="284"/>
      <c r="D11" s="284"/>
      <c r="E11" s="769">
        <f ca="1">'R3'!E11*LU_Escalation</f>
        <v>0</v>
      </c>
      <c r="F11" s="769">
        <f ca="1">'R3'!F11*LU_Escalation</f>
        <v>0</v>
      </c>
      <c r="G11" s="769">
        <f ca="1">'R3'!G11*LU_Escalation</f>
        <v>0</v>
      </c>
      <c r="H11" s="769">
        <f ca="1">'R3'!H11*LU_Escalation</f>
        <v>0</v>
      </c>
      <c r="I11" s="769">
        <f ca="1">'R3'!I11*LU_Escalation</f>
        <v>0</v>
      </c>
      <c r="J11" s="36"/>
      <c r="K11" s="712"/>
      <c r="L11" s="712"/>
    </row>
    <row r="12" spans="1:20" outlineLevel="1" x14ac:dyDescent="0.2">
      <c r="A12" s="61" t="s">
        <v>498</v>
      </c>
      <c r="B12" s="284"/>
      <c r="C12" s="284"/>
      <c r="D12" s="284"/>
      <c r="E12" s="769">
        <f ca="1">'R3'!E12*LU_Escalation</f>
        <v>0</v>
      </c>
      <c r="F12" s="769">
        <f ca="1">'R3'!F12*LU_Escalation</f>
        <v>0</v>
      </c>
      <c r="G12" s="769">
        <f ca="1">'R3'!G12*LU_Escalation</f>
        <v>0</v>
      </c>
      <c r="H12" s="769">
        <f ca="1">'R3'!H12*LU_Escalation</f>
        <v>0</v>
      </c>
      <c r="I12" s="769">
        <f ca="1">'R3'!I12*LU_Escalation</f>
        <v>0</v>
      </c>
      <c r="J12" s="36"/>
      <c r="K12" s="712"/>
      <c r="L12" s="712"/>
    </row>
    <row r="13" spans="1:20" outlineLevel="1" x14ac:dyDescent="0.2">
      <c r="A13" s="83" t="s">
        <v>70</v>
      </c>
      <c r="B13" s="285"/>
      <c r="C13" s="285"/>
      <c r="D13" s="285"/>
      <c r="E13" s="769">
        <f ca="1">'R3'!E13*LU_Escalation</f>
        <v>88.045020950223758</v>
      </c>
      <c r="F13" s="769">
        <f ca="1">'R3'!F13*LU_Escalation</f>
        <v>88.045020950223758</v>
      </c>
      <c r="G13" s="769">
        <f ca="1">'R3'!G13*LU_Escalation</f>
        <v>88.045020950223758</v>
      </c>
      <c r="H13" s="769">
        <f ca="1">'R3'!H13*LU_Escalation</f>
        <v>88.045020950223758</v>
      </c>
      <c r="I13" s="769">
        <f ca="1">'R3'!I13*LU_Escalation</f>
        <v>88.045020950223758</v>
      </c>
      <c r="J13" s="36"/>
      <c r="K13" s="712"/>
      <c r="L13" s="712"/>
    </row>
    <row r="14" spans="1:20" s="556" customFormat="1" ht="18" customHeight="1" x14ac:dyDescent="0.2">
      <c r="A14" s="84" t="s">
        <v>71</v>
      </c>
      <c r="B14" s="286"/>
      <c r="C14" s="286"/>
      <c r="D14" s="286"/>
      <c r="E14" s="771">
        <f t="shared" ref="E14:I14" ca="1" si="0">SUM(E8:E13)</f>
        <v>88.045020950223758</v>
      </c>
      <c r="F14" s="771">
        <f t="shared" ca="1" si="0"/>
        <v>88.045020950223758</v>
      </c>
      <c r="G14" s="771">
        <f t="shared" ca="1" si="0"/>
        <v>88.045020950223758</v>
      </c>
      <c r="H14" s="771">
        <f t="shared" ca="1" si="0"/>
        <v>88.045020950223758</v>
      </c>
      <c r="I14" s="772">
        <f t="shared" ca="1" si="0"/>
        <v>88.045020950223758</v>
      </c>
      <c r="J14" s="307">
        <f ca="1">+J78</f>
        <v>0</v>
      </c>
      <c r="K14" s="532"/>
      <c r="L14" s="532"/>
    </row>
    <row r="15" spans="1:20" outlineLevel="1" x14ac:dyDescent="0.2">
      <c r="A15" s="88"/>
      <c r="B15" s="89"/>
      <c r="C15" s="89"/>
      <c r="D15" s="89"/>
      <c r="E15" s="773"/>
      <c r="F15" s="773"/>
      <c r="G15" s="773"/>
      <c r="H15" s="773"/>
      <c r="I15" s="773"/>
      <c r="K15" s="712"/>
      <c r="L15" s="712"/>
    </row>
    <row r="16" spans="1:20" ht="18" outlineLevel="1" x14ac:dyDescent="0.25">
      <c r="A16" s="207" t="s">
        <v>264</v>
      </c>
      <c r="B16" s="78"/>
      <c r="C16" s="78"/>
      <c r="D16" s="78"/>
      <c r="E16" s="769"/>
      <c r="F16" s="769"/>
      <c r="G16" s="769"/>
      <c r="H16" s="769"/>
      <c r="I16" s="769"/>
      <c r="J16" s="42"/>
    </row>
    <row r="17" spans="1:12" ht="18" outlineLevel="1" x14ac:dyDescent="0.25">
      <c r="A17" s="77"/>
      <c r="B17" s="78"/>
      <c r="C17" s="78"/>
      <c r="D17" s="78"/>
      <c r="E17" s="769"/>
      <c r="F17" s="769"/>
      <c r="G17" s="769"/>
      <c r="H17" s="769"/>
      <c r="I17" s="769"/>
      <c r="J17" s="42"/>
    </row>
    <row r="18" spans="1:12" s="616" customFormat="1" outlineLevel="1" x14ac:dyDescent="0.2">
      <c r="A18" s="305" t="s">
        <v>119</v>
      </c>
      <c r="B18" s="59"/>
      <c r="C18" s="59"/>
      <c r="D18" s="59"/>
      <c r="E18" s="774"/>
      <c r="F18" s="774"/>
      <c r="G18" s="774"/>
      <c r="H18" s="774"/>
      <c r="I18" s="774"/>
      <c r="J18" s="606"/>
      <c r="K18" s="606"/>
      <c r="L18" s="606"/>
    </row>
    <row r="19" spans="1:12" outlineLevel="1" x14ac:dyDescent="0.2">
      <c r="A19" s="61" t="s">
        <v>68</v>
      </c>
      <c r="B19" s="287"/>
      <c r="C19" s="284"/>
      <c r="D19" s="284"/>
      <c r="E19" s="769">
        <f>'R3'!E19*LU_Escalation</f>
        <v>0</v>
      </c>
      <c r="F19" s="769">
        <f>'R3'!F19*LU_Escalation</f>
        <v>0</v>
      </c>
      <c r="G19" s="769">
        <f>'R3'!G19*LU_Escalation</f>
        <v>0</v>
      </c>
      <c r="H19" s="769">
        <f>'R3'!H19*LU_Escalation</f>
        <v>0</v>
      </c>
      <c r="I19" s="769">
        <f>'R3'!I19*LU_Escalation</f>
        <v>0</v>
      </c>
      <c r="J19" s="42"/>
      <c r="K19" s="712"/>
      <c r="L19" s="712"/>
    </row>
    <row r="20" spans="1:12" outlineLevel="1" x14ac:dyDescent="0.2">
      <c r="A20" s="61" t="s">
        <v>69</v>
      </c>
      <c r="B20" s="288"/>
      <c r="C20" s="284"/>
      <c r="D20" s="284"/>
      <c r="E20" s="769">
        <f>'R3'!E20*LU_Escalation</f>
        <v>0</v>
      </c>
      <c r="F20" s="769">
        <f>'R3'!F20*LU_Escalation</f>
        <v>0</v>
      </c>
      <c r="G20" s="769">
        <f>'R3'!G20*LU_Escalation</f>
        <v>0</v>
      </c>
      <c r="H20" s="769">
        <f>'R3'!H20*LU_Escalation</f>
        <v>0</v>
      </c>
      <c r="I20" s="769">
        <f>'R3'!I20*LU_Escalation</f>
        <v>0</v>
      </c>
      <c r="J20" s="42"/>
      <c r="K20" s="712"/>
      <c r="L20" s="712"/>
    </row>
    <row r="21" spans="1:12" outlineLevel="1" x14ac:dyDescent="0.2">
      <c r="A21" s="61" t="s">
        <v>546</v>
      </c>
      <c r="B21" s="288"/>
      <c r="C21" s="284"/>
      <c r="D21" s="284"/>
      <c r="E21" s="769">
        <f>'R3'!E21*LU_Escalation</f>
        <v>0</v>
      </c>
      <c r="F21" s="769">
        <f>'R3'!F21*LU_Escalation</f>
        <v>0</v>
      </c>
      <c r="G21" s="769">
        <f>'R3'!G21*LU_Escalation</f>
        <v>0</v>
      </c>
      <c r="H21" s="769">
        <f>'R3'!H21*LU_Escalation</f>
        <v>0</v>
      </c>
      <c r="I21" s="769">
        <f>'R3'!I21*LU_Escalation</f>
        <v>0</v>
      </c>
      <c r="J21" s="42"/>
      <c r="K21" s="712"/>
      <c r="L21" s="712"/>
    </row>
    <row r="22" spans="1:12" outlineLevel="1" x14ac:dyDescent="0.2">
      <c r="A22" s="61" t="s">
        <v>547</v>
      </c>
      <c r="B22" s="288"/>
      <c r="C22" s="284"/>
      <c r="D22" s="284"/>
      <c r="E22" s="769">
        <f>'R3'!E22*LU_Escalation</f>
        <v>0</v>
      </c>
      <c r="F22" s="769">
        <f>'R3'!F22*LU_Escalation</f>
        <v>0</v>
      </c>
      <c r="G22" s="769">
        <f>'R3'!G22*LU_Escalation</f>
        <v>0</v>
      </c>
      <c r="H22" s="769">
        <f>'R3'!H22*LU_Escalation</f>
        <v>0</v>
      </c>
      <c r="I22" s="769">
        <f>'R3'!I22*LU_Escalation</f>
        <v>0</v>
      </c>
      <c r="J22" s="42"/>
      <c r="K22" s="712"/>
      <c r="L22" s="712"/>
    </row>
    <row r="23" spans="1:12" outlineLevel="1" x14ac:dyDescent="0.2">
      <c r="A23" s="61" t="s">
        <v>498</v>
      </c>
      <c r="B23" s="288"/>
      <c r="C23" s="284"/>
      <c r="D23" s="284"/>
      <c r="E23" s="769">
        <f>'R3'!E23*LU_Escalation</f>
        <v>0</v>
      </c>
      <c r="F23" s="769">
        <f>'R3'!F23*LU_Escalation</f>
        <v>0</v>
      </c>
      <c r="G23" s="769">
        <f>'R3'!G23*LU_Escalation</f>
        <v>0</v>
      </c>
      <c r="H23" s="769">
        <f>'R3'!H23*LU_Escalation</f>
        <v>0</v>
      </c>
      <c r="I23" s="769">
        <f>'R3'!I23*LU_Escalation</f>
        <v>0</v>
      </c>
      <c r="J23" s="42"/>
      <c r="K23" s="712"/>
      <c r="L23" s="712"/>
    </row>
    <row r="24" spans="1:12" outlineLevel="1" x14ac:dyDescent="0.2">
      <c r="A24" s="83" t="s">
        <v>70</v>
      </c>
      <c r="B24" s="289"/>
      <c r="C24" s="284"/>
      <c r="D24" s="284"/>
      <c r="E24" s="769">
        <f>'R3'!E24*LU_Escalation</f>
        <v>4.1242560349398047</v>
      </c>
      <c r="F24" s="769">
        <f>'R3'!F24*LU_Escalation</f>
        <v>4.3572859699597393</v>
      </c>
      <c r="G24" s="769">
        <f>'R3'!G24*LU_Escalation</f>
        <v>4.8172532708675142</v>
      </c>
      <c r="H24" s="769">
        <f>'R3'!H24*LU_Escalation</f>
        <v>4.8674541666928253</v>
      </c>
      <c r="I24" s="769">
        <f>'R3'!I24*LU_Escalation</f>
        <v>4.9257401949367052</v>
      </c>
      <c r="J24" s="42"/>
      <c r="K24" s="712"/>
      <c r="L24" s="712"/>
    </row>
    <row r="25" spans="1:12" s="556" customFormat="1" ht="18" customHeight="1" x14ac:dyDescent="0.2">
      <c r="A25" s="84" t="s">
        <v>72</v>
      </c>
      <c r="B25" s="290"/>
      <c r="C25" s="294"/>
      <c r="D25" s="294"/>
      <c r="E25" s="771">
        <f t="shared" ref="E25:I25" si="1">SUM(E19:E24)</f>
        <v>4.1242560349398047</v>
      </c>
      <c r="F25" s="771">
        <f t="shared" si="1"/>
        <v>4.3572859699597393</v>
      </c>
      <c r="G25" s="771">
        <f t="shared" si="1"/>
        <v>4.8172532708675142</v>
      </c>
      <c r="H25" s="771">
        <f t="shared" si="1"/>
        <v>4.8674541666928253</v>
      </c>
      <c r="I25" s="772">
        <f t="shared" si="1"/>
        <v>4.9257401949367052</v>
      </c>
      <c r="J25" s="307">
        <f>+J79</f>
        <v>0</v>
      </c>
      <c r="K25" s="532"/>
      <c r="L25" s="532"/>
    </row>
    <row r="26" spans="1:12" outlineLevel="1" x14ac:dyDescent="0.2">
      <c r="A26" s="88"/>
      <c r="B26" s="291"/>
      <c r="C26" s="291"/>
      <c r="D26" s="291"/>
      <c r="E26" s="773"/>
      <c r="F26" s="773"/>
      <c r="G26" s="773"/>
      <c r="H26" s="773"/>
      <c r="I26" s="773"/>
      <c r="J26" s="42"/>
      <c r="K26" s="712"/>
      <c r="L26" s="712"/>
    </row>
    <row r="27" spans="1:12" ht="18.75" customHeight="1" outlineLevel="1" x14ac:dyDescent="0.25">
      <c r="A27" s="207" t="s">
        <v>120</v>
      </c>
      <c r="B27" s="284"/>
      <c r="C27" s="284"/>
      <c r="D27" s="284"/>
      <c r="E27" s="769"/>
      <c r="F27" s="769"/>
      <c r="G27" s="769"/>
      <c r="H27" s="769"/>
      <c r="I27" s="769"/>
      <c r="J27" s="42"/>
    </row>
    <row r="28" spans="1:12" outlineLevel="1" x14ac:dyDescent="0.2">
      <c r="A28" s="92"/>
      <c r="B28" s="292"/>
      <c r="C28" s="292"/>
      <c r="D28" s="292"/>
      <c r="E28" s="775"/>
      <c r="F28" s="775"/>
      <c r="G28" s="775"/>
      <c r="H28" s="775"/>
      <c r="I28" s="775"/>
      <c r="J28" s="42"/>
      <c r="K28" s="712"/>
      <c r="L28" s="712"/>
    </row>
    <row r="29" spans="1:12" s="64" customFormat="1" ht="14.25" outlineLevel="2" x14ac:dyDescent="0.2">
      <c r="A29" s="305" t="s">
        <v>119</v>
      </c>
      <c r="B29" s="284"/>
      <c r="C29" s="284"/>
      <c r="D29" s="284"/>
      <c r="E29" s="769"/>
      <c r="F29" s="769"/>
      <c r="G29" s="769"/>
      <c r="H29" s="769"/>
      <c r="I29" s="769"/>
      <c r="J29" s="63"/>
      <c r="K29" s="63"/>
      <c r="L29" s="63"/>
    </row>
    <row r="30" spans="1:12" outlineLevel="2" x14ac:dyDescent="0.2">
      <c r="A30" s="61" t="s">
        <v>68</v>
      </c>
      <c r="B30" s="284"/>
      <c r="C30" s="284"/>
      <c r="D30" s="284"/>
      <c r="E30" s="769">
        <f ca="1">+'R3 ($2020)'!E8+'R3 ($2020)'!E19</f>
        <v>0</v>
      </c>
      <c r="F30" s="769">
        <f ca="1">+'R3 ($2020)'!F8+'R3 ($2020)'!F19</f>
        <v>0</v>
      </c>
      <c r="G30" s="769">
        <f ca="1">+'R3 ($2020)'!G8+'R3 ($2020)'!G19</f>
        <v>0</v>
      </c>
      <c r="H30" s="769">
        <f ca="1">+'R3 ($2020)'!H8+'R3 ($2020)'!H19</f>
        <v>0</v>
      </c>
      <c r="I30" s="769">
        <f ca="1">+'R3 ($2020)'!I8+'R3 ($2020)'!I19</f>
        <v>0</v>
      </c>
      <c r="J30" s="42"/>
      <c r="K30" s="712"/>
      <c r="L30" s="712"/>
    </row>
    <row r="31" spans="1:12" outlineLevel="2" x14ac:dyDescent="0.2">
      <c r="A31" s="61" t="s">
        <v>69</v>
      </c>
      <c r="B31" s="284"/>
      <c r="C31" s="284"/>
      <c r="D31" s="284"/>
      <c r="E31" s="769">
        <f ca="1">+'R3 ($2020)'!E9+'R3 ($2020)'!E20</f>
        <v>0</v>
      </c>
      <c r="F31" s="769">
        <f ca="1">+'R3 ($2020)'!F9+'R3 ($2020)'!F20</f>
        <v>0</v>
      </c>
      <c r="G31" s="769">
        <f ca="1">+'R3 ($2020)'!G9+'R3 ($2020)'!G20</f>
        <v>0</v>
      </c>
      <c r="H31" s="769">
        <f ca="1">+'R3 ($2020)'!H9+'R3 ($2020)'!H20</f>
        <v>0</v>
      </c>
      <c r="I31" s="769">
        <f ca="1">+'R3 ($2020)'!I9+'R3 ($2020)'!I20</f>
        <v>0</v>
      </c>
      <c r="J31" s="42"/>
      <c r="K31" s="712"/>
      <c r="L31" s="712"/>
    </row>
    <row r="32" spans="1:12" outlineLevel="2" x14ac:dyDescent="0.2">
      <c r="A32" s="61" t="s">
        <v>546</v>
      </c>
      <c r="B32" s="284"/>
      <c r="C32" s="284"/>
      <c r="D32" s="284"/>
      <c r="E32" s="769">
        <f ca="1">+'R3 ($2020)'!E10+'R3 ($2020)'!E21</f>
        <v>0</v>
      </c>
      <c r="F32" s="769">
        <f ca="1">+'R3 ($2020)'!F10+'R3 ($2020)'!F21</f>
        <v>0</v>
      </c>
      <c r="G32" s="769">
        <f ca="1">+'R3 ($2020)'!G10+'R3 ($2020)'!G21</f>
        <v>0</v>
      </c>
      <c r="H32" s="769">
        <f ca="1">+'R3 ($2020)'!H10+'R3 ($2020)'!H21</f>
        <v>0</v>
      </c>
      <c r="I32" s="769">
        <f ca="1">+'R3 ($2020)'!I10+'R3 ($2020)'!I21</f>
        <v>0</v>
      </c>
      <c r="J32" s="42"/>
      <c r="K32" s="712"/>
      <c r="L32" s="712"/>
    </row>
    <row r="33" spans="1:12" outlineLevel="2" x14ac:dyDescent="0.2">
      <c r="A33" s="61" t="s">
        <v>547</v>
      </c>
      <c r="B33" s="284"/>
      <c r="C33" s="284"/>
      <c r="D33" s="284"/>
      <c r="E33" s="769">
        <f ca="1">+'R3 ($2020)'!E11+'R3 ($2020)'!E22</f>
        <v>0</v>
      </c>
      <c r="F33" s="769">
        <f ca="1">+'R3 ($2020)'!F11+'R3 ($2020)'!F22</f>
        <v>0</v>
      </c>
      <c r="G33" s="769">
        <f ca="1">+'R3 ($2020)'!G11+'R3 ($2020)'!G22</f>
        <v>0</v>
      </c>
      <c r="H33" s="769">
        <f ca="1">+'R3 ($2020)'!H11+'R3 ($2020)'!H22</f>
        <v>0</v>
      </c>
      <c r="I33" s="769">
        <f ca="1">+'R3 ($2020)'!I11+'R3 ($2020)'!I22</f>
        <v>0</v>
      </c>
      <c r="J33" s="42"/>
      <c r="K33" s="712"/>
      <c r="L33" s="712"/>
    </row>
    <row r="34" spans="1:12" outlineLevel="2" x14ac:dyDescent="0.2">
      <c r="A34" s="61" t="s">
        <v>498</v>
      </c>
      <c r="B34" s="284"/>
      <c r="C34" s="284"/>
      <c r="D34" s="284"/>
      <c r="E34" s="769">
        <f ca="1">+'R3 ($2020)'!E12+'R3 ($2020)'!E23</f>
        <v>0</v>
      </c>
      <c r="F34" s="769">
        <f ca="1">+'R3 ($2020)'!F12+'R3 ($2020)'!F23</f>
        <v>0</v>
      </c>
      <c r="G34" s="769">
        <f ca="1">+'R3 ($2020)'!G12+'R3 ($2020)'!G23</f>
        <v>0</v>
      </c>
      <c r="H34" s="769">
        <f ca="1">+'R3 ($2020)'!H12+'R3 ($2020)'!H23</f>
        <v>0</v>
      </c>
      <c r="I34" s="769">
        <f ca="1">+'R3 ($2020)'!I12+'R3 ($2020)'!I23</f>
        <v>0</v>
      </c>
      <c r="J34" s="42"/>
      <c r="K34" s="712"/>
      <c r="L34" s="712"/>
    </row>
    <row r="35" spans="1:12" outlineLevel="2" x14ac:dyDescent="0.2">
      <c r="A35" s="83" t="s">
        <v>70</v>
      </c>
      <c r="B35" s="284"/>
      <c r="C35" s="284"/>
      <c r="D35" s="284"/>
      <c r="E35" s="769">
        <f ca="1">+'R3 ($2020)'!E13+'R3 ($2020)'!E24</f>
        <v>92.169276985163563</v>
      </c>
      <c r="F35" s="769">
        <f ca="1">+'R3 ($2020)'!F13+'R3 ($2020)'!F24</f>
        <v>92.402306920183491</v>
      </c>
      <c r="G35" s="769">
        <f ca="1">+'R3 ($2020)'!G13+'R3 ($2020)'!G24</f>
        <v>92.862274221091269</v>
      </c>
      <c r="H35" s="769">
        <f ca="1">+'R3 ($2020)'!H13+'R3 ($2020)'!H24</f>
        <v>92.912475116916582</v>
      </c>
      <c r="I35" s="769">
        <f ca="1">+'R3 ($2020)'!I13+'R3 ($2020)'!I24</f>
        <v>92.970761145160466</v>
      </c>
      <c r="J35" s="93"/>
      <c r="K35" s="712"/>
      <c r="L35" s="712"/>
    </row>
    <row r="36" spans="1:12" s="556" customFormat="1" ht="20.25" customHeight="1" x14ac:dyDescent="0.2">
      <c r="A36" s="94" t="s">
        <v>121</v>
      </c>
      <c r="B36" s="293"/>
      <c r="C36" s="293"/>
      <c r="D36" s="293"/>
      <c r="E36" s="776">
        <f t="shared" ref="E36:I36" ca="1" si="2">SUM(E30:E35)</f>
        <v>92.169276985163563</v>
      </c>
      <c r="F36" s="776">
        <f t="shared" ca="1" si="2"/>
        <v>92.402306920183491</v>
      </c>
      <c r="G36" s="776">
        <f t="shared" ca="1" si="2"/>
        <v>92.862274221091269</v>
      </c>
      <c r="H36" s="776">
        <f t="shared" ca="1" si="2"/>
        <v>92.912475116916582</v>
      </c>
      <c r="I36" s="776">
        <f t="shared" ca="1" si="2"/>
        <v>92.970761145160466</v>
      </c>
      <c r="J36" s="307">
        <f ca="1">+J80</f>
        <v>0</v>
      </c>
      <c r="L36" s="532"/>
    </row>
    <row r="37" spans="1:12" ht="2.25" customHeight="1" x14ac:dyDescent="0.2">
      <c r="A37" s="92"/>
      <c r="B37" s="95"/>
      <c r="C37" s="95"/>
      <c r="D37" s="95"/>
      <c r="E37" s="774"/>
      <c r="F37" s="774"/>
      <c r="G37" s="774"/>
      <c r="H37" s="774"/>
      <c r="I37" s="774"/>
      <c r="J37" s="96"/>
      <c r="L37" s="712"/>
    </row>
    <row r="38" spans="1:12" outlineLevel="1" x14ac:dyDescent="0.2">
      <c r="A38" s="88"/>
      <c r="B38" s="89"/>
      <c r="C38" s="89"/>
      <c r="D38" s="89"/>
      <c r="E38" s="773"/>
      <c r="F38" s="773"/>
      <c r="G38" s="773"/>
      <c r="H38" s="773"/>
      <c r="I38" s="773"/>
      <c r="K38" s="42"/>
      <c r="L38" s="712"/>
    </row>
    <row r="39" spans="1:12" ht="18" outlineLevel="1" x14ac:dyDescent="0.25">
      <c r="A39" s="207" t="s">
        <v>266</v>
      </c>
      <c r="B39" s="78"/>
      <c r="C39" s="78"/>
      <c r="D39" s="78"/>
      <c r="E39" s="769"/>
      <c r="F39" s="769"/>
      <c r="G39" s="769"/>
      <c r="H39" s="769"/>
      <c r="I39" s="769"/>
      <c r="K39" s="42"/>
    </row>
    <row r="40" spans="1:12" ht="18" outlineLevel="1" x14ac:dyDescent="0.25">
      <c r="A40" s="77"/>
      <c r="B40" s="78"/>
      <c r="C40" s="78"/>
      <c r="D40" s="78"/>
      <c r="E40" s="769"/>
      <c r="F40" s="769"/>
      <c r="G40" s="769"/>
      <c r="H40" s="769"/>
      <c r="I40" s="769"/>
      <c r="K40" s="42"/>
    </row>
    <row r="41" spans="1:12" s="616" customFormat="1" outlineLevel="1" x14ac:dyDescent="0.2">
      <c r="A41" s="305" t="s">
        <v>119</v>
      </c>
      <c r="B41" s="78"/>
      <c r="C41" s="78"/>
      <c r="D41" s="78"/>
      <c r="E41" s="769"/>
      <c r="F41" s="769"/>
      <c r="G41" s="769"/>
      <c r="H41" s="769"/>
      <c r="I41" s="769"/>
      <c r="K41" s="606"/>
      <c r="L41" s="606"/>
    </row>
    <row r="42" spans="1:12" s="64" customFormat="1" ht="14.25" outlineLevel="1" x14ac:dyDescent="0.2">
      <c r="A42" s="61" t="s">
        <v>68</v>
      </c>
      <c r="B42" s="82"/>
      <c r="C42" s="284"/>
      <c r="D42" s="284"/>
      <c r="E42" s="769">
        <f ca="1">'R3'!E42*LU_Escalation</f>
        <v>0</v>
      </c>
      <c r="F42" s="769">
        <f ca="1">'R3'!F42*LU_Escalation</f>
        <v>0</v>
      </c>
      <c r="G42" s="769">
        <f ca="1">'R3'!G42*LU_Escalation</f>
        <v>0</v>
      </c>
      <c r="H42" s="769">
        <f ca="1">'R3'!H42*LU_Escalation</f>
        <v>0</v>
      </c>
      <c r="I42" s="769">
        <f ca="1">'R3'!I42*LU_Escalation</f>
        <v>0</v>
      </c>
      <c r="K42" s="63"/>
      <c r="L42" s="63"/>
    </row>
    <row r="43" spans="1:12" outlineLevel="1" x14ac:dyDescent="0.2">
      <c r="A43" s="61" t="s">
        <v>69</v>
      </c>
      <c r="B43" s="82"/>
      <c r="C43" s="284"/>
      <c r="D43" s="284"/>
      <c r="E43" s="769">
        <f ca="1">'R3'!E43*LU_Escalation</f>
        <v>0</v>
      </c>
      <c r="F43" s="769">
        <f ca="1">'R3'!F43*LU_Escalation</f>
        <v>0</v>
      </c>
      <c r="G43" s="769">
        <f ca="1">'R3'!G43*LU_Escalation</f>
        <v>0</v>
      </c>
      <c r="H43" s="769">
        <f ca="1">'R3'!H43*LU_Escalation</f>
        <v>0</v>
      </c>
      <c r="I43" s="769">
        <f ca="1">'R3'!I43*LU_Escalation</f>
        <v>0</v>
      </c>
      <c r="K43" s="42"/>
      <c r="L43" s="712"/>
    </row>
    <row r="44" spans="1:12" outlineLevel="1" x14ac:dyDescent="0.2">
      <c r="A44" s="61" t="s">
        <v>546</v>
      </c>
      <c r="B44" s="82"/>
      <c r="C44" s="284"/>
      <c r="D44" s="284"/>
      <c r="E44" s="769">
        <f ca="1">'R3'!E44*LU_Escalation</f>
        <v>0</v>
      </c>
      <c r="F44" s="769">
        <f ca="1">'R3'!F44*LU_Escalation</f>
        <v>0</v>
      </c>
      <c r="G44" s="769">
        <f ca="1">'R3'!G44*LU_Escalation</f>
        <v>0</v>
      </c>
      <c r="H44" s="769">
        <f ca="1">'R3'!H44*LU_Escalation</f>
        <v>0</v>
      </c>
      <c r="I44" s="769">
        <f ca="1">'R3'!I44*LU_Escalation</f>
        <v>0</v>
      </c>
      <c r="K44" s="42"/>
      <c r="L44" s="712"/>
    </row>
    <row r="45" spans="1:12" outlineLevel="1" x14ac:dyDescent="0.2">
      <c r="A45" s="61" t="s">
        <v>547</v>
      </c>
      <c r="B45" s="82"/>
      <c r="C45" s="284"/>
      <c r="D45" s="284"/>
      <c r="E45" s="769">
        <f ca="1">'R3'!E45*LU_Escalation</f>
        <v>0</v>
      </c>
      <c r="F45" s="769">
        <f ca="1">'R3'!F45*LU_Escalation</f>
        <v>0</v>
      </c>
      <c r="G45" s="769">
        <f ca="1">'R3'!G45*LU_Escalation</f>
        <v>0</v>
      </c>
      <c r="H45" s="769">
        <f ca="1">'R3'!H45*LU_Escalation</f>
        <v>0</v>
      </c>
      <c r="I45" s="769">
        <f ca="1">'R3'!I45*LU_Escalation</f>
        <v>0</v>
      </c>
      <c r="K45" s="42"/>
      <c r="L45" s="712"/>
    </row>
    <row r="46" spans="1:12" outlineLevel="1" x14ac:dyDescent="0.2">
      <c r="A46" s="61" t="s">
        <v>498</v>
      </c>
      <c r="B46" s="82"/>
      <c r="C46" s="284"/>
      <c r="D46" s="284"/>
      <c r="E46" s="769">
        <f ca="1">'R3'!E46*LU_Escalation</f>
        <v>0</v>
      </c>
      <c r="F46" s="769">
        <f ca="1">'R3'!F46*LU_Escalation</f>
        <v>0</v>
      </c>
      <c r="G46" s="769">
        <f ca="1">'R3'!G46*LU_Escalation</f>
        <v>0</v>
      </c>
      <c r="H46" s="769">
        <f ca="1">'R3'!H46*LU_Escalation</f>
        <v>0</v>
      </c>
      <c r="I46" s="769">
        <f ca="1">'R3'!I46*LU_Escalation</f>
        <v>0</v>
      </c>
      <c r="K46" s="42"/>
      <c r="L46" s="712"/>
    </row>
    <row r="47" spans="1:12" outlineLevel="1" x14ac:dyDescent="0.2">
      <c r="A47" s="83" t="s">
        <v>70</v>
      </c>
      <c r="B47" s="82"/>
      <c r="C47" s="284"/>
      <c r="D47" s="284"/>
      <c r="E47" s="769">
        <f ca="1">'R3'!E47*LU_Escalation</f>
        <v>0.76443995921519448</v>
      </c>
      <c r="F47" s="769">
        <f ca="1">'R3'!F47*LU_Escalation</f>
        <v>1.4192058899073532</v>
      </c>
      <c r="G47" s="769">
        <f ca="1">'R3'!G47*LU_Escalation</f>
        <v>1.9532382085112858</v>
      </c>
      <c r="H47" s="769">
        <f ca="1">'R3'!H47*LU_Escalation</f>
        <v>2.4851567890849422</v>
      </c>
      <c r="I47" s="769">
        <f ca="1">'R3'!I47*LU_Escalation</f>
        <v>3.0137485186143129</v>
      </c>
      <c r="K47" s="42"/>
      <c r="L47" s="712"/>
    </row>
    <row r="48" spans="1:12" s="556" customFormat="1" ht="18" customHeight="1" x14ac:dyDescent="0.2">
      <c r="A48" s="94" t="s">
        <v>74</v>
      </c>
      <c r="B48" s="293"/>
      <c r="C48" s="293"/>
      <c r="D48" s="293"/>
      <c r="E48" s="776">
        <f t="shared" ref="E48:I48" ca="1" si="3">SUM(E42:E47)</f>
        <v>0.76443995921519448</v>
      </c>
      <c r="F48" s="776">
        <f t="shared" ca="1" si="3"/>
        <v>1.4192058899073532</v>
      </c>
      <c r="G48" s="776">
        <f t="shared" ca="1" si="3"/>
        <v>1.9532382085112858</v>
      </c>
      <c r="H48" s="776">
        <f t="shared" ca="1" si="3"/>
        <v>2.4851567890849422</v>
      </c>
      <c r="I48" s="776">
        <f t="shared" ca="1" si="3"/>
        <v>3.0137485186143129</v>
      </c>
      <c r="J48" s="307">
        <f ca="1">+J81</f>
        <v>0</v>
      </c>
      <c r="L48" s="532"/>
    </row>
    <row r="49" spans="1:12" outlineLevel="1" x14ac:dyDescent="0.2">
      <c r="A49" s="88"/>
      <c r="B49" s="89"/>
      <c r="C49" s="89"/>
      <c r="D49" s="89"/>
      <c r="E49" s="773"/>
      <c r="F49" s="773"/>
      <c r="G49" s="773"/>
      <c r="H49" s="773"/>
      <c r="I49" s="773"/>
      <c r="K49" s="42"/>
      <c r="L49" s="712"/>
    </row>
    <row r="50" spans="1:12" ht="18" outlineLevel="1" x14ac:dyDescent="0.25">
      <c r="A50" s="207" t="s">
        <v>267</v>
      </c>
      <c r="B50" s="78"/>
      <c r="C50" s="78"/>
      <c r="D50" s="78"/>
      <c r="E50" s="769"/>
      <c r="F50" s="769"/>
      <c r="G50" s="769"/>
      <c r="H50" s="769"/>
      <c r="I50" s="769"/>
      <c r="K50" s="42"/>
    </row>
    <row r="51" spans="1:12" ht="18" outlineLevel="1" x14ac:dyDescent="0.25">
      <c r="A51" s="77"/>
      <c r="B51" s="78"/>
      <c r="C51" s="78"/>
      <c r="D51" s="78"/>
      <c r="E51" s="769"/>
      <c r="F51" s="769"/>
      <c r="G51" s="769"/>
      <c r="H51" s="769"/>
      <c r="I51" s="769"/>
      <c r="K51" s="42"/>
    </row>
    <row r="52" spans="1:12" s="616" customFormat="1" outlineLevel="1" x14ac:dyDescent="0.2">
      <c r="A52" s="305" t="s">
        <v>119</v>
      </c>
      <c r="B52" s="78"/>
      <c r="C52" s="78"/>
      <c r="D52" s="78"/>
      <c r="E52" s="769"/>
      <c r="F52" s="769"/>
      <c r="G52" s="769"/>
      <c r="H52" s="769"/>
      <c r="I52" s="769"/>
      <c r="K52" s="606"/>
      <c r="L52" s="606"/>
    </row>
    <row r="53" spans="1:12" s="64" customFormat="1" ht="14.25" outlineLevel="1" x14ac:dyDescent="0.2">
      <c r="A53" s="61" t="s">
        <v>68</v>
      </c>
      <c r="B53" s="284"/>
      <c r="C53" s="284"/>
      <c r="D53" s="284"/>
      <c r="E53" s="769">
        <f ca="1">'R3'!E53*LU_Escalation</f>
        <v>0</v>
      </c>
      <c r="F53" s="769">
        <f ca="1">'R3'!F53*LU_Escalation</f>
        <v>0</v>
      </c>
      <c r="G53" s="769">
        <f ca="1">'R3'!G53*LU_Escalation</f>
        <v>0</v>
      </c>
      <c r="H53" s="769">
        <f ca="1">'R3'!H53*LU_Escalation</f>
        <v>0</v>
      </c>
      <c r="I53" s="769">
        <f ca="1">'R3'!I53*LU_Escalation</f>
        <v>0</v>
      </c>
      <c r="K53" s="63"/>
      <c r="L53" s="63"/>
    </row>
    <row r="54" spans="1:12" outlineLevel="1" x14ac:dyDescent="0.2">
      <c r="A54" s="61" t="s">
        <v>69</v>
      </c>
      <c r="B54" s="284"/>
      <c r="C54" s="284"/>
      <c r="D54" s="284"/>
      <c r="E54" s="769">
        <f ca="1">'R3'!E54*LU_Escalation</f>
        <v>0</v>
      </c>
      <c r="F54" s="769">
        <f ca="1">'R3'!F54*LU_Escalation</f>
        <v>0</v>
      </c>
      <c r="G54" s="769">
        <f ca="1">'R3'!G54*LU_Escalation</f>
        <v>0</v>
      </c>
      <c r="H54" s="769">
        <f ca="1">'R3'!H54*LU_Escalation</f>
        <v>0</v>
      </c>
      <c r="I54" s="769">
        <f ca="1">'R3'!I54*LU_Escalation</f>
        <v>0</v>
      </c>
      <c r="K54" s="42"/>
      <c r="L54" s="712"/>
    </row>
    <row r="55" spans="1:12" outlineLevel="1" x14ac:dyDescent="0.2">
      <c r="A55" s="61" t="s">
        <v>546</v>
      </c>
      <c r="B55" s="284"/>
      <c r="C55" s="284"/>
      <c r="D55" s="284"/>
      <c r="E55" s="769">
        <f ca="1">'R3'!E55*LU_Escalation</f>
        <v>0</v>
      </c>
      <c r="F55" s="769">
        <f ca="1">'R3'!F55*LU_Escalation</f>
        <v>0</v>
      </c>
      <c r="G55" s="769">
        <f ca="1">'R3'!G55*LU_Escalation</f>
        <v>0</v>
      </c>
      <c r="H55" s="769">
        <f ca="1">'R3'!H55*LU_Escalation</f>
        <v>0</v>
      </c>
      <c r="I55" s="769">
        <f ca="1">'R3'!I55*LU_Escalation</f>
        <v>0</v>
      </c>
      <c r="K55" s="42"/>
      <c r="L55" s="712"/>
    </row>
    <row r="56" spans="1:12" outlineLevel="1" x14ac:dyDescent="0.2">
      <c r="A56" s="61" t="s">
        <v>547</v>
      </c>
      <c r="B56" s="284"/>
      <c r="C56" s="284"/>
      <c r="D56" s="284"/>
      <c r="E56" s="769">
        <f ca="1">'R3'!E56*LU_Escalation</f>
        <v>0</v>
      </c>
      <c r="F56" s="769">
        <f ca="1">'R3'!F56*LU_Escalation</f>
        <v>0</v>
      </c>
      <c r="G56" s="769">
        <f ca="1">'R3'!G56*LU_Escalation</f>
        <v>0</v>
      </c>
      <c r="H56" s="769">
        <f ca="1">'R3'!H56*LU_Escalation</f>
        <v>0</v>
      </c>
      <c r="I56" s="769">
        <f ca="1">'R3'!I56*LU_Escalation</f>
        <v>0</v>
      </c>
      <c r="K56" s="42"/>
      <c r="L56" s="712"/>
    </row>
    <row r="57" spans="1:12" outlineLevel="1" x14ac:dyDescent="0.2">
      <c r="A57" s="61" t="s">
        <v>498</v>
      </c>
      <c r="B57" s="284"/>
      <c r="C57" s="284"/>
      <c r="D57" s="284"/>
      <c r="E57" s="769">
        <f ca="1">'R3'!E57*LU_Escalation</f>
        <v>0</v>
      </c>
      <c r="F57" s="769">
        <f ca="1">'R3'!F57*LU_Escalation</f>
        <v>0</v>
      </c>
      <c r="G57" s="769">
        <f ca="1">'R3'!G57*LU_Escalation</f>
        <v>0</v>
      </c>
      <c r="H57" s="769">
        <f ca="1">'R3'!H57*LU_Escalation</f>
        <v>0</v>
      </c>
      <c r="I57" s="769">
        <f ca="1">'R3'!I57*LU_Escalation</f>
        <v>0</v>
      </c>
      <c r="K57" s="42"/>
      <c r="L57" s="712"/>
    </row>
    <row r="58" spans="1:12" outlineLevel="1" x14ac:dyDescent="0.2">
      <c r="A58" s="83" t="s">
        <v>70</v>
      </c>
      <c r="B58" s="285"/>
      <c r="C58" s="285"/>
      <c r="D58" s="285"/>
      <c r="E58" s="769">
        <f ca="1">'R3'!E58*LU_Escalation</f>
        <v>0.40855835532837603</v>
      </c>
      <c r="F58" s="769">
        <f ca="1">'R3'!F58*LU_Escalation</f>
        <v>0.97690570944325472</v>
      </c>
      <c r="G58" s="769">
        <f ca="1">'R3'!G58*LU_Escalation</f>
        <v>1.6327301390425719</v>
      </c>
      <c r="H58" s="769">
        <f ca="1">'R3'!H58*LU_Escalation</f>
        <v>2.2353188064387925</v>
      </c>
      <c r="I58" s="769">
        <f ca="1">'R3'!I58*LU_Escalation</f>
        <v>2.7784240523971278</v>
      </c>
      <c r="K58" s="42"/>
      <c r="L58" s="712"/>
    </row>
    <row r="59" spans="1:12" s="556" customFormat="1" ht="18" customHeight="1" x14ac:dyDescent="0.2">
      <c r="A59" s="97" t="s">
        <v>73</v>
      </c>
      <c r="B59" s="294"/>
      <c r="C59" s="294"/>
      <c r="D59" s="294"/>
      <c r="E59" s="771">
        <f t="shared" ref="E59:I59" ca="1" si="4">SUM(E53:E58)</f>
        <v>0.40855835532837603</v>
      </c>
      <c r="F59" s="771">
        <f t="shared" ca="1" si="4"/>
        <v>0.97690570944325472</v>
      </c>
      <c r="G59" s="771">
        <f t="shared" ca="1" si="4"/>
        <v>1.6327301390425719</v>
      </c>
      <c r="H59" s="771">
        <f t="shared" ca="1" si="4"/>
        <v>2.2353188064387925</v>
      </c>
      <c r="I59" s="772">
        <f t="shared" ca="1" si="4"/>
        <v>2.7784240523971278</v>
      </c>
      <c r="J59" s="307">
        <f ca="1">+J82</f>
        <v>0</v>
      </c>
      <c r="L59" s="532"/>
    </row>
    <row r="60" spans="1:12" outlineLevel="1" x14ac:dyDescent="0.2">
      <c r="A60" s="88"/>
      <c r="B60" s="89"/>
      <c r="C60" s="89"/>
      <c r="D60" s="89"/>
      <c r="E60" s="773"/>
      <c r="F60" s="773"/>
      <c r="G60" s="773"/>
      <c r="H60" s="773"/>
      <c r="I60" s="773"/>
      <c r="K60" s="42"/>
      <c r="L60" s="712"/>
    </row>
    <row r="61" spans="1:12" ht="18.75" customHeight="1" outlineLevel="1" x14ac:dyDescent="0.25">
      <c r="A61" s="207" t="s">
        <v>122</v>
      </c>
      <c r="B61" s="619"/>
      <c r="C61" s="619"/>
      <c r="D61" s="619"/>
      <c r="E61" s="777" t="str">
        <f>'Ref-1'!Q39</f>
        <v>2020/21</v>
      </c>
      <c r="F61" s="777" t="str">
        <f>'Ref-1'!R39</f>
        <v>2021/22</v>
      </c>
      <c r="G61" s="777" t="str">
        <f>'Ref-1'!S39</f>
        <v>2022/23</v>
      </c>
      <c r="H61" s="777" t="str">
        <f>'Ref-1'!T39</f>
        <v>2023/24</v>
      </c>
      <c r="I61" s="777" t="str">
        <f>'Ref-1'!U39</f>
        <v>2024/25</v>
      </c>
      <c r="J61" s="98"/>
      <c r="K61" s="42"/>
    </row>
    <row r="62" spans="1:12" ht="10.5" customHeight="1" outlineLevel="1" x14ac:dyDescent="0.25">
      <c r="A62" s="207"/>
      <c r="B62" s="76"/>
      <c r="C62" s="76"/>
      <c r="D62" s="76"/>
      <c r="E62" s="775"/>
      <c r="F62" s="775"/>
      <c r="G62" s="775"/>
      <c r="H62" s="775"/>
      <c r="I62" s="775"/>
      <c r="J62" s="98"/>
      <c r="K62" s="42"/>
    </row>
    <row r="63" spans="1:12" ht="18.75" customHeight="1" outlineLevel="1" x14ac:dyDescent="0.2">
      <c r="A63" s="305" t="s">
        <v>119</v>
      </c>
      <c r="B63" s="76"/>
      <c r="C63" s="76"/>
      <c r="D63" s="76"/>
      <c r="E63" s="775"/>
      <c r="F63" s="775"/>
      <c r="G63" s="775"/>
      <c r="H63" s="775"/>
      <c r="I63" s="775"/>
      <c r="K63" s="42"/>
    </row>
    <row r="64" spans="1:12" ht="18.75" customHeight="1" outlineLevel="1" x14ac:dyDescent="0.2">
      <c r="A64" s="61" t="s">
        <v>68</v>
      </c>
      <c r="B64" s="284"/>
      <c r="C64" s="284"/>
      <c r="D64" s="284"/>
      <c r="E64" s="769">
        <f t="shared" ref="E64:I69" ca="1" si="5">+E42+E30+E53</f>
        <v>0</v>
      </c>
      <c r="F64" s="769">
        <f t="shared" ca="1" si="5"/>
        <v>0</v>
      </c>
      <c r="G64" s="769">
        <f t="shared" ca="1" si="5"/>
        <v>0</v>
      </c>
      <c r="H64" s="769">
        <f t="shared" ca="1" si="5"/>
        <v>0</v>
      </c>
      <c r="I64" s="769">
        <f t="shared" ca="1" si="5"/>
        <v>0</v>
      </c>
      <c r="K64" s="42"/>
    </row>
    <row r="65" spans="1:11" ht="18.75" customHeight="1" outlineLevel="1" x14ac:dyDescent="0.2">
      <c r="A65" s="61" t="s">
        <v>69</v>
      </c>
      <c r="B65" s="284"/>
      <c r="C65" s="284"/>
      <c r="D65" s="284"/>
      <c r="E65" s="769">
        <f t="shared" ca="1" si="5"/>
        <v>0</v>
      </c>
      <c r="F65" s="769">
        <f t="shared" ca="1" si="5"/>
        <v>0</v>
      </c>
      <c r="G65" s="769">
        <f t="shared" ca="1" si="5"/>
        <v>0</v>
      </c>
      <c r="H65" s="769">
        <f t="shared" ca="1" si="5"/>
        <v>0</v>
      </c>
      <c r="I65" s="769">
        <f t="shared" ca="1" si="5"/>
        <v>0</v>
      </c>
      <c r="K65" s="42"/>
    </row>
    <row r="66" spans="1:11" ht="18.75" customHeight="1" outlineLevel="1" x14ac:dyDescent="0.2">
      <c r="A66" s="61" t="s">
        <v>546</v>
      </c>
      <c r="B66" s="284"/>
      <c r="C66" s="284"/>
      <c r="D66" s="284"/>
      <c r="E66" s="769">
        <f t="shared" ca="1" si="5"/>
        <v>0</v>
      </c>
      <c r="F66" s="769">
        <f t="shared" ca="1" si="5"/>
        <v>0</v>
      </c>
      <c r="G66" s="769">
        <f t="shared" ca="1" si="5"/>
        <v>0</v>
      </c>
      <c r="H66" s="769">
        <f t="shared" ca="1" si="5"/>
        <v>0</v>
      </c>
      <c r="I66" s="769">
        <f t="shared" ca="1" si="5"/>
        <v>0</v>
      </c>
      <c r="K66" s="42"/>
    </row>
    <row r="67" spans="1:11" ht="18.75" customHeight="1" outlineLevel="1" x14ac:dyDescent="0.2">
      <c r="A67" s="61" t="s">
        <v>547</v>
      </c>
      <c r="B67" s="284"/>
      <c r="C67" s="284"/>
      <c r="D67" s="284"/>
      <c r="E67" s="769">
        <f t="shared" ca="1" si="5"/>
        <v>0</v>
      </c>
      <c r="F67" s="769">
        <f t="shared" ca="1" si="5"/>
        <v>0</v>
      </c>
      <c r="G67" s="769">
        <f t="shared" ca="1" si="5"/>
        <v>0</v>
      </c>
      <c r="H67" s="769">
        <f t="shared" ca="1" si="5"/>
        <v>0</v>
      </c>
      <c r="I67" s="769">
        <f t="shared" ca="1" si="5"/>
        <v>0</v>
      </c>
      <c r="K67" s="42"/>
    </row>
    <row r="68" spans="1:11" ht="18.75" customHeight="1" outlineLevel="1" x14ac:dyDescent="0.2">
      <c r="A68" s="61" t="s">
        <v>498</v>
      </c>
      <c r="B68" s="284"/>
      <c r="C68" s="284"/>
      <c r="D68" s="284"/>
      <c r="E68" s="769">
        <f t="shared" ca="1" si="5"/>
        <v>0</v>
      </c>
      <c r="F68" s="769">
        <f t="shared" ca="1" si="5"/>
        <v>0</v>
      </c>
      <c r="G68" s="769">
        <f t="shared" ca="1" si="5"/>
        <v>0</v>
      </c>
      <c r="H68" s="769">
        <f t="shared" ca="1" si="5"/>
        <v>0</v>
      </c>
      <c r="I68" s="769">
        <f t="shared" ca="1" si="5"/>
        <v>0</v>
      </c>
      <c r="K68" s="42"/>
    </row>
    <row r="69" spans="1:11" ht="18.75" customHeight="1" outlineLevel="1" x14ac:dyDescent="0.2">
      <c r="A69" s="83" t="s">
        <v>70</v>
      </c>
      <c r="B69" s="284"/>
      <c r="C69" s="284"/>
      <c r="D69" s="284"/>
      <c r="E69" s="769">
        <f t="shared" ca="1" si="5"/>
        <v>93.34227529970714</v>
      </c>
      <c r="F69" s="769">
        <f t="shared" ca="1" si="5"/>
        <v>94.79841851953411</v>
      </c>
      <c r="G69" s="769">
        <f t="shared" ca="1" si="5"/>
        <v>96.448242568645128</v>
      </c>
      <c r="H69" s="769">
        <f t="shared" ca="1" si="5"/>
        <v>97.632950712440319</v>
      </c>
      <c r="I69" s="769">
        <f t="shared" ca="1" si="5"/>
        <v>98.762933716171901</v>
      </c>
      <c r="K69" s="42"/>
    </row>
    <row r="70" spans="1:11" ht="18.75" customHeight="1" x14ac:dyDescent="0.2">
      <c r="A70" s="99" t="s">
        <v>122</v>
      </c>
      <c r="B70" s="294"/>
      <c r="C70" s="294"/>
      <c r="D70" s="294"/>
      <c r="E70" s="771">
        <f t="shared" ref="E70:I70" ca="1" si="6">SUM(E64:E69)</f>
        <v>93.34227529970714</v>
      </c>
      <c r="F70" s="771">
        <f t="shared" ca="1" si="6"/>
        <v>94.79841851953411</v>
      </c>
      <c r="G70" s="771">
        <f t="shared" ca="1" si="6"/>
        <v>96.448242568645128</v>
      </c>
      <c r="H70" s="771">
        <f t="shared" ca="1" si="6"/>
        <v>97.632950712440319</v>
      </c>
      <c r="I70" s="771">
        <f t="shared" ca="1" si="6"/>
        <v>98.762933716171901</v>
      </c>
      <c r="J70" s="307">
        <f ca="1">+J83</f>
        <v>0</v>
      </c>
      <c r="K70" s="42"/>
    </row>
    <row r="71" spans="1:11" ht="18.75" customHeight="1" x14ac:dyDescent="0.25">
      <c r="A71" s="77"/>
      <c r="B71" s="76"/>
      <c r="C71" s="76"/>
      <c r="D71" s="76"/>
      <c r="E71" s="76"/>
      <c r="F71" s="76"/>
      <c r="G71" s="76"/>
      <c r="H71" s="76"/>
      <c r="I71" s="76"/>
      <c r="K71" s="42"/>
    </row>
    <row r="74" spans="1:11" x14ac:dyDescent="0.2">
      <c r="A74" s="306" t="s">
        <v>261</v>
      </c>
      <c r="B74" s="540"/>
      <c r="C74" s="540"/>
      <c r="D74" s="540"/>
      <c r="E74" s="540"/>
      <c r="F74" s="540"/>
      <c r="G74" s="540"/>
      <c r="H74" s="540"/>
      <c r="I74" s="540"/>
    </row>
    <row r="75" spans="1:11" x14ac:dyDescent="0.2">
      <c r="A75" s="306"/>
      <c r="B75" s="540"/>
      <c r="C75" s="540"/>
      <c r="D75" s="540"/>
      <c r="E75" s="540"/>
      <c r="F75" s="540"/>
      <c r="G75" s="540"/>
      <c r="H75" s="540"/>
      <c r="I75" s="540"/>
    </row>
    <row r="76" spans="1:11" x14ac:dyDescent="0.2">
      <c r="A76" s="616" t="s">
        <v>262</v>
      </c>
    </row>
    <row r="78" spans="1:11" x14ac:dyDescent="0.2">
      <c r="A78" s="305" t="s">
        <v>263</v>
      </c>
      <c r="B78"/>
      <c r="C78"/>
      <c r="D78"/>
      <c r="E78" s="285">
        <f ca="1">'R3'!E14*LU_Escalation-E14</f>
        <v>0</v>
      </c>
      <c r="F78" s="285">
        <f ca="1">'R3'!F14*LU_Escalation-F14</f>
        <v>0</v>
      </c>
      <c r="G78" s="285">
        <f ca="1">'R3'!G14*LU_Escalation-G14</f>
        <v>0</v>
      </c>
      <c r="H78" s="285">
        <f ca="1">'R3'!H14*LU_Escalation-H14</f>
        <v>0</v>
      </c>
      <c r="I78" s="285">
        <f ca="1">'R3'!I14*LU_Escalation-I14</f>
        <v>0</v>
      </c>
      <c r="J78" s="285">
        <f t="shared" ref="J78:J83" ca="1" si="7">SUM(B78:I78)</f>
        <v>0</v>
      </c>
    </row>
    <row r="79" spans="1:11" x14ac:dyDescent="0.2">
      <c r="A79" s="305" t="s">
        <v>264</v>
      </c>
      <c r="B79"/>
      <c r="C79"/>
      <c r="D79"/>
      <c r="E79" s="285">
        <f>'R3'!E25*LU_Escalation-'R3 ($2020)'!E25</f>
        <v>0</v>
      </c>
      <c r="F79" s="285">
        <f>'R3'!F25*LU_Escalation-'R3 ($2020)'!F25</f>
        <v>0</v>
      </c>
      <c r="G79" s="285">
        <f>'R3'!G25*LU_Escalation-'R3 ($2020)'!G25</f>
        <v>0</v>
      </c>
      <c r="H79" s="285">
        <f>'R3'!H25*LU_Escalation-'R3 ($2020)'!H25</f>
        <v>0</v>
      </c>
      <c r="I79" s="285">
        <f>'R3'!I25*LU_Escalation-'R3 ($2020)'!I25</f>
        <v>0</v>
      </c>
      <c r="J79" s="285">
        <f t="shared" si="7"/>
        <v>0</v>
      </c>
    </row>
    <row r="80" spans="1:11" x14ac:dyDescent="0.2">
      <c r="A80" s="305" t="s">
        <v>265</v>
      </c>
      <c r="B80"/>
      <c r="C80"/>
      <c r="D80"/>
      <c r="E80" s="285">
        <f ca="1">'R3'!E36*LU_Escalation-'R3 ($2020)'!E36</f>
        <v>0</v>
      </c>
      <c r="F80" s="285">
        <f ca="1">'R3'!F36*LU_Escalation-'R3 ($2020)'!F36</f>
        <v>0</v>
      </c>
      <c r="G80" s="285">
        <f ca="1">'R3'!G36*LU_Escalation-'R3 ($2020)'!G36</f>
        <v>0</v>
      </c>
      <c r="H80" s="285">
        <f ca="1">'R3'!H36*LU_Escalation-'R3 ($2020)'!H36</f>
        <v>0</v>
      </c>
      <c r="I80" s="285">
        <f ca="1">'R3'!I36*LU_Escalation-'R3 ($2020)'!I36</f>
        <v>0</v>
      </c>
      <c r="J80" s="285">
        <f t="shared" ca="1" si="7"/>
        <v>0</v>
      </c>
    </row>
    <row r="81" spans="1:11" x14ac:dyDescent="0.2">
      <c r="A81" s="305" t="s">
        <v>266</v>
      </c>
      <c r="B81"/>
      <c r="C81"/>
      <c r="D81"/>
      <c r="E81" s="285">
        <f ca="1">'R3'!E48*LU_Escalation-E48</f>
        <v>0</v>
      </c>
      <c r="F81" s="285">
        <f ca="1">'R3'!F48*LU_Escalation-F48</f>
        <v>0</v>
      </c>
      <c r="G81" s="285">
        <f ca="1">'R3'!G48*LU_Escalation-G48</f>
        <v>0</v>
      </c>
      <c r="H81" s="285">
        <f ca="1">'R3'!H48*LU_Escalation-H48</f>
        <v>0</v>
      </c>
      <c r="I81" s="285">
        <f ca="1">'R3'!I48*LU_Escalation-I48</f>
        <v>0</v>
      </c>
      <c r="J81" s="285">
        <f t="shared" ca="1" si="7"/>
        <v>0</v>
      </c>
    </row>
    <row r="82" spans="1:11" x14ac:dyDescent="0.2">
      <c r="A82" s="305" t="s">
        <v>267</v>
      </c>
      <c r="B82"/>
      <c r="C82"/>
      <c r="D82"/>
      <c r="E82" s="285">
        <f ca="1">'R3'!E59*LU_Escalation-E59</f>
        <v>0</v>
      </c>
      <c r="F82" s="285">
        <f ca="1">'R3'!F59*LU_Escalation-F59</f>
        <v>0</v>
      </c>
      <c r="G82" s="285">
        <f ca="1">'R3'!G59*LU_Escalation-G59</f>
        <v>0</v>
      </c>
      <c r="H82" s="285">
        <f ca="1">'R3'!H59*LU_Escalation-H59</f>
        <v>0</v>
      </c>
      <c r="I82" s="285">
        <f ca="1">'R3'!I59*LU_Escalation-I59</f>
        <v>0</v>
      </c>
      <c r="J82" s="285">
        <f t="shared" ca="1" si="7"/>
        <v>0</v>
      </c>
    </row>
    <row r="83" spans="1:11" x14ac:dyDescent="0.2">
      <c r="A83" s="305" t="s">
        <v>122</v>
      </c>
      <c r="B83"/>
      <c r="C83"/>
      <c r="D83"/>
      <c r="E83" s="285">
        <f ca="1">'R3'!E70*LU_Escalation-E70</f>
        <v>0</v>
      </c>
      <c r="F83" s="285">
        <f ca="1">'R3'!F70*LU_Escalation-F70</f>
        <v>0</v>
      </c>
      <c r="G83" s="285">
        <f ca="1">'R3'!G70*LU_Escalation-G70</f>
        <v>0</v>
      </c>
      <c r="H83" s="285">
        <f ca="1">'R3'!H70*LU_Escalation-H70</f>
        <v>0</v>
      </c>
      <c r="I83" s="285">
        <f ca="1">'R3'!I70*LU_Escalation-I70</f>
        <v>0</v>
      </c>
      <c r="J83" s="285">
        <f t="shared" ca="1" si="7"/>
        <v>0</v>
      </c>
    </row>
    <row r="84" spans="1:11" x14ac:dyDescent="0.2">
      <c r="B84"/>
      <c r="C84"/>
      <c r="D84"/>
    </row>
    <row r="85" spans="1:11" x14ac:dyDescent="0.2">
      <c r="B85"/>
      <c r="C85"/>
      <c r="D85"/>
    </row>
    <row r="86" spans="1:11" x14ac:dyDescent="0.2">
      <c r="A86" s="305" t="s">
        <v>119</v>
      </c>
      <c r="B86"/>
      <c r="C86"/>
      <c r="D86"/>
      <c r="E86" s="76"/>
      <c r="F86" s="76"/>
      <c r="G86" s="76"/>
      <c r="H86" s="76"/>
      <c r="I86" s="76"/>
    </row>
    <row r="87" spans="1:11" ht="18.75" customHeight="1" outlineLevel="1" x14ac:dyDescent="0.2">
      <c r="A87" s="61" t="s">
        <v>68</v>
      </c>
      <c r="B87"/>
      <c r="C87"/>
      <c r="D87"/>
      <c r="E87" s="284">
        <f ca="1">'R3'!E64*LU_Escalation-E64</f>
        <v>0</v>
      </c>
      <c r="F87" s="284">
        <f ca="1">'R3'!F64*LU_Escalation-F64</f>
        <v>0</v>
      </c>
      <c r="G87" s="284">
        <f ca="1">'R3'!G64*LU_Escalation-G64</f>
        <v>0</v>
      </c>
      <c r="H87" s="284">
        <f ca="1">'R3'!H64*LU_Escalation-H64</f>
        <v>0</v>
      </c>
      <c r="I87" s="284">
        <f ca="1">'R3'!I64*LU_Escalation-I64</f>
        <v>0</v>
      </c>
      <c r="J87" s="284">
        <f t="shared" ref="J87:J93" ca="1" si="8">SUM(B87:I87)</f>
        <v>0</v>
      </c>
      <c r="K87" s="42"/>
    </row>
    <row r="88" spans="1:11" ht="18.75" customHeight="1" outlineLevel="1" x14ac:dyDescent="0.2">
      <c r="A88" s="61" t="s">
        <v>69</v>
      </c>
      <c r="B88"/>
      <c r="C88"/>
      <c r="D88"/>
      <c r="E88" s="284">
        <f ca="1">'R3'!E65*LU_Escalation-E65</f>
        <v>0</v>
      </c>
      <c r="F88" s="284">
        <f ca="1">'R3'!F65*LU_Escalation-F65</f>
        <v>0</v>
      </c>
      <c r="G88" s="284">
        <f ca="1">'R3'!G65*LU_Escalation-G65</f>
        <v>0</v>
      </c>
      <c r="H88" s="284">
        <f ca="1">'R3'!H65*LU_Escalation-H65</f>
        <v>0</v>
      </c>
      <c r="I88" s="284">
        <f ca="1">'R3'!I65*LU_Escalation-I65</f>
        <v>0</v>
      </c>
      <c r="J88" s="284">
        <f t="shared" ca="1" si="8"/>
        <v>0</v>
      </c>
      <c r="K88" s="42"/>
    </row>
    <row r="89" spans="1:11" ht="18.75" customHeight="1" outlineLevel="1" x14ac:dyDescent="0.2">
      <c r="A89" s="61" t="s">
        <v>546</v>
      </c>
      <c r="B89"/>
      <c r="C89"/>
      <c r="D89"/>
      <c r="E89" s="284">
        <f ca="1">'R3'!E66*LU_Escalation-E66</f>
        <v>0</v>
      </c>
      <c r="F89" s="284">
        <f ca="1">'R3'!F66*LU_Escalation-F66</f>
        <v>0</v>
      </c>
      <c r="G89" s="284">
        <f ca="1">'R3'!G66*LU_Escalation-G66</f>
        <v>0</v>
      </c>
      <c r="H89" s="284">
        <f ca="1">'R3'!H66*LU_Escalation-H66</f>
        <v>0</v>
      </c>
      <c r="I89" s="284">
        <f ca="1">'R3'!I66*LU_Escalation-I66</f>
        <v>0</v>
      </c>
      <c r="J89" s="284">
        <f t="shared" ca="1" si="8"/>
        <v>0</v>
      </c>
      <c r="K89" s="42"/>
    </row>
    <row r="90" spans="1:11" ht="18.75" customHeight="1" outlineLevel="1" x14ac:dyDescent="0.2">
      <c r="A90" s="61" t="s">
        <v>547</v>
      </c>
      <c r="B90"/>
      <c r="C90"/>
      <c r="D90"/>
      <c r="E90" s="284">
        <f ca="1">'R3'!E67*LU_Escalation-E67</f>
        <v>0</v>
      </c>
      <c r="F90" s="284">
        <f ca="1">'R3'!F67*LU_Escalation-F67</f>
        <v>0</v>
      </c>
      <c r="G90" s="284">
        <f ca="1">'R3'!G67*LU_Escalation-G67</f>
        <v>0</v>
      </c>
      <c r="H90" s="284">
        <f ca="1">'R3'!H67*LU_Escalation-H67</f>
        <v>0</v>
      </c>
      <c r="I90" s="284">
        <f ca="1">'R3'!I67*LU_Escalation-I67</f>
        <v>0</v>
      </c>
      <c r="J90" s="284">
        <f t="shared" ca="1" si="8"/>
        <v>0</v>
      </c>
      <c r="K90" s="42"/>
    </row>
    <row r="91" spans="1:11" ht="18.75" customHeight="1" outlineLevel="1" x14ac:dyDescent="0.2">
      <c r="A91" s="61" t="s">
        <v>498</v>
      </c>
      <c r="B91"/>
      <c r="C91"/>
      <c r="D91"/>
      <c r="E91" s="284">
        <f ca="1">'R3'!E68*LU_Escalation-E68</f>
        <v>0</v>
      </c>
      <c r="F91" s="284">
        <f ca="1">'R3'!F68*LU_Escalation-F68</f>
        <v>0</v>
      </c>
      <c r="G91" s="284">
        <f ca="1">'R3'!G68*LU_Escalation-G68</f>
        <v>0</v>
      </c>
      <c r="H91" s="284">
        <f ca="1">'R3'!H68*LU_Escalation-H68</f>
        <v>0</v>
      </c>
      <c r="I91" s="284">
        <f ca="1">'R3'!I68*LU_Escalation-I68</f>
        <v>0</v>
      </c>
      <c r="J91" s="284">
        <f t="shared" ca="1" si="8"/>
        <v>0</v>
      </c>
      <c r="K91" s="42"/>
    </row>
    <row r="92" spans="1:11" ht="18.75" customHeight="1" outlineLevel="1" x14ac:dyDescent="0.2">
      <c r="A92" s="83" t="s">
        <v>70</v>
      </c>
      <c r="B92"/>
      <c r="C92"/>
      <c r="D92"/>
      <c r="E92" s="284">
        <f ca="1">'R3'!E69*LU_Escalation-E69</f>
        <v>0</v>
      </c>
      <c r="F92" s="284">
        <f ca="1">'R3'!F69*LU_Escalation-F69</f>
        <v>0</v>
      </c>
      <c r="G92" s="284">
        <f ca="1">'R3'!G69*LU_Escalation-G69</f>
        <v>0</v>
      </c>
      <c r="H92" s="284">
        <f ca="1">'R3'!H69*LU_Escalation-H69</f>
        <v>0</v>
      </c>
      <c r="I92" s="284">
        <f ca="1">'R3'!I69*LU_Escalation-I69</f>
        <v>0</v>
      </c>
      <c r="J92" s="284">
        <f t="shared" ca="1" si="8"/>
        <v>0</v>
      </c>
      <c r="K92" s="42"/>
    </row>
    <row r="93" spans="1:11" ht="18.75" customHeight="1" outlineLevel="1" x14ac:dyDescent="0.2">
      <c r="A93" s="99" t="s">
        <v>122</v>
      </c>
      <c r="B93"/>
      <c r="C93"/>
      <c r="D93"/>
      <c r="E93" s="294">
        <f t="shared" ref="E93:I93" ca="1" si="9">SUM(E87:E92)</f>
        <v>0</v>
      </c>
      <c r="F93" s="294">
        <f t="shared" ca="1" si="9"/>
        <v>0</v>
      </c>
      <c r="G93" s="294">
        <f t="shared" ca="1" si="9"/>
        <v>0</v>
      </c>
      <c r="H93" s="294">
        <f t="shared" ca="1" si="9"/>
        <v>0</v>
      </c>
      <c r="I93" s="294">
        <f t="shared" ca="1" si="9"/>
        <v>0</v>
      </c>
      <c r="J93" s="294">
        <f t="shared" ca="1" si="8"/>
        <v>0</v>
      </c>
      <c r="K93" s="42"/>
    </row>
    <row r="94" spans="1:11" ht="18.75" customHeight="1" outlineLevel="1" x14ac:dyDescent="0.2">
      <c r="K94" s="42"/>
    </row>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conditionalFormatting sqref="J14 J37">
    <cfRule type="cellIs" dxfId="27" priority="7" stopIfTrue="1" operator="equal">
      <formula>"OK"</formula>
    </cfRule>
    <cfRule type="cellIs" dxfId="26" priority="8" stopIfTrue="1" operator="equal">
      <formula>"Warning Check Escalations"</formula>
    </cfRule>
  </conditionalFormatting>
  <conditionalFormatting sqref="J14 J70 J59 J48 J36 J25 E78:J83 E87:J93">
    <cfRule type="cellIs" dxfId="25" priority="5" stopIfTrue="1" operator="equal">
      <formula>0</formula>
    </cfRule>
    <cfRule type="cellIs" dxfId="24" priority="6" stopIfTrue="1" operator="notEqual">
      <formula>0</formula>
    </cfRule>
  </conditionalFormatting>
  <conditionalFormatting sqref="F78:J78 E78:I83 E87:I93">
    <cfRule type="cellIs" dxfId="23" priority="1" stopIfTrue="1" operator="equal">
      <formula>0</formula>
    </cfRule>
    <cfRule type="cellIs" dxfId="22" priority="2" stopIfTrue="1" operator="notEqual">
      <formula>0</formula>
    </cfRule>
  </conditionalFormatting>
  <dataValidations count="1">
    <dataValidation type="list" allowBlank="1" showInputMessage="1" showErrorMessage="1" sqref="D5" xr:uid="{00000000-0002-0000-5900-000000000000}">
      <formula1>"2007/08 Regulatory Accounts, Bottom Up"</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customProperties>
    <customPr name="_pios_id" r:id="rId7"/>
  </customProperties>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sheetPr codeName="Sheet107">
    <tabColor indexed="12"/>
    <pageSetUpPr fitToPage="1"/>
  </sheetPr>
  <dimension ref="A1:N820"/>
  <sheetViews>
    <sheetView showGridLines="0" workbookViewId="0">
      <selection activeCell="L2" sqref="L2"/>
    </sheetView>
  </sheetViews>
  <sheetFormatPr defaultRowHeight="12.75" x14ac:dyDescent="0.2"/>
  <cols>
    <col min="1" max="1" width="6" customWidth="1"/>
    <col min="2" max="2" width="9.85546875" customWidth="1"/>
    <col min="3" max="3" width="41.85546875" customWidth="1"/>
    <col min="4" max="5" width="9.28515625" customWidth="1"/>
    <col min="6" max="6" width="10" bestFit="1" customWidth="1"/>
    <col min="7" max="11" width="9.28515625" customWidth="1"/>
    <col min="12" max="12" width="56.28515625" customWidth="1"/>
    <col min="13" max="13" width="51" customWidth="1"/>
    <col min="14" max="14" width="17.28515625" bestFit="1" customWidth="1"/>
  </cols>
  <sheetData>
    <row r="1" spans="1:14" ht="20.25" x14ac:dyDescent="0.3">
      <c r="A1" s="7" t="s">
        <v>479</v>
      </c>
      <c r="B1" s="7" t="s">
        <v>305</v>
      </c>
    </row>
    <row r="2" spans="1:14" ht="13.5" thickBot="1" x14ac:dyDescent="0.25">
      <c r="K2" s="472" t="str">
        <f>+LU_PTRMDollarDenomination</f>
        <v>$'M June 2020</v>
      </c>
    </row>
    <row r="3" spans="1:14" ht="13.5" thickBot="1" x14ac:dyDescent="0.25">
      <c r="D3" s="8"/>
      <c r="E3" s="9"/>
      <c r="F3" s="9"/>
      <c r="G3" s="9"/>
      <c r="H3" s="9"/>
      <c r="I3" s="9"/>
      <c r="J3" s="9"/>
      <c r="K3" s="71"/>
    </row>
    <row r="4" spans="1:14" ht="13.5" thickBot="1" x14ac:dyDescent="0.25">
      <c r="B4" s="253" t="s">
        <v>238</v>
      </c>
      <c r="C4" s="10"/>
      <c r="D4" s="437" t="str">
        <f t="array" ref="D4:K4">LU_TemplateYearHeader</f>
        <v>2017/18</v>
      </c>
      <c r="E4" s="437" t="str">
        <v>2018/19</v>
      </c>
      <c r="F4" s="437" t="str">
        <v>2019/20</v>
      </c>
      <c r="G4" s="437" t="str">
        <v>2020/21</v>
      </c>
      <c r="H4" s="437" t="str">
        <v>2021/22</v>
      </c>
      <c r="I4" s="437" t="str">
        <v>2022/23</v>
      </c>
      <c r="J4" s="437" t="str">
        <v>2023/24</v>
      </c>
      <c r="K4" s="437" t="str">
        <v>2024/25</v>
      </c>
      <c r="L4" s="511" t="s">
        <v>110</v>
      </c>
      <c r="M4" s="500" t="s">
        <v>367</v>
      </c>
      <c r="N4" s="500" t="s">
        <v>105</v>
      </c>
    </row>
    <row r="5" spans="1:14" ht="18" x14ac:dyDescent="0.2">
      <c r="B5" s="258"/>
      <c r="C5" s="259" t="s">
        <v>239</v>
      </c>
      <c r="D5" s="301"/>
      <c r="E5" s="301"/>
      <c r="F5" s="301"/>
      <c r="G5" s="301"/>
      <c r="H5" s="301"/>
      <c r="I5" s="301"/>
      <c r="J5" s="301"/>
      <c r="K5" s="502"/>
      <c r="L5" s="512"/>
      <c r="M5" s="448"/>
      <c r="N5" s="448"/>
    </row>
    <row r="6" spans="1:14" ht="18" x14ac:dyDescent="0.2">
      <c r="B6" s="252"/>
      <c r="C6" s="248" t="s">
        <v>90</v>
      </c>
      <c r="D6" s="244"/>
      <c r="E6" s="503"/>
      <c r="F6" s="244"/>
      <c r="G6" s="244"/>
      <c r="H6" s="244"/>
      <c r="I6" s="244"/>
      <c r="J6" s="244"/>
      <c r="K6" s="503"/>
      <c r="L6" s="512"/>
      <c r="M6" s="448"/>
      <c r="N6" s="448"/>
    </row>
    <row r="7" spans="1:14" x14ac:dyDescent="0.2">
      <c r="A7" s="5"/>
      <c r="B7" s="249" t="str">
        <f ca="1">+'I-4 History'!B7</f>
        <v>DA-1</v>
      </c>
      <c r="C7" s="380" t="str">
        <f ca="1">+'I-4 History'!C7</f>
        <v>Distribution Licence Fee</v>
      </c>
      <c r="D7" s="11"/>
      <c r="E7" s="504"/>
      <c r="F7" s="11"/>
      <c r="G7" s="11"/>
      <c r="H7" s="11"/>
      <c r="I7" s="11"/>
      <c r="J7" s="11"/>
      <c r="K7" s="504"/>
      <c r="L7" s="512"/>
      <c r="M7" s="448"/>
      <c r="N7" s="448"/>
    </row>
    <row r="8" spans="1:14" x14ac:dyDescent="0.2">
      <c r="A8" s="5"/>
      <c r="B8" s="249"/>
      <c r="C8" s="383" t="str">
        <f ca="1">+'R4 Variations'!C8</f>
        <v>Step Change</v>
      </c>
      <c r="D8" s="489">
        <f ca="1">IF(ISNUMBER('R4 Variations'!D8),+'R4 Variations'!D8*LU_Escalation,0)</f>
        <v>0</v>
      </c>
      <c r="E8" s="820">
        <f ca="1">IF(ISNUMBER('R4 Variations'!E8),+'R4 Variations'!E8*LU_Escalation,0)</f>
        <v>0</v>
      </c>
      <c r="F8" s="489">
        <f ca="1">IF(ISNUMBER('R4 Variations'!F8),+'R4 Variations'!F8*LU_Escalation,0)</f>
        <v>0</v>
      </c>
      <c r="G8" s="489">
        <f ca="1">IF(ISNUMBER('R4 Variations'!G8),+'R4 Variations'!G8*LU_Escalation,0)</f>
        <v>0</v>
      </c>
      <c r="H8" s="489">
        <f ca="1">IF(ISNUMBER('R4 Variations'!H8),+'R4 Variations'!H8*LU_Escalation,0)</f>
        <v>0</v>
      </c>
      <c r="I8" s="489">
        <f ca="1">IF(ISNUMBER('R4 Variations'!I8),+'R4 Variations'!I8*LU_Escalation,0)</f>
        <v>0</v>
      </c>
      <c r="J8" s="489">
        <f ca="1">IF(ISNUMBER('R4 Variations'!J8),+'R4 Variations'!J8*LU_Escalation,0)</f>
        <v>0</v>
      </c>
      <c r="K8" s="489">
        <f ca="1">IF(ISNUMBER('R4 Variations'!K8),+'R4 Variations'!K8*LU_Escalation,0)</f>
        <v>0</v>
      </c>
      <c r="L8" s="512">
        <f ca="1">+'R4 Variations'!L8</f>
        <v>0</v>
      </c>
      <c r="M8" s="448">
        <f ca="1">+'R4 Variations'!M8</f>
        <v>0</v>
      </c>
      <c r="N8" s="448">
        <f ca="1">+'R4 Variations'!N8</f>
        <v>0</v>
      </c>
    </row>
    <row r="9" spans="1:14" x14ac:dyDescent="0.2">
      <c r="A9" s="5"/>
      <c r="B9" s="249"/>
      <c r="C9" s="383" t="str">
        <f ca="1">+'R4 Variations'!C9</f>
        <v/>
      </c>
      <c r="D9" s="489">
        <f ca="1">IF(ISNUMBER('R4 Variations'!D9),+'R4 Variations'!D9*LU_Escalation,0)</f>
        <v>0</v>
      </c>
      <c r="E9" s="820">
        <f ca="1">IF(ISNUMBER('R4 Variations'!E9),+'R4 Variations'!E9*LU_Escalation,0)</f>
        <v>0</v>
      </c>
      <c r="F9" s="489">
        <f ca="1">IF(ISNUMBER('R4 Variations'!F9),+'R4 Variations'!F9*LU_Escalation,0)</f>
        <v>0</v>
      </c>
      <c r="G9" s="489">
        <f ca="1">IF(ISNUMBER('R4 Variations'!G9),+'R4 Variations'!G9*LU_Escalation,0)</f>
        <v>0</v>
      </c>
      <c r="H9" s="489">
        <f ca="1">IF(ISNUMBER('R4 Variations'!H9),+'R4 Variations'!H9*LU_Escalation,0)</f>
        <v>0</v>
      </c>
      <c r="I9" s="489">
        <f ca="1">IF(ISNUMBER('R4 Variations'!I9),+'R4 Variations'!I9*LU_Escalation,0)</f>
        <v>0</v>
      </c>
      <c r="J9" s="489">
        <f ca="1">IF(ISNUMBER('R4 Variations'!J9),+'R4 Variations'!J9*LU_Escalation,0)</f>
        <v>0</v>
      </c>
      <c r="K9" s="489">
        <f ca="1">IF(ISNUMBER('R4 Variations'!K9),+'R4 Variations'!K9*LU_Escalation,0)</f>
        <v>0</v>
      </c>
      <c r="L9" s="512" t="str">
        <f ca="1">+'R4 Variations'!L9</f>
        <v/>
      </c>
      <c r="M9" s="448" t="str">
        <f ca="1">+'R4 Variations'!M9</f>
        <v/>
      </c>
      <c r="N9" s="448" t="str">
        <f ca="1">+'R4 Variations'!N9</f>
        <v/>
      </c>
    </row>
    <row r="10" spans="1:14" x14ac:dyDescent="0.2">
      <c r="A10" s="5"/>
      <c r="B10" s="249"/>
      <c r="C10" s="383" t="str">
        <f ca="1">+'R4 Variations'!C10</f>
        <v/>
      </c>
      <c r="D10" s="489">
        <f ca="1">IF(ISNUMBER('R4 Variations'!D10),+'R4 Variations'!D10*LU_Escalation,0)</f>
        <v>0</v>
      </c>
      <c r="E10" s="820">
        <f ca="1">IF(ISNUMBER('R4 Variations'!E10),+'R4 Variations'!E10*LU_Escalation,0)</f>
        <v>0</v>
      </c>
      <c r="F10" s="489">
        <f ca="1">IF(ISNUMBER('R4 Variations'!F10),+'R4 Variations'!F10*LU_Escalation,0)</f>
        <v>0</v>
      </c>
      <c r="G10" s="489">
        <f ca="1">IF(ISNUMBER('R4 Variations'!G10),+'R4 Variations'!G10*LU_Escalation,0)</f>
        <v>0</v>
      </c>
      <c r="H10" s="489">
        <f ca="1">IF(ISNUMBER('R4 Variations'!H10),+'R4 Variations'!H10*LU_Escalation,0)</f>
        <v>0</v>
      </c>
      <c r="I10" s="489">
        <f ca="1">IF(ISNUMBER('R4 Variations'!I10),+'R4 Variations'!I10*LU_Escalation,0)</f>
        <v>0</v>
      </c>
      <c r="J10" s="489">
        <f ca="1">IF(ISNUMBER('R4 Variations'!J10),+'R4 Variations'!J10*LU_Escalation,0)</f>
        <v>0</v>
      </c>
      <c r="K10" s="489">
        <f ca="1">IF(ISNUMBER('R4 Variations'!K10),+'R4 Variations'!K10*LU_Escalation,0)</f>
        <v>0</v>
      </c>
      <c r="L10" s="512" t="str">
        <f ca="1">+'R4 Variations'!L10</f>
        <v/>
      </c>
      <c r="M10" s="448" t="str">
        <f ca="1">+'R4 Variations'!M10</f>
        <v/>
      </c>
      <c r="N10" s="448" t="str">
        <f ca="1">+'R4 Variations'!N10</f>
        <v/>
      </c>
    </row>
    <row r="11" spans="1:14" x14ac:dyDescent="0.2">
      <c r="A11" s="5"/>
      <c r="B11" s="249"/>
      <c r="C11" s="383" t="str">
        <f ca="1">+'R4 Variations'!C11</f>
        <v/>
      </c>
      <c r="D11" s="489">
        <f ca="1">IF(ISNUMBER('R4 Variations'!D11),+'R4 Variations'!D11*LU_Escalation,0)</f>
        <v>0</v>
      </c>
      <c r="E11" s="820">
        <f ca="1">IF(ISNUMBER('R4 Variations'!E11),+'R4 Variations'!E11*LU_Escalation,0)</f>
        <v>0</v>
      </c>
      <c r="F11" s="489">
        <f ca="1">IF(ISNUMBER('R4 Variations'!F11),+'R4 Variations'!F11*LU_Escalation,0)</f>
        <v>0</v>
      </c>
      <c r="G11" s="489">
        <f ca="1">IF(ISNUMBER('R4 Variations'!G11),+'R4 Variations'!G11*LU_Escalation,0)</f>
        <v>0</v>
      </c>
      <c r="H11" s="489">
        <f ca="1">IF(ISNUMBER('R4 Variations'!H11),+'R4 Variations'!H11*LU_Escalation,0)</f>
        <v>0</v>
      </c>
      <c r="I11" s="489">
        <f ca="1">IF(ISNUMBER('R4 Variations'!I11),+'R4 Variations'!I11*LU_Escalation,0)</f>
        <v>0</v>
      </c>
      <c r="J11" s="489">
        <f ca="1">IF(ISNUMBER('R4 Variations'!J11),+'R4 Variations'!J11*LU_Escalation,0)</f>
        <v>0</v>
      </c>
      <c r="K11" s="489">
        <f ca="1">IF(ISNUMBER('R4 Variations'!K11),+'R4 Variations'!K11*LU_Escalation,0)</f>
        <v>0</v>
      </c>
      <c r="L11" s="512" t="str">
        <f ca="1">+'R4 Variations'!L11</f>
        <v/>
      </c>
      <c r="M11" s="448" t="str">
        <f ca="1">+'R4 Variations'!M11</f>
        <v/>
      </c>
      <c r="N11" s="448" t="str">
        <f ca="1">+'R4 Variations'!N11</f>
        <v/>
      </c>
    </row>
    <row r="12" spans="1:14" x14ac:dyDescent="0.2">
      <c r="A12" s="5"/>
      <c r="B12" s="249"/>
      <c r="C12" s="383" t="str">
        <f ca="1">+'R4 Variations'!C12</f>
        <v/>
      </c>
      <c r="D12" s="489">
        <f ca="1">IF(ISNUMBER('R4 Variations'!D12),+'R4 Variations'!D12*LU_Escalation,0)</f>
        <v>0</v>
      </c>
      <c r="E12" s="820">
        <f ca="1">IF(ISNUMBER('R4 Variations'!E12),+'R4 Variations'!E12*LU_Escalation,0)</f>
        <v>0</v>
      </c>
      <c r="F12" s="489">
        <f ca="1">IF(ISNUMBER('R4 Variations'!F12),+'R4 Variations'!F12*LU_Escalation,0)</f>
        <v>0</v>
      </c>
      <c r="G12" s="489">
        <f ca="1">IF(ISNUMBER('R4 Variations'!G12),+'R4 Variations'!G12*LU_Escalation,0)</f>
        <v>0</v>
      </c>
      <c r="H12" s="489">
        <f ca="1">IF(ISNUMBER('R4 Variations'!H12),+'R4 Variations'!H12*LU_Escalation,0)</f>
        <v>0</v>
      </c>
      <c r="I12" s="489">
        <f ca="1">IF(ISNUMBER('R4 Variations'!I12),+'R4 Variations'!I12*LU_Escalation,0)</f>
        <v>0</v>
      </c>
      <c r="J12" s="489">
        <f ca="1">IF(ISNUMBER('R4 Variations'!J12),+'R4 Variations'!J12*LU_Escalation,0)</f>
        <v>0</v>
      </c>
      <c r="K12" s="489">
        <f ca="1">IF(ISNUMBER('R4 Variations'!K12),+'R4 Variations'!K12*LU_Escalation,0)</f>
        <v>0</v>
      </c>
      <c r="L12" s="512" t="str">
        <f ca="1">+'R4 Variations'!L12</f>
        <v/>
      </c>
      <c r="M12" s="448" t="str">
        <f ca="1">+'R4 Variations'!M12</f>
        <v/>
      </c>
      <c r="N12" s="448" t="str">
        <f ca="1">+'R4 Variations'!N12</f>
        <v/>
      </c>
    </row>
    <row r="13" spans="1:14" x14ac:dyDescent="0.2">
      <c r="A13" s="5"/>
      <c r="B13" s="249"/>
      <c r="C13" s="383" t="str">
        <f ca="1">+'R4 Variations'!C13</f>
        <v/>
      </c>
      <c r="D13" s="489">
        <f ca="1">IF(ISNUMBER('R4 Variations'!D13),+'R4 Variations'!D13*LU_Escalation,0)</f>
        <v>0</v>
      </c>
      <c r="E13" s="820">
        <f ca="1">IF(ISNUMBER('R4 Variations'!E13),+'R4 Variations'!E13*LU_Escalation,0)</f>
        <v>0</v>
      </c>
      <c r="F13" s="489">
        <f ca="1">IF(ISNUMBER('R4 Variations'!F13),+'R4 Variations'!F13*LU_Escalation,0)</f>
        <v>0</v>
      </c>
      <c r="G13" s="489">
        <f ca="1">IF(ISNUMBER('R4 Variations'!G13),+'R4 Variations'!G13*LU_Escalation,0)</f>
        <v>0</v>
      </c>
      <c r="H13" s="489">
        <f ca="1">IF(ISNUMBER('R4 Variations'!H13),+'R4 Variations'!H13*LU_Escalation,0)</f>
        <v>0</v>
      </c>
      <c r="I13" s="489">
        <f ca="1">IF(ISNUMBER('R4 Variations'!I13),+'R4 Variations'!I13*LU_Escalation,0)</f>
        <v>0</v>
      </c>
      <c r="J13" s="489">
        <f ca="1">IF(ISNUMBER('R4 Variations'!J13),+'R4 Variations'!J13*LU_Escalation,0)</f>
        <v>0</v>
      </c>
      <c r="K13" s="489">
        <f ca="1">IF(ISNUMBER('R4 Variations'!K13),+'R4 Variations'!K13*LU_Escalation,0)</f>
        <v>0</v>
      </c>
      <c r="L13" s="512" t="str">
        <f ca="1">+'R4 Variations'!L13</f>
        <v/>
      </c>
      <c r="M13" s="448" t="str">
        <f ca="1">+'R4 Variations'!M13</f>
        <v/>
      </c>
      <c r="N13" s="448" t="str">
        <f ca="1">+'R4 Variations'!N13</f>
        <v/>
      </c>
    </row>
    <row r="14" spans="1:14" x14ac:dyDescent="0.2">
      <c r="A14" s="5"/>
      <c r="B14" s="249"/>
      <c r="C14" s="383" t="str">
        <f ca="1">+'R4 Variations'!C14</f>
        <v/>
      </c>
      <c r="D14" s="489">
        <f ca="1">IF(ISNUMBER('R4 Variations'!D14),+'R4 Variations'!D14*LU_Escalation,0)</f>
        <v>0</v>
      </c>
      <c r="E14" s="820">
        <f ca="1">IF(ISNUMBER('R4 Variations'!E14),+'R4 Variations'!E14*LU_Escalation,0)</f>
        <v>0</v>
      </c>
      <c r="F14" s="489">
        <f ca="1">IF(ISNUMBER('R4 Variations'!F14),+'R4 Variations'!F14*LU_Escalation,0)</f>
        <v>0</v>
      </c>
      <c r="G14" s="489">
        <f ca="1">IF(ISNUMBER('R4 Variations'!G14),+'R4 Variations'!G14*LU_Escalation,0)</f>
        <v>0</v>
      </c>
      <c r="H14" s="489">
        <f ca="1">IF(ISNUMBER('R4 Variations'!H14),+'R4 Variations'!H14*LU_Escalation,0)</f>
        <v>0</v>
      </c>
      <c r="I14" s="489">
        <f ca="1">IF(ISNUMBER('R4 Variations'!I14),+'R4 Variations'!I14*LU_Escalation,0)</f>
        <v>0</v>
      </c>
      <c r="J14" s="489">
        <f ca="1">IF(ISNUMBER('R4 Variations'!J14),+'R4 Variations'!J14*LU_Escalation,0)</f>
        <v>0</v>
      </c>
      <c r="K14" s="489">
        <f ca="1">IF(ISNUMBER('R4 Variations'!K14),+'R4 Variations'!K14*LU_Escalation,0)</f>
        <v>0</v>
      </c>
      <c r="L14" s="512" t="str">
        <f ca="1">+'R4 Variations'!L14</f>
        <v/>
      </c>
      <c r="M14" s="448" t="str">
        <f ca="1">+'R4 Variations'!M14</f>
        <v/>
      </c>
      <c r="N14" s="448" t="str">
        <f ca="1">+'R4 Variations'!N14</f>
        <v/>
      </c>
    </row>
    <row r="15" spans="1:14" x14ac:dyDescent="0.2">
      <c r="A15" s="5"/>
      <c r="B15" s="249"/>
      <c r="C15" s="383" t="str">
        <f ca="1">+'R4 Variations'!C15</f>
        <v/>
      </c>
      <c r="D15" s="489">
        <f ca="1">IF(ISNUMBER('R4 Variations'!D15),+'R4 Variations'!D15*LU_Escalation,0)</f>
        <v>0</v>
      </c>
      <c r="E15" s="820">
        <f ca="1">IF(ISNUMBER('R4 Variations'!E15),+'R4 Variations'!E15*LU_Escalation,0)</f>
        <v>0</v>
      </c>
      <c r="F15" s="489">
        <f ca="1">IF(ISNUMBER('R4 Variations'!F15),+'R4 Variations'!F15*LU_Escalation,0)</f>
        <v>0</v>
      </c>
      <c r="G15" s="489">
        <f ca="1">IF(ISNUMBER('R4 Variations'!G15),+'R4 Variations'!G15*LU_Escalation,0)</f>
        <v>0</v>
      </c>
      <c r="H15" s="489">
        <f ca="1">IF(ISNUMBER('R4 Variations'!H15),+'R4 Variations'!H15*LU_Escalation,0)</f>
        <v>0</v>
      </c>
      <c r="I15" s="489">
        <f ca="1">IF(ISNUMBER('R4 Variations'!I15),+'R4 Variations'!I15*LU_Escalation,0)</f>
        <v>0</v>
      </c>
      <c r="J15" s="489">
        <f ca="1">IF(ISNUMBER('R4 Variations'!J15),+'R4 Variations'!J15*LU_Escalation,0)</f>
        <v>0</v>
      </c>
      <c r="K15" s="489">
        <f ca="1">IF(ISNUMBER('R4 Variations'!K15),+'R4 Variations'!K15*LU_Escalation,0)</f>
        <v>0</v>
      </c>
      <c r="L15" s="512" t="str">
        <f ca="1">+'R4 Variations'!L15</f>
        <v/>
      </c>
      <c r="M15" s="448" t="str">
        <f ca="1">+'R4 Variations'!M15</f>
        <v/>
      </c>
      <c r="N15" s="448" t="str">
        <f ca="1">+'R4 Variations'!N15</f>
        <v/>
      </c>
    </row>
    <row r="16" spans="1:14" x14ac:dyDescent="0.2">
      <c r="A16" s="5"/>
      <c r="B16" s="249"/>
      <c r="C16" s="383" t="str">
        <f ca="1">+'R4 Variations'!C16</f>
        <v/>
      </c>
      <c r="D16" s="489">
        <f ca="1">IF(ISNUMBER('R4 Variations'!D16),+'R4 Variations'!D16*LU_Escalation,0)</f>
        <v>0</v>
      </c>
      <c r="E16" s="820">
        <f ca="1">IF(ISNUMBER('R4 Variations'!E16),+'R4 Variations'!E16*LU_Escalation,0)</f>
        <v>0</v>
      </c>
      <c r="F16" s="489">
        <f ca="1">IF(ISNUMBER('R4 Variations'!F16),+'R4 Variations'!F16*LU_Escalation,0)</f>
        <v>0</v>
      </c>
      <c r="G16" s="489">
        <f ca="1">IF(ISNUMBER('R4 Variations'!G16),+'R4 Variations'!G16*LU_Escalation,0)</f>
        <v>0</v>
      </c>
      <c r="H16" s="489">
        <f ca="1">IF(ISNUMBER('R4 Variations'!H16),+'R4 Variations'!H16*LU_Escalation,0)</f>
        <v>0</v>
      </c>
      <c r="I16" s="489">
        <f ca="1">IF(ISNUMBER('R4 Variations'!I16),+'R4 Variations'!I16*LU_Escalation,0)</f>
        <v>0</v>
      </c>
      <c r="J16" s="489">
        <f ca="1">IF(ISNUMBER('R4 Variations'!J16),+'R4 Variations'!J16*LU_Escalation,0)</f>
        <v>0</v>
      </c>
      <c r="K16" s="489">
        <f ca="1">IF(ISNUMBER('R4 Variations'!K16),+'R4 Variations'!K16*LU_Escalation,0)</f>
        <v>0</v>
      </c>
      <c r="L16" s="512" t="str">
        <f ca="1">+'R4 Variations'!L16</f>
        <v/>
      </c>
      <c r="M16" s="448" t="str">
        <f ca="1">+'R4 Variations'!M16</f>
        <v/>
      </c>
      <c r="N16" s="448" t="str">
        <f ca="1">+'R4 Variations'!N16</f>
        <v/>
      </c>
    </row>
    <row r="17" spans="1:14" x14ac:dyDescent="0.2">
      <c r="A17" s="5"/>
      <c r="B17" s="249"/>
      <c r="C17" s="383" t="str">
        <f ca="1">+'R4 Variations'!C17</f>
        <v/>
      </c>
      <c r="D17" s="489">
        <f ca="1">IF(ISNUMBER('R4 Variations'!D17),+'R4 Variations'!D17*LU_Escalation,0)</f>
        <v>0</v>
      </c>
      <c r="E17" s="820">
        <f ca="1">IF(ISNUMBER('R4 Variations'!E17),+'R4 Variations'!E17*LU_Escalation,0)</f>
        <v>0</v>
      </c>
      <c r="F17" s="489">
        <f ca="1">IF(ISNUMBER('R4 Variations'!F17),+'R4 Variations'!F17*LU_Escalation,0)</f>
        <v>0</v>
      </c>
      <c r="G17" s="489">
        <f ca="1">IF(ISNUMBER('R4 Variations'!G17),+'R4 Variations'!G17*LU_Escalation,0)</f>
        <v>0</v>
      </c>
      <c r="H17" s="489">
        <f ca="1">IF(ISNUMBER('R4 Variations'!H17),+'R4 Variations'!H17*LU_Escalation,0)</f>
        <v>0</v>
      </c>
      <c r="I17" s="489">
        <f ca="1">IF(ISNUMBER('R4 Variations'!I17),+'R4 Variations'!I17*LU_Escalation,0)</f>
        <v>0</v>
      </c>
      <c r="J17" s="489">
        <f ca="1">IF(ISNUMBER('R4 Variations'!J17),+'R4 Variations'!J17*LU_Escalation,0)</f>
        <v>0</v>
      </c>
      <c r="K17" s="489">
        <f ca="1">IF(ISNUMBER('R4 Variations'!K17),+'R4 Variations'!K17*LU_Escalation,0)</f>
        <v>0</v>
      </c>
      <c r="L17" s="512" t="str">
        <f ca="1">+'R4 Variations'!L17</f>
        <v/>
      </c>
      <c r="M17" s="448" t="str">
        <f ca="1">+'R4 Variations'!M17</f>
        <v/>
      </c>
      <c r="N17" s="448" t="str">
        <f ca="1">+'R4 Variations'!N17</f>
        <v/>
      </c>
    </row>
    <row r="18" spans="1:14" x14ac:dyDescent="0.2">
      <c r="A18" s="5"/>
      <c r="B18" s="249"/>
      <c r="C18" s="12"/>
      <c r="D18" s="489"/>
      <c r="E18" s="505"/>
      <c r="F18" s="489"/>
      <c r="G18" s="490"/>
      <c r="H18" s="490"/>
      <c r="I18" s="490"/>
      <c r="J18" s="490"/>
      <c r="K18" s="505"/>
      <c r="L18" s="512"/>
      <c r="M18" s="448"/>
      <c r="N18" s="448"/>
    </row>
    <row r="19" spans="1:14" x14ac:dyDescent="0.2">
      <c r="A19" s="5"/>
      <c r="B19" s="249" t="str">
        <f ca="1">+'I-4 History'!B16</f>
        <v>DA-2</v>
      </c>
      <c r="C19" s="14" t="str">
        <f ca="1">+'I-4 History'!C16</f>
        <v>Network Access, Monitoring and Control</v>
      </c>
      <c r="D19" s="489"/>
      <c r="E19" s="505"/>
      <c r="F19" s="489"/>
      <c r="G19" s="490"/>
      <c r="H19" s="490"/>
      <c r="I19" s="490"/>
      <c r="J19" s="490"/>
      <c r="K19" s="505"/>
      <c r="L19" s="512"/>
      <c r="M19" s="448"/>
      <c r="N19" s="448"/>
    </row>
    <row r="20" spans="1:14" x14ac:dyDescent="0.2">
      <c r="A20" s="5"/>
      <c r="B20" s="249"/>
      <c r="C20" s="383" t="str">
        <f ca="1">+'R4 Variations'!C20</f>
        <v>Step Change</v>
      </c>
      <c r="D20" s="489">
        <f ca="1">IF(ISNUMBER('R4 Variations'!D20),+'R4 Variations'!D20*LU_Escalation,0)</f>
        <v>0</v>
      </c>
      <c r="E20" s="820">
        <f ca="1">IF(ISNUMBER('R4 Variations'!E20),+'R4 Variations'!E20*LU_Escalation,0)</f>
        <v>0</v>
      </c>
      <c r="F20" s="489">
        <f ca="1">IF(ISNUMBER('R4 Variations'!F20),+'R4 Variations'!F20*LU_Escalation,0)</f>
        <v>0</v>
      </c>
      <c r="G20" s="489">
        <f ca="1">IF(ISNUMBER('R4 Variations'!G20),+'R4 Variations'!G20*LU_Escalation,0)</f>
        <v>0</v>
      </c>
      <c r="H20" s="489">
        <f ca="1">IF(ISNUMBER('R4 Variations'!H20),+'R4 Variations'!H20*LU_Escalation,0)</f>
        <v>0</v>
      </c>
      <c r="I20" s="489">
        <f ca="1">IF(ISNUMBER('R4 Variations'!I20),+'R4 Variations'!I20*LU_Escalation,0)</f>
        <v>0</v>
      </c>
      <c r="J20" s="489">
        <f ca="1">IF(ISNUMBER('R4 Variations'!J20),+'R4 Variations'!J20*LU_Escalation,0)</f>
        <v>0</v>
      </c>
      <c r="K20" s="489">
        <f ca="1">IF(ISNUMBER('R4 Variations'!K20),+'R4 Variations'!K20*LU_Escalation,0)</f>
        <v>0</v>
      </c>
      <c r="L20" s="512">
        <f ca="1">+'R4 Variations'!L20</f>
        <v>0</v>
      </c>
      <c r="M20" s="448">
        <f ca="1">+'R4 Variations'!M20</f>
        <v>0</v>
      </c>
      <c r="N20" s="448">
        <f ca="1">+'R4 Variations'!N20</f>
        <v>0</v>
      </c>
    </row>
    <row r="21" spans="1:14" x14ac:dyDescent="0.2">
      <c r="A21" s="5"/>
      <c r="B21" s="249"/>
      <c r="C21" s="383" t="str">
        <f ca="1">+'R4 Variations'!C21</f>
        <v/>
      </c>
      <c r="D21" s="489">
        <f ca="1">IF(ISNUMBER('R4 Variations'!D21),+'R4 Variations'!D21*LU_Escalation,0)</f>
        <v>0</v>
      </c>
      <c r="E21" s="820">
        <f ca="1">IF(ISNUMBER('R4 Variations'!E21),+'R4 Variations'!E21*LU_Escalation,0)</f>
        <v>0</v>
      </c>
      <c r="F21" s="489">
        <f ca="1">IF(ISNUMBER('R4 Variations'!F21),+'R4 Variations'!F21*LU_Escalation,0)</f>
        <v>0</v>
      </c>
      <c r="G21" s="489">
        <f ca="1">IF(ISNUMBER('R4 Variations'!G21),+'R4 Variations'!G21*LU_Escalation,0)</f>
        <v>0</v>
      </c>
      <c r="H21" s="489">
        <f ca="1">IF(ISNUMBER('R4 Variations'!H21),+'R4 Variations'!H21*LU_Escalation,0)</f>
        <v>0</v>
      </c>
      <c r="I21" s="489">
        <f ca="1">IF(ISNUMBER('R4 Variations'!I21),+'R4 Variations'!I21*LU_Escalation,0)</f>
        <v>0</v>
      </c>
      <c r="J21" s="489">
        <f ca="1">IF(ISNUMBER('R4 Variations'!J21),+'R4 Variations'!J21*LU_Escalation,0)</f>
        <v>0</v>
      </c>
      <c r="K21" s="489">
        <f ca="1">IF(ISNUMBER('R4 Variations'!K21),+'R4 Variations'!K21*LU_Escalation,0)</f>
        <v>0</v>
      </c>
      <c r="L21" s="512" t="str">
        <f ca="1">+'R4 Variations'!L21</f>
        <v/>
      </c>
      <c r="M21" s="448" t="str">
        <f ca="1">+'R4 Variations'!M21</f>
        <v/>
      </c>
      <c r="N21" s="448" t="str">
        <f ca="1">+'R4 Variations'!N21</f>
        <v/>
      </c>
    </row>
    <row r="22" spans="1:14" x14ac:dyDescent="0.2">
      <c r="A22" s="5"/>
      <c r="B22" s="249"/>
      <c r="C22" s="383" t="str">
        <f ca="1">+'R4 Variations'!C22</f>
        <v/>
      </c>
      <c r="D22" s="489">
        <f ca="1">IF(ISNUMBER('R4 Variations'!D22),+'R4 Variations'!D22*LU_Escalation,0)</f>
        <v>0</v>
      </c>
      <c r="E22" s="820">
        <f ca="1">IF(ISNUMBER('R4 Variations'!E22),+'R4 Variations'!E22*LU_Escalation,0)</f>
        <v>0</v>
      </c>
      <c r="F22" s="489">
        <f ca="1">IF(ISNUMBER('R4 Variations'!F22),+'R4 Variations'!F22*LU_Escalation,0)</f>
        <v>0</v>
      </c>
      <c r="G22" s="489">
        <f ca="1">IF(ISNUMBER('R4 Variations'!G22),+'R4 Variations'!G22*LU_Escalation,0)</f>
        <v>0</v>
      </c>
      <c r="H22" s="489">
        <f ca="1">IF(ISNUMBER('R4 Variations'!H22),+'R4 Variations'!H22*LU_Escalation,0)</f>
        <v>0</v>
      </c>
      <c r="I22" s="489">
        <f ca="1">IF(ISNUMBER('R4 Variations'!I22),+'R4 Variations'!I22*LU_Escalation,0)</f>
        <v>0</v>
      </c>
      <c r="J22" s="489">
        <f ca="1">IF(ISNUMBER('R4 Variations'!J22),+'R4 Variations'!J22*LU_Escalation,0)</f>
        <v>0</v>
      </c>
      <c r="K22" s="489">
        <f ca="1">IF(ISNUMBER('R4 Variations'!K22),+'R4 Variations'!K22*LU_Escalation,0)</f>
        <v>0</v>
      </c>
      <c r="L22" s="512" t="str">
        <f ca="1">+'R4 Variations'!L22</f>
        <v/>
      </c>
      <c r="M22" s="448" t="str">
        <f ca="1">+'R4 Variations'!M22</f>
        <v/>
      </c>
      <c r="N22" s="448" t="str">
        <f ca="1">+'R4 Variations'!N22</f>
        <v/>
      </c>
    </row>
    <row r="23" spans="1:14" x14ac:dyDescent="0.2">
      <c r="A23" s="5"/>
      <c r="B23" s="249"/>
      <c r="C23" s="383" t="str">
        <f ca="1">+'R4 Variations'!C23</f>
        <v/>
      </c>
      <c r="D23" s="489">
        <f ca="1">IF(ISNUMBER('R4 Variations'!D23),+'R4 Variations'!D23*LU_Escalation,0)</f>
        <v>0</v>
      </c>
      <c r="E23" s="820">
        <f ca="1">IF(ISNUMBER('R4 Variations'!E23),+'R4 Variations'!E23*LU_Escalation,0)</f>
        <v>0</v>
      </c>
      <c r="F23" s="489">
        <f ca="1">IF(ISNUMBER('R4 Variations'!F23),+'R4 Variations'!F23*LU_Escalation,0)</f>
        <v>0</v>
      </c>
      <c r="G23" s="489">
        <f ca="1">IF(ISNUMBER('R4 Variations'!G23),+'R4 Variations'!G23*LU_Escalation,0)</f>
        <v>0</v>
      </c>
      <c r="H23" s="489">
        <f ca="1">IF(ISNUMBER('R4 Variations'!H23),+'R4 Variations'!H23*LU_Escalation,0)</f>
        <v>0</v>
      </c>
      <c r="I23" s="489">
        <f ca="1">IF(ISNUMBER('R4 Variations'!I23),+'R4 Variations'!I23*LU_Escalation,0)</f>
        <v>0</v>
      </c>
      <c r="J23" s="489">
        <f ca="1">IF(ISNUMBER('R4 Variations'!J23),+'R4 Variations'!J23*LU_Escalation,0)</f>
        <v>0</v>
      </c>
      <c r="K23" s="489">
        <f ca="1">IF(ISNUMBER('R4 Variations'!K23),+'R4 Variations'!K23*LU_Escalation,0)</f>
        <v>0</v>
      </c>
      <c r="L23" s="512" t="str">
        <f ca="1">+'R4 Variations'!L23</f>
        <v/>
      </c>
      <c r="M23" s="448" t="str">
        <f ca="1">+'R4 Variations'!M23</f>
        <v/>
      </c>
      <c r="N23" s="448" t="str">
        <f ca="1">+'R4 Variations'!N23</f>
        <v/>
      </c>
    </row>
    <row r="24" spans="1:14" x14ac:dyDescent="0.2">
      <c r="A24" s="5"/>
      <c r="B24" s="249"/>
      <c r="C24" s="383" t="str">
        <f ca="1">+'R4 Variations'!C24</f>
        <v/>
      </c>
      <c r="D24" s="489">
        <f ca="1">IF(ISNUMBER('R4 Variations'!D24),+'R4 Variations'!D24*LU_Escalation,0)</f>
        <v>0</v>
      </c>
      <c r="E24" s="820">
        <f ca="1">IF(ISNUMBER('R4 Variations'!E24),+'R4 Variations'!E24*LU_Escalation,0)</f>
        <v>0</v>
      </c>
      <c r="F24" s="489">
        <f ca="1">IF(ISNUMBER('R4 Variations'!F24),+'R4 Variations'!F24*LU_Escalation,0)</f>
        <v>0</v>
      </c>
      <c r="G24" s="489">
        <f ca="1">IF(ISNUMBER('R4 Variations'!G24),+'R4 Variations'!G24*LU_Escalation,0)</f>
        <v>0</v>
      </c>
      <c r="H24" s="489">
        <f ca="1">IF(ISNUMBER('R4 Variations'!H24),+'R4 Variations'!H24*LU_Escalation,0)</f>
        <v>0</v>
      </c>
      <c r="I24" s="489">
        <f ca="1">IF(ISNUMBER('R4 Variations'!I24),+'R4 Variations'!I24*LU_Escalation,0)</f>
        <v>0</v>
      </c>
      <c r="J24" s="489">
        <f ca="1">IF(ISNUMBER('R4 Variations'!J24),+'R4 Variations'!J24*LU_Escalation,0)</f>
        <v>0</v>
      </c>
      <c r="K24" s="489">
        <f ca="1">IF(ISNUMBER('R4 Variations'!K24),+'R4 Variations'!K24*LU_Escalation,0)</f>
        <v>0</v>
      </c>
      <c r="L24" s="512" t="str">
        <f ca="1">+'R4 Variations'!L24</f>
        <v/>
      </c>
      <c r="M24" s="448" t="str">
        <f ca="1">+'R4 Variations'!M24</f>
        <v/>
      </c>
      <c r="N24" s="448" t="str">
        <f ca="1">+'R4 Variations'!N24</f>
        <v/>
      </c>
    </row>
    <row r="25" spans="1:14" x14ac:dyDescent="0.2">
      <c r="A25" s="5"/>
      <c r="B25" s="249"/>
      <c r="C25" s="383" t="str">
        <f ca="1">+'R4 Variations'!C25</f>
        <v/>
      </c>
      <c r="D25" s="489">
        <f ca="1">IF(ISNUMBER('R4 Variations'!D25),+'R4 Variations'!D25*LU_Escalation,0)</f>
        <v>0</v>
      </c>
      <c r="E25" s="820">
        <f ca="1">IF(ISNUMBER('R4 Variations'!E25),+'R4 Variations'!E25*LU_Escalation,0)</f>
        <v>0</v>
      </c>
      <c r="F25" s="489">
        <f ca="1">IF(ISNUMBER('R4 Variations'!F25),+'R4 Variations'!F25*LU_Escalation,0)</f>
        <v>0</v>
      </c>
      <c r="G25" s="489">
        <f ca="1">IF(ISNUMBER('R4 Variations'!G25),+'R4 Variations'!G25*LU_Escalation,0)</f>
        <v>0</v>
      </c>
      <c r="H25" s="489">
        <f ca="1">IF(ISNUMBER('R4 Variations'!H25),+'R4 Variations'!H25*LU_Escalation,0)</f>
        <v>0</v>
      </c>
      <c r="I25" s="489">
        <f ca="1">IF(ISNUMBER('R4 Variations'!I25),+'R4 Variations'!I25*LU_Escalation,0)</f>
        <v>0</v>
      </c>
      <c r="J25" s="489">
        <f ca="1">IF(ISNUMBER('R4 Variations'!J25),+'R4 Variations'!J25*LU_Escalation,0)</f>
        <v>0</v>
      </c>
      <c r="K25" s="489">
        <f ca="1">IF(ISNUMBER('R4 Variations'!K25),+'R4 Variations'!K25*LU_Escalation,0)</f>
        <v>0</v>
      </c>
      <c r="L25" s="512" t="str">
        <f ca="1">+'R4 Variations'!L25</f>
        <v/>
      </c>
      <c r="M25" s="448" t="str">
        <f ca="1">+'R4 Variations'!M25</f>
        <v/>
      </c>
      <c r="N25" s="448" t="str">
        <f ca="1">+'R4 Variations'!N25</f>
        <v/>
      </c>
    </row>
    <row r="26" spans="1:14" x14ac:dyDescent="0.2">
      <c r="A26" s="5"/>
      <c r="B26" s="249"/>
      <c r="C26" s="383" t="str">
        <f ca="1">+'R4 Variations'!C26</f>
        <v/>
      </c>
      <c r="D26" s="489">
        <f ca="1">IF(ISNUMBER('R4 Variations'!D26),+'R4 Variations'!D26*LU_Escalation,0)</f>
        <v>0</v>
      </c>
      <c r="E26" s="820">
        <f ca="1">IF(ISNUMBER('R4 Variations'!E26),+'R4 Variations'!E26*LU_Escalation,0)</f>
        <v>0</v>
      </c>
      <c r="F26" s="489">
        <f ca="1">IF(ISNUMBER('R4 Variations'!F26),+'R4 Variations'!F26*LU_Escalation,0)</f>
        <v>0</v>
      </c>
      <c r="G26" s="489">
        <f ca="1">IF(ISNUMBER('R4 Variations'!G26),+'R4 Variations'!G26*LU_Escalation,0)</f>
        <v>0</v>
      </c>
      <c r="H26" s="489">
        <f ca="1">IF(ISNUMBER('R4 Variations'!H26),+'R4 Variations'!H26*LU_Escalation,0)</f>
        <v>0</v>
      </c>
      <c r="I26" s="489">
        <f ca="1">IF(ISNUMBER('R4 Variations'!I26),+'R4 Variations'!I26*LU_Escalation,0)</f>
        <v>0</v>
      </c>
      <c r="J26" s="489">
        <f ca="1">IF(ISNUMBER('R4 Variations'!J26),+'R4 Variations'!J26*LU_Escalation,0)</f>
        <v>0</v>
      </c>
      <c r="K26" s="489">
        <f ca="1">IF(ISNUMBER('R4 Variations'!K26),+'R4 Variations'!K26*LU_Escalation,0)</f>
        <v>0</v>
      </c>
      <c r="L26" s="512" t="str">
        <f ca="1">+'R4 Variations'!L26</f>
        <v/>
      </c>
      <c r="M26" s="448" t="str">
        <f ca="1">+'R4 Variations'!M26</f>
        <v/>
      </c>
      <c r="N26" s="448" t="str">
        <f ca="1">+'R4 Variations'!N26</f>
        <v/>
      </c>
    </row>
    <row r="27" spans="1:14" x14ac:dyDescent="0.2">
      <c r="A27" s="5"/>
      <c r="B27" s="249"/>
      <c r="C27" s="383" t="str">
        <f ca="1">+'R4 Variations'!C27</f>
        <v/>
      </c>
      <c r="D27" s="489">
        <f ca="1">IF(ISNUMBER('R4 Variations'!D27),+'R4 Variations'!D27*LU_Escalation,0)</f>
        <v>0</v>
      </c>
      <c r="E27" s="820">
        <f ca="1">IF(ISNUMBER('R4 Variations'!E27),+'R4 Variations'!E27*LU_Escalation,0)</f>
        <v>0</v>
      </c>
      <c r="F27" s="489">
        <f ca="1">IF(ISNUMBER('R4 Variations'!F27),+'R4 Variations'!F27*LU_Escalation,0)</f>
        <v>0</v>
      </c>
      <c r="G27" s="489">
        <f ca="1">IF(ISNUMBER('R4 Variations'!G27),+'R4 Variations'!G27*LU_Escalation,0)</f>
        <v>0</v>
      </c>
      <c r="H27" s="489">
        <f ca="1">IF(ISNUMBER('R4 Variations'!H27),+'R4 Variations'!H27*LU_Escalation,0)</f>
        <v>0</v>
      </c>
      <c r="I27" s="489">
        <f ca="1">IF(ISNUMBER('R4 Variations'!I27),+'R4 Variations'!I27*LU_Escalation,0)</f>
        <v>0</v>
      </c>
      <c r="J27" s="489">
        <f ca="1">IF(ISNUMBER('R4 Variations'!J27),+'R4 Variations'!J27*LU_Escalation,0)</f>
        <v>0</v>
      </c>
      <c r="K27" s="489">
        <f ca="1">IF(ISNUMBER('R4 Variations'!K27),+'R4 Variations'!K27*LU_Escalation,0)</f>
        <v>0</v>
      </c>
      <c r="L27" s="512" t="str">
        <f ca="1">+'R4 Variations'!L27</f>
        <v/>
      </c>
      <c r="M27" s="448" t="str">
        <f ca="1">+'R4 Variations'!M27</f>
        <v/>
      </c>
      <c r="N27" s="448" t="str">
        <f ca="1">+'R4 Variations'!N27</f>
        <v/>
      </c>
    </row>
    <row r="28" spans="1:14" x14ac:dyDescent="0.2">
      <c r="A28" s="5"/>
      <c r="B28" s="249"/>
      <c r="C28" s="383" t="str">
        <f ca="1">+'R4 Variations'!C28</f>
        <v/>
      </c>
      <c r="D28" s="489">
        <f ca="1">IF(ISNUMBER('R4 Variations'!D28),+'R4 Variations'!D28*LU_Escalation,0)</f>
        <v>0</v>
      </c>
      <c r="E28" s="820">
        <f ca="1">IF(ISNUMBER('R4 Variations'!E28),+'R4 Variations'!E28*LU_Escalation,0)</f>
        <v>0</v>
      </c>
      <c r="F28" s="489">
        <f ca="1">IF(ISNUMBER('R4 Variations'!F28),+'R4 Variations'!F28*LU_Escalation,0)</f>
        <v>0</v>
      </c>
      <c r="G28" s="489">
        <f ca="1">IF(ISNUMBER('R4 Variations'!G28),+'R4 Variations'!G28*LU_Escalation,0)</f>
        <v>0</v>
      </c>
      <c r="H28" s="489">
        <f ca="1">IF(ISNUMBER('R4 Variations'!H28),+'R4 Variations'!H28*LU_Escalation,0)</f>
        <v>0</v>
      </c>
      <c r="I28" s="489">
        <f ca="1">IF(ISNUMBER('R4 Variations'!I28),+'R4 Variations'!I28*LU_Escalation,0)</f>
        <v>0</v>
      </c>
      <c r="J28" s="489">
        <f ca="1">IF(ISNUMBER('R4 Variations'!J28),+'R4 Variations'!J28*LU_Escalation,0)</f>
        <v>0</v>
      </c>
      <c r="K28" s="489">
        <f ca="1">IF(ISNUMBER('R4 Variations'!K28),+'R4 Variations'!K28*LU_Escalation,0)</f>
        <v>0</v>
      </c>
      <c r="L28" s="512" t="str">
        <f ca="1">+'R4 Variations'!L28</f>
        <v/>
      </c>
      <c r="M28" s="448" t="str">
        <f ca="1">+'R4 Variations'!M28</f>
        <v/>
      </c>
      <c r="N28" s="448" t="str">
        <f ca="1">+'R4 Variations'!N28</f>
        <v/>
      </c>
    </row>
    <row r="29" spans="1:14" x14ac:dyDescent="0.2">
      <c r="A29" s="5"/>
      <c r="B29" s="249"/>
      <c r="C29" s="383" t="str">
        <f ca="1">+'R4 Variations'!C29</f>
        <v/>
      </c>
      <c r="D29" s="489">
        <f ca="1">IF(ISNUMBER('R4 Variations'!D29),+'R4 Variations'!D29*LU_Escalation,0)</f>
        <v>0</v>
      </c>
      <c r="E29" s="820">
        <f ca="1">IF(ISNUMBER('R4 Variations'!E29),+'R4 Variations'!E29*LU_Escalation,0)</f>
        <v>0</v>
      </c>
      <c r="F29" s="489">
        <f ca="1">IF(ISNUMBER('R4 Variations'!F29),+'R4 Variations'!F29*LU_Escalation,0)</f>
        <v>0</v>
      </c>
      <c r="G29" s="489">
        <f ca="1">IF(ISNUMBER('R4 Variations'!G29),+'R4 Variations'!G29*LU_Escalation,0)</f>
        <v>0</v>
      </c>
      <c r="H29" s="489">
        <f ca="1">IF(ISNUMBER('R4 Variations'!H29),+'R4 Variations'!H29*LU_Escalation,0)</f>
        <v>0</v>
      </c>
      <c r="I29" s="489">
        <f ca="1">IF(ISNUMBER('R4 Variations'!I29),+'R4 Variations'!I29*LU_Escalation,0)</f>
        <v>0</v>
      </c>
      <c r="J29" s="489">
        <f ca="1">IF(ISNUMBER('R4 Variations'!J29),+'R4 Variations'!J29*LU_Escalation,0)</f>
        <v>0</v>
      </c>
      <c r="K29" s="489">
        <f ca="1">IF(ISNUMBER('R4 Variations'!K29),+'R4 Variations'!K29*LU_Escalation,0)</f>
        <v>0</v>
      </c>
      <c r="L29" s="512" t="str">
        <f ca="1">+'R4 Variations'!L29</f>
        <v/>
      </c>
      <c r="M29" s="448" t="str">
        <f ca="1">+'R4 Variations'!M29</f>
        <v/>
      </c>
      <c r="N29" s="448" t="str">
        <f ca="1">+'R4 Variations'!N29</f>
        <v/>
      </c>
    </row>
    <row r="30" spans="1:14" x14ac:dyDescent="0.2">
      <c r="A30" s="5"/>
      <c r="B30" s="249"/>
      <c r="C30" s="12"/>
      <c r="D30" s="489"/>
      <c r="E30" s="505"/>
      <c r="F30" s="489"/>
      <c r="G30" s="490"/>
      <c r="H30" s="490"/>
      <c r="I30" s="490"/>
      <c r="J30" s="490"/>
      <c r="K30" s="505"/>
      <c r="L30" s="512"/>
      <c r="M30" s="448"/>
      <c r="N30" s="448"/>
    </row>
    <row r="31" spans="1:14" x14ac:dyDescent="0.2">
      <c r="A31" s="5"/>
      <c r="B31" s="249" t="str">
        <f ca="1">+'I-4 History'!B25</f>
        <v>DA-3</v>
      </c>
      <c r="C31" s="14" t="str">
        <f ca="1">+'I-4 History'!C25</f>
        <v>Customer Service</v>
      </c>
      <c r="D31" s="489"/>
      <c r="E31" s="505"/>
      <c r="F31" s="489"/>
      <c r="G31" s="490"/>
      <c r="H31" s="490"/>
      <c r="I31" s="490"/>
      <c r="J31" s="490"/>
      <c r="K31" s="505"/>
      <c r="L31" s="512"/>
      <c r="M31" s="448"/>
      <c r="N31" s="448"/>
    </row>
    <row r="32" spans="1:14" x14ac:dyDescent="0.2">
      <c r="A32" s="5"/>
      <c r="B32" s="249"/>
      <c r="C32" s="383" t="str">
        <f ca="1">+'R4 Variations'!C32</f>
        <v>Step Change</v>
      </c>
      <c r="D32" s="489">
        <f ca="1">IF(ISNUMBER('R4 Variations'!D32),+'R4 Variations'!D32*LU_Escalation,0)</f>
        <v>0</v>
      </c>
      <c r="E32" s="820">
        <f ca="1">IF(ISNUMBER('R4 Variations'!E32),+'R4 Variations'!E32*LU_Escalation,0)</f>
        <v>0</v>
      </c>
      <c r="F32" s="489">
        <f ca="1">IF(ISNUMBER('R4 Variations'!F32),+'R4 Variations'!F32*LU_Escalation,0)</f>
        <v>0</v>
      </c>
      <c r="G32" s="489">
        <f ca="1">IF(ISNUMBER('R4 Variations'!G32),+'R4 Variations'!G32*LU_Escalation,0)</f>
        <v>0</v>
      </c>
      <c r="H32" s="489">
        <f ca="1">IF(ISNUMBER('R4 Variations'!H32),+'R4 Variations'!H32*LU_Escalation,0)</f>
        <v>0</v>
      </c>
      <c r="I32" s="489">
        <f ca="1">IF(ISNUMBER('R4 Variations'!I32),+'R4 Variations'!I32*LU_Escalation,0)</f>
        <v>0</v>
      </c>
      <c r="J32" s="489">
        <f ca="1">IF(ISNUMBER('R4 Variations'!J32),+'R4 Variations'!J32*LU_Escalation,0)</f>
        <v>0</v>
      </c>
      <c r="K32" s="489">
        <f ca="1">IF(ISNUMBER('R4 Variations'!K32),+'R4 Variations'!K32*LU_Escalation,0)</f>
        <v>0</v>
      </c>
      <c r="L32" s="512">
        <f ca="1">+'R4 Variations'!L32</f>
        <v>0</v>
      </c>
      <c r="M32" s="448">
        <f ca="1">+'R4 Variations'!M32</f>
        <v>0</v>
      </c>
      <c r="N32" s="448">
        <f ca="1">+'R4 Variations'!N32</f>
        <v>0</v>
      </c>
    </row>
    <row r="33" spans="1:14" x14ac:dyDescent="0.2">
      <c r="A33" s="5"/>
      <c r="B33" s="249"/>
      <c r="C33" s="383" t="str">
        <f ca="1">+'R4 Variations'!C33</f>
        <v/>
      </c>
      <c r="D33" s="489">
        <f ca="1">IF(ISNUMBER('R4 Variations'!D33),+'R4 Variations'!D33*LU_Escalation,0)</f>
        <v>0</v>
      </c>
      <c r="E33" s="820">
        <f ca="1">IF(ISNUMBER('R4 Variations'!E33),+'R4 Variations'!E33*LU_Escalation,0)</f>
        <v>0</v>
      </c>
      <c r="F33" s="489">
        <f ca="1">IF(ISNUMBER('R4 Variations'!F33),+'R4 Variations'!F33*LU_Escalation,0)</f>
        <v>0</v>
      </c>
      <c r="G33" s="489">
        <f ca="1">IF(ISNUMBER('R4 Variations'!G33),+'R4 Variations'!G33*LU_Escalation,0)</f>
        <v>0</v>
      </c>
      <c r="H33" s="489">
        <f ca="1">IF(ISNUMBER('R4 Variations'!H33),+'R4 Variations'!H33*LU_Escalation,0)</f>
        <v>0</v>
      </c>
      <c r="I33" s="489">
        <f ca="1">IF(ISNUMBER('R4 Variations'!I33),+'R4 Variations'!I33*LU_Escalation,0)</f>
        <v>0</v>
      </c>
      <c r="J33" s="489">
        <f ca="1">IF(ISNUMBER('R4 Variations'!J33),+'R4 Variations'!J33*LU_Escalation,0)</f>
        <v>0</v>
      </c>
      <c r="K33" s="489">
        <f ca="1">IF(ISNUMBER('R4 Variations'!K33),+'R4 Variations'!K33*LU_Escalation,0)</f>
        <v>0</v>
      </c>
      <c r="L33" s="512" t="str">
        <f ca="1">+'R4 Variations'!L33</f>
        <v/>
      </c>
      <c r="M33" s="448" t="str">
        <f ca="1">+'R4 Variations'!M33</f>
        <v/>
      </c>
      <c r="N33" s="448" t="str">
        <f ca="1">+'R4 Variations'!N33</f>
        <v/>
      </c>
    </row>
    <row r="34" spans="1:14" x14ac:dyDescent="0.2">
      <c r="A34" s="5"/>
      <c r="B34" s="249"/>
      <c r="C34" s="383" t="str">
        <f ca="1">+'R4 Variations'!C34</f>
        <v/>
      </c>
      <c r="D34" s="489">
        <f ca="1">IF(ISNUMBER('R4 Variations'!D34),+'R4 Variations'!D34*LU_Escalation,0)</f>
        <v>0</v>
      </c>
      <c r="E34" s="820">
        <f ca="1">IF(ISNUMBER('R4 Variations'!E34),+'R4 Variations'!E34*LU_Escalation,0)</f>
        <v>0</v>
      </c>
      <c r="F34" s="489">
        <f ca="1">IF(ISNUMBER('R4 Variations'!F34),+'R4 Variations'!F34*LU_Escalation,0)</f>
        <v>0</v>
      </c>
      <c r="G34" s="489">
        <f ca="1">IF(ISNUMBER('R4 Variations'!G34),+'R4 Variations'!G34*LU_Escalation,0)</f>
        <v>0</v>
      </c>
      <c r="H34" s="489">
        <f ca="1">IF(ISNUMBER('R4 Variations'!H34),+'R4 Variations'!H34*LU_Escalation,0)</f>
        <v>0</v>
      </c>
      <c r="I34" s="489">
        <f ca="1">IF(ISNUMBER('R4 Variations'!I34),+'R4 Variations'!I34*LU_Escalation,0)</f>
        <v>0</v>
      </c>
      <c r="J34" s="489">
        <f ca="1">IF(ISNUMBER('R4 Variations'!J34),+'R4 Variations'!J34*LU_Escalation,0)</f>
        <v>0</v>
      </c>
      <c r="K34" s="489">
        <f ca="1">IF(ISNUMBER('R4 Variations'!K34),+'R4 Variations'!K34*LU_Escalation,0)</f>
        <v>0</v>
      </c>
      <c r="L34" s="512" t="str">
        <f ca="1">+'R4 Variations'!L34</f>
        <v/>
      </c>
      <c r="M34" s="448" t="str">
        <f ca="1">+'R4 Variations'!M34</f>
        <v/>
      </c>
      <c r="N34" s="448" t="str">
        <f ca="1">+'R4 Variations'!N34</f>
        <v/>
      </c>
    </row>
    <row r="35" spans="1:14" x14ac:dyDescent="0.2">
      <c r="A35" s="5"/>
      <c r="B35" s="249"/>
      <c r="C35" s="383" t="str">
        <f ca="1">+'R4 Variations'!C35</f>
        <v/>
      </c>
      <c r="D35" s="489">
        <f ca="1">IF(ISNUMBER('R4 Variations'!D35),+'R4 Variations'!D35*LU_Escalation,0)</f>
        <v>0</v>
      </c>
      <c r="E35" s="820">
        <f ca="1">IF(ISNUMBER('R4 Variations'!E35),+'R4 Variations'!E35*LU_Escalation,0)</f>
        <v>0</v>
      </c>
      <c r="F35" s="489">
        <f ca="1">IF(ISNUMBER('R4 Variations'!F35),+'R4 Variations'!F35*LU_Escalation,0)</f>
        <v>0</v>
      </c>
      <c r="G35" s="489">
        <f ca="1">IF(ISNUMBER('R4 Variations'!G35),+'R4 Variations'!G35*LU_Escalation,0)</f>
        <v>0</v>
      </c>
      <c r="H35" s="489">
        <f ca="1">IF(ISNUMBER('R4 Variations'!H35),+'R4 Variations'!H35*LU_Escalation,0)</f>
        <v>0</v>
      </c>
      <c r="I35" s="489">
        <f ca="1">IF(ISNUMBER('R4 Variations'!I35),+'R4 Variations'!I35*LU_Escalation,0)</f>
        <v>0</v>
      </c>
      <c r="J35" s="489">
        <f ca="1">IF(ISNUMBER('R4 Variations'!J35),+'R4 Variations'!J35*LU_Escalation,0)</f>
        <v>0</v>
      </c>
      <c r="K35" s="489">
        <f ca="1">IF(ISNUMBER('R4 Variations'!K35),+'R4 Variations'!K35*LU_Escalation,0)</f>
        <v>0</v>
      </c>
      <c r="L35" s="512" t="str">
        <f ca="1">+'R4 Variations'!L35</f>
        <v/>
      </c>
      <c r="M35" s="448" t="str">
        <f ca="1">+'R4 Variations'!M35</f>
        <v/>
      </c>
      <c r="N35" s="448" t="str">
        <f ca="1">+'R4 Variations'!N35</f>
        <v/>
      </c>
    </row>
    <row r="36" spans="1:14" x14ac:dyDescent="0.2">
      <c r="A36" s="5"/>
      <c r="B36" s="249"/>
      <c r="C36" s="383" t="str">
        <f ca="1">+'R4 Variations'!C36</f>
        <v/>
      </c>
      <c r="D36" s="489">
        <f ca="1">IF(ISNUMBER('R4 Variations'!D36),+'R4 Variations'!D36*LU_Escalation,0)</f>
        <v>0</v>
      </c>
      <c r="E36" s="820">
        <f ca="1">IF(ISNUMBER('R4 Variations'!E36),+'R4 Variations'!E36*LU_Escalation,0)</f>
        <v>0</v>
      </c>
      <c r="F36" s="489">
        <f ca="1">IF(ISNUMBER('R4 Variations'!F36),+'R4 Variations'!F36*LU_Escalation,0)</f>
        <v>0</v>
      </c>
      <c r="G36" s="489">
        <f ca="1">IF(ISNUMBER('R4 Variations'!G36),+'R4 Variations'!G36*LU_Escalation,0)</f>
        <v>0</v>
      </c>
      <c r="H36" s="489">
        <f ca="1">IF(ISNUMBER('R4 Variations'!H36),+'R4 Variations'!H36*LU_Escalation,0)</f>
        <v>0</v>
      </c>
      <c r="I36" s="489">
        <f ca="1">IF(ISNUMBER('R4 Variations'!I36),+'R4 Variations'!I36*LU_Escalation,0)</f>
        <v>0</v>
      </c>
      <c r="J36" s="489">
        <f ca="1">IF(ISNUMBER('R4 Variations'!J36),+'R4 Variations'!J36*LU_Escalation,0)</f>
        <v>0</v>
      </c>
      <c r="K36" s="489">
        <f ca="1">IF(ISNUMBER('R4 Variations'!K36),+'R4 Variations'!K36*LU_Escalation,0)</f>
        <v>0</v>
      </c>
      <c r="L36" s="512" t="str">
        <f ca="1">+'R4 Variations'!L36</f>
        <v/>
      </c>
      <c r="M36" s="448" t="str">
        <f ca="1">+'R4 Variations'!M36</f>
        <v/>
      </c>
      <c r="N36" s="448" t="str">
        <f ca="1">+'R4 Variations'!N36</f>
        <v/>
      </c>
    </row>
    <row r="37" spans="1:14" x14ac:dyDescent="0.2">
      <c r="A37" s="5"/>
      <c r="B37" s="249"/>
      <c r="C37" s="383" t="str">
        <f ca="1">+'R4 Variations'!C37</f>
        <v/>
      </c>
      <c r="D37" s="489">
        <f ca="1">IF(ISNUMBER('R4 Variations'!D37),+'R4 Variations'!D37*LU_Escalation,0)</f>
        <v>0</v>
      </c>
      <c r="E37" s="820">
        <f ca="1">IF(ISNUMBER('R4 Variations'!E37),+'R4 Variations'!E37*LU_Escalation,0)</f>
        <v>0</v>
      </c>
      <c r="F37" s="489">
        <f ca="1">IF(ISNUMBER('R4 Variations'!F37),+'R4 Variations'!F37*LU_Escalation,0)</f>
        <v>0</v>
      </c>
      <c r="G37" s="489">
        <f ca="1">IF(ISNUMBER('R4 Variations'!G37),+'R4 Variations'!G37*LU_Escalation,0)</f>
        <v>0</v>
      </c>
      <c r="H37" s="489">
        <f ca="1">IF(ISNUMBER('R4 Variations'!H37),+'R4 Variations'!H37*LU_Escalation,0)</f>
        <v>0</v>
      </c>
      <c r="I37" s="489">
        <f ca="1">IF(ISNUMBER('R4 Variations'!I37),+'R4 Variations'!I37*LU_Escalation,0)</f>
        <v>0</v>
      </c>
      <c r="J37" s="489">
        <f ca="1">IF(ISNUMBER('R4 Variations'!J37),+'R4 Variations'!J37*LU_Escalation,0)</f>
        <v>0</v>
      </c>
      <c r="K37" s="489">
        <f ca="1">IF(ISNUMBER('R4 Variations'!K37),+'R4 Variations'!K37*LU_Escalation,0)</f>
        <v>0</v>
      </c>
      <c r="L37" s="512" t="str">
        <f ca="1">+'R4 Variations'!L37</f>
        <v/>
      </c>
      <c r="M37" s="448" t="str">
        <f ca="1">+'R4 Variations'!M37</f>
        <v/>
      </c>
      <c r="N37" s="448" t="str">
        <f ca="1">+'R4 Variations'!N37</f>
        <v/>
      </c>
    </row>
    <row r="38" spans="1:14" x14ac:dyDescent="0.2">
      <c r="A38" s="5"/>
      <c r="B38" s="249"/>
      <c r="C38" s="383" t="str">
        <f ca="1">+'R4 Variations'!C38</f>
        <v/>
      </c>
      <c r="D38" s="489">
        <f ca="1">IF(ISNUMBER('R4 Variations'!D38),+'R4 Variations'!D38*LU_Escalation,0)</f>
        <v>0</v>
      </c>
      <c r="E38" s="820">
        <f ca="1">IF(ISNUMBER('R4 Variations'!E38),+'R4 Variations'!E38*LU_Escalation,0)</f>
        <v>0</v>
      </c>
      <c r="F38" s="489">
        <f ca="1">IF(ISNUMBER('R4 Variations'!F38),+'R4 Variations'!F38*LU_Escalation,0)</f>
        <v>0</v>
      </c>
      <c r="G38" s="489">
        <f ca="1">IF(ISNUMBER('R4 Variations'!G38),+'R4 Variations'!G38*LU_Escalation,0)</f>
        <v>0</v>
      </c>
      <c r="H38" s="489">
        <f ca="1">IF(ISNUMBER('R4 Variations'!H38),+'R4 Variations'!H38*LU_Escalation,0)</f>
        <v>0</v>
      </c>
      <c r="I38" s="489">
        <f ca="1">IF(ISNUMBER('R4 Variations'!I38),+'R4 Variations'!I38*LU_Escalation,0)</f>
        <v>0</v>
      </c>
      <c r="J38" s="489">
        <f ca="1">IF(ISNUMBER('R4 Variations'!J38),+'R4 Variations'!J38*LU_Escalation,0)</f>
        <v>0</v>
      </c>
      <c r="K38" s="489">
        <f ca="1">IF(ISNUMBER('R4 Variations'!K38),+'R4 Variations'!K38*LU_Escalation,0)</f>
        <v>0</v>
      </c>
      <c r="L38" s="512" t="str">
        <f ca="1">+'R4 Variations'!L38</f>
        <v/>
      </c>
      <c r="M38" s="448" t="str">
        <f ca="1">+'R4 Variations'!M38</f>
        <v/>
      </c>
      <c r="N38" s="448" t="str">
        <f ca="1">+'R4 Variations'!N38</f>
        <v/>
      </c>
    </row>
    <row r="39" spans="1:14" x14ac:dyDescent="0.2">
      <c r="A39" s="5"/>
      <c r="B39" s="249"/>
      <c r="C39" s="383" t="str">
        <f ca="1">+'R4 Variations'!C39</f>
        <v/>
      </c>
      <c r="D39" s="489">
        <f ca="1">IF(ISNUMBER('R4 Variations'!D39),+'R4 Variations'!D39*LU_Escalation,0)</f>
        <v>0</v>
      </c>
      <c r="E39" s="820">
        <f ca="1">IF(ISNUMBER('R4 Variations'!E39),+'R4 Variations'!E39*LU_Escalation,0)</f>
        <v>0</v>
      </c>
      <c r="F39" s="489">
        <f ca="1">IF(ISNUMBER('R4 Variations'!F39),+'R4 Variations'!F39*LU_Escalation,0)</f>
        <v>0</v>
      </c>
      <c r="G39" s="489">
        <f ca="1">IF(ISNUMBER('R4 Variations'!G39),+'R4 Variations'!G39*LU_Escalation,0)</f>
        <v>0</v>
      </c>
      <c r="H39" s="489">
        <f ca="1">IF(ISNUMBER('R4 Variations'!H39),+'R4 Variations'!H39*LU_Escalation,0)</f>
        <v>0</v>
      </c>
      <c r="I39" s="489">
        <f ca="1">IF(ISNUMBER('R4 Variations'!I39),+'R4 Variations'!I39*LU_Escalation,0)</f>
        <v>0</v>
      </c>
      <c r="J39" s="489">
        <f ca="1">IF(ISNUMBER('R4 Variations'!J39),+'R4 Variations'!J39*LU_Escalation,0)</f>
        <v>0</v>
      </c>
      <c r="K39" s="489">
        <f ca="1">IF(ISNUMBER('R4 Variations'!K39),+'R4 Variations'!K39*LU_Escalation,0)</f>
        <v>0</v>
      </c>
      <c r="L39" s="512" t="str">
        <f ca="1">+'R4 Variations'!L39</f>
        <v/>
      </c>
      <c r="M39" s="448" t="str">
        <f ca="1">+'R4 Variations'!M39</f>
        <v/>
      </c>
      <c r="N39" s="448" t="str">
        <f ca="1">+'R4 Variations'!N39</f>
        <v/>
      </c>
    </row>
    <row r="40" spans="1:14" x14ac:dyDescent="0.2">
      <c r="A40" s="5"/>
      <c r="B40" s="249"/>
      <c r="C40" s="383" t="str">
        <f ca="1">+'R4 Variations'!C40</f>
        <v/>
      </c>
      <c r="D40" s="489">
        <f ca="1">IF(ISNUMBER('R4 Variations'!D40),+'R4 Variations'!D40*LU_Escalation,0)</f>
        <v>0</v>
      </c>
      <c r="E40" s="820">
        <f ca="1">IF(ISNUMBER('R4 Variations'!E40),+'R4 Variations'!E40*LU_Escalation,0)</f>
        <v>0</v>
      </c>
      <c r="F40" s="489">
        <f ca="1">IF(ISNUMBER('R4 Variations'!F40),+'R4 Variations'!F40*LU_Escalation,0)</f>
        <v>0</v>
      </c>
      <c r="G40" s="489">
        <f ca="1">IF(ISNUMBER('R4 Variations'!G40),+'R4 Variations'!G40*LU_Escalation,0)</f>
        <v>0</v>
      </c>
      <c r="H40" s="489">
        <f ca="1">IF(ISNUMBER('R4 Variations'!H40),+'R4 Variations'!H40*LU_Escalation,0)</f>
        <v>0</v>
      </c>
      <c r="I40" s="489">
        <f ca="1">IF(ISNUMBER('R4 Variations'!I40),+'R4 Variations'!I40*LU_Escalation,0)</f>
        <v>0</v>
      </c>
      <c r="J40" s="489">
        <f ca="1">IF(ISNUMBER('R4 Variations'!J40),+'R4 Variations'!J40*LU_Escalation,0)</f>
        <v>0</v>
      </c>
      <c r="K40" s="489">
        <f ca="1">IF(ISNUMBER('R4 Variations'!K40),+'R4 Variations'!K40*LU_Escalation,0)</f>
        <v>0</v>
      </c>
      <c r="L40" s="512" t="str">
        <f ca="1">+'R4 Variations'!L40</f>
        <v/>
      </c>
      <c r="M40" s="448" t="str">
        <f ca="1">+'R4 Variations'!M40</f>
        <v/>
      </c>
      <c r="N40" s="448" t="str">
        <f ca="1">+'R4 Variations'!N40</f>
        <v/>
      </c>
    </row>
    <row r="41" spans="1:14" x14ac:dyDescent="0.2">
      <c r="A41" s="5"/>
      <c r="B41" s="249"/>
      <c r="C41" s="383" t="str">
        <f ca="1">+'R4 Variations'!C41</f>
        <v/>
      </c>
      <c r="D41" s="489">
        <f ca="1">IF(ISNUMBER('R4 Variations'!D41),+'R4 Variations'!D41*LU_Escalation,0)</f>
        <v>0</v>
      </c>
      <c r="E41" s="820">
        <f ca="1">IF(ISNUMBER('R4 Variations'!E41),+'R4 Variations'!E41*LU_Escalation,0)</f>
        <v>0</v>
      </c>
      <c r="F41" s="489">
        <f ca="1">IF(ISNUMBER('R4 Variations'!F41),+'R4 Variations'!F41*LU_Escalation,0)</f>
        <v>0</v>
      </c>
      <c r="G41" s="489">
        <f ca="1">IF(ISNUMBER('R4 Variations'!G41),+'R4 Variations'!G41*LU_Escalation,0)</f>
        <v>0</v>
      </c>
      <c r="H41" s="489">
        <f ca="1">IF(ISNUMBER('R4 Variations'!H41),+'R4 Variations'!H41*LU_Escalation,0)</f>
        <v>0</v>
      </c>
      <c r="I41" s="489">
        <f ca="1">IF(ISNUMBER('R4 Variations'!I41),+'R4 Variations'!I41*LU_Escalation,0)</f>
        <v>0</v>
      </c>
      <c r="J41" s="489">
        <f ca="1">IF(ISNUMBER('R4 Variations'!J41),+'R4 Variations'!J41*LU_Escalation,0)</f>
        <v>0</v>
      </c>
      <c r="K41" s="489">
        <f ca="1">IF(ISNUMBER('R4 Variations'!K41),+'R4 Variations'!K41*LU_Escalation,0)</f>
        <v>0</v>
      </c>
      <c r="L41" s="512" t="str">
        <f ca="1">+'R4 Variations'!L41</f>
        <v/>
      </c>
      <c r="M41" s="448" t="str">
        <f ca="1">+'R4 Variations'!M41</f>
        <v/>
      </c>
      <c r="N41" s="448" t="str">
        <f ca="1">+'R4 Variations'!N41</f>
        <v/>
      </c>
    </row>
    <row r="42" spans="1:14" x14ac:dyDescent="0.2">
      <c r="A42" s="5"/>
      <c r="B42" s="249"/>
      <c r="C42" s="12"/>
      <c r="D42" s="489"/>
      <c r="E42" s="505"/>
      <c r="F42" s="489"/>
      <c r="G42" s="490"/>
      <c r="H42" s="490"/>
      <c r="I42" s="490"/>
      <c r="J42" s="490"/>
      <c r="K42" s="505"/>
      <c r="L42" s="512"/>
      <c r="M42" s="448"/>
      <c r="N42" s="448"/>
    </row>
    <row r="43" spans="1:14" x14ac:dyDescent="0.2">
      <c r="A43" s="5"/>
      <c r="B43" s="249" t="str">
        <f ca="1">+'I-4 History'!B34</f>
        <v>DA-4</v>
      </c>
      <c r="C43" s="14" t="str">
        <f ca="1">+'I-4 History'!C34</f>
        <v>Standards Development and Maintenance</v>
      </c>
      <c r="D43" s="327"/>
      <c r="E43" s="506"/>
      <c r="F43" s="327"/>
      <c r="G43" s="327"/>
      <c r="H43" s="327"/>
      <c r="I43" s="327"/>
      <c r="J43" s="327"/>
      <c r="K43" s="506"/>
      <c r="L43" s="512"/>
      <c r="M43" s="448"/>
      <c r="N43" s="448"/>
    </row>
    <row r="44" spans="1:14" x14ac:dyDescent="0.2">
      <c r="A44" s="5"/>
      <c r="B44" s="249"/>
      <c r="C44" s="383" t="str">
        <f ca="1">+'R4 Variations'!C44</f>
        <v>Step Change</v>
      </c>
      <c r="D44" s="489">
        <f ca="1">IF(ISNUMBER('R4 Variations'!D44),+'R4 Variations'!D44*LU_Escalation,0)</f>
        <v>0</v>
      </c>
      <c r="E44" s="820">
        <f ca="1">IF(ISNUMBER('R4 Variations'!E44),+'R4 Variations'!E44*LU_Escalation,0)</f>
        <v>0</v>
      </c>
      <c r="F44" s="489">
        <f ca="1">IF(ISNUMBER('R4 Variations'!F44),+'R4 Variations'!F44*LU_Escalation,0)</f>
        <v>0</v>
      </c>
      <c r="G44" s="489">
        <f ca="1">IF(ISNUMBER('R4 Variations'!G44),+'R4 Variations'!G44*LU_Escalation,0)</f>
        <v>0</v>
      </c>
      <c r="H44" s="489">
        <f ca="1">IF(ISNUMBER('R4 Variations'!H44),+'R4 Variations'!H44*LU_Escalation,0)</f>
        <v>0</v>
      </c>
      <c r="I44" s="489">
        <f ca="1">IF(ISNUMBER('R4 Variations'!I44),+'R4 Variations'!I44*LU_Escalation,0)</f>
        <v>0</v>
      </c>
      <c r="J44" s="489">
        <f ca="1">IF(ISNUMBER('R4 Variations'!J44),+'R4 Variations'!J44*LU_Escalation,0)</f>
        <v>0</v>
      </c>
      <c r="K44" s="489">
        <f ca="1">IF(ISNUMBER('R4 Variations'!K44),+'R4 Variations'!K44*LU_Escalation,0)</f>
        <v>0</v>
      </c>
      <c r="L44" s="512">
        <f ca="1">+'R4 Variations'!L44</f>
        <v>0</v>
      </c>
      <c r="M44" s="448">
        <f ca="1">+'R4 Variations'!M44</f>
        <v>0</v>
      </c>
      <c r="N44" s="448">
        <f ca="1">+'R4 Variations'!N44</f>
        <v>0</v>
      </c>
    </row>
    <row r="45" spans="1:14" x14ac:dyDescent="0.2">
      <c r="A45" s="5"/>
      <c r="B45" s="249"/>
      <c r="C45" s="383" t="str">
        <f ca="1">+'R4 Variations'!C45</f>
        <v/>
      </c>
      <c r="D45" s="489">
        <f ca="1">IF(ISNUMBER('R4 Variations'!D45),+'R4 Variations'!D45*LU_Escalation,0)</f>
        <v>0</v>
      </c>
      <c r="E45" s="820">
        <f ca="1">IF(ISNUMBER('R4 Variations'!E45),+'R4 Variations'!E45*LU_Escalation,0)</f>
        <v>0</v>
      </c>
      <c r="F45" s="489">
        <f ca="1">IF(ISNUMBER('R4 Variations'!F45),+'R4 Variations'!F45*LU_Escalation,0)</f>
        <v>0</v>
      </c>
      <c r="G45" s="489">
        <f ca="1">IF(ISNUMBER('R4 Variations'!G45),+'R4 Variations'!G45*LU_Escalation,0)</f>
        <v>0</v>
      </c>
      <c r="H45" s="489">
        <f ca="1">IF(ISNUMBER('R4 Variations'!H45),+'R4 Variations'!H45*LU_Escalation,0)</f>
        <v>0</v>
      </c>
      <c r="I45" s="489">
        <f ca="1">IF(ISNUMBER('R4 Variations'!I45),+'R4 Variations'!I45*LU_Escalation,0)</f>
        <v>0</v>
      </c>
      <c r="J45" s="489">
        <f ca="1">IF(ISNUMBER('R4 Variations'!J45),+'R4 Variations'!J45*LU_Escalation,0)</f>
        <v>0</v>
      </c>
      <c r="K45" s="489">
        <f ca="1">IF(ISNUMBER('R4 Variations'!K45),+'R4 Variations'!K45*LU_Escalation,0)</f>
        <v>0</v>
      </c>
      <c r="L45" s="512">
        <f>+'R4 Variations'!L45</f>
        <v>0</v>
      </c>
      <c r="M45" s="448" t="str">
        <f ca="1">+'R4 Variations'!M45</f>
        <v/>
      </c>
      <c r="N45" s="448" t="str">
        <f ca="1">+'R4 Variations'!N45</f>
        <v/>
      </c>
    </row>
    <row r="46" spans="1:14" x14ac:dyDescent="0.2">
      <c r="A46" s="5"/>
      <c r="B46" s="249"/>
      <c r="C46" s="383" t="str">
        <f ca="1">+'R4 Variations'!C46</f>
        <v/>
      </c>
      <c r="D46" s="489">
        <f ca="1">IF(ISNUMBER('R4 Variations'!D46),+'R4 Variations'!D46*LU_Escalation,0)</f>
        <v>0</v>
      </c>
      <c r="E46" s="820">
        <f ca="1">IF(ISNUMBER('R4 Variations'!E46),+'R4 Variations'!E46*LU_Escalation,0)</f>
        <v>0</v>
      </c>
      <c r="F46" s="489">
        <f ca="1">IF(ISNUMBER('R4 Variations'!F46),+'R4 Variations'!F46*LU_Escalation,0)</f>
        <v>0</v>
      </c>
      <c r="G46" s="489">
        <f ca="1">IF(ISNUMBER('R4 Variations'!G46),+'R4 Variations'!G46*LU_Escalation,0)</f>
        <v>0</v>
      </c>
      <c r="H46" s="489">
        <f ca="1">IF(ISNUMBER('R4 Variations'!H46),+'R4 Variations'!H46*LU_Escalation,0)</f>
        <v>0</v>
      </c>
      <c r="I46" s="489">
        <f ca="1">IF(ISNUMBER('R4 Variations'!I46),+'R4 Variations'!I46*LU_Escalation,0)</f>
        <v>0</v>
      </c>
      <c r="J46" s="489">
        <f ca="1">IF(ISNUMBER('R4 Variations'!J46),+'R4 Variations'!J46*LU_Escalation,0)</f>
        <v>0</v>
      </c>
      <c r="K46" s="489">
        <f ca="1">IF(ISNUMBER('R4 Variations'!K46),+'R4 Variations'!K46*LU_Escalation,0)</f>
        <v>0</v>
      </c>
      <c r="L46" s="512" t="str">
        <f ca="1">+'R4 Variations'!L46</f>
        <v/>
      </c>
      <c r="M46" s="448" t="str">
        <f ca="1">+'R4 Variations'!M46</f>
        <v/>
      </c>
      <c r="N46" s="448" t="str">
        <f ca="1">+'R4 Variations'!N46</f>
        <v/>
      </c>
    </row>
    <row r="47" spans="1:14" x14ac:dyDescent="0.2">
      <c r="A47" s="5"/>
      <c r="B47" s="249"/>
      <c r="C47" s="383" t="str">
        <f ca="1">+'R4 Variations'!C47</f>
        <v/>
      </c>
      <c r="D47" s="489">
        <f ca="1">IF(ISNUMBER('R4 Variations'!D47),+'R4 Variations'!D47*LU_Escalation,0)</f>
        <v>0</v>
      </c>
      <c r="E47" s="820">
        <f ca="1">IF(ISNUMBER('R4 Variations'!E47),+'R4 Variations'!E47*LU_Escalation,0)</f>
        <v>0</v>
      </c>
      <c r="F47" s="489">
        <f ca="1">IF(ISNUMBER('R4 Variations'!F47),+'R4 Variations'!F47*LU_Escalation,0)</f>
        <v>0</v>
      </c>
      <c r="G47" s="489">
        <f ca="1">IF(ISNUMBER('R4 Variations'!G47),+'R4 Variations'!G47*LU_Escalation,0)</f>
        <v>0</v>
      </c>
      <c r="H47" s="489">
        <f ca="1">IF(ISNUMBER('R4 Variations'!H47),+'R4 Variations'!H47*LU_Escalation,0)</f>
        <v>0</v>
      </c>
      <c r="I47" s="489">
        <f ca="1">IF(ISNUMBER('R4 Variations'!I47),+'R4 Variations'!I47*LU_Escalation,0)</f>
        <v>0</v>
      </c>
      <c r="J47" s="489">
        <f ca="1">IF(ISNUMBER('R4 Variations'!J47),+'R4 Variations'!J47*LU_Escalation,0)</f>
        <v>0</v>
      </c>
      <c r="K47" s="489">
        <f ca="1">IF(ISNUMBER('R4 Variations'!K47),+'R4 Variations'!K47*LU_Escalation,0)</f>
        <v>0</v>
      </c>
      <c r="L47" s="512" t="str">
        <f ca="1">+'R4 Variations'!L47</f>
        <v/>
      </c>
      <c r="M47" s="448" t="str">
        <f ca="1">+'R4 Variations'!M47</f>
        <v/>
      </c>
      <c r="N47" s="448" t="str">
        <f ca="1">+'R4 Variations'!N47</f>
        <v/>
      </c>
    </row>
    <row r="48" spans="1:14" x14ac:dyDescent="0.2">
      <c r="A48" s="5"/>
      <c r="B48" s="249"/>
      <c r="C48" s="383" t="str">
        <f ca="1">+'R4 Variations'!C48</f>
        <v/>
      </c>
      <c r="D48" s="489">
        <f ca="1">IF(ISNUMBER('R4 Variations'!D48),+'R4 Variations'!D48*LU_Escalation,0)</f>
        <v>0</v>
      </c>
      <c r="E48" s="820">
        <f ca="1">IF(ISNUMBER('R4 Variations'!E48),+'R4 Variations'!E48*LU_Escalation,0)</f>
        <v>0</v>
      </c>
      <c r="F48" s="489">
        <f ca="1">IF(ISNUMBER('R4 Variations'!F48),+'R4 Variations'!F48*LU_Escalation,0)</f>
        <v>0</v>
      </c>
      <c r="G48" s="489">
        <f ca="1">IF(ISNUMBER('R4 Variations'!G48),+'R4 Variations'!G48*LU_Escalation,0)</f>
        <v>0</v>
      </c>
      <c r="H48" s="489">
        <f ca="1">IF(ISNUMBER('R4 Variations'!H48),+'R4 Variations'!H48*LU_Escalation,0)</f>
        <v>0</v>
      </c>
      <c r="I48" s="489">
        <f ca="1">IF(ISNUMBER('R4 Variations'!I48),+'R4 Variations'!I48*LU_Escalation,0)</f>
        <v>0</v>
      </c>
      <c r="J48" s="489">
        <f ca="1">IF(ISNUMBER('R4 Variations'!J48),+'R4 Variations'!J48*LU_Escalation,0)</f>
        <v>0</v>
      </c>
      <c r="K48" s="489">
        <f ca="1">IF(ISNUMBER('R4 Variations'!K48),+'R4 Variations'!K48*LU_Escalation,0)</f>
        <v>0</v>
      </c>
      <c r="L48" s="512" t="str">
        <f ca="1">+'R4 Variations'!L48</f>
        <v/>
      </c>
      <c r="M48" s="448" t="str">
        <f ca="1">+'R4 Variations'!M48</f>
        <v/>
      </c>
      <c r="N48" s="448" t="str">
        <f ca="1">+'R4 Variations'!N48</f>
        <v/>
      </c>
    </row>
    <row r="49" spans="1:14" x14ac:dyDescent="0.2">
      <c r="A49" s="5"/>
      <c r="B49" s="249"/>
      <c r="C49" s="383" t="str">
        <f ca="1">+'R4 Variations'!C49</f>
        <v/>
      </c>
      <c r="D49" s="489">
        <f ca="1">IF(ISNUMBER('R4 Variations'!D49),+'R4 Variations'!D49*LU_Escalation,0)</f>
        <v>0</v>
      </c>
      <c r="E49" s="820">
        <f ca="1">IF(ISNUMBER('R4 Variations'!E49),+'R4 Variations'!E49*LU_Escalation,0)</f>
        <v>0</v>
      </c>
      <c r="F49" s="489">
        <f ca="1">IF(ISNUMBER('R4 Variations'!F49),+'R4 Variations'!F49*LU_Escalation,0)</f>
        <v>0</v>
      </c>
      <c r="G49" s="489">
        <f ca="1">IF(ISNUMBER('R4 Variations'!G49),+'R4 Variations'!G49*LU_Escalation,0)</f>
        <v>0</v>
      </c>
      <c r="H49" s="489">
        <f ca="1">IF(ISNUMBER('R4 Variations'!H49),+'R4 Variations'!H49*LU_Escalation,0)</f>
        <v>0</v>
      </c>
      <c r="I49" s="489">
        <f ca="1">IF(ISNUMBER('R4 Variations'!I49),+'R4 Variations'!I49*LU_Escalation,0)</f>
        <v>0</v>
      </c>
      <c r="J49" s="489">
        <f ca="1">IF(ISNUMBER('R4 Variations'!J49),+'R4 Variations'!J49*LU_Escalation,0)</f>
        <v>0</v>
      </c>
      <c r="K49" s="489">
        <f ca="1">IF(ISNUMBER('R4 Variations'!K49),+'R4 Variations'!K49*LU_Escalation,0)</f>
        <v>0</v>
      </c>
      <c r="L49" s="512" t="str">
        <f ca="1">+'R4 Variations'!L49</f>
        <v/>
      </c>
      <c r="M49" s="448" t="str">
        <f ca="1">+'R4 Variations'!M49</f>
        <v/>
      </c>
      <c r="N49" s="448" t="str">
        <f ca="1">+'R4 Variations'!N49</f>
        <v/>
      </c>
    </row>
    <row r="50" spans="1:14" x14ac:dyDescent="0.2">
      <c r="A50" s="5"/>
      <c r="B50" s="249"/>
      <c r="C50" s="383" t="str">
        <f ca="1">+'R4 Variations'!C50</f>
        <v/>
      </c>
      <c r="D50" s="489">
        <f ca="1">IF(ISNUMBER('R4 Variations'!D50),+'R4 Variations'!D50*LU_Escalation,0)</f>
        <v>0</v>
      </c>
      <c r="E50" s="820">
        <f ca="1">IF(ISNUMBER('R4 Variations'!E50),+'R4 Variations'!E50*LU_Escalation,0)</f>
        <v>0</v>
      </c>
      <c r="F50" s="489">
        <f ca="1">IF(ISNUMBER('R4 Variations'!F50),+'R4 Variations'!F50*LU_Escalation,0)</f>
        <v>0</v>
      </c>
      <c r="G50" s="489">
        <f ca="1">IF(ISNUMBER('R4 Variations'!G50),+'R4 Variations'!G50*LU_Escalation,0)</f>
        <v>0</v>
      </c>
      <c r="H50" s="489">
        <f ca="1">IF(ISNUMBER('R4 Variations'!H50),+'R4 Variations'!H50*LU_Escalation,0)</f>
        <v>0</v>
      </c>
      <c r="I50" s="489">
        <f ca="1">IF(ISNUMBER('R4 Variations'!I50),+'R4 Variations'!I50*LU_Escalation,0)</f>
        <v>0</v>
      </c>
      <c r="J50" s="489">
        <f ca="1">IF(ISNUMBER('R4 Variations'!J50),+'R4 Variations'!J50*LU_Escalation,0)</f>
        <v>0</v>
      </c>
      <c r="K50" s="489">
        <f ca="1">IF(ISNUMBER('R4 Variations'!K50),+'R4 Variations'!K50*LU_Escalation,0)</f>
        <v>0</v>
      </c>
      <c r="L50" s="512" t="str">
        <f ca="1">+'R4 Variations'!L50</f>
        <v/>
      </c>
      <c r="M50" s="448" t="str">
        <f ca="1">+'R4 Variations'!M50</f>
        <v/>
      </c>
      <c r="N50" s="448" t="str">
        <f ca="1">+'R4 Variations'!N50</f>
        <v/>
      </c>
    </row>
    <row r="51" spans="1:14" x14ac:dyDescent="0.2">
      <c r="A51" s="5"/>
      <c r="B51" s="249"/>
      <c r="C51" s="383" t="str">
        <f ca="1">+'R4 Variations'!C51</f>
        <v/>
      </c>
      <c r="D51" s="489">
        <f ca="1">IF(ISNUMBER('R4 Variations'!D51),+'R4 Variations'!D51*LU_Escalation,0)</f>
        <v>0</v>
      </c>
      <c r="E51" s="820">
        <f ca="1">IF(ISNUMBER('R4 Variations'!E51),+'R4 Variations'!E51*LU_Escalation,0)</f>
        <v>0</v>
      </c>
      <c r="F51" s="489">
        <f ca="1">IF(ISNUMBER('R4 Variations'!F51),+'R4 Variations'!F51*LU_Escalation,0)</f>
        <v>0</v>
      </c>
      <c r="G51" s="489">
        <f ca="1">IF(ISNUMBER('R4 Variations'!G51),+'R4 Variations'!G51*LU_Escalation,0)</f>
        <v>0</v>
      </c>
      <c r="H51" s="489">
        <f ca="1">IF(ISNUMBER('R4 Variations'!H51),+'R4 Variations'!H51*LU_Escalation,0)</f>
        <v>0</v>
      </c>
      <c r="I51" s="489">
        <f ca="1">IF(ISNUMBER('R4 Variations'!I51),+'R4 Variations'!I51*LU_Escalation,0)</f>
        <v>0</v>
      </c>
      <c r="J51" s="489">
        <f ca="1">IF(ISNUMBER('R4 Variations'!J51),+'R4 Variations'!J51*LU_Escalation,0)</f>
        <v>0</v>
      </c>
      <c r="K51" s="489">
        <f ca="1">IF(ISNUMBER('R4 Variations'!K51),+'R4 Variations'!K51*LU_Escalation,0)</f>
        <v>0</v>
      </c>
      <c r="L51" s="512" t="str">
        <f ca="1">+'R4 Variations'!L51</f>
        <v/>
      </c>
      <c r="M51" s="448" t="str">
        <f ca="1">+'R4 Variations'!M51</f>
        <v/>
      </c>
      <c r="N51" s="448" t="str">
        <f ca="1">+'R4 Variations'!N51</f>
        <v/>
      </c>
    </row>
    <row r="52" spans="1:14" x14ac:dyDescent="0.2">
      <c r="A52" s="5"/>
      <c r="B52" s="249"/>
      <c r="C52" s="383" t="str">
        <f ca="1">+'R4 Variations'!C52</f>
        <v/>
      </c>
      <c r="D52" s="489">
        <f ca="1">IF(ISNUMBER('R4 Variations'!D52),+'R4 Variations'!D52*LU_Escalation,0)</f>
        <v>0</v>
      </c>
      <c r="E52" s="820">
        <f ca="1">IF(ISNUMBER('R4 Variations'!E52),+'R4 Variations'!E52*LU_Escalation,0)</f>
        <v>0</v>
      </c>
      <c r="F52" s="489">
        <f ca="1">IF(ISNUMBER('R4 Variations'!F52),+'R4 Variations'!F52*LU_Escalation,0)</f>
        <v>0</v>
      </c>
      <c r="G52" s="489">
        <f ca="1">IF(ISNUMBER('R4 Variations'!G52),+'R4 Variations'!G52*LU_Escalation,0)</f>
        <v>0</v>
      </c>
      <c r="H52" s="489">
        <f ca="1">IF(ISNUMBER('R4 Variations'!H52),+'R4 Variations'!H52*LU_Escalation,0)</f>
        <v>0</v>
      </c>
      <c r="I52" s="489">
        <f ca="1">IF(ISNUMBER('R4 Variations'!I52),+'R4 Variations'!I52*LU_Escalation,0)</f>
        <v>0</v>
      </c>
      <c r="J52" s="489">
        <f ca="1">IF(ISNUMBER('R4 Variations'!J52),+'R4 Variations'!J52*LU_Escalation,0)</f>
        <v>0</v>
      </c>
      <c r="K52" s="489">
        <f ca="1">IF(ISNUMBER('R4 Variations'!K52),+'R4 Variations'!K52*LU_Escalation,0)</f>
        <v>0</v>
      </c>
      <c r="L52" s="512" t="str">
        <f ca="1">+'R4 Variations'!L52</f>
        <v/>
      </c>
      <c r="M52" s="448" t="str">
        <f ca="1">+'R4 Variations'!M52</f>
        <v/>
      </c>
      <c r="N52" s="448" t="str">
        <f ca="1">+'R4 Variations'!N52</f>
        <v/>
      </c>
    </row>
    <row r="53" spans="1:14" x14ac:dyDescent="0.2">
      <c r="A53" s="5"/>
      <c r="B53" s="249"/>
      <c r="C53" s="383" t="str">
        <f ca="1">+'R4 Variations'!C53</f>
        <v/>
      </c>
      <c r="D53" s="489">
        <f ca="1">IF(ISNUMBER('R4 Variations'!D53),+'R4 Variations'!D53*LU_Escalation,0)</f>
        <v>0</v>
      </c>
      <c r="E53" s="820">
        <f ca="1">IF(ISNUMBER('R4 Variations'!E53),+'R4 Variations'!E53*LU_Escalation,0)</f>
        <v>0</v>
      </c>
      <c r="F53" s="489">
        <f ca="1">IF(ISNUMBER('R4 Variations'!F53),+'R4 Variations'!F53*LU_Escalation,0)</f>
        <v>0</v>
      </c>
      <c r="G53" s="489">
        <f ca="1">IF(ISNUMBER('R4 Variations'!G53),+'R4 Variations'!G53*LU_Escalation,0)</f>
        <v>0</v>
      </c>
      <c r="H53" s="489">
        <f ca="1">IF(ISNUMBER('R4 Variations'!H53),+'R4 Variations'!H53*LU_Escalation,0)</f>
        <v>0</v>
      </c>
      <c r="I53" s="489">
        <f ca="1">IF(ISNUMBER('R4 Variations'!I53),+'R4 Variations'!I53*LU_Escalation,0)</f>
        <v>0</v>
      </c>
      <c r="J53" s="489">
        <f ca="1">IF(ISNUMBER('R4 Variations'!J53),+'R4 Variations'!J53*LU_Escalation,0)</f>
        <v>0</v>
      </c>
      <c r="K53" s="489">
        <f ca="1">IF(ISNUMBER('R4 Variations'!K53),+'R4 Variations'!K53*LU_Escalation,0)</f>
        <v>0</v>
      </c>
      <c r="L53" s="512" t="str">
        <f ca="1">+'R4 Variations'!L53</f>
        <v/>
      </c>
      <c r="M53" s="448" t="str">
        <f ca="1">+'R4 Variations'!M53</f>
        <v/>
      </c>
      <c r="N53" s="448" t="str">
        <f ca="1">+'R4 Variations'!N53</f>
        <v/>
      </c>
    </row>
    <row r="54" spans="1:14" x14ac:dyDescent="0.2">
      <c r="A54" s="5"/>
      <c r="B54" s="249"/>
      <c r="C54" s="383"/>
      <c r="D54" s="327"/>
      <c r="E54" s="506"/>
      <c r="F54" s="327"/>
      <c r="G54" s="327"/>
      <c r="H54" s="327"/>
      <c r="I54" s="327"/>
      <c r="J54" s="327"/>
      <c r="K54" s="506"/>
      <c r="L54" s="512"/>
      <c r="M54" s="448"/>
      <c r="N54" s="448"/>
    </row>
    <row r="55" spans="1:14" x14ac:dyDescent="0.2">
      <c r="A55" s="5"/>
      <c r="B55" s="249" t="str">
        <f ca="1">+'I-4 History'!B43</f>
        <v>DA-5</v>
      </c>
      <c r="C55" s="14" t="str">
        <f ca="1">+'I-4 History'!C43</f>
        <v>Strategic Asset Management</v>
      </c>
      <c r="D55" s="327"/>
      <c r="E55" s="506"/>
      <c r="F55" s="327"/>
      <c r="G55" s="327"/>
      <c r="H55" s="327"/>
      <c r="I55" s="327"/>
      <c r="J55" s="327"/>
      <c r="K55" s="506"/>
      <c r="L55" s="512"/>
      <c r="M55" s="448"/>
      <c r="N55" s="448"/>
    </row>
    <row r="56" spans="1:14" x14ac:dyDescent="0.2">
      <c r="A56" s="5"/>
      <c r="B56" s="249"/>
      <c r="C56" s="383" t="str">
        <f ca="1">+'R4 Variations'!C56</f>
        <v>Step Change</v>
      </c>
      <c r="D56" s="489">
        <f ca="1">IF(ISNUMBER('R4 Variations'!D56),+'R4 Variations'!D56*LU_Escalation,0)</f>
        <v>0</v>
      </c>
      <c r="E56" s="820">
        <f ca="1">IF(ISNUMBER('R4 Variations'!E56),+'R4 Variations'!E56*LU_Escalation,0)</f>
        <v>0</v>
      </c>
      <c r="F56" s="489">
        <f ca="1">IF(ISNUMBER('R4 Variations'!F56),+'R4 Variations'!F56*LU_Escalation,0)</f>
        <v>0</v>
      </c>
      <c r="G56" s="489">
        <f ca="1">IF(ISNUMBER('R4 Variations'!G56),+'R4 Variations'!G56*LU_Escalation,0)</f>
        <v>0</v>
      </c>
      <c r="H56" s="489">
        <f ca="1">IF(ISNUMBER('R4 Variations'!H56),+'R4 Variations'!H56*LU_Escalation,0)</f>
        <v>0</v>
      </c>
      <c r="I56" s="489">
        <f ca="1">IF(ISNUMBER('R4 Variations'!I56),+'R4 Variations'!I56*LU_Escalation,0)</f>
        <v>0</v>
      </c>
      <c r="J56" s="489">
        <f ca="1">IF(ISNUMBER('R4 Variations'!J56),+'R4 Variations'!J56*LU_Escalation,0)</f>
        <v>0</v>
      </c>
      <c r="K56" s="489">
        <f ca="1">IF(ISNUMBER('R4 Variations'!K56),+'R4 Variations'!K56*LU_Escalation,0)</f>
        <v>0</v>
      </c>
      <c r="L56" s="512">
        <f ca="1">+'R4 Variations'!L56</f>
        <v>0</v>
      </c>
      <c r="M56" s="448">
        <f ca="1">+'R4 Variations'!M56</f>
        <v>0</v>
      </c>
      <c r="N56" s="448">
        <f ca="1">+'R4 Variations'!N56</f>
        <v>0</v>
      </c>
    </row>
    <row r="57" spans="1:14" x14ac:dyDescent="0.2">
      <c r="A57" s="5"/>
      <c r="B57" s="249"/>
      <c r="C57" s="383" t="str">
        <f ca="1">+'R4 Variations'!C57</f>
        <v/>
      </c>
      <c r="D57" s="489">
        <f ca="1">IF(ISNUMBER('R4 Variations'!D57),+'R4 Variations'!D57*LU_Escalation,0)</f>
        <v>0</v>
      </c>
      <c r="E57" s="820">
        <f ca="1">IF(ISNUMBER('R4 Variations'!E57),+'R4 Variations'!E57*LU_Escalation,0)</f>
        <v>0</v>
      </c>
      <c r="F57" s="489">
        <f ca="1">IF(ISNUMBER('R4 Variations'!F57),+'R4 Variations'!F57*LU_Escalation,0)</f>
        <v>0</v>
      </c>
      <c r="G57" s="489">
        <f ca="1">IF(ISNUMBER('R4 Variations'!G57),+'R4 Variations'!G57*LU_Escalation,0)</f>
        <v>0</v>
      </c>
      <c r="H57" s="489">
        <f ca="1">IF(ISNUMBER('R4 Variations'!H57),+'R4 Variations'!H57*LU_Escalation,0)</f>
        <v>0</v>
      </c>
      <c r="I57" s="489">
        <f ca="1">IF(ISNUMBER('R4 Variations'!I57),+'R4 Variations'!I57*LU_Escalation,0)</f>
        <v>0</v>
      </c>
      <c r="J57" s="489">
        <f ca="1">IF(ISNUMBER('R4 Variations'!J57),+'R4 Variations'!J57*LU_Escalation,0)</f>
        <v>0</v>
      </c>
      <c r="K57" s="489">
        <f ca="1">IF(ISNUMBER('R4 Variations'!K57),+'R4 Variations'!K57*LU_Escalation,0)</f>
        <v>0</v>
      </c>
      <c r="L57" s="512" t="str">
        <f ca="1">+'R4 Variations'!L57</f>
        <v/>
      </c>
      <c r="M57" s="448" t="str">
        <f ca="1">+'R4 Variations'!M57</f>
        <v/>
      </c>
      <c r="N57" s="448" t="str">
        <f ca="1">+'R4 Variations'!N57</f>
        <v/>
      </c>
    </row>
    <row r="58" spans="1:14" x14ac:dyDescent="0.2">
      <c r="A58" s="5"/>
      <c r="B58" s="249"/>
      <c r="C58" s="383" t="str">
        <f ca="1">+'R4 Variations'!C58</f>
        <v/>
      </c>
      <c r="D58" s="489">
        <f ca="1">IF(ISNUMBER('R4 Variations'!D58),+'R4 Variations'!D58*LU_Escalation,0)</f>
        <v>0</v>
      </c>
      <c r="E58" s="820">
        <f ca="1">IF(ISNUMBER('R4 Variations'!E58),+'R4 Variations'!E58*LU_Escalation,0)</f>
        <v>0</v>
      </c>
      <c r="F58" s="489">
        <f ca="1">IF(ISNUMBER('R4 Variations'!F58),+'R4 Variations'!F58*LU_Escalation,0)</f>
        <v>0</v>
      </c>
      <c r="G58" s="489">
        <f ca="1">IF(ISNUMBER('R4 Variations'!G58),+'R4 Variations'!G58*LU_Escalation,0)</f>
        <v>0</v>
      </c>
      <c r="H58" s="489">
        <f ca="1">IF(ISNUMBER('R4 Variations'!H58),+'R4 Variations'!H58*LU_Escalation,0)</f>
        <v>0</v>
      </c>
      <c r="I58" s="489">
        <f ca="1">IF(ISNUMBER('R4 Variations'!I58),+'R4 Variations'!I58*LU_Escalation,0)</f>
        <v>0</v>
      </c>
      <c r="J58" s="489">
        <f ca="1">IF(ISNUMBER('R4 Variations'!J58),+'R4 Variations'!J58*LU_Escalation,0)</f>
        <v>0</v>
      </c>
      <c r="K58" s="489">
        <f ca="1">IF(ISNUMBER('R4 Variations'!K58),+'R4 Variations'!K58*LU_Escalation,0)</f>
        <v>0</v>
      </c>
      <c r="L58" s="512" t="str">
        <f ca="1">+'R4 Variations'!L58</f>
        <v/>
      </c>
      <c r="M58" s="448" t="str">
        <f ca="1">+'R4 Variations'!M58</f>
        <v/>
      </c>
      <c r="N58" s="448" t="str">
        <f ca="1">+'R4 Variations'!N58</f>
        <v/>
      </c>
    </row>
    <row r="59" spans="1:14" x14ac:dyDescent="0.2">
      <c r="A59" s="5"/>
      <c r="B59" s="249"/>
      <c r="C59" s="383" t="str">
        <f ca="1">+'R4 Variations'!C59</f>
        <v/>
      </c>
      <c r="D59" s="489">
        <f ca="1">IF(ISNUMBER('R4 Variations'!D59),+'R4 Variations'!D59*LU_Escalation,0)</f>
        <v>0</v>
      </c>
      <c r="E59" s="820">
        <f ca="1">IF(ISNUMBER('R4 Variations'!E59),+'R4 Variations'!E59*LU_Escalation,0)</f>
        <v>0</v>
      </c>
      <c r="F59" s="489">
        <f ca="1">IF(ISNUMBER('R4 Variations'!F59),+'R4 Variations'!F59*LU_Escalation,0)</f>
        <v>0</v>
      </c>
      <c r="G59" s="489">
        <f ca="1">IF(ISNUMBER('R4 Variations'!G59),+'R4 Variations'!G59*LU_Escalation,0)</f>
        <v>0</v>
      </c>
      <c r="H59" s="489">
        <f ca="1">IF(ISNUMBER('R4 Variations'!H59),+'R4 Variations'!H59*LU_Escalation,0)</f>
        <v>0</v>
      </c>
      <c r="I59" s="489">
        <f ca="1">IF(ISNUMBER('R4 Variations'!I59),+'R4 Variations'!I59*LU_Escalation,0)</f>
        <v>0</v>
      </c>
      <c r="J59" s="489">
        <f ca="1">IF(ISNUMBER('R4 Variations'!J59),+'R4 Variations'!J59*LU_Escalation,0)</f>
        <v>0</v>
      </c>
      <c r="K59" s="489">
        <f ca="1">IF(ISNUMBER('R4 Variations'!K59),+'R4 Variations'!K59*LU_Escalation,0)</f>
        <v>0</v>
      </c>
      <c r="L59" s="512" t="str">
        <f ca="1">+'R4 Variations'!L59</f>
        <v/>
      </c>
      <c r="M59" s="448" t="str">
        <f ca="1">+'R4 Variations'!M59</f>
        <v/>
      </c>
      <c r="N59" s="448" t="str">
        <f ca="1">+'R4 Variations'!N59</f>
        <v/>
      </c>
    </row>
    <row r="60" spans="1:14" x14ac:dyDescent="0.2">
      <c r="A60" s="5"/>
      <c r="B60" s="249"/>
      <c r="C60" s="383" t="str">
        <f ca="1">+'R4 Variations'!C60</f>
        <v/>
      </c>
      <c r="D60" s="489">
        <f ca="1">IF(ISNUMBER('R4 Variations'!D60),+'R4 Variations'!D60*LU_Escalation,0)</f>
        <v>0</v>
      </c>
      <c r="E60" s="820">
        <f ca="1">IF(ISNUMBER('R4 Variations'!E60),+'R4 Variations'!E60*LU_Escalation,0)</f>
        <v>0</v>
      </c>
      <c r="F60" s="489">
        <f ca="1">IF(ISNUMBER('R4 Variations'!F60),+'R4 Variations'!F60*LU_Escalation,0)</f>
        <v>0</v>
      </c>
      <c r="G60" s="489">
        <f ca="1">IF(ISNUMBER('R4 Variations'!G60),+'R4 Variations'!G60*LU_Escalation,0)</f>
        <v>0</v>
      </c>
      <c r="H60" s="489">
        <f ca="1">IF(ISNUMBER('R4 Variations'!H60),+'R4 Variations'!H60*LU_Escalation,0)</f>
        <v>0</v>
      </c>
      <c r="I60" s="489">
        <f ca="1">IF(ISNUMBER('R4 Variations'!I60),+'R4 Variations'!I60*LU_Escalation,0)</f>
        <v>0</v>
      </c>
      <c r="J60" s="489">
        <f ca="1">IF(ISNUMBER('R4 Variations'!J60),+'R4 Variations'!J60*LU_Escalation,0)</f>
        <v>0</v>
      </c>
      <c r="K60" s="489">
        <f ca="1">IF(ISNUMBER('R4 Variations'!K60),+'R4 Variations'!K60*LU_Escalation,0)</f>
        <v>0</v>
      </c>
      <c r="L60" s="512" t="str">
        <f ca="1">+'R4 Variations'!L60</f>
        <v/>
      </c>
      <c r="M60" s="448" t="str">
        <f ca="1">+'R4 Variations'!M60</f>
        <v/>
      </c>
      <c r="N60" s="448" t="str">
        <f ca="1">+'R4 Variations'!N60</f>
        <v/>
      </c>
    </row>
    <row r="61" spans="1:14" x14ac:dyDescent="0.2">
      <c r="A61" s="5"/>
      <c r="B61" s="249"/>
      <c r="C61" s="383" t="str">
        <f ca="1">+'R4 Variations'!C61</f>
        <v/>
      </c>
      <c r="D61" s="489">
        <f ca="1">IF(ISNUMBER('R4 Variations'!D61),+'R4 Variations'!D61*LU_Escalation,0)</f>
        <v>0</v>
      </c>
      <c r="E61" s="820">
        <f ca="1">IF(ISNUMBER('R4 Variations'!E61),+'R4 Variations'!E61*LU_Escalation,0)</f>
        <v>0</v>
      </c>
      <c r="F61" s="489">
        <f ca="1">IF(ISNUMBER('R4 Variations'!F61),+'R4 Variations'!F61*LU_Escalation,0)</f>
        <v>0</v>
      </c>
      <c r="G61" s="489">
        <f ca="1">IF(ISNUMBER('R4 Variations'!G61),+'R4 Variations'!G61*LU_Escalation,0)</f>
        <v>0</v>
      </c>
      <c r="H61" s="489">
        <f ca="1">IF(ISNUMBER('R4 Variations'!H61),+'R4 Variations'!H61*LU_Escalation,0)</f>
        <v>0</v>
      </c>
      <c r="I61" s="489">
        <f ca="1">IF(ISNUMBER('R4 Variations'!I61),+'R4 Variations'!I61*LU_Escalation,0)</f>
        <v>0</v>
      </c>
      <c r="J61" s="489">
        <f ca="1">IF(ISNUMBER('R4 Variations'!J61),+'R4 Variations'!J61*LU_Escalation,0)</f>
        <v>0</v>
      </c>
      <c r="K61" s="489">
        <f ca="1">IF(ISNUMBER('R4 Variations'!K61),+'R4 Variations'!K61*LU_Escalation,0)</f>
        <v>0</v>
      </c>
      <c r="L61" s="512" t="str">
        <f ca="1">+'R4 Variations'!L61</f>
        <v/>
      </c>
      <c r="M61" s="448" t="str">
        <f ca="1">+'R4 Variations'!M61</f>
        <v/>
      </c>
      <c r="N61" s="448" t="str">
        <f ca="1">+'R4 Variations'!N61</f>
        <v/>
      </c>
    </row>
    <row r="62" spans="1:14" x14ac:dyDescent="0.2">
      <c r="A62" s="5"/>
      <c r="B62" s="249"/>
      <c r="C62" s="383" t="str">
        <f ca="1">+'R4 Variations'!C62</f>
        <v/>
      </c>
      <c r="D62" s="489">
        <f ca="1">IF(ISNUMBER('R4 Variations'!D62),+'R4 Variations'!D62*LU_Escalation,0)</f>
        <v>0</v>
      </c>
      <c r="E62" s="820">
        <f ca="1">IF(ISNUMBER('R4 Variations'!E62),+'R4 Variations'!E62*LU_Escalation,0)</f>
        <v>0</v>
      </c>
      <c r="F62" s="489">
        <f ca="1">IF(ISNUMBER('R4 Variations'!F62),+'R4 Variations'!F62*LU_Escalation,0)</f>
        <v>0</v>
      </c>
      <c r="G62" s="489">
        <f ca="1">IF(ISNUMBER('R4 Variations'!G62),+'R4 Variations'!G62*LU_Escalation,0)</f>
        <v>0</v>
      </c>
      <c r="H62" s="489">
        <f ca="1">IF(ISNUMBER('R4 Variations'!H62),+'R4 Variations'!H62*LU_Escalation,0)</f>
        <v>0</v>
      </c>
      <c r="I62" s="489">
        <f ca="1">IF(ISNUMBER('R4 Variations'!I62),+'R4 Variations'!I62*LU_Escalation,0)</f>
        <v>0</v>
      </c>
      <c r="J62" s="489">
        <f ca="1">IF(ISNUMBER('R4 Variations'!J62),+'R4 Variations'!J62*LU_Escalation,0)</f>
        <v>0</v>
      </c>
      <c r="K62" s="489">
        <f ca="1">IF(ISNUMBER('R4 Variations'!K62),+'R4 Variations'!K62*LU_Escalation,0)</f>
        <v>0</v>
      </c>
      <c r="L62" s="512" t="str">
        <f ca="1">+'R4 Variations'!L62</f>
        <v/>
      </c>
      <c r="M62" s="448" t="str">
        <f ca="1">+'R4 Variations'!M62</f>
        <v/>
      </c>
      <c r="N62" s="448" t="str">
        <f ca="1">+'R4 Variations'!N62</f>
        <v/>
      </c>
    </row>
    <row r="63" spans="1:14" x14ac:dyDescent="0.2">
      <c r="A63" s="5"/>
      <c r="B63" s="249"/>
      <c r="C63" s="383" t="str">
        <f ca="1">+'R4 Variations'!C63</f>
        <v/>
      </c>
      <c r="D63" s="489">
        <f ca="1">IF(ISNUMBER('R4 Variations'!D63),+'R4 Variations'!D63*LU_Escalation,0)</f>
        <v>0</v>
      </c>
      <c r="E63" s="820">
        <f ca="1">IF(ISNUMBER('R4 Variations'!E63),+'R4 Variations'!E63*LU_Escalation,0)</f>
        <v>0</v>
      </c>
      <c r="F63" s="489">
        <f ca="1">IF(ISNUMBER('R4 Variations'!F63),+'R4 Variations'!F63*LU_Escalation,0)</f>
        <v>0</v>
      </c>
      <c r="G63" s="489">
        <f ca="1">IF(ISNUMBER('R4 Variations'!G63),+'R4 Variations'!G63*LU_Escalation,0)</f>
        <v>0</v>
      </c>
      <c r="H63" s="489">
        <f ca="1">IF(ISNUMBER('R4 Variations'!H63),+'R4 Variations'!H63*LU_Escalation,0)</f>
        <v>0</v>
      </c>
      <c r="I63" s="489">
        <f ca="1">IF(ISNUMBER('R4 Variations'!I63),+'R4 Variations'!I63*LU_Escalation,0)</f>
        <v>0</v>
      </c>
      <c r="J63" s="489">
        <f ca="1">IF(ISNUMBER('R4 Variations'!J63),+'R4 Variations'!J63*LU_Escalation,0)</f>
        <v>0</v>
      </c>
      <c r="K63" s="489">
        <f ca="1">IF(ISNUMBER('R4 Variations'!K63),+'R4 Variations'!K63*LU_Escalation,0)</f>
        <v>0</v>
      </c>
      <c r="L63" s="512" t="str">
        <f ca="1">+'R4 Variations'!L63</f>
        <v/>
      </c>
      <c r="M63" s="448" t="str">
        <f ca="1">+'R4 Variations'!M63</f>
        <v/>
      </c>
      <c r="N63" s="448" t="str">
        <f ca="1">+'R4 Variations'!N63</f>
        <v/>
      </c>
    </row>
    <row r="64" spans="1:14" x14ac:dyDescent="0.2">
      <c r="A64" s="5"/>
      <c r="B64" s="249"/>
      <c r="C64" s="383" t="str">
        <f ca="1">+'R4 Variations'!C64</f>
        <v/>
      </c>
      <c r="D64" s="489">
        <f ca="1">IF(ISNUMBER('R4 Variations'!D64),+'R4 Variations'!D64*LU_Escalation,0)</f>
        <v>0</v>
      </c>
      <c r="E64" s="820">
        <f ca="1">IF(ISNUMBER('R4 Variations'!E64),+'R4 Variations'!E64*LU_Escalation,0)</f>
        <v>0</v>
      </c>
      <c r="F64" s="489">
        <f ca="1">IF(ISNUMBER('R4 Variations'!F64),+'R4 Variations'!F64*LU_Escalation,0)</f>
        <v>0</v>
      </c>
      <c r="G64" s="489">
        <f ca="1">IF(ISNUMBER('R4 Variations'!G64),+'R4 Variations'!G64*LU_Escalation,0)</f>
        <v>0</v>
      </c>
      <c r="H64" s="489">
        <f ca="1">IF(ISNUMBER('R4 Variations'!H64),+'R4 Variations'!H64*LU_Escalation,0)</f>
        <v>0</v>
      </c>
      <c r="I64" s="489">
        <f ca="1">IF(ISNUMBER('R4 Variations'!I64),+'R4 Variations'!I64*LU_Escalation,0)</f>
        <v>0</v>
      </c>
      <c r="J64" s="489">
        <f ca="1">IF(ISNUMBER('R4 Variations'!J64),+'R4 Variations'!J64*LU_Escalation,0)</f>
        <v>0</v>
      </c>
      <c r="K64" s="489">
        <f ca="1">IF(ISNUMBER('R4 Variations'!K64),+'R4 Variations'!K64*LU_Escalation,0)</f>
        <v>0</v>
      </c>
      <c r="L64" s="512" t="str">
        <f ca="1">+'R4 Variations'!L64</f>
        <v/>
      </c>
      <c r="M64" s="448" t="str">
        <f ca="1">+'R4 Variations'!M64</f>
        <v/>
      </c>
      <c r="N64" s="448" t="str">
        <f ca="1">+'R4 Variations'!N64</f>
        <v/>
      </c>
    </row>
    <row r="65" spans="1:14" x14ac:dyDescent="0.2">
      <c r="A65" s="5"/>
      <c r="B65" s="249"/>
      <c r="C65" s="383" t="str">
        <f ca="1">+'R4 Variations'!C65</f>
        <v/>
      </c>
      <c r="D65" s="489">
        <f ca="1">IF(ISNUMBER('R4 Variations'!D65),+'R4 Variations'!D65*LU_Escalation,0)</f>
        <v>0</v>
      </c>
      <c r="E65" s="820">
        <f ca="1">IF(ISNUMBER('R4 Variations'!E65),+'R4 Variations'!E65*LU_Escalation,0)</f>
        <v>0</v>
      </c>
      <c r="F65" s="489">
        <f ca="1">IF(ISNUMBER('R4 Variations'!F65),+'R4 Variations'!F65*LU_Escalation,0)</f>
        <v>0</v>
      </c>
      <c r="G65" s="489">
        <f ca="1">IF(ISNUMBER('R4 Variations'!G65),+'R4 Variations'!G65*LU_Escalation,0)</f>
        <v>0</v>
      </c>
      <c r="H65" s="489">
        <f ca="1">IF(ISNUMBER('R4 Variations'!H65),+'R4 Variations'!H65*LU_Escalation,0)</f>
        <v>0</v>
      </c>
      <c r="I65" s="489">
        <f ca="1">IF(ISNUMBER('R4 Variations'!I65),+'R4 Variations'!I65*LU_Escalation,0)</f>
        <v>0</v>
      </c>
      <c r="J65" s="489">
        <f ca="1">IF(ISNUMBER('R4 Variations'!J65),+'R4 Variations'!J65*LU_Escalation,0)</f>
        <v>0</v>
      </c>
      <c r="K65" s="489">
        <f ca="1">IF(ISNUMBER('R4 Variations'!K65),+'R4 Variations'!K65*LU_Escalation,0)</f>
        <v>0</v>
      </c>
      <c r="L65" s="512" t="str">
        <f ca="1">+'R4 Variations'!L65</f>
        <v/>
      </c>
      <c r="M65" s="448" t="str">
        <f ca="1">+'R4 Variations'!M65</f>
        <v/>
      </c>
      <c r="N65" s="448" t="str">
        <f ca="1">+'R4 Variations'!N65</f>
        <v/>
      </c>
    </row>
    <row r="66" spans="1:14" x14ac:dyDescent="0.2">
      <c r="A66" s="5"/>
      <c r="B66" s="249"/>
      <c r="C66" s="383"/>
      <c r="D66" s="489"/>
      <c r="E66" s="505"/>
      <c r="F66" s="489"/>
      <c r="G66" s="490"/>
      <c r="H66" s="490"/>
      <c r="I66" s="490"/>
      <c r="J66" s="490"/>
      <c r="K66" s="505"/>
      <c r="L66" s="512"/>
      <c r="M66" s="448"/>
      <c r="N66" s="448"/>
    </row>
    <row r="67" spans="1:14" ht="14.25" customHeight="1" x14ac:dyDescent="0.2">
      <c r="A67" s="5"/>
      <c r="B67" s="249" t="str">
        <f ca="1">+'I-4 History'!B52</f>
        <v>DA-6</v>
      </c>
      <c r="C67" s="14" t="str">
        <f ca="1">+'I-4 History'!C52</f>
        <v>Operational Asset Management</v>
      </c>
      <c r="D67" s="489"/>
      <c r="E67" s="505"/>
      <c r="F67" s="489"/>
      <c r="G67" s="490"/>
      <c r="H67" s="490"/>
      <c r="I67" s="490"/>
      <c r="J67" s="490"/>
      <c r="K67" s="505"/>
      <c r="L67" s="512"/>
      <c r="M67" s="448"/>
      <c r="N67" s="448"/>
    </row>
    <row r="68" spans="1:14" x14ac:dyDescent="0.2">
      <c r="A68" s="5"/>
      <c r="B68" s="249"/>
      <c r="C68" s="383" t="str">
        <f ca="1">+'R4 Variations'!C68</f>
        <v>Step Change</v>
      </c>
      <c r="D68" s="489">
        <f ca="1">IF(ISNUMBER('R4 Variations'!D68),+'R4 Variations'!D68*LU_Escalation,0)</f>
        <v>0</v>
      </c>
      <c r="E68" s="820">
        <f ca="1">IF(ISNUMBER('R4 Variations'!E68),+'R4 Variations'!E68*LU_Escalation,0)</f>
        <v>0</v>
      </c>
      <c r="F68" s="489">
        <f ca="1">IF(ISNUMBER('R4 Variations'!F68),+'R4 Variations'!F68*LU_Escalation,0)</f>
        <v>0</v>
      </c>
      <c r="G68" s="489">
        <f ca="1">IF(ISNUMBER('R4 Variations'!G68),+'R4 Variations'!G68*LU_Escalation,0)</f>
        <v>0</v>
      </c>
      <c r="H68" s="489">
        <f ca="1">IF(ISNUMBER('R4 Variations'!H68),+'R4 Variations'!H68*LU_Escalation,0)</f>
        <v>0</v>
      </c>
      <c r="I68" s="489">
        <f ca="1">IF(ISNUMBER('R4 Variations'!I68),+'R4 Variations'!I68*LU_Escalation,0)</f>
        <v>0</v>
      </c>
      <c r="J68" s="489">
        <f ca="1">IF(ISNUMBER('R4 Variations'!J68),+'R4 Variations'!J68*LU_Escalation,0)</f>
        <v>0</v>
      </c>
      <c r="K68" s="489">
        <f ca="1">IF(ISNUMBER('R4 Variations'!K68),+'R4 Variations'!K68*LU_Escalation,0)</f>
        <v>0</v>
      </c>
      <c r="L68" s="512">
        <f ca="1">+'R4 Variations'!L68</f>
        <v>0</v>
      </c>
      <c r="M68" s="448">
        <f ca="1">+'R4 Variations'!M68</f>
        <v>0</v>
      </c>
      <c r="N68" s="448">
        <f ca="1">+'R4 Variations'!N68</f>
        <v>0</v>
      </c>
    </row>
    <row r="69" spans="1:14" x14ac:dyDescent="0.2">
      <c r="A69" s="5"/>
      <c r="B69" s="249"/>
      <c r="C69" s="383" t="str">
        <f ca="1">+'R4 Variations'!C69</f>
        <v/>
      </c>
      <c r="D69" s="489">
        <f ca="1">IF(ISNUMBER('R4 Variations'!D69),+'R4 Variations'!D69*LU_Escalation,0)</f>
        <v>0</v>
      </c>
      <c r="E69" s="820">
        <f ca="1">IF(ISNUMBER('R4 Variations'!E69),+'R4 Variations'!E69*LU_Escalation,0)</f>
        <v>0</v>
      </c>
      <c r="F69" s="489">
        <f ca="1">IF(ISNUMBER('R4 Variations'!F69),+'R4 Variations'!F69*LU_Escalation,0)</f>
        <v>0</v>
      </c>
      <c r="G69" s="489">
        <f ca="1">IF(ISNUMBER('R4 Variations'!G69),+'R4 Variations'!G69*LU_Escalation,0)</f>
        <v>0</v>
      </c>
      <c r="H69" s="489">
        <f ca="1">IF(ISNUMBER('R4 Variations'!H69),+'R4 Variations'!H69*LU_Escalation,0)</f>
        <v>0</v>
      </c>
      <c r="I69" s="489">
        <f ca="1">IF(ISNUMBER('R4 Variations'!I69),+'R4 Variations'!I69*LU_Escalation,0)</f>
        <v>0</v>
      </c>
      <c r="J69" s="489">
        <f ca="1">IF(ISNUMBER('R4 Variations'!J69),+'R4 Variations'!J69*LU_Escalation,0)</f>
        <v>0</v>
      </c>
      <c r="K69" s="489">
        <f ca="1">IF(ISNUMBER('R4 Variations'!K69),+'R4 Variations'!K69*LU_Escalation,0)</f>
        <v>0</v>
      </c>
      <c r="L69" s="512" t="str">
        <f ca="1">+'R4 Variations'!L69</f>
        <v/>
      </c>
      <c r="M69" s="448" t="str">
        <f ca="1">+'R4 Variations'!M69</f>
        <v/>
      </c>
      <c r="N69" s="448" t="str">
        <f ca="1">+'R4 Variations'!N69</f>
        <v/>
      </c>
    </row>
    <row r="70" spans="1:14" x14ac:dyDescent="0.2">
      <c r="A70" s="5"/>
      <c r="B70" s="249"/>
      <c r="C70" s="383" t="str">
        <f ca="1">+'R4 Variations'!C70</f>
        <v/>
      </c>
      <c r="D70" s="489">
        <f ca="1">IF(ISNUMBER('R4 Variations'!D70),+'R4 Variations'!D70*LU_Escalation,0)</f>
        <v>0</v>
      </c>
      <c r="E70" s="820">
        <f ca="1">IF(ISNUMBER('R4 Variations'!E70),+'R4 Variations'!E70*LU_Escalation,0)</f>
        <v>0</v>
      </c>
      <c r="F70" s="489">
        <f ca="1">IF(ISNUMBER('R4 Variations'!F70),+'R4 Variations'!F70*LU_Escalation,0)</f>
        <v>0</v>
      </c>
      <c r="G70" s="489">
        <f ca="1">IF(ISNUMBER('R4 Variations'!G70),+'R4 Variations'!G70*LU_Escalation,0)</f>
        <v>0</v>
      </c>
      <c r="H70" s="489">
        <f ca="1">IF(ISNUMBER('R4 Variations'!H70),+'R4 Variations'!H70*LU_Escalation,0)</f>
        <v>0</v>
      </c>
      <c r="I70" s="489">
        <f ca="1">IF(ISNUMBER('R4 Variations'!I70),+'R4 Variations'!I70*LU_Escalation,0)</f>
        <v>0</v>
      </c>
      <c r="J70" s="489">
        <f ca="1">IF(ISNUMBER('R4 Variations'!J70),+'R4 Variations'!J70*LU_Escalation,0)</f>
        <v>0</v>
      </c>
      <c r="K70" s="489">
        <f ca="1">IF(ISNUMBER('R4 Variations'!K70),+'R4 Variations'!K70*LU_Escalation,0)</f>
        <v>0</v>
      </c>
      <c r="L70" s="512" t="str">
        <f ca="1">+'R4 Variations'!L70</f>
        <v/>
      </c>
      <c r="M70" s="448" t="str">
        <f ca="1">+'R4 Variations'!M70</f>
        <v/>
      </c>
      <c r="N70" s="448" t="str">
        <f ca="1">+'R4 Variations'!N70</f>
        <v/>
      </c>
    </row>
    <row r="71" spans="1:14" x14ac:dyDescent="0.2">
      <c r="A71" s="5"/>
      <c r="B71" s="249"/>
      <c r="C71" s="383" t="str">
        <f ca="1">+'R4 Variations'!C71</f>
        <v/>
      </c>
      <c r="D71" s="489">
        <f ca="1">IF(ISNUMBER('R4 Variations'!D71),+'R4 Variations'!D71*LU_Escalation,0)</f>
        <v>0</v>
      </c>
      <c r="E71" s="820">
        <f ca="1">IF(ISNUMBER('R4 Variations'!E71),+'R4 Variations'!E71*LU_Escalation,0)</f>
        <v>0</v>
      </c>
      <c r="F71" s="489">
        <f ca="1">IF(ISNUMBER('R4 Variations'!F71),+'R4 Variations'!F71*LU_Escalation,0)</f>
        <v>0</v>
      </c>
      <c r="G71" s="489">
        <f ca="1">IF(ISNUMBER('R4 Variations'!G71),+'R4 Variations'!G71*LU_Escalation,0)</f>
        <v>0</v>
      </c>
      <c r="H71" s="489">
        <f ca="1">IF(ISNUMBER('R4 Variations'!H71),+'R4 Variations'!H71*LU_Escalation,0)</f>
        <v>0</v>
      </c>
      <c r="I71" s="489">
        <f ca="1">IF(ISNUMBER('R4 Variations'!I71),+'R4 Variations'!I71*LU_Escalation,0)</f>
        <v>0</v>
      </c>
      <c r="J71" s="489">
        <f ca="1">IF(ISNUMBER('R4 Variations'!J71),+'R4 Variations'!J71*LU_Escalation,0)</f>
        <v>0</v>
      </c>
      <c r="K71" s="489">
        <f ca="1">IF(ISNUMBER('R4 Variations'!K71),+'R4 Variations'!K71*LU_Escalation,0)</f>
        <v>0</v>
      </c>
      <c r="L71" s="512" t="str">
        <f ca="1">+'R4 Variations'!L71</f>
        <v/>
      </c>
      <c r="M71" s="448" t="str">
        <f ca="1">+'R4 Variations'!M71</f>
        <v/>
      </c>
      <c r="N71" s="448" t="str">
        <f ca="1">+'R4 Variations'!N71</f>
        <v/>
      </c>
    </row>
    <row r="72" spans="1:14" x14ac:dyDescent="0.2">
      <c r="A72" s="5"/>
      <c r="B72" s="249"/>
      <c r="C72" s="383" t="str">
        <f ca="1">+'R4 Variations'!C72</f>
        <v/>
      </c>
      <c r="D72" s="489">
        <f ca="1">IF(ISNUMBER('R4 Variations'!D72),+'R4 Variations'!D72*LU_Escalation,0)</f>
        <v>0</v>
      </c>
      <c r="E72" s="820">
        <f ca="1">IF(ISNUMBER('R4 Variations'!E72),+'R4 Variations'!E72*LU_Escalation,0)</f>
        <v>0</v>
      </c>
      <c r="F72" s="489">
        <f ca="1">IF(ISNUMBER('R4 Variations'!F72),+'R4 Variations'!F72*LU_Escalation,0)</f>
        <v>0</v>
      </c>
      <c r="G72" s="489">
        <f ca="1">IF(ISNUMBER('R4 Variations'!G72),+'R4 Variations'!G72*LU_Escalation,0)</f>
        <v>0</v>
      </c>
      <c r="H72" s="489">
        <f ca="1">IF(ISNUMBER('R4 Variations'!H72),+'R4 Variations'!H72*LU_Escalation,0)</f>
        <v>0</v>
      </c>
      <c r="I72" s="489">
        <f ca="1">IF(ISNUMBER('R4 Variations'!I72),+'R4 Variations'!I72*LU_Escalation,0)</f>
        <v>0</v>
      </c>
      <c r="J72" s="489">
        <f ca="1">IF(ISNUMBER('R4 Variations'!J72),+'R4 Variations'!J72*LU_Escalation,0)</f>
        <v>0</v>
      </c>
      <c r="K72" s="489">
        <f ca="1">IF(ISNUMBER('R4 Variations'!K72),+'R4 Variations'!K72*LU_Escalation,0)</f>
        <v>0</v>
      </c>
      <c r="L72" s="512" t="str">
        <f ca="1">+'R4 Variations'!L72</f>
        <v/>
      </c>
      <c r="M72" s="448" t="str">
        <f ca="1">+'R4 Variations'!M72</f>
        <v/>
      </c>
      <c r="N72" s="448" t="str">
        <f ca="1">+'R4 Variations'!N72</f>
        <v/>
      </c>
    </row>
    <row r="73" spans="1:14" x14ac:dyDescent="0.2">
      <c r="A73" s="5"/>
      <c r="B73" s="249"/>
      <c r="C73" s="383" t="str">
        <f ca="1">+'R4 Variations'!C73</f>
        <v/>
      </c>
      <c r="D73" s="489">
        <f ca="1">IF(ISNUMBER('R4 Variations'!D73),+'R4 Variations'!D73*LU_Escalation,0)</f>
        <v>0</v>
      </c>
      <c r="E73" s="820">
        <f ca="1">IF(ISNUMBER('R4 Variations'!E73),+'R4 Variations'!E73*LU_Escalation,0)</f>
        <v>0</v>
      </c>
      <c r="F73" s="489">
        <f ca="1">IF(ISNUMBER('R4 Variations'!F73),+'R4 Variations'!F73*LU_Escalation,0)</f>
        <v>0</v>
      </c>
      <c r="G73" s="489">
        <f ca="1">IF(ISNUMBER('R4 Variations'!G73),+'R4 Variations'!G73*LU_Escalation,0)</f>
        <v>0</v>
      </c>
      <c r="H73" s="489">
        <f ca="1">IF(ISNUMBER('R4 Variations'!H73),+'R4 Variations'!H73*LU_Escalation,0)</f>
        <v>0</v>
      </c>
      <c r="I73" s="489">
        <f ca="1">IF(ISNUMBER('R4 Variations'!I73),+'R4 Variations'!I73*LU_Escalation,0)</f>
        <v>0</v>
      </c>
      <c r="J73" s="489">
        <f ca="1">IF(ISNUMBER('R4 Variations'!J73),+'R4 Variations'!J73*LU_Escalation,0)</f>
        <v>0</v>
      </c>
      <c r="K73" s="489">
        <f ca="1">IF(ISNUMBER('R4 Variations'!K73),+'R4 Variations'!K73*LU_Escalation,0)</f>
        <v>0</v>
      </c>
      <c r="L73" s="512" t="str">
        <f ca="1">+'R4 Variations'!L73</f>
        <v/>
      </c>
      <c r="M73" s="448" t="str">
        <f ca="1">+'R4 Variations'!M73</f>
        <v/>
      </c>
      <c r="N73" s="448" t="str">
        <f ca="1">+'R4 Variations'!N73</f>
        <v/>
      </c>
    </row>
    <row r="74" spans="1:14" x14ac:dyDescent="0.2">
      <c r="A74" s="5"/>
      <c r="B74" s="249"/>
      <c r="C74" s="383" t="str">
        <f ca="1">+'R4 Variations'!C74</f>
        <v/>
      </c>
      <c r="D74" s="489">
        <f ca="1">IF(ISNUMBER('R4 Variations'!D74),+'R4 Variations'!D74*LU_Escalation,0)</f>
        <v>0</v>
      </c>
      <c r="E74" s="820">
        <f ca="1">IF(ISNUMBER('R4 Variations'!E74),+'R4 Variations'!E74*LU_Escalation,0)</f>
        <v>0</v>
      </c>
      <c r="F74" s="489">
        <f ca="1">IF(ISNUMBER('R4 Variations'!F74),+'R4 Variations'!F74*LU_Escalation,0)</f>
        <v>0</v>
      </c>
      <c r="G74" s="489">
        <f ca="1">IF(ISNUMBER('R4 Variations'!G74),+'R4 Variations'!G74*LU_Escalation,0)</f>
        <v>0</v>
      </c>
      <c r="H74" s="489">
        <f ca="1">IF(ISNUMBER('R4 Variations'!H74),+'R4 Variations'!H74*LU_Escalation,0)</f>
        <v>0</v>
      </c>
      <c r="I74" s="489">
        <f ca="1">IF(ISNUMBER('R4 Variations'!I74),+'R4 Variations'!I74*LU_Escalation,0)</f>
        <v>0</v>
      </c>
      <c r="J74" s="489">
        <f ca="1">IF(ISNUMBER('R4 Variations'!J74),+'R4 Variations'!J74*LU_Escalation,0)</f>
        <v>0</v>
      </c>
      <c r="K74" s="489">
        <f ca="1">IF(ISNUMBER('R4 Variations'!K74),+'R4 Variations'!K74*LU_Escalation,0)</f>
        <v>0</v>
      </c>
      <c r="L74" s="512" t="str">
        <f ca="1">+'R4 Variations'!L74</f>
        <v/>
      </c>
      <c r="M74" s="448" t="str">
        <f ca="1">+'R4 Variations'!M74</f>
        <v/>
      </c>
      <c r="N74" s="448" t="str">
        <f ca="1">+'R4 Variations'!N74</f>
        <v/>
      </c>
    </row>
    <row r="75" spans="1:14" x14ac:dyDescent="0.2">
      <c r="A75" s="5"/>
      <c r="B75" s="249"/>
      <c r="C75" s="383" t="str">
        <f ca="1">+'R4 Variations'!C75</f>
        <v/>
      </c>
      <c r="D75" s="489">
        <f ca="1">IF(ISNUMBER('R4 Variations'!D75),+'R4 Variations'!D75*LU_Escalation,0)</f>
        <v>0</v>
      </c>
      <c r="E75" s="820">
        <f ca="1">IF(ISNUMBER('R4 Variations'!E75),+'R4 Variations'!E75*LU_Escalation,0)</f>
        <v>0</v>
      </c>
      <c r="F75" s="489">
        <f ca="1">IF(ISNUMBER('R4 Variations'!F75),+'R4 Variations'!F75*LU_Escalation,0)</f>
        <v>0</v>
      </c>
      <c r="G75" s="489">
        <f ca="1">IF(ISNUMBER('R4 Variations'!G75),+'R4 Variations'!G75*LU_Escalation,0)</f>
        <v>0</v>
      </c>
      <c r="H75" s="489">
        <f ca="1">IF(ISNUMBER('R4 Variations'!H75),+'R4 Variations'!H75*LU_Escalation,0)</f>
        <v>0</v>
      </c>
      <c r="I75" s="489">
        <f ca="1">IF(ISNUMBER('R4 Variations'!I75),+'R4 Variations'!I75*LU_Escalation,0)</f>
        <v>0</v>
      </c>
      <c r="J75" s="489">
        <f ca="1">IF(ISNUMBER('R4 Variations'!J75),+'R4 Variations'!J75*LU_Escalation,0)</f>
        <v>0</v>
      </c>
      <c r="K75" s="489">
        <f ca="1">IF(ISNUMBER('R4 Variations'!K75),+'R4 Variations'!K75*LU_Escalation,0)</f>
        <v>0</v>
      </c>
      <c r="L75" s="512" t="str">
        <f ca="1">+'R4 Variations'!L75</f>
        <v/>
      </c>
      <c r="M75" s="448" t="str">
        <f ca="1">+'R4 Variations'!M75</f>
        <v/>
      </c>
      <c r="N75" s="448" t="str">
        <f ca="1">+'R4 Variations'!N75</f>
        <v/>
      </c>
    </row>
    <row r="76" spans="1:14" x14ac:dyDescent="0.2">
      <c r="A76" s="5"/>
      <c r="B76" s="249"/>
      <c r="C76" s="383" t="str">
        <f ca="1">+'R4 Variations'!C76</f>
        <v/>
      </c>
      <c r="D76" s="489">
        <f ca="1">IF(ISNUMBER('R4 Variations'!D76),+'R4 Variations'!D76*LU_Escalation,0)</f>
        <v>0</v>
      </c>
      <c r="E76" s="820">
        <f ca="1">IF(ISNUMBER('R4 Variations'!E76),+'R4 Variations'!E76*LU_Escalation,0)</f>
        <v>0</v>
      </c>
      <c r="F76" s="489">
        <f ca="1">IF(ISNUMBER('R4 Variations'!F76),+'R4 Variations'!F76*LU_Escalation,0)</f>
        <v>0</v>
      </c>
      <c r="G76" s="489">
        <f ca="1">IF(ISNUMBER('R4 Variations'!G76),+'R4 Variations'!G76*LU_Escalation,0)</f>
        <v>0</v>
      </c>
      <c r="H76" s="489">
        <f ca="1">IF(ISNUMBER('R4 Variations'!H76),+'R4 Variations'!H76*LU_Escalation,0)</f>
        <v>0</v>
      </c>
      <c r="I76" s="489">
        <f ca="1">IF(ISNUMBER('R4 Variations'!I76),+'R4 Variations'!I76*LU_Escalation,0)</f>
        <v>0</v>
      </c>
      <c r="J76" s="489">
        <f ca="1">IF(ISNUMBER('R4 Variations'!J76),+'R4 Variations'!J76*LU_Escalation,0)</f>
        <v>0</v>
      </c>
      <c r="K76" s="489">
        <f ca="1">IF(ISNUMBER('R4 Variations'!K76),+'R4 Variations'!K76*LU_Escalation,0)</f>
        <v>0</v>
      </c>
      <c r="L76" s="512" t="str">
        <f ca="1">+'R4 Variations'!L76</f>
        <v/>
      </c>
      <c r="M76" s="448" t="str">
        <f ca="1">+'R4 Variations'!M76</f>
        <v/>
      </c>
      <c r="N76" s="448" t="str">
        <f ca="1">+'R4 Variations'!N76</f>
        <v/>
      </c>
    </row>
    <row r="77" spans="1:14" x14ac:dyDescent="0.2">
      <c r="A77" s="5"/>
      <c r="B77" s="249"/>
      <c r="C77" s="383" t="str">
        <f ca="1">+'R4 Variations'!C77</f>
        <v/>
      </c>
      <c r="D77" s="489">
        <f ca="1">IF(ISNUMBER('R4 Variations'!D77),+'R4 Variations'!D77*LU_Escalation,0)</f>
        <v>0</v>
      </c>
      <c r="E77" s="820">
        <f ca="1">IF(ISNUMBER('R4 Variations'!E77),+'R4 Variations'!E77*LU_Escalation,0)</f>
        <v>0</v>
      </c>
      <c r="F77" s="489">
        <f ca="1">IF(ISNUMBER('R4 Variations'!F77),+'R4 Variations'!F77*LU_Escalation,0)</f>
        <v>0</v>
      </c>
      <c r="G77" s="489">
        <f ca="1">IF(ISNUMBER('R4 Variations'!G77),+'R4 Variations'!G77*LU_Escalation,0)</f>
        <v>0</v>
      </c>
      <c r="H77" s="489">
        <f ca="1">IF(ISNUMBER('R4 Variations'!H77),+'R4 Variations'!H77*LU_Escalation,0)</f>
        <v>0</v>
      </c>
      <c r="I77" s="489">
        <f ca="1">IF(ISNUMBER('R4 Variations'!I77),+'R4 Variations'!I77*LU_Escalation,0)</f>
        <v>0</v>
      </c>
      <c r="J77" s="489">
        <f ca="1">IF(ISNUMBER('R4 Variations'!J77),+'R4 Variations'!J77*LU_Escalation,0)</f>
        <v>0</v>
      </c>
      <c r="K77" s="489">
        <f ca="1">IF(ISNUMBER('R4 Variations'!K77),+'R4 Variations'!K77*LU_Escalation,0)</f>
        <v>0</v>
      </c>
      <c r="L77" s="512" t="str">
        <f ca="1">+'R4 Variations'!L77</f>
        <v/>
      </c>
      <c r="M77" s="448" t="str">
        <f ca="1">+'R4 Variations'!M77</f>
        <v/>
      </c>
      <c r="N77" s="448" t="str">
        <f ca="1">+'R4 Variations'!N77</f>
        <v/>
      </c>
    </row>
    <row r="78" spans="1:14" x14ac:dyDescent="0.2">
      <c r="A78" s="5"/>
      <c r="B78" s="249"/>
      <c r="C78" s="12"/>
      <c r="D78" s="489"/>
      <c r="E78" s="505"/>
      <c r="F78" s="489"/>
      <c r="G78" s="490"/>
      <c r="H78" s="490"/>
      <c r="I78" s="490"/>
      <c r="J78" s="490"/>
      <c r="K78" s="505"/>
      <c r="L78" s="512"/>
      <c r="M78" s="448"/>
      <c r="N78" s="448"/>
    </row>
    <row r="79" spans="1:14" x14ac:dyDescent="0.2">
      <c r="A79" s="5"/>
      <c r="B79" s="249" t="str">
        <f ca="1">+'I-4 History'!B61</f>
        <v>DA-7</v>
      </c>
      <c r="C79" s="14" t="str">
        <f ca="1">+'I-4 History'!C61</f>
        <v>Maintenance of Asset Information</v>
      </c>
      <c r="D79" s="489"/>
      <c r="E79" s="505"/>
      <c r="F79" s="489"/>
      <c r="G79" s="490"/>
      <c r="H79" s="490"/>
      <c r="I79" s="490"/>
      <c r="J79" s="490"/>
      <c r="K79" s="505"/>
      <c r="L79" s="512"/>
      <c r="M79" s="448"/>
      <c r="N79" s="448"/>
    </row>
    <row r="80" spans="1:14" x14ac:dyDescent="0.2">
      <c r="A80" s="5"/>
      <c r="B80" s="249"/>
      <c r="C80" s="383" t="str">
        <f ca="1">+'R4 Variations'!C80</f>
        <v>Step change - LV Management</v>
      </c>
      <c r="D80" s="489">
        <f ca="1">IF(ISNUMBER('R4 Variations'!D80),+'R4 Variations'!D80*LU_Escalation,0)</f>
        <v>0</v>
      </c>
      <c r="E80" s="820">
        <f ca="1">IF(ISNUMBER('R4 Variations'!E80),+'R4 Variations'!E80*LU_Escalation,0)</f>
        <v>0</v>
      </c>
      <c r="F80" s="489">
        <f ca="1">IF(ISNUMBER('R4 Variations'!F80),+'R4 Variations'!F80*LU_Escalation,0)</f>
        <v>0</v>
      </c>
      <c r="G80" s="489">
        <f ca="1">IF(ISNUMBER('R4 Variations'!G80),+'R4 Variations'!G80*LU_Escalation,0)</f>
        <v>0</v>
      </c>
      <c r="H80" s="489">
        <f ca="1">IF(ISNUMBER('R4 Variations'!H80),+'R4 Variations'!H80*LU_Escalation,0)</f>
        <v>0.40465791833658532</v>
      </c>
      <c r="I80" s="489">
        <f ca="1">IF(ISNUMBER('R4 Variations'!I80),+'R4 Variations'!I80*LU_Escalation,0)</f>
        <v>0.93611600181951204</v>
      </c>
      <c r="J80" s="489">
        <f ca="1">IF(ISNUMBER('R4 Variations'!J80),+'R4 Variations'!J80*LU_Escalation,0)</f>
        <v>1.0948918607853657</v>
      </c>
      <c r="K80" s="489">
        <f ca="1">IF(ISNUMBER('R4 Variations'!K80),+'R4 Variations'!K80*LU_Escalation,0)</f>
        <v>1.3253373783121951</v>
      </c>
      <c r="L80" s="512">
        <f ca="1">+'R4 Variations'!L80</f>
        <v>0</v>
      </c>
      <c r="M80" s="448">
        <f ca="1">+'R4 Variations'!M80</f>
        <v>0</v>
      </c>
      <c r="N80" s="448">
        <f ca="1">+'R4 Variations'!N80</f>
        <v>0</v>
      </c>
    </row>
    <row r="81" spans="1:14" x14ac:dyDescent="0.2">
      <c r="A81" s="5"/>
      <c r="B81" s="249"/>
      <c r="C81" s="383" t="str">
        <f ca="1">+'R4 Variations'!C81</f>
        <v/>
      </c>
      <c r="D81" s="489">
        <f ca="1">IF(ISNUMBER('R4 Variations'!D81),+'R4 Variations'!D81*LU_Escalation,0)</f>
        <v>0</v>
      </c>
      <c r="E81" s="820">
        <f ca="1">IF(ISNUMBER('R4 Variations'!E81),+'R4 Variations'!E81*LU_Escalation,0)</f>
        <v>0</v>
      </c>
      <c r="F81" s="489">
        <f ca="1">IF(ISNUMBER('R4 Variations'!F81),+'R4 Variations'!F81*LU_Escalation,0)</f>
        <v>0</v>
      </c>
      <c r="G81" s="489">
        <f ca="1">IF(ISNUMBER('R4 Variations'!G81),+'R4 Variations'!G81*LU_Escalation,0)</f>
        <v>0</v>
      </c>
      <c r="H81" s="489">
        <f ca="1">IF(ISNUMBER('R4 Variations'!H81),+'R4 Variations'!H81*LU_Escalation,0)</f>
        <v>0</v>
      </c>
      <c r="I81" s="489">
        <f ca="1">IF(ISNUMBER('R4 Variations'!I81),+'R4 Variations'!I81*LU_Escalation,0)</f>
        <v>0</v>
      </c>
      <c r="J81" s="489">
        <f ca="1">IF(ISNUMBER('R4 Variations'!J81),+'R4 Variations'!J81*LU_Escalation,0)</f>
        <v>0</v>
      </c>
      <c r="K81" s="489">
        <f ca="1">IF(ISNUMBER('R4 Variations'!K81),+'R4 Variations'!K81*LU_Escalation,0)</f>
        <v>0</v>
      </c>
      <c r="L81" s="512" t="str">
        <f ca="1">+'R4 Variations'!L81</f>
        <v/>
      </c>
      <c r="M81" s="448" t="str">
        <f ca="1">+'R4 Variations'!M81</f>
        <v/>
      </c>
      <c r="N81" s="448" t="str">
        <f ca="1">+'R4 Variations'!N81</f>
        <v/>
      </c>
    </row>
    <row r="82" spans="1:14" x14ac:dyDescent="0.2">
      <c r="A82" s="5"/>
      <c r="B82" s="249"/>
      <c r="C82" s="383" t="str">
        <f ca="1">+'R4 Variations'!C82</f>
        <v/>
      </c>
      <c r="D82" s="489">
        <f ca="1">IF(ISNUMBER('R4 Variations'!D82),+'R4 Variations'!D82*LU_Escalation,0)</f>
        <v>0</v>
      </c>
      <c r="E82" s="820">
        <f ca="1">IF(ISNUMBER('R4 Variations'!E82),+'R4 Variations'!E82*LU_Escalation,0)</f>
        <v>0</v>
      </c>
      <c r="F82" s="489">
        <f ca="1">IF(ISNUMBER('R4 Variations'!F82),+'R4 Variations'!F82*LU_Escalation,0)</f>
        <v>0</v>
      </c>
      <c r="G82" s="489">
        <f ca="1">IF(ISNUMBER('R4 Variations'!G82),+'R4 Variations'!G82*LU_Escalation,0)</f>
        <v>0</v>
      </c>
      <c r="H82" s="489">
        <f ca="1">IF(ISNUMBER('R4 Variations'!H82),+'R4 Variations'!H82*LU_Escalation,0)</f>
        <v>0</v>
      </c>
      <c r="I82" s="489">
        <f ca="1">IF(ISNUMBER('R4 Variations'!I82),+'R4 Variations'!I82*LU_Escalation,0)</f>
        <v>0</v>
      </c>
      <c r="J82" s="489">
        <f ca="1">IF(ISNUMBER('R4 Variations'!J82),+'R4 Variations'!J82*LU_Escalation,0)</f>
        <v>0</v>
      </c>
      <c r="K82" s="489">
        <f ca="1">IF(ISNUMBER('R4 Variations'!K82),+'R4 Variations'!K82*LU_Escalation,0)</f>
        <v>0</v>
      </c>
      <c r="L82" s="512" t="str">
        <f ca="1">+'R4 Variations'!L82</f>
        <v/>
      </c>
      <c r="M82" s="448" t="str">
        <f ca="1">+'R4 Variations'!M82</f>
        <v/>
      </c>
      <c r="N82" s="448" t="str">
        <f ca="1">+'R4 Variations'!N82</f>
        <v/>
      </c>
    </row>
    <row r="83" spans="1:14" x14ac:dyDescent="0.2">
      <c r="A83" s="5"/>
      <c r="B83" s="249"/>
      <c r="C83" s="383" t="str">
        <f ca="1">+'R4 Variations'!C83</f>
        <v/>
      </c>
      <c r="D83" s="489">
        <f ca="1">IF(ISNUMBER('R4 Variations'!D83),+'R4 Variations'!D83*LU_Escalation,0)</f>
        <v>0</v>
      </c>
      <c r="E83" s="820">
        <f ca="1">IF(ISNUMBER('R4 Variations'!E83),+'R4 Variations'!E83*LU_Escalation,0)</f>
        <v>0</v>
      </c>
      <c r="F83" s="489">
        <f ca="1">IF(ISNUMBER('R4 Variations'!F83),+'R4 Variations'!F83*LU_Escalation,0)</f>
        <v>0</v>
      </c>
      <c r="G83" s="489">
        <f ca="1">IF(ISNUMBER('R4 Variations'!G83),+'R4 Variations'!G83*LU_Escalation,0)</f>
        <v>0</v>
      </c>
      <c r="H83" s="489">
        <f ca="1">IF(ISNUMBER('R4 Variations'!H83),+'R4 Variations'!H83*LU_Escalation,0)</f>
        <v>0</v>
      </c>
      <c r="I83" s="489">
        <f ca="1">IF(ISNUMBER('R4 Variations'!I83),+'R4 Variations'!I83*LU_Escalation,0)</f>
        <v>0</v>
      </c>
      <c r="J83" s="489">
        <f ca="1">IF(ISNUMBER('R4 Variations'!J83),+'R4 Variations'!J83*LU_Escalation,0)</f>
        <v>0</v>
      </c>
      <c r="K83" s="489">
        <f ca="1">IF(ISNUMBER('R4 Variations'!K83),+'R4 Variations'!K83*LU_Escalation,0)</f>
        <v>0</v>
      </c>
      <c r="L83" s="512" t="str">
        <f ca="1">+'R4 Variations'!L83</f>
        <v/>
      </c>
      <c r="M83" s="448" t="str">
        <f ca="1">+'R4 Variations'!M83</f>
        <v/>
      </c>
      <c r="N83" s="448" t="str">
        <f ca="1">+'R4 Variations'!N83</f>
        <v/>
      </c>
    </row>
    <row r="84" spans="1:14" x14ac:dyDescent="0.2">
      <c r="A84" s="5"/>
      <c r="B84" s="249"/>
      <c r="C84" s="383" t="str">
        <f ca="1">+'R4 Variations'!C84</f>
        <v/>
      </c>
      <c r="D84" s="489">
        <f ca="1">IF(ISNUMBER('R4 Variations'!D84),+'R4 Variations'!D84*LU_Escalation,0)</f>
        <v>0</v>
      </c>
      <c r="E84" s="820">
        <f ca="1">IF(ISNUMBER('R4 Variations'!E84),+'R4 Variations'!E84*LU_Escalation,0)</f>
        <v>0</v>
      </c>
      <c r="F84" s="489">
        <f ca="1">IF(ISNUMBER('R4 Variations'!F84),+'R4 Variations'!F84*LU_Escalation,0)</f>
        <v>0</v>
      </c>
      <c r="G84" s="489">
        <f ca="1">IF(ISNUMBER('R4 Variations'!G84),+'R4 Variations'!G84*LU_Escalation,0)</f>
        <v>0</v>
      </c>
      <c r="H84" s="489">
        <f ca="1">IF(ISNUMBER('R4 Variations'!H84),+'R4 Variations'!H84*LU_Escalation,0)</f>
        <v>0</v>
      </c>
      <c r="I84" s="489">
        <f ca="1">IF(ISNUMBER('R4 Variations'!I84),+'R4 Variations'!I84*LU_Escalation,0)</f>
        <v>0</v>
      </c>
      <c r="J84" s="489">
        <f ca="1">IF(ISNUMBER('R4 Variations'!J84),+'R4 Variations'!J84*LU_Escalation,0)</f>
        <v>0</v>
      </c>
      <c r="K84" s="489">
        <f ca="1">IF(ISNUMBER('R4 Variations'!K84),+'R4 Variations'!K84*LU_Escalation,0)</f>
        <v>0</v>
      </c>
      <c r="L84" s="512" t="str">
        <f ca="1">+'R4 Variations'!L84</f>
        <v/>
      </c>
      <c r="M84" s="448" t="str">
        <f ca="1">+'R4 Variations'!M84</f>
        <v/>
      </c>
      <c r="N84" s="448" t="str">
        <f ca="1">+'R4 Variations'!N84</f>
        <v/>
      </c>
    </row>
    <row r="85" spans="1:14" x14ac:dyDescent="0.2">
      <c r="A85" s="5"/>
      <c r="B85" s="249"/>
      <c r="C85" s="383" t="str">
        <f ca="1">+'R4 Variations'!C85</f>
        <v/>
      </c>
      <c r="D85" s="489">
        <f ca="1">IF(ISNUMBER('R4 Variations'!D85),+'R4 Variations'!D85*LU_Escalation,0)</f>
        <v>0</v>
      </c>
      <c r="E85" s="820">
        <f ca="1">IF(ISNUMBER('R4 Variations'!E85),+'R4 Variations'!E85*LU_Escalation,0)</f>
        <v>0</v>
      </c>
      <c r="F85" s="489">
        <f ca="1">IF(ISNUMBER('R4 Variations'!F85),+'R4 Variations'!F85*LU_Escalation,0)</f>
        <v>0</v>
      </c>
      <c r="G85" s="489">
        <f ca="1">IF(ISNUMBER('R4 Variations'!G85),+'R4 Variations'!G85*LU_Escalation,0)</f>
        <v>0</v>
      </c>
      <c r="H85" s="489">
        <f ca="1">IF(ISNUMBER('R4 Variations'!H85),+'R4 Variations'!H85*LU_Escalation,0)</f>
        <v>0</v>
      </c>
      <c r="I85" s="489">
        <f ca="1">IF(ISNUMBER('R4 Variations'!I85),+'R4 Variations'!I85*LU_Escalation,0)</f>
        <v>0</v>
      </c>
      <c r="J85" s="489">
        <f ca="1">IF(ISNUMBER('R4 Variations'!J85),+'R4 Variations'!J85*LU_Escalation,0)</f>
        <v>0</v>
      </c>
      <c r="K85" s="489">
        <f ca="1">IF(ISNUMBER('R4 Variations'!K85),+'R4 Variations'!K85*LU_Escalation,0)</f>
        <v>0</v>
      </c>
      <c r="L85" s="512" t="str">
        <f ca="1">+'R4 Variations'!L85</f>
        <v/>
      </c>
      <c r="M85" s="448" t="str">
        <f ca="1">+'R4 Variations'!M85</f>
        <v/>
      </c>
      <c r="N85" s="448" t="str">
        <f ca="1">+'R4 Variations'!N85</f>
        <v/>
      </c>
    </row>
    <row r="86" spans="1:14" x14ac:dyDescent="0.2">
      <c r="A86" s="5"/>
      <c r="B86" s="249"/>
      <c r="C86" s="383" t="str">
        <f ca="1">+'R4 Variations'!C86</f>
        <v/>
      </c>
      <c r="D86" s="489">
        <f ca="1">IF(ISNUMBER('R4 Variations'!D86),+'R4 Variations'!D86*LU_Escalation,0)</f>
        <v>0</v>
      </c>
      <c r="E86" s="820">
        <f ca="1">IF(ISNUMBER('R4 Variations'!E86),+'R4 Variations'!E86*LU_Escalation,0)</f>
        <v>0</v>
      </c>
      <c r="F86" s="489">
        <f ca="1">IF(ISNUMBER('R4 Variations'!F86),+'R4 Variations'!F86*LU_Escalation,0)</f>
        <v>0</v>
      </c>
      <c r="G86" s="489">
        <f ca="1">IF(ISNUMBER('R4 Variations'!G86),+'R4 Variations'!G86*LU_Escalation,0)</f>
        <v>0</v>
      </c>
      <c r="H86" s="489">
        <f ca="1">IF(ISNUMBER('R4 Variations'!H86),+'R4 Variations'!H86*LU_Escalation,0)</f>
        <v>0</v>
      </c>
      <c r="I86" s="489">
        <f ca="1">IF(ISNUMBER('R4 Variations'!I86),+'R4 Variations'!I86*LU_Escalation,0)</f>
        <v>0</v>
      </c>
      <c r="J86" s="489">
        <f ca="1">IF(ISNUMBER('R4 Variations'!J86),+'R4 Variations'!J86*LU_Escalation,0)</f>
        <v>0</v>
      </c>
      <c r="K86" s="489">
        <f ca="1">IF(ISNUMBER('R4 Variations'!K86),+'R4 Variations'!K86*LU_Escalation,0)</f>
        <v>0</v>
      </c>
      <c r="L86" s="512" t="str">
        <f ca="1">+'R4 Variations'!L86</f>
        <v/>
      </c>
      <c r="M86" s="448" t="str">
        <f ca="1">+'R4 Variations'!M86</f>
        <v/>
      </c>
      <c r="N86" s="448" t="str">
        <f ca="1">+'R4 Variations'!N86</f>
        <v/>
      </c>
    </row>
    <row r="87" spans="1:14" x14ac:dyDescent="0.2">
      <c r="A87" s="5"/>
      <c r="B87" s="249"/>
      <c r="C87" s="383" t="str">
        <f ca="1">+'R4 Variations'!C87</f>
        <v/>
      </c>
      <c r="D87" s="489">
        <f ca="1">IF(ISNUMBER('R4 Variations'!D87),+'R4 Variations'!D87*LU_Escalation,0)</f>
        <v>0</v>
      </c>
      <c r="E87" s="820">
        <f ca="1">IF(ISNUMBER('R4 Variations'!E87),+'R4 Variations'!E87*LU_Escalation,0)</f>
        <v>0</v>
      </c>
      <c r="F87" s="489">
        <f ca="1">IF(ISNUMBER('R4 Variations'!F87),+'R4 Variations'!F87*LU_Escalation,0)</f>
        <v>0</v>
      </c>
      <c r="G87" s="489">
        <f ca="1">IF(ISNUMBER('R4 Variations'!G87),+'R4 Variations'!G87*LU_Escalation,0)</f>
        <v>0</v>
      </c>
      <c r="H87" s="489">
        <f ca="1">IF(ISNUMBER('R4 Variations'!H87),+'R4 Variations'!H87*LU_Escalation,0)</f>
        <v>0</v>
      </c>
      <c r="I87" s="489">
        <f ca="1">IF(ISNUMBER('R4 Variations'!I87),+'R4 Variations'!I87*LU_Escalation,0)</f>
        <v>0</v>
      </c>
      <c r="J87" s="489">
        <f ca="1">IF(ISNUMBER('R4 Variations'!J87),+'R4 Variations'!J87*LU_Escalation,0)</f>
        <v>0</v>
      </c>
      <c r="K87" s="489">
        <f ca="1">IF(ISNUMBER('R4 Variations'!K87),+'R4 Variations'!K87*LU_Escalation,0)</f>
        <v>0</v>
      </c>
      <c r="L87" s="512" t="str">
        <f ca="1">+'R4 Variations'!L87</f>
        <v/>
      </c>
      <c r="M87" s="448" t="str">
        <f ca="1">+'R4 Variations'!M87</f>
        <v/>
      </c>
      <c r="N87" s="448" t="str">
        <f ca="1">+'R4 Variations'!N87</f>
        <v/>
      </c>
    </row>
    <row r="88" spans="1:14" x14ac:dyDescent="0.2">
      <c r="A88" s="5"/>
      <c r="B88" s="249"/>
      <c r="C88" s="383" t="str">
        <f ca="1">+'R4 Variations'!C88</f>
        <v/>
      </c>
      <c r="D88" s="489">
        <f ca="1">IF(ISNUMBER('R4 Variations'!D88),+'R4 Variations'!D88*LU_Escalation,0)</f>
        <v>0</v>
      </c>
      <c r="E88" s="820">
        <f ca="1">IF(ISNUMBER('R4 Variations'!E88),+'R4 Variations'!E88*LU_Escalation,0)</f>
        <v>0</v>
      </c>
      <c r="F88" s="489">
        <f ca="1">IF(ISNUMBER('R4 Variations'!F88),+'R4 Variations'!F88*LU_Escalation,0)</f>
        <v>0</v>
      </c>
      <c r="G88" s="489">
        <f ca="1">IF(ISNUMBER('R4 Variations'!G88),+'R4 Variations'!G88*LU_Escalation,0)</f>
        <v>0</v>
      </c>
      <c r="H88" s="489">
        <f ca="1">IF(ISNUMBER('R4 Variations'!H88),+'R4 Variations'!H88*LU_Escalation,0)</f>
        <v>0</v>
      </c>
      <c r="I88" s="489">
        <f ca="1">IF(ISNUMBER('R4 Variations'!I88),+'R4 Variations'!I88*LU_Escalation,0)</f>
        <v>0</v>
      </c>
      <c r="J88" s="489">
        <f ca="1">IF(ISNUMBER('R4 Variations'!J88),+'R4 Variations'!J88*LU_Escalation,0)</f>
        <v>0</v>
      </c>
      <c r="K88" s="489">
        <f ca="1">IF(ISNUMBER('R4 Variations'!K88),+'R4 Variations'!K88*LU_Escalation,0)</f>
        <v>0</v>
      </c>
      <c r="L88" s="512" t="str">
        <f ca="1">+'R4 Variations'!L88</f>
        <v/>
      </c>
      <c r="M88" s="448" t="str">
        <f ca="1">+'R4 Variations'!M88</f>
        <v/>
      </c>
      <c r="N88" s="448" t="str">
        <f ca="1">+'R4 Variations'!N88</f>
        <v/>
      </c>
    </row>
    <row r="89" spans="1:14" x14ac:dyDescent="0.2">
      <c r="A89" s="5"/>
      <c r="B89" s="249"/>
      <c r="C89" s="383" t="str">
        <f ca="1">+'R4 Variations'!C89</f>
        <v/>
      </c>
      <c r="D89" s="489">
        <f ca="1">IF(ISNUMBER('R4 Variations'!D89),+'R4 Variations'!D89*LU_Escalation,0)</f>
        <v>0</v>
      </c>
      <c r="E89" s="820">
        <f ca="1">IF(ISNUMBER('R4 Variations'!E89),+'R4 Variations'!E89*LU_Escalation,0)</f>
        <v>0</v>
      </c>
      <c r="F89" s="489">
        <f ca="1">IF(ISNUMBER('R4 Variations'!F89),+'R4 Variations'!F89*LU_Escalation,0)</f>
        <v>0</v>
      </c>
      <c r="G89" s="489">
        <f ca="1">IF(ISNUMBER('R4 Variations'!G89),+'R4 Variations'!G89*LU_Escalation,0)</f>
        <v>0</v>
      </c>
      <c r="H89" s="489">
        <f ca="1">IF(ISNUMBER('R4 Variations'!H89),+'R4 Variations'!H89*LU_Escalation,0)</f>
        <v>0</v>
      </c>
      <c r="I89" s="489">
        <f ca="1">IF(ISNUMBER('R4 Variations'!I89),+'R4 Variations'!I89*LU_Escalation,0)</f>
        <v>0</v>
      </c>
      <c r="J89" s="489">
        <f ca="1">IF(ISNUMBER('R4 Variations'!J89),+'R4 Variations'!J89*LU_Escalation,0)</f>
        <v>0</v>
      </c>
      <c r="K89" s="489">
        <f ca="1">IF(ISNUMBER('R4 Variations'!K89),+'R4 Variations'!K89*LU_Escalation,0)</f>
        <v>0</v>
      </c>
      <c r="L89" s="512" t="str">
        <f ca="1">+'R4 Variations'!L89</f>
        <v/>
      </c>
      <c r="M89" s="448" t="str">
        <f ca="1">+'R4 Variations'!M89</f>
        <v/>
      </c>
      <c r="N89" s="448" t="str">
        <f ca="1">+'R4 Variations'!N89</f>
        <v/>
      </c>
    </row>
    <row r="90" spans="1:14" x14ac:dyDescent="0.2">
      <c r="A90" s="5"/>
      <c r="B90" s="249"/>
      <c r="C90" s="12"/>
      <c r="D90" s="489"/>
      <c r="E90" s="505"/>
      <c r="F90" s="489"/>
      <c r="G90" s="490"/>
      <c r="H90" s="490"/>
      <c r="I90" s="490"/>
      <c r="J90" s="490"/>
      <c r="K90" s="505"/>
      <c r="L90" s="512"/>
      <c r="M90" s="448"/>
      <c r="N90" s="448"/>
    </row>
    <row r="91" spans="1:14" x14ac:dyDescent="0.2">
      <c r="A91" s="5"/>
      <c r="B91" s="249" t="str">
        <f ca="1">+'I-4 History'!B70</f>
        <v>DA-8</v>
      </c>
      <c r="C91" s="14" t="str">
        <f ca="1">+'I-4 History'!C70</f>
        <v>Network Telephony</v>
      </c>
      <c r="D91" s="489"/>
      <c r="E91" s="505"/>
      <c r="F91" s="489"/>
      <c r="G91" s="490"/>
      <c r="H91" s="490"/>
      <c r="I91" s="490"/>
      <c r="J91" s="490"/>
      <c r="K91" s="505"/>
      <c r="L91" s="512"/>
      <c r="M91" s="448"/>
      <c r="N91" s="448"/>
    </row>
    <row r="92" spans="1:14" x14ac:dyDescent="0.2">
      <c r="A92" s="5"/>
      <c r="B92" s="249"/>
      <c r="C92" s="383" t="str">
        <f ca="1">+'R4 Variations'!C92</f>
        <v>Step Change</v>
      </c>
      <c r="D92" s="489">
        <f ca="1">IF(ISNUMBER('R4 Variations'!D92),+'R4 Variations'!D92*LU_Escalation,0)</f>
        <v>0</v>
      </c>
      <c r="E92" s="820">
        <f ca="1">IF(ISNUMBER('R4 Variations'!E92),+'R4 Variations'!E92*LU_Escalation,0)</f>
        <v>0</v>
      </c>
      <c r="F92" s="489">
        <f ca="1">IF(ISNUMBER('R4 Variations'!F92),+'R4 Variations'!F92*LU_Escalation,0)</f>
        <v>0</v>
      </c>
      <c r="G92" s="489">
        <f ca="1">IF(ISNUMBER('R4 Variations'!G92),+'R4 Variations'!G92*LU_Escalation,0)</f>
        <v>0</v>
      </c>
      <c r="H92" s="489">
        <f ca="1">IF(ISNUMBER('R4 Variations'!H92),+'R4 Variations'!H92*LU_Escalation,0)</f>
        <v>0</v>
      </c>
      <c r="I92" s="489">
        <f ca="1">IF(ISNUMBER('R4 Variations'!I92),+'R4 Variations'!I92*LU_Escalation,0)</f>
        <v>0</v>
      </c>
      <c r="J92" s="489">
        <f ca="1">IF(ISNUMBER('R4 Variations'!J92),+'R4 Variations'!J92*LU_Escalation,0)</f>
        <v>0</v>
      </c>
      <c r="K92" s="489">
        <f ca="1">IF(ISNUMBER('R4 Variations'!K92),+'R4 Variations'!K92*LU_Escalation,0)</f>
        <v>0</v>
      </c>
      <c r="L92" s="512">
        <f ca="1">+'R4 Variations'!L92</f>
        <v>0</v>
      </c>
      <c r="M92" s="448">
        <f ca="1">+'R4 Variations'!M92</f>
        <v>0</v>
      </c>
      <c r="N92" s="448">
        <f ca="1">+'R4 Variations'!N92</f>
        <v>0</v>
      </c>
    </row>
    <row r="93" spans="1:14" x14ac:dyDescent="0.2">
      <c r="A93" s="5"/>
      <c r="B93" s="249"/>
      <c r="C93" s="383" t="str">
        <f ca="1">+'R4 Variations'!C93</f>
        <v/>
      </c>
      <c r="D93" s="489">
        <f ca="1">IF(ISNUMBER('R4 Variations'!D93),+'R4 Variations'!D93*LU_Escalation,0)</f>
        <v>0</v>
      </c>
      <c r="E93" s="820">
        <f ca="1">IF(ISNUMBER('R4 Variations'!E93),+'R4 Variations'!E93*LU_Escalation,0)</f>
        <v>0</v>
      </c>
      <c r="F93" s="489">
        <f ca="1">IF(ISNUMBER('R4 Variations'!F93),+'R4 Variations'!F93*LU_Escalation,0)</f>
        <v>0</v>
      </c>
      <c r="G93" s="489">
        <f ca="1">IF(ISNUMBER('R4 Variations'!G93),+'R4 Variations'!G93*LU_Escalation,0)</f>
        <v>0</v>
      </c>
      <c r="H93" s="489">
        <f ca="1">IF(ISNUMBER('R4 Variations'!H93),+'R4 Variations'!H93*LU_Escalation,0)</f>
        <v>0</v>
      </c>
      <c r="I93" s="489">
        <f ca="1">IF(ISNUMBER('R4 Variations'!I93),+'R4 Variations'!I93*LU_Escalation,0)</f>
        <v>0</v>
      </c>
      <c r="J93" s="489">
        <f ca="1">IF(ISNUMBER('R4 Variations'!J93),+'R4 Variations'!J93*LU_Escalation,0)</f>
        <v>0</v>
      </c>
      <c r="K93" s="489">
        <f ca="1">IF(ISNUMBER('R4 Variations'!K93),+'R4 Variations'!K93*LU_Escalation,0)</f>
        <v>0</v>
      </c>
      <c r="L93" s="512" t="str">
        <f ca="1">+'R4 Variations'!L93</f>
        <v/>
      </c>
      <c r="M93" s="448" t="str">
        <f ca="1">+'R4 Variations'!M93</f>
        <v/>
      </c>
      <c r="N93" s="448" t="str">
        <f ca="1">+'R4 Variations'!N93</f>
        <v/>
      </c>
    </row>
    <row r="94" spans="1:14" x14ac:dyDescent="0.2">
      <c r="A94" s="5"/>
      <c r="B94" s="249"/>
      <c r="C94" s="383" t="str">
        <f ca="1">+'R4 Variations'!C94</f>
        <v/>
      </c>
      <c r="D94" s="489">
        <f ca="1">IF(ISNUMBER('R4 Variations'!D94),+'R4 Variations'!D94*LU_Escalation,0)</f>
        <v>0</v>
      </c>
      <c r="E94" s="820">
        <f ca="1">IF(ISNUMBER('R4 Variations'!E94),+'R4 Variations'!E94*LU_Escalation,0)</f>
        <v>0</v>
      </c>
      <c r="F94" s="489">
        <f ca="1">IF(ISNUMBER('R4 Variations'!F94),+'R4 Variations'!F94*LU_Escalation,0)</f>
        <v>0</v>
      </c>
      <c r="G94" s="489">
        <f ca="1">IF(ISNUMBER('R4 Variations'!G94),+'R4 Variations'!G94*LU_Escalation,0)</f>
        <v>0</v>
      </c>
      <c r="H94" s="489">
        <f ca="1">IF(ISNUMBER('R4 Variations'!H94),+'R4 Variations'!H94*LU_Escalation,0)</f>
        <v>0</v>
      </c>
      <c r="I94" s="489">
        <f ca="1">IF(ISNUMBER('R4 Variations'!I94),+'R4 Variations'!I94*LU_Escalation,0)</f>
        <v>0</v>
      </c>
      <c r="J94" s="489">
        <f ca="1">IF(ISNUMBER('R4 Variations'!J94),+'R4 Variations'!J94*LU_Escalation,0)</f>
        <v>0</v>
      </c>
      <c r="K94" s="489">
        <f ca="1">IF(ISNUMBER('R4 Variations'!K94),+'R4 Variations'!K94*LU_Escalation,0)</f>
        <v>0</v>
      </c>
      <c r="L94" s="512" t="str">
        <f ca="1">+'R4 Variations'!L94</f>
        <v/>
      </c>
      <c r="M94" s="448" t="str">
        <f ca="1">+'R4 Variations'!M94</f>
        <v/>
      </c>
      <c r="N94" s="448" t="str">
        <f ca="1">+'R4 Variations'!N94</f>
        <v/>
      </c>
    </row>
    <row r="95" spans="1:14" x14ac:dyDescent="0.2">
      <c r="A95" s="5"/>
      <c r="B95" s="249"/>
      <c r="C95" s="383" t="str">
        <f ca="1">+'R4 Variations'!C95</f>
        <v/>
      </c>
      <c r="D95" s="489">
        <f ca="1">IF(ISNUMBER('R4 Variations'!D95),+'R4 Variations'!D95*LU_Escalation,0)</f>
        <v>0</v>
      </c>
      <c r="E95" s="820">
        <f ca="1">IF(ISNUMBER('R4 Variations'!E95),+'R4 Variations'!E95*LU_Escalation,0)</f>
        <v>0</v>
      </c>
      <c r="F95" s="489">
        <f ca="1">IF(ISNUMBER('R4 Variations'!F95),+'R4 Variations'!F95*LU_Escalation,0)</f>
        <v>0</v>
      </c>
      <c r="G95" s="489">
        <f ca="1">IF(ISNUMBER('R4 Variations'!G95),+'R4 Variations'!G95*LU_Escalation,0)</f>
        <v>0</v>
      </c>
      <c r="H95" s="489">
        <f ca="1">IF(ISNUMBER('R4 Variations'!H95),+'R4 Variations'!H95*LU_Escalation,0)</f>
        <v>0</v>
      </c>
      <c r="I95" s="489">
        <f ca="1">IF(ISNUMBER('R4 Variations'!I95),+'R4 Variations'!I95*LU_Escalation,0)</f>
        <v>0</v>
      </c>
      <c r="J95" s="489">
        <f ca="1">IF(ISNUMBER('R4 Variations'!J95),+'R4 Variations'!J95*LU_Escalation,0)</f>
        <v>0</v>
      </c>
      <c r="K95" s="489">
        <f ca="1">IF(ISNUMBER('R4 Variations'!K95),+'R4 Variations'!K95*LU_Escalation,0)</f>
        <v>0</v>
      </c>
      <c r="L95" s="512" t="str">
        <f ca="1">+'R4 Variations'!L95</f>
        <v/>
      </c>
      <c r="M95" s="448" t="str">
        <f ca="1">+'R4 Variations'!M95</f>
        <v/>
      </c>
      <c r="N95" s="448" t="str">
        <f ca="1">+'R4 Variations'!N95</f>
        <v/>
      </c>
    </row>
    <row r="96" spans="1:14" x14ac:dyDescent="0.2">
      <c r="A96" s="5"/>
      <c r="B96" s="249"/>
      <c r="C96" s="383" t="str">
        <f ca="1">+'R4 Variations'!C96</f>
        <v/>
      </c>
      <c r="D96" s="489">
        <f ca="1">IF(ISNUMBER('R4 Variations'!D96),+'R4 Variations'!D96*LU_Escalation,0)</f>
        <v>0</v>
      </c>
      <c r="E96" s="820">
        <f ca="1">IF(ISNUMBER('R4 Variations'!E96),+'R4 Variations'!E96*LU_Escalation,0)</f>
        <v>0</v>
      </c>
      <c r="F96" s="489">
        <f ca="1">IF(ISNUMBER('R4 Variations'!F96),+'R4 Variations'!F96*LU_Escalation,0)</f>
        <v>0</v>
      </c>
      <c r="G96" s="489">
        <f ca="1">IF(ISNUMBER('R4 Variations'!G96),+'R4 Variations'!G96*LU_Escalation,0)</f>
        <v>0</v>
      </c>
      <c r="H96" s="489">
        <f ca="1">IF(ISNUMBER('R4 Variations'!H96),+'R4 Variations'!H96*LU_Escalation,0)</f>
        <v>0</v>
      </c>
      <c r="I96" s="489">
        <f ca="1">IF(ISNUMBER('R4 Variations'!I96),+'R4 Variations'!I96*LU_Escalation,0)</f>
        <v>0</v>
      </c>
      <c r="J96" s="489">
        <f ca="1">IF(ISNUMBER('R4 Variations'!J96),+'R4 Variations'!J96*LU_Escalation,0)</f>
        <v>0</v>
      </c>
      <c r="K96" s="489">
        <f ca="1">IF(ISNUMBER('R4 Variations'!K96),+'R4 Variations'!K96*LU_Escalation,0)</f>
        <v>0</v>
      </c>
      <c r="L96" s="512" t="str">
        <f ca="1">+'R4 Variations'!L96</f>
        <v/>
      </c>
      <c r="M96" s="448" t="str">
        <f ca="1">+'R4 Variations'!M96</f>
        <v/>
      </c>
      <c r="N96" s="448" t="str">
        <f ca="1">+'R4 Variations'!N96</f>
        <v/>
      </c>
    </row>
    <row r="97" spans="1:14" x14ac:dyDescent="0.2">
      <c r="A97" s="5"/>
      <c r="B97" s="249"/>
      <c r="C97" s="383" t="str">
        <f ca="1">+'R4 Variations'!C97</f>
        <v/>
      </c>
      <c r="D97" s="489">
        <f ca="1">IF(ISNUMBER('R4 Variations'!D97),+'R4 Variations'!D97*LU_Escalation,0)</f>
        <v>0</v>
      </c>
      <c r="E97" s="820">
        <f ca="1">IF(ISNUMBER('R4 Variations'!E97),+'R4 Variations'!E97*LU_Escalation,0)</f>
        <v>0</v>
      </c>
      <c r="F97" s="489">
        <f ca="1">IF(ISNUMBER('R4 Variations'!F97),+'R4 Variations'!F97*LU_Escalation,0)</f>
        <v>0</v>
      </c>
      <c r="G97" s="489">
        <f ca="1">IF(ISNUMBER('R4 Variations'!G97),+'R4 Variations'!G97*LU_Escalation,0)</f>
        <v>0</v>
      </c>
      <c r="H97" s="489">
        <f ca="1">IF(ISNUMBER('R4 Variations'!H97),+'R4 Variations'!H97*LU_Escalation,0)</f>
        <v>0</v>
      </c>
      <c r="I97" s="489">
        <f ca="1">IF(ISNUMBER('R4 Variations'!I97),+'R4 Variations'!I97*LU_Escalation,0)</f>
        <v>0</v>
      </c>
      <c r="J97" s="489">
        <f ca="1">IF(ISNUMBER('R4 Variations'!J97),+'R4 Variations'!J97*LU_Escalation,0)</f>
        <v>0</v>
      </c>
      <c r="K97" s="489">
        <f ca="1">IF(ISNUMBER('R4 Variations'!K97),+'R4 Variations'!K97*LU_Escalation,0)</f>
        <v>0</v>
      </c>
      <c r="L97" s="512" t="str">
        <f ca="1">+'R4 Variations'!L97</f>
        <v/>
      </c>
      <c r="M97" s="448" t="str">
        <f ca="1">+'R4 Variations'!M97</f>
        <v/>
      </c>
      <c r="N97" s="448" t="str">
        <f ca="1">+'R4 Variations'!N97</f>
        <v/>
      </c>
    </row>
    <row r="98" spans="1:14" x14ac:dyDescent="0.2">
      <c r="A98" s="5"/>
      <c r="B98" s="249"/>
      <c r="C98" s="383" t="str">
        <f ca="1">+'R4 Variations'!C98</f>
        <v/>
      </c>
      <c r="D98" s="489">
        <f ca="1">IF(ISNUMBER('R4 Variations'!D98),+'R4 Variations'!D98*LU_Escalation,0)</f>
        <v>0</v>
      </c>
      <c r="E98" s="820">
        <f ca="1">IF(ISNUMBER('R4 Variations'!E98),+'R4 Variations'!E98*LU_Escalation,0)</f>
        <v>0</v>
      </c>
      <c r="F98" s="489">
        <f ca="1">IF(ISNUMBER('R4 Variations'!F98),+'R4 Variations'!F98*LU_Escalation,0)</f>
        <v>0</v>
      </c>
      <c r="G98" s="489">
        <f ca="1">IF(ISNUMBER('R4 Variations'!G98),+'R4 Variations'!G98*LU_Escalation,0)</f>
        <v>0</v>
      </c>
      <c r="H98" s="489">
        <f ca="1">IF(ISNUMBER('R4 Variations'!H98),+'R4 Variations'!H98*LU_Escalation,0)</f>
        <v>0</v>
      </c>
      <c r="I98" s="489">
        <f ca="1">IF(ISNUMBER('R4 Variations'!I98),+'R4 Variations'!I98*LU_Escalation,0)</f>
        <v>0</v>
      </c>
      <c r="J98" s="489">
        <f ca="1">IF(ISNUMBER('R4 Variations'!J98),+'R4 Variations'!J98*LU_Escalation,0)</f>
        <v>0</v>
      </c>
      <c r="K98" s="489">
        <f ca="1">IF(ISNUMBER('R4 Variations'!K98),+'R4 Variations'!K98*LU_Escalation,0)</f>
        <v>0</v>
      </c>
      <c r="L98" s="512" t="str">
        <f ca="1">+'R4 Variations'!L98</f>
        <v/>
      </c>
      <c r="M98" s="448" t="str">
        <f ca="1">+'R4 Variations'!M98</f>
        <v/>
      </c>
      <c r="N98" s="448" t="str">
        <f ca="1">+'R4 Variations'!N98</f>
        <v/>
      </c>
    </row>
    <row r="99" spans="1:14" x14ac:dyDescent="0.2">
      <c r="A99" s="5"/>
      <c r="B99" s="249"/>
      <c r="C99" s="383" t="str">
        <f ca="1">+'R4 Variations'!C99</f>
        <v/>
      </c>
      <c r="D99" s="489">
        <f ca="1">IF(ISNUMBER('R4 Variations'!D99),+'R4 Variations'!D99*LU_Escalation,0)</f>
        <v>0</v>
      </c>
      <c r="E99" s="820">
        <f ca="1">IF(ISNUMBER('R4 Variations'!E99),+'R4 Variations'!E99*LU_Escalation,0)</f>
        <v>0</v>
      </c>
      <c r="F99" s="489">
        <f ca="1">IF(ISNUMBER('R4 Variations'!F99),+'R4 Variations'!F99*LU_Escalation,0)</f>
        <v>0</v>
      </c>
      <c r="G99" s="489">
        <f ca="1">IF(ISNUMBER('R4 Variations'!G99),+'R4 Variations'!G99*LU_Escalation,0)</f>
        <v>0</v>
      </c>
      <c r="H99" s="489">
        <f ca="1">IF(ISNUMBER('R4 Variations'!H99),+'R4 Variations'!H99*LU_Escalation,0)</f>
        <v>0</v>
      </c>
      <c r="I99" s="489">
        <f ca="1">IF(ISNUMBER('R4 Variations'!I99),+'R4 Variations'!I99*LU_Escalation,0)</f>
        <v>0</v>
      </c>
      <c r="J99" s="489">
        <f ca="1">IF(ISNUMBER('R4 Variations'!J99),+'R4 Variations'!J99*LU_Escalation,0)</f>
        <v>0</v>
      </c>
      <c r="K99" s="489">
        <f ca="1">IF(ISNUMBER('R4 Variations'!K99),+'R4 Variations'!K99*LU_Escalation,0)</f>
        <v>0</v>
      </c>
      <c r="L99" s="512" t="str">
        <f ca="1">+'R4 Variations'!L99</f>
        <v/>
      </c>
      <c r="M99" s="448" t="str">
        <f ca="1">+'R4 Variations'!M99</f>
        <v/>
      </c>
      <c r="N99" s="448" t="str">
        <f ca="1">+'R4 Variations'!N99</f>
        <v/>
      </c>
    </row>
    <row r="100" spans="1:14" x14ac:dyDescent="0.2">
      <c r="A100" s="5"/>
      <c r="B100" s="249"/>
      <c r="C100" s="383" t="str">
        <f ca="1">+'R4 Variations'!C100</f>
        <v/>
      </c>
      <c r="D100" s="489">
        <f ca="1">IF(ISNUMBER('R4 Variations'!D100),+'R4 Variations'!D100*LU_Escalation,0)</f>
        <v>0</v>
      </c>
      <c r="E100" s="820">
        <f ca="1">IF(ISNUMBER('R4 Variations'!E100),+'R4 Variations'!E100*LU_Escalation,0)</f>
        <v>0</v>
      </c>
      <c r="F100" s="489">
        <f ca="1">IF(ISNUMBER('R4 Variations'!F100),+'R4 Variations'!F100*LU_Escalation,0)</f>
        <v>0</v>
      </c>
      <c r="G100" s="489">
        <f ca="1">IF(ISNUMBER('R4 Variations'!G100),+'R4 Variations'!G100*LU_Escalation,0)</f>
        <v>0</v>
      </c>
      <c r="H100" s="489">
        <f ca="1">IF(ISNUMBER('R4 Variations'!H100),+'R4 Variations'!H100*LU_Escalation,0)</f>
        <v>0</v>
      </c>
      <c r="I100" s="489">
        <f ca="1">IF(ISNUMBER('R4 Variations'!I100),+'R4 Variations'!I100*LU_Escalation,0)</f>
        <v>0</v>
      </c>
      <c r="J100" s="489">
        <f ca="1">IF(ISNUMBER('R4 Variations'!J100),+'R4 Variations'!J100*LU_Escalation,0)</f>
        <v>0</v>
      </c>
      <c r="K100" s="489">
        <f ca="1">IF(ISNUMBER('R4 Variations'!K100),+'R4 Variations'!K100*LU_Escalation,0)</f>
        <v>0</v>
      </c>
      <c r="L100" s="512" t="str">
        <f ca="1">+'R4 Variations'!L100</f>
        <v/>
      </c>
      <c r="M100" s="448" t="str">
        <f ca="1">+'R4 Variations'!M100</f>
        <v/>
      </c>
      <c r="N100" s="448" t="str">
        <f ca="1">+'R4 Variations'!N100</f>
        <v/>
      </c>
    </row>
    <row r="101" spans="1:14" x14ac:dyDescent="0.2">
      <c r="A101" s="5"/>
      <c r="B101" s="249"/>
      <c r="C101" s="383" t="str">
        <f ca="1">+'R4 Variations'!C101</f>
        <v/>
      </c>
      <c r="D101" s="489">
        <f ca="1">IF(ISNUMBER('R4 Variations'!D101),+'R4 Variations'!D101*LU_Escalation,0)</f>
        <v>0</v>
      </c>
      <c r="E101" s="820">
        <f ca="1">IF(ISNUMBER('R4 Variations'!E101),+'R4 Variations'!E101*LU_Escalation,0)</f>
        <v>0</v>
      </c>
      <c r="F101" s="489">
        <f ca="1">IF(ISNUMBER('R4 Variations'!F101),+'R4 Variations'!F101*LU_Escalation,0)</f>
        <v>0</v>
      </c>
      <c r="G101" s="489">
        <f ca="1">IF(ISNUMBER('R4 Variations'!G101),+'R4 Variations'!G101*LU_Escalation,0)</f>
        <v>0</v>
      </c>
      <c r="H101" s="489">
        <f ca="1">IF(ISNUMBER('R4 Variations'!H101),+'R4 Variations'!H101*LU_Escalation,0)</f>
        <v>0</v>
      </c>
      <c r="I101" s="489">
        <f ca="1">IF(ISNUMBER('R4 Variations'!I101),+'R4 Variations'!I101*LU_Escalation,0)</f>
        <v>0</v>
      </c>
      <c r="J101" s="489">
        <f ca="1">IF(ISNUMBER('R4 Variations'!J101),+'R4 Variations'!J101*LU_Escalation,0)</f>
        <v>0</v>
      </c>
      <c r="K101" s="489">
        <f ca="1">IF(ISNUMBER('R4 Variations'!K101),+'R4 Variations'!K101*LU_Escalation,0)</f>
        <v>0</v>
      </c>
      <c r="L101" s="512" t="str">
        <f ca="1">+'R4 Variations'!L101</f>
        <v/>
      </c>
      <c r="M101" s="448" t="str">
        <f ca="1">+'R4 Variations'!M101</f>
        <v/>
      </c>
      <c r="N101" s="448" t="str">
        <f ca="1">+'R4 Variations'!N101</f>
        <v/>
      </c>
    </row>
    <row r="102" spans="1:14" x14ac:dyDescent="0.2">
      <c r="A102" s="5"/>
      <c r="B102" s="249"/>
      <c r="C102" s="12"/>
      <c r="D102" s="489"/>
      <c r="E102" s="505"/>
      <c r="F102" s="489"/>
      <c r="G102" s="490"/>
      <c r="H102" s="490"/>
      <c r="I102" s="490"/>
      <c r="J102" s="490"/>
      <c r="K102" s="505"/>
      <c r="L102" s="512"/>
      <c r="M102" s="448"/>
      <c r="N102" s="448"/>
    </row>
    <row r="103" spans="1:14" x14ac:dyDescent="0.2">
      <c r="A103" s="5"/>
      <c r="B103" s="249" t="str">
        <f ca="1">+'I-4 History'!B79</f>
        <v>DA-9</v>
      </c>
      <c r="C103" s="14" t="str">
        <f ca="1">+'I-4 History'!C79</f>
        <v>Regulatory Compliance</v>
      </c>
      <c r="D103" s="489"/>
      <c r="E103" s="505"/>
      <c r="F103" s="489"/>
      <c r="G103" s="490"/>
      <c r="H103" s="490"/>
      <c r="I103" s="490"/>
      <c r="J103" s="490"/>
      <c r="K103" s="505"/>
      <c r="L103" s="512"/>
      <c r="M103" s="448"/>
      <c r="N103" s="448"/>
    </row>
    <row r="104" spans="1:14" x14ac:dyDescent="0.2">
      <c r="A104" s="5"/>
      <c r="B104" s="249"/>
      <c r="C104" s="383" t="str">
        <f ca="1">+'R4 Variations'!C104</f>
        <v>Step Change</v>
      </c>
      <c r="D104" s="489">
        <f ca="1">IF(ISNUMBER('R4 Variations'!D104),+'R4 Variations'!D104*LU_Escalation,0)</f>
        <v>0</v>
      </c>
      <c r="E104" s="820">
        <f ca="1">IF(ISNUMBER('R4 Variations'!E104),+'R4 Variations'!E104*LU_Escalation,0)</f>
        <v>0</v>
      </c>
      <c r="F104" s="489">
        <f ca="1">IF(ISNUMBER('R4 Variations'!F104),+'R4 Variations'!F104*LU_Escalation,0)</f>
        <v>0</v>
      </c>
      <c r="G104" s="489">
        <f ca="1">IF(ISNUMBER('R4 Variations'!G104),+'R4 Variations'!G104*LU_Escalation,0)</f>
        <v>0</v>
      </c>
      <c r="H104" s="489">
        <f ca="1">IF(ISNUMBER('R4 Variations'!H104),+'R4 Variations'!H104*LU_Escalation,0)</f>
        <v>0</v>
      </c>
      <c r="I104" s="489">
        <f ca="1">IF(ISNUMBER('R4 Variations'!I104),+'R4 Variations'!I104*LU_Escalation,0)</f>
        <v>0</v>
      </c>
      <c r="J104" s="489">
        <f ca="1">IF(ISNUMBER('R4 Variations'!J104),+'R4 Variations'!J104*LU_Escalation,0)</f>
        <v>0</v>
      </c>
      <c r="K104" s="489">
        <f ca="1">IF(ISNUMBER('R4 Variations'!K104),+'R4 Variations'!K104*LU_Escalation,0)</f>
        <v>0</v>
      </c>
      <c r="L104" s="512">
        <f ca="1">+'R4 Variations'!L104</f>
        <v>0</v>
      </c>
      <c r="M104" s="448">
        <f ca="1">+'R4 Variations'!M104</f>
        <v>0</v>
      </c>
      <c r="N104" s="448">
        <f ca="1">+'R4 Variations'!N104</f>
        <v>0</v>
      </c>
    </row>
    <row r="105" spans="1:14" x14ac:dyDescent="0.2">
      <c r="A105" s="5"/>
      <c r="B105" s="249"/>
      <c r="C105" s="579"/>
      <c r="D105" s="580"/>
      <c r="E105" s="821"/>
      <c r="F105" s="580"/>
      <c r="G105" s="580"/>
      <c r="H105" s="580"/>
      <c r="I105" s="580"/>
      <c r="J105" s="580"/>
      <c r="K105" s="580"/>
      <c r="L105" s="581"/>
      <c r="M105" s="582"/>
      <c r="N105" s="582"/>
    </row>
    <row r="106" spans="1:14" x14ac:dyDescent="0.2">
      <c r="A106" s="5"/>
      <c r="B106" s="249"/>
      <c r="C106" s="579"/>
      <c r="D106" s="580"/>
      <c r="E106" s="821"/>
      <c r="F106" s="580"/>
      <c r="G106" s="580"/>
      <c r="H106" s="580"/>
      <c r="I106" s="580"/>
      <c r="J106" s="580"/>
      <c r="K106" s="580"/>
      <c r="L106" s="581"/>
      <c r="M106" s="582"/>
      <c r="N106" s="582"/>
    </row>
    <row r="107" spans="1:14" x14ac:dyDescent="0.2">
      <c r="A107" s="5"/>
      <c r="B107" s="249"/>
      <c r="C107" s="579"/>
      <c r="D107" s="580"/>
      <c r="E107" s="821"/>
      <c r="F107" s="580"/>
      <c r="G107" s="580"/>
      <c r="H107" s="580"/>
      <c r="I107" s="580"/>
      <c r="J107" s="580"/>
      <c r="K107" s="580"/>
      <c r="L107" s="581"/>
      <c r="M107" s="582"/>
      <c r="N107" s="582"/>
    </row>
    <row r="108" spans="1:14" x14ac:dyDescent="0.2">
      <c r="A108" s="5"/>
      <c r="B108" s="249"/>
      <c r="C108" s="579"/>
      <c r="D108" s="580"/>
      <c r="E108" s="821"/>
      <c r="F108" s="580"/>
      <c r="G108" s="580"/>
      <c r="H108" s="580"/>
      <c r="I108" s="580"/>
      <c r="J108" s="580"/>
      <c r="K108" s="580"/>
      <c r="L108" s="581"/>
      <c r="M108" s="582"/>
      <c r="N108" s="582"/>
    </row>
    <row r="109" spans="1:14" x14ac:dyDescent="0.2">
      <c r="A109" s="5"/>
      <c r="B109" s="249"/>
      <c r="C109" s="579"/>
      <c r="D109" s="580"/>
      <c r="E109" s="821"/>
      <c r="F109" s="580"/>
      <c r="G109" s="580"/>
      <c r="H109" s="580"/>
      <c r="I109" s="580"/>
      <c r="J109" s="580"/>
      <c r="K109" s="580"/>
      <c r="L109" s="581"/>
      <c r="M109" s="582"/>
      <c r="N109" s="582"/>
    </row>
    <row r="110" spans="1:14" x14ac:dyDescent="0.2">
      <c r="A110" s="5"/>
      <c r="B110" s="249"/>
      <c r="C110" s="579"/>
      <c r="D110" s="580"/>
      <c r="E110" s="821"/>
      <c r="F110" s="580"/>
      <c r="G110" s="580"/>
      <c r="H110" s="580"/>
      <c r="I110" s="580"/>
      <c r="J110" s="580"/>
      <c r="K110" s="580"/>
      <c r="L110" s="581"/>
      <c r="M110" s="582"/>
      <c r="N110" s="582"/>
    </row>
    <row r="111" spans="1:14" x14ac:dyDescent="0.2">
      <c r="A111" s="5"/>
      <c r="B111" s="249"/>
      <c r="C111" s="579"/>
      <c r="D111" s="580"/>
      <c r="E111" s="821"/>
      <c r="F111" s="580"/>
      <c r="G111" s="580"/>
      <c r="H111" s="580"/>
      <c r="I111" s="580"/>
      <c r="J111" s="580"/>
      <c r="K111" s="580"/>
      <c r="L111" s="581"/>
      <c r="M111" s="582"/>
      <c r="N111" s="582"/>
    </row>
    <row r="112" spans="1:14" x14ac:dyDescent="0.2">
      <c r="A112" s="5"/>
      <c r="B112" s="249"/>
      <c r="C112" s="579"/>
      <c r="D112" s="580"/>
      <c r="E112" s="821"/>
      <c r="F112" s="580"/>
      <c r="G112" s="580"/>
      <c r="H112" s="580"/>
      <c r="I112" s="580"/>
      <c r="J112" s="580"/>
      <c r="K112" s="580"/>
      <c r="L112" s="581"/>
      <c r="M112" s="582"/>
      <c r="N112" s="582"/>
    </row>
    <row r="113" spans="1:14" x14ac:dyDescent="0.2">
      <c r="A113" s="5"/>
      <c r="B113" s="249"/>
      <c r="C113" s="579"/>
      <c r="D113" s="580"/>
      <c r="E113" s="821"/>
      <c r="F113" s="580"/>
      <c r="G113" s="580"/>
      <c r="H113" s="580"/>
      <c r="I113" s="580"/>
      <c r="J113" s="580"/>
      <c r="K113" s="580"/>
      <c r="L113" s="581"/>
      <c r="M113" s="582"/>
      <c r="N113" s="582"/>
    </row>
    <row r="114" spans="1:14" x14ac:dyDescent="0.2">
      <c r="A114" s="5"/>
      <c r="B114" s="249"/>
      <c r="C114" s="12"/>
      <c r="D114" s="489"/>
      <c r="E114" s="505"/>
      <c r="F114" s="489"/>
      <c r="G114" s="490"/>
      <c r="H114" s="490"/>
      <c r="I114" s="490"/>
      <c r="J114" s="490"/>
      <c r="K114" s="505"/>
      <c r="L114" s="512"/>
      <c r="M114" s="448"/>
      <c r="N114" s="448"/>
    </row>
    <row r="115" spans="1:14" x14ac:dyDescent="0.2">
      <c r="A115" s="5"/>
      <c r="B115" s="249" t="str">
        <f ca="1">+'I-4 History'!B88</f>
        <v>DA-10</v>
      </c>
      <c r="C115" s="14" t="str">
        <f ca="1">+'I-4 History'!C88</f>
        <v>Outage Management System</v>
      </c>
      <c r="D115" s="489"/>
      <c r="E115" s="505"/>
      <c r="F115" s="489"/>
      <c r="G115" s="490"/>
      <c r="H115" s="490"/>
      <c r="I115" s="490"/>
      <c r="J115" s="490"/>
      <c r="K115" s="505"/>
      <c r="L115" s="512"/>
      <c r="M115" s="448"/>
      <c r="N115" s="448"/>
    </row>
    <row r="116" spans="1:14" x14ac:dyDescent="0.2">
      <c r="A116" s="5"/>
      <c r="B116" s="249"/>
      <c r="C116" s="383" t="str">
        <f ca="1">+'R4 Variations'!C116</f>
        <v>Step Change</v>
      </c>
      <c r="D116" s="489">
        <f ca="1">IF(ISNUMBER('R4 Variations'!D116),+'R4 Variations'!D116*LU_Escalation,0)</f>
        <v>0</v>
      </c>
      <c r="E116" s="820">
        <f ca="1">IF(ISNUMBER('R4 Variations'!E116),+'R4 Variations'!E116*LU_Escalation,0)</f>
        <v>0</v>
      </c>
      <c r="F116" s="489">
        <f ca="1">IF(ISNUMBER('R4 Variations'!F116),+'R4 Variations'!F116*LU_Escalation,0)</f>
        <v>0</v>
      </c>
      <c r="G116" s="489">
        <f ca="1">IF(ISNUMBER('R4 Variations'!G116),+'R4 Variations'!G116*LU_Escalation,0)</f>
        <v>0</v>
      </c>
      <c r="H116" s="489">
        <f ca="1">IF(ISNUMBER('R4 Variations'!H116),+'R4 Variations'!H116*LU_Escalation,0)</f>
        <v>0</v>
      </c>
      <c r="I116" s="489">
        <f ca="1">IF(ISNUMBER('R4 Variations'!I116),+'R4 Variations'!I116*LU_Escalation,0)</f>
        <v>0</v>
      </c>
      <c r="J116" s="489">
        <f ca="1">IF(ISNUMBER('R4 Variations'!J116),+'R4 Variations'!J116*LU_Escalation,0)</f>
        <v>0</v>
      </c>
      <c r="K116" s="489">
        <f ca="1">IF(ISNUMBER('R4 Variations'!K116),+'R4 Variations'!K116*LU_Escalation,0)</f>
        <v>0</v>
      </c>
      <c r="L116" s="512">
        <f ca="1">+'R4 Variations'!L116</f>
        <v>0</v>
      </c>
      <c r="M116" s="448">
        <f ca="1">+'R4 Variations'!M116</f>
        <v>0</v>
      </c>
      <c r="N116" s="448">
        <f ca="1">+'R4 Variations'!N116</f>
        <v>0</v>
      </c>
    </row>
    <row r="117" spans="1:14" x14ac:dyDescent="0.2">
      <c r="A117" s="5"/>
      <c r="B117" s="249"/>
      <c r="C117" s="383" t="str">
        <f ca="1">+'R4 Variations'!C117</f>
        <v/>
      </c>
      <c r="D117" s="489">
        <f ca="1">IF(ISNUMBER('R4 Variations'!D117),+'R4 Variations'!D117*LU_Escalation,0)</f>
        <v>0</v>
      </c>
      <c r="E117" s="820">
        <f ca="1">IF(ISNUMBER('R4 Variations'!E117),+'R4 Variations'!E117*LU_Escalation,0)</f>
        <v>0</v>
      </c>
      <c r="F117" s="489">
        <f ca="1">IF(ISNUMBER('R4 Variations'!F117),+'R4 Variations'!F117*LU_Escalation,0)</f>
        <v>0</v>
      </c>
      <c r="G117" s="489">
        <f ca="1">IF(ISNUMBER('R4 Variations'!G117),+'R4 Variations'!G117*LU_Escalation,0)</f>
        <v>0</v>
      </c>
      <c r="H117" s="489">
        <f ca="1">IF(ISNUMBER('R4 Variations'!H117),+'R4 Variations'!H117*LU_Escalation,0)</f>
        <v>0</v>
      </c>
      <c r="I117" s="489">
        <f ca="1">IF(ISNUMBER('R4 Variations'!I117),+'R4 Variations'!I117*LU_Escalation,0)</f>
        <v>0</v>
      </c>
      <c r="J117" s="489">
        <f ca="1">IF(ISNUMBER('R4 Variations'!J117),+'R4 Variations'!J117*LU_Escalation,0)</f>
        <v>0</v>
      </c>
      <c r="K117" s="489">
        <f ca="1">IF(ISNUMBER('R4 Variations'!K117),+'R4 Variations'!K117*LU_Escalation,0)</f>
        <v>0</v>
      </c>
      <c r="L117" s="512" t="str">
        <f ca="1">+'R4 Variations'!L117</f>
        <v/>
      </c>
      <c r="M117" s="448" t="str">
        <f ca="1">+'R4 Variations'!M117</f>
        <v/>
      </c>
      <c r="N117" s="448" t="str">
        <f ca="1">+'R4 Variations'!N117</f>
        <v/>
      </c>
    </row>
    <row r="118" spans="1:14" x14ac:dyDescent="0.2">
      <c r="A118" s="5"/>
      <c r="B118" s="249"/>
      <c r="C118" s="383" t="str">
        <f ca="1">+'R4 Variations'!C118</f>
        <v/>
      </c>
      <c r="D118" s="489">
        <f ca="1">IF(ISNUMBER('R4 Variations'!D118),+'R4 Variations'!D118*LU_Escalation,0)</f>
        <v>0</v>
      </c>
      <c r="E118" s="820">
        <f ca="1">IF(ISNUMBER('R4 Variations'!E118),+'R4 Variations'!E118*LU_Escalation,0)</f>
        <v>0</v>
      </c>
      <c r="F118" s="489">
        <f ca="1">IF(ISNUMBER('R4 Variations'!F118),+'R4 Variations'!F118*LU_Escalation,0)</f>
        <v>0</v>
      </c>
      <c r="G118" s="489">
        <f ca="1">IF(ISNUMBER('R4 Variations'!G118),+'R4 Variations'!G118*LU_Escalation,0)</f>
        <v>0</v>
      </c>
      <c r="H118" s="489">
        <f ca="1">IF(ISNUMBER('R4 Variations'!H118),+'R4 Variations'!H118*LU_Escalation,0)</f>
        <v>0</v>
      </c>
      <c r="I118" s="489">
        <f ca="1">IF(ISNUMBER('R4 Variations'!I118),+'R4 Variations'!I118*LU_Escalation,0)</f>
        <v>0</v>
      </c>
      <c r="J118" s="489">
        <f ca="1">IF(ISNUMBER('R4 Variations'!J118),+'R4 Variations'!J118*LU_Escalation,0)</f>
        <v>0</v>
      </c>
      <c r="K118" s="489">
        <f ca="1">IF(ISNUMBER('R4 Variations'!K118),+'R4 Variations'!K118*LU_Escalation,0)</f>
        <v>0</v>
      </c>
      <c r="L118" s="512" t="str">
        <f ca="1">+'R4 Variations'!L118</f>
        <v/>
      </c>
      <c r="M118" s="448" t="str">
        <f ca="1">+'R4 Variations'!M118</f>
        <v/>
      </c>
      <c r="N118" s="448" t="str">
        <f ca="1">+'R4 Variations'!N118</f>
        <v/>
      </c>
    </row>
    <row r="119" spans="1:14" x14ac:dyDescent="0.2">
      <c r="A119" s="5"/>
      <c r="B119" s="249"/>
      <c r="C119" s="383" t="str">
        <f ca="1">+'R4 Variations'!C119</f>
        <v/>
      </c>
      <c r="D119" s="489">
        <f ca="1">IF(ISNUMBER('R4 Variations'!D119),+'R4 Variations'!D119*LU_Escalation,0)</f>
        <v>0</v>
      </c>
      <c r="E119" s="820">
        <f ca="1">IF(ISNUMBER('R4 Variations'!E119),+'R4 Variations'!E119*LU_Escalation,0)</f>
        <v>0</v>
      </c>
      <c r="F119" s="489">
        <f ca="1">IF(ISNUMBER('R4 Variations'!F119),+'R4 Variations'!F119*LU_Escalation,0)</f>
        <v>0</v>
      </c>
      <c r="G119" s="489">
        <f ca="1">IF(ISNUMBER('R4 Variations'!G119),+'R4 Variations'!G119*LU_Escalation,0)</f>
        <v>0</v>
      </c>
      <c r="H119" s="489">
        <f ca="1">IF(ISNUMBER('R4 Variations'!H119),+'R4 Variations'!H119*LU_Escalation,0)</f>
        <v>0</v>
      </c>
      <c r="I119" s="489">
        <f ca="1">IF(ISNUMBER('R4 Variations'!I119),+'R4 Variations'!I119*LU_Escalation,0)</f>
        <v>0</v>
      </c>
      <c r="J119" s="489">
        <f ca="1">IF(ISNUMBER('R4 Variations'!J119),+'R4 Variations'!J119*LU_Escalation,0)</f>
        <v>0</v>
      </c>
      <c r="K119" s="489">
        <f ca="1">IF(ISNUMBER('R4 Variations'!K119),+'R4 Variations'!K119*LU_Escalation,0)</f>
        <v>0</v>
      </c>
      <c r="L119" s="512" t="str">
        <f ca="1">+'R4 Variations'!L119</f>
        <v/>
      </c>
      <c r="M119" s="448" t="str">
        <f ca="1">+'R4 Variations'!M119</f>
        <v/>
      </c>
      <c r="N119" s="448" t="str">
        <f ca="1">+'R4 Variations'!N119</f>
        <v/>
      </c>
    </row>
    <row r="120" spans="1:14" x14ac:dyDescent="0.2">
      <c r="A120" s="5"/>
      <c r="B120" s="249"/>
      <c r="C120" s="383" t="str">
        <f ca="1">+'R4 Variations'!C120</f>
        <v/>
      </c>
      <c r="D120" s="489">
        <f ca="1">IF(ISNUMBER('R4 Variations'!D120),+'R4 Variations'!D120*LU_Escalation,0)</f>
        <v>0</v>
      </c>
      <c r="E120" s="820">
        <f ca="1">IF(ISNUMBER('R4 Variations'!E120),+'R4 Variations'!E120*LU_Escalation,0)</f>
        <v>0</v>
      </c>
      <c r="F120" s="489">
        <f ca="1">IF(ISNUMBER('R4 Variations'!F120),+'R4 Variations'!F120*LU_Escalation,0)</f>
        <v>0</v>
      </c>
      <c r="G120" s="489">
        <f ca="1">IF(ISNUMBER('R4 Variations'!G120),+'R4 Variations'!G120*LU_Escalation,0)</f>
        <v>0</v>
      </c>
      <c r="H120" s="489">
        <f ca="1">IF(ISNUMBER('R4 Variations'!H120),+'R4 Variations'!H120*LU_Escalation,0)</f>
        <v>0</v>
      </c>
      <c r="I120" s="489">
        <f ca="1">IF(ISNUMBER('R4 Variations'!I120),+'R4 Variations'!I120*LU_Escalation,0)</f>
        <v>0</v>
      </c>
      <c r="J120" s="489">
        <f ca="1">IF(ISNUMBER('R4 Variations'!J120),+'R4 Variations'!J120*LU_Escalation,0)</f>
        <v>0</v>
      </c>
      <c r="K120" s="489">
        <f ca="1">IF(ISNUMBER('R4 Variations'!K120),+'R4 Variations'!K120*LU_Escalation,0)</f>
        <v>0</v>
      </c>
      <c r="L120" s="512" t="str">
        <f ca="1">+'R4 Variations'!L120</f>
        <v/>
      </c>
      <c r="M120" s="448" t="str">
        <f ca="1">+'R4 Variations'!M120</f>
        <v/>
      </c>
      <c r="N120" s="448" t="str">
        <f ca="1">+'R4 Variations'!N120</f>
        <v/>
      </c>
    </row>
    <row r="121" spans="1:14" x14ac:dyDescent="0.2">
      <c r="A121" s="5"/>
      <c r="B121" s="249"/>
      <c r="C121" s="383" t="str">
        <f ca="1">+'R4 Variations'!C121</f>
        <v/>
      </c>
      <c r="D121" s="489">
        <f ca="1">IF(ISNUMBER('R4 Variations'!D121),+'R4 Variations'!D121*LU_Escalation,0)</f>
        <v>0</v>
      </c>
      <c r="E121" s="820">
        <f ca="1">IF(ISNUMBER('R4 Variations'!E121),+'R4 Variations'!E121*LU_Escalation,0)</f>
        <v>0</v>
      </c>
      <c r="F121" s="489">
        <f ca="1">IF(ISNUMBER('R4 Variations'!F121),+'R4 Variations'!F121*LU_Escalation,0)</f>
        <v>0</v>
      </c>
      <c r="G121" s="489">
        <f ca="1">IF(ISNUMBER('R4 Variations'!G121),+'R4 Variations'!G121*LU_Escalation,0)</f>
        <v>0</v>
      </c>
      <c r="H121" s="489">
        <f ca="1">IF(ISNUMBER('R4 Variations'!H121),+'R4 Variations'!H121*LU_Escalation,0)</f>
        <v>0</v>
      </c>
      <c r="I121" s="489">
        <f ca="1">IF(ISNUMBER('R4 Variations'!I121),+'R4 Variations'!I121*LU_Escalation,0)</f>
        <v>0</v>
      </c>
      <c r="J121" s="489">
        <f ca="1">IF(ISNUMBER('R4 Variations'!J121),+'R4 Variations'!J121*LU_Escalation,0)</f>
        <v>0</v>
      </c>
      <c r="K121" s="489">
        <f ca="1">IF(ISNUMBER('R4 Variations'!K121),+'R4 Variations'!K121*LU_Escalation,0)</f>
        <v>0</v>
      </c>
      <c r="L121" s="512" t="str">
        <f ca="1">+'R4 Variations'!L121</f>
        <v/>
      </c>
      <c r="M121" s="448" t="str">
        <f ca="1">+'R4 Variations'!M121</f>
        <v/>
      </c>
      <c r="N121" s="448" t="str">
        <f ca="1">+'R4 Variations'!N121</f>
        <v/>
      </c>
    </row>
    <row r="122" spans="1:14" x14ac:dyDescent="0.2">
      <c r="A122" s="5"/>
      <c r="B122" s="249"/>
      <c r="C122" s="383" t="str">
        <f ca="1">+'R4 Variations'!C122</f>
        <v/>
      </c>
      <c r="D122" s="489">
        <f ca="1">IF(ISNUMBER('R4 Variations'!D122),+'R4 Variations'!D122*LU_Escalation,0)</f>
        <v>0</v>
      </c>
      <c r="E122" s="820">
        <f ca="1">IF(ISNUMBER('R4 Variations'!E122),+'R4 Variations'!E122*LU_Escalation,0)</f>
        <v>0</v>
      </c>
      <c r="F122" s="489">
        <f ca="1">IF(ISNUMBER('R4 Variations'!F122),+'R4 Variations'!F122*LU_Escalation,0)</f>
        <v>0</v>
      </c>
      <c r="G122" s="489">
        <f ca="1">IF(ISNUMBER('R4 Variations'!G122),+'R4 Variations'!G122*LU_Escalation,0)</f>
        <v>0</v>
      </c>
      <c r="H122" s="489">
        <f ca="1">IF(ISNUMBER('R4 Variations'!H122),+'R4 Variations'!H122*LU_Escalation,0)</f>
        <v>0</v>
      </c>
      <c r="I122" s="489">
        <f ca="1">IF(ISNUMBER('R4 Variations'!I122),+'R4 Variations'!I122*LU_Escalation,0)</f>
        <v>0</v>
      </c>
      <c r="J122" s="489">
        <f ca="1">IF(ISNUMBER('R4 Variations'!J122),+'R4 Variations'!J122*LU_Escalation,0)</f>
        <v>0</v>
      </c>
      <c r="K122" s="489">
        <f ca="1">IF(ISNUMBER('R4 Variations'!K122),+'R4 Variations'!K122*LU_Escalation,0)</f>
        <v>0</v>
      </c>
      <c r="L122" s="512" t="str">
        <f ca="1">+'R4 Variations'!L122</f>
        <v/>
      </c>
      <c r="M122" s="448" t="str">
        <f ca="1">+'R4 Variations'!M122</f>
        <v/>
      </c>
      <c r="N122" s="448" t="str">
        <f ca="1">+'R4 Variations'!N122</f>
        <v/>
      </c>
    </row>
    <row r="123" spans="1:14" x14ac:dyDescent="0.2">
      <c r="A123" s="5"/>
      <c r="B123" s="249"/>
      <c r="C123" s="383" t="str">
        <f ca="1">+'R4 Variations'!C123</f>
        <v/>
      </c>
      <c r="D123" s="489">
        <f ca="1">IF(ISNUMBER('R4 Variations'!D123),+'R4 Variations'!D123*LU_Escalation,0)</f>
        <v>0</v>
      </c>
      <c r="E123" s="820">
        <f ca="1">IF(ISNUMBER('R4 Variations'!E123),+'R4 Variations'!E123*LU_Escalation,0)</f>
        <v>0</v>
      </c>
      <c r="F123" s="489">
        <f ca="1">IF(ISNUMBER('R4 Variations'!F123),+'R4 Variations'!F123*LU_Escalation,0)</f>
        <v>0</v>
      </c>
      <c r="G123" s="489">
        <f ca="1">IF(ISNUMBER('R4 Variations'!G123),+'R4 Variations'!G123*LU_Escalation,0)</f>
        <v>0</v>
      </c>
      <c r="H123" s="489">
        <f ca="1">IF(ISNUMBER('R4 Variations'!H123),+'R4 Variations'!H123*LU_Escalation,0)</f>
        <v>0</v>
      </c>
      <c r="I123" s="489">
        <f ca="1">IF(ISNUMBER('R4 Variations'!I123),+'R4 Variations'!I123*LU_Escalation,0)</f>
        <v>0</v>
      </c>
      <c r="J123" s="489">
        <f ca="1">IF(ISNUMBER('R4 Variations'!J123),+'R4 Variations'!J123*LU_Escalation,0)</f>
        <v>0</v>
      </c>
      <c r="K123" s="489">
        <f ca="1">IF(ISNUMBER('R4 Variations'!K123),+'R4 Variations'!K123*LU_Escalation,0)</f>
        <v>0</v>
      </c>
      <c r="L123" s="512" t="str">
        <f ca="1">+'R4 Variations'!L123</f>
        <v/>
      </c>
      <c r="M123" s="448" t="str">
        <f ca="1">+'R4 Variations'!M123</f>
        <v/>
      </c>
      <c r="N123" s="448" t="str">
        <f ca="1">+'R4 Variations'!N123</f>
        <v/>
      </c>
    </row>
    <row r="124" spans="1:14" x14ac:dyDescent="0.2">
      <c r="A124" s="5"/>
      <c r="B124" s="249"/>
      <c r="C124" s="383" t="str">
        <f ca="1">+'R4 Variations'!C124</f>
        <v/>
      </c>
      <c r="D124" s="489">
        <f ca="1">IF(ISNUMBER('R4 Variations'!D124),+'R4 Variations'!D124*LU_Escalation,0)</f>
        <v>0</v>
      </c>
      <c r="E124" s="820">
        <f ca="1">IF(ISNUMBER('R4 Variations'!E124),+'R4 Variations'!E124*LU_Escalation,0)</f>
        <v>0</v>
      </c>
      <c r="F124" s="489">
        <f ca="1">IF(ISNUMBER('R4 Variations'!F124),+'R4 Variations'!F124*LU_Escalation,0)</f>
        <v>0</v>
      </c>
      <c r="G124" s="489">
        <f ca="1">IF(ISNUMBER('R4 Variations'!G124),+'R4 Variations'!G124*LU_Escalation,0)</f>
        <v>0</v>
      </c>
      <c r="H124" s="489">
        <f ca="1">IF(ISNUMBER('R4 Variations'!H124),+'R4 Variations'!H124*LU_Escalation,0)</f>
        <v>0</v>
      </c>
      <c r="I124" s="489">
        <f ca="1">IF(ISNUMBER('R4 Variations'!I124),+'R4 Variations'!I124*LU_Escalation,0)</f>
        <v>0</v>
      </c>
      <c r="J124" s="489">
        <f ca="1">IF(ISNUMBER('R4 Variations'!J124),+'R4 Variations'!J124*LU_Escalation,0)</f>
        <v>0</v>
      </c>
      <c r="K124" s="489">
        <f ca="1">IF(ISNUMBER('R4 Variations'!K124),+'R4 Variations'!K124*LU_Escalation,0)</f>
        <v>0</v>
      </c>
      <c r="L124" s="512" t="str">
        <f ca="1">+'R4 Variations'!L124</f>
        <v/>
      </c>
      <c r="M124" s="448" t="str">
        <f ca="1">+'R4 Variations'!M124</f>
        <v/>
      </c>
      <c r="N124" s="448" t="str">
        <f ca="1">+'R4 Variations'!N124</f>
        <v/>
      </c>
    </row>
    <row r="125" spans="1:14" x14ac:dyDescent="0.2">
      <c r="A125" s="5"/>
      <c r="B125" s="249"/>
      <c r="C125" s="383" t="str">
        <f ca="1">+'R4 Variations'!C125</f>
        <v/>
      </c>
      <c r="D125" s="489">
        <f ca="1">IF(ISNUMBER('R4 Variations'!D125),+'R4 Variations'!D125*LU_Escalation,0)</f>
        <v>0</v>
      </c>
      <c r="E125" s="820">
        <f ca="1">IF(ISNUMBER('R4 Variations'!E125),+'R4 Variations'!E125*LU_Escalation,0)</f>
        <v>0</v>
      </c>
      <c r="F125" s="489">
        <f ca="1">IF(ISNUMBER('R4 Variations'!F125),+'R4 Variations'!F125*LU_Escalation,0)</f>
        <v>0</v>
      </c>
      <c r="G125" s="489">
        <f ca="1">IF(ISNUMBER('R4 Variations'!G125),+'R4 Variations'!G125*LU_Escalation,0)</f>
        <v>0</v>
      </c>
      <c r="H125" s="489">
        <f ca="1">IF(ISNUMBER('R4 Variations'!H125),+'R4 Variations'!H125*LU_Escalation,0)</f>
        <v>0</v>
      </c>
      <c r="I125" s="489">
        <f ca="1">IF(ISNUMBER('R4 Variations'!I125),+'R4 Variations'!I125*LU_Escalation,0)</f>
        <v>0</v>
      </c>
      <c r="J125" s="489">
        <f ca="1">IF(ISNUMBER('R4 Variations'!J125),+'R4 Variations'!J125*LU_Escalation,0)</f>
        <v>0</v>
      </c>
      <c r="K125" s="489">
        <f ca="1">IF(ISNUMBER('R4 Variations'!K125),+'R4 Variations'!K125*LU_Escalation,0)</f>
        <v>0</v>
      </c>
      <c r="L125" s="512" t="str">
        <f ca="1">+'R4 Variations'!L125</f>
        <v/>
      </c>
      <c r="M125" s="448" t="str">
        <f ca="1">+'R4 Variations'!M125</f>
        <v/>
      </c>
      <c r="N125" s="448" t="str">
        <f ca="1">+'R4 Variations'!N125</f>
        <v/>
      </c>
    </row>
    <row r="126" spans="1:14" x14ac:dyDescent="0.2">
      <c r="A126" s="5"/>
      <c r="B126" s="249"/>
      <c r="C126" s="12"/>
      <c r="D126" s="489"/>
      <c r="E126" s="505"/>
      <c r="F126" s="489"/>
      <c r="G126" s="490"/>
      <c r="H126" s="490"/>
      <c r="I126" s="490"/>
      <c r="J126" s="490"/>
      <c r="K126" s="505"/>
      <c r="L126" s="512"/>
      <c r="M126" s="448"/>
      <c r="N126" s="448"/>
    </row>
    <row r="127" spans="1:14" ht="13.5" thickBot="1" x14ac:dyDescent="0.25">
      <c r="A127" s="5"/>
      <c r="B127" s="250"/>
      <c r="C127" s="268" t="s">
        <v>243</v>
      </c>
      <c r="D127" s="484">
        <f t="shared" ref="D127:K127" ca="1" si="0">SUBTOTAL(9,D8:D125)</f>
        <v>0</v>
      </c>
      <c r="E127" s="508">
        <f t="shared" ca="1" si="0"/>
        <v>0</v>
      </c>
      <c r="F127" s="484">
        <f t="shared" ca="1" si="0"/>
        <v>0</v>
      </c>
      <c r="G127" s="484">
        <f t="shared" ca="1" si="0"/>
        <v>0</v>
      </c>
      <c r="H127" s="484">
        <f t="shared" ca="1" si="0"/>
        <v>0.40465791833658532</v>
      </c>
      <c r="I127" s="484">
        <f t="shared" ca="1" si="0"/>
        <v>0.93611600181951204</v>
      </c>
      <c r="J127" s="484">
        <f t="shared" ca="1" si="0"/>
        <v>1.0948918607853657</v>
      </c>
      <c r="K127" s="508">
        <f t="shared" ca="1" si="0"/>
        <v>1.3253373783121951</v>
      </c>
      <c r="L127" s="512"/>
      <c r="M127" s="448"/>
      <c r="N127" s="448"/>
    </row>
    <row r="128" spans="1:14" ht="18" x14ac:dyDescent="0.2">
      <c r="A128" s="5"/>
      <c r="B128" s="252"/>
      <c r="C128" s="248" t="s">
        <v>161</v>
      </c>
      <c r="D128" s="328"/>
      <c r="E128" s="509"/>
      <c r="F128" s="328"/>
      <c r="G128" s="328"/>
      <c r="H128" s="328"/>
      <c r="I128" s="328"/>
      <c r="J128" s="328"/>
      <c r="K128" s="509"/>
      <c r="L128" s="512"/>
      <c r="M128" s="448"/>
      <c r="N128" s="448"/>
    </row>
    <row r="129" spans="1:14" x14ac:dyDescent="0.2">
      <c r="A129" s="5"/>
      <c r="B129" s="249" t="str">
        <f ca="1">+'I-4 History'!B97</f>
        <v>DA-11</v>
      </c>
      <c r="C129" s="14" t="str">
        <f ca="1">+'I-4 History'!C97</f>
        <v>Asset Assessment (Inspections)</v>
      </c>
      <c r="D129" s="327"/>
      <c r="E129" s="506"/>
      <c r="F129" s="327"/>
      <c r="G129" s="327"/>
      <c r="H129" s="327"/>
      <c r="I129" s="327"/>
      <c r="J129" s="327"/>
      <c r="K129" s="506"/>
      <c r="L129" s="512"/>
      <c r="M129" s="448"/>
      <c r="N129" s="448"/>
    </row>
    <row r="130" spans="1:14" x14ac:dyDescent="0.2">
      <c r="A130" s="5"/>
      <c r="B130" s="249"/>
      <c r="C130" s="383" t="str">
        <f ca="1">+'R4 Variations'!C130</f>
        <v>Step Change</v>
      </c>
      <c r="D130" s="489">
        <f ca="1">IF(ISNUMBER('R4 Variations'!D130),+'R4 Variations'!D130*LU_Escalation,0)</f>
        <v>0</v>
      </c>
      <c r="E130" s="820">
        <f ca="1">IF(ISNUMBER('R4 Variations'!E130),+'R4 Variations'!E130*LU_Escalation,0)</f>
        <v>0</v>
      </c>
      <c r="F130" s="489">
        <f ca="1">IF(ISNUMBER('R4 Variations'!F130),+'R4 Variations'!F130*LU_Escalation,0)</f>
        <v>0</v>
      </c>
      <c r="G130" s="489">
        <f ca="1">IF(ISNUMBER('R4 Variations'!G130),+'R4 Variations'!G130*LU_Escalation,0)</f>
        <v>0</v>
      </c>
      <c r="H130" s="489">
        <f ca="1">IF(ISNUMBER('R4 Variations'!H130),+'R4 Variations'!H130*LU_Escalation,0)</f>
        <v>0</v>
      </c>
      <c r="I130" s="489">
        <f ca="1">IF(ISNUMBER('R4 Variations'!I130),+'R4 Variations'!I130*LU_Escalation,0)</f>
        <v>0</v>
      </c>
      <c r="J130" s="489">
        <f ca="1">IF(ISNUMBER('R4 Variations'!J130),+'R4 Variations'!J130*LU_Escalation,0)</f>
        <v>0</v>
      </c>
      <c r="K130" s="489">
        <f ca="1">IF(ISNUMBER('R4 Variations'!K130),+'R4 Variations'!K130*LU_Escalation,0)</f>
        <v>0</v>
      </c>
      <c r="L130" s="512">
        <f ca="1">+'R4 Variations'!L130</f>
        <v>0</v>
      </c>
      <c r="M130" s="448">
        <f ca="1">+'R4 Variations'!M130</f>
        <v>0</v>
      </c>
      <c r="N130" s="448">
        <f ca="1">+'R4 Variations'!N130</f>
        <v>0</v>
      </c>
    </row>
    <row r="131" spans="1:14" x14ac:dyDescent="0.2">
      <c r="A131" s="5"/>
      <c r="B131" s="249"/>
      <c r="C131" s="383" t="str">
        <f ca="1">+'R4 Variations'!C131</f>
        <v/>
      </c>
      <c r="D131" s="489">
        <f ca="1">IF(ISNUMBER('R4 Variations'!D131),+'R4 Variations'!D131*LU_Escalation,0)</f>
        <v>0</v>
      </c>
      <c r="E131" s="820">
        <f ca="1">IF(ISNUMBER('R4 Variations'!E131),+'R4 Variations'!E131*LU_Escalation,0)</f>
        <v>0</v>
      </c>
      <c r="F131" s="489">
        <f ca="1">IF(ISNUMBER('R4 Variations'!F131),+'R4 Variations'!F131*LU_Escalation,0)</f>
        <v>0</v>
      </c>
      <c r="G131" s="489">
        <f ca="1">IF(ISNUMBER('R4 Variations'!G131),+'R4 Variations'!G131*LU_Escalation,0)</f>
        <v>0</v>
      </c>
      <c r="H131" s="489">
        <f ca="1">IF(ISNUMBER('R4 Variations'!H131),+'R4 Variations'!H131*LU_Escalation,0)</f>
        <v>0</v>
      </c>
      <c r="I131" s="489">
        <f ca="1">IF(ISNUMBER('R4 Variations'!I131),+'R4 Variations'!I131*LU_Escalation,0)</f>
        <v>0</v>
      </c>
      <c r="J131" s="489">
        <f ca="1">IF(ISNUMBER('R4 Variations'!J131),+'R4 Variations'!J131*LU_Escalation,0)</f>
        <v>0</v>
      </c>
      <c r="K131" s="489">
        <f ca="1">IF(ISNUMBER('R4 Variations'!K131),+'R4 Variations'!K131*LU_Escalation,0)</f>
        <v>0</v>
      </c>
      <c r="L131" s="512" t="str">
        <f ca="1">+'R4 Variations'!L131</f>
        <v/>
      </c>
      <c r="M131" s="448" t="str">
        <f ca="1">+'R4 Variations'!M131</f>
        <v/>
      </c>
      <c r="N131" s="448" t="str">
        <f ca="1">+'R4 Variations'!N131</f>
        <v/>
      </c>
    </row>
    <row r="132" spans="1:14" x14ac:dyDescent="0.2">
      <c r="A132" s="5"/>
      <c r="B132" s="249"/>
      <c r="C132" s="383" t="str">
        <f ca="1">+'R4 Variations'!C132</f>
        <v/>
      </c>
      <c r="D132" s="489">
        <f ca="1">IF(ISNUMBER('R4 Variations'!D132),+'R4 Variations'!D132*LU_Escalation,0)</f>
        <v>0</v>
      </c>
      <c r="E132" s="820">
        <f ca="1">IF(ISNUMBER('R4 Variations'!E132),+'R4 Variations'!E132*LU_Escalation,0)</f>
        <v>0</v>
      </c>
      <c r="F132" s="489">
        <f ca="1">IF(ISNUMBER('R4 Variations'!F132),+'R4 Variations'!F132*LU_Escalation,0)</f>
        <v>0</v>
      </c>
      <c r="G132" s="489">
        <f ca="1">IF(ISNUMBER('R4 Variations'!G132),+'R4 Variations'!G132*LU_Escalation,0)</f>
        <v>0</v>
      </c>
      <c r="H132" s="489">
        <f ca="1">IF(ISNUMBER('R4 Variations'!H132),+'R4 Variations'!H132*LU_Escalation,0)</f>
        <v>0</v>
      </c>
      <c r="I132" s="489">
        <f ca="1">IF(ISNUMBER('R4 Variations'!I132),+'R4 Variations'!I132*LU_Escalation,0)</f>
        <v>0</v>
      </c>
      <c r="J132" s="489">
        <f ca="1">IF(ISNUMBER('R4 Variations'!J132),+'R4 Variations'!J132*LU_Escalation,0)</f>
        <v>0</v>
      </c>
      <c r="K132" s="489">
        <f ca="1">IF(ISNUMBER('R4 Variations'!K132),+'R4 Variations'!K132*LU_Escalation,0)</f>
        <v>0</v>
      </c>
      <c r="L132" s="512" t="str">
        <f ca="1">+'R4 Variations'!L132</f>
        <v/>
      </c>
      <c r="M132" s="448" t="str">
        <f ca="1">+'R4 Variations'!M132</f>
        <v/>
      </c>
      <c r="N132" s="448" t="str">
        <f ca="1">+'R4 Variations'!N132</f>
        <v/>
      </c>
    </row>
    <row r="133" spans="1:14" x14ac:dyDescent="0.2">
      <c r="A133" s="5"/>
      <c r="B133" s="249"/>
      <c r="C133" s="383" t="str">
        <f ca="1">+'R4 Variations'!C133</f>
        <v/>
      </c>
      <c r="D133" s="489">
        <f ca="1">IF(ISNUMBER('R4 Variations'!D133),+'R4 Variations'!D133*LU_Escalation,0)</f>
        <v>0</v>
      </c>
      <c r="E133" s="820">
        <f ca="1">IF(ISNUMBER('R4 Variations'!E133),+'R4 Variations'!E133*LU_Escalation,0)</f>
        <v>0</v>
      </c>
      <c r="F133" s="489">
        <f ca="1">IF(ISNUMBER('R4 Variations'!F133),+'R4 Variations'!F133*LU_Escalation,0)</f>
        <v>0</v>
      </c>
      <c r="G133" s="489">
        <f ca="1">IF(ISNUMBER('R4 Variations'!G133),+'R4 Variations'!G133*LU_Escalation,0)</f>
        <v>0</v>
      </c>
      <c r="H133" s="489">
        <f ca="1">IF(ISNUMBER('R4 Variations'!H133),+'R4 Variations'!H133*LU_Escalation,0)</f>
        <v>0</v>
      </c>
      <c r="I133" s="489">
        <f ca="1">IF(ISNUMBER('R4 Variations'!I133),+'R4 Variations'!I133*LU_Escalation,0)</f>
        <v>0</v>
      </c>
      <c r="J133" s="489">
        <f ca="1">IF(ISNUMBER('R4 Variations'!J133),+'R4 Variations'!J133*LU_Escalation,0)</f>
        <v>0</v>
      </c>
      <c r="K133" s="489">
        <f ca="1">IF(ISNUMBER('R4 Variations'!K133),+'R4 Variations'!K133*LU_Escalation,0)</f>
        <v>0</v>
      </c>
      <c r="L133" s="512" t="str">
        <f ca="1">+'R4 Variations'!L133</f>
        <v/>
      </c>
      <c r="M133" s="448" t="str">
        <f ca="1">+'R4 Variations'!M133</f>
        <v/>
      </c>
      <c r="N133" s="448" t="str">
        <f ca="1">+'R4 Variations'!N133</f>
        <v/>
      </c>
    </row>
    <row r="134" spans="1:14" x14ac:dyDescent="0.2">
      <c r="A134" s="5"/>
      <c r="B134" s="249"/>
      <c r="C134" s="383" t="str">
        <f ca="1">+'R4 Variations'!C134</f>
        <v/>
      </c>
      <c r="D134" s="489">
        <f ca="1">IF(ISNUMBER('R4 Variations'!D134),+'R4 Variations'!D134*LU_Escalation,0)</f>
        <v>0</v>
      </c>
      <c r="E134" s="820">
        <f ca="1">IF(ISNUMBER('R4 Variations'!E134),+'R4 Variations'!E134*LU_Escalation,0)</f>
        <v>0</v>
      </c>
      <c r="F134" s="489">
        <f ca="1">IF(ISNUMBER('R4 Variations'!F134),+'R4 Variations'!F134*LU_Escalation,0)</f>
        <v>0</v>
      </c>
      <c r="G134" s="489">
        <f ca="1">IF(ISNUMBER('R4 Variations'!G134),+'R4 Variations'!G134*LU_Escalation,0)</f>
        <v>0</v>
      </c>
      <c r="H134" s="489">
        <f ca="1">IF(ISNUMBER('R4 Variations'!H134),+'R4 Variations'!H134*LU_Escalation,0)</f>
        <v>0</v>
      </c>
      <c r="I134" s="489">
        <f ca="1">IF(ISNUMBER('R4 Variations'!I134),+'R4 Variations'!I134*LU_Escalation,0)</f>
        <v>0</v>
      </c>
      <c r="J134" s="489">
        <f ca="1">IF(ISNUMBER('R4 Variations'!J134),+'R4 Variations'!J134*LU_Escalation,0)</f>
        <v>0</v>
      </c>
      <c r="K134" s="489">
        <f ca="1">IF(ISNUMBER('R4 Variations'!K134),+'R4 Variations'!K134*LU_Escalation,0)</f>
        <v>0</v>
      </c>
      <c r="L134" s="512" t="str">
        <f ca="1">+'R4 Variations'!L134</f>
        <v/>
      </c>
      <c r="M134" s="448" t="str">
        <f ca="1">+'R4 Variations'!M134</f>
        <v/>
      </c>
      <c r="N134" s="448" t="str">
        <f ca="1">+'R4 Variations'!N134</f>
        <v/>
      </c>
    </row>
    <row r="135" spans="1:14" x14ac:dyDescent="0.2">
      <c r="A135" s="5"/>
      <c r="B135" s="249"/>
      <c r="C135" s="383" t="str">
        <f ca="1">+'R4 Variations'!C135</f>
        <v/>
      </c>
      <c r="D135" s="489">
        <f ca="1">IF(ISNUMBER('R4 Variations'!D135),+'R4 Variations'!D135*LU_Escalation,0)</f>
        <v>0</v>
      </c>
      <c r="E135" s="820">
        <f ca="1">IF(ISNUMBER('R4 Variations'!E135),+'R4 Variations'!E135*LU_Escalation,0)</f>
        <v>0</v>
      </c>
      <c r="F135" s="489">
        <f ca="1">IF(ISNUMBER('R4 Variations'!F135),+'R4 Variations'!F135*LU_Escalation,0)</f>
        <v>0</v>
      </c>
      <c r="G135" s="489">
        <f ca="1">IF(ISNUMBER('R4 Variations'!G135),+'R4 Variations'!G135*LU_Escalation,0)</f>
        <v>0</v>
      </c>
      <c r="H135" s="489">
        <f ca="1">IF(ISNUMBER('R4 Variations'!H135),+'R4 Variations'!H135*LU_Escalation,0)</f>
        <v>0</v>
      </c>
      <c r="I135" s="489">
        <f ca="1">IF(ISNUMBER('R4 Variations'!I135),+'R4 Variations'!I135*LU_Escalation,0)</f>
        <v>0</v>
      </c>
      <c r="J135" s="489">
        <f ca="1">IF(ISNUMBER('R4 Variations'!J135),+'R4 Variations'!J135*LU_Escalation,0)</f>
        <v>0</v>
      </c>
      <c r="K135" s="489">
        <f ca="1">IF(ISNUMBER('R4 Variations'!K135),+'R4 Variations'!K135*LU_Escalation,0)</f>
        <v>0</v>
      </c>
      <c r="L135" s="512" t="str">
        <f ca="1">+'R4 Variations'!L135</f>
        <v/>
      </c>
      <c r="M135" s="448" t="str">
        <f ca="1">+'R4 Variations'!M135</f>
        <v/>
      </c>
      <c r="N135" s="448" t="str">
        <f ca="1">+'R4 Variations'!N135</f>
        <v/>
      </c>
    </row>
    <row r="136" spans="1:14" x14ac:dyDescent="0.2">
      <c r="B136" s="249"/>
      <c r="C136" s="383" t="str">
        <f ca="1">+'R4 Variations'!C136</f>
        <v/>
      </c>
      <c r="D136" s="489">
        <f ca="1">IF(ISNUMBER('R4 Variations'!D136),+'R4 Variations'!D136*LU_Escalation,0)</f>
        <v>0</v>
      </c>
      <c r="E136" s="820">
        <f ca="1">IF(ISNUMBER('R4 Variations'!E136),+'R4 Variations'!E136*LU_Escalation,0)</f>
        <v>0</v>
      </c>
      <c r="F136" s="489">
        <f ca="1">IF(ISNUMBER('R4 Variations'!F136),+'R4 Variations'!F136*LU_Escalation,0)</f>
        <v>0</v>
      </c>
      <c r="G136" s="489">
        <f ca="1">IF(ISNUMBER('R4 Variations'!G136),+'R4 Variations'!G136*LU_Escalation,0)</f>
        <v>0</v>
      </c>
      <c r="H136" s="489">
        <f ca="1">IF(ISNUMBER('R4 Variations'!H136),+'R4 Variations'!H136*LU_Escalation,0)</f>
        <v>0</v>
      </c>
      <c r="I136" s="489">
        <f ca="1">IF(ISNUMBER('R4 Variations'!I136),+'R4 Variations'!I136*LU_Escalation,0)</f>
        <v>0</v>
      </c>
      <c r="J136" s="489">
        <f ca="1">IF(ISNUMBER('R4 Variations'!J136),+'R4 Variations'!J136*LU_Escalation,0)</f>
        <v>0</v>
      </c>
      <c r="K136" s="489">
        <f ca="1">IF(ISNUMBER('R4 Variations'!K136),+'R4 Variations'!K136*LU_Escalation,0)</f>
        <v>0</v>
      </c>
      <c r="L136" s="512" t="str">
        <f ca="1">+'R4 Variations'!L136</f>
        <v/>
      </c>
      <c r="M136" s="448" t="str">
        <f ca="1">+'R4 Variations'!M136</f>
        <v/>
      </c>
      <c r="N136" s="448" t="str">
        <f ca="1">+'R4 Variations'!N136</f>
        <v/>
      </c>
    </row>
    <row r="137" spans="1:14" x14ac:dyDescent="0.2">
      <c r="B137" s="249"/>
      <c r="C137" s="383" t="str">
        <f ca="1">+'R4 Variations'!C137</f>
        <v/>
      </c>
      <c r="D137" s="489">
        <f ca="1">IF(ISNUMBER('R4 Variations'!D137),+'R4 Variations'!D137*LU_Escalation,0)</f>
        <v>0</v>
      </c>
      <c r="E137" s="820">
        <f ca="1">IF(ISNUMBER('R4 Variations'!E137),+'R4 Variations'!E137*LU_Escalation,0)</f>
        <v>0</v>
      </c>
      <c r="F137" s="489">
        <f ca="1">IF(ISNUMBER('R4 Variations'!F137),+'R4 Variations'!F137*LU_Escalation,0)</f>
        <v>0</v>
      </c>
      <c r="G137" s="489">
        <f ca="1">IF(ISNUMBER('R4 Variations'!G137),+'R4 Variations'!G137*LU_Escalation,0)</f>
        <v>0</v>
      </c>
      <c r="H137" s="489">
        <f ca="1">IF(ISNUMBER('R4 Variations'!H137),+'R4 Variations'!H137*LU_Escalation,0)</f>
        <v>0</v>
      </c>
      <c r="I137" s="489">
        <f ca="1">IF(ISNUMBER('R4 Variations'!I137),+'R4 Variations'!I137*LU_Escalation,0)</f>
        <v>0</v>
      </c>
      <c r="J137" s="489">
        <f ca="1">IF(ISNUMBER('R4 Variations'!J137),+'R4 Variations'!J137*LU_Escalation,0)</f>
        <v>0</v>
      </c>
      <c r="K137" s="489">
        <f ca="1">IF(ISNUMBER('R4 Variations'!K137),+'R4 Variations'!K137*LU_Escalation,0)</f>
        <v>0</v>
      </c>
      <c r="L137" s="512" t="str">
        <f ca="1">+'R4 Variations'!L137</f>
        <v/>
      </c>
      <c r="M137" s="448" t="str">
        <f ca="1">+'R4 Variations'!M137</f>
        <v/>
      </c>
      <c r="N137" s="448" t="str">
        <f ca="1">+'R4 Variations'!N137</f>
        <v/>
      </c>
    </row>
    <row r="138" spans="1:14" x14ac:dyDescent="0.2">
      <c r="B138" s="249"/>
      <c r="C138" s="383" t="str">
        <f ca="1">+'R4 Variations'!C138</f>
        <v/>
      </c>
      <c r="D138" s="489">
        <f ca="1">IF(ISNUMBER('R4 Variations'!D138),+'R4 Variations'!D138*LU_Escalation,0)</f>
        <v>0</v>
      </c>
      <c r="E138" s="820">
        <f ca="1">IF(ISNUMBER('R4 Variations'!E138),+'R4 Variations'!E138*LU_Escalation,0)</f>
        <v>0</v>
      </c>
      <c r="F138" s="489">
        <f ca="1">IF(ISNUMBER('R4 Variations'!F138),+'R4 Variations'!F138*LU_Escalation,0)</f>
        <v>0</v>
      </c>
      <c r="G138" s="489">
        <f ca="1">IF(ISNUMBER('R4 Variations'!G138),+'R4 Variations'!G138*LU_Escalation,0)</f>
        <v>0</v>
      </c>
      <c r="H138" s="489">
        <f ca="1">IF(ISNUMBER('R4 Variations'!H138),+'R4 Variations'!H138*LU_Escalation,0)</f>
        <v>0</v>
      </c>
      <c r="I138" s="489">
        <f ca="1">IF(ISNUMBER('R4 Variations'!I138),+'R4 Variations'!I138*LU_Escalation,0)</f>
        <v>0</v>
      </c>
      <c r="J138" s="489">
        <f ca="1">IF(ISNUMBER('R4 Variations'!J138),+'R4 Variations'!J138*LU_Escalation,0)</f>
        <v>0</v>
      </c>
      <c r="K138" s="489">
        <f ca="1">IF(ISNUMBER('R4 Variations'!K138),+'R4 Variations'!K138*LU_Escalation,0)</f>
        <v>0</v>
      </c>
      <c r="L138" s="512" t="str">
        <f ca="1">+'R4 Variations'!L138</f>
        <v/>
      </c>
      <c r="M138" s="448" t="str">
        <f ca="1">+'R4 Variations'!M138</f>
        <v/>
      </c>
      <c r="N138" s="448" t="str">
        <f ca="1">+'R4 Variations'!N138</f>
        <v/>
      </c>
    </row>
    <row r="139" spans="1:14" x14ac:dyDescent="0.2">
      <c r="B139" s="249"/>
      <c r="C139" s="383" t="str">
        <f ca="1">+'R4 Variations'!C139</f>
        <v/>
      </c>
      <c r="D139" s="489">
        <f ca="1">IF(ISNUMBER('R4 Variations'!D139),+'R4 Variations'!D139*LU_Escalation,0)</f>
        <v>0</v>
      </c>
      <c r="E139" s="820">
        <f ca="1">IF(ISNUMBER('R4 Variations'!E139),+'R4 Variations'!E139*LU_Escalation,0)</f>
        <v>0</v>
      </c>
      <c r="F139" s="489">
        <f ca="1">IF(ISNUMBER('R4 Variations'!F139),+'R4 Variations'!F139*LU_Escalation,0)</f>
        <v>0</v>
      </c>
      <c r="G139" s="489">
        <f ca="1">IF(ISNUMBER('R4 Variations'!G139),+'R4 Variations'!G139*LU_Escalation,0)</f>
        <v>0</v>
      </c>
      <c r="H139" s="489">
        <f ca="1">IF(ISNUMBER('R4 Variations'!H139),+'R4 Variations'!H139*LU_Escalation,0)</f>
        <v>0</v>
      </c>
      <c r="I139" s="489">
        <f ca="1">IF(ISNUMBER('R4 Variations'!I139),+'R4 Variations'!I139*LU_Escalation,0)</f>
        <v>0</v>
      </c>
      <c r="J139" s="489">
        <f ca="1">IF(ISNUMBER('R4 Variations'!J139),+'R4 Variations'!J139*LU_Escalation,0)</f>
        <v>0</v>
      </c>
      <c r="K139" s="489">
        <f ca="1">IF(ISNUMBER('R4 Variations'!K139),+'R4 Variations'!K139*LU_Escalation,0)</f>
        <v>0</v>
      </c>
      <c r="L139" s="512" t="str">
        <f ca="1">+'R4 Variations'!L139</f>
        <v/>
      </c>
      <c r="M139" s="448" t="str">
        <f ca="1">+'R4 Variations'!M139</f>
        <v/>
      </c>
      <c r="N139" s="448" t="str">
        <f ca="1">+'R4 Variations'!N139</f>
        <v/>
      </c>
    </row>
    <row r="140" spans="1:14" x14ac:dyDescent="0.2">
      <c r="B140" s="249"/>
      <c r="C140" s="12"/>
      <c r="D140" s="489"/>
      <c r="E140" s="505"/>
      <c r="F140" s="489"/>
      <c r="G140" s="490"/>
      <c r="H140" s="490"/>
      <c r="I140" s="490"/>
      <c r="J140" s="490"/>
      <c r="K140" s="505"/>
      <c r="L140" s="512"/>
      <c r="M140" s="448"/>
      <c r="N140" s="448"/>
    </row>
    <row r="141" spans="1:14" x14ac:dyDescent="0.2">
      <c r="A141" s="5"/>
      <c r="B141" s="249" t="str">
        <f ca="1">+'I-4 History'!B106</f>
        <v>DA-12</v>
      </c>
      <c r="C141" s="14" t="str">
        <f ca="1">+'I-4 History'!C106</f>
        <v>Asset Maintenance</v>
      </c>
      <c r="D141" s="489"/>
      <c r="E141" s="505"/>
      <c r="F141" s="489"/>
      <c r="G141" s="490"/>
      <c r="H141" s="490"/>
      <c r="I141" s="490"/>
      <c r="J141" s="490"/>
      <c r="K141" s="505"/>
      <c r="L141" s="512"/>
      <c r="M141" s="448"/>
      <c r="N141" s="448"/>
    </row>
    <row r="142" spans="1:14" ht="25.5" x14ac:dyDescent="0.2">
      <c r="A142" s="5"/>
      <c r="B142" s="249"/>
      <c r="C142" s="383" t="str">
        <f ca="1">+'R4 Variations'!C142</f>
        <v>Step Change - Reclassification of distribution line refurbishment</v>
      </c>
      <c r="D142" s="489">
        <f ca="1">IF(ISNUMBER('R4 Variations'!D142),+'R4 Variations'!D142*LU_Escalation,0)</f>
        <v>0</v>
      </c>
      <c r="E142" s="820">
        <f ca="1">IF(ISNUMBER('R4 Variations'!E142),+'R4 Variations'!E142*LU_Escalation,0)</f>
        <v>0</v>
      </c>
      <c r="F142" s="489">
        <f ca="1">IF(ISNUMBER('R4 Variations'!F142),+'R4 Variations'!F142*LU_Escalation,0)</f>
        <v>0</v>
      </c>
      <c r="G142" s="489">
        <f ca="1">IF(ISNUMBER('R4 Variations'!G142),+'R4 Variations'!G142*LU_Escalation,0)</f>
        <v>14.199115959263152</v>
      </c>
      <c r="H142" s="489">
        <f ca="1">IF(ISNUMBER('R4 Variations'!H142),+'R4 Variations'!H142*LU_Escalation,0)</f>
        <v>13.488661279223413</v>
      </c>
      <c r="I142" s="489">
        <f ca="1">IF(ISNUMBER('R4 Variations'!I142),+'R4 Variations'!I142*LU_Escalation,0)</f>
        <v>13.488661279223413</v>
      </c>
      <c r="J142" s="489">
        <f ca="1">IF(ISNUMBER('R4 Variations'!J142),+'R4 Variations'!J142*LU_Escalation,0)</f>
        <v>13.488661279223413</v>
      </c>
      <c r="K142" s="489">
        <f ca="1">IF(ISNUMBER('R4 Variations'!K142),+'R4 Variations'!K142*LU_Escalation,0)</f>
        <v>13.488661279223413</v>
      </c>
      <c r="L142" s="512">
        <f ca="1">+'R4 Variations'!L142</f>
        <v>0</v>
      </c>
      <c r="M142" s="448">
        <f ca="1">+'R4 Variations'!M142</f>
        <v>0</v>
      </c>
      <c r="N142" s="448">
        <f ca="1">+'R4 Variations'!N142</f>
        <v>0</v>
      </c>
    </row>
    <row r="143" spans="1:14" x14ac:dyDescent="0.2">
      <c r="A143" s="5"/>
      <c r="B143" s="249"/>
      <c r="C143" s="383" t="str">
        <f ca="1">+'R4 Variations'!C143</f>
        <v/>
      </c>
      <c r="D143" s="489">
        <f ca="1">IF(ISNUMBER('R4 Variations'!D143),+'R4 Variations'!D143*LU_Escalation,0)</f>
        <v>0</v>
      </c>
      <c r="E143" s="820">
        <f ca="1">IF(ISNUMBER('R4 Variations'!E143),+'R4 Variations'!E143*LU_Escalation,0)</f>
        <v>0</v>
      </c>
      <c r="F143" s="489">
        <f ca="1">IF(ISNUMBER('R4 Variations'!F143),+'R4 Variations'!F143*LU_Escalation,0)</f>
        <v>0</v>
      </c>
      <c r="G143" s="489">
        <f ca="1">IF(ISNUMBER('R4 Variations'!G143),+'R4 Variations'!G143*LU_Escalation,0)</f>
        <v>0</v>
      </c>
      <c r="H143" s="489">
        <f ca="1">IF(ISNUMBER('R4 Variations'!H143),+'R4 Variations'!H143*LU_Escalation,0)</f>
        <v>0</v>
      </c>
      <c r="I143" s="489">
        <f ca="1">IF(ISNUMBER('R4 Variations'!I143),+'R4 Variations'!I143*LU_Escalation,0)</f>
        <v>0</v>
      </c>
      <c r="J143" s="489">
        <f ca="1">IF(ISNUMBER('R4 Variations'!J143),+'R4 Variations'!J143*LU_Escalation,0)</f>
        <v>0</v>
      </c>
      <c r="K143" s="489">
        <f ca="1">IF(ISNUMBER('R4 Variations'!K143),+'R4 Variations'!K143*LU_Escalation,0)</f>
        <v>0</v>
      </c>
      <c r="L143" s="512" t="str">
        <f ca="1">+'R4 Variations'!L143</f>
        <v/>
      </c>
      <c r="M143" s="448" t="str">
        <f ca="1">+'R4 Variations'!M143</f>
        <v/>
      </c>
      <c r="N143" s="448" t="str">
        <f ca="1">+'R4 Variations'!N143</f>
        <v/>
      </c>
    </row>
    <row r="144" spans="1:14" x14ac:dyDescent="0.2">
      <c r="A144" s="5"/>
      <c r="B144" s="249"/>
      <c r="C144" s="383" t="str">
        <f ca="1">+'R4 Variations'!C144</f>
        <v/>
      </c>
      <c r="D144" s="489">
        <f ca="1">IF(ISNUMBER('R4 Variations'!D144),+'R4 Variations'!D144*LU_Escalation,0)</f>
        <v>0</v>
      </c>
      <c r="E144" s="820">
        <f ca="1">IF(ISNUMBER('R4 Variations'!E144),+'R4 Variations'!E144*LU_Escalation,0)</f>
        <v>0</v>
      </c>
      <c r="F144" s="489">
        <f ca="1">IF(ISNUMBER('R4 Variations'!F144),+'R4 Variations'!F144*LU_Escalation,0)</f>
        <v>0</v>
      </c>
      <c r="G144" s="489">
        <f ca="1">IF(ISNUMBER('R4 Variations'!G144),+'R4 Variations'!G144*LU_Escalation,0)</f>
        <v>0</v>
      </c>
      <c r="H144" s="489">
        <f ca="1">IF(ISNUMBER('R4 Variations'!H144),+'R4 Variations'!H144*LU_Escalation,0)</f>
        <v>0</v>
      </c>
      <c r="I144" s="489">
        <f ca="1">IF(ISNUMBER('R4 Variations'!I144),+'R4 Variations'!I144*LU_Escalation,0)</f>
        <v>0</v>
      </c>
      <c r="J144" s="489">
        <f ca="1">IF(ISNUMBER('R4 Variations'!J144),+'R4 Variations'!J144*LU_Escalation,0)</f>
        <v>0</v>
      </c>
      <c r="K144" s="489">
        <f ca="1">IF(ISNUMBER('R4 Variations'!K144),+'R4 Variations'!K144*LU_Escalation,0)</f>
        <v>0</v>
      </c>
      <c r="L144" s="512" t="str">
        <f ca="1">+'R4 Variations'!L144</f>
        <v/>
      </c>
      <c r="M144" s="448" t="str">
        <f ca="1">+'R4 Variations'!M144</f>
        <v/>
      </c>
      <c r="N144" s="448" t="str">
        <f ca="1">+'R4 Variations'!N144</f>
        <v/>
      </c>
    </row>
    <row r="145" spans="1:14" x14ac:dyDescent="0.2">
      <c r="A145" s="5"/>
      <c r="B145" s="249"/>
      <c r="C145" s="383" t="str">
        <f ca="1">+'R4 Variations'!C145</f>
        <v/>
      </c>
      <c r="D145" s="489">
        <f ca="1">IF(ISNUMBER('R4 Variations'!D145),+'R4 Variations'!D145*LU_Escalation,0)</f>
        <v>0</v>
      </c>
      <c r="E145" s="820">
        <f ca="1">IF(ISNUMBER('R4 Variations'!E145),+'R4 Variations'!E145*LU_Escalation,0)</f>
        <v>0</v>
      </c>
      <c r="F145" s="489">
        <f ca="1">IF(ISNUMBER('R4 Variations'!F145),+'R4 Variations'!F145*LU_Escalation,0)</f>
        <v>0</v>
      </c>
      <c r="G145" s="489">
        <f ca="1">IF(ISNUMBER('R4 Variations'!G145),+'R4 Variations'!G145*LU_Escalation,0)</f>
        <v>0</v>
      </c>
      <c r="H145" s="489">
        <f ca="1">IF(ISNUMBER('R4 Variations'!H145),+'R4 Variations'!H145*LU_Escalation,0)</f>
        <v>0</v>
      </c>
      <c r="I145" s="489">
        <f ca="1">IF(ISNUMBER('R4 Variations'!I145),+'R4 Variations'!I145*LU_Escalation,0)</f>
        <v>0</v>
      </c>
      <c r="J145" s="489">
        <f ca="1">IF(ISNUMBER('R4 Variations'!J145),+'R4 Variations'!J145*LU_Escalation,0)</f>
        <v>0</v>
      </c>
      <c r="K145" s="489">
        <f ca="1">IF(ISNUMBER('R4 Variations'!K145),+'R4 Variations'!K145*LU_Escalation,0)</f>
        <v>0</v>
      </c>
      <c r="L145" s="512" t="str">
        <f ca="1">+'R4 Variations'!L145</f>
        <v/>
      </c>
      <c r="M145" s="448" t="str">
        <f ca="1">+'R4 Variations'!M145</f>
        <v/>
      </c>
      <c r="N145" s="448" t="str">
        <f ca="1">+'R4 Variations'!N145</f>
        <v/>
      </c>
    </row>
    <row r="146" spans="1:14" x14ac:dyDescent="0.2">
      <c r="A146" s="5"/>
      <c r="B146" s="249"/>
      <c r="C146" s="383" t="str">
        <f ca="1">+'R4 Variations'!C146</f>
        <v/>
      </c>
      <c r="D146" s="489">
        <f ca="1">IF(ISNUMBER('R4 Variations'!D146),+'R4 Variations'!D146*LU_Escalation,0)</f>
        <v>0</v>
      </c>
      <c r="E146" s="820">
        <f ca="1">IF(ISNUMBER('R4 Variations'!E146),+'R4 Variations'!E146*LU_Escalation,0)</f>
        <v>0</v>
      </c>
      <c r="F146" s="489">
        <f ca="1">IF(ISNUMBER('R4 Variations'!F146),+'R4 Variations'!F146*LU_Escalation,0)</f>
        <v>0</v>
      </c>
      <c r="G146" s="489">
        <f ca="1">IF(ISNUMBER('R4 Variations'!G146),+'R4 Variations'!G146*LU_Escalation,0)</f>
        <v>0</v>
      </c>
      <c r="H146" s="489">
        <f ca="1">IF(ISNUMBER('R4 Variations'!H146),+'R4 Variations'!H146*LU_Escalation,0)</f>
        <v>0</v>
      </c>
      <c r="I146" s="489">
        <f ca="1">IF(ISNUMBER('R4 Variations'!I146),+'R4 Variations'!I146*LU_Escalation,0)</f>
        <v>0</v>
      </c>
      <c r="J146" s="489">
        <f ca="1">IF(ISNUMBER('R4 Variations'!J146),+'R4 Variations'!J146*LU_Escalation,0)</f>
        <v>0</v>
      </c>
      <c r="K146" s="489">
        <f ca="1">IF(ISNUMBER('R4 Variations'!K146),+'R4 Variations'!K146*LU_Escalation,0)</f>
        <v>0</v>
      </c>
      <c r="L146" s="512" t="str">
        <f ca="1">+'R4 Variations'!L146</f>
        <v/>
      </c>
      <c r="M146" s="448" t="str">
        <f ca="1">+'R4 Variations'!M146</f>
        <v/>
      </c>
      <c r="N146" s="448" t="str">
        <f ca="1">+'R4 Variations'!N146</f>
        <v/>
      </c>
    </row>
    <row r="147" spans="1:14" x14ac:dyDescent="0.2">
      <c r="B147" s="249"/>
      <c r="C147" s="383" t="str">
        <f ca="1">+'R4 Variations'!C147</f>
        <v/>
      </c>
      <c r="D147" s="489">
        <f ca="1">IF(ISNUMBER('R4 Variations'!D147),+'R4 Variations'!D147*LU_Escalation,0)</f>
        <v>0</v>
      </c>
      <c r="E147" s="820">
        <f ca="1">IF(ISNUMBER('R4 Variations'!E147),+'R4 Variations'!E147*LU_Escalation,0)</f>
        <v>0</v>
      </c>
      <c r="F147" s="489">
        <f ca="1">IF(ISNUMBER('R4 Variations'!F147),+'R4 Variations'!F147*LU_Escalation,0)</f>
        <v>0</v>
      </c>
      <c r="G147" s="489">
        <f ca="1">IF(ISNUMBER('R4 Variations'!G147),+'R4 Variations'!G147*LU_Escalation,0)</f>
        <v>0</v>
      </c>
      <c r="H147" s="489">
        <f ca="1">IF(ISNUMBER('R4 Variations'!H147),+'R4 Variations'!H147*LU_Escalation,0)</f>
        <v>0</v>
      </c>
      <c r="I147" s="489">
        <f ca="1">IF(ISNUMBER('R4 Variations'!I147),+'R4 Variations'!I147*LU_Escalation,0)</f>
        <v>0</v>
      </c>
      <c r="J147" s="489">
        <f ca="1">IF(ISNUMBER('R4 Variations'!J147),+'R4 Variations'!J147*LU_Escalation,0)</f>
        <v>0</v>
      </c>
      <c r="K147" s="489">
        <f ca="1">IF(ISNUMBER('R4 Variations'!K147),+'R4 Variations'!K147*LU_Escalation,0)</f>
        <v>0</v>
      </c>
      <c r="L147" s="512" t="str">
        <f ca="1">+'R4 Variations'!L147</f>
        <v/>
      </c>
      <c r="M147" s="448" t="str">
        <f ca="1">+'R4 Variations'!M147</f>
        <v/>
      </c>
      <c r="N147" s="448" t="str">
        <f ca="1">+'R4 Variations'!N147</f>
        <v/>
      </c>
    </row>
    <row r="148" spans="1:14" x14ac:dyDescent="0.2">
      <c r="B148" s="249"/>
      <c r="C148" s="383" t="str">
        <f ca="1">+'R4 Variations'!C148</f>
        <v/>
      </c>
      <c r="D148" s="489">
        <f ca="1">IF(ISNUMBER('R4 Variations'!D148),+'R4 Variations'!D148*LU_Escalation,0)</f>
        <v>0</v>
      </c>
      <c r="E148" s="820">
        <f ca="1">IF(ISNUMBER('R4 Variations'!E148),+'R4 Variations'!E148*LU_Escalation,0)</f>
        <v>0</v>
      </c>
      <c r="F148" s="489">
        <f ca="1">IF(ISNUMBER('R4 Variations'!F148),+'R4 Variations'!F148*LU_Escalation,0)</f>
        <v>0</v>
      </c>
      <c r="G148" s="489">
        <f ca="1">IF(ISNUMBER('R4 Variations'!G148),+'R4 Variations'!G148*LU_Escalation,0)</f>
        <v>0</v>
      </c>
      <c r="H148" s="489">
        <f ca="1">IF(ISNUMBER('R4 Variations'!H148),+'R4 Variations'!H148*LU_Escalation,0)</f>
        <v>0</v>
      </c>
      <c r="I148" s="489">
        <f ca="1">IF(ISNUMBER('R4 Variations'!I148),+'R4 Variations'!I148*LU_Escalation,0)</f>
        <v>0</v>
      </c>
      <c r="J148" s="489">
        <f ca="1">IF(ISNUMBER('R4 Variations'!J148),+'R4 Variations'!J148*LU_Escalation,0)</f>
        <v>0</v>
      </c>
      <c r="K148" s="489">
        <f ca="1">IF(ISNUMBER('R4 Variations'!K148),+'R4 Variations'!K148*LU_Escalation,0)</f>
        <v>0</v>
      </c>
      <c r="L148" s="512" t="str">
        <f ca="1">+'R4 Variations'!L148</f>
        <v/>
      </c>
      <c r="M148" s="448" t="str">
        <f ca="1">+'R4 Variations'!M148</f>
        <v/>
      </c>
      <c r="N148" s="448" t="str">
        <f ca="1">+'R4 Variations'!N148</f>
        <v/>
      </c>
    </row>
    <row r="149" spans="1:14" x14ac:dyDescent="0.2">
      <c r="B149" s="249"/>
      <c r="C149" s="383" t="str">
        <f ca="1">+'R4 Variations'!C149</f>
        <v/>
      </c>
      <c r="D149" s="489">
        <f ca="1">IF(ISNUMBER('R4 Variations'!D149),+'R4 Variations'!D149*LU_Escalation,0)</f>
        <v>0</v>
      </c>
      <c r="E149" s="820">
        <f ca="1">IF(ISNUMBER('R4 Variations'!E149),+'R4 Variations'!E149*LU_Escalation,0)</f>
        <v>0</v>
      </c>
      <c r="F149" s="489">
        <f ca="1">IF(ISNUMBER('R4 Variations'!F149),+'R4 Variations'!F149*LU_Escalation,0)</f>
        <v>0</v>
      </c>
      <c r="G149" s="489">
        <f ca="1">IF(ISNUMBER('R4 Variations'!G149),+'R4 Variations'!G149*LU_Escalation,0)</f>
        <v>0</v>
      </c>
      <c r="H149" s="489">
        <f ca="1">IF(ISNUMBER('R4 Variations'!H149),+'R4 Variations'!H149*LU_Escalation,0)</f>
        <v>0</v>
      </c>
      <c r="I149" s="489">
        <f ca="1">IF(ISNUMBER('R4 Variations'!I149),+'R4 Variations'!I149*LU_Escalation,0)</f>
        <v>0</v>
      </c>
      <c r="J149" s="489">
        <f ca="1">IF(ISNUMBER('R4 Variations'!J149),+'R4 Variations'!J149*LU_Escalation,0)</f>
        <v>0</v>
      </c>
      <c r="K149" s="489">
        <f ca="1">IF(ISNUMBER('R4 Variations'!K149),+'R4 Variations'!K149*LU_Escalation,0)</f>
        <v>0</v>
      </c>
      <c r="L149" s="512" t="str">
        <f ca="1">+'R4 Variations'!L149</f>
        <v/>
      </c>
      <c r="M149" s="448" t="str">
        <f ca="1">+'R4 Variations'!M149</f>
        <v/>
      </c>
      <c r="N149" s="448" t="str">
        <f ca="1">+'R4 Variations'!N149</f>
        <v/>
      </c>
    </row>
    <row r="150" spans="1:14" x14ac:dyDescent="0.2">
      <c r="B150" s="249"/>
      <c r="C150" s="383" t="str">
        <f ca="1">+'R4 Variations'!C150</f>
        <v/>
      </c>
      <c r="D150" s="489">
        <f ca="1">IF(ISNUMBER('R4 Variations'!D150),+'R4 Variations'!D150*LU_Escalation,0)</f>
        <v>0</v>
      </c>
      <c r="E150" s="820">
        <f ca="1">IF(ISNUMBER('R4 Variations'!E150),+'R4 Variations'!E150*LU_Escalation,0)</f>
        <v>0</v>
      </c>
      <c r="F150" s="489">
        <f ca="1">IF(ISNUMBER('R4 Variations'!F150),+'R4 Variations'!F150*LU_Escalation,0)</f>
        <v>0</v>
      </c>
      <c r="G150" s="489">
        <f ca="1">IF(ISNUMBER('R4 Variations'!G150),+'R4 Variations'!G150*LU_Escalation,0)</f>
        <v>0</v>
      </c>
      <c r="H150" s="489">
        <f ca="1">IF(ISNUMBER('R4 Variations'!H150),+'R4 Variations'!H150*LU_Escalation,0)</f>
        <v>0</v>
      </c>
      <c r="I150" s="489">
        <f ca="1">IF(ISNUMBER('R4 Variations'!I150),+'R4 Variations'!I150*LU_Escalation,0)</f>
        <v>0</v>
      </c>
      <c r="J150" s="489">
        <f ca="1">IF(ISNUMBER('R4 Variations'!J150),+'R4 Variations'!J150*LU_Escalation,0)</f>
        <v>0</v>
      </c>
      <c r="K150" s="489">
        <f ca="1">IF(ISNUMBER('R4 Variations'!K150),+'R4 Variations'!K150*LU_Escalation,0)</f>
        <v>0</v>
      </c>
      <c r="L150" s="512" t="str">
        <f ca="1">+'R4 Variations'!L150</f>
        <v/>
      </c>
      <c r="M150" s="448" t="str">
        <f ca="1">+'R4 Variations'!M150</f>
        <v/>
      </c>
      <c r="N150" s="448" t="str">
        <f ca="1">+'R4 Variations'!N150</f>
        <v/>
      </c>
    </row>
    <row r="151" spans="1:14" x14ac:dyDescent="0.2">
      <c r="B151" s="249"/>
      <c r="C151" s="383" t="str">
        <f ca="1">+'R4 Variations'!C151</f>
        <v/>
      </c>
      <c r="D151" s="489">
        <f ca="1">IF(ISNUMBER('R4 Variations'!D151),+'R4 Variations'!D151*LU_Escalation,0)</f>
        <v>0</v>
      </c>
      <c r="E151" s="820">
        <f ca="1">IF(ISNUMBER('R4 Variations'!E151),+'R4 Variations'!E151*LU_Escalation,0)</f>
        <v>0</v>
      </c>
      <c r="F151" s="489">
        <f ca="1">IF(ISNUMBER('R4 Variations'!F151),+'R4 Variations'!F151*LU_Escalation,0)</f>
        <v>0</v>
      </c>
      <c r="G151" s="489">
        <f ca="1">IF(ISNUMBER('R4 Variations'!G151),+'R4 Variations'!G151*LU_Escalation,0)</f>
        <v>0</v>
      </c>
      <c r="H151" s="489">
        <f ca="1">IF(ISNUMBER('R4 Variations'!H151),+'R4 Variations'!H151*LU_Escalation,0)</f>
        <v>0</v>
      </c>
      <c r="I151" s="489">
        <f ca="1">IF(ISNUMBER('R4 Variations'!I151),+'R4 Variations'!I151*LU_Escalation,0)</f>
        <v>0</v>
      </c>
      <c r="J151" s="489">
        <f ca="1">IF(ISNUMBER('R4 Variations'!J151),+'R4 Variations'!J151*LU_Escalation,0)</f>
        <v>0</v>
      </c>
      <c r="K151" s="489">
        <f ca="1">IF(ISNUMBER('R4 Variations'!K151),+'R4 Variations'!K151*LU_Escalation,0)</f>
        <v>0</v>
      </c>
      <c r="L151" s="512" t="str">
        <f ca="1">+'R4 Variations'!L151</f>
        <v/>
      </c>
      <c r="M151" s="448" t="str">
        <f ca="1">+'R4 Variations'!M151</f>
        <v/>
      </c>
      <c r="N151" s="448" t="str">
        <f ca="1">+'R4 Variations'!N151</f>
        <v/>
      </c>
    </row>
    <row r="152" spans="1:14" x14ac:dyDescent="0.2">
      <c r="B152" s="249"/>
      <c r="C152" s="383"/>
      <c r="D152" s="489"/>
      <c r="E152" s="505"/>
      <c r="F152" s="489"/>
      <c r="G152" s="490"/>
      <c r="H152" s="490"/>
      <c r="I152" s="490"/>
      <c r="J152" s="490"/>
      <c r="K152" s="505"/>
      <c r="L152" s="512"/>
      <c r="M152" s="448"/>
      <c r="N152" s="448"/>
    </row>
    <row r="153" spans="1:14" x14ac:dyDescent="0.2">
      <c r="A153" s="5"/>
      <c r="B153" s="249" t="str">
        <f ca="1">+'I-4 History'!B115</f>
        <v>DA-13</v>
      </c>
      <c r="C153" s="14" t="str">
        <f ca="1">+'I-4 History'!C115</f>
        <v>Substation Property Maintenance</v>
      </c>
      <c r="D153" s="489"/>
      <c r="E153" s="505"/>
      <c r="F153" s="489"/>
      <c r="G153" s="490"/>
      <c r="H153" s="490"/>
      <c r="I153" s="490"/>
      <c r="J153" s="490"/>
      <c r="K153" s="505"/>
      <c r="L153" s="512"/>
      <c r="M153" s="448"/>
      <c r="N153" s="448"/>
    </row>
    <row r="154" spans="1:14" x14ac:dyDescent="0.2">
      <c r="A154" s="5"/>
      <c r="B154" s="249"/>
      <c r="C154" s="383" t="str">
        <f ca="1">+'R4 Variations'!C154</f>
        <v>Step Change</v>
      </c>
      <c r="D154" s="489">
        <f ca="1">IF(ISNUMBER('R4 Variations'!D154),+'R4 Variations'!D154*LU_Escalation,0)</f>
        <v>0</v>
      </c>
      <c r="E154" s="820">
        <f ca="1">IF(ISNUMBER('R4 Variations'!E154),+'R4 Variations'!E154*LU_Escalation,0)</f>
        <v>0</v>
      </c>
      <c r="F154" s="489">
        <f ca="1">IF(ISNUMBER('R4 Variations'!F154),+'R4 Variations'!F154*LU_Escalation,0)</f>
        <v>0</v>
      </c>
      <c r="G154" s="489">
        <f ca="1">IF(ISNUMBER('R4 Variations'!G154),+'R4 Variations'!G154*LU_Escalation,0)</f>
        <v>0</v>
      </c>
      <c r="H154" s="489">
        <f ca="1">IF(ISNUMBER('R4 Variations'!H154),+'R4 Variations'!H154*LU_Escalation,0)</f>
        <v>0</v>
      </c>
      <c r="I154" s="489">
        <f ca="1">IF(ISNUMBER('R4 Variations'!I154),+'R4 Variations'!I154*LU_Escalation,0)</f>
        <v>0</v>
      </c>
      <c r="J154" s="489">
        <f ca="1">IF(ISNUMBER('R4 Variations'!J154),+'R4 Variations'!J154*LU_Escalation,0)</f>
        <v>0</v>
      </c>
      <c r="K154" s="489">
        <f ca="1">IF(ISNUMBER('R4 Variations'!K154),+'R4 Variations'!K154*LU_Escalation,0)</f>
        <v>0</v>
      </c>
      <c r="L154" s="512">
        <f ca="1">+'R4 Variations'!L154</f>
        <v>0</v>
      </c>
      <c r="M154" s="448">
        <f ca="1">+'R4 Variations'!M154</f>
        <v>0</v>
      </c>
      <c r="N154" s="448">
        <f ca="1">+'R4 Variations'!N154</f>
        <v>0</v>
      </c>
    </row>
    <row r="155" spans="1:14" x14ac:dyDescent="0.2">
      <c r="A155" s="5"/>
      <c r="B155" s="249"/>
      <c r="C155" s="383" t="str">
        <f ca="1">+'R4 Variations'!C155</f>
        <v/>
      </c>
      <c r="D155" s="489">
        <f ca="1">IF(ISNUMBER('R4 Variations'!D155),+'R4 Variations'!D155*LU_Escalation,0)</f>
        <v>0</v>
      </c>
      <c r="E155" s="820">
        <f ca="1">IF(ISNUMBER('R4 Variations'!E155),+'R4 Variations'!E155*LU_Escalation,0)</f>
        <v>0</v>
      </c>
      <c r="F155" s="489">
        <f ca="1">IF(ISNUMBER('R4 Variations'!F155),+'R4 Variations'!F155*LU_Escalation,0)</f>
        <v>0</v>
      </c>
      <c r="G155" s="489">
        <f ca="1">IF(ISNUMBER('R4 Variations'!G155),+'R4 Variations'!G155*LU_Escalation,0)</f>
        <v>0</v>
      </c>
      <c r="H155" s="489">
        <f ca="1">IF(ISNUMBER('R4 Variations'!H155),+'R4 Variations'!H155*LU_Escalation,0)</f>
        <v>0</v>
      </c>
      <c r="I155" s="489">
        <f ca="1">IF(ISNUMBER('R4 Variations'!I155),+'R4 Variations'!I155*LU_Escalation,0)</f>
        <v>0</v>
      </c>
      <c r="J155" s="489">
        <f ca="1">IF(ISNUMBER('R4 Variations'!J155),+'R4 Variations'!J155*LU_Escalation,0)</f>
        <v>0</v>
      </c>
      <c r="K155" s="489">
        <f ca="1">IF(ISNUMBER('R4 Variations'!K155),+'R4 Variations'!K155*LU_Escalation,0)</f>
        <v>0</v>
      </c>
      <c r="L155" s="512" t="str">
        <f ca="1">+'R4 Variations'!L155</f>
        <v/>
      </c>
      <c r="M155" s="448" t="str">
        <f ca="1">+'R4 Variations'!M155</f>
        <v/>
      </c>
      <c r="N155" s="448" t="str">
        <f ca="1">+'R4 Variations'!N155</f>
        <v/>
      </c>
    </row>
    <row r="156" spans="1:14" x14ac:dyDescent="0.2">
      <c r="A156" s="5"/>
      <c r="B156" s="249"/>
      <c r="C156" s="383" t="str">
        <f ca="1">+'R4 Variations'!C156</f>
        <v/>
      </c>
      <c r="D156" s="489">
        <f ca="1">IF(ISNUMBER('R4 Variations'!D156),+'R4 Variations'!D156*LU_Escalation,0)</f>
        <v>0</v>
      </c>
      <c r="E156" s="820">
        <f ca="1">IF(ISNUMBER('R4 Variations'!E156),+'R4 Variations'!E156*LU_Escalation,0)</f>
        <v>0</v>
      </c>
      <c r="F156" s="489">
        <f ca="1">IF(ISNUMBER('R4 Variations'!F156),+'R4 Variations'!F156*LU_Escalation,0)</f>
        <v>0</v>
      </c>
      <c r="G156" s="489">
        <f ca="1">IF(ISNUMBER('R4 Variations'!G156),+'R4 Variations'!G156*LU_Escalation,0)</f>
        <v>0</v>
      </c>
      <c r="H156" s="489">
        <f ca="1">IF(ISNUMBER('R4 Variations'!H156),+'R4 Variations'!H156*LU_Escalation,0)</f>
        <v>0</v>
      </c>
      <c r="I156" s="489">
        <f ca="1">IF(ISNUMBER('R4 Variations'!I156),+'R4 Variations'!I156*LU_Escalation,0)</f>
        <v>0</v>
      </c>
      <c r="J156" s="489">
        <f ca="1">IF(ISNUMBER('R4 Variations'!J156),+'R4 Variations'!J156*LU_Escalation,0)</f>
        <v>0</v>
      </c>
      <c r="K156" s="489">
        <f ca="1">IF(ISNUMBER('R4 Variations'!K156),+'R4 Variations'!K156*LU_Escalation,0)</f>
        <v>0</v>
      </c>
      <c r="L156" s="512" t="str">
        <f ca="1">+'R4 Variations'!L156</f>
        <v/>
      </c>
      <c r="M156" s="448" t="str">
        <f ca="1">+'R4 Variations'!M156</f>
        <v/>
      </c>
      <c r="N156" s="448" t="str">
        <f ca="1">+'R4 Variations'!N156</f>
        <v/>
      </c>
    </row>
    <row r="157" spans="1:14" x14ac:dyDescent="0.2">
      <c r="A157" s="5"/>
      <c r="B157" s="249"/>
      <c r="C157" s="383" t="str">
        <f ca="1">+'R4 Variations'!C157</f>
        <v/>
      </c>
      <c r="D157" s="489">
        <f ca="1">IF(ISNUMBER('R4 Variations'!D157),+'R4 Variations'!D157*LU_Escalation,0)</f>
        <v>0</v>
      </c>
      <c r="E157" s="820">
        <f ca="1">IF(ISNUMBER('R4 Variations'!E157),+'R4 Variations'!E157*LU_Escalation,0)</f>
        <v>0</v>
      </c>
      <c r="F157" s="489">
        <f ca="1">IF(ISNUMBER('R4 Variations'!F157),+'R4 Variations'!F157*LU_Escalation,0)</f>
        <v>0</v>
      </c>
      <c r="G157" s="489">
        <f ca="1">IF(ISNUMBER('R4 Variations'!G157),+'R4 Variations'!G157*LU_Escalation,0)</f>
        <v>0</v>
      </c>
      <c r="H157" s="489">
        <f ca="1">IF(ISNUMBER('R4 Variations'!H157),+'R4 Variations'!H157*LU_Escalation,0)</f>
        <v>0</v>
      </c>
      <c r="I157" s="489">
        <f ca="1">IF(ISNUMBER('R4 Variations'!I157),+'R4 Variations'!I157*LU_Escalation,0)</f>
        <v>0</v>
      </c>
      <c r="J157" s="489">
        <f ca="1">IF(ISNUMBER('R4 Variations'!J157),+'R4 Variations'!J157*LU_Escalation,0)</f>
        <v>0</v>
      </c>
      <c r="K157" s="489">
        <f ca="1">IF(ISNUMBER('R4 Variations'!K157),+'R4 Variations'!K157*LU_Escalation,0)</f>
        <v>0</v>
      </c>
      <c r="L157" s="512" t="str">
        <f ca="1">+'R4 Variations'!L157</f>
        <v/>
      </c>
      <c r="M157" s="448" t="str">
        <f ca="1">+'R4 Variations'!M157</f>
        <v/>
      </c>
      <c r="N157" s="448" t="str">
        <f ca="1">+'R4 Variations'!N157</f>
        <v/>
      </c>
    </row>
    <row r="158" spans="1:14" x14ac:dyDescent="0.2">
      <c r="A158" s="5"/>
      <c r="B158" s="249"/>
      <c r="C158" s="383" t="str">
        <f ca="1">+'R4 Variations'!C158</f>
        <v/>
      </c>
      <c r="D158" s="489">
        <f ca="1">IF(ISNUMBER('R4 Variations'!D158),+'R4 Variations'!D158*LU_Escalation,0)</f>
        <v>0</v>
      </c>
      <c r="E158" s="820">
        <f ca="1">IF(ISNUMBER('R4 Variations'!E158),+'R4 Variations'!E158*LU_Escalation,0)</f>
        <v>0</v>
      </c>
      <c r="F158" s="489">
        <f ca="1">IF(ISNUMBER('R4 Variations'!F158),+'R4 Variations'!F158*LU_Escalation,0)</f>
        <v>0</v>
      </c>
      <c r="G158" s="489">
        <f ca="1">IF(ISNUMBER('R4 Variations'!G158),+'R4 Variations'!G158*LU_Escalation,0)</f>
        <v>0</v>
      </c>
      <c r="H158" s="489">
        <f ca="1">IF(ISNUMBER('R4 Variations'!H158),+'R4 Variations'!H158*LU_Escalation,0)</f>
        <v>0</v>
      </c>
      <c r="I158" s="489">
        <f ca="1">IF(ISNUMBER('R4 Variations'!I158),+'R4 Variations'!I158*LU_Escalation,0)</f>
        <v>0</v>
      </c>
      <c r="J158" s="489">
        <f ca="1">IF(ISNUMBER('R4 Variations'!J158),+'R4 Variations'!J158*LU_Escalation,0)</f>
        <v>0</v>
      </c>
      <c r="K158" s="489">
        <f ca="1">IF(ISNUMBER('R4 Variations'!K158),+'R4 Variations'!K158*LU_Escalation,0)</f>
        <v>0</v>
      </c>
      <c r="L158" s="512" t="str">
        <f ca="1">+'R4 Variations'!L158</f>
        <v/>
      </c>
      <c r="M158" s="448" t="str">
        <f ca="1">+'R4 Variations'!M158</f>
        <v/>
      </c>
      <c r="N158" s="448" t="str">
        <f ca="1">+'R4 Variations'!N158</f>
        <v/>
      </c>
    </row>
    <row r="159" spans="1:14" x14ac:dyDescent="0.2">
      <c r="B159" s="249"/>
      <c r="C159" s="383" t="str">
        <f ca="1">+'R4 Variations'!C159</f>
        <v/>
      </c>
      <c r="D159" s="489">
        <f ca="1">IF(ISNUMBER('R4 Variations'!D159),+'R4 Variations'!D159*LU_Escalation,0)</f>
        <v>0</v>
      </c>
      <c r="E159" s="820">
        <f ca="1">IF(ISNUMBER('R4 Variations'!E159),+'R4 Variations'!E159*LU_Escalation,0)</f>
        <v>0</v>
      </c>
      <c r="F159" s="489">
        <f ca="1">IF(ISNUMBER('R4 Variations'!F159),+'R4 Variations'!F159*LU_Escalation,0)</f>
        <v>0</v>
      </c>
      <c r="G159" s="489">
        <f ca="1">IF(ISNUMBER('R4 Variations'!G159),+'R4 Variations'!G159*LU_Escalation,0)</f>
        <v>0</v>
      </c>
      <c r="H159" s="489">
        <f ca="1">IF(ISNUMBER('R4 Variations'!H159),+'R4 Variations'!H159*LU_Escalation,0)</f>
        <v>0</v>
      </c>
      <c r="I159" s="489">
        <f ca="1">IF(ISNUMBER('R4 Variations'!I159),+'R4 Variations'!I159*LU_Escalation,0)</f>
        <v>0</v>
      </c>
      <c r="J159" s="489">
        <f ca="1">IF(ISNUMBER('R4 Variations'!J159),+'R4 Variations'!J159*LU_Escalation,0)</f>
        <v>0</v>
      </c>
      <c r="K159" s="489">
        <f ca="1">IF(ISNUMBER('R4 Variations'!K159),+'R4 Variations'!K159*LU_Escalation,0)</f>
        <v>0</v>
      </c>
      <c r="L159" s="512" t="str">
        <f ca="1">+'R4 Variations'!L159</f>
        <v/>
      </c>
      <c r="M159" s="448" t="str">
        <f ca="1">+'R4 Variations'!M159</f>
        <v/>
      </c>
      <c r="N159" s="448" t="str">
        <f ca="1">+'R4 Variations'!N159</f>
        <v/>
      </c>
    </row>
    <row r="160" spans="1:14" x14ac:dyDescent="0.2">
      <c r="B160" s="249"/>
      <c r="C160" s="383" t="str">
        <f ca="1">+'R4 Variations'!C160</f>
        <v/>
      </c>
      <c r="D160" s="489">
        <f ca="1">IF(ISNUMBER('R4 Variations'!D160),+'R4 Variations'!D160*LU_Escalation,0)</f>
        <v>0</v>
      </c>
      <c r="E160" s="820">
        <f ca="1">IF(ISNUMBER('R4 Variations'!E160),+'R4 Variations'!E160*LU_Escalation,0)</f>
        <v>0</v>
      </c>
      <c r="F160" s="489">
        <f ca="1">IF(ISNUMBER('R4 Variations'!F160),+'R4 Variations'!F160*LU_Escalation,0)</f>
        <v>0</v>
      </c>
      <c r="G160" s="489">
        <f ca="1">IF(ISNUMBER('R4 Variations'!G160),+'R4 Variations'!G160*LU_Escalation,0)</f>
        <v>0</v>
      </c>
      <c r="H160" s="489">
        <f ca="1">IF(ISNUMBER('R4 Variations'!H160),+'R4 Variations'!H160*LU_Escalation,0)</f>
        <v>0</v>
      </c>
      <c r="I160" s="489">
        <f ca="1">IF(ISNUMBER('R4 Variations'!I160),+'R4 Variations'!I160*LU_Escalation,0)</f>
        <v>0</v>
      </c>
      <c r="J160" s="489">
        <f ca="1">IF(ISNUMBER('R4 Variations'!J160),+'R4 Variations'!J160*LU_Escalation,0)</f>
        <v>0</v>
      </c>
      <c r="K160" s="489">
        <f ca="1">IF(ISNUMBER('R4 Variations'!K160),+'R4 Variations'!K160*LU_Escalation,0)</f>
        <v>0</v>
      </c>
      <c r="L160" s="512" t="str">
        <f ca="1">+'R4 Variations'!L160</f>
        <v/>
      </c>
      <c r="M160" s="448" t="str">
        <f ca="1">+'R4 Variations'!M160</f>
        <v/>
      </c>
      <c r="N160" s="448" t="str">
        <f ca="1">+'R4 Variations'!N160</f>
        <v/>
      </c>
    </row>
    <row r="161" spans="1:14" x14ac:dyDescent="0.2">
      <c r="B161" s="249"/>
      <c r="C161" s="383" t="str">
        <f ca="1">+'R4 Variations'!C161</f>
        <v/>
      </c>
      <c r="D161" s="489">
        <f ca="1">IF(ISNUMBER('R4 Variations'!D161),+'R4 Variations'!D161*LU_Escalation,0)</f>
        <v>0</v>
      </c>
      <c r="E161" s="820">
        <f ca="1">IF(ISNUMBER('R4 Variations'!E161),+'R4 Variations'!E161*LU_Escalation,0)</f>
        <v>0</v>
      </c>
      <c r="F161" s="489">
        <f ca="1">IF(ISNUMBER('R4 Variations'!F161),+'R4 Variations'!F161*LU_Escalation,0)</f>
        <v>0</v>
      </c>
      <c r="G161" s="489">
        <f ca="1">IF(ISNUMBER('R4 Variations'!G161),+'R4 Variations'!G161*LU_Escalation,0)</f>
        <v>0</v>
      </c>
      <c r="H161" s="489">
        <f ca="1">IF(ISNUMBER('R4 Variations'!H161),+'R4 Variations'!H161*LU_Escalation,0)</f>
        <v>0</v>
      </c>
      <c r="I161" s="489">
        <f ca="1">IF(ISNUMBER('R4 Variations'!I161),+'R4 Variations'!I161*LU_Escalation,0)</f>
        <v>0</v>
      </c>
      <c r="J161" s="489">
        <f ca="1">IF(ISNUMBER('R4 Variations'!J161),+'R4 Variations'!J161*LU_Escalation,0)</f>
        <v>0</v>
      </c>
      <c r="K161" s="489">
        <f ca="1">IF(ISNUMBER('R4 Variations'!K161),+'R4 Variations'!K161*LU_Escalation,0)</f>
        <v>0</v>
      </c>
      <c r="L161" s="512" t="str">
        <f ca="1">+'R4 Variations'!L161</f>
        <v/>
      </c>
      <c r="M161" s="448" t="str">
        <f ca="1">+'R4 Variations'!M161</f>
        <v/>
      </c>
      <c r="N161" s="448" t="str">
        <f ca="1">+'R4 Variations'!N161</f>
        <v/>
      </c>
    </row>
    <row r="162" spans="1:14" x14ac:dyDescent="0.2">
      <c r="B162" s="249"/>
      <c r="C162" s="383" t="str">
        <f ca="1">+'R4 Variations'!C162</f>
        <v/>
      </c>
      <c r="D162" s="489">
        <f ca="1">IF(ISNUMBER('R4 Variations'!D162),+'R4 Variations'!D162*LU_Escalation,0)</f>
        <v>0</v>
      </c>
      <c r="E162" s="820">
        <f ca="1">IF(ISNUMBER('R4 Variations'!E162),+'R4 Variations'!E162*LU_Escalation,0)</f>
        <v>0</v>
      </c>
      <c r="F162" s="489">
        <f ca="1">IF(ISNUMBER('R4 Variations'!F162),+'R4 Variations'!F162*LU_Escalation,0)</f>
        <v>0</v>
      </c>
      <c r="G162" s="489">
        <f ca="1">IF(ISNUMBER('R4 Variations'!G162),+'R4 Variations'!G162*LU_Escalation,0)</f>
        <v>0</v>
      </c>
      <c r="H162" s="489">
        <f ca="1">IF(ISNUMBER('R4 Variations'!H162),+'R4 Variations'!H162*LU_Escalation,0)</f>
        <v>0</v>
      </c>
      <c r="I162" s="489">
        <f ca="1">IF(ISNUMBER('R4 Variations'!I162),+'R4 Variations'!I162*LU_Escalation,0)</f>
        <v>0</v>
      </c>
      <c r="J162" s="489">
        <f ca="1">IF(ISNUMBER('R4 Variations'!J162),+'R4 Variations'!J162*LU_Escalation,0)</f>
        <v>0</v>
      </c>
      <c r="K162" s="489">
        <f ca="1">IF(ISNUMBER('R4 Variations'!K162),+'R4 Variations'!K162*LU_Escalation,0)</f>
        <v>0</v>
      </c>
      <c r="L162" s="512" t="str">
        <f ca="1">+'R4 Variations'!L162</f>
        <v/>
      </c>
      <c r="M162" s="448" t="str">
        <f ca="1">+'R4 Variations'!M162</f>
        <v/>
      </c>
      <c r="N162" s="448" t="str">
        <f ca="1">+'R4 Variations'!N162</f>
        <v/>
      </c>
    </row>
    <row r="163" spans="1:14" x14ac:dyDescent="0.2">
      <c r="B163" s="249"/>
      <c r="C163" s="383" t="str">
        <f ca="1">+'R4 Variations'!C163</f>
        <v/>
      </c>
      <c r="D163" s="489">
        <f ca="1">IF(ISNUMBER('R4 Variations'!D163),+'R4 Variations'!D163*LU_Escalation,0)</f>
        <v>0</v>
      </c>
      <c r="E163" s="820">
        <f ca="1">IF(ISNUMBER('R4 Variations'!E163),+'R4 Variations'!E163*LU_Escalation,0)</f>
        <v>0</v>
      </c>
      <c r="F163" s="489">
        <f ca="1">IF(ISNUMBER('R4 Variations'!F163),+'R4 Variations'!F163*LU_Escalation,0)</f>
        <v>0</v>
      </c>
      <c r="G163" s="489">
        <f ca="1">IF(ISNUMBER('R4 Variations'!G163),+'R4 Variations'!G163*LU_Escalation,0)</f>
        <v>0</v>
      </c>
      <c r="H163" s="489">
        <f ca="1">IF(ISNUMBER('R4 Variations'!H163),+'R4 Variations'!H163*LU_Escalation,0)</f>
        <v>0</v>
      </c>
      <c r="I163" s="489">
        <f ca="1">IF(ISNUMBER('R4 Variations'!I163),+'R4 Variations'!I163*LU_Escalation,0)</f>
        <v>0</v>
      </c>
      <c r="J163" s="489">
        <f ca="1">IF(ISNUMBER('R4 Variations'!J163),+'R4 Variations'!J163*LU_Escalation,0)</f>
        <v>0</v>
      </c>
      <c r="K163" s="489">
        <f ca="1">IF(ISNUMBER('R4 Variations'!K163),+'R4 Variations'!K163*LU_Escalation,0)</f>
        <v>0</v>
      </c>
      <c r="L163" s="512" t="str">
        <f ca="1">+'R4 Variations'!L163</f>
        <v/>
      </c>
      <c r="M163" s="448" t="str">
        <f ca="1">+'R4 Variations'!M163</f>
        <v/>
      </c>
      <c r="N163" s="448" t="str">
        <f ca="1">+'R4 Variations'!N163</f>
        <v/>
      </c>
    </row>
    <row r="164" spans="1:14" x14ac:dyDescent="0.2">
      <c r="B164" s="249"/>
      <c r="C164" s="383"/>
      <c r="D164" s="489"/>
      <c r="E164" s="505"/>
      <c r="F164" s="489"/>
      <c r="G164" s="490"/>
      <c r="H164" s="490"/>
      <c r="I164" s="490"/>
      <c r="J164" s="490"/>
      <c r="K164" s="505"/>
      <c r="L164" s="512"/>
      <c r="M164" s="448"/>
      <c r="N164" s="448"/>
    </row>
    <row r="165" spans="1:14" x14ac:dyDescent="0.2">
      <c r="A165" s="5"/>
      <c r="B165" s="249" t="str">
        <f ca="1">+'I-4 History'!B124</f>
        <v>DA-14</v>
      </c>
      <c r="C165" s="14" t="str">
        <f ca="1">+'I-4 History'!C124</f>
        <v>Vegetation Management</v>
      </c>
      <c r="D165" s="489"/>
      <c r="E165" s="505"/>
      <c r="F165" s="489"/>
      <c r="G165" s="490"/>
      <c r="H165" s="490"/>
      <c r="I165" s="490"/>
      <c r="J165" s="490"/>
      <c r="K165" s="505"/>
      <c r="L165" s="512"/>
      <c r="M165" s="448"/>
      <c r="N165" s="448"/>
    </row>
    <row r="166" spans="1:14" x14ac:dyDescent="0.2">
      <c r="A166" s="5"/>
      <c r="B166" s="249"/>
      <c r="C166" s="383" t="str">
        <f ca="1">+'R4 Variations'!C166</f>
        <v>Step Change</v>
      </c>
      <c r="D166" s="489">
        <f ca="1">IF(ISNUMBER('R4 Variations'!D166),+'R4 Variations'!D166*LU_Escalation,0)</f>
        <v>0</v>
      </c>
      <c r="E166" s="820">
        <f ca="1">IF(ISNUMBER('R4 Variations'!E166),+'R4 Variations'!E166*LU_Escalation,0)</f>
        <v>0</v>
      </c>
      <c r="F166" s="489">
        <f ca="1">IF(ISNUMBER('R4 Variations'!F166),+'R4 Variations'!F166*LU_Escalation,0)</f>
        <v>0</v>
      </c>
      <c r="G166" s="489">
        <f ca="1">IF(ISNUMBER('R4 Variations'!G166),+'R4 Variations'!G166*LU_Escalation,0)</f>
        <v>0</v>
      </c>
      <c r="H166" s="489">
        <f ca="1">IF(ISNUMBER('R4 Variations'!H166),+'R4 Variations'!H166*LU_Escalation,0)</f>
        <v>0</v>
      </c>
      <c r="I166" s="489">
        <f ca="1">IF(ISNUMBER('R4 Variations'!I166),+'R4 Variations'!I166*LU_Escalation,0)</f>
        <v>0</v>
      </c>
      <c r="J166" s="489">
        <f ca="1">IF(ISNUMBER('R4 Variations'!J166),+'R4 Variations'!J166*LU_Escalation,0)</f>
        <v>0</v>
      </c>
      <c r="K166" s="489">
        <f ca="1">IF(ISNUMBER('R4 Variations'!K166),+'R4 Variations'!K166*LU_Escalation,0)</f>
        <v>0</v>
      </c>
      <c r="L166" s="512">
        <f ca="1">+'R4 Variations'!L166</f>
        <v>0</v>
      </c>
      <c r="M166" s="448">
        <f ca="1">+'R4 Variations'!M166</f>
        <v>0</v>
      </c>
      <c r="N166" s="448">
        <f ca="1">+'R4 Variations'!N166</f>
        <v>0</v>
      </c>
    </row>
    <row r="167" spans="1:14" x14ac:dyDescent="0.2">
      <c r="A167" s="5"/>
      <c r="B167" s="249"/>
      <c r="C167" s="383" t="str">
        <f ca="1">+'R4 Variations'!C167</f>
        <v/>
      </c>
      <c r="D167" s="489">
        <f ca="1">IF(ISNUMBER('R4 Variations'!D167),+'R4 Variations'!D167*LU_Escalation,0)</f>
        <v>0</v>
      </c>
      <c r="E167" s="820">
        <f ca="1">IF(ISNUMBER('R4 Variations'!E167),+'R4 Variations'!E167*LU_Escalation,0)</f>
        <v>0</v>
      </c>
      <c r="F167" s="489">
        <f ca="1">IF(ISNUMBER('R4 Variations'!F167),+'R4 Variations'!F167*LU_Escalation,0)</f>
        <v>0</v>
      </c>
      <c r="G167" s="489">
        <f ca="1">IF(ISNUMBER('R4 Variations'!G167),+'R4 Variations'!G167*LU_Escalation,0)</f>
        <v>0</v>
      </c>
      <c r="H167" s="489">
        <f ca="1">IF(ISNUMBER('R4 Variations'!H167),+'R4 Variations'!H167*LU_Escalation,0)</f>
        <v>0</v>
      </c>
      <c r="I167" s="489">
        <f ca="1">IF(ISNUMBER('R4 Variations'!I167),+'R4 Variations'!I167*LU_Escalation,0)</f>
        <v>0</v>
      </c>
      <c r="J167" s="489">
        <f ca="1">IF(ISNUMBER('R4 Variations'!J167),+'R4 Variations'!J167*LU_Escalation,0)</f>
        <v>0</v>
      </c>
      <c r="K167" s="489">
        <f ca="1">IF(ISNUMBER('R4 Variations'!K167),+'R4 Variations'!K167*LU_Escalation,0)</f>
        <v>0</v>
      </c>
      <c r="L167" s="512" t="str">
        <f ca="1">+'R4 Variations'!L167</f>
        <v/>
      </c>
      <c r="M167" s="448" t="str">
        <f ca="1">+'R4 Variations'!M167</f>
        <v/>
      </c>
      <c r="N167" s="448" t="str">
        <f ca="1">+'R4 Variations'!N167</f>
        <v/>
      </c>
    </row>
    <row r="168" spans="1:14" x14ac:dyDescent="0.2">
      <c r="A168" s="5"/>
      <c r="B168" s="249"/>
      <c r="C168" s="383" t="str">
        <f ca="1">+'R4 Variations'!C168</f>
        <v/>
      </c>
      <c r="D168" s="489">
        <f ca="1">IF(ISNUMBER('R4 Variations'!D168),+'R4 Variations'!D168*LU_Escalation,0)</f>
        <v>0</v>
      </c>
      <c r="E168" s="820">
        <f ca="1">IF(ISNUMBER('R4 Variations'!E168),+'R4 Variations'!E168*LU_Escalation,0)</f>
        <v>0</v>
      </c>
      <c r="F168" s="489">
        <f ca="1">IF(ISNUMBER('R4 Variations'!F168),+'R4 Variations'!F168*LU_Escalation,0)</f>
        <v>0</v>
      </c>
      <c r="G168" s="489">
        <f ca="1">IF(ISNUMBER('R4 Variations'!G168),+'R4 Variations'!G168*LU_Escalation,0)</f>
        <v>0</v>
      </c>
      <c r="H168" s="489">
        <f ca="1">IF(ISNUMBER('R4 Variations'!H168),+'R4 Variations'!H168*LU_Escalation,0)</f>
        <v>0</v>
      </c>
      <c r="I168" s="489">
        <f ca="1">IF(ISNUMBER('R4 Variations'!I168),+'R4 Variations'!I168*LU_Escalation,0)</f>
        <v>0</v>
      </c>
      <c r="J168" s="489">
        <f ca="1">IF(ISNUMBER('R4 Variations'!J168),+'R4 Variations'!J168*LU_Escalation,0)</f>
        <v>0</v>
      </c>
      <c r="K168" s="489">
        <f ca="1">IF(ISNUMBER('R4 Variations'!K168),+'R4 Variations'!K168*LU_Escalation,0)</f>
        <v>0</v>
      </c>
      <c r="L168" s="512" t="str">
        <f ca="1">+'R4 Variations'!L168</f>
        <v/>
      </c>
      <c r="M168" s="448" t="str">
        <f ca="1">+'R4 Variations'!M168</f>
        <v/>
      </c>
      <c r="N168" s="448" t="str">
        <f ca="1">+'R4 Variations'!N168</f>
        <v/>
      </c>
    </row>
    <row r="169" spans="1:14" x14ac:dyDescent="0.2">
      <c r="A169" s="5"/>
      <c r="B169" s="249"/>
      <c r="C169" s="383" t="str">
        <f ca="1">+'R4 Variations'!C169</f>
        <v/>
      </c>
      <c r="D169" s="489">
        <f ca="1">IF(ISNUMBER('R4 Variations'!D169),+'R4 Variations'!D169*LU_Escalation,0)</f>
        <v>0</v>
      </c>
      <c r="E169" s="820">
        <f ca="1">IF(ISNUMBER('R4 Variations'!E169),+'R4 Variations'!E169*LU_Escalation,0)</f>
        <v>0</v>
      </c>
      <c r="F169" s="489">
        <f ca="1">IF(ISNUMBER('R4 Variations'!F169),+'R4 Variations'!F169*LU_Escalation,0)</f>
        <v>0</v>
      </c>
      <c r="G169" s="489">
        <f ca="1">IF(ISNUMBER('R4 Variations'!G169),+'R4 Variations'!G169*LU_Escalation,0)</f>
        <v>0</v>
      </c>
      <c r="H169" s="489">
        <f ca="1">IF(ISNUMBER('R4 Variations'!H169),+'R4 Variations'!H169*LU_Escalation,0)</f>
        <v>0</v>
      </c>
      <c r="I169" s="489">
        <f ca="1">IF(ISNUMBER('R4 Variations'!I169),+'R4 Variations'!I169*LU_Escalation,0)</f>
        <v>0</v>
      </c>
      <c r="J169" s="489">
        <f ca="1">IF(ISNUMBER('R4 Variations'!J169),+'R4 Variations'!J169*LU_Escalation,0)</f>
        <v>0</v>
      </c>
      <c r="K169" s="489">
        <f ca="1">IF(ISNUMBER('R4 Variations'!K169),+'R4 Variations'!K169*LU_Escalation,0)</f>
        <v>0</v>
      </c>
      <c r="L169" s="512" t="str">
        <f ca="1">+'R4 Variations'!L169</f>
        <v/>
      </c>
      <c r="M169" s="448" t="str">
        <f ca="1">+'R4 Variations'!M169</f>
        <v/>
      </c>
      <c r="N169" s="448" t="str">
        <f ca="1">+'R4 Variations'!N169</f>
        <v/>
      </c>
    </row>
    <row r="170" spans="1:14" x14ac:dyDescent="0.2">
      <c r="A170" s="5"/>
      <c r="B170" s="249"/>
      <c r="C170" s="383" t="str">
        <f ca="1">+'R4 Variations'!C170</f>
        <v/>
      </c>
      <c r="D170" s="489">
        <f ca="1">IF(ISNUMBER('R4 Variations'!D170),+'R4 Variations'!D170*LU_Escalation,0)</f>
        <v>0</v>
      </c>
      <c r="E170" s="820">
        <f ca="1">IF(ISNUMBER('R4 Variations'!E170),+'R4 Variations'!E170*LU_Escalation,0)</f>
        <v>0</v>
      </c>
      <c r="F170" s="489">
        <f ca="1">IF(ISNUMBER('R4 Variations'!F170),+'R4 Variations'!F170*LU_Escalation,0)</f>
        <v>0</v>
      </c>
      <c r="G170" s="489">
        <f ca="1">IF(ISNUMBER('R4 Variations'!G170),+'R4 Variations'!G170*LU_Escalation,0)</f>
        <v>0</v>
      </c>
      <c r="H170" s="489">
        <f ca="1">IF(ISNUMBER('R4 Variations'!H170),+'R4 Variations'!H170*LU_Escalation,0)</f>
        <v>0</v>
      </c>
      <c r="I170" s="489">
        <f ca="1">IF(ISNUMBER('R4 Variations'!I170),+'R4 Variations'!I170*LU_Escalation,0)</f>
        <v>0</v>
      </c>
      <c r="J170" s="489">
        <f ca="1">IF(ISNUMBER('R4 Variations'!J170),+'R4 Variations'!J170*LU_Escalation,0)</f>
        <v>0</v>
      </c>
      <c r="K170" s="489">
        <f ca="1">IF(ISNUMBER('R4 Variations'!K170),+'R4 Variations'!K170*LU_Escalation,0)</f>
        <v>0</v>
      </c>
      <c r="L170" s="512" t="str">
        <f ca="1">+'R4 Variations'!L170</f>
        <v/>
      </c>
      <c r="M170" s="448" t="str">
        <f ca="1">+'R4 Variations'!M170</f>
        <v/>
      </c>
      <c r="N170" s="448" t="str">
        <f ca="1">+'R4 Variations'!N170</f>
        <v/>
      </c>
    </row>
    <row r="171" spans="1:14" x14ac:dyDescent="0.2">
      <c r="A171" s="5"/>
      <c r="B171" s="249"/>
      <c r="C171" s="383" t="str">
        <f ca="1">+'R4 Variations'!C171</f>
        <v/>
      </c>
      <c r="D171" s="489">
        <f ca="1">IF(ISNUMBER('R4 Variations'!D171),+'R4 Variations'!D171*LU_Escalation,0)</f>
        <v>0</v>
      </c>
      <c r="E171" s="820">
        <f ca="1">IF(ISNUMBER('R4 Variations'!E171),+'R4 Variations'!E171*LU_Escalation,0)</f>
        <v>0</v>
      </c>
      <c r="F171" s="489">
        <f ca="1">IF(ISNUMBER('R4 Variations'!F171),+'R4 Variations'!F171*LU_Escalation,0)</f>
        <v>0</v>
      </c>
      <c r="G171" s="489">
        <f ca="1">IF(ISNUMBER('R4 Variations'!G171),+'R4 Variations'!G171*LU_Escalation,0)</f>
        <v>0</v>
      </c>
      <c r="H171" s="489">
        <f ca="1">IF(ISNUMBER('R4 Variations'!H171),+'R4 Variations'!H171*LU_Escalation,0)</f>
        <v>0</v>
      </c>
      <c r="I171" s="489">
        <f ca="1">IF(ISNUMBER('R4 Variations'!I171),+'R4 Variations'!I171*LU_Escalation,0)</f>
        <v>0</v>
      </c>
      <c r="J171" s="489">
        <f ca="1">IF(ISNUMBER('R4 Variations'!J171),+'R4 Variations'!J171*LU_Escalation,0)</f>
        <v>0</v>
      </c>
      <c r="K171" s="489">
        <f ca="1">IF(ISNUMBER('R4 Variations'!K171),+'R4 Variations'!K171*LU_Escalation,0)</f>
        <v>0</v>
      </c>
      <c r="L171" s="512" t="str">
        <f ca="1">+'R4 Variations'!L171</f>
        <v/>
      </c>
      <c r="M171" s="448" t="str">
        <f ca="1">+'R4 Variations'!M171</f>
        <v/>
      </c>
      <c r="N171" s="448" t="str">
        <f ca="1">+'R4 Variations'!N171</f>
        <v/>
      </c>
    </row>
    <row r="172" spans="1:14" x14ac:dyDescent="0.2">
      <c r="A172" s="5"/>
      <c r="B172" s="249"/>
      <c r="C172" s="383" t="str">
        <f ca="1">+'R4 Variations'!C172</f>
        <v/>
      </c>
      <c r="D172" s="489">
        <f ca="1">IF(ISNUMBER('R4 Variations'!D172),+'R4 Variations'!D172*LU_Escalation,0)</f>
        <v>0</v>
      </c>
      <c r="E172" s="820">
        <f ca="1">IF(ISNUMBER('R4 Variations'!E172),+'R4 Variations'!E172*LU_Escalation,0)</f>
        <v>0</v>
      </c>
      <c r="F172" s="489">
        <f ca="1">IF(ISNUMBER('R4 Variations'!F172),+'R4 Variations'!F172*LU_Escalation,0)</f>
        <v>0</v>
      </c>
      <c r="G172" s="489">
        <f ca="1">IF(ISNUMBER('R4 Variations'!G172),+'R4 Variations'!G172*LU_Escalation,0)</f>
        <v>0</v>
      </c>
      <c r="H172" s="489">
        <f ca="1">IF(ISNUMBER('R4 Variations'!H172),+'R4 Variations'!H172*LU_Escalation,0)</f>
        <v>0</v>
      </c>
      <c r="I172" s="489">
        <f ca="1">IF(ISNUMBER('R4 Variations'!I172),+'R4 Variations'!I172*LU_Escalation,0)</f>
        <v>0</v>
      </c>
      <c r="J172" s="489">
        <f ca="1">IF(ISNUMBER('R4 Variations'!J172),+'R4 Variations'!J172*LU_Escalation,0)</f>
        <v>0</v>
      </c>
      <c r="K172" s="489">
        <f ca="1">IF(ISNUMBER('R4 Variations'!K172),+'R4 Variations'!K172*LU_Escalation,0)</f>
        <v>0</v>
      </c>
      <c r="L172" s="512" t="str">
        <f ca="1">+'R4 Variations'!L172</f>
        <v/>
      </c>
      <c r="M172" s="448" t="str">
        <f ca="1">+'R4 Variations'!M172</f>
        <v/>
      </c>
      <c r="N172" s="448" t="str">
        <f ca="1">+'R4 Variations'!N172</f>
        <v/>
      </c>
    </row>
    <row r="173" spans="1:14" x14ac:dyDescent="0.2">
      <c r="A173" s="5"/>
      <c r="B173" s="249"/>
      <c r="C173" s="383" t="str">
        <f ca="1">+'R4 Variations'!C173</f>
        <v/>
      </c>
      <c r="D173" s="489">
        <f ca="1">IF(ISNUMBER('R4 Variations'!D173),+'R4 Variations'!D173*LU_Escalation,0)</f>
        <v>0</v>
      </c>
      <c r="E173" s="820">
        <f ca="1">IF(ISNUMBER('R4 Variations'!E173),+'R4 Variations'!E173*LU_Escalation,0)</f>
        <v>0</v>
      </c>
      <c r="F173" s="489">
        <f ca="1">IF(ISNUMBER('R4 Variations'!F173),+'R4 Variations'!F173*LU_Escalation,0)</f>
        <v>0</v>
      </c>
      <c r="G173" s="489">
        <f ca="1">IF(ISNUMBER('R4 Variations'!G173),+'R4 Variations'!G173*LU_Escalation,0)</f>
        <v>0</v>
      </c>
      <c r="H173" s="489">
        <f ca="1">IF(ISNUMBER('R4 Variations'!H173),+'R4 Variations'!H173*LU_Escalation,0)</f>
        <v>0</v>
      </c>
      <c r="I173" s="489">
        <f ca="1">IF(ISNUMBER('R4 Variations'!I173),+'R4 Variations'!I173*LU_Escalation,0)</f>
        <v>0</v>
      </c>
      <c r="J173" s="489">
        <f ca="1">IF(ISNUMBER('R4 Variations'!J173),+'R4 Variations'!J173*LU_Escalation,0)</f>
        <v>0</v>
      </c>
      <c r="K173" s="489">
        <f ca="1">IF(ISNUMBER('R4 Variations'!K173),+'R4 Variations'!K173*LU_Escalation,0)</f>
        <v>0</v>
      </c>
      <c r="L173" s="512" t="str">
        <f ca="1">+'R4 Variations'!L173</f>
        <v/>
      </c>
      <c r="M173" s="448" t="str">
        <f ca="1">+'R4 Variations'!M173</f>
        <v/>
      </c>
      <c r="N173" s="448" t="str">
        <f ca="1">+'R4 Variations'!N173</f>
        <v/>
      </c>
    </row>
    <row r="174" spans="1:14" x14ac:dyDescent="0.2">
      <c r="A174" s="5"/>
      <c r="B174" s="249"/>
      <c r="C174" s="383" t="str">
        <f ca="1">+'R4 Variations'!C174</f>
        <v/>
      </c>
      <c r="D174" s="489">
        <f ca="1">IF(ISNUMBER('R4 Variations'!D174),+'R4 Variations'!D174*LU_Escalation,0)</f>
        <v>0</v>
      </c>
      <c r="E174" s="820">
        <f ca="1">IF(ISNUMBER('R4 Variations'!E174),+'R4 Variations'!E174*LU_Escalation,0)</f>
        <v>0</v>
      </c>
      <c r="F174" s="489">
        <f ca="1">IF(ISNUMBER('R4 Variations'!F174),+'R4 Variations'!F174*LU_Escalation,0)</f>
        <v>0</v>
      </c>
      <c r="G174" s="489">
        <f ca="1">IF(ISNUMBER('R4 Variations'!G174),+'R4 Variations'!G174*LU_Escalation,0)</f>
        <v>0</v>
      </c>
      <c r="H174" s="489">
        <f ca="1">IF(ISNUMBER('R4 Variations'!H174),+'R4 Variations'!H174*LU_Escalation,0)</f>
        <v>0</v>
      </c>
      <c r="I174" s="489">
        <f ca="1">IF(ISNUMBER('R4 Variations'!I174),+'R4 Variations'!I174*LU_Escalation,0)</f>
        <v>0</v>
      </c>
      <c r="J174" s="489">
        <f ca="1">IF(ISNUMBER('R4 Variations'!J174),+'R4 Variations'!J174*LU_Escalation,0)</f>
        <v>0</v>
      </c>
      <c r="K174" s="489">
        <f ca="1">IF(ISNUMBER('R4 Variations'!K174),+'R4 Variations'!K174*LU_Escalation,0)</f>
        <v>0</v>
      </c>
      <c r="L174" s="512" t="str">
        <f ca="1">+'R4 Variations'!L174</f>
        <v/>
      </c>
      <c r="M174" s="448" t="str">
        <f ca="1">+'R4 Variations'!M174</f>
        <v/>
      </c>
      <c r="N174" s="448" t="str">
        <f ca="1">+'R4 Variations'!N174</f>
        <v/>
      </c>
    </row>
    <row r="175" spans="1:14" x14ac:dyDescent="0.2">
      <c r="A175" s="5"/>
      <c r="B175" s="249"/>
      <c r="C175" s="383" t="str">
        <f ca="1">+'R4 Variations'!C175</f>
        <v/>
      </c>
      <c r="D175" s="489">
        <f ca="1">IF(ISNUMBER('R4 Variations'!D175),+'R4 Variations'!D175*LU_Escalation,0)</f>
        <v>0</v>
      </c>
      <c r="E175" s="820">
        <f ca="1">IF(ISNUMBER('R4 Variations'!E175),+'R4 Variations'!E175*LU_Escalation,0)</f>
        <v>0</v>
      </c>
      <c r="F175" s="489">
        <f ca="1">IF(ISNUMBER('R4 Variations'!F175),+'R4 Variations'!F175*LU_Escalation,0)</f>
        <v>0</v>
      </c>
      <c r="G175" s="489">
        <f ca="1">IF(ISNUMBER('R4 Variations'!G175),+'R4 Variations'!G175*LU_Escalation,0)</f>
        <v>0</v>
      </c>
      <c r="H175" s="489">
        <f ca="1">IF(ISNUMBER('R4 Variations'!H175),+'R4 Variations'!H175*LU_Escalation,0)</f>
        <v>0</v>
      </c>
      <c r="I175" s="489">
        <f ca="1">IF(ISNUMBER('R4 Variations'!I175),+'R4 Variations'!I175*LU_Escalation,0)</f>
        <v>0</v>
      </c>
      <c r="J175" s="489">
        <f ca="1">IF(ISNUMBER('R4 Variations'!J175),+'R4 Variations'!J175*LU_Escalation,0)</f>
        <v>0</v>
      </c>
      <c r="K175" s="489">
        <f ca="1">IF(ISNUMBER('R4 Variations'!K175),+'R4 Variations'!K175*LU_Escalation,0)</f>
        <v>0</v>
      </c>
      <c r="L175" s="512" t="str">
        <f ca="1">+'R4 Variations'!L175</f>
        <v/>
      </c>
      <c r="M175" s="448" t="str">
        <f ca="1">+'R4 Variations'!M175</f>
        <v/>
      </c>
      <c r="N175" s="448" t="str">
        <f ca="1">+'R4 Variations'!N175</f>
        <v/>
      </c>
    </row>
    <row r="176" spans="1:14" x14ac:dyDescent="0.2">
      <c r="A176" s="5"/>
      <c r="B176" s="249"/>
      <c r="C176" s="12"/>
      <c r="D176" s="489"/>
      <c r="E176" s="505"/>
      <c r="F176" s="489"/>
      <c r="G176" s="490"/>
      <c r="H176" s="490"/>
      <c r="I176" s="490"/>
      <c r="J176" s="490"/>
      <c r="K176" s="505"/>
      <c r="L176" s="512"/>
      <c r="M176" s="448"/>
      <c r="N176" s="448"/>
    </row>
    <row r="177" spans="1:14" x14ac:dyDescent="0.2">
      <c r="A177" s="5"/>
      <c r="B177" s="249" t="str">
        <f ca="1">+'I-4 History'!B133</f>
        <v>DA-15</v>
      </c>
      <c r="C177" s="14" t="str">
        <f ca="1">+'I-4 History'!C133</f>
        <v>Emergency Response</v>
      </c>
      <c r="D177" s="489"/>
      <c r="E177" s="505"/>
      <c r="F177" s="489"/>
      <c r="G177" s="490"/>
      <c r="H177" s="490"/>
      <c r="I177" s="490"/>
      <c r="J177" s="490"/>
      <c r="K177" s="505"/>
      <c r="L177" s="512"/>
      <c r="M177" s="448"/>
      <c r="N177" s="448"/>
    </row>
    <row r="178" spans="1:14" x14ac:dyDescent="0.2">
      <c r="A178" s="5"/>
      <c r="B178" s="249"/>
      <c r="C178" s="383" t="str">
        <f ca="1">+'R4 Variations'!C178</f>
        <v>Step Change</v>
      </c>
      <c r="D178" s="489">
        <f ca="1">IF(ISNUMBER('R4 Variations'!D178),+'R4 Variations'!D178*LU_Escalation,0)</f>
        <v>0</v>
      </c>
      <c r="E178" s="820">
        <f ca="1">IF(ISNUMBER('R4 Variations'!E178),+'R4 Variations'!E178*LU_Escalation,0)</f>
        <v>0</v>
      </c>
      <c r="F178" s="489">
        <f ca="1">IF(ISNUMBER('R4 Variations'!F178),+'R4 Variations'!F178*LU_Escalation,0)</f>
        <v>0</v>
      </c>
      <c r="G178" s="489">
        <f ca="1">IF(ISNUMBER('R4 Variations'!G178),+'R4 Variations'!G178*LU_Escalation,0)</f>
        <v>0</v>
      </c>
      <c r="H178" s="489">
        <f ca="1">IF(ISNUMBER('R4 Variations'!H178),+'R4 Variations'!H178*LU_Escalation,0)</f>
        <v>0</v>
      </c>
      <c r="I178" s="489">
        <f ca="1">IF(ISNUMBER('R4 Variations'!I178),+'R4 Variations'!I178*LU_Escalation,0)</f>
        <v>0</v>
      </c>
      <c r="J178" s="489">
        <f ca="1">IF(ISNUMBER('R4 Variations'!J178),+'R4 Variations'!J178*LU_Escalation,0)</f>
        <v>0</v>
      </c>
      <c r="K178" s="489">
        <f ca="1">IF(ISNUMBER('R4 Variations'!K178),+'R4 Variations'!K178*LU_Escalation,0)</f>
        <v>0</v>
      </c>
      <c r="L178" s="512">
        <f ca="1">+'R4 Variations'!L178</f>
        <v>0</v>
      </c>
      <c r="M178" s="448">
        <f ca="1">+'R4 Variations'!M178</f>
        <v>0</v>
      </c>
      <c r="N178" s="448">
        <f ca="1">+'R4 Variations'!N178</f>
        <v>0</v>
      </c>
    </row>
    <row r="179" spans="1:14" x14ac:dyDescent="0.2">
      <c r="A179" s="5"/>
      <c r="B179" s="249"/>
      <c r="C179" s="383" t="str">
        <f ca="1">+'R4 Variations'!C179</f>
        <v/>
      </c>
      <c r="D179" s="489">
        <f ca="1">IF(ISNUMBER('R4 Variations'!D179),+'R4 Variations'!D179*LU_Escalation,0)</f>
        <v>0</v>
      </c>
      <c r="E179" s="820">
        <f ca="1">IF(ISNUMBER('R4 Variations'!E179),+'R4 Variations'!E179*LU_Escalation,0)</f>
        <v>0</v>
      </c>
      <c r="F179" s="489">
        <f ca="1">IF(ISNUMBER('R4 Variations'!F179),+'R4 Variations'!F179*LU_Escalation,0)</f>
        <v>0</v>
      </c>
      <c r="G179" s="489">
        <f ca="1">IF(ISNUMBER('R4 Variations'!G179),+'R4 Variations'!G179*LU_Escalation,0)</f>
        <v>0</v>
      </c>
      <c r="H179" s="489">
        <f ca="1">IF(ISNUMBER('R4 Variations'!H179),+'R4 Variations'!H179*LU_Escalation,0)</f>
        <v>0</v>
      </c>
      <c r="I179" s="489">
        <f ca="1">IF(ISNUMBER('R4 Variations'!I179),+'R4 Variations'!I179*LU_Escalation,0)</f>
        <v>0</v>
      </c>
      <c r="J179" s="489">
        <f ca="1">IF(ISNUMBER('R4 Variations'!J179),+'R4 Variations'!J179*LU_Escalation,0)</f>
        <v>0</v>
      </c>
      <c r="K179" s="489">
        <f ca="1">IF(ISNUMBER('R4 Variations'!K179),+'R4 Variations'!K179*LU_Escalation,0)</f>
        <v>0</v>
      </c>
      <c r="L179" s="512" t="str">
        <f ca="1">+'R4 Variations'!L179</f>
        <v/>
      </c>
      <c r="M179" s="448" t="str">
        <f ca="1">+'R4 Variations'!M179</f>
        <v/>
      </c>
      <c r="N179" s="448" t="str">
        <f ca="1">+'R4 Variations'!N179</f>
        <v/>
      </c>
    </row>
    <row r="180" spans="1:14" x14ac:dyDescent="0.2">
      <c r="A180" s="5"/>
      <c r="B180" s="249"/>
      <c r="C180" s="383" t="str">
        <f ca="1">+'R4 Variations'!C180</f>
        <v/>
      </c>
      <c r="D180" s="489">
        <f ca="1">IF(ISNUMBER('R4 Variations'!D180),+'R4 Variations'!D180*LU_Escalation,0)</f>
        <v>0</v>
      </c>
      <c r="E180" s="820">
        <f ca="1">IF(ISNUMBER('R4 Variations'!E180),+'R4 Variations'!E180*LU_Escalation,0)</f>
        <v>0</v>
      </c>
      <c r="F180" s="489">
        <f ca="1">IF(ISNUMBER('R4 Variations'!F180),+'R4 Variations'!F180*LU_Escalation,0)</f>
        <v>0</v>
      </c>
      <c r="G180" s="489">
        <f ca="1">IF(ISNUMBER('R4 Variations'!G180),+'R4 Variations'!G180*LU_Escalation,0)</f>
        <v>0</v>
      </c>
      <c r="H180" s="489">
        <f ca="1">IF(ISNUMBER('R4 Variations'!H180),+'R4 Variations'!H180*LU_Escalation,0)</f>
        <v>0</v>
      </c>
      <c r="I180" s="489">
        <f ca="1">IF(ISNUMBER('R4 Variations'!I180),+'R4 Variations'!I180*LU_Escalation,0)</f>
        <v>0</v>
      </c>
      <c r="J180" s="489">
        <f ca="1">IF(ISNUMBER('R4 Variations'!J180),+'R4 Variations'!J180*LU_Escalation,0)</f>
        <v>0</v>
      </c>
      <c r="K180" s="489">
        <f ca="1">IF(ISNUMBER('R4 Variations'!K180),+'R4 Variations'!K180*LU_Escalation,0)</f>
        <v>0</v>
      </c>
      <c r="L180" s="512" t="str">
        <f ca="1">+'R4 Variations'!L180</f>
        <v/>
      </c>
      <c r="M180" s="448" t="str">
        <f ca="1">+'R4 Variations'!M180</f>
        <v/>
      </c>
      <c r="N180" s="448" t="str">
        <f ca="1">+'R4 Variations'!N180</f>
        <v/>
      </c>
    </row>
    <row r="181" spans="1:14" x14ac:dyDescent="0.2">
      <c r="A181" s="5"/>
      <c r="B181" s="249"/>
      <c r="C181" s="383" t="str">
        <f ca="1">+'R4 Variations'!C181</f>
        <v/>
      </c>
      <c r="D181" s="489">
        <f ca="1">IF(ISNUMBER('R4 Variations'!D181),+'R4 Variations'!D181*LU_Escalation,0)</f>
        <v>0</v>
      </c>
      <c r="E181" s="820">
        <f ca="1">IF(ISNUMBER('R4 Variations'!E181),+'R4 Variations'!E181*LU_Escalation,0)</f>
        <v>0</v>
      </c>
      <c r="F181" s="489">
        <f ca="1">IF(ISNUMBER('R4 Variations'!F181),+'R4 Variations'!F181*LU_Escalation,0)</f>
        <v>0</v>
      </c>
      <c r="G181" s="489">
        <f ca="1">IF(ISNUMBER('R4 Variations'!G181),+'R4 Variations'!G181*LU_Escalation,0)</f>
        <v>0</v>
      </c>
      <c r="H181" s="489">
        <f ca="1">IF(ISNUMBER('R4 Variations'!H181),+'R4 Variations'!H181*LU_Escalation,0)</f>
        <v>0</v>
      </c>
      <c r="I181" s="489">
        <f ca="1">IF(ISNUMBER('R4 Variations'!I181),+'R4 Variations'!I181*LU_Escalation,0)</f>
        <v>0</v>
      </c>
      <c r="J181" s="489">
        <f ca="1">IF(ISNUMBER('R4 Variations'!J181),+'R4 Variations'!J181*LU_Escalation,0)</f>
        <v>0</v>
      </c>
      <c r="K181" s="489">
        <f ca="1">IF(ISNUMBER('R4 Variations'!K181),+'R4 Variations'!K181*LU_Escalation,0)</f>
        <v>0</v>
      </c>
      <c r="L181" s="512" t="str">
        <f ca="1">+'R4 Variations'!L181</f>
        <v/>
      </c>
      <c r="M181" s="448" t="str">
        <f ca="1">+'R4 Variations'!M181</f>
        <v/>
      </c>
      <c r="N181" s="448" t="str">
        <f ca="1">+'R4 Variations'!N181</f>
        <v/>
      </c>
    </row>
    <row r="182" spans="1:14" x14ac:dyDescent="0.2">
      <c r="A182" s="5"/>
      <c r="B182" s="249"/>
      <c r="C182" s="383" t="str">
        <f ca="1">+'R4 Variations'!C182</f>
        <v/>
      </c>
      <c r="D182" s="489">
        <f ca="1">IF(ISNUMBER('R4 Variations'!D182),+'R4 Variations'!D182*LU_Escalation,0)</f>
        <v>0</v>
      </c>
      <c r="E182" s="820">
        <f ca="1">IF(ISNUMBER('R4 Variations'!E182),+'R4 Variations'!E182*LU_Escalation,0)</f>
        <v>0</v>
      </c>
      <c r="F182" s="489">
        <f ca="1">IF(ISNUMBER('R4 Variations'!F182),+'R4 Variations'!F182*LU_Escalation,0)</f>
        <v>0</v>
      </c>
      <c r="G182" s="489">
        <f ca="1">IF(ISNUMBER('R4 Variations'!G182),+'R4 Variations'!G182*LU_Escalation,0)</f>
        <v>0</v>
      </c>
      <c r="H182" s="489">
        <f ca="1">IF(ISNUMBER('R4 Variations'!H182),+'R4 Variations'!H182*LU_Escalation,0)</f>
        <v>0</v>
      </c>
      <c r="I182" s="489">
        <f ca="1">IF(ISNUMBER('R4 Variations'!I182),+'R4 Variations'!I182*LU_Escalation,0)</f>
        <v>0</v>
      </c>
      <c r="J182" s="489">
        <f ca="1">IF(ISNUMBER('R4 Variations'!J182),+'R4 Variations'!J182*LU_Escalation,0)</f>
        <v>0</v>
      </c>
      <c r="K182" s="489">
        <f ca="1">IF(ISNUMBER('R4 Variations'!K182),+'R4 Variations'!K182*LU_Escalation,0)</f>
        <v>0</v>
      </c>
      <c r="L182" s="512" t="str">
        <f ca="1">+'R4 Variations'!L182</f>
        <v/>
      </c>
      <c r="M182" s="448" t="str">
        <f ca="1">+'R4 Variations'!M182</f>
        <v/>
      </c>
      <c r="N182" s="448" t="str">
        <f ca="1">+'R4 Variations'!N182</f>
        <v/>
      </c>
    </row>
    <row r="183" spans="1:14" x14ac:dyDescent="0.2">
      <c r="A183" s="5"/>
      <c r="B183" s="249"/>
      <c r="C183" s="383" t="str">
        <f ca="1">+'R4 Variations'!C183</f>
        <v/>
      </c>
      <c r="D183" s="489">
        <f ca="1">IF(ISNUMBER('R4 Variations'!D183),+'R4 Variations'!D183*LU_Escalation,0)</f>
        <v>0</v>
      </c>
      <c r="E183" s="820">
        <f ca="1">IF(ISNUMBER('R4 Variations'!E183),+'R4 Variations'!E183*LU_Escalation,0)</f>
        <v>0</v>
      </c>
      <c r="F183" s="489">
        <f ca="1">IF(ISNUMBER('R4 Variations'!F183),+'R4 Variations'!F183*LU_Escalation,0)</f>
        <v>0</v>
      </c>
      <c r="G183" s="489">
        <f ca="1">IF(ISNUMBER('R4 Variations'!G183),+'R4 Variations'!G183*LU_Escalation,0)</f>
        <v>0</v>
      </c>
      <c r="H183" s="489">
        <f ca="1">IF(ISNUMBER('R4 Variations'!H183),+'R4 Variations'!H183*LU_Escalation,0)</f>
        <v>0</v>
      </c>
      <c r="I183" s="489">
        <f ca="1">IF(ISNUMBER('R4 Variations'!I183),+'R4 Variations'!I183*LU_Escalation,0)</f>
        <v>0</v>
      </c>
      <c r="J183" s="489">
        <f ca="1">IF(ISNUMBER('R4 Variations'!J183),+'R4 Variations'!J183*LU_Escalation,0)</f>
        <v>0</v>
      </c>
      <c r="K183" s="489">
        <f ca="1">IF(ISNUMBER('R4 Variations'!K183),+'R4 Variations'!K183*LU_Escalation,0)</f>
        <v>0</v>
      </c>
      <c r="L183" s="512" t="str">
        <f ca="1">+'R4 Variations'!L183</f>
        <v/>
      </c>
      <c r="M183" s="448" t="str">
        <f ca="1">+'R4 Variations'!M183</f>
        <v/>
      </c>
      <c r="N183" s="448" t="str">
        <f ca="1">+'R4 Variations'!N183</f>
        <v/>
      </c>
    </row>
    <row r="184" spans="1:14" x14ac:dyDescent="0.2">
      <c r="A184" s="5"/>
      <c r="B184" s="249"/>
      <c r="C184" s="383" t="str">
        <f ca="1">+'R4 Variations'!C184</f>
        <v/>
      </c>
      <c r="D184" s="489">
        <f ca="1">IF(ISNUMBER('R4 Variations'!D184),+'R4 Variations'!D184*LU_Escalation,0)</f>
        <v>0</v>
      </c>
      <c r="E184" s="820">
        <f ca="1">IF(ISNUMBER('R4 Variations'!E184),+'R4 Variations'!E184*LU_Escalation,0)</f>
        <v>0</v>
      </c>
      <c r="F184" s="489">
        <f ca="1">IF(ISNUMBER('R4 Variations'!F184),+'R4 Variations'!F184*LU_Escalation,0)</f>
        <v>0</v>
      </c>
      <c r="G184" s="489">
        <f ca="1">IF(ISNUMBER('R4 Variations'!G184),+'R4 Variations'!G184*LU_Escalation,0)</f>
        <v>0</v>
      </c>
      <c r="H184" s="489">
        <f ca="1">IF(ISNUMBER('R4 Variations'!H184),+'R4 Variations'!H184*LU_Escalation,0)</f>
        <v>0</v>
      </c>
      <c r="I184" s="489">
        <f ca="1">IF(ISNUMBER('R4 Variations'!I184),+'R4 Variations'!I184*LU_Escalation,0)</f>
        <v>0</v>
      </c>
      <c r="J184" s="489">
        <f ca="1">IF(ISNUMBER('R4 Variations'!J184),+'R4 Variations'!J184*LU_Escalation,0)</f>
        <v>0</v>
      </c>
      <c r="K184" s="489">
        <f ca="1">IF(ISNUMBER('R4 Variations'!K184),+'R4 Variations'!K184*LU_Escalation,0)</f>
        <v>0</v>
      </c>
      <c r="L184" s="512" t="str">
        <f ca="1">+'R4 Variations'!L184</f>
        <v/>
      </c>
      <c r="M184" s="448" t="str">
        <f ca="1">+'R4 Variations'!M184</f>
        <v/>
      </c>
      <c r="N184" s="448" t="str">
        <f ca="1">+'R4 Variations'!N184</f>
        <v/>
      </c>
    </row>
    <row r="185" spans="1:14" x14ac:dyDescent="0.2">
      <c r="A185" s="5"/>
      <c r="B185" s="249"/>
      <c r="C185" s="383" t="str">
        <f ca="1">+'R4 Variations'!C185</f>
        <v/>
      </c>
      <c r="D185" s="489">
        <f ca="1">IF(ISNUMBER('R4 Variations'!D185),+'R4 Variations'!D185*LU_Escalation,0)</f>
        <v>0</v>
      </c>
      <c r="E185" s="820">
        <f ca="1">IF(ISNUMBER('R4 Variations'!E185),+'R4 Variations'!E185*LU_Escalation,0)</f>
        <v>0</v>
      </c>
      <c r="F185" s="489">
        <f ca="1">IF(ISNUMBER('R4 Variations'!F185),+'R4 Variations'!F185*LU_Escalation,0)</f>
        <v>0</v>
      </c>
      <c r="G185" s="489">
        <f ca="1">IF(ISNUMBER('R4 Variations'!G185),+'R4 Variations'!G185*LU_Escalation,0)</f>
        <v>0</v>
      </c>
      <c r="H185" s="489">
        <f ca="1">IF(ISNUMBER('R4 Variations'!H185),+'R4 Variations'!H185*LU_Escalation,0)</f>
        <v>0</v>
      </c>
      <c r="I185" s="489">
        <f ca="1">IF(ISNUMBER('R4 Variations'!I185),+'R4 Variations'!I185*LU_Escalation,0)</f>
        <v>0</v>
      </c>
      <c r="J185" s="489">
        <f ca="1">IF(ISNUMBER('R4 Variations'!J185),+'R4 Variations'!J185*LU_Escalation,0)</f>
        <v>0</v>
      </c>
      <c r="K185" s="489">
        <f ca="1">IF(ISNUMBER('R4 Variations'!K185),+'R4 Variations'!K185*LU_Escalation,0)</f>
        <v>0</v>
      </c>
      <c r="L185" s="512" t="str">
        <f ca="1">+'R4 Variations'!L185</f>
        <v/>
      </c>
      <c r="M185" s="448" t="str">
        <f ca="1">+'R4 Variations'!M185</f>
        <v/>
      </c>
      <c r="N185" s="448" t="str">
        <f ca="1">+'R4 Variations'!N185</f>
        <v/>
      </c>
    </row>
    <row r="186" spans="1:14" x14ac:dyDescent="0.2">
      <c r="A186" s="5"/>
      <c r="B186" s="249"/>
      <c r="C186" s="383" t="str">
        <f ca="1">+'R4 Variations'!C186</f>
        <v/>
      </c>
      <c r="D186" s="489">
        <f ca="1">IF(ISNUMBER('R4 Variations'!D186),+'R4 Variations'!D186*LU_Escalation,0)</f>
        <v>0</v>
      </c>
      <c r="E186" s="820">
        <f ca="1">IF(ISNUMBER('R4 Variations'!E186),+'R4 Variations'!E186*LU_Escalation,0)</f>
        <v>0</v>
      </c>
      <c r="F186" s="489">
        <f ca="1">IF(ISNUMBER('R4 Variations'!F186),+'R4 Variations'!F186*LU_Escalation,0)</f>
        <v>0</v>
      </c>
      <c r="G186" s="489">
        <f ca="1">IF(ISNUMBER('R4 Variations'!G186),+'R4 Variations'!G186*LU_Escalation,0)</f>
        <v>0</v>
      </c>
      <c r="H186" s="489">
        <f ca="1">IF(ISNUMBER('R4 Variations'!H186),+'R4 Variations'!H186*LU_Escalation,0)</f>
        <v>0</v>
      </c>
      <c r="I186" s="489">
        <f ca="1">IF(ISNUMBER('R4 Variations'!I186),+'R4 Variations'!I186*LU_Escalation,0)</f>
        <v>0</v>
      </c>
      <c r="J186" s="489">
        <f ca="1">IF(ISNUMBER('R4 Variations'!J186),+'R4 Variations'!J186*LU_Escalation,0)</f>
        <v>0</v>
      </c>
      <c r="K186" s="489">
        <f ca="1">IF(ISNUMBER('R4 Variations'!K186),+'R4 Variations'!K186*LU_Escalation,0)</f>
        <v>0</v>
      </c>
      <c r="L186" s="512" t="str">
        <f ca="1">+'R4 Variations'!L186</f>
        <v/>
      </c>
      <c r="M186" s="448" t="str">
        <f ca="1">+'R4 Variations'!M186</f>
        <v/>
      </c>
      <c r="N186" s="448" t="str">
        <f ca="1">+'R4 Variations'!N186</f>
        <v/>
      </c>
    </row>
    <row r="187" spans="1:14" x14ac:dyDescent="0.2">
      <c r="A187" s="5"/>
      <c r="B187" s="249"/>
      <c r="C187" s="383" t="str">
        <f ca="1">+'R4 Variations'!C187</f>
        <v/>
      </c>
      <c r="D187" s="489">
        <f ca="1">IF(ISNUMBER('R4 Variations'!D187),+'R4 Variations'!D187*LU_Escalation,0)</f>
        <v>0</v>
      </c>
      <c r="E187" s="820">
        <f ca="1">IF(ISNUMBER('R4 Variations'!E187),+'R4 Variations'!E187*LU_Escalation,0)</f>
        <v>0</v>
      </c>
      <c r="F187" s="489">
        <f ca="1">IF(ISNUMBER('R4 Variations'!F187),+'R4 Variations'!F187*LU_Escalation,0)</f>
        <v>0</v>
      </c>
      <c r="G187" s="489">
        <f ca="1">IF(ISNUMBER('R4 Variations'!G187),+'R4 Variations'!G187*LU_Escalation,0)</f>
        <v>0</v>
      </c>
      <c r="H187" s="489">
        <f ca="1">IF(ISNUMBER('R4 Variations'!H187),+'R4 Variations'!H187*LU_Escalation,0)</f>
        <v>0</v>
      </c>
      <c r="I187" s="489">
        <f ca="1">IF(ISNUMBER('R4 Variations'!I187),+'R4 Variations'!I187*LU_Escalation,0)</f>
        <v>0</v>
      </c>
      <c r="J187" s="489">
        <f ca="1">IF(ISNUMBER('R4 Variations'!J187),+'R4 Variations'!J187*LU_Escalation,0)</f>
        <v>0</v>
      </c>
      <c r="K187" s="489">
        <f ca="1">IF(ISNUMBER('R4 Variations'!K187),+'R4 Variations'!K187*LU_Escalation,0)</f>
        <v>0</v>
      </c>
      <c r="L187" s="512" t="str">
        <f ca="1">+'R4 Variations'!L187</f>
        <v/>
      </c>
      <c r="M187" s="448" t="str">
        <f ca="1">+'R4 Variations'!M187</f>
        <v/>
      </c>
      <c r="N187" s="448" t="str">
        <f ca="1">+'R4 Variations'!N187</f>
        <v/>
      </c>
    </row>
    <row r="188" spans="1:14" x14ac:dyDescent="0.2">
      <c r="A188" s="5"/>
      <c r="B188" s="249"/>
      <c r="C188" s="12"/>
      <c r="D188" s="489"/>
      <c r="E188" s="505"/>
      <c r="F188" s="489"/>
      <c r="G188" s="490"/>
      <c r="H188" s="490"/>
      <c r="I188" s="490"/>
      <c r="J188" s="490"/>
      <c r="K188" s="505"/>
      <c r="L188" s="512"/>
      <c r="M188" s="448"/>
      <c r="N188" s="448"/>
    </row>
    <row r="189" spans="1:14" x14ac:dyDescent="0.2">
      <c r="A189" s="5"/>
      <c r="B189" s="249" t="str">
        <f ca="1">+'I-4 History'!B142</f>
        <v>DA-16</v>
      </c>
      <c r="C189" s="14" t="str">
        <f ca="1">+'I-4 History'!C142</f>
        <v>Guaranteed Service Level Payments</v>
      </c>
      <c r="D189" s="489"/>
      <c r="E189" s="505"/>
      <c r="F189" s="489"/>
      <c r="G189" s="490"/>
      <c r="H189" s="490"/>
      <c r="I189" s="490"/>
      <c r="J189" s="490"/>
      <c r="K189" s="505"/>
      <c r="L189" s="512"/>
      <c r="M189" s="448"/>
      <c r="N189" s="448"/>
    </row>
    <row r="190" spans="1:14" x14ac:dyDescent="0.2">
      <c r="A190" s="5"/>
      <c r="B190" s="249"/>
      <c r="C190" s="383" t="str">
        <f ca="1">+'R4 Variations'!C190</f>
        <v>Step Change - Reliabilty duration payments</v>
      </c>
      <c r="D190" s="489">
        <f ca="1">IF(ISNUMBER('R4 Variations'!D190),+'R4 Variations'!D190*LU_Escalation,0)</f>
        <v>0</v>
      </c>
      <c r="E190" s="820">
        <f ca="1">IF(ISNUMBER('R4 Variations'!E190),+'R4 Variations'!E190*LU_Escalation,0)</f>
        <v>0</v>
      </c>
      <c r="F190" s="489">
        <f ca="1">IF(ISNUMBER('R4 Variations'!F190),+'R4 Variations'!F190*LU_Escalation,0)</f>
        <v>0</v>
      </c>
      <c r="G190" s="489">
        <f ca="1">IF(ISNUMBER('R4 Variations'!G190),+'R4 Variations'!G190*LU_Escalation,0)</f>
        <v>-3.9776966989858984</v>
      </c>
      <c r="H190" s="489">
        <f ca="1">IF(ISNUMBER('R4 Variations'!H190),+'R4 Variations'!H190*LU_Escalation,0)</f>
        <v>-3.9776966989858984</v>
      </c>
      <c r="I190" s="489">
        <f ca="1">IF(ISNUMBER('R4 Variations'!I190),+'R4 Variations'!I190*LU_Escalation,0)</f>
        <v>-3.9776966989858984</v>
      </c>
      <c r="J190" s="489">
        <f ca="1">IF(ISNUMBER('R4 Variations'!J190),+'R4 Variations'!J190*LU_Escalation,0)</f>
        <v>-3.9776966989858984</v>
      </c>
      <c r="K190" s="489">
        <f ca="1">IF(ISNUMBER('R4 Variations'!K190),+'R4 Variations'!K190*LU_Escalation,0)</f>
        <v>-3.9776966989858984</v>
      </c>
      <c r="L190" s="512">
        <f ca="1">+'R4 Variations'!L190</f>
        <v>0</v>
      </c>
      <c r="M190" s="448">
        <f ca="1">+'R4 Variations'!M190</f>
        <v>0</v>
      </c>
      <c r="N190" s="448">
        <f ca="1">+'R4 Variations'!N190</f>
        <v>0</v>
      </c>
    </row>
    <row r="191" spans="1:14" x14ac:dyDescent="0.2">
      <c r="A191" s="5"/>
      <c r="B191" s="249"/>
      <c r="C191" s="383" t="str">
        <f ca="1">+'R4 Variations'!C191</f>
        <v/>
      </c>
      <c r="D191" s="489">
        <f ca="1">IF(ISNUMBER('R4 Variations'!D191),+'R4 Variations'!D191*LU_Escalation,0)</f>
        <v>0</v>
      </c>
      <c r="E191" s="820">
        <f ca="1">IF(ISNUMBER('R4 Variations'!E191),+'R4 Variations'!E191*LU_Escalation,0)</f>
        <v>0</v>
      </c>
      <c r="F191" s="489">
        <f ca="1">IF(ISNUMBER('R4 Variations'!F191),+'R4 Variations'!F191*LU_Escalation,0)</f>
        <v>0</v>
      </c>
      <c r="G191" s="489">
        <f ca="1">IF(ISNUMBER('R4 Variations'!G191),+'R4 Variations'!G191*LU_Escalation,0)</f>
        <v>0</v>
      </c>
      <c r="H191" s="489">
        <f ca="1">IF(ISNUMBER('R4 Variations'!H191),+'R4 Variations'!H191*LU_Escalation,0)</f>
        <v>0</v>
      </c>
      <c r="I191" s="489">
        <f ca="1">IF(ISNUMBER('R4 Variations'!I191),+'R4 Variations'!I191*LU_Escalation,0)</f>
        <v>0</v>
      </c>
      <c r="J191" s="489">
        <f ca="1">IF(ISNUMBER('R4 Variations'!J191),+'R4 Variations'!J191*LU_Escalation,0)</f>
        <v>0</v>
      </c>
      <c r="K191" s="489">
        <f ca="1">IF(ISNUMBER('R4 Variations'!K191),+'R4 Variations'!K191*LU_Escalation,0)</f>
        <v>0</v>
      </c>
      <c r="L191" s="512" t="str">
        <f ca="1">+'R4 Variations'!L191</f>
        <v/>
      </c>
      <c r="M191" s="448" t="str">
        <f ca="1">+'R4 Variations'!M191</f>
        <v/>
      </c>
      <c r="N191" s="448" t="str">
        <f ca="1">+'R4 Variations'!N191</f>
        <v/>
      </c>
    </row>
    <row r="192" spans="1:14" x14ac:dyDescent="0.2">
      <c r="A192" s="5"/>
      <c r="B192" s="249"/>
      <c r="C192" s="383" t="str">
        <f ca="1">+'R4 Variations'!C192</f>
        <v/>
      </c>
      <c r="D192" s="489">
        <f ca="1">IF(ISNUMBER('R4 Variations'!D192),+'R4 Variations'!D192*LU_Escalation,0)</f>
        <v>0</v>
      </c>
      <c r="E192" s="820">
        <f ca="1">IF(ISNUMBER('R4 Variations'!E192),+'R4 Variations'!E192*LU_Escalation,0)</f>
        <v>0</v>
      </c>
      <c r="F192" s="489">
        <f ca="1">IF(ISNUMBER('R4 Variations'!F192),+'R4 Variations'!F192*LU_Escalation,0)</f>
        <v>0</v>
      </c>
      <c r="G192" s="489">
        <f ca="1">IF(ISNUMBER('R4 Variations'!G192),+'R4 Variations'!G192*LU_Escalation,0)</f>
        <v>0</v>
      </c>
      <c r="H192" s="489">
        <f ca="1">IF(ISNUMBER('R4 Variations'!H192),+'R4 Variations'!H192*LU_Escalation,0)</f>
        <v>0</v>
      </c>
      <c r="I192" s="489">
        <f ca="1">IF(ISNUMBER('R4 Variations'!I192),+'R4 Variations'!I192*LU_Escalation,0)</f>
        <v>0</v>
      </c>
      <c r="J192" s="489">
        <f ca="1">IF(ISNUMBER('R4 Variations'!J192),+'R4 Variations'!J192*LU_Escalation,0)</f>
        <v>0</v>
      </c>
      <c r="K192" s="489">
        <f ca="1">IF(ISNUMBER('R4 Variations'!K192),+'R4 Variations'!K192*LU_Escalation,0)</f>
        <v>0</v>
      </c>
      <c r="L192" s="512" t="str">
        <f ca="1">+'R4 Variations'!L192</f>
        <v/>
      </c>
      <c r="M192" s="448" t="str">
        <f ca="1">+'R4 Variations'!M192</f>
        <v/>
      </c>
      <c r="N192" s="448" t="str">
        <f ca="1">+'R4 Variations'!N192</f>
        <v/>
      </c>
    </row>
    <row r="193" spans="1:14" x14ac:dyDescent="0.2">
      <c r="A193" s="5"/>
      <c r="B193" s="249"/>
      <c r="C193" s="383" t="str">
        <f ca="1">+'R4 Variations'!C193</f>
        <v/>
      </c>
      <c r="D193" s="489">
        <f ca="1">IF(ISNUMBER('R4 Variations'!D193),+'R4 Variations'!D193*LU_Escalation,0)</f>
        <v>0</v>
      </c>
      <c r="E193" s="820">
        <f ca="1">IF(ISNUMBER('R4 Variations'!E193),+'R4 Variations'!E193*LU_Escalation,0)</f>
        <v>0</v>
      </c>
      <c r="F193" s="489">
        <f ca="1">IF(ISNUMBER('R4 Variations'!F193),+'R4 Variations'!F193*LU_Escalation,0)</f>
        <v>0</v>
      </c>
      <c r="G193" s="489">
        <f ca="1">IF(ISNUMBER('R4 Variations'!G193),+'R4 Variations'!G193*LU_Escalation,0)</f>
        <v>0</v>
      </c>
      <c r="H193" s="489">
        <f ca="1">IF(ISNUMBER('R4 Variations'!H193),+'R4 Variations'!H193*LU_Escalation,0)</f>
        <v>0</v>
      </c>
      <c r="I193" s="489">
        <f ca="1">IF(ISNUMBER('R4 Variations'!I193),+'R4 Variations'!I193*LU_Escalation,0)</f>
        <v>0</v>
      </c>
      <c r="J193" s="489">
        <f ca="1">IF(ISNUMBER('R4 Variations'!J193),+'R4 Variations'!J193*LU_Escalation,0)</f>
        <v>0</v>
      </c>
      <c r="K193" s="489">
        <f ca="1">IF(ISNUMBER('R4 Variations'!K193),+'R4 Variations'!K193*LU_Escalation,0)</f>
        <v>0</v>
      </c>
      <c r="L193" s="512" t="str">
        <f ca="1">+'R4 Variations'!L193</f>
        <v/>
      </c>
      <c r="M193" s="448" t="str">
        <f ca="1">+'R4 Variations'!M193</f>
        <v/>
      </c>
      <c r="N193" s="448" t="str">
        <f ca="1">+'R4 Variations'!N193</f>
        <v/>
      </c>
    </row>
    <row r="194" spans="1:14" x14ac:dyDescent="0.2">
      <c r="A194" s="5"/>
      <c r="B194" s="249"/>
      <c r="C194" s="383" t="str">
        <f ca="1">+'R4 Variations'!C194</f>
        <v/>
      </c>
      <c r="D194" s="489">
        <f ca="1">IF(ISNUMBER('R4 Variations'!D194),+'R4 Variations'!D194*LU_Escalation,0)</f>
        <v>0</v>
      </c>
      <c r="E194" s="820">
        <f ca="1">IF(ISNUMBER('R4 Variations'!E194),+'R4 Variations'!E194*LU_Escalation,0)</f>
        <v>0</v>
      </c>
      <c r="F194" s="489">
        <f ca="1">IF(ISNUMBER('R4 Variations'!F194),+'R4 Variations'!F194*LU_Escalation,0)</f>
        <v>0</v>
      </c>
      <c r="G194" s="489">
        <f ca="1">IF(ISNUMBER('R4 Variations'!G194),+'R4 Variations'!G194*LU_Escalation,0)</f>
        <v>0</v>
      </c>
      <c r="H194" s="489">
        <f ca="1">IF(ISNUMBER('R4 Variations'!H194),+'R4 Variations'!H194*LU_Escalation,0)</f>
        <v>0</v>
      </c>
      <c r="I194" s="489">
        <f ca="1">IF(ISNUMBER('R4 Variations'!I194),+'R4 Variations'!I194*LU_Escalation,0)</f>
        <v>0</v>
      </c>
      <c r="J194" s="489">
        <f ca="1">IF(ISNUMBER('R4 Variations'!J194),+'R4 Variations'!J194*LU_Escalation,0)</f>
        <v>0</v>
      </c>
      <c r="K194" s="489">
        <f ca="1">IF(ISNUMBER('R4 Variations'!K194),+'R4 Variations'!K194*LU_Escalation,0)</f>
        <v>0</v>
      </c>
      <c r="L194" s="512" t="str">
        <f ca="1">+'R4 Variations'!L194</f>
        <v/>
      </c>
      <c r="M194" s="448" t="str">
        <f ca="1">+'R4 Variations'!M194</f>
        <v/>
      </c>
      <c r="N194" s="448" t="str">
        <f ca="1">+'R4 Variations'!N194</f>
        <v/>
      </c>
    </row>
    <row r="195" spans="1:14" x14ac:dyDescent="0.2">
      <c r="A195" s="5"/>
      <c r="B195" s="249"/>
      <c r="C195" s="383" t="str">
        <f ca="1">+'R4 Variations'!C195</f>
        <v/>
      </c>
      <c r="D195" s="489">
        <f ca="1">IF(ISNUMBER('R4 Variations'!D195),+'R4 Variations'!D195*LU_Escalation,0)</f>
        <v>0</v>
      </c>
      <c r="E195" s="820">
        <f ca="1">IF(ISNUMBER('R4 Variations'!E195),+'R4 Variations'!E195*LU_Escalation,0)</f>
        <v>0</v>
      </c>
      <c r="F195" s="489">
        <f ca="1">IF(ISNUMBER('R4 Variations'!F195),+'R4 Variations'!F195*LU_Escalation,0)</f>
        <v>0</v>
      </c>
      <c r="G195" s="489">
        <f ca="1">IF(ISNUMBER('R4 Variations'!G195),+'R4 Variations'!G195*LU_Escalation,0)</f>
        <v>0</v>
      </c>
      <c r="H195" s="489">
        <f ca="1">IF(ISNUMBER('R4 Variations'!H195),+'R4 Variations'!H195*LU_Escalation,0)</f>
        <v>0</v>
      </c>
      <c r="I195" s="489">
        <f ca="1">IF(ISNUMBER('R4 Variations'!I195),+'R4 Variations'!I195*LU_Escalation,0)</f>
        <v>0</v>
      </c>
      <c r="J195" s="489">
        <f ca="1">IF(ISNUMBER('R4 Variations'!J195),+'R4 Variations'!J195*LU_Escalation,0)</f>
        <v>0</v>
      </c>
      <c r="K195" s="489">
        <f ca="1">IF(ISNUMBER('R4 Variations'!K195),+'R4 Variations'!K195*LU_Escalation,0)</f>
        <v>0</v>
      </c>
      <c r="L195" s="512" t="str">
        <f ca="1">+'R4 Variations'!L195</f>
        <v/>
      </c>
      <c r="M195" s="448" t="str">
        <f ca="1">+'R4 Variations'!M195</f>
        <v/>
      </c>
      <c r="N195" s="448" t="str">
        <f ca="1">+'R4 Variations'!N195</f>
        <v/>
      </c>
    </row>
    <row r="196" spans="1:14" x14ac:dyDescent="0.2">
      <c r="A196" s="5"/>
      <c r="B196" s="249"/>
      <c r="C196" s="383" t="str">
        <f ca="1">+'R4 Variations'!C196</f>
        <v/>
      </c>
      <c r="D196" s="489">
        <f ca="1">IF(ISNUMBER('R4 Variations'!D196),+'R4 Variations'!D196*LU_Escalation,0)</f>
        <v>0</v>
      </c>
      <c r="E196" s="820">
        <f ca="1">IF(ISNUMBER('R4 Variations'!E196),+'R4 Variations'!E196*LU_Escalation,0)</f>
        <v>0</v>
      </c>
      <c r="F196" s="489">
        <f ca="1">IF(ISNUMBER('R4 Variations'!F196),+'R4 Variations'!F196*LU_Escalation,0)</f>
        <v>0</v>
      </c>
      <c r="G196" s="489">
        <f ca="1">IF(ISNUMBER('R4 Variations'!G196),+'R4 Variations'!G196*LU_Escalation,0)</f>
        <v>0</v>
      </c>
      <c r="H196" s="489">
        <f ca="1">IF(ISNUMBER('R4 Variations'!H196),+'R4 Variations'!H196*LU_Escalation,0)</f>
        <v>0</v>
      </c>
      <c r="I196" s="489">
        <f ca="1">IF(ISNUMBER('R4 Variations'!I196),+'R4 Variations'!I196*LU_Escalation,0)</f>
        <v>0</v>
      </c>
      <c r="J196" s="489">
        <f ca="1">IF(ISNUMBER('R4 Variations'!J196),+'R4 Variations'!J196*LU_Escalation,0)</f>
        <v>0</v>
      </c>
      <c r="K196" s="489">
        <f ca="1">IF(ISNUMBER('R4 Variations'!K196),+'R4 Variations'!K196*LU_Escalation,0)</f>
        <v>0</v>
      </c>
      <c r="L196" s="512" t="str">
        <f ca="1">+'R4 Variations'!L196</f>
        <v/>
      </c>
      <c r="M196" s="448" t="str">
        <f ca="1">+'R4 Variations'!M196</f>
        <v/>
      </c>
      <c r="N196" s="448" t="str">
        <f ca="1">+'R4 Variations'!N196</f>
        <v/>
      </c>
    </row>
    <row r="197" spans="1:14" x14ac:dyDescent="0.2">
      <c r="A197" s="5"/>
      <c r="B197" s="249"/>
      <c r="C197" s="383" t="str">
        <f ca="1">+'R4 Variations'!C197</f>
        <v/>
      </c>
      <c r="D197" s="489">
        <f ca="1">IF(ISNUMBER('R4 Variations'!D197),+'R4 Variations'!D197*LU_Escalation,0)</f>
        <v>0</v>
      </c>
      <c r="E197" s="820">
        <f ca="1">IF(ISNUMBER('R4 Variations'!E197),+'R4 Variations'!E197*LU_Escalation,0)</f>
        <v>0</v>
      </c>
      <c r="F197" s="489">
        <f ca="1">IF(ISNUMBER('R4 Variations'!F197),+'R4 Variations'!F197*LU_Escalation,0)</f>
        <v>0</v>
      </c>
      <c r="G197" s="489">
        <f ca="1">IF(ISNUMBER('R4 Variations'!G197),+'R4 Variations'!G197*LU_Escalation,0)</f>
        <v>0</v>
      </c>
      <c r="H197" s="489">
        <f ca="1">IF(ISNUMBER('R4 Variations'!H197),+'R4 Variations'!H197*LU_Escalation,0)</f>
        <v>0</v>
      </c>
      <c r="I197" s="489">
        <f ca="1">IF(ISNUMBER('R4 Variations'!I197),+'R4 Variations'!I197*LU_Escalation,0)</f>
        <v>0</v>
      </c>
      <c r="J197" s="489">
        <f ca="1">IF(ISNUMBER('R4 Variations'!J197),+'R4 Variations'!J197*LU_Escalation,0)</f>
        <v>0</v>
      </c>
      <c r="K197" s="489">
        <f ca="1">IF(ISNUMBER('R4 Variations'!K197),+'R4 Variations'!K197*LU_Escalation,0)</f>
        <v>0</v>
      </c>
      <c r="L197" s="512" t="str">
        <f ca="1">+'R4 Variations'!L197</f>
        <v/>
      </c>
      <c r="M197" s="448" t="str">
        <f ca="1">+'R4 Variations'!M197</f>
        <v/>
      </c>
      <c r="N197" s="448" t="str">
        <f ca="1">+'R4 Variations'!N197</f>
        <v/>
      </c>
    </row>
    <row r="198" spans="1:14" x14ac:dyDescent="0.2">
      <c r="A198" s="5"/>
      <c r="B198" s="249"/>
      <c r="C198" s="383" t="str">
        <f ca="1">+'R4 Variations'!C198</f>
        <v/>
      </c>
      <c r="D198" s="489">
        <f ca="1">IF(ISNUMBER('R4 Variations'!D198),+'R4 Variations'!D198*LU_Escalation,0)</f>
        <v>0</v>
      </c>
      <c r="E198" s="820">
        <f ca="1">IF(ISNUMBER('R4 Variations'!E198),+'R4 Variations'!E198*LU_Escalation,0)</f>
        <v>0</v>
      </c>
      <c r="F198" s="489">
        <f ca="1">IF(ISNUMBER('R4 Variations'!F198),+'R4 Variations'!F198*LU_Escalation,0)</f>
        <v>0</v>
      </c>
      <c r="G198" s="489">
        <f ca="1">IF(ISNUMBER('R4 Variations'!G198),+'R4 Variations'!G198*LU_Escalation,0)</f>
        <v>0</v>
      </c>
      <c r="H198" s="489">
        <f ca="1">IF(ISNUMBER('R4 Variations'!H198),+'R4 Variations'!H198*LU_Escalation,0)</f>
        <v>0</v>
      </c>
      <c r="I198" s="489">
        <f ca="1">IF(ISNUMBER('R4 Variations'!I198),+'R4 Variations'!I198*LU_Escalation,0)</f>
        <v>0</v>
      </c>
      <c r="J198" s="489">
        <f ca="1">IF(ISNUMBER('R4 Variations'!J198),+'R4 Variations'!J198*LU_Escalation,0)</f>
        <v>0</v>
      </c>
      <c r="K198" s="489">
        <f ca="1">IF(ISNUMBER('R4 Variations'!K198),+'R4 Variations'!K198*LU_Escalation,0)</f>
        <v>0</v>
      </c>
      <c r="L198" s="512" t="str">
        <f ca="1">+'R4 Variations'!L198</f>
        <v/>
      </c>
      <c r="M198" s="448" t="str">
        <f ca="1">+'R4 Variations'!M198</f>
        <v/>
      </c>
      <c r="N198" s="448" t="str">
        <f ca="1">+'R4 Variations'!N198</f>
        <v/>
      </c>
    </row>
    <row r="199" spans="1:14" x14ac:dyDescent="0.2">
      <c r="A199" s="5"/>
      <c r="B199" s="249"/>
      <c r="C199" s="383" t="str">
        <f ca="1">+'R4 Variations'!C199</f>
        <v/>
      </c>
      <c r="D199" s="489">
        <f ca="1">IF(ISNUMBER('R4 Variations'!D199),+'R4 Variations'!D199*LU_Escalation,0)</f>
        <v>0</v>
      </c>
      <c r="E199" s="820">
        <f ca="1">IF(ISNUMBER('R4 Variations'!E199),+'R4 Variations'!E199*LU_Escalation,0)</f>
        <v>0</v>
      </c>
      <c r="F199" s="489">
        <f ca="1">IF(ISNUMBER('R4 Variations'!F199),+'R4 Variations'!F199*LU_Escalation,0)</f>
        <v>0</v>
      </c>
      <c r="G199" s="489">
        <f ca="1">IF(ISNUMBER('R4 Variations'!G199),+'R4 Variations'!G199*LU_Escalation,0)</f>
        <v>0</v>
      </c>
      <c r="H199" s="489">
        <f ca="1">IF(ISNUMBER('R4 Variations'!H199),+'R4 Variations'!H199*LU_Escalation,0)</f>
        <v>0</v>
      </c>
      <c r="I199" s="489">
        <f ca="1">IF(ISNUMBER('R4 Variations'!I199),+'R4 Variations'!I199*LU_Escalation,0)</f>
        <v>0</v>
      </c>
      <c r="J199" s="489">
        <f ca="1">IF(ISNUMBER('R4 Variations'!J199),+'R4 Variations'!J199*LU_Escalation,0)</f>
        <v>0</v>
      </c>
      <c r="K199" s="489">
        <f ca="1">IF(ISNUMBER('R4 Variations'!K199),+'R4 Variations'!K199*LU_Escalation,0)</f>
        <v>0</v>
      </c>
      <c r="L199" s="512" t="str">
        <f ca="1">+'R4 Variations'!L199</f>
        <v/>
      </c>
      <c r="M199" s="448" t="str">
        <f ca="1">+'R4 Variations'!M199</f>
        <v/>
      </c>
      <c r="N199" s="448" t="str">
        <f ca="1">+'R4 Variations'!N199</f>
        <v/>
      </c>
    </row>
    <row r="200" spans="1:14" x14ac:dyDescent="0.2">
      <c r="A200" s="5"/>
      <c r="B200" s="249"/>
      <c r="C200" s="12"/>
      <c r="D200" s="489"/>
      <c r="E200" s="505"/>
      <c r="F200" s="489"/>
      <c r="G200" s="490"/>
      <c r="H200" s="490"/>
      <c r="I200" s="490"/>
      <c r="J200" s="490"/>
      <c r="K200" s="505"/>
      <c r="L200" s="512"/>
      <c r="M200" s="448"/>
      <c r="N200" s="448"/>
    </row>
    <row r="201" spans="1:14" x14ac:dyDescent="0.2">
      <c r="A201" s="5"/>
      <c r="B201" s="249" t="str">
        <f ca="1">+'I-4 History'!B151</f>
        <v>DA-17</v>
      </c>
      <c r="C201" s="14" t="str">
        <f ca="1">+'I-4 History'!C151</f>
        <v>Network Insurance</v>
      </c>
      <c r="D201" s="489"/>
      <c r="E201" s="505"/>
      <c r="F201" s="489"/>
      <c r="G201" s="490"/>
      <c r="H201" s="490"/>
      <c r="I201" s="490"/>
      <c r="J201" s="490"/>
      <c r="K201" s="505"/>
      <c r="L201" s="512"/>
      <c r="M201" s="448"/>
      <c r="N201" s="448"/>
    </row>
    <row r="202" spans="1:14" x14ac:dyDescent="0.2">
      <c r="A202" s="5"/>
      <c r="B202" s="249"/>
      <c r="C202" s="383" t="str">
        <f ca="1">+'R4 Variations'!C202</f>
        <v>Step Change</v>
      </c>
      <c r="D202" s="489">
        <f ca="1">IF(ISNUMBER('R4 Variations'!D202),+'R4 Variations'!D202*LU_Escalation,0)</f>
        <v>0</v>
      </c>
      <c r="E202" s="820">
        <f ca="1">IF(ISNUMBER('R4 Variations'!E202),+'R4 Variations'!E202*LU_Escalation,0)</f>
        <v>0</v>
      </c>
      <c r="F202" s="489">
        <f ca="1">IF(ISNUMBER('R4 Variations'!F202),+'R4 Variations'!F202*LU_Escalation,0)</f>
        <v>0</v>
      </c>
      <c r="G202" s="489">
        <f ca="1">IF(ISNUMBER('R4 Variations'!G202),+'R4 Variations'!G202*LU_Escalation,0)</f>
        <v>0</v>
      </c>
      <c r="H202" s="489">
        <f ca="1">IF(ISNUMBER('R4 Variations'!H202),+'R4 Variations'!H202*LU_Escalation,0)</f>
        <v>0</v>
      </c>
      <c r="I202" s="489">
        <f ca="1">IF(ISNUMBER('R4 Variations'!I202),+'R4 Variations'!I202*LU_Escalation,0)</f>
        <v>0</v>
      </c>
      <c r="J202" s="489">
        <f ca="1">IF(ISNUMBER('R4 Variations'!J202),+'R4 Variations'!J202*LU_Escalation,0)</f>
        <v>0</v>
      </c>
      <c r="K202" s="489">
        <f ca="1">IF(ISNUMBER('R4 Variations'!K202),+'R4 Variations'!K202*LU_Escalation,0)</f>
        <v>0</v>
      </c>
      <c r="L202" s="512">
        <f ca="1">+'R4 Variations'!L202</f>
        <v>0</v>
      </c>
      <c r="M202" s="448">
        <f ca="1">+'R4 Variations'!M202</f>
        <v>0</v>
      </c>
      <c r="N202" s="448">
        <f ca="1">+'R4 Variations'!N202</f>
        <v>0</v>
      </c>
    </row>
    <row r="203" spans="1:14" x14ac:dyDescent="0.2">
      <c r="A203" s="5"/>
      <c r="B203" s="249"/>
      <c r="C203" s="383" t="str">
        <f ca="1">+'R4 Variations'!C203</f>
        <v/>
      </c>
      <c r="D203" s="489">
        <f ca="1">IF(ISNUMBER('R4 Variations'!D203),+'R4 Variations'!D203*LU_Escalation,0)</f>
        <v>0</v>
      </c>
      <c r="E203" s="820">
        <f ca="1">IF(ISNUMBER('R4 Variations'!E203),+'R4 Variations'!E203*LU_Escalation,0)</f>
        <v>0</v>
      </c>
      <c r="F203" s="489">
        <f ca="1">IF(ISNUMBER('R4 Variations'!F203),+'R4 Variations'!F203*LU_Escalation,0)</f>
        <v>0</v>
      </c>
      <c r="G203" s="489">
        <f ca="1">IF(ISNUMBER('R4 Variations'!G203),+'R4 Variations'!G203*LU_Escalation,0)</f>
        <v>0</v>
      </c>
      <c r="H203" s="489">
        <f ca="1">IF(ISNUMBER('R4 Variations'!H203),+'R4 Variations'!H203*LU_Escalation,0)</f>
        <v>0</v>
      </c>
      <c r="I203" s="489">
        <f ca="1">IF(ISNUMBER('R4 Variations'!I203),+'R4 Variations'!I203*LU_Escalation,0)</f>
        <v>0</v>
      </c>
      <c r="J203" s="489">
        <f ca="1">IF(ISNUMBER('R4 Variations'!J203),+'R4 Variations'!J203*LU_Escalation,0)</f>
        <v>0</v>
      </c>
      <c r="K203" s="489">
        <f ca="1">IF(ISNUMBER('R4 Variations'!K203),+'R4 Variations'!K203*LU_Escalation,0)</f>
        <v>0</v>
      </c>
      <c r="L203" s="512" t="str">
        <f ca="1">+'R4 Variations'!L203</f>
        <v/>
      </c>
      <c r="M203" s="448" t="str">
        <f ca="1">+'R4 Variations'!M203</f>
        <v/>
      </c>
      <c r="N203" s="448" t="str">
        <f ca="1">+'R4 Variations'!N203</f>
        <v/>
      </c>
    </row>
    <row r="204" spans="1:14" x14ac:dyDescent="0.2">
      <c r="A204" s="5"/>
      <c r="B204" s="249"/>
      <c r="C204" s="383" t="str">
        <f ca="1">+'R4 Variations'!C204</f>
        <v/>
      </c>
      <c r="D204" s="489">
        <f ca="1">IF(ISNUMBER('R4 Variations'!D204),+'R4 Variations'!D204*LU_Escalation,0)</f>
        <v>0</v>
      </c>
      <c r="E204" s="820">
        <f ca="1">IF(ISNUMBER('R4 Variations'!E204),+'R4 Variations'!E204*LU_Escalation,0)</f>
        <v>0</v>
      </c>
      <c r="F204" s="489">
        <f ca="1">IF(ISNUMBER('R4 Variations'!F204),+'R4 Variations'!F204*LU_Escalation,0)</f>
        <v>0</v>
      </c>
      <c r="G204" s="489">
        <f ca="1">IF(ISNUMBER('R4 Variations'!G204),+'R4 Variations'!G204*LU_Escalation,0)</f>
        <v>0</v>
      </c>
      <c r="H204" s="489">
        <f ca="1">IF(ISNUMBER('R4 Variations'!H204),+'R4 Variations'!H204*LU_Escalation,0)</f>
        <v>0</v>
      </c>
      <c r="I204" s="489">
        <f ca="1">IF(ISNUMBER('R4 Variations'!I204),+'R4 Variations'!I204*LU_Escalation,0)</f>
        <v>0</v>
      </c>
      <c r="J204" s="489">
        <f ca="1">IF(ISNUMBER('R4 Variations'!J204),+'R4 Variations'!J204*LU_Escalation,0)</f>
        <v>0</v>
      </c>
      <c r="K204" s="489">
        <f ca="1">IF(ISNUMBER('R4 Variations'!K204),+'R4 Variations'!K204*LU_Escalation,0)</f>
        <v>0</v>
      </c>
      <c r="L204" s="512" t="str">
        <f ca="1">+'R4 Variations'!L204</f>
        <v/>
      </c>
      <c r="M204" s="448" t="str">
        <f ca="1">+'R4 Variations'!M204</f>
        <v/>
      </c>
      <c r="N204" s="448" t="str">
        <f ca="1">+'R4 Variations'!N204</f>
        <v/>
      </c>
    </row>
    <row r="205" spans="1:14" x14ac:dyDescent="0.2">
      <c r="A205" s="5"/>
      <c r="B205" s="249"/>
      <c r="C205" s="383" t="str">
        <f ca="1">+'R4 Variations'!C205</f>
        <v/>
      </c>
      <c r="D205" s="489">
        <f ca="1">IF(ISNUMBER('R4 Variations'!D205),+'R4 Variations'!D205*LU_Escalation,0)</f>
        <v>0</v>
      </c>
      <c r="E205" s="820">
        <f ca="1">IF(ISNUMBER('R4 Variations'!E205),+'R4 Variations'!E205*LU_Escalation,0)</f>
        <v>0</v>
      </c>
      <c r="F205" s="489">
        <f ca="1">IF(ISNUMBER('R4 Variations'!F205),+'R4 Variations'!F205*LU_Escalation,0)</f>
        <v>0</v>
      </c>
      <c r="G205" s="489">
        <f ca="1">IF(ISNUMBER('R4 Variations'!G205),+'R4 Variations'!G205*LU_Escalation,0)</f>
        <v>0</v>
      </c>
      <c r="H205" s="489">
        <f ca="1">IF(ISNUMBER('R4 Variations'!H205),+'R4 Variations'!H205*LU_Escalation,0)</f>
        <v>0</v>
      </c>
      <c r="I205" s="489">
        <f ca="1">IF(ISNUMBER('R4 Variations'!I205),+'R4 Variations'!I205*LU_Escalation,0)</f>
        <v>0</v>
      </c>
      <c r="J205" s="489">
        <f ca="1">IF(ISNUMBER('R4 Variations'!J205),+'R4 Variations'!J205*LU_Escalation,0)</f>
        <v>0</v>
      </c>
      <c r="K205" s="489">
        <f ca="1">IF(ISNUMBER('R4 Variations'!K205),+'R4 Variations'!K205*LU_Escalation,0)</f>
        <v>0</v>
      </c>
      <c r="L205" s="512" t="str">
        <f ca="1">+'R4 Variations'!L205</f>
        <v/>
      </c>
      <c r="M205" s="448" t="str">
        <f ca="1">+'R4 Variations'!M205</f>
        <v/>
      </c>
      <c r="N205" s="448" t="str">
        <f ca="1">+'R4 Variations'!N205</f>
        <v/>
      </c>
    </row>
    <row r="206" spans="1:14" x14ac:dyDescent="0.2">
      <c r="A206" s="5"/>
      <c r="B206" s="249"/>
      <c r="C206" s="383" t="str">
        <f ca="1">+'R4 Variations'!C206</f>
        <v/>
      </c>
      <c r="D206" s="489">
        <f ca="1">IF(ISNUMBER('R4 Variations'!D206),+'R4 Variations'!D206*LU_Escalation,0)</f>
        <v>0</v>
      </c>
      <c r="E206" s="820">
        <f ca="1">IF(ISNUMBER('R4 Variations'!E206),+'R4 Variations'!E206*LU_Escalation,0)</f>
        <v>0</v>
      </c>
      <c r="F206" s="489">
        <f ca="1">IF(ISNUMBER('R4 Variations'!F206),+'R4 Variations'!F206*LU_Escalation,0)</f>
        <v>0</v>
      </c>
      <c r="G206" s="489">
        <f ca="1">IF(ISNUMBER('R4 Variations'!G206),+'R4 Variations'!G206*LU_Escalation,0)</f>
        <v>0</v>
      </c>
      <c r="H206" s="489">
        <f ca="1">IF(ISNUMBER('R4 Variations'!H206),+'R4 Variations'!H206*LU_Escalation,0)</f>
        <v>0</v>
      </c>
      <c r="I206" s="489">
        <f ca="1">IF(ISNUMBER('R4 Variations'!I206),+'R4 Variations'!I206*LU_Escalation,0)</f>
        <v>0</v>
      </c>
      <c r="J206" s="489">
        <f ca="1">IF(ISNUMBER('R4 Variations'!J206),+'R4 Variations'!J206*LU_Escalation,0)</f>
        <v>0</v>
      </c>
      <c r="K206" s="489">
        <f ca="1">IF(ISNUMBER('R4 Variations'!K206),+'R4 Variations'!K206*LU_Escalation,0)</f>
        <v>0</v>
      </c>
      <c r="L206" s="512" t="str">
        <f ca="1">+'R4 Variations'!L206</f>
        <v/>
      </c>
      <c r="M206" s="448" t="str">
        <f ca="1">+'R4 Variations'!M206</f>
        <v/>
      </c>
      <c r="N206" s="448" t="str">
        <f ca="1">+'R4 Variations'!N206</f>
        <v/>
      </c>
    </row>
    <row r="207" spans="1:14" x14ac:dyDescent="0.2">
      <c r="A207" s="5"/>
      <c r="B207" s="249"/>
      <c r="C207" s="383" t="str">
        <f ca="1">+'R4 Variations'!C207</f>
        <v/>
      </c>
      <c r="D207" s="489">
        <f ca="1">IF(ISNUMBER('R4 Variations'!D207),+'R4 Variations'!D207*LU_Escalation,0)</f>
        <v>0</v>
      </c>
      <c r="E207" s="820">
        <f ca="1">IF(ISNUMBER('R4 Variations'!E207),+'R4 Variations'!E207*LU_Escalation,0)</f>
        <v>0</v>
      </c>
      <c r="F207" s="489">
        <f ca="1">IF(ISNUMBER('R4 Variations'!F207),+'R4 Variations'!F207*LU_Escalation,0)</f>
        <v>0</v>
      </c>
      <c r="G207" s="489">
        <f ca="1">IF(ISNUMBER('R4 Variations'!G207),+'R4 Variations'!G207*LU_Escalation,0)</f>
        <v>0</v>
      </c>
      <c r="H207" s="489">
        <f ca="1">IF(ISNUMBER('R4 Variations'!H207),+'R4 Variations'!H207*LU_Escalation,0)</f>
        <v>0</v>
      </c>
      <c r="I207" s="489">
        <f ca="1">IF(ISNUMBER('R4 Variations'!I207),+'R4 Variations'!I207*LU_Escalation,0)</f>
        <v>0</v>
      </c>
      <c r="J207" s="489">
        <f ca="1">IF(ISNUMBER('R4 Variations'!J207),+'R4 Variations'!J207*LU_Escalation,0)</f>
        <v>0</v>
      </c>
      <c r="K207" s="489">
        <f ca="1">IF(ISNUMBER('R4 Variations'!K207),+'R4 Variations'!K207*LU_Escalation,0)</f>
        <v>0</v>
      </c>
      <c r="L207" s="512" t="str">
        <f ca="1">+'R4 Variations'!L207</f>
        <v/>
      </c>
      <c r="M207" s="448" t="str">
        <f ca="1">+'R4 Variations'!M207</f>
        <v/>
      </c>
      <c r="N207" s="448" t="str">
        <f ca="1">+'R4 Variations'!N207</f>
        <v/>
      </c>
    </row>
    <row r="208" spans="1:14" x14ac:dyDescent="0.2">
      <c r="A208" s="5"/>
      <c r="B208" s="249"/>
      <c r="C208" s="383" t="str">
        <f ca="1">+'R4 Variations'!C208</f>
        <v/>
      </c>
      <c r="D208" s="489">
        <f ca="1">IF(ISNUMBER('R4 Variations'!D208),+'R4 Variations'!D208*LU_Escalation,0)</f>
        <v>0</v>
      </c>
      <c r="E208" s="820">
        <f ca="1">IF(ISNUMBER('R4 Variations'!E208),+'R4 Variations'!E208*LU_Escalation,0)</f>
        <v>0</v>
      </c>
      <c r="F208" s="489">
        <f ca="1">IF(ISNUMBER('R4 Variations'!F208),+'R4 Variations'!F208*LU_Escalation,0)</f>
        <v>0</v>
      </c>
      <c r="G208" s="489">
        <f ca="1">IF(ISNUMBER('R4 Variations'!G208),+'R4 Variations'!G208*LU_Escalation,0)</f>
        <v>0</v>
      </c>
      <c r="H208" s="489">
        <f ca="1">IF(ISNUMBER('R4 Variations'!H208),+'R4 Variations'!H208*LU_Escalation,0)</f>
        <v>0</v>
      </c>
      <c r="I208" s="489">
        <f ca="1">IF(ISNUMBER('R4 Variations'!I208),+'R4 Variations'!I208*LU_Escalation,0)</f>
        <v>0</v>
      </c>
      <c r="J208" s="489">
        <f ca="1">IF(ISNUMBER('R4 Variations'!J208),+'R4 Variations'!J208*LU_Escalation,0)</f>
        <v>0</v>
      </c>
      <c r="K208" s="489">
        <f ca="1">IF(ISNUMBER('R4 Variations'!K208),+'R4 Variations'!K208*LU_Escalation,0)</f>
        <v>0</v>
      </c>
      <c r="L208" s="512" t="str">
        <f ca="1">+'R4 Variations'!L208</f>
        <v/>
      </c>
      <c r="M208" s="448" t="str">
        <f ca="1">+'R4 Variations'!M208</f>
        <v/>
      </c>
      <c r="N208" s="448" t="str">
        <f ca="1">+'R4 Variations'!N208</f>
        <v/>
      </c>
    </row>
    <row r="209" spans="1:14" x14ac:dyDescent="0.2">
      <c r="A209" s="5"/>
      <c r="B209" s="249"/>
      <c r="C209" s="383" t="str">
        <f ca="1">+'R4 Variations'!C209</f>
        <v/>
      </c>
      <c r="D209" s="489">
        <f ca="1">IF(ISNUMBER('R4 Variations'!D209),+'R4 Variations'!D209*LU_Escalation,0)</f>
        <v>0</v>
      </c>
      <c r="E209" s="820">
        <f ca="1">IF(ISNUMBER('R4 Variations'!E209),+'R4 Variations'!E209*LU_Escalation,0)</f>
        <v>0</v>
      </c>
      <c r="F209" s="489">
        <f ca="1">IF(ISNUMBER('R4 Variations'!F209),+'R4 Variations'!F209*LU_Escalation,0)</f>
        <v>0</v>
      </c>
      <c r="G209" s="489">
        <f ca="1">IF(ISNUMBER('R4 Variations'!G209),+'R4 Variations'!G209*LU_Escalation,0)</f>
        <v>0</v>
      </c>
      <c r="H209" s="489">
        <f ca="1">IF(ISNUMBER('R4 Variations'!H209),+'R4 Variations'!H209*LU_Escalation,0)</f>
        <v>0</v>
      </c>
      <c r="I209" s="489">
        <f ca="1">IF(ISNUMBER('R4 Variations'!I209),+'R4 Variations'!I209*LU_Escalation,0)</f>
        <v>0</v>
      </c>
      <c r="J209" s="489">
        <f ca="1">IF(ISNUMBER('R4 Variations'!J209),+'R4 Variations'!J209*LU_Escalation,0)</f>
        <v>0</v>
      </c>
      <c r="K209" s="489">
        <f ca="1">IF(ISNUMBER('R4 Variations'!K209),+'R4 Variations'!K209*LU_Escalation,0)</f>
        <v>0</v>
      </c>
      <c r="L209" s="512" t="str">
        <f ca="1">+'R4 Variations'!L209</f>
        <v/>
      </c>
      <c r="M209" s="448" t="str">
        <f ca="1">+'R4 Variations'!M209</f>
        <v/>
      </c>
      <c r="N209" s="448" t="str">
        <f ca="1">+'R4 Variations'!N209</f>
        <v/>
      </c>
    </row>
    <row r="210" spans="1:14" x14ac:dyDescent="0.2">
      <c r="A210" s="5"/>
      <c r="B210" s="249"/>
      <c r="C210" s="383" t="str">
        <f ca="1">+'R4 Variations'!C210</f>
        <v/>
      </c>
      <c r="D210" s="489">
        <f ca="1">IF(ISNUMBER('R4 Variations'!D210),+'R4 Variations'!D210*LU_Escalation,0)</f>
        <v>0</v>
      </c>
      <c r="E210" s="820">
        <f ca="1">IF(ISNUMBER('R4 Variations'!E210),+'R4 Variations'!E210*LU_Escalation,0)</f>
        <v>0</v>
      </c>
      <c r="F210" s="489">
        <f ca="1">IF(ISNUMBER('R4 Variations'!F210),+'R4 Variations'!F210*LU_Escalation,0)</f>
        <v>0</v>
      </c>
      <c r="G210" s="489">
        <f ca="1">IF(ISNUMBER('R4 Variations'!G210),+'R4 Variations'!G210*LU_Escalation,0)</f>
        <v>0</v>
      </c>
      <c r="H210" s="489">
        <f ca="1">IF(ISNUMBER('R4 Variations'!H210),+'R4 Variations'!H210*LU_Escalation,0)</f>
        <v>0</v>
      </c>
      <c r="I210" s="489">
        <f ca="1">IF(ISNUMBER('R4 Variations'!I210),+'R4 Variations'!I210*LU_Escalation,0)</f>
        <v>0</v>
      </c>
      <c r="J210" s="489">
        <f ca="1">IF(ISNUMBER('R4 Variations'!J210),+'R4 Variations'!J210*LU_Escalation,0)</f>
        <v>0</v>
      </c>
      <c r="K210" s="489">
        <f ca="1">IF(ISNUMBER('R4 Variations'!K210),+'R4 Variations'!K210*LU_Escalation,0)</f>
        <v>0</v>
      </c>
      <c r="L210" s="512" t="str">
        <f ca="1">+'R4 Variations'!L210</f>
        <v/>
      </c>
      <c r="M210" s="448" t="str">
        <f ca="1">+'R4 Variations'!M210</f>
        <v/>
      </c>
      <c r="N210" s="448" t="str">
        <f ca="1">+'R4 Variations'!N210</f>
        <v/>
      </c>
    </row>
    <row r="211" spans="1:14" x14ac:dyDescent="0.2">
      <c r="A211" s="5"/>
      <c r="B211" s="249"/>
      <c r="C211" s="383" t="str">
        <f ca="1">+'R4 Variations'!C211</f>
        <v/>
      </c>
      <c r="D211" s="489">
        <f ca="1">IF(ISNUMBER('R4 Variations'!D211),+'R4 Variations'!D211*LU_Escalation,0)</f>
        <v>0</v>
      </c>
      <c r="E211" s="820">
        <f ca="1">IF(ISNUMBER('R4 Variations'!E211),+'R4 Variations'!E211*LU_Escalation,0)</f>
        <v>0</v>
      </c>
      <c r="F211" s="489">
        <f ca="1">IF(ISNUMBER('R4 Variations'!F211),+'R4 Variations'!F211*LU_Escalation,0)</f>
        <v>0</v>
      </c>
      <c r="G211" s="489">
        <f ca="1">IF(ISNUMBER('R4 Variations'!G211),+'R4 Variations'!G211*LU_Escalation,0)</f>
        <v>0</v>
      </c>
      <c r="H211" s="489">
        <f ca="1">IF(ISNUMBER('R4 Variations'!H211),+'R4 Variations'!H211*LU_Escalation,0)</f>
        <v>0</v>
      </c>
      <c r="I211" s="489">
        <f ca="1">IF(ISNUMBER('R4 Variations'!I211),+'R4 Variations'!I211*LU_Escalation,0)</f>
        <v>0</v>
      </c>
      <c r="J211" s="489">
        <f ca="1">IF(ISNUMBER('R4 Variations'!J211),+'R4 Variations'!J211*LU_Escalation,0)</f>
        <v>0</v>
      </c>
      <c r="K211" s="489">
        <f ca="1">IF(ISNUMBER('R4 Variations'!K211),+'R4 Variations'!K211*LU_Escalation,0)</f>
        <v>0</v>
      </c>
      <c r="L211" s="512" t="str">
        <f ca="1">+'R4 Variations'!L211</f>
        <v/>
      </c>
      <c r="M211" s="448" t="str">
        <f ca="1">+'R4 Variations'!M211</f>
        <v/>
      </c>
      <c r="N211" s="448" t="str">
        <f ca="1">+'R4 Variations'!N211</f>
        <v/>
      </c>
    </row>
    <row r="212" spans="1:14" x14ac:dyDescent="0.2">
      <c r="A212" s="5"/>
      <c r="B212" s="249"/>
      <c r="C212" s="12"/>
      <c r="D212" s="489"/>
      <c r="E212" s="505"/>
      <c r="F212" s="489"/>
      <c r="G212" s="490"/>
      <c r="H212" s="490"/>
      <c r="I212" s="490"/>
      <c r="J212" s="490"/>
      <c r="K212" s="505"/>
      <c r="L212" s="512"/>
      <c r="M212" s="448"/>
      <c r="N212" s="448"/>
    </row>
    <row r="213" spans="1:14" x14ac:dyDescent="0.2">
      <c r="A213" s="5"/>
      <c r="B213" s="249" t="str">
        <f ca="1">+'I-4 History'!B160</f>
        <v>DA-18</v>
      </c>
      <c r="C213" s="14" t="str">
        <f ca="1">+'I-4 History'!C160</f>
        <v>Call Centre Charges</v>
      </c>
      <c r="D213" s="489"/>
      <c r="E213" s="505"/>
      <c r="F213" s="489"/>
      <c r="G213" s="490"/>
      <c r="H213" s="490"/>
      <c r="I213" s="490"/>
      <c r="J213" s="490"/>
      <c r="K213" s="505"/>
      <c r="L213" s="512"/>
      <c r="M213" s="448"/>
      <c r="N213" s="448"/>
    </row>
    <row r="214" spans="1:14" x14ac:dyDescent="0.2">
      <c r="A214" s="5"/>
      <c r="B214" s="249"/>
      <c r="C214" s="383" t="str">
        <f ca="1">+'R4 Variations'!C214</f>
        <v>Step Change</v>
      </c>
      <c r="D214" s="489">
        <f ca="1">IF(ISNUMBER('R4 Variations'!D214),+'R4 Variations'!D214*LU_Escalation,0)</f>
        <v>0</v>
      </c>
      <c r="E214" s="820">
        <f ca="1">IF(ISNUMBER('R4 Variations'!E214),+'R4 Variations'!E214*LU_Escalation,0)</f>
        <v>0</v>
      </c>
      <c r="F214" s="489">
        <f ca="1">IF(ISNUMBER('R4 Variations'!F214),+'R4 Variations'!F214*LU_Escalation,0)</f>
        <v>0</v>
      </c>
      <c r="G214" s="489">
        <f ca="1">IF(ISNUMBER('R4 Variations'!G214),+'R4 Variations'!G214*LU_Escalation,0)</f>
        <v>0</v>
      </c>
      <c r="H214" s="489">
        <f ca="1">IF(ISNUMBER('R4 Variations'!H214),+'R4 Variations'!H214*LU_Escalation,0)</f>
        <v>0</v>
      </c>
      <c r="I214" s="489">
        <f ca="1">IF(ISNUMBER('R4 Variations'!I214),+'R4 Variations'!I214*LU_Escalation,0)</f>
        <v>0</v>
      </c>
      <c r="J214" s="489">
        <f ca="1">IF(ISNUMBER('R4 Variations'!J214),+'R4 Variations'!J214*LU_Escalation,0)</f>
        <v>0</v>
      </c>
      <c r="K214" s="489">
        <f ca="1">IF(ISNUMBER('R4 Variations'!K214),+'R4 Variations'!K214*LU_Escalation,0)</f>
        <v>0</v>
      </c>
      <c r="L214" s="512">
        <f ca="1">+'R4 Variations'!L214</f>
        <v>0</v>
      </c>
      <c r="M214" s="448">
        <f ca="1">+'R4 Variations'!M214</f>
        <v>0</v>
      </c>
      <c r="N214" s="448">
        <f ca="1">+'R4 Variations'!N214</f>
        <v>0</v>
      </c>
    </row>
    <row r="215" spans="1:14" x14ac:dyDescent="0.2">
      <c r="A215" s="5"/>
      <c r="B215" s="249"/>
      <c r="C215" s="383" t="str">
        <f ca="1">+'R4 Variations'!C215</f>
        <v/>
      </c>
      <c r="D215" s="489">
        <f ca="1">IF(ISNUMBER('R4 Variations'!D215),+'R4 Variations'!D215*LU_Escalation,0)</f>
        <v>0</v>
      </c>
      <c r="E215" s="820">
        <f ca="1">IF(ISNUMBER('R4 Variations'!E215),+'R4 Variations'!E215*LU_Escalation,0)</f>
        <v>0</v>
      </c>
      <c r="F215" s="489">
        <f ca="1">IF(ISNUMBER('R4 Variations'!F215),+'R4 Variations'!F215*LU_Escalation,0)</f>
        <v>0</v>
      </c>
      <c r="G215" s="489">
        <f ca="1">IF(ISNUMBER('R4 Variations'!G215),+'R4 Variations'!G215*LU_Escalation,0)</f>
        <v>0</v>
      </c>
      <c r="H215" s="489">
        <f ca="1">IF(ISNUMBER('R4 Variations'!H215),+'R4 Variations'!H215*LU_Escalation,0)</f>
        <v>0</v>
      </c>
      <c r="I215" s="489">
        <f ca="1">IF(ISNUMBER('R4 Variations'!I215),+'R4 Variations'!I215*LU_Escalation,0)</f>
        <v>0</v>
      </c>
      <c r="J215" s="489">
        <f ca="1">IF(ISNUMBER('R4 Variations'!J215),+'R4 Variations'!J215*LU_Escalation,0)</f>
        <v>0</v>
      </c>
      <c r="K215" s="489">
        <f ca="1">IF(ISNUMBER('R4 Variations'!K215),+'R4 Variations'!K215*LU_Escalation,0)</f>
        <v>0</v>
      </c>
      <c r="L215" s="512" t="str">
        <f ca="1">+'R4 Variations'!L215</f>
        <v/>
      </c>
      <c r="M215" s="448" t="str">
        <f ca="1">+'R4 Variations'!M215</f>
        <v/>
      </c>
      <c r="N215" s="448" t="str">
        <f ca="1">+'R4 Variations'!N215</f>
        <v/>
      </c>
    </row>
    <row r="216" spans="1:14" x14ac:dyDescent="0.2">
      <c r="A216" s="5"/>
      <c r="B216" s="249"/>
      <c r="C216" s="383" t="str">
        <f ca="1">+'R4 Variations'!C216</f>
        <v/>
      </c>
      <c r="D216" s="489">
        <f ca="1">IF(ISNUMBER('R4 Variations'!D216),+'R4 Variations'!D216*LU_Escalation,0)</f>
        <v>0</v>
      </c>
      <c r="E216" s="820">
        <f ca="1">IF(ISNUMBER('R4 Variations'!E216),+'R4 Variations'!E216*LU_Escalation,0)</f>
        <v>0</v>
      </c>
      <c r="F216" s="489">
        <f ca="1">IF(ISNUMBER('R4 Variations'!F216),+'R4 Variations'!F216*LU_Escalation,0)</f>
        <v>0</v>
      </c>
      <c r="G216" s="489">
        <f ca="1">IF(ISNUMBER('R4 Variations'!G216),+'R4 Variations'!G216*LU_Escalation,0)</f>
        <v>0</v>
      </c>
      <c r="H216" s="489">
        <f ca="1">IF(ISNUMBER('R4 Variations'!H216),+'R4 Variations'!H216*LU_Escalation,0)</f>
        <v>0</v>
      </c>
      <c r="I216" s="489">
        <f ca="1">IF(ISNUMBER('R4 Variations'!I216),+'R4 Variations'!I216*LU_Escalation,0)</f>
        <v>0</v>
      </c>
      <c r="J216" s="489">
        <f ca="1">IF(ISNUMBER('R4 Variations'!J216),+'R4 Variations'!J216*LU_Escalation,0)</f>
        <v>0</v>
      </c>
      <c r="K216" s="489">
        <f ca="1">IF(ISNUMBER('R4 Variations'!K216),+'R4 Variations'!K216*LU_Escalation,0)</f>
        <v>0</v>
      </c>
      <c r="L216" s="512" t="str">
        <f ca="1">+'R4 Variations'!L216</f>
        <v/>
      </c>
      <c r="M216" s="448" t="str">
        <f ca="1">+'R4 Variations'!M216</f>
        <v/>
      </c>
      <c r="N216" s="448" t="str">
        <f ca="1">+'R4 Variations'!N216</f>
        <v/>
      </c>
    </row>
    <row r="217" spans="1:14" x14ac:dyDescent="0.2">
      <c r="A217" s="5"/>
      <c r="B217" s="249"/>
      <c r="C217" s="383" t="str">
        <f ca="1">+'R4 Variations'!C217</f>
        <v/>
      </c>
      <c r="D217" s="489">
        <f ca="1">IF(ISNUMBER('R4 Variations'!D217),+'R4 Variations'!D217*LU_Escalation,0)</f>
        <v>0</v>
      </c>
      <c r="E217" s="820">
        <f ca="1">IF(ISNUMBER('R4 Variations'!E217),+'R4 Variations'!E217*LU_Escalation,0)</f>
        <v>0</v>
      </c>
      <c r="F217" s="489">
        <f ca="1">IF(ISNUMBER('R4 Variations'!F217),+'R4 Variations'!F217*LU_Escalation,0)</f>
        <v>0</v>
      </c>
      <c r="G217" s="489">
        <f ca="1">IF(ISNUMBER('R4 Variations'!G217),+'R4 Variations'!G217*LU_Escalation,0)</f>
        <v>0</v>
      </c>
      <c r="H217" s="489">
        <f ca="1">IF(ISNUMBER('R4 Variations'!H217),+'R4 Variations'!H217*LU_Escalation,0)</f>
        <v>0</v>
      </c>
      <c r="I217" s="489">
        <f ca="1">IF(ISNUMBER('R4 Variations'!I217),+'R4 Variations'!I217*LU_Escalation,0)</f>
        <v>0</v>
      </c>
      <c r="J217" s="489">
        <f ca="1">IF(ISNUMBER('R4 Variations'!J217),+'R4 Variations'!J217*LU_Escalation,0)</f>
        <v>0</v>
      </c>
      <c r="K217" s="489">
        <f ca="1">IF(ISNUMBER('R4 Variations'!K217),+'R4 Variations'!K217*LU_Escalation,0)</f>
        <v>0</v>
      </c>
      <c r="L217" s="512" t="str">
        <f ca="1">+'R4 Variations'!L217</f>
        <v/>
      </c>
      <c r="M217" s="448" t="str">
        <f ca="1">+'R4 Variations'!M217</f>
        <v/>
      </c>
      <c r="N217" s="448" t="str">
        <f ca="1">+'R4 Variations'!N217</f>
        <v/>
      </c>
    </row>
    <row r="218" spans="1:14" x14ac:dyDescent="0.2">
      <c r="A218" s="5"/>
      <c r="B218" s="249"/>
      <c r="C218" s="383" t="str">
        <f ca="1">+'R4 Variations'!C218</f>
        <v/>
      </c>
      <c r="D218" s="489">
        <f ca="1">IF(ISNUMBER('R4 Variations'!D218),+'R4 Variations'!D218*LU_Escalation,0)</f>
        <v>0</v>
      </c>
      <c r="E218" s="820">
        <f ca="1">IF(ISNUMBER('R4 Variations'!E218),+'R4 Variations'!E218*LU_Escalation,0)</f>
        <v>0</v>
      </c>
      <c r="F218" s="489">
        <f ca="1">IF(ISNUMBER('R4 Variations'!F218),+'R4 Variations'!F218*LU_Escalation,0)</f>
        <v>0</v>
      </c>
      <c r="G218" s="489">
        <f ca="1">IF(ISNUMBER('R4 Variations'!G218),+'R4 Variations'!G218*LU_Escalation,0)</f>
        <v>0</v>
      </c>
      <c r="H218" s="489">
        <f ca="1">IF(ISNUMBER('R4 Variations'!H218),+'R4 Variations'!H218*LU_Escalation,0)</f>
        <v>0</v>
      </c>
      <c r="I218" s="489">
        <f ca="1">IF(ISNUMBER('R4 Variations'!I218),+'R4 Variations'!I218*LU_Escalation,0)</f>
        <v>0</v>
      </c>
      <c r="J218" s="489">
        <f ca="1">IF(ISNUMBER('R4 Variations'!J218),+'R4 Variations'!J218*LU_Escalation,0)</f>
        <v>0</v>
      </c>
      <c r="K218" s="489">
        <f ca="1">IF(ISNUMBER('R4 Variations'!K218),+'R4 Variations'!K218*LU_Escalation,0)</f>
        <v>0</v>
      </c>
      <c r="L218" s="512" t="str">
        <f ca="1">+'R4 Variations'!L218</f>
        <v/>
      </c>
      <c r="M218" s="448" t="str">
        <f ca="1">+'R4 Variations'!M218</f>
        <v/>
      </c>
      <c r="N218" s="448" t="str">
        <f ca="1">+'R4 Variations'!N218</f>
        <v/>
      </c>
    </row>
    <row r="219" spans="1:14" x14ac:dyDescent="0.2">
      <c r="B219" s="249"/>
      <c r="C219" s="383" t="str">
        <f ca="1">+'R4 Variations'!C219</f>
        <v/>
      </c>
      <c r="D219" s="489">
        <f ca="1">IF(ISNUMBER('R4 Variations'!D219),+'R4 Variations'!D219*LU_Escalation,0)</f>
        <v>0</v>
      </c>
      <c r="E219" s="820">
        <f ca="1">IF(ISNUMBER('R4 Variations'!E219),+'R4 Variations'!E219*LU_Escalation,0)</f>
        <v>0</v>
      </c>
      <c r="F219" s="489">
        <f ca="1">IF(ISNUMBER('R4 Variations'!F219),+'R4 Variations'!F219*LU_Escalation,0)</f>
        <v>0</v>
      </c>
      <c r="G219" s="489">
        <f ca="1">IF(ISNUMBER('R4 Variations'!G219),+'R4 Variations'!G219*LU_Escalation,0)</f>
        <v>0</v>
      </c>
      <c r="H219" s="489">
        <f ca="1">IF(ISNUMBER('R4 Variations'!H219),+'R4 Variations'!H219*LU_Escalation,0)</f>
        <v>0</v>
      </c>
      <c r="I219" s="489">
        <f ca="1">IF(ISNUMBER('R4 Variations'!I219),+'R4 Variations'!I219*LU_Escalation,0)</f>
        <v>0</v>
      </c>
      <c r="J219" s="489">
        <f ca="1">IF(ISNUMBER('R4 Variations'!J219),+'R4 Variations'!J219*LU_Escalation,0)</f>
        <v>0</v>
      </c>
      <c r="K219" s="489">
        <f ca="1">IF(ISNUMBER('R4 Variations'!K219),+'R4 Variations'!K219*LU_Escalation,0)</f>
        <v>0</v>
      </c>
      <c r="L219" s="512" t="str">
        <f ca="1">+'R4 Variations'!L219</f>
        <v/>
      </c>
      <c r="M219" s="448" t="str">
        <f ca="1">+'R4 Variations'!M219</f>
        <v/>
      </c>
      <c r="N219" s="448" t="str">
        <f ca="1">+'R4 Variations'!N219</f>
        <v/>
      </c>
    </row>
    <row r="220" spans="1:14" x14ac:dyDescent="0.2">
      <c r="B220" s="249"/>
      <c r="C220" s="383" t="str">
        <f ca="1">+'R4 Variations'!C220</f>
        <v/>
      </c>
      <c r="D220" s="489">
        <f ca="1">IF(ISNUMBER('R4 Variations'!D220),+'R4 Variations'!D220*LU_Escalation,0)</f>
        <v>0</v>
      </c>
      <c r="E220" s="820">
        <f ca="1">IF(ISNUMBER('R4 Variations'!E220),+'R4 Variations'!E220*LU_Escalation,0)</f>
        <v>0</v>
      </c>
      <c r="F220" s="489">
        <f ca="1">IF(ISNUMBER('R4 Variations'!F220),+'R4 Variations'!F220*LU_Escalation,0)</f>
        <v>0</v>
      </c>
      <c r="G220" s="489">
        <f ca="1">IF(ISNUMBER('R4 Variations'!G220),+'R4 Variations'!G220*LU_Escalation,0)</f>
        <v>0</v>
      </c>
      <c r="H220" s="489">
        <f ca="1">IF(ISNUMBER('R4 Variations'!H220),+'R4 Variations'!H220*LU_Escalation,0)</f>
        <v>0</v>
      </c>
      <c r="I220" s="489">
        <f ca="1">IF(ISNUMBER('R4 Variations'!I220),+'R4 Variations'!I220*LU_Escalation,0)</f>
        <v>0</v>
      </c>
      <c r="J220" s="489">
        <f ca="1">IF(ISNUMBER('R4 Variations'!J220),+'R4 Variations'!J220*LU_Escalation,0)</f>
        <v>0</v>
      </c>
      <c r="K220" s="489">
        <f ca="1">IF(ISNUMBER('R4 Variations'!K220),+'R4 Variations'!K220*LU_Escalation,0)</f>
        <v>0</v>
      </c>
      <c r="L220" s="512" t="str">
        <f ca="1">+'R4 Variations'!L220</f>
        <v/>
      </c>
      <c r="M220" s="448" t="str">
        <f ca="1">+'R4 Variations'!M220</f>
        <v/>
      </c>
      <c r="N220" s="448" t="str">
        <f ca="1">+'R4 Variations'!N220</f>
        <v/>
      </c>
    </row>
    <row r="221" spans="1:14" x14ac:dyDescent="0.2">
      <c r="B221" s="249"/>
      <c r="C221" s="383" t="str">
        <f ca="1">+'R4 Variations'!C221</f>
        <v/>
      </c>
      <c r="D221" s="489">
        <f ca="1">IF(ISNUMBER('R4 Variations'!D221),+'R4 Variations'!D221*LU_Escalation,0)</f>
        <v>0</v>
      </c>
      <c r="E221" s="820">
        <f ca="1">IF(ISNUMBER('R4 Variations'!E221),+'R4 Variations'!E221*LU_Escalation,0)</f>
        <v>0</v>
      </c>
      <c r="F221" s="489">
        <f ca="1">IF(ISNUMBER('R4 Variations'!F221),+'R4 Variations'!F221*LU_Escalation,0)</f>
        <v>0</v>
      </c>
      <c r="G221" s="489">
        <f ca="1">IF(ISNUMBER('R4 Variations'!G221),+'R4 Variations'!G221*LU_Escalation,0)</f>
        <v>0</v>
      </c>
      <c r="H221" s="489">
        <f ca="1">IF(ISNUMBER('R4 Variations'!H221),+'R4 Variations'!H221*LU_Escalation,0)</f>
        <v>0</v>
      </c>
      <c r="I221" s="489">
        <f ca="1">IF(ISNUMBER('R4 Variations'!I221),+'R4 Variations'!I221*LU_Escalation,0)</f>
        <v>0</v>
      </c>
      <c r="J221" s="489">
        <f ca="1">IF(ISNUMBER('R4 Variations'!J221),+'R4 Variations'!J221*LU_Escalation,0)</f>
        <v>0</v>
      </c>
      <c r="K221" s="489">
        <f ca="1">IF(ISNUMBER('R4 Variations'!K221),+'R4 Variations'!K221*LU_Escalation,0)</f>
        <v>0</v>
      </c>
      <c r="L221" s="512" t="str">
        <f ca="1">+'R4 Variations'!L221</f>
        <v/>
      </c>
      <c r="M221" s="448" t="str">
        <f ca="1">+'R4 Variations'!M221</f>
        <v/>
      </c>
      <c r="N221" s="448" t="str">
        <f ca="1">+'R4 Variations'!N221</f>
        <v/>
      </c>
    </row>
    <row r="222" spans="1:14" x14ac:dyDescent="0.2">
      <c r="B222" s="249"/>
      <c r="C222" s="383" t="str">
        <f ca="1">+'R4 Variations'!C222</f>
        <v/>
      </c>
      <c r="D222" s="489">
        <f ca="1">IF(ISNUMBER('R4 Variations'!D222),+'R4 Variations'!D222*LU_Escalation,0)</f>
        <v>0</v>
      </c>
      <c r="E222" s="820">
        <f ca="1">IF(ISNUMBER('R4 Variations'!E222),+'R4 Variations'!E222*LU_Escalation,0)</f>
        <v>0</v>
      </c>
      <c r="F222" s="489">
        <f ca="1">IF(ISNUMBER('R4 Variations'!F222),+'R4 Variations'!F222*LU_Escalation,0)</f>
        <v>0</v>
      </c>
      <c r="G222" s="489">
        <f ca="1">IF(ISNUMBER('R4 Variations'!G222),+'R4 Variations'!G222*LU_Escalation,0)</f>
        <v>0</v>
      </c>
      <c r="H222" s="489">
        <f ca="1">IF(ISNUMBER('R4 Variations'!H222),+'R4 Variations'!H222*LU_Escalation,0)</f>
        <v>0</v>
      </c>
      <c r="I222" s="489">
        <f ca="1">IF(ISNUMBER('R4 Variations'!I222),+'R4 Variations'!I222*LU_Escalation,0)</f>
        <v>0</v>
      </c>
      <c r="J222" s="489">
        <f ca="1">IF(ISNUMBER('R4 Variations'!J222),+'R4 Variations'!J222*LU_Escalation,0)</f>
        <v>0</v>
      </c>
      <c r="K222" s="489">
        <f ca="1">IF(ISNUMBER('R4 Variations'!K222),+'R4 Variations'!K222*LU_Escalation,0)</f>
        <v>0</v>
      </c>
      <c r="L222" s="512" t="str">
        <f ca="1">+'R4 Variations'!L222</f>
        <v/>
      </c>
      <c r="M222" s="448" t="str">
        <f ca="1">+'R4 Variations'!M222</f>
        <v/>
      </c>
      <c r="N222" s="448" t="str">
        <f ca="1">+'R4 Variations'!N222</f>
        <v/>
      </c>
    </row>
    <row r="223" spans="1:14" x14ac:dyDescent="0.2">
      <c r="B223" s="249"/>
      <c r="C223" s="383" t="str">
        <f ca="1">+'R4 Variations'!C223</f>
        <v/>
      </c>
      <c r="D223" s="489">
        <f ca="1">IF(ISNUMBER('R4 Variations'!D223),+'R4 Variations'!D223*LU_Escalation,0)</f>
        <v>0</v>
      </c>
      <c r="E223" s="820">
        <f ca="1">IF(ISNUMBER('R4 Variations'!E223),+'R4 Variations'!E223*LU_Escalation,0)</f>
        <v>0</v>
      </c>
      <c r="F223" s="489">
        <f ca="1">IF(ISNUMBER('R4 Variations'!F223),+'R4 Variations'!F223*LU_Escalation,0)</f>
        <v>0</v>
      </c>
      <c r="G223" s="489">
        <f ca="1">IF(ISNUMBER('R4 Variations'!G223),+'R4 Variations'!G223*LU_Escalation,0)</f>
        <v>0</v>
      </c>
      <c r="H223" s="489">
        <f ca="1">IF(ISNUMBER('R4 Variations'!H223),+'R4 Variations'!H223*LU_Escalation,0)</f>
        <v>0</v>
      </c>
      <c r="I223" s="489">
        <f ca="1">IF(ISNUMBER('R4 Variations'!I223),+'R4 Variations'!I223*LU_Escalation,0)</f>
        <v>0</v>
      </c>
      <c r="J223" s="489">
        <f ca="1">IF(ISNUMBER('R4 Variations'!J223),+'R4 Variations'!J223*LU_Escalation,0)</f>
        <v>0</v>
      </c>
      <c r="K223" s="489">
        <f ca="1">IF(ISNUMBER('R4 Variations'!K223),+'R4 Variations'!K223*LU_Escalation,0)</f>
        <v>0</v>
      </c>
      <c r="L223" s="512" t="str">
        <f ca="1">+'R4 Variations'!L223</f>
        <v/>
      </c>
      <c r="M223" s="448" t="str">
        <f ca="1">+'R4 Variations'!M223</f>
        <v/>
      </c>
      <c r="N223" s="448" t="str">
        <f ca="1">+'R4 Variations'!N223</f>
        <v/>
      </c>
    </row>
    <row r="224" spans="1:14" x14ac:dyDescent="0.2">
      <c r="B224" s="249"/>
      <c r="C224" s="12"/>
      <c r="D224" s="489"/>
      <c r="E224" s="505"/>
      <c r="F224" s="489"/>
      <c r="G224" s="490"/>
      <c r="H224" s="490"/>
      <c r="I224" s="490"/>
      <c r="J224" s="490"/>
      <c r="K224" s="505"/>
      <c r="L224" s="512"/>
      <c r="M224" s="448"/>
      <c r="N224" s="448"/>
    </row>
    <row r="225" spans="1:14" x14ac:dyDescent="0.2">
      <c r="A225" s="5"/>
      <c r="B225" s="249" t="str">
        <f ca="1">+'I-4 History'!B169</f>
        <v>DA-19</v>
      </c>
      <c r="C225" s="14" t="str">
        <f ca="1">+'I-4 History'!C169</f>
        <v>Customer Billing (formerly FRC)</v>
      </c>
      <c r="D225" s="489"/>
      <c r="E225" s="505"/>
      <c r="F225" s="489"/>
      <c r="G225" s="490"/>
      <c r="H225" s="490"/>
      <c r="I225" s="490"/>
      <c r="J225" s="490"/>
      <c r="K225" s="505"/>
      <c r="L225" s="512"/>
      <c r="M225" s="448"/>
      <c r="N225" s="448"/>
    </row>
    <row r="226" spans="1:14" x14ac:dyDescent="0.2">
      <c r="A226" s="5"/>
      <c r="B226" s="249"/>
      <c r="C226" s="383" t="str">
        <f ca="1">+'R4 Variations'!C226</f>
        <v>Step Change - Billing Replacement</v>
      </c>
      <c r="D226" s="489">
        <f ca="1">IF(ISNUMBER('R4 Variations'!D226),+'R4 Variations'!D226*LU_Escalation,0)</f>
        <v>0</v>
      </c>
      <c r="E226" s="820">
        <f ca="1">IF(ISNUMBER('R4 Variations'!E226),+'R4 Variations'!E226*LU_Escalation,0)</f>
        <v>0</v>
      </c>
      <c r="F226" s="489">
        <f ca="1">IF(ISNUMBER('R4 Variations'!F226),+'R4 Variations'!F226*LU_Escalation,0)</f>
        <v>0</v>
      </c>
      <c r="G226" s="489">
        <f ca="1">IF(ISNUMBER('R4 Variations'!G226),+'R4 Variations'!G226*LU_Escalation,0)</f>
        <v>0</v>
      </c>
      <c r="H226" s="489">
        <f ca="1">IF(ISNUMBER('R4 Variations'!H226),+'R4 Variations'!H226*LU_Escalation,0)</f>
        <v>0</v>
      </c>
      <c r="I226" s="489">
        <f ca="1">IF(ISNUMBER('R4 Variations'!I226),+'R4 Variations'!I226*LU_Escalation,0)</f>
        <v>0</v>
      </c>
      <c r="J226" s="489">
        <f ca="1">IF(ISNUMBER('R4 Variations'!J226),+'R4 Variations'!J226*LU_Escalation,0)</f>
        <v>0</v>
      </c>
      <c r="K226" s="489">
        <f ca="1">IF(ISNUMBER('R4 Variations'!K226),+'R4 Variations'!K226*LU_Escalation,0)</f>
        <v>0</v>
      </c>
      <c r="L226" s="512">
        <f ca="1">+'R4 Variations'!L226</f>
        <v>0</v>
      </c>
      <c r="M226" s="448">
        <f ca="1">+'R4 Variations'!M226</f>
        <v>0</v>
      </c>
      <c r="N226" s="448">
        <f ca="1">+'R4 Variations'!N226</f>
        <v>0</v>
      </c>
    </row>
    <row r="227" spans="1:14" x14ac:dyDescent="0.2">
      <c r="A227" s="5"/>
      <c r="B227" s="249"/>
      <c r="C227" s="383" t="str">
        <f ca="1">+'R4 Variations'!C227</f>
        <v/>
      </c>
      <c r="D227" s="489">
        <f ca="1">IF(ISNUMBER('R4 Variations'!D227),+'R4 Variations'!D227*LU_Escalation,0)</f>
        <v>0</v>
      </c>
      <c r="E227" s="820">
        <f ca="1">IF(ISNUMBER('R4 Variations'!E227),+'R4 Variations'!E227*LU_Escalation,0)</f>
        <v>0</v>
      </c>
      <c r="F227" s="489">
        <f ca="1">IF(ISNUMBER('R4 Variations'!F227),+'R4 Variations'!F227*LU_Escalation,0)</f>
        <v>0</v>
      </c>
      <c r="G227" s="489">
        <f ca="1">IF(ISNUMBER('R4 Variations'!G227),+'R4 Variations'!G227*LU_Escalation,0)</f>
        <v>0</v>
      </c>
      <c r="H227" s="489">
        <f ca="1">IF(ISNUMBER('R4 Variations'!H227),+'R4 Variations'!H227*LU_Escalation,0)</f>
        <v>0</v>
      </c>
      <c r="I227" s="489">
        <f ca="1">IF(ISNUMBER('R4 Variations'!I227),+'R4 Variations'!I227*LU_Escalation,0)</f>
        <v>0</v>
      </c>
      <c r="J227" s="489">
        <f ca="1">IF(ISNUMBER('R4 Variations'!J227),+'R4 Variations'!J227*LU_Escalation,0)</f>
        <v>0</v>
      </c>
      <c r="K227" s="489">
        <f ca="1">IF(ISNUMBER('R4 Variations'!K227),+'R4 Variations'!K227*LU_Escalation,0)</f>
        <v>0</v>
      </c>
      <c r="L227" s="512" t="str">
        <f ca="1">+'R4 Variations'!L227</f>
        <v/>
      </c>
      <c r="M227" s="448" t="str">
        <f ca="1">+'R4 Variations'!M227</f>
        <v/>
      </c>
      <c r="N227" s="448" t="str">
        <f ca="1">+'R4 Variations'!N227</f>
        <v/>
      </c>
    </row>
    <row r="228" spans="1:14" x14ac:dyDescent="0.2">
      <c r="A228" s="5"/>
      <c r="B228" s="249"/>
      <c r="C228" s="383" t="str">
        <f ca="1">+'R4 Variations'!C228</f>
        <v/>
      </c>
      <c r="D228" s="489">
        <f ca="1">IF(ISNUMBER('R4 Variations'!D228),+'R4 Variations'!D228*LU_Escalation,0)</f>
        <v>0</v>
      </c>
      <c r="E228" s="820">
        <f ca="1">IF(ISNUMBER('R4 Variations'!E228),+'R4 Variations'!E228*LU_Escalation,0)</f>
        <v>0</v>
      </c>
      <c r="F228" s="489">
        <f ca="1">IF(ISNUMBER('R4 Variations'!F228),+'R4 Variations'!F228*LU_Escalation,0)</f>
        <v>0</v>
      </c>
      <c r="G228" s="489">
        <f ca="1">IF(ISNUMBER('R4 Variations'!G228),+'R4 Variations'!G228*LU_Escalation,0)</f>
        <v>0</v>
      </c>
      <c r="H228" s="489">
        <f ca="1">IF(ISNUMBER('R4 Variations'!H228),+'R4 Variations'!H228*LU_Escalation,0)</f>
        <v>0</v>
      </c>
      <c r="I228" s="489">
        <f ca="1">IF(ISNUMBER('R4 Variations'!I228),+'R4 Variations'!I228*LU_Escalation,0)</f>
        <v>0</v>
      </c>
      <c r="J228" s="489">
        <f ca="1">IF(ISNUMBER('R4 Variations'!J228),+'R4 Variations'!J228*LU_Escalation,0)</f>
        <v>0</v>
      </c>
      <c r="K228" s="489">
        <f ca="1">IF(ISNUMBER('R4 Variations'!K228),+'R4 Variations'!K228*LU_Escalation,0)</f>
        <v>0</v>
      </c>
      <c r="L228" s="512" t="str">
        <f ca="1">+'R4 Variations'!L228</f>
        <v/>
      </c>
      <c r="M228" s="448" t="str">
        <f ca="1">+'R4 Variations'!M228</f>
        <v/>
      </c>
      <c r="N228" s="448" t="str">
        <f ca="1">+'R4 Variations'!N228</f>
        <v/>
      </c>
    </row>
    <row r="229" spans="1:14" x14ac:dyDescent="0.2">
      <c r="A229" s="5"/>
      <c r="B229" s="249"/>
      <c r="C229" s="383" t="str">
        <f ca="1">+'R4 Variations'!C229</f>
        <v/>
      </c>
      <c r="D229" s="489">
        <f ca="1">IF(ISNUMBER('R4 Variations'!D229),+'R4 Variations'!D229*LU_Escalation,0)</f>
        <v>0</v>
      </c>
      <c r="E229" s="820">
        <f ca="1">IF(ISNUMBER('R4 Variations'!E229),+'R4 Variations'!E229*LU_Escalation,0)</f>
        <v>0</v>
      </c>
      <c r="F229" s="489">
        <f ca="1">IF(ISNUMBER('R4 Variations'!F229),+'R4 Variations'!F229*LU_Escalation,0)</f>
        <v>0</v>
      </c>
      <c r="G229" s="489">
        <f ca="1">IF(ISNUMBER('R4 Variations'!G229),+'R4 Variations'!G229*LU_Escalation,0)</f>
        <v>0</v>
      </c>
      <c r="H229" s="489">
        <f ca="1">IF(ISNUMBER('R4 Variations'!H229),+'R4 Variations'!H229*LU_Escalation,0)</f>
        <v>0</v>
      </c>
      <c r="I229" s="489">
        <f ca="1">IF(ISNUMBER('R4 Variations'!I229),+'R4 Variations'!I229*LU_Escalation,0)</f>
        <v>0</v>
      </c>
      <c r="J229" s="489">
        <f ca="1">IF(ISNUMBER('R4 Variations'!J229),+'R4 Variations'!J229*LU_Escalation,0)</f>
        <v>0</v>
      </c>
      <c r="K229" s="489">
        <f ca="1">IF(ISNUMBER('R4 Variations'!K229),+'R4 Variations'!K229*LU_Escalation,0)</f>
        <v>0</v>
      </c>
      <c r="L229" s="512" t="str">
        <f ca="1">+'R4 Variations'!L229</f>
        <v/>
      </c>
      <c r="M229" s="448" t="str">
        <f ca="1">+'R4 Variations'!M229</f>
        <v/>
      </c>
      <c r="N229" s="448" t="str">
        <f ca="1">+'R4 Variations'!N229</f>
        <v/>
      </c>
    </row>
    <row r="230" spans="1:14" x14ac:dyDescent="0.2">
      <c r="A230" s="5"/>
      <c r="B230" s="249"/>
      <c r="C230" s="383" t="str">
        <f ca="1">+'R4 Variations'!C230</f>
        <v/>
      </c>
      <c r="D230" s="489">
        <f ca="1">IF(ISNUMBER('R4 Variations'!D230),+'R4 Variations'!D230*LU_Escalation,0)</f>
        <v>0</v>
      </c>
      <c r="E230" s="820">
        <f ca="1">IF(ISNUMBER('R4 Variations'!E230),+'R4 Variations'!E230*LU_Escalation,0)</f>
        <v>0</v>
      </c>
      <c r="F230" s="489">
        <f ca="1">IF(ISNUMBER('R4 Variations'!F230),+'R4 Variations'!F230*LU_Escalation,0)</f>
        <v>0</v>
      </c>
      <c r="G230" s="489">
        <f ca="1">IF(ISNUMBER('R4 Variations'!G230),+'R4 Variations'!G230*LU_Escalation,0)</f>
        <v>0</v>
      </c>
      <c r="H230" s="489">
        <f ca="1">IF(ISNUMBER('R4 Variations'!H230),+'R4 Variations'!H230*LU_Escalation,0)</f>
        <v>0</v>
      </c>
      <c r="I230" s="489">
        <f ca="1">IF(ISNUMBER('R4 Variations'!I230),+'R4 Variations'!I230*LU_Escalation,0)</f>
        <v>0</v>
      </c>
      <c r="J230" s="489">
        <f ca="1">IF(ISNUMBER('R4 Variations'!J230),+'R4 Variations'!J230*LU_Escalation,0)</f>
        <v>0</v>
      </c>
      <c r="K230" s="489">
        <f ca="1">IF(ISNUMBER('R4 Variations'!K230),+'R4 Variations'!K230*LU_Escalation,0)</f>
        <v>0</v>
      </c>
      <c r="L230" s="512" t="str">
        <f ca="1">+'R4 Variations'!L230</f>
        <v/>
      </c>
      <c r="M230" s="448" t="str">
        <f ca="1">+'R4 Variations'!M230</f>
        <v/>
      </c>
      <c r="N230" s="448" t="str">
        <f ca="1">+'R4 Variations'!N230</f>
        <v/>
      </c>
    </row>
    <row r="231" spans="1:14" x14ac:dyDescent="0.2">
      <c r="A231" s="5"/>
      <c r="B231" s="249"/>
      <c r="C231" s="383" t="str">
        <f ca="1">+'R4 Variations'!C231</f>
        <v/>
      </c>
      <c r="D231" s="489">
        <f ca="1">IF(ISNUMBER('R4 Variations'!D231),+'R4 Variations'!D231*LU_Escalation,0)</f>
        <v>0</v>
      </c>
      <c r="E231" s="820">
        <f ca="1">IF(ISNUMBER('R4 Variations'!E231),+'R4 Variations'!E231*LU_Escalation,0)</f>
        <v>0</v>
      </c>
      <c r="F231" s="489">
        <f ca="1">IF(ISNUMBER('R4 Variations'!F231),+'R4 Variations'!F231*LU_Escalation,0)</f>
        <v>0</v>
      </c>
      <c r="G231" s="489">
        <f ca="1">IF(ISNUMBER('R4 Variations'!G231),+'R4 Variations'!G231*LU_Escalation,0)</f>
        <v>0</v>
      </c>
      <c r="H231" s="489">
        <f ca="1">IF(ISNUMBER('R4 Variations'!H231),+'R4 Variations'!H231*LU_Escalation,0)</f>
        <v>0</v>
      </c>
      <c r="I231" s="489">
        <f ca="1">IF(ISNUMBER('R4 Variations'!I231),+'R4 Variations'!I231*LU_Escalation,0)</f>
        <v>0</v>
      </c>
      <c r="J231" s="489">
        <f ca="1">IF(ISNUMBER('R4 Variations'!J231),+'R4 Variations'!J231*LU_Escalation,0)</f>
        <v>0</v>
      </c>
      <c r="K231" s="489">
        <f ca="1">IF(ISNUMBER('R4 Variations'!K231),+'R4 Variations'!K231*LU_Escalation,0)</f>
        <v>0</v>
      </c>
      <c r="L231" s="512" t="str">
        <f ca="1">+'R4 Variations'!L231</f>
        <v/>
      </c>
      <c r="M231" s="448" t="str">
        <f ca="1">+'R4 Variations'!M231</f>
        <v/>
      </c>
      <c r="N231" s="448" t="str">
        <f ca="1">+'R4 Variations'!N231</f>
        <v/>
      </c>
    </row>
    <row r="232" spans="1:14" x14ac:dyDescent="0.2">
      <c r="A232" s="5"/>
      <c r="B232" s="249"/>
      <c r="C232" s="383" t="str">
        <f ca="1">+'R4 Variations'!C232</f>
        <v/>
      </c>
      <c r="D232" s="489">
        <f ca="1">IF(ISNUMBER('R4 Variations'!D232),+'R4 Variations'!D232*LU_Escalation,0)</f>
        <v>0</v>
      </c>
      <c r="E232" s="820">
        <f ca="1">IF(ISNUMBER('R4 Variations'!E232),+'R4 Variations'!E232*LU_Escalation,0)</f>
        <v>0</v>
      </c>
      <c r="F232" s="489">
        <f ca="1">IF(ISNUMBER('R4 Variations'!F232),+'R4 Variations'!F232*LU_Escalation,0)</f>
        <v>0</v>
      </c>
      <c r="G232" s="489">
        <f ca="1">IF(ISNUMBER('R4 Variations'!G232),+'R4 Variations'!G232*LU_Escalation,0)</f>
        <v>0</v>
      </c>
      <c r="H232" s="489">
        <f ca="1">IF(ISNUMBER('R4 Variations'!H232),+'R4 Variations'!H232*LU_Escalation,0)</f>
        <v>0</v>
      </c>
      <c r="I232" s="489">
        <f ca="1">IF(ISNUMBER('R4 Variations'!I232),+'R4 Variations'!I232*LU_Escalation,0)</f>
        <v>0</v>
      </c>
      <c r="J232" s="489">
        <f ca="1">IF(ISNUMBER('R4 Variations'!J232),+'R4 Variations'!J232*LU_Escalation,0)</f>
        <v>0</v>
      </c>
      <c r="K232" s="489">
        <f ca="1">IF(ISNUMBER('R4 Variations'!K232),+'R4 Variations'!K232*LU_Escalation,0)</f>
        <v>0</v>
      </c>
      <c r="L232" s="512" t="str">
        <f ca="1">+'R4 Variations'!L232</f>
        <v/>
      </c>
      <c r="M232" s="448" t="str">
        <f ca="1">+'R4 Variations'!M232</f>
        <v/>
      </c>
      <c r="N232" s="448" t="str">
        <f ca="1">+'R4 Variations'!N232</f>
        <v/>
      </c>
    </row>
    <row r="233" spans="1:14" x14ac:dyDescent="0.2">
      <c r="A233" s="5"/>
      <c r="B233" s="249"/>
      <c r="C233" s="383" t="str">
        <f ca="1">+'R4 Variations'!C233</f>
        <v/>
      </c>
      <c r="D233" s="489">
        <f ca="1">IF(ISNUMBER('R4 Variations'!D233),+'R4 Variations'!D233*LU_Escalation,0)</f>
        <v>0</v>
      </c>
      <c r="E233" s="820">
        <f ca="1">IF(ISNUMBER('R4 Variations'!E233),+'R4 Variations'!E233*LU_Escalation,0)</f>
        <v>0</v>
      </c>
      <c r="F233" s="489">
        <f ca="1">IF(ISNUMBER('R4 Variations'!F233),+'R4 Variations'!F233*LU_Escalation,0)</f>
        <v>0</v>
      </c>
      <c r="G233" s="489">
        <f ca="1">IF(ISNUMBER('R4 Variations'!G233),+'R4 Variations'!G233*LU_Escalation,0)</f>
        <v>0</v>
      </c>
      <c r="H233" s="489">
        <f ca="1">IF(ISNUMBER('R4 Variations'!H233),+'R4 Variations'!H233*LU_Escalation,0)</f>
        <v>0</v>
      </c>
      <c r="I233" s="489">
        <f ca="1">IF(ISNUMBER('R4 Variations'!I233),+'R4 Variations'!I233*LU_Escalation,0)</f>
        <v>0</v>
      </c>
      <c r="J233" s="489">
        <f ca="1">IF(ISNUMBER('R4 Variations'!J233),+'R4 Variations'!J233*LU_Escalation,0)</f>
        <v>0</v>
      </c>
      <c r="K233" s="489">
        <f ca="1">IF(ISNUMBER('R4 Variations'!K233),+'R4 Variations'!K233*LU_Escalation,0)</f>
        <v>0</v>
      </c>
      <c r="L233" s="512" t="str">
        <f ca="1">+'R4 Variations'!L233</f>
        <v/>
      </c>
      <c r="M233" s="448" t="str">
        <f ca="1">+'R4 Variations'!M233</f>
        <v/>
      </c>
      <c r="N233" s="448" t="str">
        <f ca="1">+'R4 Variations'!N233</f>
        <v/>
      </c>
    </row>
    <row r="234" spans="1:14" x14ac:dyDescent="0.2">
      <c r="A234" s="5"/>
      <c r="B234" s="249"/>
      <c r="C234" s="383" t="str">
        <f ca="1">+'R4 Variations'!C234</f>
        <v/>
      </c>
      <c r="D234" s="489">
        <f ca="1">IF(ISNUMBER('R4 Variations'!D234),+'R4 Variations'!D234*LU_Escalation,0)</f>
        <v>0</v>
      </c>
      <c r="E234" s="820">
        <f ca="1">IF(ISNUMBER('R4 Variations'!E234),+'R4 Variations'!E234*LU_Escalation,0)</f>
        <v>0</v>
      </c>
      <c r="F234" s="489">
        <f ca="1">IF(ISNUMBER('R4 Variations'!F234),+'R4 Variations'!F234*LU_Escalation,0)</f>
        <v>0</v>
      </c>
      <c r="G234" s="489">
        <f ca="1">IF(ISNUMBER('R4 Variations'!G234),+'R4 Variations'!G234*LU_Escalation,0)</f>
        <v>0</v>
      </c>
      <c r="H234" s="489">
        <f ca="1">IF(ISNUMBER('R4 Variations'!H234),+'R4 Variations'!H234*LU_Escalation,0)</f>
        <v>0</v>
      </c>
      <c r="I234" s="489">
        <f ca="1">IF(ISNUMBER('R4 Variations'!I234),+'R4 Variations'!I234*LU_Escalation,0)</f>
        <v>0</v>
      </c>
      <c r="J234" s="489">
        <f ca="1">IF(ISNUMBER('R4 Variations'!J234),+'R4 Variations'!J234*LU_Escalation,0)</f>
        <v>0</v>
      </c>
      <c r="K234" s="489">
        <f ca="1">IF(ISNUMBER('R4 Variations'!K234),+'R4 Variations'!K234*LU_Escalation,0)</f>
        <v>0</v>
      </c>
      <c r="L234" s="512" t="str">
        <f ca="1">+'R4 Variations'!L234</f>
        <v/>
      </c>
      <c r="M234" s="448" t="str">
        <f ca="1">+'R4 Variations'!M234</f>
        <v/>
      </c>
      <c r="N234" s="448" t="str">
        <f ca="1">+'R4 Variations'!N234</f>
        <v/>
      </c>
    </row>
    <row r="235" spans="1:14" x14ac:dyDescent="0.2">
      <c r="A235" s="5"/>
      <c r="B235" s="249"/>
      <c r="C235" s="383" t="str">
        <f ca="1">+'R4 Variations'!C235</f>
        <v/>
      </c>
      <c r="D235" s="489">
        <f ca="1">IF(ISNUMBER('R4 Variations'!D235),+'R4 Variations'!D235*LU_Escalation,0)</f>
        <v>0</v>
      </c>
      <c r="E235" s="820">
        <f ca="1">IF(ISNUMBER('R4 Variations'!E235),+'R4 Variations'!E235*LU_Escalation,0)</f>
        <v>0</v>
      </c>
      <c r="F235" s="489">
        <f ca="1">IF(ISNUMBER('R4 Variations'!F235),+'R4 Variations'!F235*LU_Escalation,0)</f>
        <v>0</v>
      </c>
      <c r="G235" s="489">
        <f ca="1">IF(ISNUMBER('R4 Variations'!G235),+'R4 Variations'!G235*LU_Escalation,0)</f>
        <v>0</v>
      </c>
      <c r="H235" s="489">
        <f ca="1">IF(ISNUMBER('R4 Variations'!H235),+'R4 Variations'!H235*LU_Escalation,0)</f>
        <v>0</v>
      </c>
      <c r="I235" s="489">
        <f ca="1">IF(ISNUMBER('R4 Variations'!I235),+'R4 Variations'!I235*LU_Escalation,0)</f>
        <v>0</v>
      </c>
      <c r="J235" s="489">
        <f ca="1">IF(ISNUMBER('R4 Variations'!J235),+'R4 Variations'!J235*LU_Escalation,0)</f>
        <v>0</v>
      </c>
      <c r="K235" s="489">
        <f ca="1">IF(ISNUMBER('R4 Variations'!K235),+'R4 Variations'!K235*LU_Escalation,0)</f>
        <v>0</v>
      </c>
      <c r="L235" s="512" t="str">
        <f ca="1">+'R4 Variations'!L235</f>
        <v/>
      </c>
      <c r="M235" s="448" t="str">
        <f ca="1">+'R4 Variations'!M235</f>
        <v/>
      </c>
      <c r="N235" s="448" t="str">
        <f ca="1">+'R4 Variations'!N235</f>
        <v/>
      </c>
    </row>
    <row r="236" spans="1:14" x14ac:dyDescent="0.2">
      <c r="A236" s="5"/>
      <c r="B236" s="249"/>
      <c r="C236" s="12"/>
      <c r="D236" s="489"/>
      <c r="E236" s="505"/>
      <c r="F236" s="489"/>
      <c r="G236" s="490"/>
      <c r="H236" s="490"/>
      <c r="I236" s="490"/>
      <c r="J236" s="490"/>
      <c r="K236" s="505"/>
      <c r="L236" s="512"/>
      <c r="M236" s="448"/>
      <c r="N236" s="448"/>
    </row>
    <row r="237" spans="1:14" x14ac:dyDescent="0.2">
      <c r="A237" s="5"/>
      <c r="B237" s="249" t="str">
        <f ca="1">+'I-4 History'!B178</f>
        <v>DA-20</v>
      </c>
      <c r="C237" s="14" t="str">
        <f ca="1">+'I-4 History'!C178</f>
        <v>N/A</v>
      </c>
      <c r="D237" s="489"/>
      <c r="E237" s="505"/>
      <c r="F237" s="489"/>
      <c r="G237" s="490"/>
      <c r="H237" s="490"/>
      <c r="I237" s="490"/>
      <c r="J237" s="490"/>
      <c r="K237" s="505"/>
      <c r="L237" s="512"/>
      <c r="M237" s="448"/>
      <c r="N237" s="448"/>
    </row>
    <row r="238" spans="1:14" x14ac:dyDescent="0.2">
      <c r="A238" s="5"/>
      <c r="B238" s="249"/>
      <c r="C238" s="383" t="str">
        <f ca="1">+'R4 Variations'!C238</f>
        <v>Step Change</v>
      </c>
      <c r="D238" s="489">
        <f ca="1">IF(ISNUMBER('R4 Variations'!D238),+'R4 Variations'!D238*LU_Escalation,0)</f>
        <v>0</v>
      </c>
      <c r="E238" s="820">
        <f ca="1">IF(ISNUMBER('R4 Variations'!E238),+'R4 Variations'!E238*LU_Escalation,0)</f>
        <v>0</v>
      </c>
      <c r="F238" s="489">
        <f ca="1">IF(ISNUMBER('R4 Variations'!F238),+'R4 Variations'!F238*LU_Escalation,0)</f>
        <v>0</v>
      </c>
      <c r="G238" s="489">
        <f ca="1">IF(ISNUMBER('R4 Variations'!G238),+'R4 Variations'!G238*LU_Escalation,0)</f>
        <v>0</v>
      </c>
      <c r="H238" s="489">
        <f ca="1">IF(ISNUMBER('R4 Variations'!H238),+'R4 Variations'!H238*LU_Escalation,0)</f>
        <v>0</v>
      </c>
      <c r="I238" s="489">
        <f ca="1">IF(ISNUMBER('R4 Variations'!I238),+'R4 Variations'!I238*LU_Escalation,0)</f>
        <v>0</v>
      </c>
      <c r="J238" s="489">
        <f ca="1">IF(ISNUMBER('R4 Variations'!J238),+'R4 Variations'!J238*LU_Escalation,0)</f>
        <v>0</v>
      </c>
      <c r="K238" s="489">
        <f ca="1">IF(ISNUMBER('R4 Variations'!K238),+'R4 Variations'!K238*LU_Escalation,0)</f>
        <v>0</v>
      </c>
      <c r="L238" s="512">
        <f ca="1">+'R4 Variations'!L238</f>
        <v>0</v>
      </c>
      <c r="M238" s="448">
        <f ca="1">+'R4 Variations'!M238</f>
        <v>0</v>
      </c>
      <c r="N238" s="448">
        <f ca="1">+'R4 Variations'!N238</f>
        <v>0</v>
      </c>
    </row>
    <row r="239" spans="1:14" x14ac:dyDescent="0.2">
      <c r="A239" s="5"/>
      <c r="B239" s="249"/>
      <c r="C239" s="383" t="str">
        <f ca="1">+'R4 Variations'!C239</f>
        <v/>
      </c>
      <c r="D239" s="489">
        <f ca="1">IF(ISNUMBER('R4 Variations'!D239),+'R4 Variations'!D239*LU_Escalation,0)</f>
        <v>0</v>
      </c>
      <c r="E239" s="820">
        <f ca="1">IF(ISNUMBER('R4 Variations'!E239),+'R4 Variations'!E239*LU_Escalation,0)</f>
        <v>0</v>
      </c>
      <c r="F239" s="489">
        <f ca="1">IF(ISNUMBER('R4 Variations'!F239),+'R4 Variations'!F239*LU_Escalation,0)</f>
        <v>0</v>
      </c>
      <c r="G239" s="489">
        <f ca="1">IF(ISNUMBER('R4 Variations'!G239),+'R4 Variations'!G239*LU_Escalation,0)</f>
        <v>0</v>
      </c>
      <c r="H239" s="489">
        <f ca="1">IF(ISNUMBER('R4 Variations'!H239),+'R4 Variations'!H239*LU_Escalation,0)</f>
        <v>0</v>
      </c>
      <c r="I239" s="489">
        <f ca="1">IF(ISNUMBER('R4 Variations'!I239),+'R4 Variations'!I239*LU_Escalation,0)</f>
        <v>0</v>
      </c>
      <c r="J239" s="489">
        <f ca="1">IF(ISNUMBER('R4 Variations'!J239),+'R4 Variations'!J239*LU_Escalation,0)</f>
        <v>0</v>
      </c>
      <c r="K239" s="489">
        <f ca="1">IF(ISNUMBER('R4 Variations'!K239),+'R4 Variations'!K239*LU_Escalation,0)</f>
        <v>0</v>
      </c>
      <c r="L239" s="512" t="str">
        <f ca="1">+'R4 Variations'!L239</f>
        <v/>
      </c>
      <c r="M239" s="448" t="str">
        <f ca="1">+'R4 Variations'!M239</f>
        <v/>
      </c>
      <c r="N239" s="448" t="str">
        <f ca="1">+'R4 Variations'!N239</f>
        <v/>
      </c>
    </row>
    <row r="240" spans="1:14" x14ac:dyDescent="0.2">
      <c r="A240" s="5"/>
      <c r="B240" s="249"/>
      <c r="C240" s="383" t="str">
        <f ca="1">+'R4 Variations'!C240</f>
        <v/>
      </c>
      <c r="D240" s="489">
        <f ca="1">IF(ISNUMBER('R4 Variations'!D240),+'R4 Variations'!D240*LU_Escalation,0)</f>
        <v>0</v>
      </c>
      <c r="E240" s="820">
        <f ca="1">IF(ISNUMBER('R4 Variations'!E240),+'R4 Variations'!E240*LU_Escalation,0)</f>
        <v>0</v>
      </c>
      <c r="F240" s="489">
        <f ca="1">IF(ISNUMBER('R4 Variations'!F240),+'R4 Variations'!F240*LU_Escalation,0)</f>
        <v>0</v>
      </c>
      <c r="G240" s="489">
        <f ca="1">IF(ISNUMBER('R4 Variations'!G240),+'R4 Variations'!G240*LU_Escalation,0)</f>
        <v>0</v>
      </c>
      <c r="H240" s="489">
        <f ca="1">IF(ISNUMBER('R4 Variations'!H240),+'R4 Variations'!H240*LU_Escalation,0)</f>
        <v>0</v>
      </c>
      <c r="I240" s="489">
        <f ca="1">IF(ISNUMBER('R4 Variations'!I240),+'R4 Variations'!I240*LU_Escalation,0)</f>
        <v>0</v>
      </c>
      <c r="J240" s="489">
        <f ca="1">IF(ISNUMBER('R4 Variations'!J240),+'R4 Variations'!J240*LU_Escalation,0)</f>
        <v>0</v>
      </c>
      <c r="K240" s="489">
        <f ca="1">IF(ISNUMBER('R4 Variations'!K240),+'R4 Variations'!K240*LU_Escalation,0)</f>
        <v>0</v>
      </c>
      <c r="L240" s="512" t="str">
        <f ca="1">+'R4 Variations'!L240</f>
        <v/>
      </c>
      <c r="M240" s="448" t="str">
        <f ca="1">+'R4 Variations'!M240</f>
        <v/>
      </c>
      <c r="N240" s="448" t="str">
        <f ca="1">+'R4 Variations'!N240</f>
        <v/>
      </c>
    </row>
    <row r="241" spans="1:14" x14ac:dyDescent="0.2">
      <c r="A241" s="5"/>
      <c r="B241" s="249"/>
      <c r="C241" s="383" t="str">
        <f ca="1">+'R4 Variations'!C241</f>
        <v/>
      </c>
      <c r="D241" s="489">
        <f ca="1">IF(ISNUMBER('R4 Variations'!D241),+'R4 Variations'!D241*LU_Escalation,0)</f>
        <v>0</v>
      </c>
      <c r="E241" s="820">
        <f ca="1">IF(ISNUMBER('R4 Variations'!E241),+'R4 Variations'!E241*LU_Escalation,0)</f>
        <v>0</v>
      </c>
      <c r="F241" s="489">
        <f ca="1">IF(ISNUMBER('R4 Variations'!F241),+'R4 Variations'!F241*LU_Escalation,0)</f>
        <v>0</v>
      </c>
      <c r="G241" s="489">
        <f ca="1">IF(ISNUMBER('R4 Variations'!G241),+'R4 Variations'!G241*LU_Escalation,0)</f>
        <v>0</v>
      </c>
      <c r="H241" s="489">
        <f ca="1">IF(ISNUMBER('R4 Variations'!H241),+'R4 Variations'!H241*LU_Escalation,0)</f>
        <v>0</v>
      </c>
      <c r="I241" s="489">
        <f ca="1">IF(ISNUMBER('R4 Variations'!I241),+'R4 Variations'!I241*LU_Escalation,0)</f>
        <v>0</v>
      </c>
      <c r="J241" s="489">
        <f ca="1">IF(ISNUMBER('R4 Variations'!J241),+'R4 Variations'!J241*LU_Escalation,0)</f>
        <v>0</v>
      </c>
      <c r="K241" s="489">
        <f ca="1">IF(ISNUMBER('R4 Variations'!K241),+'R4 Variations'!K241*LU_Escalation,0)</f>
        <v>0</v>
      </c>
      <c r="L241" s="512" t="str">
        <f ca="1">+'R4 Variations'!L241</f>
        <v/>
      </c>
      <c r="M241" s="448" t="str">
        <f ca="1">+'R4 Variations'!M241</f>
        <v/>
      </c>
      <c r="N241" s="448" t="str">
        <f ca="1">+'R4 Variations'!N241</f>
        <v/>
      </c>
    </row>
    <row r="242" spans="1:14" x14ac:dyDescent="0.2">
      <c r="A242" s="5"/>
      <c r="B242" s="249"/>
      <c r="C242" s="383" t="str">
        <f ca="1">+'R4 Variations'!C242</f>
        <v/>
      </c>
      <c r="D242" s="489">
        <f ca="1">IF(ISNUMBER('R4 Variations'!D242),+'R4 Variations'!D242*LU_Escalation,0)</f>
        <v>0</v>
      </c>
      <c r="E242" s="820">
        <f ca="1">IF(ISNUMBER('R4 Variations'!E242),+'R4 Variations'!E242*LU_Escalation,0)</f>
        <v>0</v>
      </c>
      <c r="F242" s="489">
        <f ca="1">IF(ISNUMBER('R4 Variations'!F242),+'R4 Variations'!F242*LU_Escalation,0)</f>
        <v>0</v>
      </c>
      <c r="G242" s="489">
        <f ca="1">IF(ISNUMBER('R4 Variations'!G242),+'R4 Variations'!G242*LU_Escalation,0)</f>
        <v>0</v>
      </c>
      <c r="H242" s="489">
        <f ca="1">IF(ISNUMBER('R4 Variations'!H242),+'R4 Variations'!H242*LU_Escalation,0)</f>
        <v>0</v>
      </c>
      <c r="I242" s="489">
        <f ca="1">IF(ISNUMBER('R4 Variations'!I242),+'R4 Variations'!I242*LU_Escalation,0)</f>
        <v>0</v>
      </c>
      <c r="J242" s="489">
        <f ca="1">IF(ISNUMBER('R4 Variations'!J242),+'R4 Variations'!J242*LU_Escalation,0)</f>
        <v>0</v>
      </c>
      <c r="K242" s="489">
        <f ca="1">IF(ISNUMBER('R4 Variations'!K242),+'R4 Variations'!K242*LU_Escalation,0)</f>
        <v>0</v>
      </c>
      <c r="L242" s="512" t="str">
        <f ca="1">+'R4 Variations'!L242</f>
        <v/>
      </c>
      <c r="M242" s="448" t="str">
        <f ca="1">+'R4 Variations'!M242</f>
        <v/>
      </c>
      <c r="N242" s="448" t="str">
        <f ca="1">+'R4 Variations'!N242</f>
        <v/>
      </c>
    </row>
    <row r="243" spans="1:14" x14ac:dyDescent="0.2">
      <c r="A243" s="5"/>
      <c r="B243" s="249"/>
      <c r="C243" s="383" t="str">
        <f ca="1">+'R4 Variations'!C243</f>
        <v/>
      </c>
      <c r="D243" s="489">
        <f ca="1">IF(ISNUMBER('R4 Variations'!D243),+'R4 Variations'!D243*LU_Escalation,0)</f>
        <v>0</v>
      </c>
      <c r="E243" s="820">
        <f ca="1">IF(ISNUMBER('R4 Variations'!E243),+'R4 Variations'!E243*LU_Escalation,0)</f>
        <v>0</v>
      </c>
      <c r="F243" s="489">
        <f ca="1">IF(ISNUMBER('R4 Variations'!F243),+'R4 Variations'!F243*LU_Escalation,0)</f>
        <v>0</v>
      </c>
      <c r="G243" s="489">
        <f ca="1">IF(ISNUMBER('R4 Variations'!G243),+'R4 Variations'!G243*LU_Escalation,0)</f>
        <v>0</v>
      </c>
      <c r="H243" s="489">
        <f ca="1">IF(ISNUMBER('R4 Variations'!H243),+'R4 Variations'!H243*LU_Escalation,0)</f>
        <v>0</v>
      </c>
      <c r="I243" s="489">
        <f ca="1">IF(ISNUMBER('R4 Variations'!I243),+'R4 Variations'!I243*LU_Escalation,0)</f>
        <v>0</v>
      </c>
      <c r="J243" s="489">
        <f ca="1">IF(ISNUMBER('R4 Variations'!J243),+'R4 Variations'!J243*LU_Escalation,0)</f>
        <v>0</v>
      </c>
      <c r="K243" s="489">
        <f ca="1">IF(ISNUMBER('R4 Variations'!K243),+'R4 Variations'!K243*LU_Escalation,0)</f>
        <v>0</v>
      </c>
      <c r="L243" s="512" t="str">
        <f ca="1">+'R4 Variations'!L243</f>
        <v/>
      </c>
      <c r="M243" s="448" t="str">
        <f ca="1">+'R4 Variations'!M243</f>
        <v/>
      </c>
      <c r="N243" s="448" t="str">
        <f ca="1">+'R4 Variations'!N243</f>
        <v/>
      </c>
    </row>
    <row r="244" spans="1:14" x14ac:dyDescent="0.2">
      <c r="A244" s="5"/>
      <c r="B244" s="249"/>
      <c r="C244" s="383" t="str">
        <f ca="1">+'R4 Variations'!C244</f>
        <v/>
      </c>
      <c r="D244" s="489">
        <f ca="1">IF(ISNUMBER('R4 Variations'!D244),+'R4 Variations'!D244*LU_Escalation,0)</f>
        <v>0</v>
      </c>
      <c r="E244" s="820">
        <f ca="1">IF(ISNUMBER('R4 Variations'!E244),+'R4 Variations'!E244*LU_Escalation,0)</f>
        <v>0</v>
      </c>
      <c r="F244" s="489">
        <f ca="1">IF(ISNUMBER('R4 Variations'!F244),+'R4 Variations'!F244*LU_Escalation,0)</f>
        <v>0</v>
      </c>
      <c r="G244" s="489">
        <f ca="1">IF(ISNUMBER('R4 Variations'!G244),+'R4 Variations'!G244*LU_Escalation,0)</f>
        <v>0</v>
      </c>
      <c r="H244" s="489">
        <f ca="1">IF(ISNUMBER('R4 Variations'!H244),+'R4 Variations'!H244*LU_Escalation,0)</f>
        <v>0</v>
      </c>
      <c r="I244" s="489">
        <f ca="1">IF(ISNUMBER('R4 Variations'!I244),+'R4 Variations'!I244*LU_Escalation,0)</f>
        <v>0</v>
      </c>
      <c r="J244" s="489">
        <f ca="1">IF(ISNUMBER('R4 Variations'!J244),+'R4 Variations'!J244*LU_Escalation,0)</f>
        <v>0</v>
      </c>
      <c r="K244" s="489">
        <f ca="1">IF(ISNUMBER('R4 Variations'!K244),+'R4 Variations'!K244*LU_Escalation,0)</f>
        <v>0</v>
      </c>
      <c r="L244" s="512" t="str">
        <f ca="1">+'R4 Variations'!L244</f>
        <v/>
      </c>
      <c r="M244" s="448" t="str">
        <f ca="1">+'R4 Variations'!M244</f>
        <v/>
      </c>
      <c r="N244" s="448" t="str">
        <f ca="1">+'R4 Variations'!N244</f>
        <v/>
      </c>
    </row>
    <row r="245" spans="1:14" x14ac:dyDescent="0.2">
      <c r="A245" s="5"/>
      <c r="B245" s="249"/>
      <c r="C245" s="383" t="str">
        <f ca="1">+'R4 Variations'!C245</f>
        <v/>
      </c>
      <c r="D245" s="489">
        <f ca="1">IF(ISNUMBER('R4 Variations'!D245),+'R4 Variations'!D245*LU_Escalation,0)</f>
        <v>0</v>
      </c>
      <c r="E245" s="820">
        <f ca="1">IF(ISNUMBER('R4 Variations'!E245),+'R4 Variations'!E245*LU_Escalation,0)</f>
        <v>0</v>
      </c>
      <c r="F245" s="489">
        <f ca="1">IF(ISNUMBER('R4 Variations'!F245),+'R4 Variations'!F245*LU_Escalation,0)</f>
        <v>0</v>
      </c>
      <c r="G245" s="489">
        <f ca="1">IF(ISNUMBER('R4 Variations'!G245),+'R4 Variations'!G245*LU_Escalation,0)</f>
        <v>0</v>
      </c>
      <c r="H245" s="489">
        <f ca="1">IF(ISNUMBER('R4 Variations'!H245),+'R4 Variations'!H245*LU_Escalation,0)</f>
        <v>0</v>
      </c>
      <c r="I245" s="489">
        <f ca="1">IF(ISNUMBER('R4 Variations'!I245),+'R4 Variations'!I245*LU_Escalation,0)</f>
        <v>0</v>
      </c>
      <c r="J245" s="489">
        <f ca="1">IF(ISNUMBER('R4 Variations'!J245),+'R4 Variations'!J245*LU_Escalation,0)</f>
        <v>0</v>
      </c>
      <c r="K245" s="489">
        <f ca="1">IF(ISNUMBER('R4 Variations'!K245),+'R4 Variations'!K245*LU_Escalation,0)</f>
        <v>0</v>
      </c>
      <c r="L245" s="512" t="str">
        <f ca="1">+'R4 Variations'!L245</f>
        <v/>
      </c>
      <c r="M245" s="448" t="str">
        <f ca="1">+'R4 Variations'!M245</f>
        <v/>
      </c>
      <c r="N245" s="448" t="str">
        <f ca="1">+'R4 Variations'!N245</f>
        <v/>
      </c>
    </row>
    <row r="246" spans="1:14" x14ac:dyDescent="0.2">
      <c r="A246" s="5"/>
      <c r="B246" s="249"/>
      <c r="C246" s="383" t="str">
        <f ca="1">+'R4 Variations'!C246</f>
        <v/>
      </c>
      <c r="D246" s="489">
        <f ca="1">IF(ISNUMBER('R4 Variations'!D246),+'R4 Variations'!D246*LU_Escalation,0)</f>
        <v>0</v>
      </c>
      <c r="E246" s="820">
        <f ca="1">IF(ISNUMBER('R4 Variations'!E246),+'R4 Variations'!E246*LU_Escalation,0)</f>
        <v>0</v>
      </c>
      <c r="F246" s="489">
        <f ca="1">IF(ISNUMBER('R4 Variations'!F246),+'R4 Variations'!F246*LU_Escalation,0)</f>
        <v>0</v>
      </c>
      <c r="G246" s="489">
        <f ca="1">IF(ISNUMBER('R4 Variations'!G246),+'R4 Variations'!G246*LU_Escalation,0)</f>
        <v>0</v>
      </c>
      <c r="H246" s="489">
        <f ca="1">IF(ISNUMBER('R4 Variations'!H246),+'R4 Variations'!H246*LU_Escalation,0)</f>
        <v>0</v>
      </c>
      <c r="I246" s="489">
        <f ca="1">IF(ISNUMBER('R4 Variations'!I246),+'R4 Variations'!I246*LU_Escalation,0)</f>
        <v>0</v>
      </c>
      <c r="J246" s="489">
        <f ca="1">IF(ISNUMBER('R4 Variations'!J246),+'R4 Variations'!J246*LU_Escalation,0)</f>
        <v>0</v>
      </c>
      <c r="K246" s="489">
        <f ca="1">IF(ISNUMBER('R4 Variations'!K246),+'R4 Variations'!K246*LU_Escalation,0)</f>
        <v>0</v>
      </c>
      <c r="L246" s="512" t="str">
        <f ca="1">+'R4 Variations'!L246</f>
        <v/>
      </c>
      <c r="M246" s="448" t="str">
        <f ca="1">+'R4 Variations'!M246</f>
        <v/>
      </c>
      <c r="N246" s="448" t="str">
        <f ca="1">+'R4 Variations'!N246</f>
        <v/>
      </c>
    </row>
    <row r="247" spans="1:14" x14ac:dyDescent="0.2">
      <c r="A247" s="5"/>
      <c r="B247" s="249"/>
      <c r="C247" s="383" t="str">
        <f ca="1">+'R4 Variations'!C247</f>
        <v/>
      </c>
      <c r="D247" s="489">
        <f ca="1">IF(ISNUMBER('R4 Variations'!D247),+'R4 Variations'!D247*LU_Escalation,0)</f>
        <v>0</v>
      </c>
      <c r="E247" s="820">
        <f ca="1">IF(ISNUMBER('R4 Variations'!E247),+'R4 Variations'!E247*LU_Escalation,0)</f>
        <v>0</v>
      </c>
      <c r="F247" s="489">
        <f ca="1">IF(ISNUMBER('R4 Variations'!F247),+'R4 Variations'!F247*LU_Escalation,0)</f>
        <v>0</v>
      </c>
      <c r="G247" s="489">
        <f ca="1">IF(ISNUMBER('R4 Variations'!G247),+'R4 Variations'!G247*LU_Escalation,0)</f>
        <v>0</v>
      </c>
      <c r="H247" s="489">
        <f ca="1">IF(ISNUMBER('R4 Variations'!H247),+'R4 Variations'!H247*LU_Escalation,0)</f>
        <v>0</v>
      </c>
      <c r="I247" s="489">
        <f ca="1">IF(ISNUMBER('R4 Variations'!I247),+'R4 Variations'!I247*LU_Escalation,0)</f>
        <v>0</v>
      </c>
      <c r="J247" s="489">
        <f ca="1">IF(ISNUMBER('R4 Variations'!J247),+'R4 Variations'!J247*LU_Escalation,0)</f>
        <v>0</v>
      </c>
      <c r="K247" s="489">
        <f ca="1">IF(ISNUMBER('R4 Variations'!K247),+'R4 Variations'!K247*LU_Escalation,0)</f>
        <v>0</v>
      </c>
      <c r="L247" s="512" t="str">
        <f ca="1">+'R4 Variations'!L247</f>
        <v/>
      </c>
      <c r="M247" s="448" t="str">
        <f ca="1">+'R4 Variations'!M247</f>
        <v/>
      </c>
      <c r="N247" s="448" t="str">
        <f ca="1">+'R4 Variations'!N247</f>
        <v/>
      </c>
    </row>
    <row r="248" spans="1:14" x14ac:dyDescent="0.2">
      <c r="A248" s="5"/>
      <c r="B248" s="249"/>
      <c r="C248" s="12"/>
      <c r="D248" s="489"/>
      <c r="E248" s="505"/>
      <c r="F248" s="489"/>
      <c r="G248" s="490"/>
      <c r="H248" s="490"/>
      <c r="I248" s="490"/>
      <c r="J248" s="490"/>
      <c r="K248" s="505"/>
      <c r="L248" s="512"/>
      <c r="M248" s="448"/>
      <c r="N248" s="448"/>
    </row>
    <row r="249" spans="1:14" x14ac:dyDescent="0.2">
      <c r="A249" s="5"/>
      <c r="B249" s="249" t="str">
        <f ca="1">+'I-4 History'!B187</f>
        <v>DA-21</v>
      </c>
      <c r="C249" s="14" t="str">
        <f ca="1">+'I-4 History'!C187</f>
        <v>N/A</v>
      </c>
      <c r="D249" s="489"/>
      <c r="E249" s="505"/>
      <c r="F249" s="489"/>
      <c r="G249" s="490"/>
      <c r="H249" s="490"/>
      <c r="I249" s="490"/>
      <c r="J249" s="490"/>
      <c r="K249" s="505"/>
      <c r="L249" s="512"/>
      <c r="M249" s="448"/>
      <c r="N249" s="448"/>
    </row>
    <row r="250" spans="1:14" x14ac:dyDescent="0.2">
      <c r="A250" s="5"/>
      <c r="B250" s="249"/>
      <c r="C250" s="383">
        <f ca="1">+'R4 Variations'!C250</f>
        <v>0</v>
      </c>
      <c r="D250" s="489">
        <f ca="1">IF(ISNUMBER('R4 Variations'!D250),+'R4 Variations'!D250*LU_Escalation,0)</f>
        <v>0</v>
      </c>
      <c r="E250" s="820">
        <f ca="1">IF(ISNUMBER('R4 Variations'!E250),+'R4 Variations'!E250*LU_Escalation,0)</f>
        <v>0</v>
      </c>
      <c r="F250" s="489">
        <f ca="1">IF(ISNUMBER('R4 Variations'!F250),+'R4 Variations'!F250*LU_Escalation,0)</f>
        <v>0</v>
      </c>
      <c r="G250" s="489">
        <f ca="1">IF(ISNUMBER('R4 Variations'!G250),+'R4 Variations'!G250*LU_Escalation,0)</f>
        <v>0</v>
      </c>
      <c r="H250" s="489">
        <f ca="1">IF(ISNUMBER('R4 Variations'!H250),+'R4 Variations'!H250*LU_Escalation,0)</f>
        <v>0</v>
      </c>
      <c r="I250" s="489">
        <f ca="1">IF(ISNUMBER('R4 Variations'!I250),+'R4 Variations'!I250*LU_Escalation,0)</f>
        <v>0</v>
      </c>
      <c r="J250" s="489">
        <f ca="1">IF(ISNUMBER('R4 Variations'!J250),+'R4 Variations'!J250*LU_Escalation,0)</f>
        <v>0</v>
      </c>
      <c r="K250" s="489">
        <f ca="1">IF(ISNUMBER('R4 Variations'!K250),+'R4 Variations'!K250*LU_Escalation,0)</f>
        <v>0</v>
      </c>
      <c r="L250" s="512">
        <f ca="1">+'R4 Variations'!L250</f>
        <v>0</v>
      </c>
      <c r="M250" s="448">
        <f ca="1">+'R4 Variations'!M250</f>
        <v>0</v>
      </c>
      <c r="N250" s="448">
        <f ca="1">+'R4 Variations'!N250</f>
        <v>0</v>
      </c>
    </row>
    <row r="251" spans="1:14" x14ac:dyDescent="0.2">
      <c r="A251" s="5"/>
      <c r="B251" s="249"/>
      <c r="C251" s="383" t="str">
        <f ca="1">+'R4 Variations'!C251</f>
        <v/>
      </c>
      <c r="D251" s="489">
        <f ca="1">IF(ISNUMBER('R4 Variations'!D251),+'R4 Variations'!D251*LU_Escalation,0)</f>
        <v>0</v>
      </c>
      <c r="E251" s="820">
        <f ca="1">IF(ISNUMBER('R4 Variations'!E251),+'R4 Variations'!E251*LU_Escalation,0)</f>
        <v>0</v>
      </c>
      <c r="F251" s="489">
        <f ca="1">IF(ISNUMBER('R4 Variations'!F251),+'R4 Variations'!F251*LU_Escalation,0)</f>
        <v>0</v>
      </c>
      <c r="G251" s="489">
        <f ca="1">IF(ISNUMBER('R4 Variations'!G251),+'R4 Variations'!G251*LU_Escalation,0)</f>
        <v>0</v>
      </c>
      <c r="H251" s="489">
        <f ca="1">IF(ISNUMBER('R4 Variations'!H251),+'R4 Variations'!H251*LU_Escalation,0)</f>
        <v>0</v>
      </c>
      <c r="I251" s="489">
        <f ca="1">IF(ISNUMBER('R4 Variations'!I251),+'R4 Variations'!I251*LU_Escalation,0)</f>
        <v>0</v>
      </c>
      <c r="J251" s="489">
        <f ca="1">IF(ISNUMBER('R4 Variations'!J251),+'R4 Variations'!J251*LU_Escalation,0)</f>
        <v>0</v>
      </c>
      <c r="K251" s="489">
        <f ca="1">IF(ISNUMBER('R4 Variations'!K251),+'R4 Variations'!K251*LU_Escalation,0)</f>
        <v>0</v>
      </c>
      <c r="L251" s="512" t="str">
        <f ca="1">+'R4 Variations'!L251</f>
        <v/>
      </c>
      <c r="M251" s="448" t="str">
        <f ca="1">+'R4 Variations'!M251</f>
        <v/>
      </c>
      <c r="N251" s="448" t="str">
        <f ca="1">+'R4 Variations'!N251</f>
        <v/>
      </c>
    </row>
    <row r="252" spans="1:14" x14ac:dyDescent="0.2">
      <c r="A252" s="5"/>
      <c r="B252" s="249"/>
      <c r="C252" s="383" t="str">
        <f ca="1">+'R4 Variations'!C252</f>
        <v/>
      </c>
      <c r="D252" s="489">
        <f ca="1">IF(ISNUMBER('R4 Variations'!D252),+'R4 Variations'!D252*LU_Escalation,0)</f>
        <v>0</v>
      </c>
      <c r="E252" s="820">
        <f ca="1">IF(ISNUMBER('R4 Variations'!E252),+'R4 Variations'!E252*LU_Escalation,0)</f>
        <v>0</v>
      </c>
      <c r="F252" s="489">
        <f ca="1">IF(ISNUMBER('R4 Variations'!F252),+'R4 Variations'!F252*LU_Escalation,0)</f>
        <v>0</v>
      </c>
      <c r="G252" s="489">
        <f ca="1">IF(ISNUMBER('R4 Variations'!G252),+'R4 Variations'!G252*LU_Escalation,0)</f>
        <v>0</v>
      </c>
      <c r="H252" s="489">
        <f ca="1">IF(ISNUMBER('R4 Variations'!H252),+'R4 Variations'!H252*LU_Escalation,0)</f>
        <v>0</v>
      </c>
      <c r="I252" s="489">
        <f ca="1">IF(ISNUMBER('R4 Variations'!I252),+'R4 Variations'!I252*LU_Escalation,0)</f>
        <v>0</v>
      </c>
      <c r="J252" s="489">
        <f ca="1">IF(ISNUMBER('R4 Variations'!J252),+'R4 Variations'!J252*LU_Escalation,0)</f>
        <v>0</v>
      </c>
      <c r="K252" s="489">
        <f ca="1">IF(ISNUMBER('R4 Variations'!K252),+'R4 Variations'!K252*LU_Escalation,0)</f>
        <v>0</v>
      </c>
      <c r="L252" s="512" t="str">
        <f ca="1">+'R4 Variations'!L252</f>
        <v/>
      </c>
      <c r="M252" s="448" t="str">
        <f ca="1">+'R4 Variations'!M252</f>
        <v/>
      </c>
      <c r="N252" s="448" t="str">
        <f ca="1">+'R4 Variations'!N252</f>
        <v/>
      </c>
    </row>
    <row r="253" spans="1:14" x14ac:dyDescent="0.2">
      <c r="A253" s="5"/>
      <c r="B253" s="249"/>
      <c r="C253" s="383" t="str">
        <f ca="1">+'R4 Variations'!C253</f>
        <v/>
      </c>
      <c r="D253" s="489">
        <f ca="1">IF(ISNUMBER('R4 Variations'!D253),+'R4 Variations'!D253*LU_Escalation,0)</f>
        <v>0</v>
      </c>
      <c r="E253" s="820">
        <f ca="1">IF(ISNUMBER('R4 Variations'!E253),+'R4 Variations'!E253*LU_Escalation,0)</f>
        <v>0</v>
      </c>
      <c r="F253" s="489">
        <f ca="1">IF(ISNUMBER('R4 Variations'!F253),+'R4 Variations'!F253*LU_Escalation,0)</f>
        <v>0</v>
      </c>
      <c r="G253" s="489">
        <f ca="1">IF(ISNUMBER('R4 Variations'!G253),+'R4 Variations'!G253*LU_Escalation,0)</f>
        <v>0</v>
      </c>
      <c r="H253" s="489">
        <f ca="1">IF(ISNUMBER('R4 Variations'!H253),+'R4 Variations'!H253*LU_Escalation,0)</f>
        <v>0</v>
      </c>
      <c r="I253" s="489">
        <f ca="1">IF(ISNUMBER('R4 Variations'!I253),+'R4 Variations'!I253*LU_Escalation,0)</f>
        <v>0</v>
      </c>
      <c r="J253" s="489">
        <f ca="1">IF(ISNUMBER('R4 Variations'!J253),+'R4 Variations'!J253*LU_Escalation,0)</f>
        <v>0</v>
      </c>
      <c r="K253" s="489">
        <f ca="1">IF(ISNUMBER('R4 Variations'!K253),+'R4 Variations'!K253*LU_Escalation,0)</f>
        <v>0</v>
      </c>
      <c r="L253" s="512" t="str">
        <f ca="1">+'R4 Variations'!L253</f>
        <v/>
      </c>
      <c r="M253" s="448" t="str">
        <f ca="1">+'R4 Variations'!M253</f>
        <v/>
      </c>
      <c r="N253" s="448" t="str">
        <f ca="1">+'R4 Variations'!N253</f>
        <v/>
      </c>
    </row>
    <row r="254" spans="1:14" x14ac:dyDescent="0.2">
      <c r="A254" s="5"/>
      <c r="B254" s="249"/>
      <c r="C254" s="383" t="str">
        <f ca="1">+'R4 Variations'!C254</f>
        <v/>
      </c>
      <c r="D254" s="489">
        <f ca="1">IF(ISNUMBER('R4 Variations'!D254),+'R4 Variations'!D254*LU_Escalation,0)</f>
        <v>0</v>
      </c>
      <c r="E254" s="820">
        <f ca="1">IF(ISNUMBER('R4 Variations'!E254),+'R4 Variations'!E254*LU_Escalation,0)</f>
        <v>0</v>
      </c>
      <c r="F254" s="489">
        <f ca="1">IF(ISNUMBER('R4 Variations'!F254),+'R4 Variations'!F254*LU_Escalation,0)</f>
        <v>0</v>
      </c>
      <c r="G254" s="489">
        <f ca="1">IF(ISNUMBER('R4 Variations'!G254),+'R4 Variations'!G254*LU_Escalation,0)</f>
        <v>0</v>
      </c>
      <c r="H254" s="489">
        <f ca="1">IF(ISNUMBER('R4 Variations'!H254),+'R4 Variations'!H254*LU_Escalation,0)</f>
        <v>0</v>
      </c>
      <c r="I254" s="489">
        <f ca="1">IF(ISNUMBER('R4 Variations'!I254),+'R4 Variations'!I254*LU_Escalation,0)</f>
        <v>0</v>
      </c>
      <c r="J254" s="489">
        <f ca="1">IF(ISNUMBER('R4 Variations'!J254),+'R4 Variations'!J254*LU_Escalation,0)</f>
        <v>0</v>
      </c>
      <c r="K254" s="489">
        <f ca="1">IF(ISNUMBER('R4 Variations'!K254),+'R4 Variations'!K254*LU_Escalation,0)</f>
        <v>0</v>
      </c>
      <c r="L254" s="512" t="str">
        <f ca="1">+'R4 Variations'!L254</f>
        <v/>
      </c>
      <c r="M254" s="448" t="str">
        <f ca="1">+'R4 Variations'!M254</f>
        <v/>
      </c>
      <c r="N254" s="448" t="str">
        <f ca="1">+'R4 Variations'!N254</f>
        <v/>
      </c>
    </row>
    <row r="255" spans="1:14" x14ac:dyDescent="0.2">
      <c r="A255" s="5"/>
      <c r="B255" s="249"/>
      <c r="C255" s="383" t="str">
        <f ca="1">+'R4 Variations'!C255</f>
        <v/>
      </c>
      <c r="D255" s="489">
        <f ca="1">IF(ISNUMBER('R4 Variations'!D255),+'R4 Variations'!D255*LU_Escalation,0)</f>
        <v>0</v>
      </c>
      <c r="E255" s="820">
        <f ca="1">IF(ISNUMBER('R4 Variations'!E255),+'R4 Variations'!E255*LU_Escalation,0)</f>
        <v>0</v>
      </c>
      <c r="F255" s="489">
        <f ca="1">IF(ISNUMBER('R4 Variations'!F255),+'R4 Variations'!F255*LU_Escalation,0)</f>
        <v>0</v>
      </c>
      <c r="G255" s="489">
        <f ca="1">IF(ISNUMBER('R4 Variations'!G255),+'R4 Variations'!G255*LU_Escalation,0)</f>
        <v>0</v>
      </c>
      <c r="H255" s="489">
        <f ca="1">IF(ISNUMBER('R4 Variations'!H255),+'R4 Variations'!H255*LU_Escalation,0)</f>
        <v>0</v>
      </c>
      <c r="I255" s="489">
        <f ca="1">IF(ISNUMBER('R4 Variations'!I255),+'R4 Variations'!I255*LU_Escalation,0)</f>
        <v>0</v>
      </c>
      <c r="J255" s="489">
        <f ca="1">IF(ISNUMBER('R4 Variations'!J255),+'R4 Variations'!J255*LU_Escalation,0)</f>
        <v>0</v>
      </c>
      <c r="K255" s="489">
        <f ca="1">IF(ISNUMBER('R4 Variations'!K255),+'R4 Variations'!K255*LU_Escalation,0)</f>
        <v>0</v>
      </c>
      <c r="L255" s="512" t="str">
        <f ca="1">+'R4 Variations'!L255</f>
        <v/>
      </c>
      <c r="M255" s="448" t="str">
        <f ca="1">+'R4 Variations'!M255</f>
        <v/>
      </c>
      <c r="N255" s="448" t="str">
        <f ca="1">+'R4 Variations'!N255</f>
        <v/>
      </c>
    </row>
    <row r="256" spans="1:14" x14ac:dyDescent="0.2">
      <c r="A256" s="5"/>
      <c r="B256" s="249"/>
      <c r="C256" s="383" t="str">
        <f ca="1">+'R4 Variations'!C256</f>
        <v/>
      </c>
      <c r="D256" s="489">
        <f ca="1">IF(ISNUMBER('R4 Variations'!D256),+'R4 Variations'!D256*LU_Escalation,0)</f>
        <v>0</v>
      </c>
      <c r="E256" s="820">
        <f ca="1">IF(ISNUMBER('R4 Variations'!E256),+'R4 Variations'!E256*LU_Escalation,0)</f>
        <v>0</v>
      </c>
      <c r="F256" s="489">
        <f ca="1">IF(ISNUMBER('R4 Variations'!F256),+'R4 Variations'!F256*LU_Escalation,0)</f>
        <v>0</v>
      </c>
      <c r="G256" s="489">
        <f ca="1">IF(ISNUMBER('R4 Variations'!G256),+'R4 Variations'!G256*LU_Escalation,0)</f>
        <v>0</v>
      </c>
      <c r="H256" s="489">
        <f ca="1">IF(ISNUMBER('R4 Variations'!H256),+'R4 Variations'!H256*LU_Escalation,0)</f>
        <v>0</v>
      </c>
      <c r="I256" s="489">
        <f ca="1">IF(ISNUMBER('R4 Variations'!I256),+'R4 Variations'!I256*LU_Escalation,0)</f>
        <v>0</v>
      </c>
      <c r="J256" s="489">
        <f ca="1">IF(ISNUMBER('R4 Variations'!J256),+'R4 Variations'!J256*LU_Escalation,0)</f>
        <v>0</v>
      </c>
      <c r="K256" s="489">
        <f ca="1">IF(ISNUMBER('R4 Variations'!K256),+'R4 Variations'!K256*LU_Escalation,0)</f>
        <v>0</v>
      </c>
      <c r="L256" s="512" t="str">
        <f ca="1">+'R4 Variations'!L256</f>
        <v/>
      </c>
      <c r="M256" s="448" t="str">
        <f ca="1">+'R4 Variations'!M256</f>
        <v/>
      </c>
      <c r="N256" s="448" t="str">
        <f ca="1">+'R4 Variations'!N256</f>
        <v/>
      </c>
    </row>
    <row r="257" spans="1:14" x14ac:dyDescent="0.2">
      <c r="A257" s="5"/>
      <c r="B257" s="249"/>
      <c r="C257" s="383" t="str">
        <f ca="1">+'R4 Variations'!C257</f>
        <v/>
      </c>
      <c r="D257" s="489">
        <f ca="1">IF(ISNUMBER('R4 Variations'!D257),+'R4 Variations'!D257*LU_Escalation,0)</f>
        <v>0</v>
      </c>
      <c r="E257" s="820">
        <f ca="1">IF(ISNUMBER('R4 Variations'!E257),+'R4 Variations'!E257*LU_Escalation,0)</f>
        <v>0</v>
      </c>
      <c r="F257" s="489">
        <f ca="1">IF(ISNUMBER('R4 Variations'!F257),+'R4 Variations'!F257*LU_Escalation,0)</f>
        <v>0</v>
      </c>
      <c r="G257" s="489">
        <f ca="1">IF(ISNUMBER('R4 Variations'!G257),+'R4 Variations'!G257*LU_Escalation,0)</f>
        <v>0</v>
      </c>
      <c r="H257" s="489">
        <f ca="1">IF(ISNUMBER('R4 Variations'!H257),+'R4 Variations'!H257*LU_Escalation,0)</f>
        <v>0</v>
      </c>
      <c r="I257" s="489">
        <f ca="1">IF(ISNUMBER('R4 Variations'!I257),+'R4 Variations'!I257*LU_Escalation,0)</f>
        <v>0</v>
      </c>
      <c r="J257" s="489">
        <f ca="1">IF(ISNUMBER('R4 Variations'!J257),+'R4 Variations'!J257*LU_Escalation,0)</f>
        <v>0</v>
      </c>
      <c r="K257" s="489">
        <f ca="1">IF(ISNUMBER('R4 Variations'!K257),+'R4 Variations'!K257*LU_Escalation,0)</f>
        <v>0</v>
      </c>
      <c r="L257" s="512" t="str">
        <f ca="1">+'R4 Variations'!L257</f>
        <v/>
      </c>
      <c r="M257" s="448" t="str">
        <f ca="1">+'R4 Variations'!M257</f>
        <v/>
      </c>
      <c r="N257" s="448" t="str">
        <f ca="1">+'R4 Variations'!N257</f>
        <v/>
      </c>
    </row>
    <row r="258" spans="1:14" x14ac:dyDescent="0.2">
      <c r="A258" s="5"/>
      <c r="B258" s="249"/>
      <c r="C258" s="383" t="str">
        <f ca="1">+'R4 Variations'!C258</f>
        <v/>
      </c>
      <c r="D258" s="489">
        <f ca="1">IF(ISNUMBER('R4 Variations'!D258),+'R4 Variations'!D258*LU_Escalation,0)</f>
        <v>0</v>
      </c>
      <c r="E258" s="820">
        <f ca="1">IF(ISNUMBER('R4 Variations'!E258),+'R4 Variations'!E258*LU_Escalation,0)</f>
        <v>0</v>
      </c>
      <c r="F258" s="489">
        <f ca="1">IF(ISNUMBER('R4 Variations'!F258),+'R4 Variations'!F258*LU_Escalation,0)</f>
        <v>0</v>
      </c>
      <c r="G258" s="489">
        <f ca="1">IF(ISNUMBER('R4 Variations'!G258),+'R4 Variations'!G258*LU_Escalation,0)</f>
        <v>0</v>
      </c>
      <c r="H258" s="489">
        <f ca="1">IF(ISNUMBER('R4 Variations'!H258),+'R4 Variations'!H258*LU_Escalation,0)</f>
        <v>0</v>
      </c>
      <c r="I258" s="489">
        <f ca="1">IF(ISNUMBER('R4 Variations'!I258),+'R4 Variations'!I258*LU_Escalation,0)</f>
        <v>0</v>
      </c>
      <c r="J258" s="489">
        <f ca="1">IF(ISNUMBER('R4 Variations'!J258),+'R4 Variations'!J258*LU_Escalation,0)</f>
        <v>0</v>
      </c>
      <c r="K258" s="489">
        <f ca="1">IF(ISNUMBER('R4 Variations'!K258),+'R4 Variations'!K258*LU_Escalation,0)</f>
        <v>0</v>
      </c>
      <c r="L258" s="512" t="str">
        <f ca="1">+'R4 Variations'!L258</f>
        <v/>
      </c>
      <c r="M258" s="448" t="str">
        <f ca="1">+'R4 Variations'!M258</f>
        <v/>
      </c>
      <c r="N258" s="448" t="str">
        <f ca="1">+'R4 Variations'!N258</f>
        <v/>
      </c>
    </row>
    <row r="259" spans="1:14" x14ac:dyDescent="0.2">
      <c r="A259" s="5"/>
      <c r="B259" s="249"/>
      <c r="C259" s="383" t="str">
        <f ca="1">+'R4 Variations'!C259</f>
        <v/>
      </c>
      <c r="D259" s="489">
        <f ca="1">IF(ISNUMBER('R4 Variations'!D259),+'R4 Variations'!D259*LU_Escalation,0)</f>
        <v>0</v>
      </c>
      <c r="E259" s="820">
        <f ca="1">IF(ISNUMBER('R4 Variations'!E259),+'R4 Variations'!E259*LU_Escalation,0)</f>
        <v>0</v>
      </c>
      <c r="F259" s="489">
        <f ca="1">IF(ISNUMBER('R4 Variations'!F259),+'R4 Variations'!F259*LU_Escalation,0)</f>
        <v>0</v>
      </c>
      <c r="G259" s="489">
        <f ca="1">IF(ISNUMBER('R4 Variations'!G259),+'R4 Variations'!G259*LU_Escalation,0)</f>
        <v>0</v>
      </c>
      <c r="H259" s="489">
        <f ca="1">IF(ISNUMBER('R4 Variations'!H259),+'R4 Variations'!H259*LU_Escalation,0)</f>
        <v>0</v>
      </c>
      <c r="I259" s="489">
        <f ca="1">IF(ISNUMBER('R4 Variations'!I259),+'R4 Variations'!I259*LU_Escalation,0)</f>
        <v>0</v>
      </c>
      <c r="J259" s="489">
        <f ca="1">IF(ISNUMBER('R4 Variations'!J259),+'R4 Variations'!J259*LU_Escalation,0)</f>
        <v>0</v>
      </c>
      <c r="K259" s="489">
        <f ca="1">IF(ISNUMBER('R4 Variations'!K259),+'R4 Variations'!K259*LU_Escalation,0)</f>
        <v>0</v>
      </c>
      <c r="L259" s="512" t="str">
        <f ca="1">+'R4 Variations'!L259</f>
        <v/>
      </c>
      <c r="M259" s="448" t="str">
        <f ca="1">+'R4 Variations'!M259</f>
        <v/>
      </c>
      <c r="N259" s="448" t="str">
        <f ca="1">+'R4 Variations'!N259</f>
        <v/>
      </c>
    </row>
    <row r="260" spans="1:14" x14ac:dyDescent="0.2">
      <c r="A260" s="5"/>
      <c r="B260" s="249"/>
      <c r="C260" s="12"/>
      <c r="D260" s="489"/>
      <c r="E260" s="505"/>
      <c r="F260" s="489"/>
      <c r="G260" s="490"/>
      <c r="H260" s="490"/>
      <c r="I260" s="490"/>
      <c r="J260" s="490"/>
      <c r="K260" s="505"/>
      <c r="L260" s="512"/>
      <c r="M260" s="448"/>
      <c r="N260" s="448"/>
    </row>
    <row r="261" spans="1:14" x14ac:dyDescent="0.2">
      <c r="A261" s="5"/>
      <c r="B261" s="249" t="str">
        <f ca="1">+'I-4 History'!B196</f>
        <v>DA-22</v>
      </c>
      <c r="C261" s="14" t="str">
        <f ca="1">+'I-4 History'!C196</f>
        <v>N/A</v>
      </c>
      <c r="D261" s="489"/>
      <c r="E261" s="505"/>
      <c r="F261" s="489"/>
      <c r="G261" s="490"/>
      <c r="H261" s="490"/>
      <c r="I261" s="490"/>
      <c r="J261" s="490"/>
      <c r="K261" s="505"/>
      <c r="L261" s="512"/>
      <c r="M261" s="448"/>
      <c r="N261" s="448"/>
    </row>
    <row r="262" spans="1:14" x14ac:dyDescent="0.2">
      <c r="A262" s="5"/>
      <c r="B262" s="249"/>
      <c r="C262" s="383">
        <f ca="1">+'R4 Variations'!C262</f>
        <v>0</v>
      </c>
      <c r="D262" s="489">
        <f ca="1">IF(ISNUMBER('R4 Variations'!D262),+'R4 Variations'!D262*LU_Escalation,0)</f>
        <v>0</v>
      </c>
      <c r="E262" s="820">
        <f ca="1">IF(ISNUMBER('R4 Variations'!E262),+'R4 Variations'!E262*LU_Escalation,0)</f>
        <v>0</v>
      </c>
      <c r="F262" s="489">
        <f ca="1">IF(ISNUMBER('R4 Variations'!F262),+'R4 Variations'!F262*LU_Escalation,0)</f>
        <v>0</v>
      </c>
      <c r="G262" s="489">
        <f ca="1">IF(ISNUMBER('R4 Variations'!G262),+'R4 Variations'!G262*LU_Escalation,0)</f>
        <v>0</v>
      </c>
      <c r="H262" s="489">
        <f ca="1">IF(ISNUMBER('R4 Variations'!H262),+'R4 Variations'!H262*LU_Escalation,0)</f>
        <v>0</v>
      </c>
      <c r="I262" s="489">
        <f ca="1">IF(ISNUMBER('R4 Variations'!I262),+'R4 Variations'!I262*LU_Escalation,0)</f>
        <v>0</v>
      </c>
      <c r="J262" s="489">
        <f ca="1">IF(ISNUMBER('R4 Variations'!J262),+'R4 Variations'!J262*LU_Escalation,0)</f>
        <v>0</v>
      </c>
      <c r="K262" s="489">
        <f ca="1">IF(ISNUMBER('R4 Variations'!K262),+'R4 Variations'!K262*LU_Escalation,0)</f>
        <v>0</v>
      </c>
      <c r="L262" s="512">
        <f ca="1">+'R4 Variations'!L262</f>
        <v>0</v>
      </c>
      <c r="M262" s="448">
        <f ca="1">+'R4 Variations'!M262</f>
        <v>0</v>
      </c>
      <c r="N262" s="448">
        <f ca="1">+'R4 Variations'!N262</f>
        <v>0</v>
      </c>
    </row>
    <row r="263" spans="1:14" x14ac:dyDescent="0.2">
      <c r="A263" s="5"/>
      <c r="B263" s="249"/>
      <c r="C263" s="383" t="str">
        <f ca="1">+'R4 Variations'!C263</f>
        <v/>
      </c>
      <c r="D263" s="489">
        <f ca="1">IF(ISNUMBER('R4 Variations'!D263),+'R4 Variations'!D263*LU_Escalation,0)</f>
        <v>0</v>
      </c>
      <c r="E263" s="820">
        <f ca="1">IF(ISNUMBER('R4 Variations'!E263),+'R4 Variations'!E263*LU_Escalation,0)</f>
        <v>0</v>
      </c>
      <c r="F263" s="489">
        <f ca="1">IF(ISNUMBER('R4 Variations'!F263),+'R4 Variations'!F263*LU_Escalation,0)</f>
        <v>0</v>
      </c>
      <c r="G263" s="489">
        <f ca="1">IF(ISNUMBER('R4 Variations'!G263),+'R4 Variations'!G263*LU_Escalation,0)</f>
        <v>0</v>
      </c>
      <c r="H263" s="489">
        <f ca="1">IF(ISNUMBER('R4 Variations'!H263),+'R4 Variations'!H263*LU_Escalation,0)</f>
        <v>0</v>
      </c>
      <c r="I263" s="489">
        <f ca="1">IF(ISNUMBER('R4 Variations'!I263),+'R4 Variations'!I263*LU_Escalation,0)</f>
        <v>0</v>
      </c>
      <c r="J263" s="489">
        <f ca="1">IF(ISNUMBER('R4 Variations'!J263),+'R4 Variations'!J263*LU_Escalation,0)</f>
        <v>0</v>
      </c>
      <c r="K263" s="489">
        <f ca="1">IF(ISNUMBER('R4 Variations'!K263),+'R4 Variations'!K263*LU_Escalation,0)</f>
        <v>0</v>
      </c>
      <c r="L263" s="512" t="str">
        <f ca="1">+'R4 Variations'!L263</f>
        <v/>
      </c>
      <c r="M263" s="448" t="str">
        <f ca="1">+'R4 Variations'!M263</f>
        <v/>
      </c>
      <c r="N263" s="448" t="str">
        <f ca="1">+'R4 Variations'!N263</f>
        <v/>
      </c>
    </row>
    <row r="264" spans="1:14" x14ac:dyDescent="0.2">
      <c r="A264" s="5"/>
      <c r="B264" s="249"/>
      <c r="C264" s="383" t="str">
        <f ca="1">+'R4 Variations'!C264</f>
        <v/>
      </c>
      <c r="D264" s="489">
        <f ca="1">IF(ISNUMBER('R4 Variations'!D264),+'R4 Variations'!D264*LU_Escalation,0)</f>
        <v>0</v>
      </c>
      <c r="E264" s="820">
        <f ca="1">IF(ISNUMBER('R4 Variations'!E264),+'R4 Variations'!E264*LU_Escalation,0)</f>
        <v>0</v>
      </c>
      <c r="F264" s="489">
        <f ca="1">IF(ISNUMBER('R4 Variations'!F264),+'R4 Variations'!F264*LU_Escalation,0)</f>
        <v>0</v>
      </c>
      <c r="G264" s="489">
        <f ca="1">IF(ISNUMBER('R4 Variations'!G264),+'R4 Variations'!G264*LU_Escalation,0)</f>
        <v>0</v>
      </c>
      <c r="H264" s="489">
        <f ca="1">IF(ISNUMBER('R4 Variations'!H264),+'R4 Variations'!H264*LU_Escalation,0)</f>
        <v>0</v>
      </c>
      <c r="I264" s="489">
        <f ca="1">IF(ISNUMBER('R4 Variations'!I264),+'R4 Variations'!I264*LU_Escalation,0)</f>
        <v>0</v>
      </c>
      <c r="J264" s="489">
        <f ca="1">IF(ISNUMBER('R4 Variations'!J264),+'R4 Variations'!J264*LU_Escalation,0)</f>
        <v>0</v>
      </c>
      <c r="K264" s="489">
        <f ca="1">IF(ISNUMBER('R4 Variations'!K264),+'R4 Variations'!K264*LU_Escalation,0)</f>
        <v>0</v>
      </c>
      <c r="L264" s="512" t="str">
        <f ca="1">+'R4 Variations'!L264</f>
        <v/>
      </c>
      <c r="M264" s="448" t="str">
        <f ca="1">+'R4 Variations'!M264</f>
        <v/>
      </c>
      <c r="N264" s="448" t="str">
        <f ca="1">+'R4 Variations'!N264</f>
        <v/>
      </c>
    </row>
    <row r="265" spans="1:14" x14ac:dyDescent="0.2">
      <c r="A265" s="5"/>
      <c r="B265" s="249"/>
      <c r="C265" s="383" t="str">
        <f ca="1">+'R4 Variations'!C265</f>
        <v/>
      </c>
      <c r="D265" s="489">
        <f ca="1">IF(ISNUMBER('R4 Variations'!D265),+'R4 Variations'!D265*LU_Escalation,0)</f>
        <v>0</v>
      </c>
      <c r="E265" s="820">
        <f ca="1">IF(ISNUMBER('R4 Variations'!E265),+'R4 Variations'!E265*LU_Escalation,0)</f>
        <v>0</v>
      </c>
      <c r="F265" s="489">
        <f ca="1">IF(ISNUMBER('R4 Variations'!F265),+'R4 Variations'!F265*LU_Escalation,0)</f>
        <v>0</v>
      </c>
      <c r="G265" s="489">
        <f ca="1">IF(ISNUMBER('R4 Variations'!G265),+'R4 Variations'!G265*LU_Escalation,0)</f>
        <v>0</v>
      </c>
      <c r="H265" s="489">
        <f ca="1">IF(ISNUMBER('R4 Variations'!H265),+'R4 Variations'!H265*LU_Escalation,0)</f>
        <v>0</v>
      </c>
      <c r="I265" s="489">
        <f ca="1">IF(ISNUMBER('R4 Variations'!I265),+'R4 Variations'!I265*LU_Escalation,0)</f>
        <v>0</v>
      </c>
      <c r="J265" s="489">
        <f ca="1">IF(ISNUMBER('R4 Variations'!J265),+'R4 Variations'!J265*LU_Escalation,0)</f>
        <v>0</v>
      </c>
      <c r="K265" s="489">
        <f ca="1">IF(ISNUMBER('R4 Variations'!K265),+'R4 Variations'!K265*LU_Escalation,0)</f>
        <v>0</v>
      </c>
      <c r="L265" s="512" t="str">
        <f ca="1">+'R4 Variations'!L265</f>
        <v/>
      </c>
      <c r="M265" s="448" t="str">
        <f ca="1">+'R4 Variations'!M265</f>
        <v/>
      </c>
      <c r="N265" s="448" t="str">
        <f ca="1">+'R4 Variations'!N265</f>
        <v/>
      </c>
    </row>
    <row r="266" spans="1:14" x14ac:dyDescent="0.2">
      <c r="A266" s="5"/>
      <c r="B266" s="249"/>
      <c r="C266" s="383" t="str">
        <f ca="1">+'R4 Variations'!C266</f>
        <v/>
      </c>
      <c r="D266" s="489">
        <f ca="1">IF(ISNUMBER('R4 Variations'!D266),+'R4 Variations'!D266*LU_Escalation,0)</f>
        <v>0</v>
      </c>
      <c r="E266" s="820">
        <f ca="1">IF(ISNUMBER('R4 Variations'!E266),+'R4 Variations'!E266*LU_Escalation,0)</f>
        <v>0</v>
      </c>
      <c r="F266" s="489">
        <f ca="1">IF(ISNUMBER('R4 Variations'!F266),+'R4 Variations'!F266*LU_Escalation,0)</f>
        <v>0</v>
      </c>
      <c r="G266" s="489">
        <f ca="1">IF(ISNUMBER('R4 Variations'!G266),+'R4 Variations'!G266*LU_Escalation,0)</f>
        <v>0</v>
      </c>
      <c r="H266" s="489">
        <f ca="1">IF(ISNUMBER('R4 Variations'!H266),+'R4 Variations'!H266*LU_Escalation,0)</f>
        <v>0</v>
      </c>
      <c r="I266" s="489">
        <f ca="1">IF(ISNUMBER('R4 Variations'!I266),+'R4 Variations'!I266*LU_Escalation,0)</f>
        <v>0</v>
      </c>
      <c r="J266" s="489">
        <f ca="1">IF(ISNUMBER('R4 Variations'!J266),+'R4 Variations'!J266*LU_Escalation,0)</f>
        <v>0</v>
      </c>
      <c r="K266" s="489">
        <f ca="1">IF(ISNUMBER('R4 Variations'!K266),+'R4 Variations'!K266*LU_Escalation,0)</f>
        <v>0</v>
      </c>
      <c r="L266" s="512" t="str">
        <f ca="1">+'R4 Variations'!L266</f>
        <v/>
      </c>
      <c r="M266" s="448" t="str">
        <f ca="1">+'R4 Variations'!M266</f>
        <v/>
      </c>
      <c r="N266" s="448" t="str">
        <f ca="1">+'R4 Variations'!N266</f>
        <v/>
      </c>
    </row>
    <row r="267" spans="1:14" x14ac:dyDescent="0.2">
      <c r="A267" s="5"/>
      <c r="B267" s="249"/>
      <c r="C267" s="383" t="str">
        <f ca="1">+'R4 Variations'!C267</f>
        <v/>
      </c>
      <c r="D267" s="489">
        <f ca="1">IF(ISNUMBER('R4 Variations'!D267),+'R4 Variations'!D267*LU_Escalation,0)</f>
        <v>0</v>
      </c>
      <c r="E267" s="820">
        <f ca="1">IF(ISNUMBER('R4 Variations'!E267),+'R4 Variations'!E267*LU_Escalation,0)</f>
        <v>0</v>
      </c>
      <c r="F267" s="489">
        <f ca="1">IF(ISNUMBER('R4 Variations'!F267),+'R4 Variations'!F267*LU_Escalation,0)</f>
        <v>0</v>
      </c>
      <c r="G267" s="489">
        <f ca="1">IF(ISNUMBER('R4 Variations'!G267),+'R4 Variations'!G267*LU_Escalation,0)</f>
        <v>0</v>
      </c>
      <c r="H267" s="489">
        <f ca="1">IF(ISNUMBER('R4 Variations'!H267),+'R4 Variations'!H267*LU_Escalation,0)</f>
        <v>0</v>
      </c>
      <c r="I267" s="489">
        <f ca="1">IF(ISNUMBER('R4 Variations'!I267),+'R4 Variations'!I267*LU_Escalation,0)</f>
        <v>0</v>
      </c>
      <c r="J267" s="489">
        <f ca="1">IF(ISNUMBER('R4 Variations'!J267),+'R4 Variations'!J267*LU_Escalation,0)</f>
        <v>0</v>
      </c>
      <c r="K267" s="489">
        <f ca="1">IF(ISNUMBER('R4 Variations'!K267),+'R4 Variations'!K267*LU_Escalation,0)</f>
        <v>0</v>
      </c>
      <c r="L267" s="512" t="str">
        <f ca="1">+'R4 Variations'!L267</f>
        <v/>
      </c>
      <c r="M267" s="448" t="str">
        <f ca="1">+'R4 Variations'!M267</f>
        <v/>
      </c>
      <c r="N267" s="448" t="str">
        <f ca="1">+'R4 Variations'!N267</f>
        <v/>
      </c>
    </row>
    <row r="268" spans="1:14" x14ac:dyDescent="0.2">
      <c r="A268" s="5"/>
      <c r="B268" s="249"/>
      <c r="C268" s="383" t="str">
        <f ca="1">+'R4 Variations'!C268</f>
        <v/>
      </c>
      <c r="D268" s="489">
        <f ca="1">IF(ISNUMBER('R4 Variations'!D268),+'R4 Variations'!D268*LU_Escalation,0)</f>
        <v>0</v>
      </c>
      <c r="E268" s="820">
        <f ca="1">IF(ISNUMBER('R4 Variations'!E268),+'R4 Variations'!E268*LU_Escalation,0)</f>
        <v>0</v>
      </c>
      <c r="F268" s="489">
        <f ca="1">IF(ISNUMBER('R4 Variations'!F268),+'R4 Variations'!F268*LU_Escalation,0)</f>
        <v>0</v>
      </c>
      <c r="G268" s="489">
        <f ca="1">IF(ISNUMBER('R4 Variations'!G268),+'R4 Variations'!G268*LU_Escalation,0)</f>
        <v>0</v>
      </c>
      <c r="H268" s="489">
        <f ca="1">IF(ISNUMBER('R4 Variations'!H268),+'R4 Variations'!H268*LU_Escalation,0)</f>
        <v>0</v>
      </c>
      <c r="I268" s="489">
        <f ca="1">IF(ISNUMBER('R4 Variations'!I268),+'R4 Variations'!I268*LU_Escalation,0)</f>
        <v>0</v>
      </c>
      <c r="J268" s="489">
        <f ca="1">IF(ISNUMBER('R4 Variations'!J268),+'R4 Variations'!J268*LU_Escalation,0)</f>
        <v>0</v>
      </c>
      <c r="K268" s="489">
        <f ca="1">IF(ISNUMBER('R4 Variations'!K268),+'R4 Variations'!K268*LU_Escalation,0)</f>
        <v>0</v>
      </c>
      <c r="L268" s="512" t="str">
        <f ca="1">+'R4 Variations'!L268</f>
        <v/>
      </c>
      <c r="M268" s="448" t="str">
        <f ca="1">+'R4 Variations'!M268</f>
        <v/>
      </c>
      <c r="N268" s="448" t="str">
        <f ca="1">+'R4 Variations'!N268</f>
        <v/>
      </c>
    </row>
    <row r="269" spans="1:14" x14ac:dyDescent="0.2">
      <c r="A269" s="5"/>
      <c r="B269" s="249"/>
      <c r="C269" s="383" t="str">
        <f ca="1">+'R4 Variations'!C269</f>
        <v/>
      </c>
      <c r="D269" s="489">
        <f ca="1">IF(ISNUMBER('R4 Variations'!D269),+'R4 Variations'!D269*LU_Escalation,0)</f>
        <v>0</v>
      </c>
      <c r="E269" s="820">
        <f ca="1">IF(ISNUMBER('R4 Variations'!E269),+'R4 Variations'!E269*LU_Escalation,0)</f>
        <v>0</v>
      </c>
      <c r="F269" s="489">
        <f ca="1">IF(ISNUMBER('R4 Variations'!F269),+'R4 Variations'!F269*LU_Escalation,0)</f>
        <v>0</v>
      </c>
      <c r="G269" s="489">
        <f ca="1">IF(ISNUMBER('R4 Variations'!G269),+'R4 Variations'!G269*LU_Escalation,0)</f>
        <v>0</v>
      </c>
      <c r="H269" s="489">
        <f ca="1">IF(ISNUMBER('R4 Variations'!H269),+'R4 Variations'!H269*LU_Escalation,0)</f>
        <v>0</v>
      </c>
      <c r="I269" s="489">
        <f ca="1">IF(ISNUMBER('R4 Variations'!I269),+'R4 Variations'!I269*LU_Escalation,0)</f>
        <v>0</v>
      </c>
      <c r="J269" s="489">
        <f ca="1">IF(ISNUMBER('R4 Variations'!J269),+'R4 Variations'!J269*LU_Escalation,0)</f>
        <v>0</v>
      </c>
      <c r="K269" s="489">
        <f ca="1">IF(ISNUMBER('R4 Variations'!K269),+'R4 Variations'!K269*LU_Escalation,0)</f>
        <v>0</v>
      </c>
      <c r="L269" s="512" t="str">
        <f ca="1">+'R4 Variations'!L269</f>
        <v/>
      </c>
      <c r="M269" s="448" t="str">
        <f ca="1">+'R4 Variations'!M269</f>
        <v/>
      </c>
      <c r="N269" s="448" t="str">
        <f ca="1">+'R4 Variations'!N269</f>
        <v/>
      </c>
    </row>
    <row r="270" spans="1:14" x14ac:dyDescent="0.2">
      <c r="A270" s="5"/>
      <c r="B270" s="249"/>
      <c r="C270" s="383" t="str">
        <f ca="1">+'R4 Variations'!C270</f>
        <v/>
      </c>
      <c r="D270" s="489">
        <f ca="1">IF(ISNUMBER('R4 Variations'!D270),+'R4 Variations'!D270*LU_Escalation,0)</f>
        <v>0</v>
      </c>
      <c r="E270" s="820">
        <f ca="1">IF(ISNUMBER('R4 Variations'!E270),+'R4 Variations'!E270*LU_Escalation,0)</f>
        <v>0</v>
      </c>
      <c r="F270" s="489">
        <f ca="1">IF(ISNUMBER('R4 Variations'!F270),+'R4 Variations'!F270*LU_Escalation,0)</f>
        <v>0</v>
      </c>
      <c r="G270" s="489">
        <f ca="1">IF(ISNUMBER('R4 Variations'!G270),+'R4 Variations'!G270*LU_Escalation,0)</f>
        <v>0</v>
      </c>
      <c r="H270" s="489">
        <f ca="1">IF(ISNUMBER('R4 Variations'!H270),+'R4 Variations'!H270*LU_Escalation,0)</f>
        <v>0</v>
      </c>
      <c r="I270" s="489">
        <f ca="1">IF(ISNUMBER('R4 Variations'!I270),+'R4 Variations'!I270*LU_Escalation,0)</f>
        <v>0</v>
      </c>
      <c r="J270" s="489">
        <f ca="1">IF(ISNUMBER('R4 Variations'!J270),+'R4 Variations'!J270*LU_Escalation,0)</f>
        <v>0</v>
      </c>
      <c r="K270" s="489">
        <f ca="1">IF(ISNUMBER('R4 Variations'!K270),+'R4 Variations'!K270*LU_Escalation,0)</f>
        <v>0</v>
      </c>
      <c r="L270" s="512" t="str">
        <f ca="1">+'R4 Variations'!L270</f>
        <v/>
      </c>
      <c r="M270" s="448" t="str">
        <f ca="1">+'R4 Variations'!M270</f>
        <v/>
      </c>
      <c r="N270" s="448" t="str">
        <f ca="1">+'R4 Variations'!N270</f>
        <v/>
      </c>
    </row>
    <row r="271" spans="1:14" x14ac:dyDescent="0.2">
      <c r="A271" s="5"/>
      <c r="B271" s="249"/>
      <c r="C271" s="383" t="str">
        <f ca="1">+'R4 Variations'!C271</f>
        <v/>
      </c>
      <c r="D271" s="489">
        <f ca="1">IF(ISNUMBER('R4 Variations'!D271),+'R4 Variations'!D271*LU_Escalation,0)</f>
        <v>0</v>
      </c>
      <c r="E271" s="820">
        <f ca="1">IF(ISNUMBER('R4 Variations'!E271),+'R4 Variations'!E271*LU_Escalation,0)</f>
        <v>0</v>
      </c>
      <c r="F271" s="489">
        <f ca="1">IF(ISNUMBER('R4 Variations'!F271),+'R4 Variations'!F271*LU_Escalation,0)</f>
        <v>0</v>
      </c>
      <c r="G271" s="489">
        <f ca="1">IF(ISNUMBER('R4 Variations'!G271),+'R4 Variations'!G271*LU_Escalation,0)</f>
        <v>0</v>
      </c>
      <c r="H271" s="489">
        <f ca="1">IF(ISNUMBER('R4 Variations'!H271),+'R4 Variations'!H271*LU_Escalation,0)</f>
        <v>0</v>
      </c>
      <c r="I271" s="489">
        <f ca="1">IF(ISNUMBER('R4 Variations'!I271),+'R4 Variations'!I271*LU_Escalation,0)</f>
        <v>0</v>
      </c>
      <c r="J271" s="489">
        <f ca="1">IF(ISNUMBER('R4 Variations'!J271),+'R4 Variations'!J271*LU_Escalation,0)</f>
        <v>0</v>
      </c>
      <c r="K271" s="489">
        <f ca="1">IF(ISNUMBER('R4 Variations'!K271),+'R4 Variations'!K271*LU_Escalation,0)</f>
        <v>0</v>
      </c>
      <c r="L271" s="512" t="str">
        <f ca="1">+'R4 Variations'!L271</f>
        <v/>
      </c>
      <c r="M271" s="448" t="str">
        <f ca="1">+'R4 Variations'!M271</f>
        <v/>
      </c>
      <c r="N271" s="448" t="str">
        <f ca="1">+'R4 Variations'!N271</f>
        <v/>
      </c>
    </row>
    <row r="272" spans="1:14" x14ac:dyDescent="0.2">
      <c r="A272" s="5"/>
      <c r="B272" s="249"/>
      <c r="C272" s="12"/>
      <c r="D272" s="489"/>
      <c r="E272" s="505"/>
      <c r="F272" s="489"/>
      <c r="G272" s="490"/>
      <c r="H272" s="490"/>
      <c r="I272" s="490"/>
      <c r="J272" s="490"/>
      <c r="K272" s="505"/>
      <c r="L272" s="512"/>
      <c r="M272" s="448"/>
      <c r="N272" s="448"/>
    </row>
    <row r="273" spans="1:14" x14ac:dyDescent="0.2">
      <c r="A273" s="5"/>
      <c r="B273" s="249" t="str">
        <f ca="1">+'I-4 History'!B205</f>
        <v>DA-23</v>
      </c>
      <c r="C273" s="14" t="str">
        <f ca="1">+'I-4 History'!C205</f>
        <v>N/A</v>
      </c>
      <c r="D273" s="489"/>
      <c r="E273" s="505"/>
      <c r="F273" s="489"/>
      <c r="G273" s="490"/>
      <c r="H273" s="490"/>
      <c r="I273" s="490"/>
      <c r="J273" s="490"/>
      <c r="K273" s="505"/>
      <c r="L273" s="512"/>
      <c r="M273" s="448"/>
      <c r="N273" s="448"/>
    </row>
    <row r="274" spans="1:14" x14ac:dyDescent="0.2">
      <c r="A274" s="5"/>
      <c r="B274" s="249"/>
      <c r="C274" s="383">
        <f ca="1">+'R4 Variations'!C274</f>
        <v>0</v>
      </c>
      <c r="D274" s="489">
        <f ca="1">IF(ISNUMBER('R4 Variations'!D274),+'R4 Variations'!D274*LU_Escalation,0)</f>
        <v>0</v>
      </c>
      <c r="E274" s="820">
        <f ca="1">IF(ISNUMBER('R4 Variations'!E274),+'R4 Variations'!E274*LU_Escalation,0)</f>
        <v>0</v>
      </c>
      <c r="F274" s="489">
        <f ca="1">IF(ISNUMBER('R4 Variations'!F274),+'R4 Variations'!F274*LU_Escalation,0)</f>
        <v>0</v>
      </c>
      <c r="G274" s="489">
        <f ca="1">IF(ISNUMBER('R4 Variations'!G274),+'R4 Variations'!G274*LU_Escalation,0)</f>
        <v>0</v>
      </c>
      <c r="H274" s="489">
        <f ca="1">IF(ISNUMBER('R4 Variations'!H274),+'R4 Variations'!H274*LU_Escalation,0)</f>
        <v>0</v>
      </c>
      <c r="I274" s="489">
        <f ca="1">IF(ISNUMBER('R4 Variations'!I274),+'R4 Variations'!I274*LU_Escalation,0)</f>
        <v>0</v>
      </c>
      <c r="J274" s="489">
        <f ca="1">IF(ISNUMBER('R4 Variations'!J274),+'R4 Variations'!J274*LU_Escalation,0)</f>
        <v>0</v>
      </c>
      <c r="K274" s="489">
        <f ca="1">IF(ISNUMBER('R4 Variations'!K274),+'R4 Variations'!K274*LU_Escalation,0)</f>
        <v>0</v>
      </c>
      <c r="L274" s="512">
        <f ca="1">+'R4 Variations'!L274</f>
        <v>0</v>
      </c>
      <c r="M274" s="448">
        <f ca="1">+'R4 Variations'!M274</f>
        <v>0</v>
      </c>
      <c r="N274" s="448">
        <f ca="1">+'R4 Variations'!N274</f>
        <v>0</v>
      </c>
    </row>
    <row r="275" spans="1:14" x14ac:dyDescent="0.2">
      <c r="A275" s="5"/>
      <c r="B275" s="249"/>
      <c r="C275" s="383" t="str">
        <f ca="1">+'R4 Variations'!C275</f>
        <v/>
      </c>
      <c r="D275" s="489">
        <f ca="1">IF(ISNUMBER('R4 Variations'!D275),+'R4 Variations'!D275*LU_Escalation,0)</f>
        <v>0</v>
      </c>
      <c r="E275" s="820">
        <f ca="1">IF(ISNUMBER('R4 Variations'!E275),+'R4 Variations'!E275*LU_Escalation,0)</f>
        <v>0</v>
      </c>
      <c r="F275" s="489">
        <f ca="1">IF(ISNUMBER('R4 Variations'!F275),+'R4 Variations'!F275*LU_Escalation,0)</f>
        <v>0</v>
      </c>
      <c r="G275" s="489">
        <f ca="1">IF(ISNUMBER('R4 Variations'!G275),+'R4 Variations'!G275*LU_Escalation,0)</f>
        <v>0</v>
      </c>
      <c r="H275" s="489">
        <f ca="1">IF(ISNUMBER('R4 Variations'!H275),+'R4 Variations'!H275*LU_Escalation,0)</f>
        <v>0</v>
      </c>
      <c r="I275" s="489">
        <f ca="1">IF(ISNUMBER('R4 Variations'!I275),+'R4 Variations'!I275*LU_Escalation,0)</f>
        <v>0</v>
      </c>
      <c r="J275" s="489">
        <f ca="1">IF(ISNUMBER('R4 Variations'!J275),+'R4 Variations'!J275*LU_Escalation,0)</f>
        <v>0</v>
      </c>
      <c r="K275" s="489">
        <f ca="1">IF(ISNUMBER('R4 Variations'!K275),+'R4 Variations'!K275*LU_Escalation,0)</f>
        <v>0</v>
      </c>
      <c r="L275" s="512" t="str">
        <f ca="1">+'R4 Variations'!L275</f>
        <v/>
      </c>
      <c r="M275" s="448" t="str">
        <f ca="1">+'R4 Variations'!M275</f>
        <v/>
      </c>
      <c r="N275" s="448" t="str">
        <f ca="1">+'R4 Variations'!N275</f>
        <v/>
      </c>
    </row>
    <row r="276" spans="1:14" x14ac:dyDescent="0.2">
      <c r="A276" s="5"/>
      <c r="B276" s="249"/>
      <c r="C276" s="383" t="str">
        <f ca="1">+'R4 Variations'!C276</f>
        <v/>
      </c>
      <c r="D276" s="489">
        <f ca="1">IF(ISNUMBER('R4 Variations'!D276),+'R4 Variations'!D276*LU_Escalation,0)</f>
        <v>0</v>
      </c>
      <c r="E276" s="820">
        <f ca="1">IF(ISNUMBER('R4 Variations'!E276),+'R4 Variations'!E276*LU_Escalation,0)</f>
        <v>0</v>
      </c>
      <c r="F276" s="489">
        <f ca="1">IF(ISNUMBER('R4 Variations'!F276),+'R4 Variations'!F276*LU_Escalation,0)</f>
        <v>0</v>
      </c>
      <c r="G276" s="489">
        <f ca="1">IF(ISNUMBER('R4 Variations'!G276),+'R4 Variations'!G276*LU_Escalation,0)</f>
        <v>0</v>
      </c>
      <c r="H276" s="489">
        <f ca="1">IF(ISNUMBER('R4 Variations'!H276),+'R4 Variations'!H276*LU_Escalation,0)</f>
        <v>0</v>
      </c>
      <c r="I276" s="489">
        <f ca="1">IF(ISNUMBER('R4 Variations'!I276),+'R4 Variations'!I276*LU_Escalation,0)</f>
        <v>0</v>
      </c>
      <c r="J276" s="489">
        <f ca="1">IF(ISNUMBER('R4 Variations'!J276),+'R4 Variations'!J276*LU_Escalation,0)</f>
        <v>0</v>
      </c>
      <c r="K276" s="489">
        <f ca="1">IF(ISNUMBER('R4 Variations'!K276),+'R4 Variations'!K276*LU_Escalation,0)</f>
        <v>0</v>
      </c>
      <c r="L276" s="512" t="str">
        <f ca="1">+'R4 Variations'!L276</f>
        <v/>
      </c>
      <c r="M276" s="448" t="str">
        <f ca="1">+'R4 Variations'!M276</f>
        <v/>
      </c>
      <c r="N276" s="448" t="str">
        <f ca="1">+'R4 Variations'!N276</f>
        <v/>
      </c>
    </row>
    <row r="277" spans="1:14" x14ac:dyDescent="0.2">
      <c r="A277" s="5"/>
      <c r="B277" s="249"/>
      <c r="C277" s="383" t="str">
        <f ca="1">+'R4 Variations'!C277</f>
        <v/>
      </c>
      <c r="D277" s="489">
        <f ca="1">IF(ISNUMBER('R4 Variations'!D277),+'R4 Variations'!D277*LU_Escalation,0)</f>
        <v>0</v>
      </c>
      <c r="E277" s="820">
        <f ca="1">IF(ISNUMBER('R4 Variations'!E277),+'R4 Variations'!E277*LU_Escalation,0)</f>
        <v>0</v>
      </c>
      <c r="F277" s="489">
        <f ca="1">IF(ISNUMBER('R4 Variations'!F277),+'R4 Variations'!F277*LU_Escalation,0)</f>
        <v>0</v>
      </c>
      <c r="G277" s="489">
        <f ca="1">IF(ISNUMBER('R4 Variations'!G277),+'R4 Variations'!G277*LU_Escalation,0)</f>
        <v>0</v>
      </c>
      <c r="H277" s="489">
        <f ca="1">IF(ISNUMBER('R4 Variations'!H277),+'R4 Variations'!H277*LU_Escalation,0)</f>
        <v>0</v>
      </c>
      <c r="I277" s="489">
        <f ca="1">IF(ISNUMBER('R4 Variations'!I277),+'R4 Variations'!I277*LU_Escalation,0)</f>
        <v>0</v>
      </c>
      <c r="J277" s="489">
        <f ca="1">IF(ISNUMBER('R4 Variations'!J277),+'R4 Variations'!J277*LU_Escalation,0)</f>
        <v>0</v>
      </c>
      <c r="K277" s="489">
        <f ca="1">IF(ISNUMBER('R4 Variations'!K277),+'R4 Variations'!K277*LU_Escalation,0)</f>
        <v>0</v>
      </c>
      <c r="L277" s="512" t="str">
        <f ca="1">+'R4 Variations'!L277</f>
        <v/>
      </c>
      <c r="M277" s="448" t="str">
        <f ca="1">+'R4 Variations'!M277</f>
        <v/>
      </c>
      <c r="N277" s="448" t="str">
        <f ca="1">+'R4 Variations'!N277</f>
        <v/>
      </c>
    </row>
    <row r="278" spans="1:14" x14ac:dyDescent="0.2">
      <c r="A278" s="5"/>
      <c r="B278" s="249"/>
      <c r="C278" s="383" t="str">
        <f ca="1">+'R4 Variations'!C278</f>
        <v/>
      </c>
      <c r="D278" s="489">
        <f ca="1">IF(ISNUMBER('R4 Variations'!D278),+'R4 Variations'!D278*LU_Escalation,0)</f>
        <v>0</v>
      </c>
      <c r="E278" s="820">
        <f ca="1">IF(ISNUMBER('R4 Variations'!E278),+'R4 Variations'!E278*LU_Escalation,0)</f>
        <v>0</v>
      </c>
      <c r="F278" s="489">
        <f ca="1">IF(ISNUMBER('R4 Variations'!F278),+'R4 Variations'!F278*LU_Escalation,0)</f>
        <v>0</v>
      </c>
      <c r="G278" s="489">
        <f ca="1">IF(ISNUMBER('R4 Variations'!G278),+'R4 Variations'!G278*LU_Escalation,0)</f>
        <v>0</v>
      </c>
      <c r="H278" s="489">
        <f ca="1">IF(ISNUMBER('R4 Variations'!H278),+'R4 Variations'!H278*LU_Escalation,0)</f>
        <v>0</v>
      </c>
      <c r="I278" s="489">
        <f ca="1">IF(ISNUMBER('R4 Variations'!I278),+'R4 Variations'!I278*LU_Escalation,0)</f>
        <v>0</v>
      </c>
      <c r="J278" s="489">
        <f ca="1">IF(ISNUMBER('R4 Variations'!J278),+'R4 Variations'!J278*LU_Escalation,0)</f>
        <v>0</v>
      </c>
      <c r="K278" s="489">
        <f ca="1">IF(ISNUMBER('R4 Variations'!K278),+'R4 Variations'!K278*LU_Escalation,0)</f>
        <v>0</v>
      </c>
      <c r="L278" s="512" t="str">
        <f ca="1">+'R4 Variations'!L278</f>
        <v/>
      </c>
      <c r="M278" s="448" t="str">
        <f ca="1">+'R4 Variations'!M278</f>
        <v/>
      </c>
      <c r="N278" s="448" t="str">
        <f ca="1">+'R4 Variations'!N278</f>
        <v/>
      </c>
    </row>
    <row r="279" spans="1:14" x14ac:dyDescent="0.2">
      <c r="B279" s="249"/>
      <c r="C279" s="383" t="str">
        <f ca="1">+'R4 Variations'!C279</f>
        <v/>
      </c>
      <c r="D279" s="489">
        <f ca="1">IF(ISNUMBER('R4 Variations'!D279),+'R4 Variations'!D279*LU_Escalation,0)</f>
        <v>0</v>
      </c>
      <c r="E279" s="820">
        <f ca="1">IF(ISNUMBER('R4 Variations'!E279),+'R4 Variations'!E279*LU_Escalation,0)</f>
        <v>0</v>
      </c>
      <c r="F279" s="489">
        <f ca="1">IF(ISNUMBER('R4 Variations'!F279),+'R4 Variations'!F279*LU_Escalation,0)</f>
        <v>0</v>
      </c>
      <c r="G279" s="489">
        <f ca="1">IF(ISNUMBER('R4 Variations'!G279),+'R4 Variations'!G279*LU_Escalation,0)</f>
        <v>0</v>
      </c>
      <c r="H279" s="489">
        <f ca="1">IF(ISNUMBER('R4 Variations'!H279),+'R4 Variations'!H279*LU_Escalation,0)</f>
        <v>0</v>
      </c>
      <c r="I279" s="489">
        <f ca="1">IF(ISNUMBER('R4 Variations'!I279),+'R4 Variations'!I279*LU_Escalation,0)</f>
        <v>0</v>
      </c>
      <c r="J279" s="489">
        <f ca="1">IF(ISNUMBER('R4 Variations'!J279),+'R4 Variations'!J279*LU_Escalation,0)</f>
        <v>0</v>
      </c>
      <c r="K279" s="489">
        <f ca="1">IF(ISNUMBER('R4 Variations'!K279),+'R4 Variations'!K279*LU_Escalation,0)</f>
        <v>0</v>
      </c>
      <c r="L279" s="512" t="str">
        <f ca="1">+'R4 Variations'!L279</f>
        <v/>
      </c>
      <c r="M279" s="448" t="str">
        <f ca="1">+'R4 Variations'!M279</f>
        <v/>
      </c>
      <c r="N279" s="448" t="str">
        <f ca="1">+'R4 Variations'!N279</f>
        <v/>
      </c>
    </row>
    <row r="280" spans="1:14" x14ac:dyDescent="0.2">
      <c r="B280" s="249"/>
      <c r="C280" s="383" t="str">
        <f ca="1">+'R4 Variations'!C280</f>
        <v/>
      </c>
      <c r="D280" s="489">
        <f ca="1">IF(ISNUMBER('R4 Variations'!D280),+'R4 Variations'!D280*LU_Escalation,0)</f>
        <v>0</v>
      </c>
      <c r="E280" s="820">
        <f ca="1">IF(ISNUMBER('R4 Variations'!E280),+'R4 Variations'!E280*LU_Escalation,0)</f>
        <v>0</v>
      </c>
      <c r="F280" s="489">
        <f ca="1">IF(ISNUMBER('R4 Variations'!F280),+'R4 Variations'!F280*LU_Escalation,0)</f>
        <v>0</v>
      </c>
      <c r="G280" s="489">
        <f ca="1">IF(ISNUMBER('R4 Variations'!G280),+'R4 Variations'!G280*LU_Escalation,0)</f>
        <v>0</v>
      </c>
      <c r="H280" s="489">
        <f ca="1">IF(ISNUMBER('R4 Variations'!H280),+'R4 Variations'!H280*LU_Escalation,0)</f>
        <v>0</v>
      </c>
      <c r="I280" s="489">
        <f ca="1">IF(ISNUMBER('R4 Variations'!I280),+'R4 Variations'!I280*LU_Escalation,0)</f>
        <v>0</v>
      </c>
      <c r="J280" s="489">
        <f ca="1">IF(ISNUMBER('R4 Variations'!J280),+'R4 Variations'!J280*LU_Escalation,0)</f>
        <v>0</v>
      </c>
      <c r="K280" s="489">
        <f ca="1">IF(ISNUMBER('R4 Variations'!K280),+'R4 Variations'!K280*LU_Escalation,0)</f>
        <v>0</v>
      </c>
      <c r="L280" s="512" t="str">
        <f ca="1">+'R4 Variations'!L280</f>
        <v/>
      </c>
      <c r="M280" s="448" t="str">
        <f ca="1">+'R4 Variations'!M280</f>
        <v/>
      </c>
      <c r="N280" s="448" t="str">
        <f ca="1">+'R4 Variations'!N280</f>
        <v/>
      </c>
    </row>
    <row r="281" spans="1:14" x14ac:dyDescent="0.2">
      <c r="B281" s="249"/>
      <c r="C281" s="383" t="str">
        <f ca="1">+'R4 Variations'!C281</f>
        <v/>
      </c>
      <c r="D281" s="489">
        <f ca="1">IF(ISNUMBER('R4 Variations'!D281),+'R4 Variations'!D281*LU_Escalation,0)</f>
        <v>0</v>
      </c>
      <c r="E281" s="820">
        <f ca="1">IF(ISNUMBER('R4 Variations'!E281),+'R4 Variations'!E281*LU_Escalation,0)</f>
        <v>0</v>
      </c>
      <c r="F281" s="489">
        <f ca="1">IF(ISNUMBER('R4 Variations'!F281),+'R4 Variations'!F281*LU_Escalation,0)</f>
        <v>0</v>
      </c>
      <c r="G281" s="489">
        <f ca="1">IF(ISNUMBER('R4 Variations'!G281),+'R4 Variations'!G281*LU_Escalation,0)</f>
        <v>0</v>
      </c>
      <c r="H281" s="489">
        <f ca="1">IF(ISNUMBER('R4 Variations'!H281),+'R4 Variations'!H281*LU_Escalation,0)</f>
        <v>0</v>
      </c>
      <c r="I281" s="489">
        <f ca="1">IF(ISNUMBER('R4 Variations'!I281),+'R4 Variations'!I281*LU_Escalation,0)</f>
        <v>0</v>
      </c>
      <c r="J281" s="489">
        <f ca="1">IF(ISNUMBER('R4 Variations'!J281),+'R4 Variations'!J281*LU_Escalation,0)</f>
        <v>0</v>
      </c>
      <c r="K281" s="489">
        <f ca="1">IF(ISNUMBER('R4 Variations'!K281),+'R4 Variations'!K281*LU_Escalation,0)</f>
        <v>0</v>
      </c>
      <c r="L281" s="512" t="str">
        <f ca="1">+'R4 Variations'!L281</f>
        <v/>
      </c>
      <c r="M281" s="448" t="str">
        <f ca="1">+'R4 Variations'!M281</f>
        <v/>
      </c>
      <c r="N281" s="448" t="str">
        <f ca="1">+'R4 Variations'!N281</f>
        <v/>
      </c>
    </row>
    <row r="282" spans="1:14" x14ac:dyDescent="0.2">
      <c r="B282" s="249"/>
      <c r="C282" s="383" t="str">
        <f ca="1">+'R4 Variations'!C282</f>
        <v/>
      </c>
      <c r="D282" s="489">
        <f ca="1">IF(ISNUMBER('R4 Variations'!D282),+'R4 Variations'!D282*LU_Escalation,0)</f>
        <v>0</v>
      </c>
      <c r="E282" s="820">
        <f ca="1">IF(ISNUMBER('R4 Variations'!E282),+'R4 Variations'!E282*LU_Escalation,0)</f>
        <v>0</v>
      </c>
      <c r="F282" s="489">
        <f ca="1">IF(ISNUMBER('R4 Variations'!F282),+'R4 Variations'!F282*LU_Escalation,0)</f>
        <v>0</v>
      </c>
      <c r="G282" s="489">
        <f ca="1">IF(ISNUMBER('R4 Variations'!G282),+'R4 Variations'!G282*LU_Escalation,0)</f>
        <v>0</v>
      </c>
      <c r="H282" s="489">
        <f ca="1">IF(ISNUMBER('R4 Variations'!H282),+'R4 Variations'!H282*LU_Escalation,0)</f>
        <v>0</v>
      </c>
      <c r="I282" s="489">
        <f ca="1">IF(ISNUMBER('R4 Variations'!I282),+'R4 Variations'!I282*LU_Escalation,0)</f>
        <v>0</v>
      </c>
      <c r="J282" s="489">
        <f ca="1">IF(ISNUMBER('R4 Variations'!J282),+'R4 Variations'!J282*LU_Escalation,0)</f>
        <v>0</v>
      </c>
      <c r="K282" s="489">
        <f ca="1">IF(ISNUMBER('R4 Variations'!K282),+'R4 Variations'!K282*LU_Escalation,0)</f>
        <v>0</v>
      </c>
      <c r="L282" s="512" t="str">
        <f ca="1">+'R4 Variations'!L282</f>
        <v/>
      </c>
      <c r="M282" s="448" t="str">
        <f ca="1">+'R4 Variations'!M282</f>
        <v/>
      </c>
      <c r="N282" s="448" t="str">
        <f ca="1">+'R4 Variations'!N282</f>
        <v/>
      </c>
    </row>
    <row r="283" spans="1:14" x14ac:dyDescent="0.2">
      <c r="B283" s="249"/>
      <c r="C283" s="383" t="str">
        <f ca="1">+'R4 Variations'!C283</f>
        <v/>
      </c>
      <c r="D283" s="489">
        <f ca="1">IF(ISNUMBER('R4 Variations'!D283),+'R4 Variations'!D283*LU_Escalation,0)</f>
        <v>0</v>
      </c>
      <c r="E283" s="820">
        <f ca="1">IF(ISNUMBER('R4 Variations'!E283),+'R4 Variations'!E283*LU_Escalation,0)</f>
        <v>0</v>
      </c>
      <c r="F283" s="489">
        <f ca="1">IF(ISNUMBER('R4 Variations'!F283),+'R4 Variations'!F283*LU_Escalation,0)</f>
        <v>0</v>
      </c>
      <c r="G283" s="489">
        <f ca="1">IF(ISNUMBER('R4 Variations'!G283),+'R4 Variations'!G283*LU_Escalation,0)</f>
        <v>0</v>
      </c>
      <c r="H283" s="489">
        <f ca="1">IF(ISNUMBER('R4 Variations'!H283),+'R4 Variations'!H283*LU_Escalation,0)</f>
        <v>0</v>
      </c>
      <c r="I283" s="489">
        <f ca="1">IF(ISNUMBER('R4 Variations'!I283),+'R4 Variations'!I283*LU_Escalation,0)</f>
        <v>0</v>
      </c>
      <c r="J283" s="489">
        <f ca="1">IF(ISNUMBER('R4 Variations'!J283),+'R4 Variations'!J283*LU_Escalation,0)</f>
        <v>0</v>
      </c>
      <c r="K283" s="489">
        <f ca="1">IF(ISNUMBER('R4 Variations'!K283),+'R4 Variations'!K283*LU_Escalation,0)</f>
        <v>0</v>
      </c>
      <c r="L283" s="512" t="str">
        <f ca="1">+'R4 Variations'!L283</f>
        <v/>
      </c>
      <c r="M283" s="448" t="str">
        <f ca="1">+'R4 Variations'!M283</f>
        <v/>
      </c>
      <c r="N283" s="448" t="str">
        <f ca="1">+'R4 Variations'!N283</f>
        <v/>
      </c>
    </row>
    <row r="284" spans="1:14" ht="18" x14ac:dyDescent="0.2">
      <c r="B284" s="252"/>
      <c r="C284" s="296" t="s">
        <v>70</v>
      </c>
      <c r="D284" s="328"/>
      <c r="E284" s="509"/>
      <c r="F284" s="328"/>
      <c r="G284" s="328"/>
      <c r="H284" s="328"/>
      <c r="I284" s="328"/>
      <c r="J284" s="328"/>
      <c r="K284" s="509"/>
      <c r="L284" s="512"/>
      <c r="M284" s="448"/>
      <c r="N284" s="448"/>
    </row>
    <row r="285" spans="1:14" x14ac:dyDescent="0.2">
      <c r="A285" s="5"/>
      <c r="B285" s="249" t="str">
        <f ca="1">+'I-4 History'!B214</f>
        <v>DA-24</v>
      </c>
      <c r="C285" s="14" t="str">
        <f ca="1">+'I-4 History'!C214</f>
        <v>N/A</v>
      </c>
      <c r="D285" s="489"/>
      <c r="E285" s="505"/>
      <c r="F285" s="489"/>
      <c r="G285" s="490"/>
      <c r="H285" s="490"/>
      <c r="I285" s="490"/>
      <c r="J285" s="490"/>
      <c r="K285" s="505"/>
      <c r="L285" s="512"/>
      <c r="M285" s="448"/>
      <c r="N285" s="448"/>
    </row>
    <row r="286" spans="1:14" x14ac:dyDescent="0.2">
      <c r="A286" s="5"/>
      <c r="B286" s="249"/>
      <c r="C286" s="383">
        <f ca="1">+'R4 Variations'!C286</f>
        <v>0</v>
      </c>
      <c r="D286" s="489">
        <f ca="1">IF(ISNUMBER('R4 Variations'!D286),+'R4 Variations'!D286*LU_Escalation,0)</f>
        <v>0</v>
      </c>
      <c r="E286" s="820">
        <f ca="1">IF(ISNUMBER('R4 Variations'!E286),+'R4 Variations'!E286*LU_Escalation,0)</f>
        <v>0</v>
      </c>
      <c r="F286" s="489">
        <f ca="1">IF(ISNUMBER('R4 Variations'!F286),+'R4 Variations'!F286*LU_Escalation,0)</f>
        <v>0</v>
      </c>
      <c r="G286" s="489">
        <f ca="1">IF(ISNUMBER('R4 Variations'!G286),+'R4 Variations'!G286*LU_Escalation,0)</f>
        <v>0</v>
      </c>
      <c r="H286" s="489">
        <f ca="1">IF(ISNUMBER('R4 Variations'!H286),+'R4 Variations'!H286*LU_Escalation,0)</f>
        <v>0</v>
      </c>
      <c r="I286" s="489">
        <f ca="1">IF(ISNUMBER('R4 Variations'!I286),+'R4 Variations'!I286*LU_Escalation,0)</f>
        <v>0</v>
      </c>
      <c r="J286" s="489">
        <f ca="1">IF(ISNUMBER('R4 Variations'!J286),+'R4 Variations'!J286*LU_Escalation,0)</f>
        <v>0</v>
      </c>
      <c r="K286" s="489">
        <f ca="1">IF(ISNUMBER('R4 Variations'!K286),+'R4 Variations'!K286*LU_Escalation,0)</f>
        <v>0</v>
      </c>
      <c r="L286" s="512">
        <f t="array" aca="1" ref="L286:N295" ca="1">+'DA-24'!$K$160:$M$169</f>
        <v>0</v>
      </c>
      <c r="M286" s="448">
        <f ca="1"/>
        <v>0</v>
      </c>
      <c r="N286" s="448">
        <f ca="1"/>
        <v>0</v>
      </c>
    </row>
    <row r="287" spans="1:14" x14ac:dyDescent="0.2">
      <c r="A287" s="5"/>
      <c r="B287" s="249"/>
      <c r="C287" s="383" t="str">
        <f ca="1">+'R4 Variations'!C287</f>
        <v/>
      </c>
      <c r="D287" s="489">
        <f ca="1">IF(ISNUMBER('R4 Variations'!D287),+'R4 Variations'!D287*LU_Escalation,0)</f>
        <v>0</v>
      </c>
      <c r="E287" s="820">
        <f ca="1">IF(ISNUMBER('R4 Variations'!E287),+'R4 Variations'!E287*LU_Escalation,0)</f>
        <v>0</v>
      </c>
      <c r="F287" s="489">
        <f ca="1">IF(ISNUMBER('R4 Variations'!F287),+'R4 Variations'!F287*LU_Escalation,0)</f>
        <v>0</v>
      </c>
      <c r="G287" s="489">
        <f ca="1">IF(ISNUMBER('R4 Variations'!G287),+'R4 Variations'!G287*LU_Escalation,0)</f>
        <v>0</v>
      </c>
      <c r="H287" s="489">
        <f ca="1">IF(ISNUMBER('R4 Variations'!H287),+'R4 Variations'!H287*LU_Escalation,0)</f>
        <v>0</v>
      </c>
      <c r="I287" s="489">
        <f ca="1">IF(ISNUMBER('R4 Variations'!I287),+'R4 Variations'!I287*LU_Escalation,0)</f>
        <v>0</v>
      </c>
      <c r="J287" s="489">
        <f ca="1">IF(ISNUMBER('R4 Variations'!J287),+'R4 Variations'!J287*LU_Escalation,0)</f>
        <v>0</v>
      </c>
      <c r="K287" s="489">
        <f ca="1">IF(ISNUMBER('R4 Variations'!K287),+'R4 Variations'!K287*LU_Escalation,0)</f>
        <v>0</v>
      </c>
      <c r="L287" s="512" t="str">
        <f ca="1"/>
        <v/>
      </c>
      <c r="M287" s="448" t="str">
        <f ca="1"/>
        <v/>
      </c>
      <c r="N287" s="448" t="str">
        <f ca="1"/>
        <v/>
      </c>
    </row>
    <row r="288" spans="1:14" x14ac:dyDescent="0.2">
      <c r="A288" s="5"/>
      <c r="B288" s="249"/>
      <c r="C288" s="383" t="str">
        <f ca="1">+'R4 Variations'!C288</f>
        <v/>
      </c>
      <c r="D288" s="489">
        <f ca="1">IF(ISNUMBER('R4 Variations'!D288),+'R4 Variations'!D288*LU_Escalation,0)</f>
        <v>0</v>
      </c>
      <c r="E288" s="820">
        <f ca="1">IF(ISNUMBER('R4 Variations'!E288),+'R4 Variations'!E288*LU_Escalation,0)</f>
        <v>0</v>
      </c>
      <c r="F288" s="489">
        <f ca="1">IF(ISNUMBER('R4 Variations'!F288),+'R4 Variations'!F288*LU_Escalation,0)</f>
        <v>0</v>
      </c>
      <c r="G288" s="489">
        <f ca="1">IF(ISNUMBER('R4 Variations'!G288),+'R4 Variations'!G288*LU_Escalation,0)</f>
        <v>0</v>
      </c>
      <c r="H288" s="489">
        <f ca="1">IF(ISNUMBER('R4 Variations'!H288),+'R4 Variations'!H288*LU_Escalation,0)</f>
        <v>0</v>
      </c>
      <c r="I288" s="489">
        <f ca="1">IF(ISNUMBER('R4 Variations'!I288),+'R4 Variations'!I288*LU_Escalation,0)</f>
        <v>0</v>
      </c>
      <c r="J288" s="489">
        <f ca="1">IF(ISNUMBER('R4 Variations'!J288),+'R4 Variations'!J288*LU_Escalation,0)</f>
        <v>0</v>
      </c>
      <c r="K288" s="489">
        <f ca="1">IF(ISNUMBER('R4 Variations'!K288),+'R4 Variations'!K288*LU_Escalation,0)</f>
        <v>0</v>
      </c>
      <c r="L288" s="512" t="str">
        <f ca="1"/>
        <v/>
      </c>
      <c r="M288" s="448" t="str">
        <f ca="1"/>
        <v/>
      </c>
      <c r="N288" s="448" t="str">
        <f ca="1"/>
        <v/>
      </c>
    </row>
    <row r="289" spans="1:14" x14ac:dyDescent="0.2">
      <c r="A289" s="5"/>
      <c r="B289" s="249"/>
      <c r="C289" s="383" t="str">
        <f ca="1">+'R4 Variations'!C289</f>
        <v/>
      </c>
      <c r="D289" s="489">
        <f ca="1">IF(ISNUMBER('R4 Variations'!D289),+'R4 Variations'!D289*LU_Escalation,0)</f>
        <v>0</v>
      </c>
      <c r="E289" s="820">
        <f ca="1">IF(ISNUMBER('R4 Variations'!E289),+'R4 Variations'!E289*LU_Escalation,0)</f>
        <v>0</v>
      </c>
      <c r="F289" s="489">
        <f ca="1">IF(ISNUMBER('R4 Variations'!F289),+'R4 Variations'!F289*LU_Escalation,0)</f>
        <v>0</v>
      </c>
      <c r="G289" s="489">
        <f ca="1">IF(ISNUMBER('R4 Variations'!G289),+'R4 Variations'!G289*LU_Escalation,0)</f>
        <v>0</v>
      </c>
      <c r="H289" s="489">
        <f ca="1">IF(ISNUMBER('R4 Variations'!H289),+'R4 Variations'!H289*LU_Escalation,0)</f>
        <v>0</v>
      </c>
      <c r="I289" s="489">
        <f ca="1">IF(ISNUMBER('R4 Variations'!I289),+'R4 Variations'!I289*LU_Escalation,0)</f>
        <v>0</v>
      </c>
      <c r="J289" s="489">
        <f ca="1">IF(ISNUMBER('R4 Variations'!J289),+'R4 Variations'!J289*LU_Escalation,0)</f>
        <v>0</v>
      </c>
      <c r="K289" s="489">
        <f ca="1">IF(ISNUMBER('R4 Variations'!K289),+'R4 Variations'!K289*LU_Escalation,0)</f>
        <v>0</v>
      </c>
      <c r="L289" s="512" t="str">
        <f ca="1"/>
        <v/>
      </c>
      <c r="M289" s="448" t="str">
        <f ca="1"/>
        <v/>
      </c>
      <c r="N289" s="448" t="str">
        <f ca="1"/>
        <v/>
      </c>
    </row>
    <row r="290" spans="1:14" x14ac:dyDescent="0.2">
      <c r="A290" s="5"/>
      <c r="B290" s="249"/>
      <c r="C290" s="383" t="str">
        <f ca="1">+'R4 Variations'!C290</f>
        <v/>
      </c>
      <c r="D290" s="489">
        <f ca="1">IF(ISNUMBER('R4 Variations'!D290),+'R4 Variations'!D290*LU_Escalation,0)</f>
        <v>0</v>
      </c>
      <c r="E290" s="820">
        <f ca="1">IF(ISNUMBER('R4 Variations'!E290),+'R4 Variations'!E290*LU_Escalation,0)</f>
        <v>0</v>
      </c>
      <c r="F290" s="489">
        <f ca="1">IF(ISNUMBER('R4 Variations'!F290),+'R4 Variations'!F290*LU_Escalation,0)</f>
        <v>0</v>
      </c>
      <c r="G290" s="489">
        <f ca="1">IF(ISNUMBER('R4 Variations'!G290),+'R4 Variations'!G290*LU_Escalation,0)</f>
        <v>0</v>
      </c>
      <c r="H290" s="489">
        <f ca="1">IF(ISNUMBER('R4 Variations'!H290),+'R4 Variations'!H290*LU_Escalation,0)</f>
        <v>0</v>
      </c>
      <c r="I290" s="489">
        <f ca="1">IF(ISNUMBER('R4 Variations'!I290),+'R4 Variations'!I290*LU_Escalation,0)</f>
        <v>0</v>
      </c>
      <c r="J290" s="489">
        <f ca="1">IF(ISNUMBER('R4 Variations'!J290),+'R4 Variations'!J290*LU_Escalation,0)</f>
        <v>0</v>
      </c>
      <c r="K290" s="489">
        <f ca="1">IF(ISNUMBER('R4 Variations'!K290),+'R4 Variations'!K290*LU_Escalation,0)</f>
        <v>0</v>
      </c>
      <c r="L290" s="512" t="str">
        <f ca="1"/>
        <v/>
      </c>
      <c r="M290" s="448" t="str">
        <f ca="1"/>
        <v/>
      </c>
      <c r="N290" s="448" t="str">
        <f ca="1"/>
        <v/>
      </c>
    </row>
    <row r="291" spans="1:14" x14ac:dyDescent="0.2">
      <c r="B291" s="249"/>
      <c r="C291" s="383" t="str">
        <f ca="1">+'R4 Variations'!C291</f>
        <v/>
      </c>
      <c r="D291" s="489">
        <f ca="1">IF(ISNUMBER('R4 Variations'!D291),+'R4 Variations'!D291*LU_Escalation,0)</f>
        <v>0</v>
      </c>
      <c r="E291" s="820">
        <f ca="1">IF(ISNUMBER('R4 Variations'!E291),+'R4 Variations'!E291*LU_Escalation,0)</f>
        <v>0</v>
      </c>
      <c r="F291" s="489">
        <f ca="1">IF(ISNUMBER('R4 Variations'!F291),+'R4 Variations'!F291*LU_Escalation,0)</f>
        <v>0</v>
      </c>
      <c r="G291" s="489">
        <f ca="1">IF(ISNUMBER('R4 Variations'!G291),+'R4 Variations'!G291*LU_Escalation,0)</f>
        <v>0</v>
      </c>
      <c r="H291" s="489">
        <f ca="1">IF(ISNUMBER('R4 Variations'!H291),+'R4 Variations'!H291*LU_Escalation,0)</f>
        <v>0</v>
      </c>
      <c r="I291" s="489">
        <f ca="1">IF(ISNUMBER('R4 Variations'!I291),+'R4 Variations'!I291*LU_Escalation,0)</f>
        <v>0</v>
      </c>
      <c r="J291" s="489">
        <f ca="1">IF(ISNUMBER('R4 Variations'!J291),+'R4 Variations'!J291*LU_Escalation,0)</f>
        <v>0</v>
      </c>
      <c r="K291" s="489">
        <f ca="1">IF(ISNUMBER('R4 Variations'!K291),+'R4 Variations'!K291*LU_Escalation,0)</f>
        <v>0</v>
      </c>
      <c r="L291" s="512" t="str">
        <f ca="1"/>
        <v/>
      </c>
      <c r="M291" s="448" t="str">
        <f ca="1"/>
        <v/>
      </c>
      <c r="N291" s="448" t="str">
        <f ca="1"/>
        <v/>
      </c>
    </row>
    <row r="292" spans="1:14" x14ac:dyDescent="0.2">
      <c r="B292" s="249"/>
      <c r="C292" s="383" t="str">
        <f ca="1">+'R4 Variations'!C292</f>
        <v/>
      </c>
      <c r="D292" s="489">
        <f ca="1">IF(ISNUMBER('R4 Variations'!D292),+'R4 Variations'!D292*LU_Escalation,0)</f>
        <v>0</v>
      </c>
      <c r="E292" s="820">
        <f ca="1">IF(ISNUMBER('R4 Variations'!E292),+'R4 Variations'!E292*LU_Escalation,0)</f>
        <v>0</v>
      </c>
      <c r="F292" s="489">
        <f ca="1">IF(ISNUMBER('R4 Variations'!F292),+'R4 Variations'!F292*LU_Escalation,0)</f>
        <v>0</v>
      </c>
      <c r="G292" s="489">
        <f ca="1">IF(ISNUMBER('R4 Variations'!G292),+'R4 Variations'!G292*LU_Escalation,0)</f>
        <v>0</v>
      </c>
      <c r="H292" s="489">
        <f ca="1">IF(ISNUMBER('R4 Variations'!H292),+'R4 Variations'!H292*LU_Escalation,0)</f>
        <v>0</v>
      </c>
      <c r="I292" s="489">
        <f ca="1">IF(ISNUMBER('R4 Variations'!I292),+'R4 Variations'!I292*LU_Escalation,0)</f>
        <v>0</v>
      </c>
      <c r="J292" s="489">
        <f ca="1">IF(ISNUMBER('R4 Variations'!J292),+'R4 Variations'!J292*LU_Escalation,0)</f>
        <v>0</v>
      </c>
      <c r="K292" s="489">
        <f ca="1">IF(ISNUMBER('R4 Variations'!K292),+'R4 Variations'!K292*LU_Escalation,0)</f>
        <v>0</v>
      </c>
      <c r="L292" s="512" t="str">
        <f ca="1"/>
        <v/>
      </c>
      <c r="M292" s="448" t="str">
        <f ca="1"/>
        <v/>
      </c>
      <c r="N292" s="448" t="str">
        <f ca="1"/>
        <v/>
      </c>
    </row>
    <row r="293" spans="1:14" x14ac:dyDescent="0.2">
      <c r="B293" s="249"/>
      <c r="C293" s="383" t="str">
        <f ca="1">+'R4 Variations'!C293</f>
        <v/>
      </c>
      <c r="D293" s="489">
        <f ca="1">IF(ISNUMBER('R4 Variations'!D293),+'R4 Variations'!D293*LU_Escalation,0)</f>
        <v>0</v>
      </c>
      <c r="E293" s="820">
        <f ca="1">IF(ISNUMBER('R4 Variations'!E293),+'R4 Variations'!E293*LU_Escalation,0)</f>
        <v>0</v>
      </c>
      <c r="F293" s="489">
        <f ca="1">IF(ISNUMBER('R4 Variations'!F293),+'R4 Variations'!F293*LU_Escalation,0)</f>
        <v>0</v>
      </c>
      <c r="G293" s="489">
        <f ca="1">IF(ISNUMBER('R4 Variations'!G293),+'R4 Variations'!G293*LU_Escalation,0)</f>
        <v>0</v>
      </c>
      <c r="H293" s="489">
        <f ca="1">IF(ISNUMBER('R4 Variations'!H293),+'R4 Variations'!H293*LU_Escalation,0)</f>
        <v>0</v>
      </c>
      <c r="I293" s="489">
        <f ca="1">IF(ISNUMBER('R4 Variations'!I293),+'R4 Variations'!I293*LU_Escalation,0)</f>
        <v>0</v>
      </c>
      <c r="J293" s="489">
        <f ca="1">IF(ISNUMBER('R4 Variations'!J293),+'R4 Variations'!J293*LU_Escalation,0)</f>
        <v>0</v>
      </c>
      <c r="K293" s="489">
        <f ca="1">IF(ISNUMBER('R4 Variations'!K293),+'R4 Variations'!K293*LU_Escalation,0)</f>
        <v>0</v>
      </c>
      <c r="L293" s="512" t="str">
        <f ca="1"/>
        <v/>
      </c>
      <c r="M293" s="448" t="str">
        <f ca="1"/>
        <v/>
      </c>
      <c r="N293" s="448" t="str">
        <f ca="1"/>
        <v/>
      </c>
    </row>
    <row r="294" spans="1:14" x14ac:dyDescent="0.2">
      <c r="B294" s="249"/>
      <c r="C294" s="383" t="str">
        <f ca="1">+'R4 Variations'!C294</f>
        <v/>
      </c>
      <c r="D294" s="489">
        <f ca="1">IF(ISNUMBER('R4 Variations'!D294),+'R4 Variations'!D294*LU_Escalation,0)</f>
        <v>0</v>
      </c>
      <c r="E294" s="820">
        <f ca="1">IF(ISNUMBER('R4 Variations'!E294),+'R4 Variations'!E294*LU_Escalation,0)</f>
        <v>0</v>
      </c>
      <c r="F294" s="489">
        <f ca="1">IF(ISNUMBER('R4 Variations'!F294),+'R4 Variations'!F294*LU_Escalation,0)</f>
        <v>0</v>
      </c>
      <c r="G294" s="489">
        <f ca="1">IF(ISNUMBER('R4 Variations'!G294),+'R4 Variations'!G294*LU_Escalation,0)</f>
        <v>0</v>
      </c>
      <c r="H294" s="489">
        <f ca="1">IF(ISNUMBER('R4 Variations'!H294),+'R4 Variations'!H294*LU_Escalation,0)</f>
        <v>0</v>
      </c>
      <c r="I294" s="489">
        <f ca="1">IF(ISNUMBER('R4 Variations'!I294),+'R4 Variations'!I294*LU_Escalation,0)</f>
        <v>0</v>
      </c>
      <c r="J294" s="489">
        <f ca="1">IF(ISNUMBER('R4 Variations'!J294),+'R4 Variations'!J294*LU_Escalation,0)</f>
        <v>0</v>
      </c>
      <c r="K294" s="489">
        <f ca="1">IF(ISNUMBER('R4 Variations'!K294),+'R4 Variations'!K294*LU_Escalation,0)</f>
        <v>0</v>
      </c>
      <c r="L294" s="512" t="str">
        <f ca="1"/>
        <v/>
      </c>
      <c r="M294" s="448" t="str">
        <f ca="1"/>
        <v/>
      </c>
      <c r="N294" s="448" t="str">
        <f ca="1"/>
        <v/>
      </c>
    </row>
    <row r="295" spans="1:14" x14ac:dyDescent="0.2">
      <c r="B295" s="249"/>
      <c r="C295" s="383" t="str">
        <f ca="1">+'R4 Variations'!C295</f>
        <v/>
      </c>
      <c r="D295" s="489">
        <f ca="1">IF(ISNUMBER('R4 Variations'!D295),+'R4 Variations'!D295*LU_Escalation,0)</f>
        <v>0</v>
      </c>
      <c r="E295" s="820">
        <f ca="1">IF(ISNUMBER('R4 Variations'!E295),+'R4 Variations'!E295*LU_Escalation,0)</f>
        <v>0</v>
      </c>
      <c r="F295" s="489">
        <f ca="1">IF(ISNUMBER('R4 Variations'!F295),+'R4 Variations'!F295*LU_Escalation,0)</f>
        <v>0</v>
      </c>
      <c r="G295" s="489">
        <f ca="1">IF(ISNUMBER('R4 Variations'!G295),+'R4 Variations'!G295*LU_Escalation,0)</f>
        <v>0</v>
      </c>
      <c r="H295" s="489">
        <f ca="1">IF(ISNUMBER('R4 Variations'!H295),+'R4 Variations'!H295*LU_Escalation,0)</f>
        <v>0</v>
      </c>
      <c r="I295" s="489">
        <f ca="1">IF(ISNUMBER('R4 Variations'!I295),+'R4 Variations'!I295*LU_Escalation,0)</f>
        <v>0</v>
      </c>
      <c r="J295" s="489">
        <f ca="1">IF(ISNUMBER('R4 Variations'!J295),+'R4 Variations'!J295*LU_Escalation,0)</f>
        <v>0</v>
      </c>
      <c r="K295" s="489">
        <f ca="1">IF(ISNUMBER('R4 Variations'!K295),+'R4 Variations'!K295*LU_Escalation,0)</f>
        <v>0</v>
      </c>
      <c r="L295" s="512" t="str">
        <f ca="1"/>
        <v/>
      </c>
      <c r="M295" s="448" t="str">
        <f ca="1"/>
        <v/>
      </c>
      <c r="N295" s="448" t="str">
        <f ca="1"/>
        <v/>
      </c>
    </row>
    <row r="296" spans="1:14" x14ac:dyDescent="0.2">
      <c r="B296" s="249"/>
      <c r="C296" s="383"/>
      <c r="D296" s="489"/>
      <c r="E296" s="820"/>
      <c r="F296" s="489"/>
      <c r="G296" s="489"/>
      <c r="H296" s="489"/>
      <c r="I296" s="489"/>
      <c r="J296" s="489"/>
      <c r="K296" s="489"/>
      <c r="L296" s="512"/>
      <c r="M296" s="448"/>
      <c r="N296" s="448"/>
    </row>
    <row r="297" spans="1:14" ht="26.25" thickBot="1" x14ac:dyDescent="0.25">
      <c r="B297" s="250"/>
      <c r="C297" s="268" t="s">
        <v>244</v>
      </c>
      <c r="D297" s="310">
        <f t="shared" ref="D297:K297" ca="1" si="1">SUBTOTAL(9,D129:D296)</f>
        <v>0</v>
      </c>
      <c r="E297" s="510">
        <f t="shared" ca="1" si="1"/>
        <v>0</v>
      </c>
      <c r="F297" s="312">
        <f t="shared" ca="1" si="1"/>
        <v>0</v>
      </c>
      <c r="G297" s="310">
        <f t="shared" ca="1" si="1"/>
        <v>10.221419260277253</v>
      </c>
      <c r="H297" s="310">
        <f t="shared" ca="1" si="1"/>
        <v>9.5109645802375145</v>
      </c>
      <c r="I297" s="310">
        <f t="shared" ca="1" si="1"/>
        <v>9.5109645802375145</v>
      </c>
      <c r="J297" s="310">
        <f t="shared" ca="1" si="1"/>
        <v>9.5109645802375145</v>
      </c>
      <c r="K297" s="510">
        <f t="shared" ca="1" si="1"/>
        <v>9.5109645802375145</v>
      </c>
      <c r="L297" s="512"/>
      <c r="M297" s="448"/>
      <c r="N297" s="448"/>
    </row>
    <row r="298" spans="1:14" ht="15.75" x14ac:dyDescent="0.2">
      <c r="B298" s="269"/>
      <c r="C298" s="271" t="s">
        <v>245</v>
      </c>
      <c r="D298" s="329">
        <f t="shared" ref="D298:K298" ca="1" si="2">SUBTOTAL(9,D9:D297)</f>
        <v>0</v>
      </c>
      <c r="E298" s="495">
        <f t="shared" ca="1" si="2"/>
        <v>0</v>
      </c>
      <c r="F298" s="329">
        <f t="shared" ca="1" si="2"/>
        <v>0</v>
      </c>
      <c r="G298" s="329">
        <f t="shared" ca="1" si="2"/>
        <v>10.221419260277253</v>
      </c>
      <c r="H298" s="329">
        <f t="shared" ca="1" si="2"/>
        <v>9.9156224985741002</v>
      </c>
      <c r="I298" s="329">
        <f t="shared" ca="1" si="2"/>
        <v>10.447080582057026</v>
      </c>
      <c r="J298" s="329">
        <f t="shared" ca="1" si="2"/>
        <v>10.60585644102288</v>
      </c>
      <c r="K298" s="495">
        <f t="shared" ca="1" si="2"/>
        <v>10.83630195854971</v>
      </c>
      <c r="L298" s="512"/>
      <c r="M298" s="448"/>
      <c r="N298" s="501"/>
    </row>
    <row r="299" spans="1:14" x14ac:dyDescent="0.2">
      <c r="B299" s="273"/>
      <c r="C299" s="274"/>
      <c r="D299" s="485"/>
      <c r="E299" s="485"/>
      <c r="F299" s="816"/>
      <c r="G299" s="485"/>
      <c r="H299" s="485"/>
      <c r="I299" s="485"/>
      <c r="J299" s="485"/>
      <c r="K299" s="485"/>
      <c r="L299" s="512"/>
      <c r="M299" s="448"/>
      <c r="N299" s="448"/>
    </row>
    <row r="300" spans="1:14" ht="18" x14ac:dyDescent="0.2">
      <c r="B300" s="269"/>
      <c r="C300" s="272" t="s">
        <v>241</v>
      </c>
      <c r="D300" s="330"/>
      <c r="E300" s="496"/>
      <c r="F300" s="330"/>
      <c r="G300" s="330"/>
      <c r="H300" s="330"/>
      <c r="I300" s="330"/>
      <c r="J300" s="330"/>
      <c r="K300" s="496"/>
      <c r="L300" s="512"/>
      <c r="M300" s="448"/>
      <c r="N300" s="448"/>
    </row>
    <row r="301" spans="1:14" ht="18" x14ac:dyDescent="0.2">
      <c r="B301" s="252"/>
      <c r="C301" s="248" t="str">
        <f>+'I-3 Allocated'!A5</f>
        <v>Office of the CEO</v>
      </c>
      <c r="D301" s="328"/>
      <c r="E301" s="509"/>
      <c r="F301" s="328"/>
      <c r="G301" s="328"/>
      <c r="H301" s="328"/>
      <c r="I301" s="328"/>
      <c r="J301" s="328"/>
      <c r="K301" s="509"/>
      <c r="L301" s="512"/>
      <c r="M301" s="448"/>
      <c r="N301" s="448"/>
    </row>
    <row r="302" spans="1:14" x14ac:dyDescent="0.2">
      <c r="A302" s="5"/>
      <c r="B302" s="249" t="str">
        <f ca="1">+'I-4 History'!B228</f>
        <v>A-1</v>
      </c>
      <c r="C302" s="14" t="str">
        <f ca="1">+'I-4 History'!C228</f>
        <v>CEO</v>
      </c>
      <c r="D302" s="489"/>
      <c r="E302" s="505"/>
      <c r="F302" s="489"/>
      <c r="G302" s="490"/>
      <c r="H302" s="490"/>
      <c r="I302" s="490"/>
      <c r="J302" s="490"/>
      <c r="K302" s="505"/>
      <c r="L302" s="512"/>
      <c r="M302" s="448"/>
      <c r="N302" s="448"/>
    </row>
    <row r="303" spans="1:14" x14ac:dyDescent="0.2">
      <c r="A303" s="5"/>
      <c r="B303" s="249"/>
      <c r="C303" s="383" t="str">
        <f ca="1">+'R4 Variations'!C303</f>
        <v>Step Change</v>
      </c>
      <c r="D303" s="489">
        <f ca="1">IF(ISNUMBER('R4 Variations'!D303),+'R4 Variations'!D303*LU_Escalation,0)</f>
        <v>0</v>
      </c>
      <c r="E303" s="820">
        <f ca="1">IF(ISNUMBER('R4 Variations'!E303),+'R4 Variations'!E303*LU_Escalation,0)</f>
        <v>0</v>
      </c>
      <c r="F303" s="489">
        <f ca="1">IF(ISNUMBER('R4 Variations'!F303),+'R4 Variations'!F303*LU_Escalation,0)</f>
        <v>0</v>
      </c>
      <c r="G303" s="489">
        <f ca="1">IF(ISNUMBER('R4 Variations'!G303),+'R4 Variations'!G303*LU_Escalation,0)</f>
        <v>0</v>
      </c>
      <c r="H303" s="489">
        <f ca="1">IF(ISNUMBER('R4 Variations'!H303),+'R4 Variations'!H303*LU_Escalation,0)</f>
        <v>0</v>
      </c>
      <c r="I303" s="489">
        <f ca="1">IF(ISNUMBER('R4 Variations'!I303),+'R4 Variations'!I303*LU_Escalation,0)</f>
        <v>0</v>
      </c>
      <c r="J303" s="489">
        <f ca="1">IF(ISNUMBER('R4 Variations'!J303),+'R4 Variations'!J303*LU_Escalation,0)</f>
        <v>0</v>
      </c>
      <c r="K303" s="489">
        <f ca="1">IF(ISNUMBER('R4 Variations'!K303),+'R4 Variations'!K303*LU_Escalation,0)</f>
        <v>0</v>
      </c>
      <c r="L303" s="512">
        <f ca="1">+'R4 Variations'!L303</f>
        <v>0</v>
      </c>
      <c r="M303" s="448">
        <f ca="1">+'R4 Variations'!M303</f>
        <v>0</v>
      </c>
      <c r="N303" s="448">
        <f ca="1">+'R4 Variations'!N303</f>
        <v>0</v>
      </c>
    </row>
    <row r="304" spans="1:14" x14ac:dyDescent="0.2">
      <c r="A304" s="5"/>
      <c r="B304" s="249"/>
      <c r="C304" s="383" t="str">
        <f ca="1">+'R4 Variations'!C304</f>
        <v/>
      </c>
      <c r="D304" s="489">
        <f ca="1">IF(ISNUMBER('R4 Variations'!D304),+'R4 Variations'!D304*LU_Escalation,0)</f>
        <v>0</v>
      </c>
      <c r="E304" s="820">
        <f ca="1">IF(ISNUMBER('R4 Variations'!E304),+'R4 Variations'!E304*LU_Escalation,0)</f>
        <v>0</v>
      </c>
      <c r="F304" s="489">
        <f ca="1">IF(ISNUMBER('R4 Variations'!F304),+'R4 Variations'!F304*LU_Escalation,0)</f>
        <v>0</v>
      </c>
      <c r="G304" s="489">
        <f ca="1">IF(ISNUMBER('R4 Variations'!G304),+'R4 Variations'!G304*LU_Escalation,0)</f>
        <v>0</v>
      </c>
      <c r="H304" s="489">
        <f ca="1">IF(ISNUMBER('R4 Variations'!H304),+'R4 Variations'!H304*LU_Escalation,0)</f>
        <v>0</v>
      </c>
      <c r="I304" s="489">
        <f ca="1">IF(ISNUMBER('R4 Variations'!I304),+'R4 Variations'!I304*LU_Escalation,0)</f>
        <v>0</v>
      </c>
      <c r="J304" s="489">
        <f ca="1">IF(ISNUMBER('R4 Variations'!J304),+'R4 Variations'!J304*LU_Escalation,0)</f>
        <v>0</v>
      </c>
      <c r="K304" s="489">
        <f ca="1">IF(ISNUMBER('R4 Variations'!K304),+'R4 Variations'!K304*LU_Escalation,0)</f>
        <v>0</v>
      </c>
      <c r="L304" s="512" t="str">
        <f ca="1">+'R4 Variations'!L304</f>
        <v/>
      </c>
      <c r="M304" s="448" t="str">
        <f ca="1">+'R4 Variations'!M304</f>
        <v/>
      </c>
      <c r="N304" s="448" t="str">
        <f ca="1">+'R4 Variations'!N304</f>
        <v/>
      </c>
    </row>
    <row r="305" spans="1:14" x14ac:dyDescent="0.2">
      <c r="A305" s="5"/>
      <c r="B305" s="249"/>
      <c r="C305" s="383" t="str">
        <f ca="1">+'R4 Variations'!C305</f>
        <v/>
      </c>
      <c r="D305" s="489">
        <f ca="1">IF(ISNUMBER('R4 Variations'!D305),+'R4 Variations'!D305*LU_Escalation,0)</f>
        <v>0</v>
      </c>
      <c r="E305" s="820">
        <f ca="1">IF(ISNUMBER('R4 Variations'!E305),+'R4 Variations'!E305*LU_Escalation,0)</f>
        <v>0</v>
      </c>
      <c r="F305" s="489">
        <f ca="1">IF(ISNUMBER('R4 Variations'!F305),+'R4 Variations'!F305*LU_Escalation,0)</f>
        <v>0</v>
      </c>
      <c r="G305" s="489">
        <f ca="1">IF(ISNUMBER('R4 Variations'!G305),+'R4 Variations'!G305*LU_Escalation,0)</f>
        <v>0</v>
      </c>
      <c r="H305" s="489">
        <f ca="1">IF(ISNUMBER('R4 Variations'!H305),+'R4 Variations'!H305*LU_Escalation,0)</f>
        <v>0</v>
      </c>
      <c r="I305" s="489">
        <f ca="1">IF(ISNUMBER('R4 Variations'!I305),+'R4 Variations'!I305*LU_Escalation,0)</f>
        <v>0</v>
      </c>
      <c r="J305" s="489">
        <f ca="1">IF(ISNUMBER('R4 Variations'!J305),+'R4 Variations'!J305*LU_Escalation,0)</f>
        <v>0</v>
      </c>
      <c r="K305" s="489">
        <f ca="1">IF(ISNUMBER('R4 Variations'!K305),+'R4 Variations'!K305*LU_Escalation,0)</f>
        <v>0</v>
      </c>
      <c r="L305" s="512" t="str">
        <f ca="1">+'R4 Variations'!L305</f>
        <v/>
      </c>
      <c r="M305" s="448" t="str">
        <f ca="1">+'R4 Variations'!M305</f>
        <v/>
      </c>
      <c r="N305" s="448" t="str">
        <f ca="1">+'R4 Variations'!N305</f>
        <v/>
      </c>
    </row>
    <row r="306" spans="1:14" x14ac:dyDescent="0.2">
      <c r="A306" s="5"/>
      <c r="B306" s="249"/>
      <c r="C306" s="383" t="str">
        <f ca="1">+'R4 Variations'!C306</f>
        <v/>
      </c>
      <c r="D306" s="489">
        <f ca="1">IF(ISNUMBER('R4 Variations'!D306),+'R4 Variations'!D306*LU_Escalation,0)</f>
        <v>0</v>
      </c>
      <c r="E306" s="820">
        <f ca="1">IF(ISNUMBER('R4 Variations'!E306),+'R4 Variations'!E306*LU_Escalation,0)</f>
        <v>0</v>
      </c>
      <c r="F306" s="489">
        <f ca="1">IF(ISNUMBER('R4 Variations'!F306),+'R4 Variations'!F306*LU_Escalation,0)</f>
        <v>0</v>
      </c>
      <c r="G306" s="489">
        <f ca="1">IF(ISNUMBER('R4 Variations'!G306),+'R4 Variations'!G306*LU_Escalation,0)</f>
        <v>0</v>
      </c>
      <c r="H306" s="489">
        <f ca="1">IF(ISNUMBER('R4 Variations'!H306),+'R4 Variations'!H306*LU_Escalation,0)</f>
        <v>0</v>
      </c>
      <c r="I306" s="489">
        <f ca="1">IF(ISNUMBER('R4 Variations'!I306),+'R4 Variations'!I306*LU_Escalation,0)</f>
        <v>0</v>
      </c>
      <c r="J306" s="489">
        <f ca="1">IF(ISNUMBER('R4 Variations'!J306),+'R4 Variations'!J306*LU_Escalation,0)</f>
        <v>0</v>
      </c>
      <c r="K306" s="489">
        <f ca="1">IF(ISNUMBER('R4 Variations'!K306),+'R4 Variations'!K306*LU_Escalation,0)</f>
        <v>0</v>
      </c>
      <c r="L306" s="512" t="str">
        <f ca="1">+'R4 Variations'!L306</f>
        <v/>
      </c>
      <c r="M306" s="448" t="str">
        <f ca="1">+'R4 Variations'!M306</f>
        <v/>
      </c>
      <c r="N306" s="448" t="str">
        <f ca="1">+'R4 Variations'!N306</f>
        <v/>
      </c>
    </row>
    <row r="307" spans="1:14" x14ac:dyDescent="0.2">
      <c r="A307" s="5"/>
      <c r="B307" s="249"/>
      <c r="C307" s="383" t="str">
        <f ca="1">+'R4 Variations'!C307</f>
        <v/>
      </c>
      <c r="D307" s="489">
        <f ca="1">IF(ISNUMBER('R4 Variations'!D307),+'R4 Variations'!D307*LU_Escalation,0)</f>
        <v>0</v>
      </c>
      <c r="E307" s="820">
        <f ca="1">IF(ISNUMBER('R4 Variations'!E307),+'R4 Variations'!E307*LU_Escalation,0)</f>
        <v>0</v>
      </c>
      <c r="F307" s="489">
        <f ca="1">IF(ISNUMBER('R4 Variations'!F307),+'R4 Variations'!F307*LU_Escalation,0)</f>
        <v>0</v>
      </c>
      <c r="G307" s="489">
        <f ca="1">IF(ISNUMBER('R4 Variations'!G307),+'R4 Variations'!G307*LU_Escalation,0)</f>
        <v>0</v>
      </c>
      <c r="H307" s="489">
        <f ca="1">IF(ISNUMBER('R4 Variations'!H307),+'R4 Variations'!H307*LU_Escalation,0)</f>
        <v>0</v>
      </c>
      <c r="I307" s="489">
        <f ca="1">IF(ISNUMBER('R4 Variations'!I307),+'R4 Variations'!I307*LU_Escalation,0)</f>
        <v>0</v>
      </c>
      <c r="J307" s="489">
        <f ca="1">IF(ISNUMBER('R4 Variations'!J307),+'R4 Variations'!J307*LU_Escalation,0)</f>
        <v>0</v>
      </c>
      <c r="K307" s="489">
        <f ca="1">IF(ISNUMBER('R4 Variations'!K307),+'R4 Variations'!K307*LU_Escalation,0)</f>
        <v>0</v>
      </c>
      <c r="L307" s="512" t="str">
        <f ca="1">+'R4 Variations'!L307</f>
        <v/>
      </c>
      <c r="M307" s="448" t="str">
        <f ca="1">+'R4 Variations'!M307</f>
        <v/>
      </c>
      <c r="N307" s="448" t="str">
        <f ca="1">+'R4 Variations'!N307</f>
        <v/>
      </c>
    </row>
    <row r="308" spans="1:14" x14ac:dyDescent="0.2">
      <c r="A308" s="5"/>
      <c r="B308" s="249"/>
      <c r="C308" s="383" t="str">
        <f ca="1">+'R4 Variations'!C308</f>
        <v/>
      </c>
      <c r="D308" s="489">
        <f ca="1">IF(ISNUMBER('R4 Variations'!D308),+'R4 Variations'!D308*LU_Escalation,0)</f>
        <v>0</v>
      </c>
      <c r="E308" s="820">
        <f ca="1">IF(ISNUMBER('R4 Variations'!E308),+'R4 Variations'!E308*LU_Escalation,0)</f>
        <v>0</v>
      </c>
      <c r="F308" s="489">
        <f ca="1">IF(ISNUMBER('R4 Variations'!F308),+'R4 Variations'!F308*LU_Escalation,0)</f>
        <v>0</v>
      </c>
      <c r="G308" s="489">
        <f ca="1">IF(ISNUMBER('R4 Variations'!G308),+'R4 Variations'!G308*LU_Escalation,0)</f>
        <v>0</v>
      </c>
      <c r="H308" s="489">
        <f ca="1">IF(ISNUMBER('R4 Variations'!H308),+'R4 Variations'!H308*LU_Escalation,0)</f>
        <v>0</v>
      </c>
      <c r="I308" s="489">
        <f ca="1">IF(ISNUMBER('R4 Variations'!I308),+'R4 Variations'!I308*LU_Escalation,0)</f>
        <v>0</v>
      </c>
      <c r="J308" s="489">
        <f ca="1">IF(ISNUMBER('R4 Variations'!J308),+'R4 Variations'!J308*LU_Escalation,0)</f>
        <v>0</v>
      </c>
      <c r="K308" s="489">
        <f ca="1">IF(ISNUMBER('R4 Variations'!K308),+'R4 Variations'!K308*LU_Escalation,0)</f>
        <v>0</v>
      </c>
      <c r="L308" s="512" t="str">
        <f ca="1">+'R4 Variations'!L308</f>
        <v/>
      </c>
      <c r="M308" s="448" t="str">
        <f ca="1">+'R4 Variations'!M308</f>
        <v/>
      </c>
      <c r="N308" s="448" t="str">
        <f ca="1">+'R4 Variations'!N308</f>
        <v/>
      </c>
    </row>
    <row r="309" spans="1:14" x14ac:dyDescent="0.2">
      <c r="A309" s="5"/>
      <c r="B309" s="249"/>
      <c r="C309" s="383" t="str">
        <f ca="1">+'R4 Variations'!C309</f>
        <v/>
      </c>
      <c r="D309" s="489">
        <f ca="1">IF(ISNUMBER('R4 Variations'!D309),+'R4 Variations'!D309*LU_Escalation,0)</f>
        <v>0</v>
      </c>
      <c r="E309" s="820">
        <f ca="1">IF(ISNUMBER('R4 Variations'!E309),+'R4 Variations'!E309*LU_Escalation,0)</f>
        <v>0</v>
      </c>
      <c r="F309" s="489">
        <f ca="1">IF(ISNUMBER('R4 Variations'!F309),+'R4 Variations'!F309*LU_Escalation,0)</f>
        <v>0</v>
      </c>
      <c r="G309" s="489">
        <f ca="1">IF(ISNUMBER('R4 Variations'!G309),+'R4 Variations'!G309*LU_Escalation,0)</f>
        <v>0</v>
      </c>
      <c r="H309" s="489">
        <f ca="1">IF(ISNUMBER('R4 Variations'!H309),+'R4 Variations'!H309*LU_Escalation,0)</f>
        <v>0</v>
      </c>
      <c r="I309" s="489">
        <f ca="1">IF(ISNUMBER('R4 Variations'!I309),+'R4 Variations'!I309*LU_Escalation,0)</f>
        <v>0</v>
      </c>
      <c r="J309" s="489">
        <f ca="1">IF(ISNUMBER('R4 Variations'!J309),+'R4 Variations'!J309*LU_Escalation,0)</f>
        <v>0</v>
      </c>
      <c r="K309" s="489">
        <f ca="1">IF(ISNUMBER('R4 Variations'!K309),+'R4 Variations'!K309*LU_Escalation,0)</f>
        <v>0</v>
      </c>
      <c r="L309" s="512" t="str">
        <f ca="1">+'R4 Variations'!L309</f>
        <v/>
      </c>
      <c r="M309" s="448" t="str">
        <f ca="1">+'R4 Variations'!M309</f>
        <v/>
      </c>
      <c r="N309" s="448" t="str">
        <f ca="1">+'R4 Variations'!N309</f>
        <v/>
      </c>
    </row>
    <row r="310" spans="1:14" x14ac:dyDescent="0.2">
      <c r="A310" s="5"/>
      <c r="B310" s="249"/>
      <c r="C310" s="383" t="str">
        <f ca="1">+'R4 Variations'!C310</f>
        <v/>
      </c>
      <c r="D310" s="489">
        <f ca="1">IF(ISNUMBER('R4 Variations'!D310),+'R4 Variations'!D310*LU_Escalation,0)</f>
        <v>0</v>
      </c>
      <c r="E310" s="820">
        <f ca="1">IF(ISNUMBER('R4 Variations'!E310),+'R4 Variations'!E310*LU_Escalation,0)</f>
        <v>0</v>
      </c>
      <c r="F310" s="489">
        <f ca="1">IF(ISNUMBER('R4 Variations'!F310),+'R4 Variations'!F310*LU_Escalation,0)</f>
        <v>0</v>
      </c>
      <c r="G310" s="489">
        <f ca="1">IF(ISNUMBER('R4 Variations'!G310),+'R4 Variations'!G310*LU_Escalation,0)</f>
        <v>0</v>
      </c>
      <c r="H310" s="489">
        <f ca="1">IF(ISNUMBER('R4 Variations'!H310),+'R4 Variations'!H310*LU_Escalation,0)</f>
        <v>0</v>
      </c>
      <c r="I310" s="489">
        <f ca="1">IF(ISNUMBER('R4 Variations'!I310),+'R4 Variations'!I310*LU_Escalation,0)</f>
        <v>0</v>
      </c>
      <c r="J310" s="489">
        <f ca="1">IF(ISNUMBER('R4 Variations'!J310),+'R4 Variations'!J310*LU_Escalation,0)</f>
        <v>0</v>
      </c>
      <c r="K310" s="489">
        <f ca="1">IF(ISNUMBER('R4 Variations'!K310),+'R4 Variations'!K310*LU_Escalation,0)</f>
        <v>0</v>
      </c>
      <c r="L310" s="512" t="str">
        <f ca="1">+'R4 Variations'!L310</f>
        <v/>
      </c>
      <c r="M310" s="448" t="str">
        <f ca="1">+'R4 Variations'!M310</f>
        <v/>
      </c>
      <c r="N310" s="448" t="str">
        <f ca="1">+'R4 Variations'!N310</f>
        <v/>
      </c>
    </row>
    <row r="311" spans="1:14" x14ac:dyDescent="0.2">
      <c r="A311" s="5"/>
      <c r="B311" s="249"/>
      <c r="C311" s="383" t="str">
        <f ca="1">+'R4 Variations'!C311</f>
        <v/>
      </c>
      <c r="D311" s="489">
        <f ca="1">IF(ISNUMBER('R4 Variations'!D311),+'R4 Variations'!D311*LU_Escalation,0)</f>
        <v>0</v>
      </c>
      <c r="E311" s="820">
        <f ca="1">IF(ISNUMBER('R4 Variations'!E311),+'R4 Variations'!E311*LU_Escalation,0)</f>
        <v>0</v>
      </c>
      <c r="F311" s="489">
        <f ca="1">IF(ISNUMBER('R4 Variations'!F311),+'R4 Variations'!F311*LU_Escalation,0)</f>
        <v>0</v>
      </c>
      <c r="G311" s="489">
        <f ca="1">IF(ISNUMBER('R4 Variations'!G311),+'R4 Variations'!G311*LU_Escalation,0)</f>
        <v>0</v>
      </c>
      <c r="H311" s="489">
        <f ca="1">IF(ISNUMBER('R4 Variations'!H311),+'R4 Variations'!H311*LU_Escalation,0)</f>
        <v>0</v>
      </c>
      <c r="I311" s="489">
        <f ca="1">IF(ISNUMBER('R4 Variations'!I311),+'R4 Variations'!I311*LU_Escalation,0)</f>
        <v>0</v>
      </c>
      <c r="J311" s="489">
        <f ca="1">IF(ISNUMBER('R4 Variations'!J311),+'R4 Variations'!J311*LU_Escalation,0)</f>
        <v>0</v>
      </c>
      <c r="K311" s="489">
        <f ca="1">IF(ISNUMBER('R4 Variations'!K311),+'R4 Variations'!K311*LU_Escalation,0)</f>
        <v>0</v>
      </c>
      <c r="L311" s="512" t="str">
        <f ca="1">+'R4 Variations'!L311</f>
        <v/>
      </c>
      <c r="M311" s="448" t="str">
        <f ca="1">+'R4 Variations'!M311</f>
        <v/>
      </c>
      <c r="N311" s="448" t="str">
        <f ca="1">+'R4 Variations'!N311</f>
        <v/>
      </c>
    </row>
    <row r="312" spans="1:14" x14ac:dyDescent="0.2">
      <c r="A312" s="5"/>
      <c r="B312" s="249"/>
      <c r="C312" s="383" t="str">
        <f ca="1">+'R4 Variations'!C312</f>
        <v/>
      </c>
      <c r="D312" s="489">
        <f ca="1">IF(ISNUMBER('R4 Variations'!D312),+'R4 Variations'!D312*LU_Escalation,0)</f>
        <v>0</v>
      </c>
      <c r="E312" s="820">
        <f ca="1">IF(ISNUMBER('R4 Variations'!E312),+'R4 Variations'!E312*LU_Escalation,0)</f>
        <v>0</v>
      </c>
      <c r="F312" s="489">
        <f ca="1">IF(ISNUMBER('R4 Variations'!F312),+'R4 Variations'!F312*LU_Escalation,0)</f>
        <v>0</v>
      </c>
      <c r="G312" s="489">
        <f ca="1">IF(ISNUMBER('R4 Variations'!G312),+'R4 Variations'!G312*LU_Escalation,0)</f>
        <v>0</v>
      </c>
      <c r="H312" s="489">
        <f ca="1">IF(ISNUMBER('R4 Variations'!H312),+'R4 Variations'!H312*LU_Escalation,0)</f>
        <v>0</v>
      </c>
      <c r="I312" s="489">
        <f ca="1">IF(ISNUMBER('R4 Variations'!I312),+'R4 Variations'!I312*LU_Escalation,0)</f>
        <v>0</v>
      </c>
      <c r="J312" s="489">
        <f ca="1">IF(ISNUMBER('R4 Variations'!J312),+'R4 Variations'!J312*LU_Escalation,0)</f>
        <v>0</v>
      </c>
      <c r="K312" s="489">
        <f ca="1">IF(ISNUMBER('R4 Variations'!K312),+'R4 Variations'!K312*LU_Escalation,0)</f>
        <v>0</v>
      </c>
      <c r="L312" s="512" t="str">
        <f ca="1">+'R4 Variations'!L312</f>
        <v/>
      </c>
      <c r="M312" s="448" t="str">
        <f ca="1">+'R4 Variations'!M312</f>
        <v/>
      </c>
      <c r="N312" s="448" t="str">
        <f ca="1">+'R4 Variations'!N312</f>
        <v/>
      </c>
    </row>
    <row r="313" spans="1:14" x14ac:dyDescent="0.2">
      <c r="A313" s="5"/>
      <c r="B313" s="249"/>
      <c r="C313" s="12"/>
      <c r="D313" s="489"/>
      <c r="E313" s="505"/>
      <c r="F313" s="489"/>
      <c r="G313" s="490"/>
      <c r="H313" s="490"/>
      <c r="I313" s="490"/>
      <c r="J313" s="490"/>
      <c r="K313" s="505"/>
      <c r="L313" s="512"/>
      <c r="M313" s="448"/>
      <c r="N313" s="448"/>
    </row>
    <row r="314" spans="1:14" ht="17.25" customHeight="1" thickBot="1" x14ac:dyDescent="0.25">
      <c r="A314" s="5"/>
      <c r="B314" s="250"/>
      <c r="C314" s="268" t="str">
        <f>CONCATENATE("Total ", +C301)</f>
        <v>Total Office of the CEO</v>
      </c>
      <c r="D314" s="313">
        <f ca="1">SUBTOTAL(9,D302:D313)</f>
        <v>0</v>
      </c>
      <c r="E314" s="313">
        <f t="shared" ref="E314:K314" ca="1" si="3">SUBTOTAL(9,E302:E313)</f>
        <v>0</v>
      </c>
      <c r="F314" s="313">
        <f t="shared" ca="1" si="3"/>
        <v>0</v>
      </c>
      <c r="G314" s="313">
        <f t="shared" ca="1" si="3"/>
        <v>0</v>
      </c>
      <c r="H314" s="313">
        <f t="shared" ca="1" si="3"/>
        <v>0</v>
      </c>
      <c r="I314" s="313">
        <f t="shared" ca="1" si="3"/>
        <v>0</v>
      </c>
      <c r="J314" s="313">
        <f t="shared" ca="1" si="3"/>
        <v>0</v>
      </c>
      <c r="K314" s="313">
        <f t="shared" ca="1" si="3"/>
        <v>0</v>
      </c>
      <c r="L314" s="512"/>
      <c r="M314" s="448"/>
      <c r="N314" s="448"/>
    </row>
    <row r="315" spans="1:14" ht="18" x14ac:dyDescent="0.2">
      <c r="B315" s="251"/>
      <c r="C315" s="254" t="str">
        <f>+'I-3 Allocated'!A6</f>
        <v>Company Secretary</v>
      </c>
      <c r="D315" s="331"/>
      <c r="E315" s="497"/>
      <c r="F315" s="331"/>
      <c r="G315" s="331"/>
      <c r="H315" s="331"/>
      <c r="I315" s="331"/>
      <c r="J315" s="331"/>
      <c r="K315" s="497"/>
      <c r="L315" s="512"/>
      <c r="M315" s="448"/>
      <c r="N315" s="448"/>
    </row>
    <row r="316" spans="1:14" x14ac:dyDescent="0.2">
      <c r="A316" s="5"/>
      <c r="B316" s="249" t="str">
        <f ca="1">+'I-4 History'!B237</f>
        <v>A-2</v>
      </c>
      <c r="C316" s="14" t="str">
        <f ca="1">+'I-4 History'!C237</f>
        <v>Company Secretary</v>
      </c>
      <c r="D316" s="489"/>
      <c r="E316" s="505"/>
      <c r="F316" s="489"/>
      <c r="G316" s="490"/>
      <c r="H316" s="490"/>
      <c r="I316" s="490"/>
      <c r="J316" s="490"/>
      <c r="K316" s="505"/>
      <c r="L316" s="512"/>
      <c r="M316" s="448"/>
      <c r="N316" s="448"/>
    </row>
    <row r="317" spans="1:14" x14ac:dyDescent="0.2">
      <c r="A317" s="5"/>
      <c r="B317" s="249"/>
      <c r="C317" s="383" t="str">
        <f ca="1">+'R4 Variations'!C317</f>
        <v>Step Change</v>
      </c>
      <c r="D317" s="489">
        <f ca="1">IF(ISNUMBER('R4 Variations'!D317),+'R4 Variations'!D317*LU_Escalation,0)</f>
        <v>0</v>
      </c>
      <c r="E317" s="820">
        <f ca="1">IF(ISNUMBER('R4 Variations'!E317),+'R4 Variations'!E317*LU_Escalation,0)</f>
        <v>0</v>
      </c>
      <c r="F317" s="489">
        <f ca="1">IF(ISNUMBER('R4 Variations'!F317),+'R4 Variations'!F317*LU_Escalation,0)</f>
        <v>0</v>
      </c>
      <c r="G317" s="489">
        <f ca="1">IF(ISNUMBER('R4 Variations'!G317),+'R4 Variations'!G317*LU_Escalation,0)</f>
        <v>0</v>
      </c>
      <c r="H317" s="489">
        <f ca="1">IF(ISNUMBER('R4 Variations'!H317),+'R4 Variations'!H317*LU_Escalation,0)</f>
        <v>0</v>
      </c>
      <c r="I317" s="489">
        <f ca="1">IF(ISNUMBER('R4 Variations'!I317),+'R4 Variations'!I317*LU_Escalation,0)</f>
        <v>0</v>
      </c>
      <c r="J317" s="489">
        <f ca="1">IF(ISNUMBER('R4 Variations'!J317),+'R4 Variations'!J317*LU_Escalation,0)</f>
        <v>0</v>
      </c>
      <c r="K317" s="489">
        <f ca="1">IF(ISNUMBER('R4 Variations'!K317),+'R4 Variations'!K317*LU_Escalation,0)</f>
        <v>0</v>
      </c>
      <c r="L317" s="512">
        <f ca="1">+'R4 Variations'!L317</f>
        <v>0</v>
      </c>
      <c r="M317" s="448">
        <f ca="1">+'R4 Variations'!M317</f>
        <v>0</v>
      </c>
      <c r="N317" s="448">
        <f ca="1">+'R4 Variations'!N317</f>
        <v>0</v>
      </c>
    </row>
    <row r="318" spans="1:14" x14ac:dyDescent="0.2">
      <c r="A318" s="5"/>
      <c r="B318" s="249"/>
      <c r="C318" s="383" t="str">
        <f ca="1">+'R4 Variations'!C318</f>
        <v/>
      </c>
      <c r="D318" s="489">
        <f ca="1">IF(ISNUMBER('R4 Variations'!D318),+'R4 Variations'!D318*LU_Escalation,0)</f>
        <v>0</v>
      </c>
      <c r="E318" s="820">
        <f ca="1">IF(ISNUMBER('R4 Variations'!E318),+'R4 Variations'!E318*LU_Escalation,0)</f>
        <v>0</v>
      </c>
      <c r="F318" s="489">
        <f ca="1">IF(ISNUMBER('R4 Variations'!F318),+'R4 Variations'!F318*LU_Escalation,0)</f>
        <v>0</v>
      </c>
      <c r="G318" s="489">
        <f ca="1">IF(ISNUMBER('R4 Variations'!G318),+'R4 Variations'!G318*LU_Escalation,0)</f>
        <v>0</v>
      </c>
      <c r="H318" s="489">
        <f ca="1">IF(ISNUMBER('R4 Variations'!H318),+'R4 Variations'!H318*LU_Escalation,0)</f>
        <v>0</v>
      </c>
      <c r="I318" s="489">
        <f ca="1">IF(ISNUMBER('R4 Variations'!I318),+'R4 Variations'!I318*LU_Escalation,0)</f>
        <v>0</v>
      </c>
      <c r="J318" s="489">
        <f ca="1">IF(ISNUMBER('R4 Variations'!J318),+'R4 Variations'!J318*LU_Escalation,0)</f>
        <v>0</v>
      </c>
      <c r="K318" s="489">
        <f ca="1">IF(ISNUMBER('R4 Variations'!K318),+'R4 Variations'!K318*LU_Escalation,0)</f>
        <v>0</v>
      </c>
      <c r="L318" s="512" t="str">
        <f ca="1">+'R4 Variations'!L318</f>
        <v/>
      </c>
      <c r="M318" s="448" t="str">
        <f ca="1">+'R4 Variations'!M318</f>
        <v/>
      </c>
      <c r="N318" s="448" t="str">
        <f ca="1">+'R4 Variations'!N318</f>
        <v/>
      </c>
    </row>
    <row r="319" spans="1:14" x14ac:dyDescent="0.2">
      <c r="A319" s="5"/>
      <c r="B319" s="249"/>
      <c r="C319" s="383" t="str">
        <f ca="1">+'R4 Variations'!C319</f>
        <v/>
      </c>
      <c r="D319" s="489">
        <f ca="1">IF(ISNUMBER('R4 Variations'!D319),+'R4 Variations'!D319*LU_Escalation,0)</f>
        <v>0</v>
      </c>
      <c r="E319" s="820">
        <f ca="1">IF(ISNUMBER('R4 Variations'!E319),+'R4 Variations'!E319*LU_Escalation,0)</f>
        <v>0</v>
      </c>
      <c r="F319" s="489">
        <f ca="1">IF(ISNUMBER('R4 Variations'!F319),+'R4 Variations'!F319*LU_Escalation,0)</f>
        <v>0</v>
      </c>
      <c r="G319" s="489">
        <f ca="1">IF(ISNUMBER('R4 Variations'!G319),+'R4 Variations'!G319*LU_Escalation,0)</f>
        <v>0</v>
      </c>
      <c r="H319" s="489">
        <f ca="1">IF(ISNUMBER('R4 Variations'!H319),+'R4 Variations'!H319*LU_Escalation,0)</f>
        <v>0</v>
      </c>
      <c r="I319" s="489">
        <f ca="1">IF(ISNUMBER('R4 Variations'!I319),+'R4 Variations'!I319*LU_Escalation,0)</f>
        <v>0</v>
      </c>
      <c r="J319" s="489">
        <f ca="1">IF(ISNUMBER('R4 Variations'!J319),+'R4 Variations'!J319*LU_Escalation,0)</f>
        <v>0</v>
      </c>
      <c r="K319" s="489">
        <f ca="1">IF(ISNUMBER('R4 Variations'!K319),+'R4 Variations'!K319*LU_Escalation,0)</f>
        <v>0</v>
      </c>
      <c r="L319" s="512" t="str">
        <f ca="1">+'R4 Variations'!L319</f>
        <v/>
      </c>
      <c r="M319" s="448" t="str">
        <f ca="1">+'R4 Variations'!M319</f>
        <v/>
      </c>
      <c r="N319" s="448" t="str">
        <f ca="1">+'R4 Variations'!N319</f>
        <v/>
      </c>
    </row>
    <row r="320" spans="1:14" x14ac:dyDescent="0.2">
      <c r="A320" s="5"/>
      <c r="B320" s="249"/>
      <c r="C320" s="383" t="str">
        <f ca="1">+'R4 Variations'!C320</f>
        <v/>
      </c>
      <c r="D320" s="489">
        <f ca="1">IF(ISNUMBER('R4 Variations'!D320),+'R4 Variations'!D320*LU_Escalation,0)</f>
        <v>0</v>
      </c>
      <c r="E320" s="820">
        <f ca="1">IF(ISNUMBER('R4 Variations'!E320),+'R4 Variations'!E320*LU_Escalation,0)</f>
        <v>0</v>
      </c>
      <c r="F320" s="489">
        <f ca="1">IF(ISNUMBER('R4 Variations'!F320),+'R4 Variations'!F320*LU_Escalation,0)</f>
        <v>0</v>
      </c>
      <c r="G320" s="489">
        <f ca="1">IF(ISNUMBER('R4 Variations'!G320),+'R4 Variations'!G320*LU_Escalation,0)</f>
        <v>0</v>
      </c>
      <c r="H320" s="489">
        <f ca="1">IF(ISNUMBER('R4 Variations'!H320),+'R4 Variations'!H320*LU_Escalation,0)</f>
        <v>0</v>
      </c>
      <c r="I320" s="489">
        <f ca="1">IF(ISNUMBER('R4 Variations'!I320),+'R4 Variations'!I320*LU_Escalation,0)</f>
        <v>0</v>
      </c>
      <c r="J320" s="489">
        <f ca="1">IF(ISNUMBER('R4 Variations'!J320),+'R4 Variations'!J320*LU_Escalation,0)</f>
        <v>0</v>
      </c>
      <c r="K320" s="489">
        <f ca="1">IF(ISNUMBER('R4 Variations'!K320),+'R4 Variations'!K320*LU_Escalation,0)</f>
        <v>0</v>
      </c>
      <c r="L320" s="512" t="str">
        <f ca="1">+'R4 Variations'!L320</f>
        <v/>
      </c>
      <c r="M320" s="448" t="str">
        <f ca="1">+'R4 Variations'!M320</f>
        <v/>
      </c>
      <c r="N320" s="448" t="str">
        <f ca="1">+'R4 Variations'!N320</f>
        <v/>
      </c>
    </row>
    <row r="321" spans="1:14" x14ac:dyDescent="0.2">
      <c r="A321" s="5"/>
      <c r="B321" s="249"/>
      <c r="C321" s="383" t="str">
        <f ca="1">+'R4 Variations'!C321</f>
        <v/>
      </c>
      <c r="D321" s="489">
        <f ca="1">IF(ISNUMBER('R4 Variations'!D321),+'R4 Variations'!D321*LU_Escalation,0)</f>
        <v>0</v>
      </c>
      <c r="E321" s="820">
        <f ca="1">IF(ISNUMBER('R4 Variations'!E321),+'R4 Variations'!E321*LU_Escalation,0)</f>
        <v>0</v>
      </c>
      <c r="F321" s="489">
        <f ca="1">IF(ISNUMBER('R4 Variations'!F321),+'R4 Variations'!F321*LU_Escalation,0)</f>
        <v>0</v>
      </c>
      <c r="G321" s="489">
        <f ca="1">IF(ISNUMBER('R4 Variations'!G321),+'R4 Variations'!G321*LU_Escalation,0)</f>
        <v>0</v>
      </c>
      <c r="H321" s="489">
        <f ca="1">IF(ISNUMBER('R4 Variations'!H321),+'R4 Variations'!H321*LU_Escalation,0)</f>
        <v>0</v>
      </c>
      <c r="I321" s="489">
        <f ca="1">IF(ISNUMBER('R4 Variations'!I321),+'R4 Variations'!I321*LU_Escalation,0)</f>
        <v>0</v>
      </c>
      <c r="J321" s="489">
        <f ca="1">IF(ISNUMBER('R4 Variations'!J321),+'R4 Variations'!J321*LU_Escalation,0)</f>
        <v>0</v>
      </c>
      <c r="K321" s="489">
        <f ca="1">IF(ISNUMBER('R4 Variations'!K321),+'R4 Variations'!K321*LU_Escalation,0)</f>
        <v>0</v>
      </c>
      <c r="L321" s="512" t="str">
        <f ca="1">+'R4 Variations'!L321</f>
        <v/>
      </c>
      <c r="M321" s="448" t="str">
        <f ca="1">+'R4 Variations'!M321</f>
        <v/>
      </c>
      <c r="N321" s="448" t="str">
        <f ca="1">+'R4 Variations'!N321</f>
        <v/>
      </c>
    </row>
    <row r="322" spans="1:14" x14ac:dyDescent="0.2">
      <c r="A322" s="5"/>
      <c r="B322" s="249"/>
      <c r="C322" s="383" t="str">
        <f ca="1">+'R4 Variations'!C322</f>
        <v/>
      </c>
      <c r="D322" s="489">
        <f ca="1">IF(ISNUMBER('R4 Variations'!D322),+'R4 Variations'!D322*LU_Escalation,0)</f>
        <v>0</v>
      </c>
      <c r="E322" s="820">
        <f ca="1">IF(ISNUMBER('R4 Variations'!E322),+'R4 Variations'!E322*LU_Escalation,0)</f>
        <v>0</v>
      </c>
      <c r="F322" s="489">
        <f ca="1">IF(ISNUMBER('R4 Variations'!F322),+'R4 Variations'!F322*LU_Escalation,0)</f>
        <v>0</v>
      </c>
      <c r="G322" s="489">
        <f ca="1">IF(ISNUMBER('R4 Variations'!G322),+'R4 Variations'!G322*LU_Escalation,0)</f>
        <v>0</v>
      </c>
      <c r="H322" s="489">
        <f ca="1">IF(ISNUMBER('R4 Variations'!H322),+'R4 Variations'!H322*LU_Escalation,0)</f>
        <v>0</v>
      </c>
      <c r="I322" s="489">
        <f ca="1">IF(ISNUMBER('R4 Variations'!I322),+'R4 Variations'!I322*LU_Escalation,0)</f>
        <v>0</v>
      </c>
      <c r="J322" s="489">
        <f ca="1">IF(ISNUMBER('R4 Variations'!J322),+'R4 Variations'!J322*LU_Escalation,0)</f>
        <v>0</v>
      </c>
      <c r="K322" s="489">
        <f ca="1">IF(ISNUMBER('R4 Variations'!K322),+'R4 Variations'!K322*LU_Escalation,0)</f>
        <v>0</v>
      </c>
      <c r="L322" s="512" t="str">
        <f ca="1">+'R4 Variations'!L322</f>
        <v/>
      </c>
      <c r="M322" s="448" t="str">
        <f ca="1">+'R4 Variations'!M322</f>
        <v/>
      </c>
      <c r="N322" s="448" t="str">
        <f ca="1">+'R4 Variations'!N322</f>
        <v/>
      </c>
    </row>
    <row r="323" spans="1:14" x14ac:dyDescent="0.2">
      <c r="A323" s="5"/>
      <c r="B323" s="249"/>
      <c r="C323" s="383" t="str">
        <f ca="1">+'R4 Variations'!C323</f>
        <v/>
      </c>
      <c r="D323" s="489">
        <f ca="1">IF(ISNUMBER('R4 Variations'!D323),+'R4 Variations'!D323*LU_Escalation,0)</f>
        <v>0</v>
      </c>
      <c r="E323" s="820">
        <f ca="1">IF(ISNUMBER('R4 Variations'!E323),+'R4 Variations'!E323*LU_Escalation,0)</f>
        <v>0</v>
      </c>
      <c r="F323" s="489">
        <f ca="1">IF(ISNUMBER('R4 Variations'!F323),+'R4 Variations'!F323*LU_Escalation,0)</f>
        <v>0</v>
      </c>
      <c r="G323" s="489">
        <f ca="1">IF(ISNUMBER('R4 Variations'!G323),+'R4 Variations'!G323*LU_Escalation,0)</f>
        <v>0</v>
      </c>
      <c r="H323" s="489">
        <f ca="1">IF(ISNUMBER('R4 Variations'!H323),+'R4 Variations'!H323*LU_Escalation,0)</f>
        <v>0</v>
      </c>
      <c r="I323" s="489">
        <f ca="1">IF(ISNUMBER('R4 Variations'!I323),+'R4 Variations'!I323*LU_Escalation,0)</f>
        <v>0</v>
      </c>
      <c r="J323" s="489">
        <f ca="1">IF(ISNUMBER('R4 Variations'!J323),+'R4 Variations'!J323*LU_Escalation,0)</f>
        <v>0</v>
      </c>
      <c r="K323" s="489">
        <f ca="1">IF(ISNUMBER('R4 Variations'!K323),+'R4 Variations'!K323*LU_Escalation,0)</f>
        <v>0</v>
      </c>
      <c r="L323" s="512" t="str">
        <f ca="1">+'R4 Variations'!L323</f>
        <v/>
      </c>
      <c r="M323" s="448" t="str">
        <f ca="1">+'R4 Variations'!M323</f>
        <v/>
      </c>
      <c r="N323" s="448" t="str">
        <f ca="1">+'R4 Variations'!N323</f>
        <v/>
      </c>
    </row>
    <row r="324" spans="1:14" x14ac:dyDescent="0.2">
      <c r="A324" s="5"/>
      <c r="B324" s="249"/>
      <c r="C324" s="383" t="str">
        <f ca="1">+'R4 Variations'!C324</f>
        <v/>
      </c>
      <c r="D324" s="489">
        <f ca="1">IF(ISNUMBER('R4 Variations'!D324),+'R4 Variations'!D324*LU_Escalation,0)</f>
        <v>0</v>
      </c>
      <c r="E324" s="820">
        <f ca="1">IF(ISNUMBER('R4 Variations'!E324),+'R4 Variations'!E324*LU_Escalation,0)</f>
        <v>0</v>
      </c>
      <c r="F324" s="489">
        <f ca="1">IF(ISNUMBER('R4 Variations'!F324),+'R4 Variations'!F324*LU_Escalation,0)</f>
        <v>0</v>
      </c>
      <c r="G324" s="489">
        <f ca="1">IF(ISNUMBER('R4 Variations'!G324),+'R4 Variations'!G324*LU_Escalation,0)</f>
        <v>0</v>
      </c>
      <c r="H324" s="489">
        <f ca="1">IF(ISNUMBER('R4 Variations'!H324),+'R4 Variations'!H324*LU_Escalation,0)</f>
        <v>0</v>
      </c>
      <c r="I324" s="489">
        <f ca="1">IF(ISNUMBER('R4 Variations'!I324),+'R4 Variations'!I324*LU_Escalation,0)</f>
        <v>0</v>
      </c>
      <c r="J324" s="489">
        <f ca="1">IF(ISNUMBER('R4 Variations'!J324),+'R4 Variations'!J324*LU_Escalation,0)</f>
        <v>0</v>
      </c>
      <c r="K324" s="489">
        <f ca="1">IF(ISNUMBER('R4 Variations'!K324),+'R4 Variations'!K324*LU_Escalation,0)</f>
        <v>0</v>
      </c>
      <c r="L324" s="512" t="str">
        <f ca="1">+'R4 Variations'!L324</f>
        <v/>
      </c>
      <c r="M324" s="448" t="str">
        <f ca="1">+'R4 Variations'!M324</f>
        <v/>
      </c>
      <c r="N324" s="448" t="str">
        <f ca="1">+'R4 Variations'!N324</f>
        <v/>
      </c>
    </row>
    <row r="325" spans="1:14" x14ac:dyDescent="0.2">
      <c r="A325" s="5"/>
      <c r="B325" s="249"/>
      <c r="C325" s="383" t="str">
        <f ca="1">+'R4 Variations'!C325</f>
        <v/>
      </c>
      <c r="D325" s="489">
        <f ca="1">IF(ISNUMBER('R4 Variations'!D325),+'R4 Variations'!D325*LU_Escalation,0)</f>
        <v>0</v>
      </c>
      <c r="E325" s="820">
        <f ca="1">IF(ISNUMBER('R4 Variations'!E325),+'R4 Variations'!E325*LU_Escalation,0)</f>
        <v>0</v>
      </c>
      <c r="F325" s="489">
        <f ca="1">IF(ISNUMBER('R4 Variations'!F325),+'R4 Variations'!F325*LU_Escalation,0)</f>
        <v>0</v>
      </c>
      <c r="G325" s="489">
        <f ca="1">IF(ISNUMBER('R4 Variations'!G325),+'R4 Variations'!G325*LU_Escalation,0)</f>
        <v>0</v>
      </c>
      <c r="H325" s="489">
        <f ca="1">IF(ISNUMBER('R4 Variations'!H325),+'R4 Variations'!H325*LU_Escalation,0)</f>
        <v>0</v>
      </c>
      <c r="I325" s="489">
        <f ca="1">IF(ISNUMBER('R4 Variations'!I325),+'R4 Variations'!I325*LU_Escalation,0)</f>
        <v>0</v>
      </c>
      <c r="J325" s="489">
        <f ca="1">IF(ISNUMBER('R4 Variations'!J325),+'R4 Variations'!J325*LU_Escalation,0)</f>
        <v>0</v>
      </c>
      <c r="K325" s="489">
        <f ca="1">IF(ISNUMBER('R4 Variations'!K325),+'R4 Variations'!K325*LU_Escalation,0)</f>
        <v>0</v>
      </c>
      <c r="L325" s="512" t="str">
        <f ca="1">+'R4 Variations'!L325</f>
        <v/>
      </c>
      <c r="M325" s="448" t="str">
        <f ca="1">+'R4 Variations'!M325</f>
        <v/>
      </c>
      <c r="N325" s="448" t="str">
        <f ca="1">+'R4 Variations'!N325</f>
        <v/>
      </c>
    </row>
    <row r="326" spans="1:14" x14ac:dyDescent="0.2">
      <c r="A326" s="5"/>
      <c r="B326" s="249"/>
      <c r="C326" s="383" t="str">
        <f ca="1">+'R4 Variations'!C326</f>
        <v/>
      </c>
      <c r="D326" s="489">
        <f ca="1">IF(ISNUMBER('R4 Variations'!D326),+'R4 Variations'!D326*LU_Escalation,0)</f>
        <v>0</v>
      </c>
      <c r="E326" s="820">
        <f ca="1">IF(ISNUMBER('R4 Variations'!E326),+'R4 Variations'!E326*LU_Escalation,0)</f>
        <v>0</v>
      </c>
      <c r="F326" s="489">
        <f ca="1">IF(ISNUMBER('R4 Variations'!F326),+'R4 Variations'!F326*LU_Escalation,0)</f>
        <v>0</v>
      </c>
      <c r="G326" s="489">
        <f ca="1">IF(ISNUMBER('R4 Variations'!G326),+'R4 Variations'!G326*LU_Escalation,0)</f>
        <v>0</v>
      </c>
      <c r="H326" s="489">
        <f ca="1">IF(ISNUMBER('R4 Variations'!H326),+'R4 Variations'!H326*LU_Escalation,0)</f>
        <v>0</v>
      </c>
      <c r="I326" s="489">
        <f ca="1">IF(ISNUMBER('R4 Variations'!I326),+'R4 Variations'!I326*LU_Escalation,0)</f>
        <v>0</v>
      </c>
      <c r="J326" s="489">
        <f ca="1">IF(ISNUMBER('R4 Variations'!J326),+'R4 Variations'!J326*LU_Escalation,0)</f>
        <v>0</v>
      </c>
      <c r="K326" s="489">
        <f ca="1">IF(ISNUMBER('R4 Variations'!K326),+'R4 Variations'!K326*LU_Escalation,0)</f>
        <v>0</v>
      </c>
      <c r="L326" s="512" t="str">
        <f ca="1">+'R4 Variations'!L326</f>
        <v/>
      </c>
      <c r="M326" s="448" t="str">
        <f ca="1">+'R4 Variations'!M326</f>
        <v/>
      </c>
      <c r="N326" s="448" t="str">
        <f ca="1">+'R4 Variations'!N326</f>
        <v/>
      </c>
    </row>
    <row r="327" spans="1:14" x14ac:dyDescent="0.2">
      <c r="A327" s="5"/>
      <c r="B327" s="249"/>
      <c r="C327" s="12"/>
      <c r="D327" s="489"/>
      <c r="E327" s="505"/>
      <c r="F327" s="489"/>
      <c r="G327" s="490"/>
      <c r="H327" s="490"/>
      <c r="I327" s="490"/>
      <c r="J327" s="490"/>
      <c r="K327" s="505"/>
      <c r="L327" s="512"/>
      <c r="M327" s="448"/>
      <c r="N327" s="448"/>
    </row>
    <row r="328" spans="1:14" x14ac:dyDescent="0.2">
      <c r="A328" s="5"/>
      <c r="B328" s="249" t="str">
        <f ca="1">+'I-4 History'!B246</f>
        <v>A-3</v>
      </c>
      <c r="C328" s="14" t="str">
        <f ca="1">+'I-4 History'!C246</f>
        <v>Legal Services</v>
      </c>
      <c r="D328" s="489"/>
      <c r="E328" s="505"/>
      <c r="F328" s="489"/>
      <c r="G328" s="490"/>
      <c r="H328" s="490"/>
      <c r="I328" s="490"/>
      <c r="J328" s="490"/>
      <c r="K328" s="505"/>
      <c r="L328" s="512"/>
      <c r="M328" s="448"/>
      <c r="N328" s="448"/>
    </row>
    <row r="329" spans="1:14" x14ac:dyDescent="0.2">
      <c r="A329" s="5"/>
      <c r="B329" s="249"/>
      <c r="C329" s="383" t="str">
        <f ca="1">+'R4 Variations'!C329</f>
        <v>Step Change</v>
      </c>
      <c r="D329" s="489">
        <f ca="1">IF(ISNUMBER('R4 Variations'!D329),+'R4 Variations'!D329*LU_Escalation,0)</f>
        <v>0</v>
      </c>
      <c r="E329" s="820">
        <f ca="1">IF(ISNUMBER('R4 Variations'!E329),+'R4 Variations'!E329*LU_Escalation,0)</f>
        <v>0</v>
      </c>
      <c r="F329" s="489">
        <f ca="1">IF(ISNUMBER('R4 Variations'!F329),+'R4 Variations'!F329*LU_Escalation,0)</f>
        <v>0</v>
      </c>
      <c r="G329" s="489">
        <f ca="1">IF(ISNUMBER('R4 Variations'!G329),+'R4 Variations'!G329*LU_Escalation,0)</f>
        <v>0</v>
      </c>
      <c r="H329" s="489">
        <f ca="1">IF(ISNUMBER('R4 Variations'!H329),+'R4 Variations'!H329*LU_Escalation,0)</f>
        <v>0</v>
      </c>
      <c r="I329" s="489">
        <f ca="1">IF(ISNUMBER('R4 Variations'!I329),+'R4 Variations'!I329*LU_Escalation,0)</f>
        <v>0</v>
      </c>
      <c r="J329" s="489">
        <f ca="1">IF(ISNUMBER('R4 Variations'!J329),+'R4 Variations'!J329*LU_Escalation,0)</f>
        <v>0</v>
      </c>
      <c r="K329" s="489">
        <f ca="1">IF(ISNUMBER('R4 Variations'!K329),+'R4 Variations'!K329*LU_Escalation,0)</f>
        <v>0</v>
      </c>
      <c r="L329" s="512">
        <f ca="1">+'R4 Variations'!L329</f>
        <v>0</v>
      </c>
      <c r="M329" s="448">
        <f ca="1">+'R4 Variations'!M329</f>
        <v>0</v>
      </c>
      <c r="N329" s="448">
        <f ca="1">+'R4 Variations'!N329</f>
        <v>0</v>
      </c>
    </row>
    <row r="330" spans="1:14" x14ac:dyDescent="0.2">
      <c r="A330" s="5"/>
      <c r="B330" s="249"/>
      <c r="C330" s="383" t="str">
        <f ca="1">+'R4 Variations'!C330</f>
        <v/>
      </c>
      <c r="D330" s="489">
        <f ca="1">IF(ISNUMBER('R4 Variations'!D330),+'R4 Variations'!D330*LU_Escalation,0)</f>
        <v>0</v>
      </c>
      <c r="E330" s="820">
        <f ca="1">IF(ISNUMBER('R4 Variations'!E330),+'R4 Variations'!E330*LU_Escalation,0)</f>
        <v>0</v>
      </c>
      <c r="F330" s="489">
        <f ca="1">IF(ISNUMBER('R4 Variations'!F330),+'R4 Variations'!F330*LU_Escalation,0)</f>
        <v>0</v>
      </c>
      <c r="G330" s="489">
        <f ca="1">IF(ISNUMBER('R4 Variations'!G330),+'R4 Variations'!G330*LU_Escalation,0)</f>
        <v>0</v>
      </c>
      <c r="H330" s="489">
        <f ca="1">IF(ISNUMBER('R4 Variations'!H330),+'R4 Variations'!H330*LU_Escalation,0)</f>
        <v>0</v>
      </c>
      <c r="I330" s="489">
        <f ca="1">IF(ISNUMBER('R4 Variations'!I330),+'R4 Variations'!I330*LU_Escalation,0)</f>
        <v>0</v>
      </c>
      <c r="J330" s="489">
        <f ca="1">IF(ISNUMBER('R4 Variations'!J330),+'R4 Variations'!J330*LU_Escalation,0)</f>
        <v>0</v>
      </c>
      <c r="K330" s="489">
        <f ca="1">IF(ISNUMBER('R4 Variations'!K330),+'R4 Variations'!K330*LU_Escalation,0)</f>
        <v>0</v>
      </c>
      <c r="L330" s="512" t="str">
        <f ca="1">+'R4 Variations'!L330</f>
        <v/>
      </c>
      <c r="M330" s="448" t="str">
        <f ca="1">+'R4 Variations'!M330</f>
        <v/>
      </c>
      <c r="N330" s="448" t="str">
        <f ca="1">+'R4 Variations'!N330</f>
        <v/>
      </c>
    </row>
    <row r="331" spans="1:14" x14ac:dyDescent="0.2">
      <c r="A331" s="5"/>
      <c r="B331" s="249"/>
      <c r="C331" s="383" t="str">
        <f ca="1">+'R4 Variations'!C331</f>
        <v/>
      </c>
      <c r="D331" s="489">
        <f ca="1">IF(ISNUMBER('R4 Variations'!D331),+'R4 Variations'!D331*LU_Escalation,0)</f>
        <v>0</v>
      </c>
      <c r="E331" s="820">
        <f ca="1">IF(ISNUMBER('R4 Variations'!E331),+'R4 Variations'!E331*LU_Escalation,0)</f>
        <v>0</v>
      </c>
      <c r="F331" s="489">
        <f ca="1">IF(ISNUMBER('R4 Variations'!F331),+'R4 Variations'!F331*LU_Escalation,0)</f>
        <v>0</v>
      </c>
      <c r="G331" s="489">
        <f ca="1">IF(ISNUMBER('R4 Variations'!G331),+'R4 Variations'!G331*LU_Escalation,0)</f>
        <v>0</v>
      </c>
      <c r="H331" s="489">
        <f ca="1">IF(ISNUMBER('R4 Variations'!H331),+'R4 Variations'!H331*LU_Escalation,0)</f>
        <v>0</v>
      </c>
      <c r="I331" s="489">
        <f ca="1">IF(ISNUMBER('R4 Variations'!I331),+'R4 Variations'!I331*LU_Escalation,0)</f>
        <v>0</v>
      </c>
      <c r="J331" s="489">
        <f ca="1">IF(ISNUMBER('R4 Variations'!J331),+'R4 Variations'!J331*LU_Escalation,0)</f>
        <v>0</v>
      </c>
      <c r="K331" s="489">
        <f ca="1">IF(ISNUMBER('R4 Variations'!K331),+'R4 Variations'!K331*LU_Escalation,0)</f>
        <v>0</v>
      </c>
      <c r="L331" s="512" t="str">
        <f ca="1">+'R4 Variations'!L331</f>
        <v/>
      </c>
      <c r="M331" s="448" t="str">
        <f ca="1">+'R4 Variations'!M331</f>
        <v/>
      </c>
      <c r="N331" s="448" t="str">
        <f ca="1">+'R4 Variations'!N331</f>
        <v/>
      </c>
    </row>
    <row r="332" spans="1:14" x14ac:dyDescent="0.2">
      <c r="A332" s="5"/>
      <c r="B332" s="249"/>
      <c r="C332" s="383" t="str">
        <f ca="1">+'R4 Variations'!C332</f>
        <v/>
      </c>
      <c r="D332" s="489">
        <f ca="1">IF(ISNUMBER('R4 Variations'!D332),+'R4 Variations'!D332*LU_Escalation,0)</f>
        <v>0</v>
      </c>
      <c r="E332" s="820">
        <f ca="1">IF(ISNUMBER('R4 Variations'!E332),+'R4 Variations'!E332*LU_Escalation,0)</f>
        <v>0</v>
      </c>
      <c r="F332" s="489">
        <f ca="1">IF(ISNUMBER('R4 Variations'!F332),+'R4 Variations'!F332*LU_Escalation,0)</f>
        <v>0</v>
      </c>
      <c r="G332" s="489">
        <f ca="1">IF(ISNUMBER('R4 Variations'!G332),+'R4 Variations'!G332*LU_Escalation,0)</f>
        <v>0</v>
      </c>
      <c r="H332" s="489">
        <f ca="1">IF(ISNUMBER('R4 Variations'!H332),+'R4 Variations'!H332*LU_Escalation,0)</f>
        <v>0</v>
      </c>
      <c r="I332" s="489">
        <f ca="1">IF(ISNUMBER('R4 Variations'!I332),+'R4 Variations'!I332*LU_Escalation,0)</f>
        <v>0</v>
      </c>
      <c r="J332" s="489">
        <f ca="1">IF(ISNUMBER('R4 Variations'!J332),+'R4 Variations'!J332*LU_Escalation,0)</f>
        <v>0</v>
      </c>
      <c r="K332" s="489">
        <f ca="1">IF(ISNUMBER('R4 Variations'!K332),+'R4 Variations'!K332*LU_Escalation,0)</f>
        <v>0</v>
      </c>
      <c r="L332" s="512" t="str">
        <f ca="1">+'R4 Variations'!L332</f>
        <v/>
      </c>
      <c r="M332" s="448" t="str">
        <f ca="1">+'R4 Variations'!M332</f>
        <v/>
      </c>
      <c r="N332" s="448" t="str">
        <f ca="1">+'R4 Variations'!N332</f>
        <v/>
      </c>
    </row>
    <row r="333" spans="1:14" x14ac:dyDescent="0.2">
      <c r="A333" s="5"/>
      <c r="B333" s="249"/>
      <c r="C333" s="383" t="str">
        <f ca="1">+'R4 Variations'!C333</f>
        <v/>
      </c>
      <c r="D333" s="489">
        <f ca="1">IF(ISNUMBER('R4 Variations'!D333),+'R4 Variations'!D333*LU_Escalation,0)</f>
        <v>0</v>
      </c>
      <c r="E333" s="820">
        <f ca="1">IF(ISNUMBER('R4 Variations'!E333),+'R4 Variations'!E333*LU_Escalation,0)</f>
        <v>0</v>
      </c>
      <c r="F333" s="489">
        <f ca="1">IF(ISNUMBER('R4 Variations'!F333),+'R4 Variations'!F333*LU_Escalation,0)</f>
        <v>0</v>
      </c>
      <c r="G333" s="489">
        <f ca="1">IF(ISNUMBER('R4 Variations'!G333),+'R4 Variations'!G333*LU_Escalation,0)</f>
        <v>0</v>
      </c>
      <c r="H333" s="489">
        <f ca="1">IF(ISNUMBER('R4 Variations'!H333),+'R4 Variations'!H333*LU_Escalation,0)</f>
        <v>0</v>
      </c>
      <c r="I333" s="489">
        <f ca="1">IF(ISNUMBER('R4 Variations'!I333),+'R4 Variations'!I333*LU_Escalation,0)</f>
        <v>0</v>
      </c>
      <c r="J333" s="489">
        <f ca="1">IF(ISNUMBER('R4 Variations'!J333),+'R4 Variations'!J333*LU_Escalation,0)</f>
        <v>0</v>
      </c>
      <c r="K333" s="489">
        <f ca="1">IF(ISNUMBER('R4 Variations'!K333),+'R4 Variations'!K333*LU_Escalation,0)</f>
        <v>0</v>
      </c>
      <c r="L333" s="512" t="str">
        <f ca="1">+'R4 Variations'!L333</f>
        <v/>
      </c>
      <c r="M333" s="448" t="str">
        <f ca="1">+'R4 Variations'!M333</f>
        <v/>
      </c>
      <c r="N333" s="448" t="str">
        <f ca="1">+'R4 Variations'!N333</f>
        <v/>
      </c>
    </row>
    <row r="334" spans="1:14" x14ac:dyDescent="0.2">
      <c r="A334" s="5"/>
      <c r="B334" s="249"/>
      <c r="C334" s="383" t="str">
        <f ca="1">+'R4 Variations'!C334</f>
        <v/>
      </c>
      <c r="D334" s="489">
        <f ca="1">IF(ISNUMBER('R4 Variations'!D334),+'R4 Variations'!D334*LU_Escalation,0)</f>
        <v>0</v>
      </c>
      <c r="E334" s="820">
        <f ca="1">IF(ISNUMBER('R4 Variations'!E334),+'R4 Variations'!E334*LU_Escalation,0)</f>
        <v>0</v>
      </c>
      <c r="F334" s="489">
        <f ca="1">IF(ISNUMBER('R4 Variations'!F334),+'R4 Variations'!F334*LU_Escalation,0)</f>
        <v>0</v>
      </c>
      <c r="G334" s="489">
        <f ca="1">IF(ISNUMBER('R4 Variations'!G334),+'R4 Variations'!G334*LU_Escalation,0)</f>
        <v>0</v>
      </c>
      <c r="H334" s="489">
        <f ca="1">IF(ISNUMBER('R4 Variations'!H334),+'R4 Variations'!H334*LU_Escalation,0)</f>
        <v>0</v>
      </c>
      <c r="I334" s="489">
        <f ca="1">IF(ISNUMBER('R4 Variations'!I334),+'R4 Variations'!I334*LU_Escalation,0)</f>
        <v>0</v>
      </c>
      <c r="J334" s="489">
        <f ca="1">IF(ISNUMBER('R4 Variations'!J334),+'R4 Variations'!J334*LU_Escalation,0)</f>
        <v>0</v>
      </c>
      <c r="K334" s="489">
        <f ca="1">IF(ISNUMBER('R4 Variations'!K334),+'R4 Variations'!K334*LU_Escalation,0)</f>
        <v>0</v>
      </c>
      <c r="L334" s="512" t="str">
        <f ca="1">+'R4 Variations'!L334</f>
        <v/>
      </c>
      <c r="M334" s="448" t="str">
        <f ca="1">+'R4 Variations'!M334</f>
        <v/>
      </c>
      <c r="N334" s="448" t="str">
        <f ca="1">+'R4 Variations'!N334</f>
        <v/>
      </c>
    </row>
    <row r="335" spans="1:14" x14ac:dyDescent="0.2">
      <c r="A335" s="5"/>
      <c r="B335" s="249"/>
      <c r="C335" s="383" t="str">
        <f ca="1">+'R4 Variations'!C335</f>
        <v/>
      </c>
      <c r="D335" s="489">
        <f ca="1">IF(ISNUMBER('R4 Variations'!D335),+'R4 Variations'!D335*LU_Escalation,0)</f>
        <v>0</v>
      </c>
      <c r="E335" s="820">
        <f ca="1">IF(ISNUMBER('R4 Variations'!E335),+'R4 Variations'!E335*LU_Escalation,0)</f>
        <v>0</v>
      </c>
      <c r="F335" s="489">
        <f ca="1">IF(ISNUMBER('R4 Variations'!F335),+'R4 Variations'!F335*LU_Escalation,0)</f>
        <v>0</v>
      </c>
      <c r="G335" s="489">
        <f ca="1">IF(ISNUMBER('R4 Variations'!G335),+'R4 Variations'!G335*LU_Escalation,0)</f>
        <v>0</v>
      </c>
      <c r="H335" s="489">
        <f ca="1">IF(ISNUMBER('R4 Variations'!H335),+'R4 Variations'!H335*LU_Escalation,0)</f>
        <v>0</v>
      </c>
      <c r="I335" s="489">
        <f ca="1">IF(ISNUMBER('R4 Variations'!I335),+'R4 Variations'!I335*LU_Escalation,0)</f>
        <v>0</v>
      </c>
      <c r="J335" s="489">
        <f ca="1">IF(ISNUMBER('R4 Variations'!J335),+'R4 Variations'!J335*LU_Escalation,0)</f>
        <v>0</v>
      </c>
      <c r="K335" s="489">
        <f ca="1">IF(ISNUMBER('R4 Variations'!K335),+'R4 Variations'!K335*LU_Escalation,0)</f>
        <v>0</v>
      </c>
      <c r="L335" s="512" t="str">
        <f ca="1">+'R4 Variations'!L335</f>
        <v/>
      </c>
      <c r="M335" s="448" t="str">
        <f ca="1">+'R4 Variations'!M335</f>
        <v/>
      </c>
      <c r="N335" s="448" t="str">
        <f ca="1">+'R4 Variations'!N335</f>
        <v/>
      </c>
    </row>
    <row r="336" spans="1:14" x14ac:dyDescent="0.2">
      <c r="A336" s="5"/>
      <c r="B336" s="249"/>
      <c r="C336" s="383" t="str">
        <f ca="1">+'R4 Variations'!C336</f>
        <v/>
      </c>
      <c r="D336" s="489">
        <f ca="1">IF(ISNUMBER('R4 Variations'!D336),+'R4 Variations'!D336*LU_Escalation,0)</f>
        <v>0</v>
      </c>
      <c r="E336" s="820">
        <f ca="1">IF(ISNUMBER('R4 Variations'!E336),+'R4 Variations'!E336*LU_Escalation,0)</f>
        <v>0</v>
      </c>
      <c r="F336" s="489">
        <f ca="1">IF(ISNUMBER('R4 Variations'!F336),+'R4 Variations'!F336*LU_Escalation,0)</f>
        <v>0</v>
      </c>
      <c r="G336" s="489">
        <f ca="1">IF(ISNUMBER('R4 Variations'!G336),+'R4 Variations'!G336*LU_Escalation,0)</f>
        <v>0</v>
      </c>
      <c r="H336" s="489">
        <f ca="1">IF(ISNUMBER('R4 Variations'!H336),+'R4 Variations'!H336*LU_Escalation,0)</f>
        <v>0</v>
      </c>
      <c r="I336" s="489">
        <f ca="1">IF(ISNUMBER('R4 Variations'!I336),+'R4 Variations'!I336*LU_Escalation,0)</f>
        <v>0</v>
      </c>
      <c r="J336" s="489">
        <f ca="1">IF(ISNUMBER('R4 Variations'!J336),+'R4 Variations'!J336*LU_Escalation,0)</f>
        <v>0</v>
      </c>
      <c r="K336" s="489">
        <f ca="1">IF(ISNUMBER('R4 Variations'!K336),+'R4 Variations'!K336*LU_Escalation,0)</f>
        <v>0</v>
      </c>
      <c r="L336" s="512" t="str">
        <f ca="1">+'R4 Variations'!L336</f>
        <v/>
      </c>
      <c r="M336" s="448" t="str">
        <f ca="1">+'R4 Variations'!M336</f>
        <v/>
      </c>
      <c r="N336" s="448" t="str">
        <f ca="1">+'R4 Variations'!N336</f>
        <v/>
      </c>
    </row>
    <row r="337" spans="1:14" x14ac:dyDescent="0.2">
      <c r="A337" s="5"/>
      <c r="B337" s="249"/>
      <c r="C337" s="383" t="str">
        <f ca="1">+'R4 Variations'!C337</f>
        <v/>
      </c>
      <c r="D337" s="489">
        <f ca="1">IF(ISNUMBER('R4 Variations'!D337),+'R4 Variations'!D337*LU_Escalation,0)</f>
        <v>0</v>
      </c>
      <c r="E337" s="820">
        <f ca="1">IF(ISNUMBER('R4 Variations'!E337),+'R4 Variations'!E337*LU_Escalation,0)</f>
        <v>0</v>
      </c>
      <c r="F337" s="489">
        <f ca="1">IF(ISNUMBER('R4 Variations'!F337),+'R4 Variations'!F337*LU_Escalation,0)</f>
        <v>0</v>
      </c>
      <c r="G337" s="489">
        <f ca="1">IF(ISNUMBER('R4 Variations'!G337),+'R4 Variations'!G337*LU_Escalation,0)</f>
        <v>0</v>
      </c>
      <c r="H337" s="489">
        <f ca="1">IF(ISNUMBER('R4 Variations'!H337),+'R4 Variations'!H337*LU_Escalation,0)</f>
        <v>0</v>
      </c>
      <c r="I337" s="489">
        <f ca="1">IF(ISNUMBER('R4 Variations'!I337),+'R4 Variations'!I337*LU_Escalation,0)</f>
        <v>0</v>
      </c>
      <c r="J337" s="489">
        <f ca="1">IF(ISNUMBER('R4 Variations'!J337),+'R4 Variations'!J337*LU_Escalation,0)</f>
        <v>0</v>
      </c>
      <c r="K337" s="489">
        <f ca="1">IF(ISNUMBER('R4 Variations'!K337),+'R4 Variations'!K337*LU_Escalation,0)</f>
        <v>0</v>
      </c>
      <c r="L337" s="512" t="str">
        <f ca="1">+'R4 Variations'!L337</f>
        <v/>
      </c>
      <c r="M337" s="448" t="str">
        <f ca="1">+'R4 Variations'!M337</f>
        <v/>
      </c>
      <c r="N337" s="448" t="str">
        <f ca="1">+'R4 Variations'!N337</f>
        <v/>
      </c>
    </row>
    <row r="338" spans="1:14" x14ac:dyDescent="0.2">
      <c r="A338" s="5"/>
      <c r="B338" s="249"/>
      <c r="C338" s="383" t="str">
        <f ca="1">+'R4 Variations'!C338</f>
        <v/>
      </c>
      <c r="D338" s="489">
        <f ca="1">IF(ISNUMBER('R4 Variations'!D338),+'R4 Variations'!D338*LU_Escalation,0)</f>
        <v>0</v>
      </c>
      <c r="E338" s="820">
        <f ca="1">IF(ISNUMBER('R4 Variations'!E338),+'R4 Variations'!E338*LU_Escalation,0)</f>
        <v>0</v>
      </c>
      <c r="F338" s="489">
        <f ca="1">IF(ISNUMBER('R4 Variations'!F338),+'R4 Variations'!F338*LU_Escalation,0)</f>
        <v>0</v>
      </c>
      <c r="G338" s="489">
        <f ca="1">IF(ISNUMBER('R4 Variations'!G338),+'R4 Variations'!G338*LU_Escalation,0)</f>
        <v>0</v>
      </c>
      <c r="H338" s="489">
        <f ca="1">IF(ISNUMBER('R4 Variations'!H338),+'R4 Variations'!H338*LU_Escalation,0)</f>
        <v>0</v>
      </c>
      <c r="I338" s="489">
        <f ca="1">IF(ISNUMBER('R4 Variations'!I338),+'R4 Variations'!I338*LU_Escalation,0)</f>
        <v>0</v>
      </c>
      <c r="J338" s="489">
        <f ca="1">IF(ISNUMBER('R4 Variations'!J338),+'R4 Variations'!J338*LU_Escalation,0)</f>
        <v>0</v>
      </c>
      <c r="K338" s="489">
        <f ca="1">IF(ISNUMBER('R4 Variations'!K338),+'R4 Variations'!K338*LU_Escalation,0)</f>
        <v>0</v>
      </c>
      <c r="L338" s="512" t="str">
        <f ca="1">+'R4 Variations'!L338</f>
        <v/>
      </c>
      <c r="M338" s="448" t="str">
        <f ca="1">+'R4 Variations'!M338</f>
        <v/>
      </c>
      <c r="N338" s="448" t="str">
        <f ca="1">+'R4 Variations'!N338</f>
        <v/>
      </c>
    </row>
    <row r="339" spans="1:14" x14ac:dyDescent="0.2">
      <c r="A339" s="5"/>
      <c r="B339" s="249"/>
      <c r="C339" s="12"/>
      <c r="D339" s="489"/>
      <c r="E339" s="505"/>
      <c r="F339" s="489"/>
      <c r="G339" s="490"/>
      <c r="H339" s="490"/>
      <c r="I339" s="490"/>
      <c r="J339" s="490"/>
      <c r="K339" s="505"/>
      <c r="L339" s="512"/>
      <c r="M339" s="448"/>
      <c r="N339" s="448"/>
    </row>
    <row r="340" spans="1:14" x14ac:dyDescent="0.2">
      <c r="A340" s="5"/>
      <c r="B340" s="249" t="str">
        <f ca="1">+'I-4 History'!B255</f>
        <v>A-4</v>
      </c>
      <c r="C340" s="14" t="str">
        <f ca="1">+'I-4 History'!C255</f>
        <v>Real Estate &amp; Easements – DLC Land Tax</v>
      </c>
      <c r="D340" s="489"/>
      <c r="E340" s="505"/>
      <c r="F340" s="489"/>
      <c r="G340" s="490"/>
      <c r="H340" s="490"/>
      <c r="I340" s="490"/>
      <c r="J340" s="490"/>
      <c r="K340" s="505"/>
      <c r="L340" s="512"/>
      <c r="M340" s="448"/>
      <c r="N340" s="448"/>
    </row>
    <row r="341" spans="1:14" x14ac:dyDescent="0.2">
      <c r="A341" s="5"/>
      <c r="B341" s="249"/>
      <c r="C341" s="383" t="str">
        <f ca="1">+'R4 Variations'!C341</f>
        <v>Step Change</v>
      </c>
      <c r="D341" s="489">
        <f ca="1">IF(ISNUMBER('R4 Variations'!D341),+'R4 Variations'!D341*LU_Escalation,0)</f>
        <v>0</v>
      </c>
      <c r="E341" s="820">
        <f ca="1">IF(ISNUMBER('R4 Variations'!E341),+'R4 Variations'!E341*LU_Escalation,0)</f>
        <v>0</v>
      </c>
      <c r="F341" s="489">
        <f ca="1">IF(ISNUMBER('R4 Variations'!F341),+'R4 Variations'!F341*LU_Escalation,0)</f>
        <v>0</v>
      </c>
      <c r="G341" s="489">
        <f ca="1">IF(ISNUMBER('R4 Variations'!G341),+'R4 Variations'!G341*LU_Escalation,0)</f>
        <v>0</v>
      </c>
      <c r="H341" s="489">
        <f ca="1">IF(ISNUMBER('R4 Variations'!H341),+'R4 Variations'!H341*LU_Escalation,0)</f>
        <v>0</v>
      </c>
      <c r="I341" s="489">
        <f ca="1">IF(ISNUMBER('R4 Variations'!I341),+'R4 Variations'!I341*LU_Escalation,0)</f>
        <v>0</v>
      </c>
      <c r="J341" s="489">
        <f ca="1">IF(ISNUMBER('R4 Variations'!J341),+'R4 Variations'!J341*LU_Escalation,0)</f>
        <v>0</v>
      </c>
      <c r="K341" s="489">
        <f ca="1">IF(ISNUMBER('R4 Variations'!K341),+'R4 Variations'!K341*LU_Escalation,0)</f>
        <v>0</v>
      </c>
      <c r="L341" s="512">
        <f ca="1">+'R4 Variations'!L341</f>
        <v>0</v>
      </c>
      <c r="M341" s="448">
        <f ca="1">+'R4 Variations'!M341</f>
        <v>0</v>
      </c>
      <c r="N341" s="448">
        <f ca="1">+'R4 Variations'!N341</f>
        <v>0</v>
      </c>
    </row>
    <row r="342" spans="1:14" x14ac:dyDescent="0.2">
      <c r="A342" s="5"/>
      <c r="B342" s="249"/>
      <c r="C342" s="383" t="str">
        <f ca="1">+'R4 Variations'!C342</f>
        <v/>
      </c>
      <c r="D342" s="489">
        <f ca="1">IF(ISNUMBER('R4 Variations'!D342),+'R4 Variations'!D342*LU_Escalation,0)</f>
        <v>0</v>
      </c>
      <c r="E342" s="820">
        <f ca="1">IF(ISNUMBER('R4 Variations'!E342),+'R4 Variations'!E342*LU_Escalation,0)</f>
        <v>0</v>
      </c>
      <c r="F342" s="489">
        <f ca="1">IF(ISNUMBER('R4 Variations'!F342),+'R4 Variations'!F342*LU_Escalation,0)</f>
        <v>0</v>
      </c>
      <c r="G342" s="489">
        <f ca="1">IF(ISNUMBER('R4 Variations'!G342),+'R4 Variations'!G342*LU_Escalation,0)</f>
        <v>0</v>
      </c>
      <c r="H342" s="489">
        <f ca="1">IF(ISNUMBER('R4 Variations'!H342),+'R4 Variations'!H342*LU_Escalation,0)</f>
        <v>0</v>
      </c>
      <c r="I342" s="489">
        <f ca="1">IF(ISNUMBER('R4 Variations'!I342),+'R4 Variations'!I342*LU_Escalation,0)</f>
        <v>0</v>
      </c>
      <c r="J342" s="489">
        <f ca="1">IF(ISNUMBER('R4 Variations'!J342),+'R4 Variations'!J342*LU_Escalation,0)</f>
        <v>0</v>
      </c>
      <c r="K342" s="489">
        <f ca="1">IF(ISNUMBER('R4 Variations'!K342),+'R4 Variations'!K342*LU_Escalation,0)</f>
        <v>0</v>
      </c>
      <c r="L342" s="512" t="str">
        <f ca="1">+'R4 Variations'!L342</f>
        <v/>
      </c>
      <c r="M342" s="448" t="str">
        <f ca="1">+'R4 Variations'!M342</f>
        <v/>
      </c>
      <c r="N342" s="448" t="str">
        <f ca="1">+'R4 Variations'!N342</f>
        <v/>
      </c>
    </row>
    <row r="343" spans="1:14" x14ac:dyDescent="0.2">
      <c r="A343" s="5"/>
      <c r="B343" s="249"/>
      <c r="C343" s="383" t="str">
        <f ca="1">+'R4 Variations'!C343</f>
        <v/>
      </c>
      <c r="D343" s="489">
        <f ca="1">IF(ISNUMBER('R4 Variations'!D343),+'R4 Variations'!D343*LU_Escalation,0)</f>
        <v>0</v>
      </c>
      <c r="E343" s="820">
        <f ca="1">IF(ISNUMBER('R4 Variations'!E343),+'R4 Variations'!E343*LU_Escalation,0)</f>
        <v>0</v>
      </c>
      <c r="F343" s="489">
        <f ca="1">IF(ISNUMBER('R4 Variations'!F343),+'R4 Variations'!F343*LU_Escalation,0)</f>
        <v>0</v>
      </c>
      <c r="G343" s="489">
        <f ca="1">IF(ISNUMBER('R4 Variations'!G343),+'R4 Variations'!G343*LU_Escalation,0)</f>
        <v>0</v>
      </c>
      <c r="H343" s="489">
        <f ca="1">IF(ISNUMBER('R4 Variations'!H343),+'R4 Variations'!H343*LU_Escalation,0)</f>
        <v>0</v>
      </c>
      <c r="I343" s="489">
        <f ca="1">IF(ISNUMBER('R4 Variations'!I343),+'R4 Variations'!I343*LU_Escalation,0)</f>
        <v>0</v>
      </c>
      <c r="J343" s="489">
        <f ca="1">IF(ISNUMBER('R4 Variations'!J343),+'R4 Variations'!J343*LU_Escalation,0)</f>
        <v>0</v>
      </c>
      <c r="K343" s="489">
        <f ca="1">IF(ISNUMBER('R4 Variations'!K343),+'R4 Variations'!K343*LU_Escalation,0)</f>
        <v>0</v>
      </c>
      <c r="L343" s="512" t="str">
        <f ca="1">+'R4 Variations'!L343</f>
        <v/>
      </c>
      <c r="M343" s="448" t="str">
        <f ca="1">+'R4 Variations'!M343</f>
        <v/>
      </c>
      <c r="N343" s="448" t="str">
        <f ca="1">+'R4 Variations'!N343</f>
        <v/>
      </c>
    </row>
    <row r="344" spans="1:14" x14ac:dyDescent="0.2">
      <c r="A344" s="5"/>
      <c r="B344" s="249"/>
      <c r="C344" s="383" t="str">
        <f ca="1">+'R4 Variations'!C344</f>
        <v/>
      </c>
      <c r="D344" s="489">
        <f ca="1">IF(ISNUMBER('R4 Variations'!D344),+'R4 Variations'!D344*LU_Escalation,0)</f>
        <v>0</v>
      </c>
      <c r="E344" s="820">
        <f ca="1">IF(ISNUMBER('R4 Variations'!E344),+'R4 Variations'!E344*LU_Escalation,0)</f>
        <v>0</v>
      </c>
      <c r="F344" s="489">
        <f ca="1">IF(ISNUMBER('R4 Variations'!F344),+'R4 Variations'!F344*LU_Escalation,0)</f>
        <v>0</v>
      </c>
      <c r="G344" s="489">
        <f ca="1">IF(ISNUMBER('R4 Variations'!G344),+'R4 Variations'!G344*LU_Escalation,0)</f>
        <v>0</v>
      </c>
      <c r="H344" s="489">
        <f ca="1">IF(ISNUMBER('R4 Variations'!H344),+'R4 Variations'!H344*LU_Escalation,0)</f>
        <v>0</v>
      </c>
      <c r="I344" s="489">
        <f ca="1">IF(ISNUMBER('R4 Variations'!I344),+'R4 Variations'!I344*LU_Escalation,0)</f>
        <v>0</v>
      </c>
      <c r="J344" s="489">
        <f ca="1">IF(ISNUMBER('R4 Variations'!J344),+'R4 Variations'!J344*LU_Escalation,0)</f>
        <v>0</v>
      </c>
      <c r="K344" s="489">
        <f ca="1">IF(ISNUMBER('R4 Variations'!K344),+'R4 Variations'!K344*LU_Escalation,0)</f>
        <v>0</v>
      </c>
      <c r="L344" s="512" t="str">
        <f ca="1">+'R4 Variations'!L344</f>
        <v/>
      </c>
      <c r="M344" s="448" t="str">
        <f ca="1">+'R4 Variations'!M344</f>
        <v/>
      </c>
      <c r="N344" s="448" t="str">
        <f ca="1">+'R4 Variations'!N344</f>
        <v/>
      </c>
    </row>
    <row r="345" spans="1:14" x14ac:dyDescent="0.2">
      <c r="A345" s="5"/>
      <c r="B345" s="249"/>
      <c r="C345" s="383" t="str">
        <f ca="1">+'R4 Variations'!C345</f>
        <v/>
      </c>
      <c r="D345" s="489">
        <f ca="1">IF(ISNUMBER('R4 Variations'!D345),+'R4 Variations'!D345*LU_Escalation,0)</f>
        <v>0</v>
      </c>
      <c r="E345" s="820">
        <f ca="1">IF(ISNUMBER('R4 Variations'!E345),+'R4 Variations'!E345*LU_Escalation,0)</f>
        <v>0</v>
      </c>
      <c r="F345" s="489">
        <f ca="1">IF(ISNUMBER('R4 Variations'!F345),+'R4 Variations'!F345*LU_Escalation,0)</f>
        <v>0</v>
      </c>
      <c r="G345" s="489">
        <f ca="1">IF(ISNUMBER('R4 Variations'!G345),+'R4 Variations'!G345*LU_Escalation,0)</f>
        <v>0</v>
      </c>
      <c r="H345" s="489">
        <f ca="1">IF(ISNUMBER('R4 Variations'!H345),+'R4 Variations'!H345*LU_Escalation,0)</f>
        <v>0</v>
      </c>
      <c r="I345" s="489">
        <f ca="1">IF(ISNUMBER('R4 Variations'!I345),+'R4 Variations'!I345*LU_Escalation,0)</f>
        <v>0</v>
      </c>
      <c r="J345" s="489">
        <f ca="1">IF(ISNUMBER('R4 Variations'!J345),+'R4 Variations'!J345*LU_Escalation,0)</f>
        <v>0</v>
      </c>
      <c r="K345" s="489">
        <f ca="1">IF(ISNUMBER('R4 Variations'!K345),+'R4 Variations'!K345*LU_Escalation,0)</f>
        <v>0</v>
      </c>
      <c r="L345" s="512" t="str">
        <f ca="1">+'R4 Variations'!L345</f>
        <v/>
      </c>
      <c r="M345" s="448" t="str">
        <f ca="1">+'R4 Variations'!M345</f>
        <v/>
      </c>
      <c r="N345" s="448" t="str">
        <f ca="1">+'R4 Variations'!N345</f>
        <v/>
      </c>
    </row>
    <row r="346" spans="1:14" x14ac:dyDescent="0.2">
      <c r="A346" s="5"/>
      <c r="B346" s="249"/>
      <c r="C346" s="383" t="str">
        <f ca="1">+'R4 Variations'!C346</f>
        <v/>
      </c>
      <c r="D346" s="489">
        <f ca="1">IF(ISNUMBER('R4 Variations'!D346),+'R4 Variations'!D346*LU_Escalation,0)</f>
        <v>0</v>
      </c>
      <c r="E346" s="820">
        <f ca="1">IF(ISNUMBER('R4 Variations'!E346),+'R4 Variations'!E346*LU_Escalation,0)</f>
        <v>0</v>
      </c>
      <c r="F346" s="489">
        <f ca="1">IF(ISNUMBER('R4 Variations'!F346),+'R4 Variations'!F346*LU_Escalation,0)</f>
        <v>0</v>
      </c>
      <c r="G346" s="489">
        <f ca="1">IF(ISNUMBER('R4 Variations'!G346),+'R4 Variations'!G346*LU_Escalation,0)</f>
        <v>0</v>
      </c>
      <c r="H346" s="489">
        <f ca="1">IF(ISNUMBER('R4 Variations'!H346),+'R4 Variations'!H346*LU_Escalation,0)</f>
        <v>0</v>
      </c>
      <c r="I346" s="489">
        <f ca="1">IF(ISNUMBER('R4 Variations'!I346),+'R4 Variations'!I346*LU_Escalation,0)</f>
        <v>0</v>
      </c>
      <c r="J346" s="489">
        <f ca="1">IF(ISNUMBER('R4 Variations'!J346),+'R4 Variations'!J346*LU_Escalation,0)</f>
        <v>0</v>
      </c>
      <c r="K346" s="489">
        <f ca="1">IF(ISNUMBER('R4 Variations'!K346),+'R4 Variations'!K346*LU_Escalation,0)</f>
        <v>0</v>
      </c>
      <c r="L346" s="512" t="str">
        <f ca="1">+'R4 Variations'!L346</f>
        <v/>
      </c>
      <c r="M346" s="448" t="str">
        <f ca="1">+'R4 Variations'!M346</f>
        <v/>
      </c>
      <c r="N346" s="448" t="str">
        <f ca="1">+'R4 Variations'!N346</f>
        <v/>
      </c>
    </row>
    <row r="347" spans="1:14" x14ac:dyDescent="0.2">
      <c r="A347" s="5"/>
      <c r="B347" s="249"/>
      <c r="C347" s="383" t="str">
        <f ca="1">+'R4 Variations'!C347</f>
        <v/>
      </c>
      <c r="D347" s="489">
        <f ca="1">IF(ISNUMBER('R4 Variations'!D347),+'R4 Variations'!D347*LU_Escalation,0)</f>
        <v>0</v>
      </c>
      <c r="E347" s="820">
        <f ca="1">IF(ISNUMBER('R4 Variations'!E347),+'R4 Variations'!E347*LU_Escalation,0)</f>
        <v>0</v>
      </c>
      <c r="F347" s="489">
        <f ca="1">IF(ISNUMBER('R4 Variations'!F347),+'R4 Variations'!F347*LU_Escalation,0)</f>
        <v>0</v>
      </c>
      <c r="G347" s="489">
        <f ca="1">IF(ISNUMBER('R4 Variations'!G347),+'R4 Variations'!G347*LU_Escalation,0)</f>
        <v>0</v>
      </c>
      <c r="H347" s="489">
        <f ca="1">IF(ISNUMBER('R4 Variations'!H347),+'R4 Variations'!H347*LU_Escalation,0)</f>
        <v>0</v>
      </c>
      <c r="I347" s="489">
        <f ca="1">IF(ISNUMBER('R4 Variations'!I347),+'R4 Variations'!I347*LU_Escalation,0)</f>
        <v>0</v>
      </c>
      <c r="J347" s="489">
        <f ca="1">IF(ISNUMBER('R4 Variations'!J347),+'R4 Variations'!J347*LU_Escalation,0)</f>
        <v>0</v>
      </c>
      <c r="K347" s="489">
        <f ca="1">IF(ISNUMBER('R4 Variations'!K347),+'R4 Variations'!K347*LU_Escalation,0)</f>
        <v>0</v>
      </c>
      <c r="L347" s="512" t="str">
        <f ca="1">+'R4 Variations'!L347</f>
        <v/>
      </c>
      <c r="M347" s="448" t="str">
        <f ca="1">+'R4 Variations'!M347</f>
        <v/>
      </c>
      <c r="N347" s="448" t="str">
        <f ca="1">+'R4 Variations'!N347</f>
        <v/>
      </c>
    </row>
    <row r="348" spans="1:14" x14ac:dyDescent="0.2">
      <c r="A348" s="5"/>
      <c r="B348" s="249"/>
      <c r="C348" s="383" t="str">
        <f ca="1">+'R4 Variations'!C348</f>
        <v/>
      </c>
      <c r="D348" s="489">
        <f ca="1">IF(ISNUMBER('R4 Variations'!D348),+'R4 Variations'!D348*LU_Escalation,0)</f>
        <v>0</v>
      </c>
      <c r="E348" s="820">
        <f ca="1">IF(ISNUMBER('R4 Variations'!E348),+'R4 Variations'!E348*LU_Escalation,0)</f>
        <v>0</v>
      </c>
      <c r="F348" s="489">
        <f ca="1">IF(ISNUMBER('R4 Variations'!F348),+'R4 Variations'!F348*LU_Escalation,0)</f>
        <v>0</v>
      </c>
      <c r="G348" s="489">
        <f ca="1">IF(ISNUMBER('R4 Variations'!G348),+'R4 Variations'!G348*LU_Escalation,0)</f>
        <v>0</v>
      </c>
      <c r="H348" s="489">
        <f ca="1">IF(ISNUMBER('R4 Variations'!H348),+'R4 Variations'!H348*LU_Escalation,0)</f>
        <v>0</v>
      </c>
      <c r="I348" s="489">
        <f ca="1">IF(ISNUMBER('R4 Variations'!I348),+'R4 Variations'!I348*LU_Escalation,0)</f>
        <v>0</v>
      </c>
      <c r="J348" s="489">
        <f ca="1">IF(ISNUMBER('R4 Variations'!J348),+'R4 Variations'!J348*LU_Escalation,0)</f>
        <v>0</v>
      </c>
      <c r="K348" s="489">
        <f ca="1">IF(ISNUMBER('R4 Variations'!K348),+'R4 Variations'!K348*LU_Escalation,0)</f>
        <v>0</v>
      </c>
      <c r="L348" s="512" t="str">
        <f ca="1">+'R4 Variations'!L348</f>
        <v/>
      </c>
      <c r="M348" s="448" t="str">
        <f ca="1">+'R4 Variations'!M348</f>
        <v/>
      </c>
      <c r="N348" s="448" t="str">
        <f ca="1">+'R4 Variations'!N348</f>
        <v/>
      </c>
    </row>
    <row r="349" spans="1:14" x14ac:dyDescent="0.2">
      <c r="A349" s="5"/>
      <c r="B349" s="249"/>
      <c r="C349" s="383" t="str">
        <f ca="1">+'R4 Variations'!C349</f>
        <v/>
      </c>
      <c r="D349" s="489">
        <f ca="1">IF(ISNUMBER('R4 Variations'!D349),+'R4 Variations'!D349*LU_Escalation,0)</f>
        <v>0</v>
      </c>
      <c r="E349" s="820">
        <f ca="1">IF(ISNUMBER('R4 Variations'!E349),+'R4 Variations'!E349*LU_Escalation,0)</f>
        <v>0</v>
      </c>
      <c r="F349" s="489">
        <f ca="1">IF(ISNUMBER('R4 Variations'!F349),+'R4 Variations'!F349*LU_Escalation,0)</f>
        <v>0</v>
      </c>
      <c r="G349" s="489">
        <f ca="1">IF(ISNUMBER('R4 Variations'!G349),+'R4 Variations'!G349*LU_Escalation,0)</f>
        <v>0</v>
      </c>
      <c r="H349" s="489">
        <f ca="1">IF(ISNUMBER('R4 Variations'!H349),+'R4 Variations'!H349*LU_Escalation,0)</f>
        <v>0</v>
      </c>
      <c r="I349" s="489">
        <f ca="1">IF(ISNUMBER('R4 Variations'!I349),+'R4 Variations'!I349*LU_Escalation,0)</f>
        <v>0</v>
      </c>
      <c r="J349" s="489">
        <f ca="1">IF(ISNUMBER('R4 Variations'!J349),+'R4 Variations'!J349*LU_Escalation,0)</f>
        <v>0</v>
      </c>
      <c r="K349" s="489">
        <f ca="1">IF(ISNUMBER('R4 Variations'!K349),+'R4 Variations'!K349*LU_Escalation,0)</f>
        <v>0</v>
      </c>
      <c r="L349" s="512" t="str">
        <f ca="1">+'R4 Variations'!L349</f>
        <v/>
      </c>
      <c r="M349" s="448" t="str">
        <f ca="1">+'R4 Variations'!M349</f>
        <v/>
      </c>
      <c r="N349" s="448" t="str">
        <f ca="1">+'R4 Variations'!N349</f>
        <v/>
      </c>
    </row>
    <row r="350" spans="1:14" x14ac:dyDescent="0.2">
      <c r="A350" s="5"/>
      <c r="B350" s="249"/>
      <c r="C350" s="383" t="str">
        <f ca="1">+'R4 Variations'!C350</f>
        <v/>
      </c>
      <c r="D350" s="489">
        <f ca="1">IF(ISNUMBER('R4 Variations'!D350),+'R4 Variations'!D350*LU_Escalation,0)</f>
        <v>0</v>
      </c>
      <c r="E350" s="820">
        <f ca="1">IF(ISNUMBER('R4 Variations'!E350),+'R4 Variations'!E350*LU_Escalation,0)</f>
        <v>0</v>
      </c>
      <c r="F350" s="489">
        <f ca="1">IF(ISNUMBER('R4 Variations'!F350),+'R4 Variations'!F350*LU_Escalation,0)</f>
        <v>0</v>
      </c>
      <c r="G350" s="489">
        <f ca="1">IF(ISNUMBER('R4 Variations'!G350),+'R4 Variations'!G350*LU_Escalation,0)</f>
        <v>0</v>
      </c>
      <c r="H350" s="489">
        <f ca="1">IF(ISNUMBER('R4 Variations'!H350),+'R4 Variations'!H350*LU_Escalation,0)</f>
        <v>0</v>
      </c>
      <c r="I350" s="489">
        <f ca="1">IF(ISNUMBER('R4 Variations'!I350),+'R4 Variations'!I350*LU_Escalation,0)</f>
        <v>0</v>
      </c>
      <c r="J350" s="489">
        <f ca="1">IF(ISNUMBER('R4 Variations'!J350),+'R4 Variations'!J350*LU_Escalation,0)</f>
        <v>0</v>
      </c>
      <c r="K350" s="489">
        <f ca="1">IF(ISNUMBER('R4 Variations'!K350),+'R4 Variations'!K350*LU_Escalation,0)</f>
        <v>0</v>
      </c>
      <c r="L350" s="512" t="str">
        <f ca="1">+'R4 Variations'!L350</f>
        <v/>
      </c>
      <c r="M350" s="448" t="str">
        <f ca="1">+'R4 Variations'!M350</f>
        <v/>
      </c>
      <c r="N350" s="448" t="str">
        <f ca="1">+'R4 Variations'!N350</f>
        <v/>
      </c>
    </row>
    <row r="351" spans="1:14" s="842" customFormat="1" x14ac:dyDescent="0.2">
      <c r="A351" s="5"/>
      <c r="B351" s="249"/>
      <c r="C351" s="857"/>
      <c r="D351" s="489"/>
      <c r="E351" s="505"/>
      <c r="F351" s="489"/>
      <c r="G351" s="490"/>
      <c r="H351" s="490"/>
      <c r="I351" s="490"/>
      <c r="J351" s="490"/>
      <c r="K351" s="505"/>
      <c r="L351" s="512"/>
      <c r="M351" s="448"/>
      <c r="N351" s="448"/>
    </row>
    <row r="352" spans="1:14" ht="25.5" x14ac:dyDescent="0.2">
      <c r="A352" s="5"/>
      <c r="B352" s="249" t="str">
        <f ca="1">+'I-4 History'!B264</f>
        <v>A-5</v>
      </c>
      <c r="C352" s="14" t="str">
        <f ca="1">+'I-4 History'!C264</f>
        <v>Real Estate &amp; Easements – Office and Depots</v>
      </c>
      <c r="D352" s="489"/>
      <c r="E352" s="505"/>
      <c r="F352" s="489"/>
      <c r="G352" s="490"/>
      <c r="H352" s="490"/>
      <c r="I352" s="490"/>
      <c r="J352" s="490"/>
      <c r="K352" s="505"/>
      <c r="L352" s="512"/>
      <c r="M352" s="448"/>
      <c r="N352" s="448"/>
    </row>
    <row r="353" spans="1:14" x14ac:dyDescent="0.2">
      <c r="A353" s="5"/>
      <c r="B353" s="249"/>
      <c r="C353" s="383" t="str">
        <f ca="1">+'R4 Variations'!C352</f>
        <v>Step Change</v>
      </c>
      <c r="D353" s="489">
        <f ca="1">IF(ISNUMBER('R4 Variations'!D352),+'R4 Variations'!D352*LU_Escalation,0)</f>
        <v>0</v>
      </c>
      <c r="E353" s="820">
        <f ca="1">IF(ISNUMBER('R4 Variations'!E352),+'R4 Variations'!E352*LU_Escalation,0)</f>
        <v>0</v>
      </c>
      <c r="F353" s="489">
        <f ca="1">IF(ISNUMBER('R4 Variations'!F352),+'R4 Variations'!F352*LU_Escalation,0)</f>
        <v>0</v>
      </c>
      <c r="G353" s="489">
        <f ca="1">IF(ISNUMBER('R4 Variations'!G352),+'R4 Variations'!G352*LU_Escalation,0)</f>
        <v>0</v>
      </c>
      <c r="H353" s="489">
        <f ca="1">IF(ISNUMBER('R4 Variations'!H352),+'R4 Variations'!H352*LU_Escalation,0)</f>
        <v>0</v>
      </c>
      <c r="I353" s="489">
        <f ca="1">IF(ISNUMBER('R4 Variations'!I352),+'R4 Variations'!I352*LU_Escalation,0)</f>
        <v>0</v>
      </c>
      <c r="J353" s="489">
        <f ca="1">IF(ISNUMBER('R4 Variations'!J352),+'R4 Variations'!J352*LU_Escalation,0)</f>
        <v>0</v>
      </c>
      <c r="K353" s="489">
        <f ca="1">IF(ISNUMBER('R4 Variations'!K352),+'R4 Variations'!K352*LU_Escalation,0)</f>
        <v>0</v>
      </c>
      <c r="L353" s="512">
        <f ca="1">+'R4 Variations'!L352</f>
        <v>0</v>
      </c>
      <c r="M353" s="448">
        <f ca="1">+'R4 Variations'!M352</f>
        <v>0</v>
      </c>
      <c r="N353" s="448">
        <f ca="1">+'R4 Variations'!N352</f>
        <v>0</v>
      </c>
    </row>
    <row r="354" spans="1:14" x14ac:dyDescent="0.2">
      <c r="A354" s="5"/>
      <c r="B354" s="249"/>
      <c r="C354" s="383" t="str">
        <f ca="1">+'R4 Variations'!C353</f>
        <v/>
      </c>
      <c r="D354" s="489">
        <f ca="1">IF(ISNUMBER('R4 Variations'!D353),+'R4 Variations'!D353*LU_Escalation,0)</f>
        <v>0</v>
      </c>
      <c r="E354" s="820">
        <f ca="1">IF(ISNUMBER('R4 Variations'!E353),+'R4 Variations'!E353*LU_Escalation,0)</f>
        <v>0</v>
      </c>
      <c r="F354" s="489">
        <f ca="1">IF(ISNUMBER('R4 Variations'!F353),+'R4 Variations'!F353*LU_Escalation,0)</f>
        <v>0</v>
      </c>
      <c r="G354" s="489">
        <f ca="1">IF(ISNUMBER('R4 Variations'!G353),+'R4 Variations'!G353*LU_Escalation,0)</f>
        <v>0</v>
      </c>
      <c r="H354" s="489">
        <f ca="1">IF(ISNUMBER('R4 Variations'!H353),+'R4 Variations'!H353*LU_Escalation,0)</f>
        <v>0</v>
      </c>
      <c r="I354" s="489">
        <f ca="1">IF(ISNUMBER('R4 Variations'!I353),+'R4 Variations'!I353*LU_Escalation,0)</f>
        <v>0</v>
      </c>
      <c r="J354" s="489">
        <f ca="1">IF(ISNUMBER('R4 Variations'!J353),+'R4 Variations'!J353*LU_Escalation,0)</f>
        <v>0</v>
      </c>
      <c r="K354" s="489">
        <f ca="1">IF(ISNUMBER('R4 Variations'!K353),+'R4 Variations'!K353*LU_Escalation,0)</f>
        <v>0</v>
      </c>
      <c r="L354" s="512" t="str">
        <f ca="1">+'R4 Variations'!L353</f>
        <v/>
      </c>
      <c r="M354" s="448" t="str">
        <f ca="1">+'R4 Variations'!M353</f>
        <v/>
      </c>
      <c r="N354" s="448" t="str">
        <f ca="1">+'R4 Variations'!N353</f>
        <v/>
      </c>
    </row>
    <row r="355" spans="1:14" x14ac:dyDescent="0.2">
      <c r="A355" s="5"/>
      <c r="B355" s="249"/>
      <c r="C355" s="383" t="str">
        <f ca="1">+'R4 Variations'!C354</f>
        <v/>
      </c>
      <c r="D355" s="489">
        <f ca="1">IF(ISNUMBER('R4 Variations'!D354),+'R4 Variations'!D354*LU_Escalation,0)</f>
        <v>0</v>
      </c>
      <c r="E355" s="820">
        <f ca="1">IF(ISNUMBER('R4 Variations'!E354),+'R4 Variations'!E354*LU_Escalation,0)</f>
        <v>0</v>
      </c>
      <c r="F355" s="489">
        <f ca="1">IF(ISNUMBER('R4 Variations'!F354),+'R4 Variations'!F354*LU_Escalation,0)</f>
        <v>0</v>
      </c>
      <c r="G355" s="489">
        <f ca="1">IF(ISNUMBER('R4 Variations'!G354),+'R4 Variations'!G354*LU_Escalation,0)</f>
        <v>0</v>
      </c>
      <c r="H355" s="489">
        <f ca="1">IF(ISNUMBER('R4 Variations'!H354),+'R4 Variations'!H354*LU_Escalation,0)</f>
        <v>0</v>
      </c>
      <c r="I355" s="489">
        <f ca="1">IF(ISNUMBER('R4 Variations'!I354),+'R4 Variations'!I354*LU_Escalation,0)</f>
        <v>0</v>
      </c>
      <c r="J355" s="489">
        <f ca="1">IF(ISNUMBER('R4 Variations'!J354),+'R4 Variations'!J354*LU_Escalation,0)</f>
        <v>0</v>
      </c>
      <c r="K355" s="489">
        <f ca="1">IF(ISNUMBER('R4 Variations'!K354),+'R4 Variations'!K354*LU_Escalation,0)</f>
        <v>0</v>
      </c>
      <c r="L355" s="512" t="str">
        <f ca="1">+'R4 Variations'!L354</f>
        <v/>
      </c>
      <c r="M355" s="448" t="str">
        <f ca="1">+'R4 Variations'!M354</f>
        <v/>
      </c>
      <c r="N355" s="448" t="str">
        <f ca="1">+'R4 Variations'!N354</f>
        <v/>
      </c>
    </row>
    <row r="356" spans="1:14" x14ac:dyDescent="0.2">
      <c r="A356" s="5"/>
      <c r="B356" s="249"/>
      <c r="C356" s="383" t="str">
        <f ca="1">+'R4 Variations'!C355</f>
        <v/>
      </c>
      <c r="D356" s="489">
        <f ca="1">IF(ISNUMBER('R4 Variations'!D355),+'R4 Variations'!D355*LU_Escalation,0)</f>
        <v>0</v>
      </c>
      <c r="E356" s="820">
        <f ca="1">IF(ISNUMBER('R4 Variations'!E355),+'R4 Variations'!E355*LU_Escalation,0)</f>
        <v>0</v>
      </c>
      <c r="F356" s="489">
        <f ca="1">IF(ISNUMBER('R4 Variations'!F355),+'R4 Variations'!F355*LU_Escalation,0)</f>
        <v>0</v>
      </c>
      <c r="G356" s="489">
        <f ca="1">IF(ISNUMBER('R4 Variations'!G355),+'R4 Variations'!G355*LU_Escalation,0)</f>
        <v>0</v>
      </c>
      <c r="H356" s="489">
        <f ca="1">IF(ISNUMBER('R4 Variations'!H355),+'R4 Variations'!H355*LU_Escalation,0)</f>
        <v>0</v>
      </c>
      <c r="I356" s="489">
        <f ca="1">IF(ISNUMBER('R4 Variations'!I355),+'R4 Variations'!I355*LU_Escalation,0)</f>
        <v>0</v>
      </c>
      <c r="J356" s="489">
        <f ca="1">IF(ISNUMBER('R4 Variations'!J355),+'R4 Variations'!J355*LU_Escalation,0)</f>
        <v>0</v>
      </c>
      <c r="K356" s="489">
        <f ca="1">IF(ISNUMBER('R4 Variations'!K355),+'R4 Variations'!K355*LU_Escalation,0)</f>
        <v>0</v>
      </c>
      <c r="L356" s="512" t="str">
        <f ca="1">+'R4 Variations'!L355</f>
        <v/>
      </c>
      <c r="M356" s="448" t="str">
        <f ca="1">+'R4 Variations'!M355</f>
        <v/>
      </c>
      <c r="N356" s="448" t="str">
        <f ca="1">+'R4 Variations'!N355</f>
        <v/>
      </c>
    </row>
    <row r="357" spans="1:14" x14ac:dyDescent="0.2">
      <c r="A357" s="5"/>
      <c r="B357" s="249"/>
      <c r="C357" s="383" t="str">
        <f ca="1">+'R4 Variations'!C356</f>
        <v/>
      </c>
      <c r="D357" s="489">
        <f ca="1">IF(ISNUMBER('R4 Variations'!D356),+'R4 Variations'!D356*LU_Escalation,0)</f>
        <v>0</v>
      </c>
      <c r="E357" s="820">
        <f ca="1">IF(ISNUMBER('R4 Variations'!E356),+'R4 Variations'!E356*LU_Escalation,0)</f>
        <v>0</v>
      </c>
      <c r="F357" s="489">
        <f ca="1">IF(ISNUMBER('R4 Variations'!F356),+'R4 Variations'!F356*LU_Escalation,0)</f>
        <v>0</v>
      </c>
      <c r="G357" s="489">
        <f ca="1">IF(ISNUMBER('R4 Variations'!G356),+'R4 Variations'!G356*LU_Escalation,0)</f>
        <v>0</v>
      </c>
      <c r="H357" s="489">
        <f ca="1">IF(ISNUMBER('R4 Variations'!H356),+'R4 Variations'!H356*LU_Escalation,0)</f>
        <v>0</v>
      </c>
      <c r="I357" s="489">
        <f ca="1">IF(ISNUMBER('R4 Variations'!I356),+'R4 Variations'!I356*LU_Escalation,0)</f>
        <v>0</v>
      </c>
      <c r="J357" s="489">
        <f ca="1">IF(ISNUMBER('R4 Variations'!J356),+'R4 Variations'!J356*LU_Escalation,0)</f>
        <v>0</v>
      </c>
      <c r="K357" s="489">
        <f ca="1">IF(ISNUMBER('R4 Variations'!K356),+'R4 Variations'!K356*LU_Escalation,0)</f>
        <v>0</v>
      </c>
      <c r="L357" s="512" t="str">
        <f ca="1">+'R4 Variations'!L356</f>
        <v/>
      </c>
      <c r="M357" s="448" t="str">
        <f ca="1">+'R4 Variations'!M356</f>
        <v/>
      </c>
      <c r="N357" s="448" t="str">
        <f ca="1">+'R4 Variations'!N356</f>
        <v/>
      </c>
    </row>
    <row r="358" spans="1:14" x14ac:dyDescent="0.2">
      <c r="A358" s="5"/>
      <c r="B358" s="249"/>
      <c r="C358" s="383" t="str">
        <f ca="1">+'R4 Variations'!C357</f>
        <v/>
      </c>
      <c r="D358" s="489">
        <f ca="1">IF(ISNUMBER('R4 Variations'!D357),+'R4 Variations'!D357*LU_Escalation,0)</f>
        <v>0</v>
      </c>
      <c r="E358" s="820">
        <f ca="1">IF(ISNUMBER('R4 Variations'!E357),+'R4 Variations'!E357*LU_Escalation,0)</f>
        <v>0</v>
      </c>
      <c r="F358" s="489">
        <f ca="1">IF(ISNUMBER('R4 Variations'!F357),+'R4 Variations'!F357*LU_Escalation,0)</f>
        <v>0</v>
      </c>
      <c r="G358" s="489">
        <f ca="1">IF(ISNUMBER('R4 Variations'!G357),+'R4 Variations'!G357*LU_Escalation,0)</f>
        <v>0</v>
      </c>
      <c r="H358" s="489">
        <f ca="1">IF(ISNUMBER('R4 Variations'!H357),+'R4 Variations'!H357*LU_Escalation,0)</f>
        <v>0</v>
      </c>
      <c r="I358" s="489">
        <f ca="1">IF(ISNUMBER('R4 Variations'!I357),+'R4 Variations'!I357*LU_Escalation,0)</f>
        <v>0</v>
      </c>
      <c r="J358" s="489">
        <f ca="1">IF(ISNUMBER('R4 Variations'!J357),+'R4 Variations'!J357*LU_Escalation,0)</f>
        <v>0</v>
      </c>
      <c r="K358" s="489">
        <f ca="1">IF(ISNUMBER('R4 Variations'!K357),+'R4 Variations'!K357*LU_Escalation,0)</f>
        <v>0</v>
      </c>
      <c r="L358" s="512" t="str">
        <f ca="1">+'R4 Variations'!L357</f>
        <v/>
      </c>
      <c r="M358" s="448" t="str">
        <f ca="1">+'R4 Variations'!M357</f>
        <v/>
      </c>
      <c r="N358" s="448" t="str">
        <f ca="1">+'R4 Variations'!N357</f>
        <v/>
      </c>
    </row>
    <row r="359" spans="1:14" x14ac:dyDescent="0.2">
      <c r="A359" s="5"/>
      <c r="B359" s="249"/>
      <c r="C359" s="383" t="str">
        <f ca="1">+'R4 Variations'!C358</f>
        <v/>
      </c>
      <c r="D359" s="489">
        <f ca="1">IF(ISNUMBER('R4 Variations'!D358),+'R4 Variations'!D358*LU_Escalation,0)</f>
        <v>0</v>
      </c>
      <c r="E359" s="820">
        <f ca="1">IF(ISNUMBER('R4 Variations'!E358),+'R4 Variations'!E358*LU_Escalation,0)</f>
        <v>0</v>
      </c>
      <c r="F359" s="489">
        <f ca="1">IF(ISNUMBER('R4 Variations'!F358),+'R4 Variations'!F358*LU_Escalation,0)</f>
        <v>0</v>
      </c>
      <c r="G359" s="489">
        <f ca="1">IF(ISNUMBER('R4 Variations'!G358),+'R4 Variations'!G358*LU_Escalation,0)</f>
        <v>0</v>
      </c>
      <c r="H359" s="489">
        <f ca="1">IF(ISNUMBER('R4 Variations'!H358),+'R4 Variations'!H358*LU_Escalation,0)</f>
        <v>0</v>
      </c>
      <c r="I359" s="489">
        <f ca="1">IF(ISNUMBER('R4 Variations'!I358),+'R4 Variations'!I358*LU_Escalation,0)</f>
        <v>0</v>
      </c>
      <c r="J359" s="489">
        <f ca="1">IF(ISNUMBER('R4 Variations'!J358),+'R4 Variations'!J358*LU_Escalation,0)</f>
        <v>0</v>
      </c>
      <c r="K359" s="489">
        <f ca="1">IF(ISNUMBER('R4 Variations'!K358),+'R4 Variations'!K358*LU_Escalation,0)</f>
        <v>0</v>
      </c>
      <c r="L359" s="512" t="str">
        <f ca="1">+'R4 Variations'!L358</f>
        <v/>
      </c>
      <c r="M359" s="448" t="str">
        <f ca="1">+'R4 Variations'!M358</f>
        <v/>
      </c>
      <c r="N359" s="448" t="str">
        <f ca="1">+'R4 Variations'!N358</f>
        <v/>
      </c>
    </row>
    <row r="360" spans="1:14" x14ac:dyDescent="0.2">
      <c r="A360" s="5"/>
      <c r="B360" s="249"/>
      <c r="C360" s="383" t="str">
        <f ca="1">+'R4 Variations'!C359</f>
        <v/>
      </c>
      <c r="D360" s="489">
        <f ca="1">IF(ISNUMBER('R4 Variations'!D359),+'R4 Variations'!D359*LU_Escalation,0)</f>
        <v>0</v>
      </c>
      <c r="E360" s="820">
        <f ca="1">IF(ISNUMBER('R4 Variations'!E359),+'R4 Variations'!E359*LU_Escalation,0)</f>
        <v>0</v>
      </c>
      <c r="F360" s="489">
        <f ca="1">IF(ISNUMBER('R4 Variations'!F359),+'R4 Variations'!F359*LU_Escalation,0)</f>
        <v>0</v>
      </c>
      <c r="G360" s="489">
        <f ca="1">IF(ISNUMBER('R4 Variations'!G359),+'R4 Variations'!G359*LU_Escalation,0)</f>
        <v>0</v>
      </c>
      <c r="H360" s="489">
        <f ca="1">IF(ISNUMBER('R4 Variations'!H359),+'R4 Variations'!H359*LU_Escalation,0)</f>
        <v>0</v>
      </c>
      <c r="I360" s="489">
        <f ca="1">IF(ISNUMBER('R4 Variations'!I359),+'R4 Variations'!I359*LU_Escalation,0)</f>
        <v>0</v>
      </c>
      <c r="J360" s="489">
        <f ca="1">IF(ISNUMBER('R4 Variations'!J359),+'R4 Variations'!J359*LU_Escalation,0)</f>
        <v>0</v>
      </c>
      <c r="K360" s="489">
        <f ca="1">IF(ISNUMBER('R4 Variations'!K359),+'R4 Variations'!K359*LU_Escalation,0)</f>
        <v>0</v>
      </c>
      <c r="L360" s="512" t="str">
        <f ca="1">+'R4 Variations'!L359</f>
        <v/>
      </c>
      <c r="M360" s="448" t="str">
        <f ca="1">+'R4 Variations'!M359</f>
        <v/>
      </c>
      <c r="N360" s="448" t="str">
        <f ca="1">+'R4 Variations'!N359</f>
        <v/>
      </c>
    </row>
    <row r="361" spans="1:14" x14ac:dyDescent="0.2">
      <c r="A361" s="5"/>
      <c r="B361" s="249"/>
      <c r="C361" s="383" t="str">
        <f ca="1">+'R4 Variations'!C360</f>
        <v/>
      </c>
      <c r="D361" s="489">
        <f ca="1">IF(ISNUMBER('R4 Variations'!D360),+'R4 Variations'!D360*LU_Escalation,0)</f>
        <v>0</v>
      </c>
      <c r="E361" s="820">
        <f ca="1">IF(ISNUMBER('R4 Variations'!E360),+'R4 Variations'!E360*LU_Escalation,0)</f>
        <v>0</v>
      </c>
      <c r="F361" s="489">
        <f ca="1">IF(ISNUMBER('R4 Variations'!F360),+'R4 Variations'!F360*LU_Escalation,0)</f>
        <v>0</v>
      </c>
      <c r="G361" s="489">
        <f ca="1">IF(ISNUMBER('R4 Variations'!G360),+'R4 Variations'!G360*LU_Escalation,0)</f>
        <v>0</v>
      </c>
      <c r="H361" s="489">
        <f ca="1">IF(ISNUMBER('R4 Variations'!H360),+'R4 Variations'!H360*LU_Escalation,0)</f>
        <v>0</v>
      </c>
      <c r="I361" s="489">
        <f ca="1">IF(ISNUMBER('R4 Variations'!I360),+'R4 Variations'!I360*LU_Escalation,0)</f>
        <v>0</v>
      </c>
      <c r="J361" s="489">
        <f ca="1">IF(ISNUMBER('R4 Variations'!J360),+'R4 Variations'!J360*LU_Escalation,0)</f>
        <v>0</v>
      </c>
      <c r="K361" s="489">
        <f ca="1">IF(ISNUMBER('R4 Variations'!K360),+'R4 Variations'!K360*LU_Escalation,0)</f>
        <v>0</v>
      </c>
      <c r="L361" s="512" t="str">
        <f ca="1">+'R4 Variations'!L360</f>
        <v/>
      </c>
      <c r="M361" s="448" t="str">
        <f ca="1">+'R4 Variations'!M360</f>
        <v/>
      </c>
      <c r="N361" s="448" t="str">
        <f ca="1">+'R4 Variations'!N360</f>
        <v/>
      </c>
    </row>
    <row r="362" spans="1:14" x14ac:dyDescent="0.2">
      <c r="A362" s="5"/>
      <c r="B362" s="249"/>
      <c r="C362" s="383" t="str">
        <f ca="1">+'R4 Variations'!C361</f>
        <v/>
      </c>
      <c r="D362" s="489">
        <f ca="1">IF(ISNUMBER('R4 Variations'!D361),+'R4 Variations'!D361*LU_Escalation,0)</f>
        <v>0</v>
      </c>
      <c r="E362" s="820">
        <f ca="1">IF(ISNUMBER('R4 Variations'!E361),+'R4 Variations'!E361*LU_Escalation,0)</f>
        <v>0</v>
      </c>
      <c r="F362" s="489">
        <f ca="1">IF(ISNUMBER('R4 Variations'!F361),+'R4 Variations'!F361*LU_Escalation,0)</f>
        <v>0</v>
      </c>
      <c r="G362" s="489">
        <f ca="1">IF(ISNUMBER('R4 Variations'!G361),+'R4 Variations'!G361*LU_Escalation,0)</f>
        <v>0</v>
      </c>
      <c r="H362" s="489">
        <f ca="1">IF(ISNUMBER('R4 Variations'!H361),+'R4 Variations'!H361*LU_Escalation,0)</f>
        <v>0</v>
      </c>
      <c r="I362" s="489">
        <f ca="1">IF(ISNUMBER('R4 Variations'!I361),+'R4 Variations'!I361*LU_Escalation,0)</f>
        <v>0</v>
      </c>
      <c r="J362" s="489">
        <f ca="1">IF(ISNUMBER('R4 Variations'!J361),+'R4 Variations'!J361*LU_Escalation,0)</f>
        <v>0</v>
      </c>
      <c r="K362" s="489">
        <f ca="1">IF(ISNUMBER('R4 Variations'!K361),+'R4 Variations'!K361*LU_Escalation,0)</f>
        <v>0</v>
      </c>
      <c r="L362" s="512" t="str">
        <f ca="1">+'R4 Variations'!L361</f>
        <v/>
      </c>
      <c r="M362" s="448" t="str">
        <f ca="1">+'R4 Variations'!M361</f>
        <v/>
      </c>
      <c r="N362" s="448" t="str">
        <f ca="1">+'R4 Variations'!N361</f>
        <v/>
      </c>
    </row>
    <row r="363" spans="1:14" x14ac:dyDescent="0.2">
      <c r="A363" s="5"/>
      <c r="B363" s="249"/>
      <c r="C363" s="14"/>
      <c r="D363" s="489"/>
      <c r="E363" s="505"/>
      <c r="F363" s="489"/>
      <c r="G363" s="490"/>
      <c r="H363" s="490"/>
      <c r="I363" s="490"/>
      <c r="J363" s="490"/>
      <c r="K363" s="505"/>
      <c r="L363" s="512"/>
      <c r="M363" s="448"/>
      <c r="N363" s="448"/>
    </row>
    <row r="364" spans="1:14" x14ac:dyDescent="0.2">
      <c r="A364" s="5"/>
      <c r="B364" s="249" t="str">
        <f ca="1">+'I-4 History'!B273</f>
        <v>A-6</v>
      </c>
      <c r="C364" s="14" t="str">
        <f ca="1">+'I-4 History'!C273</f>
        <v>Audit Services</v>
      </c>
      <c r="D364" s="489"/>
      <c r="E364" s="505"/>
      <c r="F364" s="489"/>
      <c r="G364" s="490"/>
      <c r="H364" s="490"/>
      <c r="I364" s="490"/>
      <c r="J364" s="490"/>
      <c r="K364" s="505"/>
      <c r="L364" s="512"/>
      <c r="M364" s="448"/>
      <c r="N364" s="448"/>
    </row>
    <row r="365" spans="1:14" x14ac:dyDescent="0.2">
      <c r="A365" s="5"/>
      <c r="B365" s="249"/>
      <c r="C365" s="383" t="str">
        <f ca="1">+'R4 Variations'!C364</f>
        <v>Step Change</v>
      </c>
      <c r="D365" s="489">
        <f ca="1">IF(ISNUMBER('R4 Variations'!D364),+'R4 Variations'!D364*LU_Escalation,0)</f>
        <v>0</v>
      </c>
      <c r="E365" s="820">
        <f ca="1">IF(ISNUMBER('R4 Variations'!E364),+'R4 Variations'!E364*LU_Escalation,0)</f>
        <v>0</v>
      </c>
      <c r="F365" s="489">
        <f ca="1">IF(ISNUMBER('R4 Variations'!F364),+'R4 Variations'!F364*LU_Escalation,0)</f>
        <v>0</v>
      </c>
      <c r="G365" s="489">
        <f ca="1">IF(ISNUMBER('R4 Variations'!G364),+'R4 Variations'!G364*LU_Escalation,0)</f>
        <v>0</v>
      </c>
      <c r="H365" s="489">
        <f ca="1">IF(ISNUMBER('R4 Variations'!H364),+'R4 Variations'!H364*LU_Escalation,0)</f>
        <v>0</v>
      </c>
      <c r="I365" s="489">
        <f ca="1">IF(ISNUMBER('R4 Variations'!I364),+'R4 Variations'!I364*LU_Escalation,0)</f>
        <v>0</v>
      </c>
      <c r="J365" s="489">
        <f ca="1">IF(ISNUMBER('R4 Variations'!J364),+'R4 Variations'!J364*LU_Escalation,0)</f>
        <v>0</v>
      </c>
      <c r="K365" s="489">
        <f ca="1">IF(ISNUMBER('R4 Variations'!K364),+'R4 Variations'!K364*LU_Escalation,0)</f>
        <v>0</v>
      </c>
      <c r="L365" s="512">
        <f ca="1">+'R4 Variations'!L364</f>
        <v>0</v>
      </c>
      <c r="M365" s="448">
        <f ca="1">+'R4 Variations'!M364</f>
        <v>0</v>
      </c>
      <c r="N365" s="448">
        <f ca="1">+'R4 Variations'!N364</f>
        <v>0</v>
      </c>
    </row>
    <row r="366" spans="1:14" x14ac:dyDescent="0.2">
      <c r="A366" s="5"/>
      <c r="B366" s="249"/>
      <c r="C366" s="383" t="str">
        <f ca="1">+'R4 Variations'!C365</f>
        <v/>
      </c>
      <c r="D366" s="489">
        <f ca="1">IF(ISNUMBER('R4 Variations'!D365),+'R4 Variations'!D365*LU_Escalation,0)</f>
        <v>0</v>
      </c>
      <c r="E366" s="820">
        <f ca="1">IF(ISNUMBER('R4 Variations'!E365),+'R4 Variations'!E365*LU_Escalation,0)</f>
        <v>0</v>
      </c>
      <c r="F366" s="489">
        <f ca="1">IF(ISNUMBER('R4 Variations'!F365),+'R4 Variations'!F365*LU_Escalation,0)</f>
        <v>0</v>
      </c>
      <c r="G366" s="489">
        <f ca="1">IF(ISNUMBER('R4 Variations'!G365),+'R4 Variations'!G365*LU_Escalation,0)</f>
        <v>0</v>
      </c>
      <c r="H366" s="489">
        <f ca="1">IF(ISNUMBER('R4 Variations'!H365),+'R4 Variations'!H365*LU_Escalation,0)</f>
        <v>0</v>
      </c>
      <c r="I366" s="489">
        <f ca="1">IF(ISNUMBER('R4 Variations'!I365),+'R4 Variations'!I365*LU_Escalation,0)</f>
        <v>0</v>
      </c>
      <c r="J366" s="489">
        <f ca="1">IF(ISNUMBER('R4 Variations'!J365),+'R4 Variations'!J365*LU_Escalation,0)</f>
        <v>0</v>
      </c>
      <c r="K366" s="489">
        <f ca="1">IF(ISNUMBER('R4 Variations'!K365),+'R4 Variations'!K365*LU_Escalation,0)</f>
        <v>0</v>
      </c>
      <c r="L366" s="512" t="str">
        <f ca="1">+'R4 Variations'!L365</f>
        <v/>
      </c>
      <c r="M366" s="448" t="str">
        <f ca="1">+'R4 Variations'!M365</f>
        <v/>
      </c>
      <c r="N366" s="448" t="str">
        <f ca="1">+'R4 Variations'!N365</f>
        <v/>
      </c>
    </row>
    <row r="367" spans="1:14" x14ac:dyDescent="0.2">
      <c r="A367" s="5"/>
      <c r="B367" s="249"/>
      <c r="C367" s="383" t="str">
        <f ca="1">+'R4 Variations'!C366</f>
        <v/>
      </c>
      <c r="D367" s="489">
        <f ca="1">IF(ISNUMBER('R4 Variations'!D366),+'R4 Variations'!D366*LU_Escalation,0)</f>
        <v>0</v>
      </c>
      <c r="E367" s="820">
        <f ca="1">IF(ISNUMBER('R4 Variations'!E366),+'R4 Variations'!E366*LU_Escalation,0)</f>
        <v>0</v>
      </c>
      <c r="F367" s="489">
        <f ca="1">IF(ISNUMBER('R4 Variations'!F366),+'R4 Variations'!F366*LU_Escalation,0)</f>
        <v>0</v>
      </c>
      <c r="G367" s="489">
        <f ca="1">IF(ISNUMBER('R4 Variations'!G366),+'R4 Variations'!G366*LU_Escalation,0)</f>
        <v>0</v>
      </c>
      <c r="H367" s="489">
        <f ca="1">IF(ISNUMBER('R4 Variations'!H366),+'R4 Variations'!H366*LU_Escalation,0)</f>
        <v>0</v>
      </c>
      <c r="I367" s="489">
        <f ca="1">IF(ISNUMBER('R4 Variations'!I366),+'R4 Variations'!I366*LU_Escalation,0)</f>
        <v>0</v>
      </c>
      <c r="J367" s="489">
        <f ca="1">IF(ISNUMBER('R4 Variations'!J366),+'R4 Variations'!J366*LU_Escalation,0)</f>
        <v>0</v>
      </c>
      <c r="K367" s="489">
        <f ca="1">IF(ISNUMBER('R4 Variations'!K366),+'R4 Variations'!K366*LU_Escalation,0)</f>
        <v>0</v>
      </c>
      <c r="L367" s="512" t="str">
        <f ca="1">+'R4 Variations'!L366</f>
        <v/>
      </c>
      <c r="M367" s="448" t="str">
        <f ca="1">+'R4 Variations'!M366</f>
        <v/>
      </c>
      <c r="N367" s="448" t="str">
        <f ca="1">+'R4 Variations'!N366</f>
        <v/>
      </c>
    </row>
    <row r="368" spans="1:14" x14ac:dyDescent="0.2">
      <c r="A368" s="5"/>
      <c r="B368" s="249"/>
      <c r="C368" s="383" t="str">
        <f ca="1">+'R4 Variations'!C367</f>
        <v/>
      </c>
      <c r="D368" s="489">
        <f ca="1">IF(ISNUMBER('R4 Variations'!D367),+'R4 Variations'!D367*LU_Escalation,0)</f>
        <v>0</v>
      </c>
      <c r="E368" s="820">
        <f ca="1">IF(ISNUMBER('R4 Variations'!E367),+'R4 Variations'!E367*LU_Escalation,0)</f>
        <v>0</v>
      </c>
      <c r="F368" s="489">
        <f ca="1">IF(ISNUMBER('R4 Variations'!F367),+'R4 Variations'!F367*LU_Escalation,0)</f>
        <v>0</v>
      </c>
      <c r="G368" s="489">
        <f ca="1">IF(ISNUMBER('R4 Variations'!G367),+'R4 Variations'!G367*LU_Escalation,0)</f>
        <v>0</v>
      </c>
      <c r="H368" s="489">
        <f ca="1">IF(ISNUMBER('R4 Variations'!H367),+'R4 Variations'!H367*LU_Escalation,0)</f>
        <v>0</v>
      </c>
      <c r="I368" s="489">
        <f ca="1">IF(ISNUMBER('R4 Variations'!I367),+'R4 Variations'!I367*LU_Escalation,0)</f>
        <v>0</v>
      </c>
      <c r="J368" s="489">
        <f ca="1">IF(ISNUMBER('R4 Variations'!J367),+'R4 Variations'!J367*LU_Escalation,0)</f>
        <v>0</v>
      </c>
      <c r="K368" s="489">
        <f ca="1">IF(ISNUMBER('R4 Variations'!K367),+'R4 Variations'!K367*LU_Escalation,0)</f>
        <v>0</v>
      </c>
      <c r="L368" s="512" t="str">
        <f ca="1">+'R4 Variations'!L367</f>
        <v/>
      </c>
      <c r="M368" s="448" t="str">
        <f ca="1">+'R4 Variations'!M367</f>
        <v/>
      </c>
      <c r="N368" s="448" t="str">
        <f ca="1">+'R4 Variations'!N367</f>
        <v/>
      </c>
    </row>
    <row r="369" spans="1:14" x14ac:dyDescent="0.2">
      <c r="A369" s="5"/>
      <c r="B369" s="249"/>
      <c r="C369" s="383" t="str">
        <f ca="1">+'R4 Variations'!C368</f>
        <v/>
      </c>
      <c r="D369" s="489">
        <f ca="1">IF(ISNUMBER('R4 Variations'!D368),+'R4 Variations'!D368*LU_Escalation,0)</f>
        <v>0</v>
      </c>
      <c r="E369" s="820">
        <f ca="1">IF(ISNUMBER('R4 Variations'!E368),+'R4 Variations'!E368*LU_Escalation,0)</f>
        <v>0</v>
      </c>
      <c r="F369" s="489">
        <f ca="1">IF(ISNUMBER('R4 Variations'!F368),+'R4 Variations'!F368*LU_Escalation,0)</f>
        <v>0</v>
      </c>
      <c r="G369" s="489">
        <f ca="1">IF(ISNUMBER('R4 Variations'!G368),+'R4 Variations'!G368*LU_Escalation,0)</f>
        <v>0</v>
      </c>
      <c r="H369" s="489">
        <f ca="1">IF(ISNUMBER('R4 Variations'!H368),+'R4 Variations'!H368*LU_Escalation,0)</f>
        <v>0</v>
      </c>
      <c r="I369" s="489">
        <f ca="1">IF(ISNUMBER('R4 Variations'!I368),+'R4 Variations'!I368*LU_Escalation,0)</f>
        <v>0</v>
      </c>
      <c r="J369" s="489">
        <f ca="1">IF(ISNUMBER('R4 Variations'!J368),+'R4 Variations'!J368*LU_Escalation,0)</f>
        <v>0</v>
      </c>
      <c r="K369" s="489">
        <f ca="1">IF(ISNUMBER('R4 Variations'!K368),+'R4 Variations'!K368*LU_Escalation,0)</f>
        <v>0</v>
      </c>
      <c r="L369" s="512" t="str">
        <f ca="1">+'R4 Variations'!L368</f>
        <v/>
      </c>
      <c r="M369" s="448" t="str">
        <f ca="1">+'R4 Variations'!M368</f>
        <v/>
      </c>
      <c r="N369" s="448" t="str">
        <f ca="1">+'R4 Variations'!N368</f>
        <v/>
      </c>
    </row>
    <row r="370" spans="1:14" x14ac:dyDescent="0.2">
      <c r="A370" s="5"/>
      <c r="B370" s="249"/>
      <c r="C370" s="383" t="str">
        <f ca="1">+'R4 Variations'!C369</f>
        <v/>
      </c>
      <c r="D370" s="489">
        <f ca="1">IF(ISNUMBER('R4 Variations'!D369),+'R4 Variations'!D369*LU_Escalation,0)</f>
        <v>0</v>
      </c>
      <c r="E370" s="820">
        <f ca="1">IF(ISNUMBER('R4 Variations'!E369),+'R4 Variations'!E369*LU_Escalation,0)</f>
        <v>0</v>
      </c>
      <c r="F370" s="489">
        <f ca="1">IF(ISNUMBER('R4 Variations'!F369),+'R4 Variations'!F369*LU_Escalation,0)</f>
        <v>0</v>
      </c>
      <c r="G370" s="489">
        <f ca="1">IF(ISNUMBER('R4 Variations'!G369),+'R4 Variations'!G369*LU_Escalation,0)</f>
        <v>0</v>
      </c>
      <c r="H370" s="489">
        <f ca="1">IF(ISNUMBER('R4 Variations'!H369),+'R4 Variations'!H369*LU_Escalation,0)</f>
        <v>0</v>
      </c>
      <c r="I370" s="489">
        <f ca="1">IF(ISNUMBER('R4 Variations'!I369),+'R4 Variations'!I369*LU_Escalation,0)</f>
        <v>0</v>
      </c>
      <c r="J370" s="489">
        <f ca="1">IF(ISNUMBER('R4 Variations'!J369),+'R4 Variations'!J369*LU_Escalation,0)</f>
        <v>0</v>
      </c>
      <c r="K370" s="489">
        <f ca="1">IF(ISNUMBER('R4 Variations'!K369),+'R4 Variations'!K369*LU_Escalation,0)</f>
        <v>0</v>
      </c>
      <c r="L370" s="512" t="str">
        <f ca="1">+'R4 Variations'!L369</f>
        <v/>
      </c>
      <c r="M370" s="448" t="str">
        <f ca="1">+'R4 Variations'!M369</f>
        <v/>
      </c>
      <c r="N370" s="448" t="str">
        <f ca="1">+'R4 Variations'!N369</f>
        <v/>
      </c>
    </row>
    <row r="371" spans="1:14" x14ac:dyDescent="0.2">
      <c r="A371" s="5"/>
      <c r="B371" s="249"/>
      <c r="C371" s="383" t="str">
        <f ca="1">+'R4 Variations'!C370</f>
        <v/>
      </c>
      <c r="D371" s="489">
        <f ca="1">IF(ISNUMBER('R4 Variations'!D370),+'R4 Variations'!D370*LU_Escalation,0)</f>
        <v>0</v>
      </c>
      <c r="E371" s="820">
        <f ca="1">IF(ISNUMBER('R4 Variations'!E370),+'R4 Variations'!E370*LU_Escalation,0)</f>
        <v>0</v>
      </c>
      <c r="F371" s="489">
        <f ca="1">IF(ISNUMBER('R4 Variations'!F370),+'R4 Variations'!F370*LU_Escalation,0)</f>
        <v>0</v>
      </c>
      <c r="G371" s="489">
        <f ca="1">IF(ISNUMBER('R4 Variations'!G370),+'R4 Variations'!G370*LU_Escalation,0)</f>
        <v>0</v>
      </c>
      <c r="H371" s="489">
        <f ca="1">IF(ISNUMBER('R4 Variations'!H370),+'R4 Variations'!H370*LU_Escalation,0)</f>
        <v>0</v>
      </c>
      <c r="I371" s="489">
        <f ca="1">IF(ISNUMBER('R4 Variations'!I370),+'R4 Variations'!I370*LU_Escalation,0)</f>
        <v>0</v>
      </c>
      <c r="J371" s="489">
        <f ca="1">IF(ISNUMBER('R4 Variations'!J370),+'R4 Variations'!J370*LU_Escalation,0)</f>
        <v>0</v>
      </c>
      <c r="K371" s="489">
        <f ca="1">IF(ISNUMBER('R4 Variations'!K370),+'R4 Variations'!K370*LU_Escalation,0)</f>
        <v>0</v>
      </c>
      <c r="L371" s="512" t="str">
        <f ca="1">+'R4 Variations'!L370</f>
        <v/>
      </c>
      <c r="M371" s="448" t="str">
        <f ca="1">+'R4 Variations'!M370</f>
        <v/>
      </c>
      <c r="N371" s="448" t="str">
        <f ca="1">+'R4 Variations'!N370</f>
        <v/>
      </c>
    </row>
    <row r="372" spans="1:14" x14ac:dyDescent="0.2">
      <c r="A372" s="5"/>
      <c r="B372" s="249"/>
      <c r="C372" s="383" t="str">
        <f ca="1">+'R4 Variations'!C371</f>
        <v/>
      </c>
      <c r="D372" s="489">
        <f ca="1">IF(ISNUMBER('R4 Variations'!D371),+'R4 Variations'!D371*LU_Escalation,0)</f>
        <v>0</v>
      </c>
      <c r="E372" s="820">
        <f ca="1">IF(ISNUMBER('R4 Variations'!E371),+'R4 Variations'!E371*LU_Escalation,0)</f>
        <v>0</v>
      </c>
      <c r="F372" s="489">
        <f ca="1">IF(ISNUMBER('R4 Variations'!F371),+'R4 Variations'!F371*LU_Escalation,0)</f>
        <v>0</v>
      </c>
      <c r="G372" s="489">
        <f ca="1">IF(ISNUMBER('R4 Variations'!G371),+'R4 Variations'!G371*LU_Escalation,0)</f>
        <v>0</v>
      </c>
      <c r="H372" s="489">
        <f ca="1">IF(ISNUMBER('R4 Variations'!H371),+'R4 Variations'!H371*LU_Escalation,0)</f>
        <v>0</v>
      </c>
      <c r="I372" s="489">
        <f ca="1">IF(ISNUMBER('R4 Variations'!I371),+'R4 Variations'!I371*LU_Escalation,0)</f>
        <v>0</v>
      </c>
      <c r="J372" s="489">
        <f ca="1">IF(ISNUMBER('R4 Variations'!J371),+'R4 Variations'!J371*LU_Escalation,0)</f>
        <v>0</v>
      </c>
      <c r="K372" s="489">
        <f ca="1">IF(ISNUMBER('R4 Variations'!K371),+'R4 Variations'!K371*LU_Escalation,0)</f>
        <v>0</v>
      </c>
      <c r="L372" s="512" t="str">
        <f ca="1">+'R4 Variations'!L371</f>
        <v/>
      </c>
      <c r="M372" s="448" t="str">
        <f ca="1">+'R4 Variations'!M371</f>
        <v/>
      </c>
      <c r="N372" s="448" t="str">
        <f ca="1">+'R4 Variations'!N371</f>
        <v/>
      </c>
    </row>
    <row r="373" spans="1:14" x14ac:dyDescent="0.2">
      <c r="A373" s="5"/>
      <c r="B373" s="249"/>
      <c r="C373" s="383" t="str">
        <f ca="1">+'R4 Variations'!C372</f>
        <v/>
      </c>
      <c r="D373" s="489">
        <f ca="1">IF(ISNUMBER('R4 Variations'!D372),+'R4 Variations'!D372*LU_Escalation,0)</f>
        <v>0</v>
      </c>
      <c r="E373" s="820">
        <f ca="1">IF(ISNUMBER('R4 Variations'!E372),+'R4 Variations'!E372*LU_Escalation,0)</f>
        <v>0</v>
      </c>
      <c r="F373" s="489">
        <f ca="1">IF(ISNUMBER('R4 Variations'!F372),+'R4 Variations'!F372*LU_Escalation,0)</f>
        <v>0</v>
      </c>
      <c r="G373" s="489">
        <f ca="1">IF(ISNUMBER('R4 Variations'!G372),+'R4 Variations'!G372*LU_Escalation,0)</f>
        <v>0</v>
      </c>
      <c r="H373" s="489">
        <f ca="1">IF(ISNUMBER('R4 Variations'!H372),+'R4 Variations'!H372*LU_Escalation,0)</f>
        <v>0</v>
      </c>
      <c r="I373" s="489">
        <f ca="1">IF(ISNUMBER('R4 Variations'!I372),+'R4 Variations'!I372*LU_Escalation,0)</f>
        <v>0</v>
      </c>
      <c r="J373" s="489">
        <f ca="1">IF(ISNUMBER('R4 Variations'!J372),+'R4 Variations'!J372*LU_Escalation,0)</f>
        <v>0</v>
      </c>
      <c r="K373" s="489">
        <f ca="1">IF(ISNUMBER('R4 Variations'!K372),+'R4 Variations'!K372*LU_Escalation,0)</f>
        <v>0</v>
      </c>
      <c r="L373" s="512" t="str">
        <f ca="1">+'R4 Variations'!L372</f>
        <v/>
      </c>
      <c r="M373" s="448" t="str">
        <f ca="1">+'R4 Variations'!M372</f>
        <v/>
      </c>
      <c r="N373" s="448" t="str">
        <f ca="1">+'R4 Variations'!N372</f>
        <v/>
      </c>
    </row>
    <row r="374" spans="1:14" x14ac:dyDescent="0.2">
      <c r="A374" s="5"/>
      <c r="B374" s="249"/>
      <c r="C374" s="383" t="str">
        <f ca="1">+'R4 Variations'!C373</f>
        <v/>
      </c>
      <c r="D374" s="489">
        <f ca="1">IF(ISNUMBER('R4 Variations'!D373),+'R4 Variations'!D373*LU_Escalation,0)</f>
        <v>0</v>
      </c>
      <c r="E374" s="820">
        <f ca="1">IF(ISNUMBER('R4 Variations'!E373),+'R4 Variations'!E373*LU_Escalation,0)</f>
        <v>0</v>
      </c>
      <c r="F374" s="489">
        <f ca="1">IF(ISNUMBER('R4 Variations'!F373),+'R4 Variations'!F373*LU_Escalation,0)</f>
        <v>0</v>
      </c>
      <c r="G374" s="489">
        <f ca="1">IF(ISNUMBER('R4 Variations'!G373),+'R4 Variations'!G373*LU_Escalation,0)</f>
        <v>0</v>
      </c>
      <c r="H374" s="489">
        <f ca="1">IF(ISNUMBER('R4 Variations'!H373),+'R4 Variations'!H373*LU_Escalation,0)</f>
        <v>0</v>
      </c>
      <c r="I374" s="489">
        <f ca="1">IF(ISNUMBER('R4 Variations'!I373),+'R4 Variations'!I373*LU_Escalation,0)</f>
        <v>0</v>
      </c>
      <c r="J374" s="489">
        <f ca="1">IF(ISNUMBER('R4 Variations'!J373),+'R4 Variations'!J373*LU_Escalation,0)</f>
        <v>0</v>
      </c>
      <c r="K374" s="489">
        <f ca="1">IF(ISNUMBER('R4 Variations'!K373),+'R4 Variations'!K373*LU_Escalation,0)</f>
        <v>0</v>
      </c>
      <c r="L374" s="512" t="str">
        <f ca="1">+'R4 Variations'!L373</f>
        <v/>
      </c>
      <c r="M374" s="448" t="str">
        <f ca="1">+'R4 Variations'!M373</f>
        <v/>
      </c>
      <c r="N374" s="448" t="str">
        <f ca="1">+'R4 Variations'!N373</f>
        <v/>
      </c>
    </row>
    <row r="375" spans="1:14" ht="25.5" x14ac:dyDescent="0.2">
      <c r="A375" s="5"/>
      <c r="B375" s="249" t="str">
        <f ca="1">+'I-4 History'!B282</f>
        <v>A-7</v>
      </c>
      <c r="C375" s="14" t="str">
        <f ca="1">+'I-4 History'!C282</f>
        <v xml:space="preserve">Risk &amp; Insurance – Shared Insurance Premiums </v>
      </c>
      <c r="D375" s="489"/>
      <c r="E375" s="505"/>
      <c r="F375" s="489"/>
      <c r="G375" s="490"/>
      <c r="H375" s="490"/>
      <c r="I375" s="490"/>
      <c r="J375" s="490"/>
      <c r="K375" s="505"/>
      <c r="L375" s="512"/>
      <c r="M375" s="448"/>
      <c r="N375" s="448"/>
    </row>
    <row r="376" spans="1:14" x14ac:dyDescent="0.2">
      <c r="A376" s="5"/>
      <c r="B376" s="249"/>
      <c r="C376" s="383" t="str">
        <f ca="1">+'R4 Variations'!C375</f>
        <v>Step Change</v>
      </c>
      <c r="D376" s="489">
        <f ca="1">IF(ISNUMBER('R4 Variations'!D375),+'R4 Variations'!D375*LU_Escalation,0)</f>
        <v>0</v>
      </c>
      <c r="E376" s="820">
        <f ca="1">IF(ISNUMBER('R4 Variations'!E375),+'R4 Variations'!E375*LU_Escalation,0)</f>
        <v>0</v>
      </c>
      <c r="F376" s="489">
        <f ca="1">IF(ISNUMBER('R4 Variations'!F375),+'R4 Variations'!F375*LU_Escalation,0)</f>
        <v>0</v>
      </c>
      <c r="G376" s="489">
        <f ca="1">IF(ISNUMBER('R4 Variations'!G375),+'R4 Variations'!G375*LU_Escalation,0)</f>
        <v>0</v>
      </c>
      <c r="H376" s="489">
        <f ca="1">IF(ISNUMBER('R4 Variations'!H375),+'R4 Variations'!H375*LU_Escalation,0)</f>
        <v>0</v>
      </c>
      <c r="I376" s="489">
        <f ca="1">IF(ISNUMBER('R4 Variations'!I375),+'R4 Variations'!I375*LU_Escalation,0)</f>
        <v>0</v>
      </c>
      <c r="J376" s="489">
        <f ca="1">IF(ISNUMBER('R4 Variations'!J375),+'R4 Variations'!J375*LU_Escalation,0)</f>
        <v>0</v>
      </c>
      <c r="K376" s="489">
        <f ca="1">IF(ISNUMBER('R4 Variations'!K375),+'R4 Variations'!K375*LU_Escalation,0)</f>
        <v>0</v>
      </c>
      <c r="L376" s="512">
        <f ca="1">+'R4 Variations'!L375</f>
        <v>0</v>
      </c>
      <c r="M376" s="448">
        <f ca="1">+'R4 Variations'!M375</f>
        <v>0</v>
      </c>
      <c r="N376" s="448">
        <f ca="1">+'R4 Variations'!N375</f>
        <v>0</v>
      </c>
    </row>
    <row r="377" spans="1:14" x14ac:dyDescent="0.2">
      <c r="A377" s="5"/>
      <c r="B377" s="249"/>
      <c r="C377" s="383" t="str">
        <f ca="1">+'R4 Variations'!C376</f>
        <v/>
      </c>
      <c r="D377" s="489">
        <f ca="1">IF(ISNUMBER('R4 Variations'!D376),+'R4 Variations'!D376*LU_Escalation,0)</f>
        <v>0</v>
      </c>
      <c r="E377" s="820">
        <f ca="1">IF(ISNUMBER('R4 Variations'!E376),+'R4 Variations'!E376*LU_Escalation,0)</f>
        <v>0</v>
      </c>
      <c r="F377" s="489">
        <f ca="1">IF(ISNUMBER('R4 Variations'!F376),+'R4 Variations'!F376*LU_Escalation,0)</f>
        <v>0</v>
      </c>
      <c r="G377" s="489">
        <f ca="1">IF(ISNUMBER('R4 Variations'!G376),+'R4 Variations'!G376*LU_Escalation,0)</f>
        <v>0</v>
      </c>
      <c r="H377" s="489">
        <f ca="1">IF(ISNUMBER('R4 Variations'!H376),+'R4 Variations'!H376*LU_Escalation,0)</f>
        <v>0</v>
      </c>
      <c r="I377" s="489">
        <f ca="1">IF(ISNUMBER('R4 Variations'!I376),+'R4 Variations'!I376*LU_Escalation,0)</f>
        <v>0</v>
      </c>
      <c r="J377" s="489">
        <f ca="1">IF(ISNUMBER('R4 Variations'!J376),+'R4 Variations'!J376*LU_Escalation,0)</f>
        <v>0</v>
      </c>
      <c r="K377" s="489">
        <f ca="1">IF(ISNUMBER('R4 Variations'!K376),+'R4 Variations'!K376*LU_Escalation,0)</f>
        <v>0</v>
      </c>
      <c r="L377" s="512" t="str">
        <f ca="1">+'R4 Variations'!L376</f>
        <v/>
      </c>
      <c r="M377" s="448" t="str">
        <f ca="1">+'R4 Variations'!M376</f>
        <v/>
      </c>
      <c r="N377" s="448" t="str">
        <f ca="1">+'R4 Variations'!N376</f>
        <v/>
      </c>
    </row>
    <row r="378" spans="1:14" x14ac:dyDescent="0.2">
      <c r="A378" s="5"/>
      <c r="B378" s="249"/>
      <c r="C378" s="383" t="str">
        <f ca="1">+'R4 Variations'!C377</f>
        <v/>
      </c>
      <c r="D378" s="489">
        <f ca="1">IF(ISNUMBER('R4 Variations'!D377),+'R4 Variations'!D377*LU_Escalation,0)</f>
        <v>0</v>
      </c>
      <c r="E378" s="820">
        <f ca="1">IF(ISNUMBER('R4 Variations'!E377),+'R4 Variations'!E377*LU_Escalation,0)</f>
        <v>0</v>
      </c>
      <c r="F378" s="489">
        <f ca="1">IF(ISNUMBER('R4 Variations'!F377),+'R4 Variations'!F377*LU_Escalation,0)</f>
        <v>0</v>
      </c>
      <c r="G378" s="489">
        <f ca="1">IF(ISNUMBER('R4 Variations'!G377),+'R4 Variations'!G377*LU_Escalation,0)</f>
        <v>0</v>
      </c>
      <c r="H378" s="489">
        <f ca="1">IF(ISNUMBER('R4 Variations'!H377),+'R4 Variations'!H377*LU_Escalation,0)</f>
        <v>0</v>
      </c>
      <c r="I378" s="489">
        <f ca="1">IF(ISNUMBER('R4 Variations'!I377),+'R4 Variations'!I377*LU_Escalation,0)</f>
        <v>0</v>
      </c>
      <c r="J378" s="489">
        <f ca="1">IF(ISNUMBER('R4 Variations'!J377),+'R4 Variations'!J377*LU_Escalation,0)</f>
        <v>0</v>
      </c>
      <c r="K378" s="489">
        <f ca="1">IF(ISNUMBER('R4 Variations'!K377),+'R4 Variations'!K377*LU_Escalation,0)</f>
        <v>0</v>
      </c>
      <c r="L378" s="512" t="str">
        <f ca="1">+'R4 Variations'!L377</f>
        <v/>
      </c>
      <c r="M378" s="448" t="str">
        <f ca="1">+'R4 Variations'!M377</f>
        <v/>
      </c>
      <c r="N378" s="448" t="str">
        <f ca="1">+'R4 Variations'!N377</f>
        <v/>
      </c>
    </row>
    <row r="379" spans="1:14" x14ac:dyDescent="0.2">
      <c r="A379" s="5"/>
      <c r="B379" s="249"/>
      <c r="C379" s="383" t="str">
        <f ca="1">+'R4 Variations'!C378</f>
        <v/>
      </c>
      <c r="D379" s="489">
        <f ca="1">IF(ISNUMBER('R4 Variations'!D378),+'R4 Variations'!D378*LU_Escalation,0)</f>
        <v>0</v>
      </c>
      <c r="E379" s="820">
        <f ca="1">IF(ISNUMBER('R4 Variations'!E378),+'R4 Variations'!E378*LU_Escalation,0)</f>
        <v>0</v>
      </c>
      <c r="F379" s="489">
        <f ca="1">IF(ISNUMBER('R4 Variations'!F378),+'R4 Variations'!F378*LU_Escalation,0)</f>
        <v>0</v>
      </c>
      <c r="G379" s="489">
        <f ca="1">IF(ISNUMBER('R4 Variations'!G378),+'R4 Variations'!G378*LU_Escalation,0)</f>
        <v>0</v>
      </c>
      <c r="H379" s="489">
        <f ca="1">IF(ISNUMBER('R4 Variations'!H378),+'R4 Variations'!H378*LU_Escalation,0)</f>
        <v>0</v>
      </c>
      <c r="I379" s="489">
        <f ca="1">IF(ISNUMBER('R4 Variations'!I378),+'R4 Variations'!I378*LU_Escalation,0)</f>
        <v>0</v>
      </c>
      <c r="J379" s="489">
        <f ca="1">IF(ISNUMBER('R4 Variations'!J378),+'R4 Variations'!J378*LU_Escalation,0)</f>
        <v>0</v>
      </c>
      <c r="K379" s="489">
        <f ca="1">IF(ISNUMBER('R4 Variations'!K378),+'R4 Variations'!K378*LU_Escalation,0)</f>
        <v>0</v>
      </c>
      <c r="L379" s="512" t="str">
        <f ca="1">+'R4 Variations'!L378</f>
        <v/>
      </c>
      <c r="M379" s="448" t="str">
        <f ca="1">+'R4 Variations'!M378</f>
        <v/>
      </c>
      <c r="N379" s="448" t="str">
        <f ca="1">+'R4 Variations'!N378</f>
        <v/>
      </c>
    </row>
    <row r="380" spans="1:14" x14ac:dyDescent="0.2">
      <c r="A380" s="5"/>
      <c r="B380" s="249"/>
      <c r="C380" s="383" t="str">
        <f ca="1">+'R4 Variations'!C379</f>
        <v/>
      </c>
      <c r="D380" s="489">
        <f ca="1">IF(ISNUMBER('R4 Variations'!D379),+'R4 Variations'!D379*LU_Escalation,0)</f>
        <v>0</v>
      </c>
      <c r="E380" s="820">
        <f ca="1">IF(ISNUMBER('R4 Variations'!E379),+'R4 Variations'!E379*LU_Escalation,0)</f>
        <v>0</v>
      </c>
      <c r="F380" s="489">
        <f ca="1">IF(ISNUMBER('R4 Variations'!F379),+'R4 Variations'!F379*LU_Escalation,0)</f>
        <v>0</v>
      </c>
      <c r="G380" s="489">
        <f ca="1">IF(ISNUMBER('R4 Variations'!G379),+'R4 Variations'!G379*LU_Escalation,0)</f>
        <v>0</v>
      </c>
      <c r="H380" s="489">
        <f ca="1">IF(ISNUMBER('R4 Variations'!H379),+'R4 Variations'!H379*LU_Escalation,0)</f>
        <v>0</v>
      </c>
      <c r="I380" s="489">
        <f ca="1">IF(ISNUMBER('R4 Variations'!I379),+'R4 Variations'!I379*LU_Escalation,0)</f>
        <v>0</v>
      </c>
      <c r="J380" s="489">
        <f ca="1">IF(ISNUMBER('R4 Variations'!J379),+'R4 Variations'!J379*LU_Escalation,0)</f>
        <v>0</v>
      </c>
      <c r="K380" s="489">
        <f ca="1">IF(ISNUMBER('R4 Variations'!K379),+'R4 Variations'!K379*LU_Escalation,0)</f>
        <v>0</v>
      </c>
      <c r="L380" s="512" t="str">
        <f ca="1">+'R4 Variations'!L379</f>
        <v/>
      </c>
      <c r="M380" s="448" t="str">
        <f ca="1">+'R4 Variations'!M379</f>
        <v/>
      </c>
      <c r="N380" s="448" t="str">
        <f ca="1">+'R4 Variations'!N379</f>
        <v/>
      </c>
    </row>
    <row r="381" spans="1:14" x14ac:dyDescent="0.2">
      <c r="A381" s="5"/>
      <c r="B381" s="249"/>
      <c r="C381" s="383" t="str">
        <f ca="1">+'R4 Variations'!C380</f>
        <v/>
      </c>
      <c r="D381" s="489">
        <f ca="1">IF(ISNUMBER('R4 Variations'!D380),+'R4 Variations'!D380*LU_Escalation,0)</f>
        <v>0</v>
      </c>
      <c r="E381" s="820">
        <f ca="1">IF(ISNUMBER('R4 Variations'!E380),+'R4 Variations'!E380*LU_Escalation,0)</f>
        <v>0</v>
      </c>
      <c r="F381" s="489">
        <f ca="1">IF(ISNUMBER('R4 Variations'!F380),+'R4 Variations'!F380*LU_Escalation,0)</f>
        <v>0</v>
      </c>
      <c r="G381" s="489">
        <f ca="1">IF(ISNUMBER('R4 Variations'!G380),+'R4 Variations'!G380*LU_Escalation,0)</f>
        <v>0</v>
      </c>
      <c r="H381" s="489">
        <f ca="1">IF(ISNUMBER('R4 Variations'!H380),+'R4 Variations'!H380*LU_Escalation,0)</f>
        <v>0</v>
      </c>
      <c r="I381" s="489">
        <f ca="1">IF(ISNUMBER('R4 Variations'!I380),+'R4 Variations'!I380*LU_Escalation,0)</f>
        <v>0</v>
      </c>
      <c r="J381" s="489">
        <f ca="1">IF(ISNUMBER('R4 Variations'!J380),+'R4 Variations'!J380*LU_Escalation,0)</f>
        <v>0</v>
      </c>
      <c r="K381" s="489">
        <f ca="1">IF(ISNUMBER('R4 Variations'!K380),+'R4 Variations'!K380*LU_Escalation,0)</f>
        <v>0</v>
      </c>
      <c r="L381" s="512" t="str">
        <f ca="1">+'R4 Variations'!L380</f>
        <v/>
      </c>
      <c r="M381" s="448" t="str">
        <f ca="1">+'R4 Variations'!M380</f>
        <v/>
      </c>
      <c r="N381" s="448" t="str">
        <f ca="1">+'R4 Variations'!N380</f>
        <v/>
      </c>
    </row>
    <row r="382" spans="1:14" x14ac:dyDescent="0.2">
      <c r="A382" s="5"/>
      <c r="B382" s="249"/>
      <c r="C382" s="383" t="str">
        <f ca="1">+'R4 Variations'!C381</f>
        <v/>
      </c>
      <c r="D382" s="489">
        <f ca="1">IF(ISNUMBER('R4 Variations'!D381),+'R4 Variations'!D381*LU_Escalation,0)</f>
        <v>0</v>
      </c>
      <c r="E382" s="820">
        <f ca="1">IF(ISNUMBER('R4 Variations'!E381),+'R4 Variations'!E381*LU_Escalation,0)</f>
        <v>0</v>
      </c>
      <c r="F382" s="489">
        <f ca="1">IF(ISNUMBER('R4 Variations'!F381),+'R4 Variations'!F381*LU_Escalation,0)</f>
        <v>0</v>
      </c>
      <c r="G382" s="489">
        <f ca="1">IF(ISNUMBER('R4 Variations'!G381),+'R4 Variations'!G381*LU_Escalation,0)</f>
        <v>0</v>
      </c>
      <c r="H382" s="489">
        <f ca="1">IF(ISNUMBER('R4 Variations'!H381),+'R4 Variations'!H381*LU_Escalation,0)</f>
        <v>0</v>
      </c>
      <c r="I382" s="489">
        <f ca="1">IF(ISNUMBER('R4 Variations'!I381),+'R4 Variations'!I381*LU_Escalation,0)</f>
        <v>0</v>
      </c>
      <c r="J382" s="489">
        <f ca="1">IF(ISNUMBER('R4 Variations'!J381),+'R4 Variations'!J381*LU_Escalation,0)</f>
        <v>0</v>
      </c>
      <c r="K382" s="489">
        <f ca="1">IF(ISNUMBER('R4 Variations'!K381),+'R4 Variations'!K381*LU_Escalation,0)</f>
        <v>0</v>
      </c>
      <c r="L382" s="512" t="str">
        <f ca="1">+'R4 Variations'!L381</f>
        <v/>
      </c>
      <c r="M382" s="448" t="str">
        <f ca="1">+'R4 Variations'!M381</f>
        <v/>
      </c>
      <c r="N382" s="448" t="str">
        <f ca="1">+'R4 Variations'!N381</f>
        <v/>
      </c>
    </row>
    <row r="383" spans="1:14" x14ac:dyDescent="0.2">
      <c r="A383" s="5"/>
      <c r="B383" s="249"/>
      <c r="C383" s="383" t="str">
        <f ca="1">+'R4 Variations'!C382</f>
        <v/>
      </c>
      <c r="D383" s="489">
        <f ca="1">IF(ISNUMBER('R4 Variations'!D382),+'R4 Variations'!D382*LU_Escalation,0)</f>
        <v>0</v>
      </c>
      <c r="E383" s="820">
        <f ca="1">IF(ISNUMBER('R4 Variations'!E382),+'R4 Variations'!E382*LU_Escalation,0)</f>
        <v>0</v>
      </c>
      <c r="F383" s="489">
        <f ca="1">IF(ISNUMBER('R4 Variations'!F382),+'R4 Variations'!F382*LU_Escalation,0)</f>
        <v>0</v>
      </c>
      <c r="G383" s="489">
        <f ca="1">IF(ISNUMBER('R4 Variations'!G382),+'R4 Variations'!G382*LU_Escalation,0)</f>
        <v>0</v>
      </c>
      <c r="H383" s="489">
        <f ca="1">IF(ISNUMBER('R4 Variations'!H382),+'R4 Variations'!H382*LU_Escalation,0)</f>
        <v>0</v>
      </c>
      <c r="I383" s="489">
        <f ca="1">IF(ISNUMBER('R4 Variations'!I382),+'R4 Variations'!I382*LU_Escalation,0)</f>
        <v>0</v>
      </c>
      <c r="J383" s="489">
        <f ca="1">IF(ISNUMBER('R4 Variations'!J382),+'R4 Variations'!J382*LU_Escalation,0)</f>
        <v>0</v>
      </c>
      <c r="K383" s="489">
        <f ca="1">IF(ISNUMBER('R4 Variations'!K382),+'R4 Variations'!K382*LU_Escalation,0)</f>
        <v>0</v>
      </c>
      <c r="L383" s="512" t="str">
        <f ca="1">+'R4 Variations'!L382</f>
        <v/>
      </c>
      <c r="M383" s="448" t="str">
        <f ca="1">+'R4 Variations'!M382</f>
        <v/>
      </c>
      <c r="N383" s="448" t="str">
        <f ca="1">+'R4 Variations'!N382</f>
        <v/>
      </c>
    </row>
    <row r="384" spans="1:14" x14ac:dyDescent="0.2">
      <c r="A384" s="5"/>
      <c r="B384" s="249"/>
      <c r="C384" s="383" t="str">
        <f ca="1">+'R4 Variations'!C383</f>
        <v/>
      </c>
      <c r="D384" s="489">
        <f ca="1">IF(ISNUMBER('R4 Variations'!D383),+'R4 Variations'!D383*LU_Escalation,0)</f>
        <v>0</v>
      </c>
      <c r="E384" s="820">
        <f ca="1">IF(ISNUMBER('R4 Variations'!E383),+'R4 Variations'!E383*LU_Escalation,0)</f>
        <v>0</v>
      </c>
      <c r="F384" s="489">
        <f ca="1">IF(ISNUMBER('R4 Variations'!F383),+'R4 Variations'!F383*LU_Escalation,0)</f>
        <v>0</v>
      </c>
      <c r="G384" s="489">
        <f ca="1">IF(ISNUMBER('R4 Variations'!G383),+'R4 Variations'!G383*LU_Escalation,0)</f>
        <v>0</v>
      </c>
      <c r="H384" s="489">
        <f ca="1">IF(ISNUMBER('R4 Variations'!H383),+'R4 Variations'!H383*LU_Escalation,0)</f>
        <v>0</v>
      </c>
      <c r="I384" s="489">
        <f ca="1">IF(ISNUMBER('R4 Variations'!I383),+'R4 Variations'!I383*LU_Escalation,0)</f>
        <v>0</v>
      </c>
      <c r="J384" s="489">
        <f ca="1">IF(ISNUMBER('R4 Variations'!J383),+'R4 Variations'!J383*LU_Escalation,0)</f>
        <v>0</v>
      </c>
      <c r="K384" s="489">
        <f ca="1">IF(ISNUMBER('R4 Variations'!K383),+'R4 Variations'!K383*LU_Escalation,0)</f>
        <v>0</v>
      </c>
      <c r="L384" s="512" t="str">
        <f ca="1">+'R4 Variations'!L383</f>
        <v/>
      </c>
      <c r="M384" s="448" t="str">
        <f ca="1">+'R4 Variations'!M383</f>
        <v/>
      </c>
      <c r="N384" s="448" t="str">
        <f ca="1">+'R4 Variations'!N383</f>
        <v/>
      </c>
    </row>
    <row r="385" spans="1:14" x14ac:dyDescent="0.2">
      <c r="A385" s="5"/>
      <c r="B385" s="249"/>
      <c r="C385" s="383" t="str">
        <f ca="1">+'R4 Variations'!C384</f>
        <v/>
      </c>
      <c r="D385" s="489">
        <f ca="1">IF(ISNUMBER('R4 Variations'!D384),+'R4 Variations'!D384*LU_Escalation,0)</f>
        <v>0</v>
      </c>
      <c r="E385" s="820">
        <f ca="1">IF(ISNUMBER('R4 Variations'!E384),+'R4 Variations'!E384*LU_Escalation,0)</f>
        <v>0</v>
      </c>
      <c r="F385" s="489">
        <f ca="1">IF(ISNUMBER('R4 Variations'!F384),+'R4 Variations'!F384*LU_Escalation,0)</f>
        <v>0</v>
      </c>
      <c r="G385" s="489">
        <f ca="1">IF(ISNUMBER('R4 Variations'!G384),+'R4 Variations'!G384*LU_Escalation,0)</f>
        <v>0</v>
      </c>
      <c r="H385" s="489">
        <f ca="1">IF(ISNUMBER('R4 Variations'!H384),+'R4 Variations'!H384*LU_Escalation,0)</f>
        <v>0</v>
      </c>
      <c r="I385" s="489">
        <f ca="1">IF(ISNUMBER('R4 Variations'!I384),+'R4 Variations'!I384*LU_Escalation,0)</f>
        <v>0</v>
      </c>
      <c r="J385" s="489">
        <f ca="1">IF(ISNUMBER('R4 Variations'!J384),+'R4 Variations'!J384*LU_Escalation,0)</f>
        <v>0</v>
      </c>
      <c r="K385" s="489">
        <f ca="1">IF(ISNUMBER('R4 Variations'!K384),+'R4 Variations'!K384*LU_Escalation,0)</f>
        <v>0</v>
      </c>
      <c r="L385" s="512" t="str">
        <f ca="1">+'R4 Variations'!L384</f>
        <v/>
      </c>
      <c r="M385" s="448" t="str">
        <f ca="1">+'R4 Variations'!M384</f>
        <v/>
      </c>
      <c r="N385" s="448" t="str">
        <f ca="1">+'R4 Variations'!N384</f>
        <v/>
      </c>
    </row>
    <row r="386" spans="1:14" x14ac:dyDescent="0.2">
      <c r="A386" s="5"/>
      <c r="B386" s="249" t="str">
        <f ca="1">+'I-4 History'!B291</f>
        <v>A-8</v>
      </c>
      <c r="C386" s="14" t="str">
        <f ca="1">+'I-4 History'!C291</f>
        <v>Risk &amp; Insurance – Support Costs</v>
      </c>
      <c r="D386" s="489"/>
      <c r="E386" s="505"/>
      <c r="F386" s="489"/>
      <c r="G386" s="490"/>
      <c r="H386" s="490"/>
      <c r="I386" s="490"/>
      <c r="J386" s="490"/>
      <c r="K386" s="505"/>
      <c r="L386" s="512"/>
      <c r="M386" s="448"/>
      <c r="N386" s="448"/>
    </row>
    <row r="387" spans="1:14" x14ac:dyDescent="0.2">
      <c r="A387" s="5"/>
      <c r="B387" s="249"/>
      <c r="C387" s="383" t="str">
        <f ca="1">+'R4 Variations'!C387</f>
        <v>Step Change</v>
      </c>
      <c r="D387" s="489">
        <f ca="1">IF(ISNUMBER('R4 Variations'!D387),+'R4 Variations'!D387*LU_Escalation,0)</f>
        <v>0</v>
      </c>
      <c r="E387" s="820">
        <f ca="1">IF(ISNUMBER('R4 Variations'!E387),+'R4 Variations'!E387*LU_Escalation,0)</f>
        <v>0</v>
      </c>
      <c r="F387" s="489">
        <f ca="1">IF(ISNUMBER('R4 Variations'!F387),+'R4 Variations'!F387*LU_Escalation,0)</f>
        <v>0</v>
      </c>
      <c r="G387" s="489">
        <f ca="1">IF(ISNUMBER('R4 Variations'!G387),+'R4 Variations'!G387*LU_Escalation,0)</f>
        <v>0</v>
      </c>
      <c r="H387" s="489">
        <f ca="1">IF(ISNUMBER('R4 Variations'!H387),+'R4 Variations'!H387*LU_Escalation,0)</f>
        <v>0</v>
      </c>
      <c r="I387" s="489">
        <f ca="1">IF(ISNUMBER('R4 Variations'!I387),+'R4 Variations'!I387*LU_Escalation,0)</f>
        <v>0</v>
      </c>
      <c r="J387" s="489">
        <f ca="1">IF(ISNUMBER('R4 Variations'!J387),+'R4 Variations'!J387*LU_Escalation,0)</f>
        <v>0</v>
      </c>
      <c r="K387" s="489">
        <f ca="1">IF(ISNUMBER('R4 Variations'!K387),+'R4 Variations'!K387*LU_Escalation,0)</f>
        <v>0</v>
      </c>
      <c r="L387" s="512">
        <f ca="1">+'R4 Variations'!L387</f>
        <v>0</v>
      </c>
      <c r="M387" s="448">
        <f ca="1">+'R4 Variations'!M387</f>
        <v>0</v>
      </c>
      <c r="N387" s="448">
        <f ca="1">+'R4 Variations'!N387</f>
        <v>0</v>
      </c>
    </row>
    <row r="388" spans="1:14" x14ac:dyDescent="0.2">
      <c r="A388" s="5"/>
      <c r="B388" s="249"/>
      <c r="C388" s="383" t="str">
        <f ca="1">+'R4 Variations'!C388</f>
        <v/>
      </c>
      <c r="D388" s="489">
        <f ca="1">IF(ISNUMBER('R4 Variations'!D388),+'R4 Variations'!D388*LU_Escalation,0)</f>
        <v>0</v>
      </c>
      <c r="E388" s="820">
        <f ca="1">IF(ISNUMBER('R4 Variations'!E388),+'R4 Variations'!E388*LU_Escalation,0)</f>
        <v>0</v>
      </c>
      <c r="F388" s="489">
        <f ca="1">IF(ISNUMBER('R4 Variations'!F388),+'R4 Variations'!F388*LU_Escalation,0)</f>
        <v>0</v>
      </c>
      <c r="G388" s="489">
        <f ca="1">IF(ISNUMBER('R4 Variations'!G388),+'R4 Variations'!G388*LU_Escalation,0)</f>
        <v>0</v>
      </c>
      <c r="H388" s="489">
        <f ca="1">IF(ISNUMBER('R4 Variations'!H388),+'R4 Variations'!H388*LU_Escalation,0)</f>
        <v>0</v>
      </c>
      <c r="I388" s="489">
        <f ca="1">IF(ISNUMBER('R4 Variations'!I388),+'R4 Variations'!I388*LU_Escalation,0)</f>
        <v>0</v>
      </c>
      <c r="J388" s="489">
        <f ca="1">IF(ISNUMBER('R4 Variations'!J388),+'R4 Variations'!J388*LU_Escalation,0)</f>
        <v>0</v>
      </c>
      <c r="K388" s="489">
        <f ca="1">IF(ISNUMBER('R4 Variations'!K388),+'R4 Variations'!K388*LU_Escalation,0)</f>
        <v>0</v>
      </c>
      <c r="L388" s="512" t="str">
        <f ca="1">+'R4 Variations'!L388</f>
        <v/>
      </c>
      <c r="M388" s="448" t="str">
        <f ca="1">+'R4 Variations'!M388</f>
        <v/>
      </c>
      <c r="N388" s="448" t="str">
        <f ca="1">+'R4 Variations'!N388</f>
        <v/>
      </c>
    </row>
    <row r="389" spans="1:14" x14ac:dyDescent="0.2">
      <c r="A389" s="5"/>
      <c r="B389" s="249"/>
      <c r="C389" s="383" t="str">
        <f ca="1">+'R4 Variations'!C389</f>
        <v/>
      </c>
      <c r="D389" s="489">
        <f ca="1">IF(ISNUMBER('R4 Variations'!D389),+'R4 Variations'!D389*LU_Escalation,0)</f>
        <v>0</v>
      </c>
      <c r="E389" s="820">
        <f ca="1">IF(ISNUMBER('R4 Variations'!E389),+'R4 Variations'!E389*LU_Escalation,0)</f>
        <v>0</v>
      </c>
      <c r="F389" s="489">
        <f ca="1">IF(ISNUMBER('R4 Variations'!F389),+'R4 Variations'!F389*LU_Escalation,0)</f>
        <v>0</v>
      </c>
      <c r="G389" s="489">
        <f ca="1">IF(ISNUMBER('R4 Variations'!G389),+'R4 Variations'!G389*LU_Escalation,0)</f>
        <v>0</v>
      </c>
      <c r="H389" s="489">
        <f ca="1">IF(ISNUMBER('R4 Variations'!H389),+'R4 Variations'!H389*LU_Escalation,0)</f>
        <v>0</v>
      </c>
      <c r="I389" s="489">
        <f ca="1">IF(ISNUMBER('R4 Variations'!I389),+'R4 Variations'!I389*LU_Escalation,0)</f>
        <v>0</v>
      </c>
      <c r="J389" s="489">
        <f ca="1">IF(ISNUMBER('R4 Variations'!J389),+'R4 Variations'!J389*LU_Escalation,0)</f>
        <v>0</v>
      </c>
      <c r="K389" s="489">
        <f ca="1">IF(ISNUMBER('R4 Variations'!K389),+'R4 Variations'!K389*LU_Escalation,0)</f>
        <v>0</v>
      </c>
      <c r="L389" s="512" t="str">
        <f ca="1">+'R4 Variations'!L389</f>
        <v/>
      </c>
      <c r="M389" s="448" t="str">
        <f ca="1">+'R4 Variations'!M389</f>
        <v/>
      </c>
      <c r="N389" s="448" t="str">
        <f ca="1">+'R4 Variations'!N389</f>
        <v/>
      </c>
    </row>
    <row r="390" spans="1:14" x14ac:dyDescent="0.2">
      <c r="A390" s="5"/>
      <c r="B390" s="249"/>
      <c r="C390" s="383" t="str">
        <f ca="1">+'R4 Variations'!C390</f>
        <v/>
      </c>
      <c r="D390" s="489">
        <f ca="1">IF(ISNUMBER('R4 Variations'!D390),+'R4 Variations'!D390*LU_Escalation,0)</f>
        <v>0</v>
      </c>
      <c r="E390" s="820">
        <f ca="1">IF(ISNUMBER('R4 Variations'!E390),+'R4 Variations'!E390*LU_Escalation,0)</f>
        <v>0</v>
      </c>
      <c r="F390" s="489">
        <f ca="1">IF(ISNUMBER('R4 Variations'!F390),+'R4 Variations'!F390*LU_Escalation,0)</f>
        <v>0</v>
      </c>
      <c r="G390" s="489">
        <f ca="1">IF(ISNUMBER('R4 Variations'!G390),+'R4 Variations'!G390*LU_Escalation,0)</f>
        <v>0</v>
      </c>
      <c r="H390" s="489">
        <f ca="1">IF(ISNUMBER('R4 Variations'!H390),+'R4 Variations'!H390*LU_Escalation,0)</f>
        <v>0</v>
      </c>
      <c r="I390" s="489">
        <f ca="1">IF(ISNUMBER('R4 Variations'!I390),+'R4 Variations'!I390*LU_Escalation,0)</f>
        <v>0</v>
      </c>
      <c r="J390" s="489">
        <f ca="1">IF(ISNUMBER('R4 Variations'!J390),+'R4 Variations'!J390*LU_Escalation,0)</f>
        <v>0</v>
      </c>
      <c r="K390" s="489">
        <f ca="1">IF(ISNUMBER('R4 Variations'!K390),+'R4 Variations'!K390*LU_Escalation,0)</f>
        <v>0</v>
      </c>
      <c r="L390" s="512" t="str">
        <f ca="1">+'R4 Variations'!L390</f>
        <v/>
      </c>
      <c r="M390" s="448" t="str">
        <f ca="1">+'R4 Variations'!M390</f>
        <v/>
      </c>
      <c r="N390" s="448" t="str">
        <f ca="1">+'R4 Variations'!N390</f>
        <v/>
      </c>
    </row>
    <row r="391" spans="1:14" x14ac:dyDescent="0.2">
      <c r="A391" s="5"/>
      <c r="B391" s="249"/>
      <c r="C391" s="383" t="str">
        <f ca="1">+'R4 Variations'!C391</f>
        <v/>
      </c>
      <c r="D391" s="489">
        <f ca="1">IF(ISNUMBER('R4 Variations'!D391),+'R4 Variations'!D391*LU_Escalation,0)</f>
        <v>0</v>
      </c>
      <c r="E391" s="820">
        <f ca="1">IF(ISNUMBER('R4 Variations'!E391),+'R4 Variations'!E391*LU_Escalation,0)</f>
        <v>0</v>
      </c>
      <c r="F391" s="489">
        <f ca="1">IF(ISNUMBER('R4 Variations'!F391),+'R4 Variations'!F391*LU_Escalation,0)</f>
        <v>0</v>
      </c>
      <c r="G391" s="489">
        <f ca="1">IF(ISNUMBER('R4 Variations'!G391),+'R4 Variations'!G391*LU_Escalation,0)</f>
        <v>0</v>
      </c>
      <c r="H391" s="489">
        <f ca="1">IF(ISNUMBER('R4 Variations'!H391),+'R4 Variations'!H391*LU_Escalation,0)</f>
        <v>0</v>
      </c>
      <c r="I391" s="489">
        <f ca="1">IF(ISNUMBER('R4 Variations'!I391),+'R4 Variations'!I391*LU_Escalation,0)</f>
        <v>0</v>
      </c>
      <c r="J391" s="489">
        <f ca="1">IF(ISNUMBER('R4 Variations'!J391),+'R4 Variations'!J391*LU_Escalation,0)</f>
        <v>0</v>
      </c>
      <c r="K391" s="489">
        <f ca="1">IF(ISNUMBER('R4 Variations'!K391),+'R4 Variations'!K391*LU_Escalation,0)</f>
        <v>0</v>
      </c>
      <c r="L391" s="512" t="str">
        <f ca="1">+'R4 Variations'!L391</f>
        <v/>
      </c>
      <c r="M391" s="448" t="str">
        <f ca="1">+'R4 Variations'!M391</f>
        <v/>
      </c>
      <c r="N391" s="448" t="str">
        <f ca="1">+'R4 Variations'!N391</f>
        <v/>
      </c>
    </row>
    <row r="392" spans="1:14" x14ac:dyDescent="0.2">
      <c r="A392" s="5"/>
      <c r="B392" s="249"/>
      <c r="C392" s="383" t="str">
        <f ca="1">+'R4 Variations'!C392</f>
        <v/>
      </c>
      <c r="D392" s="489">
        <f ca="1">IF(ISNUMBER('R4 Variations'!D392),+'R4 Variations'!D392*LU_Escalation,0)</f>
        <v>0</v>
      </c>
      <c r="E392" s="820">
        <f ca="1">IF(ISNUMBER('R4 Variations'!E392),+'R4 Variations'!E392*LU_Escalation,0)</f>
        <v>0</v>
      </c>
      <c r="F392" s="489">
        <f ca="1">IF(ISNUMBER('R4 Variations'!F392),+'R4 Variations'!F392*LU_Escalation,0)</f>
        <v>0</v>
      </c>
      <c r="G392" s="489">
        <f ca="1">IF(ISNUMBER('R4 Variations'!G392),+'R4 Variations'!G392*LU_Escalation,0)</f>
        <v>0</v>
      </c>
      <c r="H392" s="489">
        <f ca="1">IF(ISNUMBER('R4 Variations'!H392),+'R4 Variations'!H392*LU_Escalation,0)</f>
        <v>0</v>
      </c>
      <c r="I392" s="489">
        <f ca="1">IF(ISNUMBER('R4 Variations'!I392),+'R4 Variations'!I392*LU_Escalation,0)</f>
        <v>0</v>
      </c>
      <c r="J392" s="489">
        <f ca="1">IF(ISNUMBER('R4 Variations'!J392),+'R4 Variations'!J392*LU_Escalation,0)</f>
        <v>0</v>
      </c>
      <c r="K392" s="489">
        <f ca="1">IF(ISNUMBER('R4 Variations'!K392),+'R4 Variations'!K392*LU_Escalation,0)</f>
        <v>0</v>
      </c>
      <c r="L392" s="512" t="str">
        <f ca="1">+'R4 Variations'!L392</f>
        <v/>
      </c>
      <c r="M392" s="448" t="str">
        <f ca="1">+'R4 Variations'!M392</f>
        <v/>
      </c>
      <c r="N392" s="448" t="str">
        <f ca="1">+'R4 Variations'!N392</f>
        <v/>
      </c>
    </row>
    <row r="393" spans="1:14" x14ac:dyDescent="0.2">
      <c r="A393" s="5"/>
      <c r="B393" s="249"/>
      <c r="C393" s="383" t="str">
        <f ca="1">+'R4 Variations'!C393</f>
        <v/>
      </c>
      <c r="D393" s="489">
        <f ca="1">IF(ISNUMBER('R4 Variations'!D393),+'R4 Variations'!D393*LU_Escalation,0)</f>
        <v>0</v>
      </c>
      <c r="E393" s="820">
        <f ca="1">IF(ISNUMBER('R4 Variations'!E393),+'R4 Variations'!E393*LU_Escalation,0)</f>
        <v>0</v>
      </c>
      <c r="F393" s="489">
        <f ca="1">IF(ISNUMBER('R4 Variations'!F393),+'R4 Variations'!F393*LU_Escalation,0)</f>
        <v>0</v>
      </c>
      <c r="G393" s="489">
        <f ca="1">IF(ISNUMBER('R4 Variations'!G393),+'R4 Variations'!G393*LU_Escalation,0)</f>
        <v>0</v>
      </c>
      <c r="H393" s="489">
        <f ca="1">IF(ISNUMBER('R4 Variations'!H393),+'R4 Variations'!H393*LU_Escalation,0)</f>
        <v>0</v>
      </c>
      <c r="I393" s="489">
        <f ca="1">IF(ISNUMBER('R4 Variations'!I393),+'R4 Variations'!I393*LU_Escalation,0)</f>
        <v>0</v>
      </c>
      <c r="J393" s="489">
        <f ca="1">IF(ISNUMBER('R4 Variations'!J393),+'R4 Variations'!J393*LU_Escalation,0)</f>
        <v>0</v>
      </c>
      <c r="K393" s="489">
        <f ca="1">IF(ISNUMBER('R4 Variations'!K393),+'R4 Variations'!K393*LU_Escalation,0)</f>
        <v>0</v>
      </c>
      <c r="L393" s="512" t="str">
        <f ca="1">+'R4 Variations'!L393</f>
        <v/>
      </c>
      <c r="M393" s="448" t="str">
        <f ca="1">+'R4 Variations'!M393</f>
        <v/>
      </c>
      <c r="N393" s="448" t="str">
        <f ca="1">+'R4 Variations'!N393</f>
        <v/>
      </c>
    </row>
    <row r="394" spans="1:14" x14ac:dyDescent="0.2">
      <c r="A394" s="5"/>
      <c r="B394" s="249"/>
      <c r="C394" s="383" t="str">
        <f ca="1">+'R4 Variations'!C394</f>
        <v/>
      </c>
      <c r="D394" s="489">
        <f ca="1">IF(ISNUMBER('R4 Variations'!D394),+'R4 Variations'!D394*LU_Escalation,0)</f>
        <v>0</v>
      </c>
      <c r="E394" s="820">
        <f ca="1">IF(ISNUMBER('R4 Variations'!E394),+'R4 Variations'!E394*LU_Escalation,0)</f>
        <v>0</v>
      </c>
      <c r="F394" s="489">
        <f ca="1">IF(ISNUMBER('R4 Variations'!F394),+'R4 Variations'!F394*LU_Escalation,0)</f>
        <v>0</v>
      </c>
      <c r="G394" s="489">
        <f ca="1">IF(ISNUMBER('R4 Variations'!G394),+'R4 Variations'!G394*LU_Escalation,0)</f>
        <v>0</v>
      </c>
      <c r="H394" s="489">
        <f ca="1">IF(ISNUMBER('R4 Variations'!H394),+'R4 Variations'!H394*LU_Escalation,0)</f>
        <v>0</v>
      </c>
      <c r="I394" s="489">
        <f ca="1">IF(ISNUMBER('R4 Variations'!I394),+'R4 Variations'!I394*LU_Escalation,0)</f>
        <v>0</v>
      </c>
      <c r="J394" s="489">
        <f ca="1">IF(ISNUMBER('R4 Variations'!J394),+'R4 Variations'!J394*LU_Escalation,0)</f>
        <v>0</v>
      </c>
      <c r="K394" s="489">
        <f ca="1">IF(ISNUMBER('R4 Variations'!K394),+'R4 Variations'!K394*LU_Escalation,0)</f>
        <v>0</v>
      </c>
      <c r="L394" s="512" t="str">
        <f ca="1">+'R4 Variations'!L394</f>
        <v/>
      </c>
      <c r="M394" s="448" t="str">
        <f ca="1">+'R4 Variations'!M394</f>
        <v/>
      </c>
      <c r="N394" s="448" t="str">
        <f ca="1">+'R4 Variations'!N394</f>
        <v/>
      </c>
    </row>
    <row r="395" spans="1:14" x14ac:dyDescent="0.2">
      <c r="A395" s="5"/>
      <c r="B395" s="249"/>
      <c r="C395" s="383" t="str">
        <f ca="1">+'R4 Variations'!C395</f>
        <v/>
      </c>
      <c r="D395" s="489">
        <f ca="1">IF(ISNUMBER('R4 Variations'!D395),+'R4 Variations'!D395*LU_Escalation,0)</f>
        <v>0</v>
      </c>
      <c r="E395" s="820">
        <f ca="1">IF(ISNUMBER('R4 Variations'!E395),+'R4 Variations'!E395*LU_Escalation,0)</f>
        <v>0</v>
      </c>
      <c r="F395" s="489">
        <f ca="1">IF(ISNUMBER('R4 Variations'!F395),+'R4 Variations'!F395*LU_Escalation,0)</f>
        <v>0</v>
      </c>
      <c r="G395" s="489">
        <f ca="1">IF(ISNUMBER('R4 Variations'!G395),+'R4 Variations'!G395*LU_Escalation,0)</f>
        <v>0</v>
      </c>
      <c r="H395" s="489">
        <f ca="1">IF(ISNUMBER('R4 Variations'!H395),+'R4 Variations'!H395*LU_Escalation,0)</f>
        <v>0</v>
      </c>
      <c r="I395" s="489">
        <f ca="1">IF(ISNUMBER('R4 Variations'!I395),+'R4 Variations'!I395*LU_Escalation,0)</f>
        <v>0</v>
      </c>
      <c r="J395" s="489">
        <f ca="1">IF(ISNUMBER('R4 Variations'!J395),+'R4 Variations'!J395*LU_Escalation,0)</f>
        <v>0</v>
      </c>
      <c r="K395" s="489">
        <f ca="1">IF(ISNUMBER('R4 Variations'!K395),+'R4 Variations'!K395*LU_Escalation,0)</f>
        <v>0</v>
      </c>
      <c r="L395" s="512" t="str">
        <f ca="1">+'R4 Variations'!L395</f>
        <v/>
      </c>
      <c r="M395" s="448" t="str">
        <f ca="1">+'R4 Variations'!M395</f>
        <v/>
      </c>
      <c r="N395" s="448" t="str">
        <f ca="1">+'R4 Variations'!N395</f>
        <v/>
      </c>
    </row>
    <row r="396" spans="1:14" x14ac:dyDescent="0.2">
      <c r="A396" s="5"/>
      <c r="B396" s="249"/>
      <c r="C396" s="383" t="str">
        <f ca="1">+'R4 Variations'!C396</f>
        <v/>
      </c>
      <c r="D396" s="489">
        <f ca="1">IF(ISNUMBER('R4 Variations'!D396),+'R4 Variations'!D396*LU_Escalation,0)</f>
        <v>0</v>
      </c>
      <c r="E396" s="820">
        <f ca="1">IF(ISNUMBER('R4 Variations'!E396),+'R4 Variations'!E396*LU_Escalation,0)</f>
        <v>0</v>
      </c>
      <c r="F396" s="489">
        <f ca="1">IF(ISNUMBER('R4 Variations'!F396),+'R4 Variations'!F396*LU_Escalation,0)</f>
        <v>0</v>
      </c>
      <c r="G396" s="489">
        <f ca="1">IF(ISNUMBER('R4 Variations'!G396),+'R4 Variations'!G396*LU_Escalation,0)</f>
        <v>0</v>
      </c>
      <c r="H396" s="489">
        <f ca="1">IF(ISNUMBER('R4 Variations'!H396),+'R4 Variations'!H396*LU_Escalation,0)</f>
        <v>0</v>
      </c>
      <c r="I396" s="489">
        <f ca="1">IF(ISNUMBER('R4 Variations'!I396),+'R4 Variations'!I396*LU_Escalation,0)</f>
        <v>0</v>
      </c>
      <c r="J396" s="489">
        <f ca="1">IF(ISNUMBER('R4 Variations'!J396),+'R4 Variations'!J396*LU_Escalation,0)</f>
        <v>0</v>
      </c>
      <c r="K396" s="489">
        <f ca="1">IF(ISNUMBER('R4 Variations'!K396),+'R4 Variations'!K396*LU_Escalation,0)</f>
        <v>0</v>
      </c>
      <c r="L396" s="512" t="str">
        <f ca="1">+'R4 Variations'!L396</f>
        <v/>
      </c>
      <c r="M396" s="448" t="str">
        <f ca="1">+'R4 Variations'!M396</f>
        <v/>
      </c>
      <c r="N396" s="448" t="str">
        <f ca="1">+'R4 Variations'!N396</f>
        <v/>
      </c>
    </row>
    <row r="397" spans="1:14" x14ac:dyDescent="0.2">
      <c r="A397" s="5"/>
      <c r="B397" s="249"/>
      <c r="C397" s="12"/>
      <c r="D397" s="489"/>
      <c r="E397" s="505"/>
      <c r="F397" s="489"/>
      <c r="G397" s="490"/>
      <c r="H397" s="490"/>
      <c r="I397" s="490"/>
      <c r="J397" s="490"/>
      <c r="K397" s="505"/>
      <c r="L397" s="512"/>
      <c r="M397" s="448"/>
      <c r="N397" s="448"/>
    </row>
    <row r="398" spans="1:14" s="842" customFormat="1" ht="17.25" customHeight="1" thickBot="1" x14ac:dyDescent="0.25">
      <c r="A398" s="5"/>
      <c r="B398" s="250"/>
      <c r="C398" s="268" t="str">
        <f ca="1">CONCATENATE("Total ", +C316)</f>
        <v>Total Company Secretary</v>
      </c>
      <c r="D398" s="313">
        <f ca="1">SUBTOTAL(9,D315:D397)</f>
        <v>0</v>
      </c>
      <c r="E398" s="313">
        <f t="shared" ref="E398:K398" ca="1" si="4">SUBTOTAL(9,E315:E397)</f>
        <v>0</v>
      </c>
      <c r="F398" s="313">
        <f t="shared" ca="1" si="4"/>
        <v>0</v>
      </c>
      <c r="G398" s="313">
        <f t="shared" ca="1" si="4"/>
        <v>0</v>
      </c>
      <c r="H398" s="313">
        <f t="shared" ca="1" si="4"/>
        <v>0</v>
      </c>
      <c r="I398" s="313">
        <f t="shared" ca="1" si="4"/>
        <v>0</v>
      </c>
      <c r="J398" s="313">
        <f t="shared" ca="1" si="4"/>
        <v>0</v>
      </c>
      <c r="K398" s="313">
        <f t="shared" ca="1" si="4"/>
        <v>0</v>
      </c>
      <c r="L398" s="512"/>
      <c r="M398" s="448"/>
      <c r="N398" s="448"/>
    </row>
    <row r="399" spans="1:14" s="842" customFormat="1" ht="18" x14ac:dyDescent="0.2">
      <c r="B399" s="251"/>
      <c r="C399" s="254" t="str">
        <f>+'I-3 Allocated'!A13</f>
        <v>Finance</v>
      </c>
      <c r="D399" s="331"/>
      <c r="E399" s="497"/>
      <c r="F399" s="331"/>
      <c r="G399" s="331"/>
      <c r="H399" s="331"/>
      <c r="I399" s="331"/>
      <c r="J399" s="331"/>
      <c r="K399" s="497"/>
      <c r="L399" s="512"/>
      <c r="M399" s="448"/>
      <c r="N399" s="448"/>
    </row>
    <row r="400" spans="1:14" x14ac:dyDescent="0.2">
      <c r="A400" s="5"/>
      <c r="B400" s="249" t="str">
        <f ca="1">+'I-4 History'!B300</f>
        <v>A-9</v>
      </c>
      <c r="C400" s="14" t="str">
        <f ca="1">+'I-4 History'!C300</f>
        <v>CFO</v>
      </c>
      <c r="D400" s="489"/>
      <c r="E400" s="505"/>
      <c r="F400" s="489"/>
      <c r="G400" s="490"/>
      <c r="H400" s="490"/>
      <c r="I400" s="490"/>
      <c r="J400" s="490"/>
      <c r="K400" s="505"/>
      <c r="L400" s="512"/>
      <c r="M400" s="448"/>
      <c r="N400" s="448"/>
    </row>
    <row r="401" spans="1:14" x14ac:dyDescent="0.2">
      <c r="A401" s="5"/>
      <c r="B401" s="249"/>
      <c r="C401" s="383" t="str">
        <f ca="1">+'R4 Variations'!C401</f>
        <v>Step Change</v>
      </c>
      <c r="D401" s="489">
        <f ca="1">IF(ISNUMBER('R4 Variations'!D401),+'R4 Variations'!D401*LU_Escalation,0)</f>
        <v>0</v>
      </c>
      <c r="E401" s="820">
        <f ca="1">IF(ISNUMBER('R4 Variations'!E401),+'R4 Variations'!E401*LU_Escalation,0)</f>
        <v>0</v>
      </c>
      <c r="F401" s="489">
        <f ca="1">IF(ISNUMBER('R4 Variations'!F401),+'R4 Variations'!F401*LU_Escalation,0)</f>
        <v>0</v>
      </c>
      <c r="G401" s="489">
        <f ca="1">IF(ISNUMBER('R4 Variations'!G401),+'R4 Variations'!G401*LU_Escalation,0)</f>
        <v>0</v>
      </c>
      <c r="H401" s="489">
        <f ca="1">IF(ISNUMBER('R4 Variations'!H401),+'R4 Variations'!H401*LU_Escalation,0)</f>
        <v>0</v>
      </c>
      <c r="I401" s="489">
        <f ca="1">IF(ISNUMBER('R4 Variations'!I401),+'R4 Variations'!I401*LU_Escalation,0)</f>
        <v>0</v>
      </c>
      <c r="J401" s="489">
        <f ca="1">IF(ISNUMBER('R4 Variations'!J401),+'R4 Variations'!J401*LU_Escalation,0)</f>
        <v>0</v>
      </c>
      <c r="K401" s="489">
        <f ca="1">IF(ISNUMBER('R4 Variations'!K401),+'R4 Variations'!K401*LU_Escalation,0)</f>
        <v>0</v>
      </c>
      <c r="L401" s="512">
        <f ca="1">+'R4 Variations'!L401</f>
        <v>0</v>
      </c>
      <c r="M401" s="448">
        <f ca="1">+'R4 Variations'!M401</f>
        <v>0</v>
      </c>
      <c r="N401" s="448">
        <f ca="1">+'R4 Variations'!N401</f>
        <v>0</v>
      </c>
    </row>
    <row r="402" spans="1:14" x14ac:dyDescent="0.2">
      <c r="A402" s="5"/>
      <c r="B402" s="249"/>
      <c r="C402" s="383" t="str">
        <f ca="1">+'R4 Variations'!C402</f>
        <v/>
      </c>
      <c r="D402" s="489">
        <f ca="1">IF(ISNUMBER('R4 Variations'!D402),+'R4 Variations'!D402*LU_Escalation,0)</f>
        <v>0</v>
      </c>
      <c r="E402" s="820">
        <f ca="1">IF(ISNUMBER('R4 Variations'!E402),+'R4 Variations'!E402*LU_Escalation,0)</f>
        <v>0</v>
      </c>
      <c r="F402" s="489">
        <f ca="1">IF(ISNUMBER('R4 Variations'!F402),+'R4 Variations'!F402*LU_Escalation,0)</f>
        <v>0</v>
      </c>
      <c r="G402" s="489">
        <f ca="1">IF(ISNUMBER('R4 Variations'!G402),+'R4 Variations'!G402*LU_Escalation,0)</f>
        <v>0</v>
      </c>
      <c r="H402" s="489">
        <f ca="1">IF(ISNUMBER('R4 Variations'!H402),+'R4 Variations'!H402*LU_Escalation,0)</f>
        <v>0</v>
      </c>
      <c r="I402" s="489">
        <f ca="1">IF(ISNUMBER('R4 Variations'!I402),+'R4 Variations'!I402*LU_Escalation,0)</f>
        <v>0</v>
      </c>
      <c r="J402" s="489">
        <f ca="1">IF(ISNUMBER('R4 Variations'!J402),+'R4 Variations'!J402*LU_Escalation,0)</f>
        <v>0</v>
      </c>
      <c r="K402" s="489">
        <f ca="1">IF(ISNUMBER('R4 Variations'!K402),+'R4 Variations'!K402*LU_Escalation,0)</f>
        <v>0</v>
      </c>
      <c r="L402" s="512" t="str">
        <f ca="1">+'R4 Variations'!L402</f>
        <v/>
      </c>
      <c r="M402" s="448" t="str">
        <f ca="1">+'R4 Variations'!M402</f>
        <v/>
      </c>
      <c r="N402" s="448" t="str">
        <f ca="1">+'R4 Variations'!N402</f>
        <v/>
      </c>
    </row>
    <row r="403" spans="1:14" x14ac:dyDescent="0.2">
      <c r="A403" s="5"/>
      <c r="B403" s="249"/>
      <c r="C403" s="383" t="str">
        <f ca="1">+'R4 Variations'!C403</f>
        <v/>
      </c>
      <c r="D403" s="489">
        <f ca="1">IF(ISNUMBER('R4 Variations'!D403),+'R4 Variations'!D403*LU_Escalation,0)</f>
        <v>0</v>
      </c>
      <c r="E403" s="820">
        <f ca="1">IF(ISNUMBER('R4 Variations'!E403),+'R4 Variations'!E403*LU_Escalation,0)</f>
        <v>0</v>
      </c>
      <c r="F403" s="489">
        <f ca="1">IF(ISNUMBER('R4 Variations'!F403),+'R4 Variations'!F403*LU_Escalation,0)</f>
        <v>0</v>
      </c>
      <c r="G403" s="489">
        <f ca="1">IF(ISNUMBER('R4 Variations'!G403),+'R4 Variations'!G403*LU_Escalation,0)</f>
        <v>0</v>
      </c>
      <c r="H403" s="489">
        <f ca="1">IF(ISNUMBER('R4 Variations'!H403),+'R4 Variations'!H403*LU_Escalation,0)</f>
        <v>0</v>
      </c>
      <c r="I403" s="489">
        <f ca="1">IF(ISNUMBER('R4 Variations'!I403),+'R4 Variations'!I403*LU_Escalation,0)</f>
        <v>0</v>
      </c>
      <c r="J403" s="489">
        <f ca="1">IF(ISNUMBER('R4 Variations'!J403),+'R4 Variations'!J403*LU_Escalation,0)</f>
        <v>0</v>
      </c>
      <c r="K403" s="489">
        <f ca="1">IF(ISNUMBER('R4 Variations'!K403),+'R4 Variations'!K403*LU_Escalation,0)</f>
        <v>0</v>
      </c>
      <c r="L403" s="512" t="str">
        <f ca="1">+'R4 Variations'!L403</f>
        <v/>
      </c>
      <c r="M403" s="448" t="str">
        <f ca="1">+'R4 Variations'!M403</f>
        <v/>
      </c>
      <c r="N403" s="448" t="str">
        <f ca="1">+'R4 Variations'!N403</f>
        <v/>
      </c>
    </row>
    <row r="404" spans="1:14" x14ac:dyDescent="0.2">
      <c r="A404" s="5"/>
      <c r="B404" s="249"/>
      <c r="C404" s="383" t="str">
        <f ca="1">+'R4 Variations'!C404</f>
        <v/>
      </c>
      <c r="D404" s="489">
        <f ca="1">IF(ISNUMBER('R4 Variations'!D404),+'R4 Variations'!D404*LU_Escalation,0)</f>
        <v>0</v>
      </c>
      <c r="E404" s="820">
        <f ca="1">IF(ISNUMBER('R4 Variations'!E404),+'R4 Variations'!E404*LU_Escalation,0)</f>
        <v>0</v>
      </c>
      <c r="F404" s="489">
        <f ca="1">IF(ISNUMBER('R4 Variations'!F404),+'R4 Variations'!F404*LU_Escalation,0)</f>
        <v>0</v>
      </c>
      <c r="G404" s="489">
        <f ca="1">IF(ISNUMBER('R4 Variations'!G404),+'R4 Variations'!G404*LU_Escalation,0)</f>
        <v>0</v>
      </c>
      <c r="H404" s="489">
        <f ca="1">IF(ISNUMBER('R4 Variations'!H404),+'R4 Variations'!H404*LU_Escalation,0)</f>
        <v>0</v>
      </c>
      <c r="I404" s="489">
        <f ca="1">IF(ISNUMBER('R4 Variations'!I404),+'R4 Variations'!I404*LU_Escalation,0)</f>
        <v>0</v>
      </c>
      <c r="J404" s="489">
        <f ca="1">IF(ISNUMBER('R4 Variations'!J404),+'R4 Variations'!J404*LU_Escalation,0)</f>
        <v>0</v>
      </c>
      <c r="K404" s="489">
        <f ca="1">IF(ISNUMBER('R4 Variations'!K404),+'R4 Variations'!K404*LU_Escalation,0)</f>
        <v>0</v>
      </c>
      <c r="L404" s="512" t="str">
        <f ca="1">+'R4 Variations'!L404</f>
        <v/>
      </c>
      <c r="M404" s="448" t="str">
        <f ca="1">+'R4 Variations'!M404</f>
        <v/>
      </c>
      <c r="N404" s="448" t="str">
        <f ca="1">+'R4 Variations'!N404</f>
        <v/>
      </c>
    </row>
    <row r="405" spans="1:14" x14ac:dyDescent="0.2">
      <c r="A405" s="5"/>
      <c r="B405" s="249"/>
      <c r="C405" s="383" t="str">
        <f ca="1">+'R4 Variations'!C405</f>
        <v/>
      </c>
      <c r="D405" s="489">
        <f ca="1">IF(ISNUMBER('R4 Variations'!D405),+'R4 Variations'!D405*LU_Escalation,0)</f>
        <v>0</v>
      </c>
      <c r="E405" s="820">
        <f ca="1">IF(ISNUMBER('R4 Variations'!E405),+'R4 Variations'!E405*LU_Escalation,0)</f>
        <v>0</v>
      </c>
      <c r="F405" s="489">
        <f ca="1">IF(ISNUMBER('R4 Variations'!F405),+'R4 Variations'!F405*LU_Escalation,0)</f>
        <v>0</v>
      </c>
      <c r="G405" s="489">
        <f ca="1">IF(ISNUMBER('R4 Variations'!G405),+'R4 Variations'!G405*LU_Escalation,0)</f>
        <v>0</v>
      </c>
      <c r="H405" s="489">
        <f ca="1">IF(ISNUMBER('R4 Variations'!H405),+'R4 Variations'!H405*LU_Escalation,0)</f>
        <v>0</v>
      </c>
      <c r="I405" s="489">
        <f ca="1">IF(ISNUMBER('R4 Variations'!I405),+'R4 Variations'!I405*LU_Escalation,0)</f>
        <v>0</v>
      </c>
      <c r="J405" s="489">
        <f ca="1">IF(ISNUMBER('R4 Variations'!J405),+'R4 Variations'!J405*LU_Escalation,0)</f>
        <v>0</v>
      </c>
      <c r="K405" s="489">
        <f ca="1">IF(ISNUMBER('R4 Variations'!K405),+'R4 Variations'!K405*LU_Escalation,0)</f>
        <v>0</v>
      </c>
      <c r="L405" s="512" t="str">
        <f ca="1">+'R4 Variations'!L405</f>
        <v/>
      </c>
      <c r="M405" s="448" t="str">
        <f ca="1">+'R4 Variations'!M405</f>
        <v/>
      </c>
      <c r="N405" s="448" t="str">
        <f ca="1">+'R4 Variations'!N405</f>
        <v/>
      </c>
    </row>
    <row r="406" spans="1:14" x14ac:dyDescent="0.2">
      <c r="A406" s="5"/>
      <c r="B406" s="249"/>
      <c r="C406" s="383" t="str">
        <f ca="1">+'R4 Variations'!C406</f>
        <v/>
      </c>
      <c r="D406" s="489">
        <f ca="1">IF(ISNUMBER('R4 Variations'!D406),+'R4 Variations'!D406*LU_Escalation,0)</f>
        <v>0</v>
      </c>
      <c r="E406" s="820">
        <f ca="1">IF(ISNUMBER('R4 Variations'!E406),+'R4 Variations'!E406*LU_Escalation,0)</f>
        <v>0</v>
      </c>
      <c r="F406" s="489">
        <f ca="1">IF(ISNUMBER('R4 Variations'!F406),+'R4 Variations'!F406*LU_Escalation,0)</f>
        <v>0</v>
      </c>
      <c r="G406" s="489">
        <f ca="1">IF(ISNUMBER('R4 Variations'!G406),+'R4 Variations'!G406*LU_Escalation,0)</f>
        <v>0</v>
      </c>
      <c r="H406" s="489">
        <f ca="1">IF(ISNUMBER('R4 Variations'!H406),+'R4 Variations'!H406*LU_Escalation,0)</f>
        <v>0</v>
      </c>
      <c r="I406" s="489">
        <f ca="1">IF(ISNUMBER('R4 Variations'!I406),+'R4 Variations'!I406*LU_Escalation,0)</f>
        <v>0</v>
      </c>
      <c r="J406" s="489">
        <f ca="1">IF(ISNUMBER('R4 Variations'!J406),+'R4 Variations'!J406*LU_Escalation,0)</f>
        <v>0</v>
      </c>
      <c r="K406" s="489">
        <f ca="1">IF(ISNUMBER('R4 Variations'!K406),+'R4 Variations'!K406*LU_Escalation,0)</f>
        <v>0</v>
      </c>
      <c r="L406" s="512" t="str">
        <f ca="1">+'R4 Variations'!L406</f>
        <v/>
      </c>
      <c r="M406" s="448" t="str">
        <f ca="1">+'R4 Variations'!M406</f>
        <v/>
      </c>
      <c r="N406" s="448" t="str">
        <f ca="1">+'R4 Variations'!N406</f>
        <v/>
      </c>
    </row>
    <row r="407" spans="1:14" x14ac:dyDescent="0.2">
      <c r="A407" s="5"/>
      <c r="B407" s="249"/>
      <c r="C407" s="383" t="str">
        <f ca="1">+'R4 Variations'!C407</f>
        <v/>
      </c>
      <c r="D407" s="489">
        <f ca="1">IF(ISNUMBER('R4 Variations'!D407),+'R4 Variations'!D407*LU_Escalation,0)</f>
        <v>0</v>
      </c>
      <c r="E407" s="820">
        <f ca="1">IF(ISNUMBER('R4 Variations'!E407),+'R4 Variations'!E407*LU_Escalation,0)</f>
        <v>0</v>
      </c>
      <c r="F407" s="489">
        <f ca="1">IF(ISNUMBER('R4 Variations'!F407),+'R4 Variations'!F407*LU_Escalation,0)</f>
        <v>0</v>
      </c>
      <c r="G407" s="489">
        <f ca="1">IF(ISNUMBER('R4 Variations'!G407),+'R4 Variations'!G407*LU_Escalation,0)</f>
        <v>0</v>
      </c>
      <c r="H407" s="489">
        <f ca="1">IF(ISNUMBER('R4 Variations'!H407),+'R4 Variations'!H407*LU_Escalation,0)</f>
        <v>0</v>
      </c>
      <c r="I407" s="489">
        <f ca="1">IF(ISNUMBER('R4 Variations'!I407),+'R4 Variations'!I407*LU_Escalation,0)</f>
        <v>0</v>
      </c>
      <c r="J407" s="489">
        <f ca="1">IF(ISNUMBER('R4 Variations'!J407),+'R4 Variations'!J407*LU_Escalation,0)</f>
        <v>0</v>
      </c>
      <c r="K407" s="489">
        <f ca="1">IF(ISNUMBER('R4 Variations'!K407),+'R4 Variations'!K407*LU_Escalation,0)</f>
        <v>0</v>
      </c>
      <c r="L407" s="512" t="str">
        <f ca="1">+'R4 Variations'!L407</f>
        <v/>
      </c>
      <c r="M407" s="448" t="str">
        <f ca="1">+'R4 Variations'!M407</f>
        <v/>
      </c>
      <c r="N407" s="448" t="str">
        <f ca="1">+'R4 Variations'!N407</f>
        <v/>
      </c>
    </row>
    <row r="408" spans="1:14" x14ac:dyDescent="0.2">
      <c r="A408" s="5"/>
      <c r="B408" s="249"/>
      <c r="C408" s="383" t="str">
        <f ca="1">+'R4 Variations'!C408</f>
        <v/>
      </c>
      <c r="D408" s="489">
        <f ca="1">IF(ISNUMBER('R4 Variations'!D408),+'R4 Variations'!D408*LU_Escalation,0)</f>
        <v>0</v>
      </c>
      <c r="E408" s="820">
        <f ca="1">IF(ISNUMBER('R4 Variations'!E408),+'R4 Variations'!E408*LU_Escalation,0)</f>
        <v>0</v>
      </c>
      <c r="F408" s="489">
        <f ca="1">IF(ISNUMBER('R4 Variations'!F408),+'R4 Variations'!F408*LU_Escalation,0)</f>
        <v>0</v>
      </c>
      <c r="G408" s="489">
        <f ca="1">IF(ISNUMBER('R4 Variations'!G408),+'R4 Variations'!G408*LU_Escalation,0)</f>
        <v>0</v>
      </c>
      <c r="H408" s="489">
        <f ca="1">IF(ISNUMBER('R4 Variations'!H408),+'R4 Variations'!H408*LU_Escalation,0)</f>
        <v>0</v>
      </c>
      <c r="I408" s="489">
        <f ca="1">IF(ISNUMBER('R4 Variations'!I408),+'R4 Variations'!I408*LU_Escalation,0)</f>
        <v>0</v>
      </c>
      <c r="J408" s="489">
        <f ca="1">IF(ISNUMBER('R4 Variations'!J408),+'R4 Variations'!J408*LU_Escalation,0)</f>
        <v>0</v>
      </c>
      <c r="K408" s="489">
        <f ca="1">IF(ISNUMBER('R4 Variations'!K408),+'R4 Variations'!K408*LU_Escalation,0)</f>
        <v>0</v>
      </c>
      <c r="L408" s="512" t="str">
        <f ca="1">+'R4 Variations'!L408</f>
        <v/>
      </c>
      <c r="M408" s="448" t="str">
        <f ca="1">+'R4 Variations'!M408</f>
        <v/>
      </c>
      <c r="N408" s="448" t="str">
        <f ca="1">+'R4 Variations'!N408</f>
        <v/>
      </c>
    </row>
    <row r="409" spans="1:14" x14ac:dyDescent="0.2">
      <c r="A409" s="5"/>
      <c r="B409" s="249"/>
      <c r="C409" s="383" t="str">
        <f ca="1">+'R4 Variations'!C409</f>
        <v/>
      </c>
      <c r="D409" s="489">
        <f ca="1">IF(ISNUMBER('R4 Variations'!D409),+'R4 Variations'!D409*LU_Escalation,0)</f>
        <v>0</v>
      </c>
      <c r="E409" s="820">
        <f ca="1">IF(ISNUMBER('R4 Variations'!E409),+'R4 Variations'!E409*LU_Escalation,0)</f>
        <v>0</v>
      </c>
      <c r="F409" s="489">
        <f ca="1">IF(ISNUMBER('R4 Variations'!F409),+'R4 Variations'!F409*LU_Escalation,0)</f>
        <v>0</v>
      </c>
      <c r="G409" s="489">
        <f ca="1">IF(ISNUMBER('R4 Variations'!G409),+'R4 Variations'!G409*LU_Escalation,0)</f>
        <v>0</v>
      </c>
      <c r="H409" s="489">
        <f ca="1">IF(ISNUMBER('R4 Variations'!H409),+'R4 Variations'!H409*LU_Escalation,0)</f>
        <v>0</v>
      </c>
      <c r="I409" s="489">
        <f ca="1">IF(ISNUMBER('R4 Variations'!I409),+'R4 Variations'!I409*LU_Escalation,0)</f>
        <v>0</v>
      </c>
      <c r="J409" s="489">
        <f ca="1">IF(ISNUMBER('R4 Variations'!J409),+'R4 Variations'!J409*LU_Escalation,0)</f>
        <v>0</v>
      </c>
      <c r="K409" s="489">
        <f ca="1">IF(ISNUMBER('R4 Variations'!K409),+'R4 Variations'!K409*LU_Escalation,0)</f>
        <v>0</v>
      </c>
      <c r="L409" s="512" t="str">
        <f ca="1">+'R4 Variations'!L409</f>
        <v/>
      </c>
      <c r="M409" s="448" t="str">
        <f ca="1">+'R4 Variations'!M409</f>
        <v/>
      </c>
      <c r="N409" s="448" t="str">
        <f ca="1">+'R4 Variations'!N409</f>
        <v/>
      </c>
    </row>
    <row r="410" spans="1:14" x14ac:dyDescent="0.2">
      <c r="A410" s="5"/>
      <c r="B410" s="249"/>
      <c r="C410" s="383" t="str">
        <f ca="1">+'R4 Variations'!C410</f>
        <v/>
      </c>
      <c r="D410" s="489">
        <f ca="1">IF(ISNUMBER('R4 Variations'!D410),+'R4 Variations'!D410*LU_Escalation,0)</f>
        <v>0</v>
      </c>
      <c r="E410" s="820">
        <f ca="1">IF(ISNUMBER('R4 Variations'!E410),+'R4 Variations'!E410*LU_Escalation,0)</f>
        <v>0</v>
      </c>
      <c r="F410" s="489">
        <f ca="1">IF(ISNUMBER('R4 Variations'!F410),+'R4 Variations'!F410*LU_Escalation,0)</f>
        <v>0</v>
      </c>
      <c r="G410" s="489">
        <f ca="1">IF(ISNUMBER('R4 Variations'!G410),+'R4 Variations'!G410*LU_Escalation,0)</f>
        <v>0</v>
      </c>
      <c r="H410" s="489">
        <f ca="1">IF(ISNUMBER('R4 Variations'!H410),+'R4 Variations'!H410*LU_Escalation,0)</f>
        <v>0</v>
      </c>
      <c r="I410" s="489">
        <f ca="1">IF(ISNUMBER('R4 Variations'!I410),+'R4 Variations'!I410*LU_Escalation,0)</f>
        <v>0</v>
      </c>
      <c r="J410" s="489">
        <f ca="1">IF(ISNUMBER('R4 Variations'!J410),+'R4 Variations'!J410*LU_Escalation,0)</f>
        <v>0</v>
      </c>
      <c r="K410" s="489">
        <f ca="1">IF(ISNUMBER('R4 Variations'!K410),+'R4 Variations'!K410*LU_Escalation,0)</f>
        <v>0</v>
      </c>
      <c r="L410" s="512" t="str">
        <f ca="1">+'R4 Variations'!L410</f>
        <v/>
      </c>
      <c r="M410" s="448" t="str">
        <f ca="1">+'R4 Variations'!M410</f>
        <v/>
      </c>
      <c r="N410" s="448" t="str">
        <f ca="1">+'R4 Variations'!N410</f>
        <v/>
      </c>
    </row>
    <row r="411" spans="1:14" x14ac:dyDescent="0.2">
      <c r="A411" s="5"/>
      <c r="B411" s="249"/>
      <c r="C411" s="12"/>
      <c r="D411" s="489"/>
      <c r="E411" s="505"/>
      <c r="F411" s="489"/>
      <c r="G411" s="490"/>
      <c r="H411" s="490"/>
      <c r="I411" s="490"/>
      <c r="J411" s="490"/>
      <c r="K411" s="505"/>
      <c r="L411" s="512"/>
      <c r="M411" s="448"/>
      <c r="N411" s="448"/>
    </row>
    <row r="412" spans="1:14" x14ac:dyDescent="0.2">
      <c r="A412" s="5"/>
      <c r="B412" s="249" t="str">
        <f ca="1">+'I-4 History'!B309</f>
        <v>A-10</v>
      </c>
      <c r="C412" s="14" t="str">
        <f ca="1">+'I-4 History'!C309</f>
        <v>Accounts Receivable – Asset Damage</v>
      </c>
      <c r="D412" s="489"/>
      <c r="E412" s="505"/>
      <c r="F412" s="489"/>
      <c r="G412" s="490"/>
      <c r="H412" s="490"/>
      <c r="I412" s="490"/>
      <c r="J412" s="490"/>
      <c r="K412" s="505"/>
      <c r="L412" s="512"/>
      <c r="M412" s="448"/>
      <c r="N412" s="448"/>
    </row>
    <row r="413" spans="1:14" x14ac:dyDescent="0.2">
      <c r="A413" s="5"/>
      <c r="B413" s="249"/>
      <c r="C413" s="383" t="str">
        <f ca="1">+'R4 Variations'!C413</f>
        <v>Step Change</v>
      </c>
      <c r="D413" s="489">
        <f ca="1">IF(ISNUMBER('R4 Variations'!D413),+'R4 Variations'!D413*LU_Escalation,0)</f>
        <v>0</v>
      </c>
      <c r="E413" s="820">
        <f ca="1">IF(ISNUMBER('R4 Variations'!E413),+'R4 Variations'!E413*LU_Escalation,0)</f>
        <v>0</v>
      </c>
      <c r="F413" s="489">
        <f ca="1">IF(ISNUMBER('R4 Variations'!F413),+'R4 Variations'!F413*LU_Escalation,0)</f>
        <v>0</v>
      </c>
      <c r="G413" s="489">
        <f ca="1">IF(ISNUMBER('R4 Variations'!G413),+'R4 Variations'!G413*LU_Escalation,0)</f>
        <v>0</v>
      </c>
      <c r="H413" s="489">
        <f ca="1">IF(ISNUMBER('R4 Variations'!H413),+'R4 Variations'!H413*LU_Escalation,0)</f>
        <v>0</v>
      </c>
      <c r="I413" s="489">
        <f ca="1">IF(ISNUMBER('R4 Variations'!I413),+'R4 Variations'!I413*LU_Escalation,0)</f>
        <v>0</v>
      </c>
      <c r="J413" s="489">
        <f ca="1">IF(ISNUMBER('R4 Variations'!J413),+'R4 Variations'!J413*LU_Escalation,0)</f>
        <v>0</v>
      </c>
      <c r="K413" s="489">
        <f ca="1">IF(ISNUMBER('R4 Variations'!K413),+'R4 Variations'!K413*LU_Escalation,0)</f>
        <v>0</v>
      </c>
      <c r="L413" s="512">
        <f ca="1">+'R4 Variations'!L413</f>
        <v>0</v>
      </c>
      <c r="M413" s="448">
        <f ca="1">+'R4 Variations'!M413</f>
        <v>0</v>
      </c>
      <c r="N413" s="448">
        <f ca="1">+'R4 Variations'!N413</f>
        <v>0</v>
      </c>
    </row>
    <row r="414" spans="1:14" x14ac:dyDescent="0.2">
      <c r="A414" s="5"/>
      <c r="B414" s="249"/>
      <c r="C414" s="383" t="str">
        <f ca="1">+'R4 Variations'!C414</f>
        <v/>
      </c>
      <c r="D414" s="489">
        <f ca="1">IF(ISNUMBER('R4 Variations'!D414),+'R4 Variations'!D414*LU_Escalation,0)</f>
        <v>0</v>
      </c>
      <c r="E414" s="820">
        <f ca="1">IF(ISNUMBER('R4 Variations'!E414),+'R4 Variations'!E414*LU_Escalation,0)</f>
        <v>0</v>
      </c>
      <c r="F414" s="489">
        <f ca="1">IF(ISNUMBER('R4 Variations'!F414),+'R4 Variations'!F414*LU_Escalation,0)</f>
        <v>0</v>
      </c>
      <c r="G414" s="489">
        <f ca="1">IF(ISNUMBER('R4 Variations'!G414),+'R4 Variations'!G414*LU_Escalation,0)</f>
        <v>0</v>
      </c>
      <c r="H414" s="489">
        <f ca="1">IF(ISNUMBER('R4 Variations'!H414),+'R4 Variations'!H414*LU_Escalation,0)</f>
        <v>0</v>
      </c>
      <c r="I414" s="489">
        <f ca="1">IF(ISNUMBER('R4 Variations'!I414),+'R4 Variations'!I414*LU_Escalation,0)</f>
        <v>0</v>
      </c>
      <c r="J414" s="489">
        <f ca="1">IF(ISNUMBER('R4 Variations'!J414),+'R4 Variations'!J414*LU_Escalation,0)</f>
        <v>0</v>
      </c>
      <c r="K414" s="489">
        <f ca="1">IF(ISNUMBER('R4 Variations'!K414),+'R4 Variations'!K414*LU_Escalation,0)</f>
        <v>0</v>
      </c>
      <c r="L414" s="512" t="str">
        <f ca="1">+'R4 Variations'!L414</f>
        <v/>
      </c>
      <c r="M414" s="448" t="str">
        <f ca="1">+'R4 Variations'!M414</f>
        <v/>
      </c>
      <c r="N414" s="448" t="str">
        <f ca="1">+'R4 Variations'!N414</f>
        <v/>
      </c>
    </row>
    <row r="415" spans="1:14" x14ac:dyDescent="0.2">
      <c r="A415" s="5"/>
      <c r="B415" s="249"/>
      <c r="C415" s="383" t="str">
        <f ca="1">+'R4 Variations'!C415</f>
        <v/>
      </c>
      <c r="D415" s="489">
        <f ca="1">IF(ISNUMBER('R4 Variations'!D415),+'R4 Variations'!D415*LU_Escalation,0)</f>
        <v>0</v>
      </c>
      <c r="E415" s="820">
        <f ca="1">IF(ISNUMBER('R4 Variations'!E415),+'R4 Variations'!E415*LU_Escalation,0)</f>
        <v>0</v>
      </c>
      <c r="F415" s="489">
        <f ca="1">IF(ISNUMBER('R4 Variations'!F415),+'R4 Variations'!F415*LU_Escalation,0)</f>
        <v>0</v>
      </c>
      <c r="G415" s="489">
        <f ca="1">IF(ISNUMBER('R4 Variations'!G415),+'R4 Variations'!G415*LU_Escalation,0)</f>
        <v>0</v>
      </c>
      <c r="H415" s="489">
        <f ca="1">IF(ISNUMBER('R4 Variations'!H415),+'R4 Variations'!H415*LU_Escalation,0)</f>
        <v>0</v>
      </c>
      <c r="I415" s="489">
        <f ca="1">IF(ISNUMBER('R4 Variations'!I415),+'R4 Variations'!I415*LU_Escalation,0)</f>
        <v>0</v>
      </c>
      <c r="J415" s="489">
        <f ca="1">IF(ISNUMBER('R4 Variations'!J415),+'R4 Variations'!J415*LU_Escalation,0)</f>
        <v>0</v>
      </c>
      <c r="K415" s="489">
        <f ca="1">IF(ISNUMBER('R4 Variations'!K415),+'R4 Variations'!K415*LU_Escalation,0)</f>
        <v>0</v>
      </c>
      <c r="L415" s="512" t="str">
        <f ca="1">+'R4 Variations'!L415</f>
        <v/>
      </c>
      <c r="M415" s="448" t="str">
        <f ca="1">+'R4 Variations'!M415</f>
        <v/>
      </c>
      <c r="N415" s="448" t="str">
        <f ca="1">+'R4 Variations'!N415</f>
        <v/>
      </c>
    </row>
    <row r="416" spans="1:14" x14ac:dyDescent="0.2">
      <c r="A416" s="5"/>
      <c r="B416" s="249"/>
      <c r="C416" s="383" t="str">
        <f ca="1">+'R4 Variations'!C416</f>
        <v/>
      </c>
      <c r="D416" s="489">
        <f ca="1">IF(ISNUMBER('R4 Variations'!D416),+'R4 Variations'!D416*LU_Escalation,0)</f>
        <v>0</v>
      </c>
      <c r="E416" s="820">
        <f ca="1">IF(ISNUMBER('R4 Variations'!E416),+'R4 Variations'!E416*LU_Escalation,0)</f>
        <v>0</v>
      </c>
      <c r="F416" s="489">
        <f ca="1">IF(ISNUMBER('R4 Variations'!F416),+'R4 Variations'!F416*LU_Escalation,0)</f>
        <v>0</v>
      </c>
      <c r="G416" s="489">
        <f ca="1">IF(ISNUMBER('R4 Variations'!G416),+'R4 Variations'!G416*LU_Escalation,0)</f>
        <v>0</v>
      </c>
      <c r="H416" s="489">
        <f ca="1">IF(ISNUMBER('R4 Variations'!H416),+'R4 Variations'!H416*LU_Escalation,0)</f>
        <v>0</v>
      </c>
      <c r="I416" s="489">
        <f ca="1">IF(ISNUMBER('R4 Variations'!I416),+'R4 Variations'!I416*LU_Escalation,0)</f>
        <v>0</v>
      </c>
      <c r="J416" s="489">
        <f ca="1">IF(ISNUMBER('R4 Variations'!J416),+'R4 Variations'!J416*LU_Escalation,0)</f>
        <v>0</v>
      </c>
      <c r="K416" s="489">
        <f ca="1">IF(ISNUMBER('R4 Variations'!K416),+'R4 Variations'!K416*LU_Escalation,0)</f>
        <v>0</v>
      </c>
      <c r="L416" s="512" t="str">
        <f ca="1">+'R4 Variations'!L416</f>
        <v/>
      </c>
      <c r="M416" s="448" t="str">
        <f ca="1">+'R4 Variations'!M416</f>
        <v/>
      </c>
      <c r="N416" s="448" t="str">
        <f ca="1">+'R4 Variations'!N416</f>
        <v/>
      </c>
    </row>
    <row r="417" spans="1:14" x14ac:dyDescent="0.2">
      <c r="A417" s="5"/>
      <c r="B417" s="249"/>
      <c r="C417" s="383" t="str">
        <f ca="1">+'R4 Variations'!C417</f>
        <v/>
      </c>
      <c r="D417" s="489">
        <f ca="1">IF(ISNUMBER('R4 Variations'!D417),+'R4 Variations'!D417*LU_Escalation,0)</f>
        <v>0</v>
      </c>
      <c r="E417" s="820">
        <f ca="1">IF(ISNUMBER('R4 Variations'!E417),+'R4 Variations'!E417*LU_Escalation,0)</f>
        <v>0</v>
      </c>
      <c r="F417" s="489">
        <f ca="1">IF(ISNUMBER('R4 Variations'!F417),+'R4 Variations'!F417*LU_Escalation,0)</f>
        <v>0</v>
      </c>
      <c r="G417" s="489">
        <f ca="1">IF(ISNUMBER('R4 Variations'!G417),+'R4 Variations'!G417*LU_Escalation,0)</f>
        <v>0</v>
      </c>
      <c r="H417" s="489">
        <f ca="1">IF(ISNUMBER('R4 Variations'!H417),+'R4 Variations'!H417*LU_Escalation,0)</f>
        <v>0</v>
      </c>
      <c r="I417" s="489">
        <f ca="1">IF(ISNUMBER('R4 Variations'!I417),+'R4 Variations'!I417*LU_Escalation,0)</f>
        <v>0</v>
      </c>
      <c r="J417" s="489">
        <f ca="1">IF(ISNUMBER('R4 Variations'!J417),+'R4 Variations'!J417*LU_Escalation,0)</f>
        <v>0</v>
      </c>
      <c r="K417" s="489">
        <f ca="1">IF(ISNUMBER('R4 Variations'!K417),+'R4 Variations'!K417*LU_Escalation,0)</f>
        <v>0</v>
      </c>
      <c r="L417" s="512" t="str">
        <f ca="1">+'R4 Variations'!L417</f>
        <v/>
      </c>
      <c r="M417" s="448" t="str">
        <f ca="1">+'R4 Variations'!M417</f>
        <v/>
      </c>
      <c r="N417" s="448" t="str">
        <f ca="1">+'R4 Variations'!N417</f>
        <v/>
      </c>
    </row>
    <row r="418" spans="1:14" x14ac:dyDescent="0.2">
      <c r="B418" s="249"/>
      <c r="C418" s="383" t="str">
        <f ca="1">+'R4 Variations'!C418</f>
        <v/>
      </c>
      <c r="D418" s="489">
        <f ca="1">IF(ISNUMBER('R4 Variations'!D418),+'R4 Variations'!D418*LU_Escalation,0)</f>
        <v>0</v>
      </c>
      <c r="E418" s="820">
        <f ca="1">IF(ISNUMBER('R4 Variations'!E418),+'R4 Variations'!E418*LU_Escalation,0)</f>
        <v>0</v>
      </c>
      <c r="F418" s="489">
        <f ca="1">IF(ISNUMBER('R4 Variations'!F418),+'R4 Variations'!F418*LU_Escalation,0)</f>
        <v>0</v>
      </c>
      <c r="G418" s="489">
        <f ca="1">IF(ISNUMBER('R4 Variations'!G418),+'R4 Variations'!G418*LU_Escalation,0)</f>
        <v>0</v>
      </c>
      <c r="H418" s="489">
        <f ca="1">IF(ISNUMBER('R4 Variations'!H418),+'R4 Variations'!H418*LU_Escalation,0)</f>
        <v>0</v>
      </c>
      <c r="I418" s="489">
        <f ca="1">IF(ISNUMBER('R4 Variations'!I418),+'R4 Variations'!I418*LU_Escalation,0)</f>
        <v>0</v>
      </c>
      <c r="J418" s="489">
        <f ca="1">IF(ISNUMBER('R4 Variations'!J418),+'R4 Variations'!J418*LU_Escalation,0)</f>
        <v>0</v>
      </c>
      <c r="K418" s="489">
        <f ca="1">IF(ISNUMBER('R4 Variations'!K418),+'R4 Variations'!K418*LU_Escalation,0)</f>
        <v>0</v>
      </c>
      <c r="L418" s="512" t="str">
        <f ca="1">+'R4 Variations'!L418</f>
        <v/>
      </c>
      <c r="M418" s="448" t="str">
        <f ca="1">+'R4 Variations'!M418</f>
        <v/>
      </c>
      <c r="N418" s="448" t="str">
        <f ca="1">+'R4 Variations'!N418</f>
        <v/>
      </c>
    </row>
    <row r="419" spans="1:14" x14ac:dyDescent="0.2">
      <c r="B419" s="249"/>
      <c r="C419" s="383" t="str">
        <f ca="1">+'R4 Variations'!C419</f>
        <v/>
      </c>
      <c r="D419" s="489">
        <f ca="1">IF(ISNUMBER('R4 Variations'!D419),+'R4 Variations'!D419*LU_Escalation,0)</f>
        <v>0</v>
      </c>
      <c r="E419" s="820">
        <f ca="1">IF(ISNUMBER('R4 Variations'!E419),+'R4 Variations'!E419*LU_Escalation,0)</f>
        <v>0</v>
      </c>
      <c r="F419" s="489">
        <f ca="1">IF(ISNUMBER('R4 Variations'!F419),+'R4 Variations'!F419*LU_Escalation,0)</f>
        <v>0</v>
      </c>
      <c r="G419" s="489">
        <f ca="1">IF(ISNUMBER('R4 Variations'!G419),+'R4 Variations'!G419*LU_Escalation,0)</f>
        <v>0</v>
      </c>
      <c r="H419" s="489">
        <f ca="1">IF(ISNUMBER('R4 Variations'!H419),+'R4 Variations'!H419*LU_Escalation,0)</f>
        <v>0</v>
      </c>
      <c r="I419" s="489">
        <f ca="1">IF(ISNUMBER('R4 Variations'!I419),+'R4 Variations'!I419*LU_Escalation,0)</f>
        <v>0</v>
      </c>
      <c r="J419" s="489">
        <f ca="1">IF(ISNUMBER('R4 Variations'!J419),+'R4 Variations'!J419*LU_Escalation,0)</f>
        <v>0</v>
      </c>
      <c r="K419" s="489">
        <f ca="1">IF(ISNUMBER('R4 Variations'!K419),+'R4 Variations'!K419*LU_Escalation,0)</f>
        <v>0</v>
      </c>
      <c r="L419" s="512" t="str">
        <f ca="1">+'R4 Variations'!L419</f>
        <v/>
      </c>
      <c r="M419" s="448" t="str">
        <f ca="1">+'R4 Variations'!M419</f>
        <v/>
      </c>
      <c r="N419" s="448" t="str">
        <f ca="1">+'R4 Variations'!N419</f>
        <v/>
      </c>
    </row>
    <row r="420" spans="1:14" x14ac:dyDescent="0.2">
      <c r="B420" s="249"/>
      <c r="C420" s="383" t="str">
        <f ca="1">+'R4 Variations'!C420</f>
        <v/>
      </c>
      <c r="D420" s="489">
        <f ca="1">IF(ISNUMBER('R4 Variations'!D420),+'R4 Variations'!D420*LU_Escalation,0)</f>
        <v>0</v>
      </c>
      <c r="E420" s="820">
        <f ca="1">IF(ISNUMBER('R4 Variations'!E420),+'R4 Variations'!E420*LU_Escalation,0)</f>
        <v>0</v>
      </c>
      <c r="F420" s="489">
        <f ca="1">IF(ISNUMBER('R4 Variations'!F420),+'R4 Variations'!F420*LU_Escalation,0)</f>
        <v>0</v>
      </c>
      <c r="G420" s="489">
        <f ca="1">IF(ISNUMBER('R4 Variations'!G420),+'R4 Variations'!G420*LU_Escalation,0)</f>
        <v>0</v>
      </c>
      <c r="H420" s="489">
        <f ca="1">IF(ISNUMBER('R4 Variations'!H420),+'R4 Variations'!H420*LU_Escalation,0)</f>
        <v>0</v>
      </c>
      <c r="I420" s="489">
        <f ca="1">IF(ISNUMBER('R4 Variations'!I420),+'R4 Variations'!I420*LU_Escalation,0)</f>
        <v>0</v>
      </c>
      <c r="J420" s="489">
        <f ca="1">IF(ISNUMBER('R4 Variations'!J420),+'R4 Variations'!J420*LU_Escalation,0)</f>
        <v>0</v>
      </c>
      <c r="K420" s="489">
        <f ca="1">IF(ISNUMBER('R4 Variations'!K420),+'R4 Variations'!K420*LU_Escalation,0)</f>
        <v>0</v>
      </c>
      <c r="L420" s="512" t="str">
        <f ca="1">+'R4 Variations'!L420</f>
        <v/>
      </c>
      <c r="M420" s="448" t="str">
        <f ca="1">+'R4 Variations'!M420</f>
        <v/>
      </c>
      <c r="N420" s="448" t="str">
        <f ca="1">+'R4 Variations'!N420</f>
        <v/>
      </c>
    </row>
    <row r="421" spans="1:14" x14ac:dyDescent="0.2">
      <c r="B421" s="249"/>
      <c r="C421" s="383" t="str">
        <f ca="1">+'R4 Variations'!C421</f>
        <v/>
      </c>
      <c r="D421" s="489">
        <f ca="1">IF(ISNUMBER('R4 Variations'!D421),+'R4 Variations'!D421*LU_Escalation,0)</f>
        <v>0</v>
      </c>
      <c r="E421" s="820">
        <f ca="1">IF(ISNUMBER('R4 Variations'!E421),+'R4 Variations'!E421*LU_Escalation,0)</f>
        <v>0</v>
      </c>
      <c r="F421" s="489">
        <f ca="1">IF(ISNUMBER('R4 Variations'!F421),+'R4 Variations'!F421*LU_Escalation,0)</f>
        <v>0</v>
      </c>
      <c r="G421" s="489">
        <f ca="1">IF(ISNUMBER('R4 Variations'!G421),+'R4 Variations'!G421*LU_Escalation,0)</f>
        <v>0</v>
      </c>
      <c r="H421" s="489">
        <f ca="1">IF(ISNUMBER('R4 Variations'!H421),+'R4 Variations'!H421*LU_Escalation,0)</f>
        <v>0</v>
      </c>
      <c r="I421" s="489">
        <f ca="1">IF(ISNUMBER('R4 Variations'!I421),+'R4 Variations'!I421*LU_Escalation,0)</f>
        <v>0</v>
      </c>
      <c r="J421" s="489">
        <f ca="1">IF(ISNUMBER('R4 Variations'!J421),+'R4 Variations'!J421*LU_Escalation,0)</f>
        <v>0</v>
      </c>
      <c r="K421" s="489">
        <f ca="1">IF(ISNUMBER('R4 Variations'!K421),+'R4 Variations'!K421*LU_Escalation,0)</f>
        <v>0</v>
      </c>
      <c r="L421" s="512" t="str">
        <f ca="1">+'R4 Variations'!L421</f>
        <v/>
      </c>
      <c r="M421" s="448" t="str">
        <f ca="1">+'R4 Variations'!M421</f>
        <v/>
      </c>
      <c r="N421" s="448" t="str">
        <f ca="1">+'R4 Variations'!N421</f>
        <v/>
      </c>
    </row>
    <row r="422" spans="1:14" x14ac:dyDescent="0.2">
      <c r="B422" s="249"/>
      <c r="C422" s="383" t="str">
        <f ca="1">+'R4 Variations'!C422</f>
        <v/>
      </c>
      <c r="D422" s="489">
        <f ca="1">IF(ISNUMBER('R4 Variations'!D422),+'R4 Variations'!D422*LU_Escalation,0)</f>
        <v>0</v>
      </c>
      <c r="E422" s="820">
        <f ca="1">IF(ISNUMBER('R4 Variations'!E422),+'R4 Variations'!E422*LU_Escalation,0)</f>
        <v>0</v>
      </c>
      <c r="F422" s="489">
        <f ca="1">IF(ISNUMBER('R4 Variations'!F422),+'R4 Variations'!F422*LU_Escalation,0)</f>
        <v>0</v>
      </c>
      <c r="G422" s="489">
        <f ca="1">IF(ISNUMBER('R4 Variations'!G422),+'R4 Variations'!G422*LU_Escalation,0)</f>
        <v>0</v>
      </c>
      <c r="H422" s="489">
        <f ca="1">IF(ISNUMBER('R4 Variations'!H422),+'R4 Variations'!H422*LU_Escalation,0)</f>
        <v>0</v>
      </c>
      <c r="I422" s="489">
        <f ca="1">IF(ISNUMBER('R4 Variations'!I422),+'R4 Variations'!I422*LU_Escalation,0)</f>
        <v>0</v>
      </c>
      <c r="J422" s="489">
        <f ca="1">IF(ISNUMBER('R4 Variations'!J422),+'R4 Variations'!J422*LU_Escalation,0)</f>
        <v>0</v>
      </c>
      <c r="K422" s="489">
        <f ca="1">IF(ISNUMBER('R4 Variations'!K422),+'R4 Variations'!K422*LU_Escalation,0)</f>
        <v>0</v>
      </c>
      <c r="L422" s="512" t="str">
        <f ca="1">+'R4 Variations'!L422</f>
        <v/>
      </c>
      <c r="M422" s="448" t="str">
        <f ca="1">+'R4 Variations'!M422</f>
        <v/>
      </c>
      <c r="N422" s="448" t="str">
        <f ca="1">+'R4 Variations'!N422</f>
        <v/>
      </c>
    </row>
    <row r="423" spans="1:14" x14ac:dyDescent="0.2">
      <c r="B423" s="249"/>
      <c r="C423" s="15"/>
      <c r="D423" s="489"/>
      <c r="E423" s="505"/>
      <c r="F423" s="489"/>
      <c r="G423" s="490"/>
      <c r="H423" s="490"/>
      <c r="I423" s="490"/>
      <c r="J423" s="490"/>
      <c r="K423" s="505"/>
      <c r="L423" s="512"/>
      <c r="M423" s="448"/>
      <c r="N423" s="448"/>
    </row>
    <row r="424" spans="1:14" x14ac:dyDescent="0.2">
      <c r="A424" s="5"/>
      <c r="B424" s="249" t="str">
        <f ca="1">+'I-4 History'!B318</f>
        <v>A-11</v>
      </c>
      <c r="C424" s="14" t="str">
        <f ca="1">+'I-4 History'!C318</f>
        <v>Taxation – Specific Allocation</v>
      </c>
      <c r="D424" s="489"/>
      <c r="E424" s="505"/>
      <c r="F424" s="489"/>
      <c r="G424" s="490"/>
      <c r="H424" s="490"/>
      <c r="I424" s="490"/>
      <c r="J424" s="490"/>
      <c r="K424" s="505"/>
      <c r="L424" s="512"/>
      <c r="M424" s="448"/>
      <c r="N424" s="448"/>
    </row>
    <row r="425" spans="1:14" x14ac:dyDescent="0.2">
      <c r="A425" s="5"/>
      <c r="B425" s="249"/>
      <c r="C425" s="383" t="str">
        <f ca="1">+'R4 Variations'!C425</f>
        <v>Step Change</v>
      </c>
      <c r="D425" s="489">
        <f ca="1">IF(ISNUMBER('R4 Variations'!D425),+'R4 Variations'!D425*LU_Escalation,0)</f>
        <v>0</v>
      </c>
      <c r="E425" s="820">
        <f ca="1">IF(ISNUMBER('R4 Variations'!E425),+'R4 Variations'!E425*LU_Escalation,0)</f>
        <v>0</v>
      </c>
      <c r="F425" s="489">
        <f ca="1">IF(ISNUMBER('R4 Variations'!F425),+'R4 Variations'!F425*LU_Escalation,0)</f>
        <v>0</v>
      </c>
      <c r="G425" s="489">
        <f ca="1">IF(ISNUMBER('R4 Variations'!G425),+'R4 Variations'!G425*LU_Escalation,0)</f>
        <v>0</v>
      </c>
      <c r="H425" s="489">
        <f ca="1">IF(ISNUMBER('R4 Variations'!H425),+'R4 Variations'!H425*LU_Escalation,0)</f>
        <v>0</v>
      </c>
      <c r="I425" s="489">
        <f ca="1">IF(ISNUMBER('R4 Variations'!I425),+'R4 Variations'!I425*LU_Escalation,0)</f>
        <v>0</v>
      </c>
      <c r="J425" s="489">
        <f ca="1">IF(ISNUMBER('R4 Variations'!J425),+'R4 Variations'!J425*LU_Escalation,0)</f>
        <v>0</v>
      </c>
      <c r="K425" s="489">
        <f ca="1">IF(ISNUMBER('R4 Variations'!K425),+'R4 Variations'!K425*LU_Escalation,0)</f>
        <v>0</v>
      </c>
      <c r="L425" s="512">
        <f ca="1">+'R4 Variations'!L425</f>
        <v>0</v>
      </c>
      <c r="M425" s="448">
        <f ca="1">+'R4 Variations'!M425</f>
        <v>0</v>
      </c>
      <c r="N425" s="448">
        <f ca="1">+'R4 Variations'!N425</f>
        <v>0</v>
      </c>
    </row>
    <row r="426" spans="1:14" x14ac:dyDescent="0.2">
      <c r="A426" s="5"/>
      <c r="B426" s="249"/>
      <c r="C426" s="383" t="str">
        <f ca="1">+'R4 Variations'!C426</f>
        <v/>
      </c>
      <c r="D426" s="489">
        <f ca="1">IF(ISNUMBER('R4 Variations'!D426),+'R4 Variations'!D426*LU_Escalation,0)</f>
        <v>0</v>
      </c>
      <c r="E426" s="820">
        <f ca="1">IF(ISNUMBER('R4 Variations'!E426),+'R4 Variations'!E426*LU_Escalation,0)</f>
        <v>0</v>
      </c>
      <c r="F426" s="489">
        <f ca="1">IF(ISNUMBER('R4 Variations'!F426),+'R4 Variations'!F426*LU_Escalation,0)</f>
        <v>0</v>
      </c>
      <c r="G426" s="489">
        <f ca="1">IF(ISNUMBER('R4 Variations'!G426),+'R4 Variations'!G426*LU_Escalation,0)</f>
        <v>0</v>
      </c>
      <c r="H426" s="489">
        <f ca="1">IF(ISNUMBER('R4 Variations'!H426),+'R4 Variations'!H426*LU_Escalation,0)</f>
        <v>0</v>
      </c>
      <c r="I426" s="489">
        <f ca="1">IF(ISNUMBER('R4 Variations'!I426),+'R4 Variations'!I426*LU_Escalation,0)</f>
        <v>0</v>
      </c>
      <c r="J426" s="489">
        <f ca="1">IF(ISNUMBER('R4 Variations'!J426),+'R4 Variations'!J426*LU_Escalation,0)</f>
        <v>0</v>
      </c>
      <c r="K426" s="489">
        <f ca="1">IF(ISNUMBER('R4 Variations'!K426),+'R4 Variations'!K426*LU_Escalation,0)</f>
        <v>0</v>
      </c>
      <c r="L426" s="512" t="str">
        <f ca="1">+'R4 Variations'!L426</f>
        <v/>
      </c>
      <c r="M426" s="448" t="str">
        <f ca="1">+'R4 Variations'!M426</f>
        <v/>
      </c>
      <c r="N426" s="448" t="str">
        <f ca="1">+'R4 Variations'!N426</f>
        <v/>
      </c>
    </row>
    <row r="427" spans="1:14" x14ac:dyDescent="0.2">
      <c r="A427" s="5"/>
      <c r="B427" s="249"/>
      <c r="C427" s="383" t="str">
        <f ca="1">+'R4 Variations'!C427</f>
        <v/>
      </c>
      <c r="D427" s="489">
        <f ca="1">IF(ISNUMBER('R4 Variations'!D427),+'R4 Variations'!D427*LU_Escalation,0)</f>
        <v>0</v>
      </c>
      <c r="E427" s="820">
        <f ca="1">IF(ISNUMBER('R4 Variations'!E427),+'R4 Variations'!E427*LU_Escalation,0)</f>
        <v>0</v>
      </c>
      <c r="F427" s="489">
        <f ca="1">IF(ISNUMBER('R4 Variations'!F427),+'R4 Variations'!F427*LU_Escalation,0)</f>
        <v>0</v>
      </c>
      <c r="G427" s="489">
        <f ca="1">IF(ISNUMBER('R4 Variations'!G427),+'R4 Variations'!G427*LU_Escalation,0)</f>
        <v>0</v>
      </c>
      <c r="H427" s="489">
        <f ca="1">IF(ISNUMBER('R4 Variations'!H427),+'R4 Variations'!H427*LU_Escalation,0)</f>
        <v>0</v>
      </c>
      <c r="I427" s="489">
        <f ca="1">IF(ISNUMBER('R4 Variations'!I427),+'R4 Variations'!I427*LU_Escalation,0)</f>
        <v>0</v>
      </c>
      <c r="J427" s="489">
        <f ca="1">IF(ISNUMBER('R4 Variations'!J427),+'R4 Variations'!J427*LU_Escalation,0)</f>
        <v>0</v>
      </c>
      <c r="K427" s="489">
        <f ca="1">IF(ISNUMBER('R4 Variations'!K427),+'R4 Variations'!K427*LU_Escalation,0)</f>
        <v>0</v>
      </c>
      <c r="L427" s="512" t="str">
        <f ca="1">+'R4 Variations'!L427</f>
        <v/>
      </c>
      <c r="M427" s="448" t="str">
        <f ca="1">+'R4 Variations'!M427</f>
        <v/>
      </c>
      <c r="N427" s="448" t="str">
        <f ca="1">+'R4 Variations'!N427</f>
        <v/>
      </c>
    </row>
    <row r="428" spans="1:14" x14ac:dyDescent="0.2">
      <c r="A428" s="5"/>
      <c r="B428" s="249"/>
      <c r="C428" s="383" t="str">
        <f ca="1">+'R4 Variations'!C428</f>
        <v/>
      </c>
      <c r="D428" s="489">
        <f ca="1">IF(ISNUMBER('R4 Variations'!D428),+'R4 Variations'!D428*LU_Escalation,0)</f>
        <v>0</v>
      </c>
      <c r="E428" s="820">
        <f ca="1">IF(ISNUMBER('R4 Variations'!E428),+'R4 Variations'!E428*LU_Escalation,0)</f>
        <v>0</v>
      </c>
      <c r="F428" s="489">
        <f ca="1">IF(ISNUMBER('R4 Variations'!F428),+'R4 Variations'!F428*LU_Escalation,0)</f>
        <v>0</v>
      </c>
      <c r="G428" s="489">
        <f ca="1">IF(ISNUMBER('R4 Variations'!G428),+'R4 Variations'!G428*LU_Escalation,0)</f>
        <v>0</v>
      </c>
      <c r="H428" s="489">
        <f ca="1">IF(ISNUMBER('R4 Variations'!H428),+'R4 Variations'!H428*LU_Escalation,0)</f>
        <v>0</v>
      </c>
      <c r="I428" s="489">
        <f ca="1">IF(ISNUMBER('R4 Variations'!I428),+'R4 Variations'!I428*LU_Escalation,0)</f>
        <v>0</v>
      </c>
      <c r="J428" s="489">
        <f ca="1">IF(ISNUMBER('R4 Variations'!J428),+'R4 Variations'!J428*LU_Escalation,0)</f>
        <v>0</v>
      </c>
      <c r="K428" s="489">
        <f ca="1">IF(ISNUMBER('R4 Variations'!K428),+'R4 Variations'!K428*LU_Escalation,0)</f>
        <v>0</v>
      </c>
      <c r="L428" s="512" t="str">
        <f ca="1">+'R4 Variations'!L428</f>
        <v/>
      </c>
      <c r="M428" s="448" t="str">
        <f ca="1">+'R4 Variations'!M428</f>
        <v/>
      </c>
      <c r="N428" s="448" t="str">
        <f ca="1">+'R4 Variations'!N428</f>
        <v/>
      </c>
    </row>
    <row r="429" spans="1:14" x14ac:dyDescent="0.2">
      <c r="A429" s="5"/>
      <c r="B429" s="249"/>
      <c r="C429" s="383" t="str">
        <f ca="1">+'R4 Variations'!C429</f>
        <v/>
      </c>
      <c r="D429" s="489">
        <f ca="1">IF(ISNUMBER('R4 Variations'!D429),+'R4 Variations'!D429*LU_Escalation,0)</f>
        <v>0</v>
      </c>
      <c r="E429" s="820">
        <f ca="1">IF(ISNUMBER('R4 Variations'!E429),+'R4 Variations'!E429*LU_Escalation,0)</f>
        <v>0</v>
      </c>
      <c r="F429" s="489">
        <f ca="1">IF(ISNUMBER('R4 Variations'!F429),+'R4 Variations'!F429*LU_Escalation,0)</f>
        <v>0</v>
      </c>
      <c r="G429" s="489">
        <f ca="1">IF(ISNUMBER('R4 Variations'!G429),+'R4 Variations'!G429*LU_Escalation,0)</f>
        <v>0</v>
      </c>
      <c r="H429" s="489">
        <f ca="1">IF(ISNUMBER('R4 Variations'!H429),+'R4 Variations'!H429*LU_Escalation,0)</f>
        <v>0</v>
      </c>
      <c r="I429" s="489">
        <f ca="1">IF(ISNUMBER('R4 Variations'!I429),+'R4 Variations'!I429*LU_Escalation,0)</f>
        <v>0</v>
      </c>
      <c r="J429" s="489">
        <f ca="1">IF(ISNUMBER('R4 Variations'!J429),+'R4 Variations'!J429*LU_Escalation,0)</f>
        <v>0</v>
      </c>
      <c r="K429" s="489">
        <f ca="1">IF(ISNUMBER('R4 Variations'!K429),+'R4 Variations'!K429*LU_Escalation,0)</f>
        <v>0</v>
      </c>
      <c r="L429" s="512" t="str">
        <f ca="1">+'R4 Variations'!L429</f>
        <v/>
      </c>
      <c r="M429" s="448" t="str">
        <f ca="1">+'R4 Variations'!M429</f>
        <v/>
      </c>
      <c r="N429" s="448" t="str">
        <f ca="1">+'R4 Variations'!N429</f>
        <v/>
      </c>
    </row>
    <row r="430" spans="1:14" x14ac:dyDescent="0.2">
      <c r="A430" s="5"/>
      <c r="B430" s="249"/>
      <c r="C430" s="383" t="str">
        <f ca="1">+'R4 Variations'!C430</f>
        <v/>
      </c>
      <c r="D430" s="489">
        <f ca="1">IF(ISNUMBER('R4 Variations'!D430),+'R4 Variations'!D430*LU_Escalation,0)</f>
        <v>0</v>
      </c>
      <c r="E430" s="820">
        <f ca="1">IF(ISNUMBER('R4 Variations'!E430),+'R4 Variations'!E430*LU_Escalation,0)</f>
        <v>0</v>
      </c>
      <c r="F430" s="489">
        <f ca="1">IF(ISNUMBER('R4 Variations'!F430),+'R4 Variations'!F430*LU_Escalation,0)</f>
        <v>0</v>
      </c>
      <c r="G430" s="489">
        <f ca="1">IF(ISNUMBER('R4 Variations'!G430),+'R4 Variations'!G430*LU_Escalation,0)</f>
        <v>0</v>
      </c>
      <c r="H430" s="489">
        <f ca="1">IF(ISNUMBER('R4 Variations'!H430),+'R4 Variations'!H430*LU_Escalation,0)</f>
        <v>0</v>
      </c>
      <c r="I430" s="489">
        <f ca="1">IF(ISNUMBER('R4 Variations'!I430),+'R4 Variations'!I430*LU_Escalation,0)</f>
        <v>0</v>
      </c>
      <c r="J430" s="489">
        <f ca="1">IF(ISNUMBER('R4 Variations'!J430),+'R4 Variations'!J430*LU_Escalation,0)</f>
        <v>0</v>
      </c>
      <c r="K430" s="489">
        <f ca="1">IF(ISNUMBER('R4 Variations'!K430),+'R4 Variations'!K430*LU_Escalation,0)</f>
        <v>0</v>
      </c>
      <c r="L430" s="512" t="str">
        <f ca="1">+'R4 Variations'!L430</f>
        <v/>
      </c>
      <c r="M430" s="448" t="str">
        <f ca="1">+'R4 Variations'!M430</f>
        <v/>
      </c>
      <c r="N430" s="448" t="str">
        <f ca="1">+'R4 Variations'!N430</f>
        <v/>
      </c>
    </row>
    <row r="431" spans="1:14" x14ac:dyDescent="0.2">
      <c r="A431" s="5"/>
      <c r="B431" s="249"/>
      <c r="C431" s="383" t="str">
        <f ca="1">+'R4 Variations'!C431</f>
        <v/>
      </c>
      <c r="D431" s="489">
        <f ca="1">IF(ISNUMBER('R4 Variations'!D431),+'R4 Variations'!D431*LU_Escalation,0)</f>
        <v>0</v>
      </c>
      <c r="E431" s="820">
        <f ca="1">IF(ISNUMBER('R4 Variations'!E431),+'R4 Variations'!E431*LU_Escalation,0)</f>
        <v>0</v>
      </c>
      <c r="F431" s="489">
        <f ca="1">IF(ISNUMBER('R4 Variations'!F431),+'R4 Variations'!F431*LU_Escalation,0)</f>
        <v>0</v>
      </c>
      <c r="G431" s="489">
        <f ca="1">IF(ISNUMBER('R4 Variations'!G431),+'R4 Variations'!G431*LU_Escalation,0)</f>
        <v>0</v>
      </c>
      <c r="H431" s="489">
        <f ca="1">IF(ISNUMBER('R4 Variations'!H431),+'R4 Variations'!H431*LU_Escalation,0)</f>
        <v>0</v>
      </c>
      <c r="I431" s="489">
        <f ca="1">IF(ISNUMBER('R4 Variations'!I431),+'R4 Variations'!I431*LU_Escalation,0)</f>
        <v>0</v>
      </c>
      <c r="J431" s="489">
        <f ca="1">IF(ISNUMBER('R4 Variations'!J431),+'R4 Variations'!J431*LU_Escalation,0)</f>
        <v>0</v>
      </c>
      <c r="K431" s="489">
        <f ca="1">IF(ISNUMBER('R4 Variations'!K431),+'R4 Variations'!K431*LU_Escalation,0)</f>
        <v>0</v>
      </c>
      <c r="L431" s="512" t="str">
        <f ca="1">+'R4 Variations'!L431</f>
        <v/>
      </c>
      <c r="M431" s="448" t="str">
        <f ca="1">+'R4 Variations'!M431</f>
        <v/>
      </c>
      <c r="N431" s="448" t="str">
        <f ca="1">+'R4 Variations'!N431</f>
        <v/>
      </c>
    </row>
    <row r="432" spans="1:14" x14ac:dyDescent="0.2">
      <c r="A432" s="5"/>
      <c r="B432" s="249"/>
      <c r="C432" s="383" t="str">
        <f ca="1">+'R4 Variations'!C432</f>
        <v/>
      </c>
      <c r="D432" s="489">
        <f ca="1">IF(ISNUMBER('R4 Variations'!D432),+'R4 Variations'!D432*LU_Escalation,0)</f>
        <v>0</v>
      </c>
      <c r="E432" s="820">
        <f ca="1">IF(ISNUMBER('R4 Variations'!E432),+'R4 Variations'!E432*LU_Escalation,0)</f>
        <v>0</v>
      </c>
      <c r="F432" s="489">
        <f ca="1">IF(ISNUMBER('R4 Variations'!F432),+'R4 Variations'!F432*LU_Escalation,0)</f>
        <v>0</v>
      </c>
      <c r="G432" s="489">
        <f ca="1">IF(ISNUMBER('R4 Variations'!G432),+'R4 Variations'!G432*LU_Escalation,0)</f>
        <v>0</v>
      </c>
      <c r="H432" s="489">
        <f ca="1">IF(ISNUMBER('R4 Variations'!H432),+'R4 Variations'!H432*LU_Escalation,0)</f>
        <v>0</v>
      </c>
      <c r="I432" s="489">
        <f ca="1">IF(ISNUMBER('R4 Variations'!I432),+'R4 Variations'!I432*LU_Escalation,0)</f>
        <v>0</v>
      </c>
      <c r="J432" s="489">
        <f ca="1">IF(ISNUMBER('R4 Variations'!J432),+'R4 Variations'!J432*LU_Escalation,0)</f>
        <v>0</v>
      </c>
      <c r="K432" s="489">
        <f ca="1">IF(ISNUMBER('R4 Variations'!K432),+'R4 Variations'!K432*LU_Escalation,0)</f>
        <v>0</v>
      </c>
      <c r="L432" s="512" t="str">
        <f ca="1">+'R4 Variations'!L432</f>
        <v/>
      </c>
      <c r="M432" s="448" t="str">
        <f ca="1">+'R4 Variations'!M432</f>
        <v/>
      </c>
      <c r="N432" s="448" t="str">
        <f ca="1">+'R4 Variations'!N432</f>
        <v/>
      </c>
    </row>
    <row r="433" spans="1:14" x14ac:dyDescent="0.2">
      <c r="A433" s="5"/>
      <c r="B433" s="249"/>
      <c r="C433" s="383" t="str">
        <f ca="1">+'R4 Variations'!C433</f>
        <v/>
      </c>
      <c r="D433" s="489">
        <f ca="1">IF(ISNUMBER('R4 Variations'!D433),+'R4 Variations'!D433*LU_Escalation,0)</f>
        <v>0</v>
      </c>
      <c r="E433" s="820">
        <f ca="1">IF(ISNUMBER('R4 Variations'!E433),+'R4 Variations'!E433*LU_Escalation,0)</f>
        <v>0</v>
      </c>
      <c r="F433" s="489">
        <f ca="1">IF(ISNUMBER('R4 Variations'!F433),+'R4 Variations'!F433*LU_Escalation,0)</f>
        <v>0</v>
      </c>
      <c r="G433" s="489">
        <f ca="1">IF(ISNUMBER('R4 Variations'!G433),+'R4 Variations'!G433*LU_Escalation,0)</f>
        <v>0</v>
      </c>
      <c r="H433" s="489">
        <f ca="1">IF(ISNUMBER('R4 Variations'!H433),+'R4 Variations'!H433*LU_Escalation,0)</f>
        <v>0</v>
      </c>
      <c r="I433" s="489">
        <f ca="1">IF(ISNUMBER('R4 Variations'!I433),+'R4 Variations'!I433*LU_Escalation,0)</f>
        <v>0</v>
      </c>
      <c r="J433" s="489">
        <f ca="1">IF(ISNUMBER('R4 Variations'!J433),+'R4 Variations'!J433*LU_Escalation,0)</f>
        <v>0</v>
      </c>
      <c r="K433" s="489">
        <f ca="1">IF(ISNUMBER('R4 Variations'!K433),+'R4 Variations'!K433*LU_Escalation,0)</f>
        <v>0</v>
      </c>
      <c r="L433" s="512" t="str">
        <f ca="1">+'R4 Variations'!L433</f>
        <v/>
      </c>
      <c r="M433" s="448" t="str">
        <f ca="1">+'R4 Variations'!M433</f>
        <v/>
      </c>
      <c r="N433" s="448" t="str">
        <f ca="1">+'R4 Variations'!N433</f>
        <v/>
      </c>
    </row>
    <row r="434" spans="1:14" x14ac:dyDescent="0.2">
      <c r="A434" s="5"/>
      <c r="B434" s="249"/>
      <c r="C434" s="383" t="str">
        <f ca="1">+'R4 Variations'!C434</f>
        <v/>
      </c>
      <c r="D434" s="489">
        <f ca="1">IF(ISNUMBER('R4 Variations'!D434),+'R4 Variations'!D434*LU_Escalation,0)</f>
        <v>0</v>
      </c>
      <c r="E434" s="820">
        <f ca="1">IF(ISNUMBER('R4 Variations'!E434),+'R4 Variations'!E434*LU_Escalation,0)</f>
        <v>0</v>
      </c>
      <c r="F434" s="489">
        <f ca="1">IF(ISNUMBER('R4 Variations'!F434),+'R4 Variations'!F434*LU_Escalation,0)</f>
        <v>0</v>
      </c>
      <c r="G434" s="489">
        <f ca="1">IF(ISNUMBER('R4 Variations'!G434),+'R4 Variations'!G434*LU_Escalation,0)</f>
        <v>0</v>
      </c>
      <c r="H434" s="489">
        <f ca="1">IF(ISNUMBER('R4 Variations'!H434),+'R4 Variations'!H434*LU_Escalation,0)</f>
        <v>0</v>
      </c>
      <c r="I434" s="489">
        <f ca="1">IF(ISNUMBER('R4 Variations'!I434),+'R4 Variations'!I434*LU_Escalation,0)</f>
        <v>0</v>
      </c>
      <c r="J434" s="489">
        <f ca="1">IF(ISNUMBER('R4 Variations'!J434),+'R4 Variations'!J434*LU_Escalation,0)</f>
        <v>0</v>
      </c>
      <c r="K434" s="489">
        <f ca="1">IF(ISNUMBER('R4 Variations'!K434),+'R4 Variations'!K434*LU_Escalation,0)</f>
        <v>0</v>
      </c>
      <c r="L434" s="512" t="str">
        <f ca="1">+'R4 Variations'!L434</f>
        <v/>
      </c>
      <c r="M434" s="448" t="str">
        <f ca="1">+'R4 Variations'!M434</f>
        <v/>
      </c>
      <c r="N434" s="448" t="str">
        <f ca="1">+'R4 Variations'!N434</f>
        <v/>
      </c>
    </row>
    <row r="435" spans="1:14" x14ac:dyDescent="0.2">
      <c r="A435" s="5"/>
      <c r="B435" s="249"/>
      <c r="C435" s="12"/>
      <c r="D435" s="489"/>
      <c r="E435" s="505"/>
      <c r="F435" s="489"/>
      <c r="G435" s="490"/>
      <c r="H435" s="490"/>
      <c r="I435" s="490"/>
      <c r="J435" s="490"/>
      <c r="K435" s="505"/>
      <c r="L435" s="512"/>
      <c r="M435" s="448"/>
      <c r="N435" s="448"/>
    </row>
    <row r="436" spans="1:14" x14ac:dyDescent="0.2">
      <c r="A436" s="5"/>
      <c r="B436" s="249" t="str">
        <f ca="1">+'I-4 History'!B327</f>
        <v>A-12</v>
      </c>
      <c r="C436" s="14" t="str">
        <f ca="1">+'I-4 History'!C327</f>
        <v>Corporate Finance</v>
      </c>
      <c r="D436" s="489"/>
      <c r="E436" s="505"/>
      <c r="F436" s="489"/>
      <c r="G436" s="490"/>
      <c r="H436" s="490"/>
      <c r="I436" s="490"/>
      <c r="J436" s="490"/>
      <c r="K436" s="505"/>
      <c r="L436" s="512"/>
      <c r="M436" s="448"/>
      <c r="N436" s="448"/>
    </row>
    <row r="437" spans="1:14" x14ac:dyDescent="0.2">
      <c r="A437" s="5"/>
      <c r="B437" s="249"/>
      <c r="C437" s="383" t="str">
        <f ca="1">+'R4 Variations'!C437</f>
        <v>Step Change</v>
      </c>
      <c r="D437" s="489">
        <f ca="1">IF(ISNUMBER('R4 Variations'!D437),+'R4 Variations'!D437*LU_Escalation,0)</f>
        <v>0</v>
      </c>
      <c r="E437" s="820">
        <f ca="1">IF(ISNUMBER('R4 Variations'!E437),+'R4 Variations'!E437*LU_Escalation,0)</f>
        <v>0</v>
      </c>
      <c r="F437" s="489">
        <f ca="1">IF(ISNUMBER('R4 Variations'!F437),+'R4 Variations'!F437*LU_Escalation,0)</f>
        <v>0</v>
      </c>
      <c r="G437" s="489">
        <f ca="1">IF(ISNUMBER('R4 Variations'!G437),+'R4 Variations'!G437*LU_Escalation,0)</f>
        <v>0</v>
      </c>
      <c r="H437" s="489">
        <f ca="1">IF(ISNUMBER('R4 Variations'!H437),+'R4 Variations'!H437*LU_Escalation,0)</f>
        <v>0</v>
      </c>
      <c r="I437" s="489">
        <f ca="1">IF(ISNUMBER('R4 Variations'!I437),+'R4 Variations'!I437*LU_Escalation,0)</f>
        <v>0</v>
      </c>
      <c r="J437" s="489">
        <f ca="1">IF(ISNUMBER('R4 Variations'!J437),+'R4 Variations'!J437*LU_Escalation,0)</f>
        <v>0</v>
      </c>
      <c r="K437" s="489">
        <f ca="1">IF(ISNUMBER('R4 Variations'!K437),+'R4 Variations'!K437*LU_Escalation,0)</f>
        <v>0</v>
      </c>
      <c r="L437" s="512">
        <f ca="1">+'R4 Variations'!L437</f>
        <v>0</v>
      </c>
      <c r="M437" s="448">
        <f ca="1">+'R4 Variations'!M437</f>
        <v>0</v>
      </c>
      <c r="N437" s="448">
        <f ca="1">+'R4 Variations'!N437</f>
        <v>0</v>
      </c>
    </row>
    <row r="438" spans="1:14" x14ac:dyDescent="0.2">
      <c r="A438" s="5"/>
      <c r="B438" s="249"/>
      <c r="C438" s="383" t="str">
        <f ca="1">+'R4 Variations'!C438</f>
        <v/>
      </c>
      <c r="D438" s="489">
        <f ca="1">IF(ISNUMBER('R4 Variations'!D438),+'R4 Variations'!D438*LU_Escalation,0)</f>
        <v>0</v>
      </c>
      <c r="E438" s="820">
        <f ca="1">IF(ISNUMBER('R4 Variations'!E438),+'R4 Variations'!E438*LU_Escalation,0)</f>
        <v>0</v>
      </c>
      <c r="F438" s="489">
        <f ca="1">IF(ISNUMBER('R4 Variations'!F438),+'R4 Variations'!F438*LU_Escalation,0)</f>
        <v>0</v>
      </c>
      <c r="G438" s="489">
        <f ca="1">IF(ISNUMBER('R4 Variations'!G438),+'R4 Variations'!G438*LU_Escalation,0)</f>
        <v>0</v>
      </c>
      <c r="H438" s="489">
        <f ca="1">IF(ISNUMBER('R4 Variations'!H438),+'R4 Variations'!H438*LU_Escalation,0)</f>
        <v>0</v>
      </c>
      <c r="I438" s="489">
        <f ca="1">IF(ISNUMBER('R4 Variations'!I438),+'R4 Variations'!I438*LU_Escalation,0)</f>
        <v>0</v>
      </c>
      <c r="J438" s="489">
        <f ca="1">IF(ISNUMBER('R4 Variations'!J438),+'R4 Variations'!J438*LU_Escalation,0)</f>
        <v>0</v>
      </c>
      <c r="K438" s="489">
        <f ca="1">IF(ISNUMBER('R4 Variations'!K438),+'R4 Variations'!K438*LU_Escalation,0)</f>
        <v>0</v>
      </c>
      <c r="L438" s="512" t="str">
        <f ca="1">+'R4 Variations'!L438</f>
        <v/>
      </c>
      <c r="M438" s="448" t="str">
        <f ca="1">+'R4 Variations'!M438</f>
        <v/>
      </c>
      <c r="N438" s="448" t="str">
        <f ca="1">+'R4 Variations'!N438</f>
        <v/>
      </c>
    </row>
    <row r="439" spans="1:14" x14ac:dyDescent="0.2">
      <c r="A439" s="5"/>
      <c r="B439" s="249"/>
      <c r="C439" s="383" t="str">
        <f ca="1">+'R4 Variations'!C439</f>
        <v/>
      </c>
      <c r="D439" s="489">
        <f ca="1">IF(ISNUMBER('R4 Variations'!D439),+'R4 Variations'!D439*LU_Escalation,0)</f>
        <v>0</v>
      </c>
      <c r="E439" s="820">
        <f ca="1">IF(ISNUMBER('R4 Variations'!E439),+'R4 Variations'!E439*LU_Escalation,0)</f>
        <v>0</v>
      </c>
      <c r="F439" s="489">
        <f ca="1">IF(ISNUMBER('R4 Variations'!F439),+'R4 Variations'!F439*LU_Escalation,0)</f>
        <v>0</v>
      </c>
      <c r="G439" s="489">
        <f ca="1">IF(ISNUMBER('R4 Variations'!G439),+'R4 Variations'!G439*LU_Escalation,0)</f>
        <v>0</v>
      </c>
      <c r="H439" s="489">
        <f ca="1">IF(ISNUMBER('R4 Variations'!H439),+'R4 Variations'!H439*LU_Escalation,0)</f>
        <v>0</v>
      </c>
      <c r="I439" s="489">
        <f ca="1">IF(ISNUMBER('R4 Variations'!I439),+'R4 Variations'!I439*LU_Escalation,0)</f>
        <v>0</v>
      </c>
      <c r="J439" s="489">
        <f ca="1">IF(ISNUMBER('R4 Variations'!J439),+'R4 Variations'!J439*LU_Escalation,0)</f>
        <v>0</v>
      </c>
      <c r="K439" s="489">
        <f ca="1">IF(ISNUMBER('R4 Variations'!K439),+'R4 Variations'!K439*LU_Escalation,0)</f>
        <v>0</v>
      </c>
      <c r="L439" s="512" t="str">
        <f ca="1">+'R4 Variations'!L439</f>
        <v/>
      </c>
      <c r="M439" s="448" t="str">
        <f ca="1">+'R4 Variations'!M439</f>
        <v/>
      </c>
      <c r="N439" s="448" t="str">
        <f ca="1">+'R4 Variations'!N439</f>
        <v/>
      </c>
    </row>
    <row r="440" spans="1:14" x14ac:dyDescent="0.2">
      <c r="A440" s="5"/>
      <c r="B440" s="249"/>
      <c r="C440" s="383" t="str">
        <f ca="1">+'R4 Variations'!C440</f>
        <v/>
      </c>
      <c r="D440" s="489">
        <f ca="1">IF(ISNUMBER('R4 Variations'!D440),+'R4 Variations'!D440*LU_Escalation,0)</f>
        <v>0</v>
      </c>
      <c r="E440" s="820">
        <f ca="1">IF(ISNUMBER('R4 Variations'!E440),+'R4 Variations'!E440*LU_Escalation,0)</f>
        <v>0</v>
      </c>
      <c r="F440" s="489">
        <f ca="1">IF(ISNUMBER('R4 Variations'!F440),+'R4 Variations'!F440*LU_Escalation,0)</f>
        <v>0</v>
      </c>
      <c r="G440" s="489">
        <f ca="1">IF(ISNUMBER('R4 Variations'!G440),+'R4 Variations'!G440*LU_Escalation,0)</f>
        <v>0</v>
      </c>
      <c r="H440" s="489">
        <f ca="1">IF(ISNUMBER('R4 Variations'!H440),+'R4 Variations'!H440*LU_Escalation,0)</f>
        <v>0</v>
      </c>
      <c r="I440" s="489">
        <f ca="1">IF(ISNUMBER('R4 Variations'!I440),+'R4 Variations'!I440*LU_Escalation,0)</f>
        <v>0</v>
      </c>
      <c r="J440" s="489">
        <f ca="1">IF(ISNUMBER('R4 Variations'!J440),+'R4 Variations'!J440*LU_Escalation,0)</f>
        <v>0</v>
      </c>
      <c r="K440" s="489">
        <f ca="1">IF(ISNUMBER('R4 Variations'!K440),+'R4 Variations'!K440*LU_Escalation,0)</f>
        <v>0</v>
      </c>
      <c r="L440" s="512" t="str">
        <f ca="1">+'R4 Variations'!L440</f>
        <v/>
      </c>
      <c r="M440" s="448" t="str">
        <f ca="1">+'R4 Variations'!M440</f>
        <v/>
      </c>
      <c r="N440" s="448" t="str">
        <f ca="1">+'R4 Variations'!N440</f>
        <v/>
      </c>
    </row>
    <row r="441" spans="1:14" x14ac:dyDescent="0.2">
      <c r="A441" s="5"/>
      <c r="B441" s="249"/>
      <c r="C441" s="383" t="str">
        <f ca="1">+'R4 Variations'!C441</f>
        <v/>
      </c>
      <c r="D441" s="489">
        <f ca="1">IF(ISNUMBER('R4 Variations'!D441),+'R4 Variations'!D441*LU_Escalation,0)</f>
        <v>0</v>
      </c>
      <c r="E441" s="820">
        <f ca="1">IF(ISNUMBER('R4 Variations'!E441),+'R4 Variations'!E441*LU_Escalation,0)</f>
        <v>0</v>
      </c>
      <c r="F441" s="489">
        <f ca="1">IF(ISNUMBER('R4 Variations'!F441),+'R4 Variations'!F441*LU_Escalation,0)</f>
        <v>0</v>
      </c>
      <c r="G441" s="489">
        <f ca="1">IF(ISNUMBER('R4 Variations'!G441),+'R4 Variations'!G441*LU_Escalation,0)</f>
        <v>0</v>
      </c>
      <c r="H441" s="489">
        <f ca="1">IF(ISNUMBER('R4 Variations'!H441),+'R4 Variations'!H441*LU_Escalation,0)</f>
        <v>0</v>
      </c>
      <c r="I441" s="489">
        <f ca="1">IF(ISNUMBER('R4 Variations'!I441),+'R4 Variations'!I441*LU_Escalation,0)</f>
        <v>0</v>
      </c>
      <c r="J441" s="489">
        <f ca="1">IF(ISNUMBER('R4 Variations'!J441),+'R4 Variations'!J441*LU_Escalation,0)</f>
        <v>0</v>
      </c>
      <c r="K441" s="489">
        <f ca="1">IF(ISNUMBER('R4 Variations'!K441),+'R4 Variations'!K441*LU_Escalation,0)</f>
        <v>0</v>
      </c>
      <c r="L441" s="512" t="str">
        <f ca="1">+'R4 Variations'!L441</f>
        <v/>
      </c>
      <c r="M441" s="448" t="str">
        <f ca="1">+'R4 Variations'!M441</f>
        <v/>
      </c>
      <c r="N441" s="448" t="str">
        <f ca="1">+'R4 Variations'!N441</f>
        <v/>
      </c>
    </row>
    <row r="442" spans="1:14" x14ac:dyDescent="0.2">
      <c r="A442" s="5"/>
      <c r="B442" s="249"/>
      <c r="C442" s="383" t="str">
        <f ca="1">+'R4 Variations'!C442</f>
        <v/>
      </c>
      <c r="D442" s="489">
        <f ca="1">IF(ISNUMBER('R4 Variations'!D442),+'R4 Variations'!D442*LU_Escalation,0)</f>
        <v>0</v>
      </c>
      <c r="E442" s="820">
        <f ca="1">IF(ISNUMBER('R4 Variations'!E442),+'R4 Variations'!E442*LU_Escalation,0)</f>
        <v>0</v>
      </c>
      <c r="F442" s="489">
        <f ca="1">IF(ISNUMBER('R4 Variations'!F442),+'R4 Variations'!F442*LU_Escalation,0)</f>
        <v>0</v>
      </c>
      <c r="G442" s="489">
        <f ca="1">IF(ISNUMBER('R4 Variations'!G442),+'R4 Variations'!G442*LU_Escalation,0)</f>
        <v>0</v>
      </c>
      <c r="H442" s="489">
        <f ca="1">IF(ISNUMBER('R4 Variations'!H442),+'R4 Variations'!H442*LU_Escalation,0)</f>
        <v>0</v>
      </c>
      <c r="I442" s="489">
        <f ca="1">IF(ISNUMBER('R4 Variations'!I442),+'R4 Variations'!I442*LU_Escalation,0)</f>
        <v>0</v>
      </c>
      <c r="J442" s="489">
        <f ca="1">IF(ISNUMBER('R4 Variations'!J442),+'R4 Variations'!J442*LU_Escalation,0)</f>
        <v>0</v>
      </c>
      <c r="K442" s="489">
        <f ca="1">IF(ISNUMBER('R4 Variations'!K442),+'R4 Variations'!K442*LU_Escalation,0)</f>
        <v>0</v>
      </c>
      <c r="L442" s="512" t="str">
        <f ca="1">+'R4 Variations'!L442</f>
        <v/>
      </c>
      <c r="M442" s="448" t="str">
        <f ca="1">+'R4 Variations'!M442</f>
        <v/>
      </c>
      <c r="N442" s="448" t="str">
        <f ca="1">+'R4 Variations'!N442</f>
        <v/>
      </c>
    </row>
    <row r="443" spans="1:14" x14ac:dyDescent="0.2">
      <c r="A443" s="5"/>
      <c r="B443" s="249"/>
      <c r="C443" s="383" t="str">
        <f ca="1">+'R4 Variations'!C443</f>
        <v/>
      </c>
      <c r="D443" s="489">
        <f ca="1">IF(ISNUMBER('R4 Variations'!D443),+'R4 Variations'!D443*LU_Escalation,0)</f>
        <v>0</v>
      </c>
      <c r="E443" s="820">
        <f ca="1">IF(ISNUMBER('R4 Variations'!E443),+'R4 Variations'!E443*LU_Escalation,0)</f>
        <v>0</v>
      </c>
      <c r="F443" s="489">
        <f ca="1">IF(ISNUMBER('R4 Variations'!F443),+'R4 Variations'!F443*LU_Escalation,0)</f>
        <v>0</v>
      </c>
      <c r="G443" s="489">
        <f ca="1">IF(ISNUMBER('R4 Variations'!G443),+'R4 Variations'!G443*LU_Escalation,0)</f>
        <v>0</v>
      </c>
      <c r="H443" s="489">
        <f ca="1">IF(ISNUMBER('R4 Variations'!H443),+'R4 Variations'!H443*LU_Escalation,0)</f>
        <v>0</v>
      </c>
      <c r="I443" s="489">
        <f ca="1">IF(ISNUMBER('R4 Variations'!I443),+'R4 Variations'!I443*LU_Escalation,0)</f>
        <v>0</v>
      </c>
      <c r="J443" s="489">
        <f ca="1">IF(ISNUMBER('R4 Variations'!J443),+'R4 Variations'!J443*LU_Escalation,0)</f>
        <v>0</v>
      </c>
      <c r="K443" s="489">
        <f ca="1">IF(ISNUMBER('R4 Variations'!K443),+'R4 Variations'!K443*LU_Escalation,0)</f>
        <v>0</v>
      </c>
      <c r="L443" s="512" t="str">
        <f ca="1">+'R4 Variations'!L443</f>
        <v/>
      </c>
      <c r="M443" s="448" t="str">
        <f ca="1">+'R4 Variations'!M443</f>
        <v/>
      </c>
      <c r="N443" s="448" t="str">
        <f ca="1">+'R4 Variations'!N443</f>
        <v/>
      </c>
    </row>
    <row r="444" spans="1:14" x14ac:dyDescent="0.2">
      <c r="A444" s="5"/>
      <c r="B444" s="249"/>
      <c r="C444" s="383" t="str">
        <f ca="1">+'R4 Variations'!C444</f>
        <v/>
      </c>
      <c r="D444" s="489">
        <f ca="1">IF(ISNUMBER('R4 Variations'!D444),+'R4 Variations'!D444*LU_Escalation,0)</f>
        <v>0</v>
      </c>
      <c r="E444" s="820">
        <f ca="1">IF(ISNUMBER('R4 Variations'!E444),+'R4 Variations'!E444*LU_Escalation,0)</f>
        <v>0</v>
      </c>
      <c r="F444" s="489">
        <f ca="1">IF(ISNUMBER('R4 Variations'!F444),+'R4 Variations'!F444*LU_Escalation,0)</f>
        <v>0</v>
      </c>
      <c r="G444" s="489">
        <f ca="1">IF(ISNUMBER('R4 Variations'!G444),+'R4 Variations'!G444*LU_Escalation,0)</f>
        <v>0</v>
      </c>
      <c r="H444" s="489">
        <f ca="1">IF(ISNUMBER('R4 Variations'!H444),+'R4 Variations'!H444*LU_Escalation,0)</f>
        <v>0</v>
      </c>
      <c r="I444" s="489">
        <f ca="1">IF(ISNUMBER('R4 Variations'!I444),+'R4 Variations'!I444*LU_Escalation,0)</f>
        <v>0</v>
      </c>
      <c r="J444" s="489">
        <f ca="1">IF(ISNUMBER('R4 Variations'!J444),+'R4 Variations'!J444*LU_Escalation,0)</f>
        <v>0</v>
      </c>
      <c r="K444" s="489">
        <f ca="1">IF(ISNUMBER('R4 Variations'!K444),+'R4 Variations'!K444*LU_Escalation,0)</f>
        <v>0</v>
      </c>
      <c r="L444" s="512" t="str">
        <f ca="1">+'R4 Variations'!L444</f>
        <v/>
      </c>
      <c r="M444" s="448" t="str">
        <f ca="1">+'R4 Variations'!M444</f>
        <v/>
      </c>
      <c r="N444" s="448" t="str">
        <f ca="1">+'R4 Variations'!N444</f>
        <v/>
      </c>
    </row>
    <row r="445" spans="1:14" x14ac:dyDescent="0.2">
      <c r="A445" s="5"/>
      <c r="B445" s="249"/>
      <c r="C445" s="383" t="str">
        <f ca="1">+'R4 Variations'!C445</f>
        <v/>
      </c>
      <c r="D445" s="489">
        <f ca="1">IF(ISNUMBER('R4 Variations'!D445),+'R4 Variations'!D445*LU_Escalation,0)</f>
        <v>0</v>
      </c>
      <c r="E445" s="820">
        <f ca="1">IF(ISNUMBER('R4 Variations'!E445),+'R4 Variations'!E445*LU_Escalation,0)</f>
        <v>0</v>
      </c>
      <c r="F445" s="489">
        <f ca="1">IF(ISNUMBER('R4 Variations'!F445),+'R4 Variations'!F445*LU_Escalation,0)</f>
        <v>0</v>
      </c>
      <c r="G445" s="489">
        <f ca="1">IF(ISNUMBER('R4 Variations'!G445),+'R4 Variations'!G445*LU_Escalation,0)</f>
        <v>0</v>
      </c>
      <c r="H445" s="489">
        <f ca="1">IF(ISNUMBER('R4 Variations'!H445),+'R4 Variations'!H445*LU_Escalation,0)</f>
        <v>0</v>
      </c>
      <c r="I445" s="489">
        <f ca="1">IF(ISNUMBER('R4 Variations'!I445),+'R4 Variations'!I445*LU_Escalation,0)</f>
        <v>0</v>
      </c>
      <c r="J445" s="489">
        <f ca="1">IF(ISNUMBER('R4 Variations'!J445),+'R4 Variations'!J445*LU_Escalation,0)</f>
        <v>0</v>
      </c>
      <c r="K445" s="489">
        <f ca="1">IF(ISNUMBER('R4 Variations'!K445),+'R4 Variations'!K445*LU_Escalation,0)</f>
        <v>0</v>
      </c>
      <c r="L445" s="512" t="str">
        <f ca="1">+'R4 Variations'!L445</f>
        <v/>
      </c>
      <c r="M445" s="448" t="str">
        <f ca="1">+'R4 Variations'!M445</f>
        <v/>
      </c>
      <c r="N445" s="448" t="str">
        <f ca="1">+'R4 Variations'!N445</f>
        <v/>
      </c>
    </row>
    <row r="446" spans="1:14" x14ac:dyDescent="0.2">
      <c r="A446" s="5"/>
      <c r="B446" s="249"/>
      <c r="C446" s="383" t="str">
        <f ca="1">+'R4 Variations'!C446</f>
        <v/>
      </c>
      <c r="D446" s="489">
        <f ca="1">IF(ISNUMBER('R4 Variations'!D446),+'R4 Variations'!D446*LU_Escalation,0)</f>
        <v>0</v>
      </c>
      <c r="E446" s="820">
        <f ca="1">IF(ISNUMBER('R4 Variations'!E446),+'R4 Variations'!E446*LU_Escalation,0)</f>
        <v>0</v>
      </c>
      <c r="F446" s="489">
        <f ca="1">IF(ISNUMBER('R4 Variations'!F446),+'R4 Variations'!F446*LU_Escalation,0)</f>
        <v>0</v>
      </c>
      <c r="G446" s="489">
        <f ca="1">IF(ISNUMBER('R4 Variations'!G446),+'R4 Variations'!G446*LU_Escalation,0)</f>
        <v>0</v>
      </c>
      <c r="H446" s="489">
        <f ca="1">IF(ISNUMBER('R4 Variations'!H446),+'R4 Variations'!H446*LU_Escalation,0)</f>
        <v>0</v>
      </c>
      <c r="I446" s="489">
        <f ca="1">IF(ISNUMBER('R4 Variations'!I446),+'R4 Variations'!I446*LU_Escalation,0)</f>
        <v>0</v>
      </c>
      <c r="J446" s="489">
        <f ca="1">IF(ISNUMBER('R4 Variations'!J446),+'R4 Variations'!J446*LU_Escalation,0)</f>
        <v>0</v>
      </c>
      <c r="K446" s="489">
        <f ca="1">IF(ISNUMBER('R4 Variations'!K446),+'R4 Variations'!K446*LU_Escalation,0)</f>
        <v>0</v>
      </c>
      <c r="L446" s="512" t="str">
        <f ca="1">+'R4 Variations'!L446</f>
        <v/>
      </c>
      <c r="M446" s="448" t="str">
        <f ca="1">+'R4 Variations'!M446</f>
        <v/>
      </c>
      <c r="N446" s="448" t="str">
        <f ca="1">+'R4 Variations'!N446</f>
        <v/>
      </c>
    </row>
    <row r="447" spans="1:14" x14ac:dyDescent="0.2">
      <c r="A447" s="5"/>
      <c r="B447" s="249"/>
      <c r="C447" s="12"/>
      <c r="D447" s="489"/>
      <c r="E447" s="505"/>
      <c r="F447" s="489"/>
      <c r="G447" s="490"/>
      <c r="H447" s="490"/>
      <c r="I447" s="490"/>
      <c r="J447" s="490"/>
      <c r="K447" s="505"/>
      <c r="L447" s="512"/>
      <c r="M447" s="448"/>
      <c r="N447" s="448"/>
    </row>
    <row r="448" spans="1:14" x14ac:dyDescent="0.2">
      <c r="A448" s="5"/>
      <c r="B448" s="249" t="str">
        <f ca="1">+'I-4 History'!B336</f>
        <v>A-13</v>
      </c>
      <c r="C448" s="14" t="str">
        <f ca="1">+'I-4 History'!C336</f>
        <v>Operational Finance</v>
      </c>
      <c r="D448" s="489"/>
      <c r="E448" s="505"/>
      <c r="F448" s="489"/>
      <c r="G448" s="490"/>
      <c r="H448" s="490"/>
      <c r="I448" s="490"/>
      <c r="J448" s="490"/>
      <c r="K448" s="505"/>
      <c r="L448" s="512"/>
      <c r="M448" s="448"/>
      <c r="N448" s="448"/>
    </row>
    <row r="449" spans="1:14" x14ac:dyDescent="0.2">
      <c r="A449" s="5"/>
      <c r="B449" s="249"/>
      <c r="C449" s="383" t="str">
        <f ca="1">+'R4 Variations'!C449</f>
        <v>Step Change</v>
      </c>
      <c r="D449" s="489">
        <f ca="1">IF(ISNUMBER('R4 Variations'!D449),+'R4 Variations'!D449*LU_Escalation,0)</f>
        <v>0</v>
      </c>
      <c r="E449" s="820">
        <f ca="1">IF(ISNUMBER('R4 Variations'!E449),+'R4 Variations'!E449*LU_Escalation,0)</f>
        <v>0</v>
      </c>
      <c r="F449" s="489">
        <f ca="1">IF(ISNUMBER('R4 Variations'!F449),+'R4 Variations'!F449*LU_Escalation,0)</f>
        <v>0</v>
      </c>
      <c r="G449" s="489">
        <f ca="1">IF(ISNUMBER('R4 Variations'!G449),+'R4 Variations'!G449*LU_Escalation,0)</f>
        <v>0</v>
      </c>
      <c r="H449" s="489">
        <f ca="1">IF(ISNUMBER('R4 Variations'!H449),+'R4 Variations'!H449*LU_Escalation,0)</f>
        <v>0</v>
      </c>
      <c r="I449" s="489">
        <f ca="1">IF(ISNUMBER('R4 Variations'!I449),+'R4 Variations'!I449*LU_Escalation,0)</f>
        <v>0</v>
      </c>
      <c r="J449" s="489">
        <f ca="1">IF(ISNUMBER('R4 Variations'!J449),+'R4 Variations'!J449*LU_Escalation,0)</f>
        <v>0</v>
      </c>
      <c r="K449" s="489">
        <f ca="1">IF(ISNUMBER('R4 Variations'!K449),+'R4 Variations'!K449*LU_Escalation,0)</f>
        <v>0</v>
      </c>
      <c r="L449" s="512">
        <f ca="1">+'R4 Variations'!L449</f>
        <v>0</v>
      </c>
      <c r="M449" s="448">
        <f ca="1">+'R4 Variations'!M449</f>
        <v>0</v>
      </c>
      <c r="N449" s="448">
        <f ca="1">+'R4 Variations'!N449</f>
        <v>0</v>
      </c>
    </row>
    <row r="450" spans="1:14" x14ac:dyDescent="0.2">
      <c r="A450" s="5"/>
      <c r="B450" s="249"/>
      <c r="C450" s="383" t="str">
        <f ca="1">+'R4 Variations'!C450</f>
        <v/>
      </c>
      <c r="D450" s="489">
        <f ca="1">IF(ISNUMBER('R4 Variations'!D450),+'R4 Variations'!D450*LU_Escalation,0)</f>
        <v>0</v>
      </c>
      <c r="E450" s="820">
        <f ca="1">IF(ISNUMBER('R4 Variations'!E450),+'R4 Variations'!E450*LU_Escalation,0)</f>
        <v>0</v>
      </c>
      <c r="F450" s="489">
        <f ca="1">IF(ISNUMBER('R4 Variations'!F450),+'R4 Variations'!F450*LU_Escalation,0)</f>
        <v>0</v>
      </c>
      <c r="G450" s="489">
        <f ca="1">IF(ISNUMBER('R4 Variations'!G450),+'R4 Variations'!G450*LU_Escalation,0)</f>
        <v>0</v>
      </c>
      <c r="H450" s="489">
        <f ca="1">IF(ISNUMBER('R4 Variations'!H450),+'R4 Variations'!H450*LU_Escalation,0)</f>
        <v>0</v>
      </c>
      <c r="I450" s="489">
        <f ca="1">IF(ISNUMBER('R4 Variations'!I450),+'R4 Variations'!I450*LU_Escalation,0)</f>
        <v>0</v>
      </c>
      <c r="J450" s="489">
        <f ca="1">IF(ISNUMBER('R4 Variations'!J450),+'R4 Variations'!J450*LU_Escalation,0)</f>
        <v>0</v>
      </c>
      <c r="K450" s="489">
        <f ca="1">IF(ISNUMBER('R4 Variations'!K450),+'R4 Variations'!K450*LU_Escalation,0)</f>
        <v>0</v>
      </c>
      <c r="L450" s="512" t="str">
        <f ca="1">+'R4 Variations'!L450</f>
        <v/>
      </c>
      <c r="M450" s="448" t="str">
        <f ca="1">+'R4 Variations'!M450</f>
        <v/>
      </c>
      <c r="N450" s="448" t="str">
        <f ca="1">+'R4 Variations'!N450</f>
        <v/>
      </c>
    </row>
    <row r="451" spans="1:14" x14ac:dyDescent="0.2">
      <c r="A451" s="5"/>
      <c r="B451" s="249"/>
      <c r="C451" s="383" t="str">
        <f ca="1">+'R4 Variations'!C451</f>
        <v/>
      </c>
      <c r="D451" s="489">
        <f ca="1">IF(ISNUMBER('R4 Variations'!D451),+'R4 Variations'!D451*LU_Escalation,0)</f>
        <v>0</v>
      </c>
      <c r="E451" s="820">
        <f ca="1">IF(ISNUMBER('R4 Variations'!E451),+'R4 Variations'!E451*LU_Escalation,0)</f>
        <v>0</v>
      </c>
      <c r="F451" s="489">
        <f ca="1">IF(ISNUMBER('R4 Variations'!F451),+'R4 Variations'!F451*LU_Escalation,0)</f>
        <v>0</v>
      </c>
      <c r="G451" s="489">
        <f ca="1">IF(ISNUMBER('R4 Variations'!G451),+'R4 Variations'!G451*LU_Escalation,0)</f>
        <v>0</v>
      </c>
      <c r="H451" s="489">
        <f ca="1">IF(ISNUMBER('R4 Variations'!H451),+'R4 Variations'!H451*LU_Escalation,0)</f>
        <v>0</v>
      </c>
      <c r="I451" s="489">
        <f ca="1">IF(ISNUMBER('R4 Variations'!I451),+'R4 Variations'!I451*LU_Escalation,0)</f>
        <v>0</v>
      </c>
      <c r="J451" s="489">
        <f ca="1">IF(ISNUMBER('R4 Variations'!J451),+'R4 Variations'!J451*LU_Escalation,0)</f>
        <v>0</v>
      </c>
      <c r="K451" s="489">
        <f ca="1">IF(ISNUMBER('R4 Variations'!K451),+'R4 Variations'!K451*LU_Escalation,0)</f>
        <v>0</v>
      </c>
      <c r="L451" s="512" t="str">
        <f ca="1">+'R4 Variations'!L451</f>
        <v/>
      </c>
      <c r="M451" s="448" t="str">
        <f ca="1">+'R4 Variations'!M451</f>
        <v/>
      </c>
      <c r="N451" s="448" t="str">
        <f ca="1">+'R4 Variations'!N451</f>
        <v/>
      </c>
    </row>
    <row r="452" spans="1:14" x14ac:dyDescent="0.2">
      <c r="A452" s="5"/>
      <c r="B452" s="249"/>
      <c r="C452" s="383" t="str">
        <f ca="1">+'R4 Variations'!C452</f>
        <v/>
      </c>
      <c r="D452" s="489">
        <f ca="1">IF(ISNUMBER('R4 Variations'!D452),+'R4 Variations'!D452*LU_Escalation,0)</f>
        <v>0</v>
      </c>
      <c r="E452" s="820">
        <f ca="1">IF(ISNUMBER('R4 Variations'!E452),+'R4 Variations'!E452*LU_Escalation,0)</f>
        <v>0</v>
      </c>
      <c r="F452" s="489">
        <f ca="1">IF(ISNUMBER('R4 Variations'!F452),+'R4 Variations'!F452*LU_Escalation,0)</f>
        <v>0</v>
      </c>
      <c r="G452" s="489">
        <f ca="1">IF(ISNUMBER('R4 Variations'!G452),+'R4 Variations'!G452*LU_Escalation,0)</f>
        <v>0</v>
      </c>
      <c r="H452" s="489">
        <f ca="1">IF(ISNUMBER('R4 Variations'!H452),+'R4 Variations'!H452*LU_Escalation,0)</f>
        <v>0</v>
      </c>
      <c r="I452" s="489">
        <f ca="1">IF(ISNUMBER('R4 Variations'!I452),+'R4 Variations'!I452*LU_Escalation,0)</f>
        <v>0</v>
      </c>
      <c r="J452" s="489">
        <f ca="1">IF(ISNUMBER('R4 Variations'!J452),+'R4 Variations'!J452*LU_Escalation,0)</f>
        <v>0</v>
      </c>
      <c r="K452" s="489">
        <f ca="1">IF(ISNUMBER('R4 Variations'!K452),+'R4 Variations'!K452*LU_Escalation,0)</f>
        <v>0</v>
      </c>
      <c r="L452" s="512" t="str">
        <f ca="1">+'R4 Variations'!L452</f>
        <v/>
      </c>
      <c r="M452" s="448" t="str">
        <f ca="1">+'R4 Variations'!M452</f>
        <v/>
      </c>
      <c r="N452" s="448" t="str">
        <f ca="1">+'R4 Variations'!N452</f>
        <v/>
      </c>
    </row>
    <row r="453" spans="1:14" x14ac:dyDescent="0.2">
      <c r="A453" s="5"/>
      <c r="B453" s="249"/>
      <c r="C453" s="383" t="str">
        <f ca="1">+'R4 Variations'!C453</f>
        <v/>
      </c>
      <c r="D453" s="489">
        <f ca="1">IF(ISNUMBER('R4 Variations'!D453),+'R4 Variations'!D453*LU_Escalation,0)</f>
        <v>0</v>
      </c>
      <c r="E453" s="820">
        <f ca="1">IF(ISNUMBER('R4 Variations'!E453),+'R4 Variations'!E453*LU_Escalation,0)</f>
        <v>0</v>
      </c>
      <c r="F453" s="489">
        <f ca="1">IF(ISNUMBER('R4 Variations'!F453),+'R4 Variations'!F453*LU_Escalation,0)</f>
        <v>0</v>
      </c>
      <c r="G453" s="489">
        <f ca="1">IF(ISNUMBER('R4 Variations'!G453),+'R4 Variations'!G453*LU_Escalation,0)</f>
        <v>0</v>
      </c>
      <c r="H453" s="489">
        <f ca="1">IF(ISNUMBER('R4 Variations'!H453),+'R4 Variations'!H453*LU_Escalation,0)</f>
        <v>0</v>
      </c>
      <c r="I453" s="489">
        <f ca="1">IF(ISNUMBER('R4 Variations'!I453),+'R4 Variations'!I453*LU_Escalation,0)</f>
        <v>0</v>
      </c>
      <c r="J453" s="489">
        <f ca="1">IF(ISNUMBER('R4 Variations'!J453),+'R4 Variations'!J453*LU_Escalation,0)</f>
        <v>0</v>
      </c>
      <c r="K453" s="489">
        <f ca="1">IF(ISNUMBER('R4 Variations'!K453),+'R4 Variations'!K453*LU_Escalation,0)</f>
        <v>0</v>
      </c>
      <c r="L453" s="512" t="str">
        <f ca="1">+'R4 Variations'!L453</f>
        <v/>
      </c>
      <c r="M453" s="448" t="str">
        <f ca="1">+'R4 Variations'!M453</f>
        <v/>
      </c>
      <c r="N453" s="448" t="str">
        <f ca="1">+'R4 Variations'!N453</f>
        <v/>
      </c>
    </row>
    <row r="454" spans="1:14" x14ac:dyDescent="0.2">
      <c r="B454" s="249"/>
      <c r="C454" s="383" t="str">
        <f ca="1">+'R4 Variations'!C454</f>
        <v/>
      </c>
      <c r="D454" s="489">
        <f ca="1">IF(ISNUMBER('R4 Variations'!D454),+'R4 Variations'!D454*LU_Escalation,0)</f>
        <v>0</v>
      </c>
      <c r="E454" s="820">
        <f ca="1">IF(ISNUMBER('R4 Variations'!E454),+'R4 Variations'!E454*LU_Escalation,0)</f>
        <v>0</v>
      </c>
      <c r="F454" s="489">
        <f ca="1">IF(ISNUMBER('R4 Variations'!F454),+'R4 Variations'!F454*LU_Escalation,0)</f>
        <v>0</v>
      </c>
      <c r="G454" s="489">
        <f ca="1">IF(ISNUMBER('R4 Variations'!G454),+'R4 Variations'!G454*LU_Escalation,0)</f>
        <v>0</v>
      </c>
      <c r="H454" s="489">
        <f ca="1">IF(ISNUMBER('R4 Variations'!H454),+'R4 Variations'!H454*LU_Escalation,0)</f>
        <v>0</v>
      </c>
      <c r="I454" s="489">
        <f ca="1">IF(ISNUMBER('R4 Variations'!I454),+'R4 Variations'!I454*LU_Escalation,0)</f>
        <v>0</v>
      </c>
      <c r="J454" s="489">
        <f ca="1">IF(ISNUMBER('R4 Variations'!J454),+'R4 Variations'!J454*LU_Escalation,0)</f>
        <v>0</v>
      </c>
      <c r="K454" s="489">
        <f ca="1">IF(ISNUMBER('R4 Variations'!K454),+'R4 Variations'!K454*LU_Escalation,0)</f>
        <v>0</v>
      </c>
      <c r="L454" s="512" t="str">
        <f ca="1">+'R4 Variations'!L454</f>
        <v/>
      </c>
      <c r="M454" s="448" t="str">
        <f ca="1">+'R4 Variations'!M454</f>
        <v/>
      </c>
      <c r="N454" s="448" t="str">
        <f ca="1">+'R4 Variations'!N454</f>
        <v/>
      </c>
    </row>
    <row r="455" spans="1:14" x14ac:dyDescent="0.2">
      <c r="B455" s="249"/>
      <c r="C455" s="383" t="str">
        <f ca="1">+'R4 Variations'!C455</f>
        <v/>
      </c>
      <c r="D455" s="489">
        <f ca="1">IF(ISNUMBER('R4 Variations'!D455),+'R4 Variations'!D455*LU_Escalation,0)</f>
        <v>0</v>
      </c>
      <c r="E455" s="820">
        <f ca="1">IF(ISNUMBER('R4 Variations'!E455),+'R4 Variations'!E455*LU_Escalation,0)</f>
        <v>0</v>
      </c>
      <c r="F455" s="489">
        <f ca="1">IF(ISNUMBER('R4 Variations'!F455),+'R4 Variations'!F455*LU_Escalation,0)</f>
        <v>0</v>
      </c>
      <c r="G455" s="489">
        <f ca="1">IF(ISNUMBER('R4 Variations'!G455),+'R4 Variations'!G455*LU_Escalation,0)</f>
        <v>0</v>
      </c>
      <c r="H455" s="489">
        <f ca="1">IF(ISNUMBER('R4 Variations'!H455),+'R4 Variations'!H455*LU_Escalation,0)</f>
        <v>0</v>
      </c>
      <c r="I455" s="489">
        <f ca="1">IF(ISNUMBER('R4 Variations'!I455),+'R4 Variations'!I455*LU_Escalation,0)</f>
        <v>0</v>
      </c>
      <c r="J455" s="489">
        <f ca="1">IF(ISNUMBER('R4 Variations'!J455),+'R4 Variations'!J455*LU_Escalation,0)</f>
        <v>0</v>
      </c>
      <c r="K455" s="489">
        <f ca="1">IF(ISNUMBER('R4 Variations'!K455),+'R4 Variations'!K455*LU_Escalation,0)</f>
        <v>0</v>
      </c>
      <c r="L455" s="512" t="str">
        <f ca="1">+'R4 Variations'!L455</f>
        <v/>
      </c>
      <c r="M455" s="448" t="str">
        <f ca="1">+'R4 Variations'!M455</f>
        <v/>
      </c>
      <c r="N455" s="448" t="str">
        <f ca="1">+'R4 Variations'!N455</f>
        <v/>
      </c>
    </row>
    <row r="456" spans="1:14" x14ac:dyDescent="0.2">
      <c r="B456" s="249"/>
      <c r="C456" s="383" t="str">
        <f ca="1">+'R4 Variations'!C456</f>
        <v/>
      </c>
      <c r="D456" s="489">
        <f ca="1">IF(ISNUMBER('R4 Variations'!D456),+'R4 Variations'!D456*LU_Escalation,0)</f>
        <v>0</v>
      </c>
      <c r="E456" s="820">
        <f ca="1">IF(ISNUMBER('R4 Variations'!E456),+'R4 Variations'!E456*LU_Escalation,0)</f>
        <v>0</v>
      </c>
      <c r="F456" s="489">
        <f ca="1">IF(ISNUMBER('R4 Variations'!F456),+'R4 Variations'!F456*LU_Escalation,0)</f>
        <v>0</v>
      </c>
      <c r="G456" s="489">
        <f ca="1">IF(ISNUMBER('R4 Variations'!G456),+'R4 Variations'!G456*LU_Escalation,0)</f>
        <v>0</v>
      </c>
      <c r="H456" s="489">
        <f ca="1">IF(ISNUMBER('R4 Variations'!H456),+'R4 Variations'!H456*LU_Escalation,0)</f>
        <v>0</v>
      </c>
      <c r="I456" s="489">
        <f ca="1">IF(ISNUMBER('R4 Variations'!I456),+'R4 Variations'!I456*LU_Escalation,0)</f>
        <v>0</v>
      </c>
      <c r="J456" s="489">
        <f ca="1">IF(ISNUMBER('R4 Variations'!J456),+'R4 Variations'!J456*LU_Escalation,0)</f>
        <v>0</v>
      </c>
      <c r="K456" s="489">
        <f ca="1">IF(ISNUMBER('R4 Variations'!K456),+'R4 Variations'!K456*LU_Escalation,0)</f>
        <v>0</v>
      </c>
      <c r="L456" s="512" t="str">
        <f ca="1">+'R4 Variations'!L456</f>
        <v/>
      </c>
      <c r="M456" s="448" t="str">
        <f ca="1">+'R4 Variations'!M456</f>
        <v/>
      </c>
      <c r="N456" s="448" t="str">
        <f ca="1">+'R4 Variations'!N456</f>
        <v/>
      </c>
    </row>
    <row r="457" spans="1:14" x14ac:dyDescent="0.2">
      <c r="B457" s="249"/>
      <c r="C457" s="383" t="str">
        <f ca="1">+'R4 Variations'!C457</f>
        <v/>
      </c>
      <c r="D457" s="489">
        <f ca="1">IF(ISNUMBER('R4 Variations'!D457),+'R4 Variations'!D457*LU_Escalation,0)</f>
        <v>0</v>
      </c>
      <c r="E457" s="820">
        <f ca="1">IF(ISNUMBER('R4 Variations'!E457),+'R4 Variations'!E457*LU_Escalation,0)</f>
        <v>0</v>
      </c>
      <c r="F457" s="489">
        <f ca="1">IF(ISNUMBER('R4 Variations'!F457),+'R4 Variations'!F457*LU_Escalation,0)</f>
        <v>0</v>
      </c>
      <c r="G457" s="489">
        <f ca="1">IF(ISNUMBER('R4 Variations'!G457),+'R4 Variations'!G457*LU_Escalation,0)</f>
        <v>0</v>
      </c>
      <c r="H457" s="489">
        <f ca="1">IF(ISNUMBER('R4 Variations'!H457),+'R4 Variations'!H457*LU_Escalation,0)</f>
        <v>0</v>
      </c>
      <c r="I457" s="489">
        <f ca="1">IF(ISNUMBER('R4 Variations'!I457),+'R4 Variations'!I457*LU_Escalation,0)</f>
        <v>0</v>
      </c>
      <c r="J457" s="489">
        <f ca="1">IF(ISNUMBER('R4 Variations'!J457),+'R4 Variations'!J457*LU_Escalation,0)</f>
        <v>0</v>
      </c>
      <c r="K457" s="489">
        <f ca="1">IF(ISNUMBER('R4 Variations'!K457),+'R4 Variations'!K457*LU_Escalation,0)</f>
        <v>0</v>
      </c>
      <c r="L457" s="512" t="str">
        <f ca="1">+'R4 Variations'!L457</f>
        <v/>
      </c>
      <c r="M457" s="448" t="str">
        <f ca="1">+'R4 Variations'!M457</f>
        <v/>
      </c>
      <c r="N457" s="448" t="str">
        <f ca="1">+'R4 Variations'!N457</f>
        <v/>
      </c>
    </row>
    <row r="458" spans="1:14" x14ac:dyDescent="0.2">
      <c r="B458" s="249"/>
      <c r="C458" s="383" t="str">
        <f ca="1">+'R4 Variations'!C458</f>
        <v/>
      </c>
      <c r="D458" s="489">
        <f ca="1">IF(ISNUMBER('R4 Variations'!D458),+'R4 Variations'!D458*LU_Escalation,0)</f>
        <v>0</v>
      </c>
      <c r="E458" s="820">
        <f ca="1">IF(ISNUMBER('R4 Variations'!E458),+'R4 Variations'!E458*LU_Escalation,0)</f>
        <v>0</v>
      </c>
      <c r="F458" s="489">
        <f ca="1">IF(ISNUMBER('R4 Variations'!F458),+'R4 Variations'!F458*LU_Escalation,0)</f>
        <v>0</v>
      </c>
      <c r="G458" s="489">
        <f ca="1">IF(ISNUMBER('R4 Variations'!G458),+'R4 Variations'!G458*LU_Escalation,0)</f>
        <v>0</v>
      </c>
      <c r="H458" s="489">
        <f ca="1">IF(ISNUMBER('R4 Variations'!H458),+'R4 Variations'!H458*LU_Escalation,0)</f>
        <v>0</v>
      </c>
      <c r="I458" s="489">
        <f ca="1">IF(ISNUMBER('R4 Variations'!I458),+'R4 Variations'!I458*LU_Escalation,0)</f>
        <v>0</v>
      </c>
      <c r="J458" s="489">
        <f ca="1">IF(ISNUMBER('R4 Variations'!J458),+'R4 Variations'!J458*LU_Escalation,0)</f>
        <v>0</v>
      </c>
      <c r="K458" s="489">
        <f ca="1">IF(ISNUMBER('R4 Variations'!K458),+'R4 Variations'!K458*LU_Escalation,0)</f>
        <v>0</v>
      </c>
      <c r="L458" s="512" t="str">
        <f ca="1">+'R4 Variations'!L458</f>
        <v/>
      </c>
      <c r="M458" s="448" t="str">
        <f ca="1">+'R4 Variations'!M458</f>
        <v/>
      </c>
      <c r="N458" s="448" t="str">
        <f ca="1">+'R4 Variations'!N458</f>
        <v/>
      </c>
    </row>
    <row r="459" spans="1:14" x14ac:dyDescent="0.2">
      <c r="B459" s="249"/>
      <c r="C459" s="12"/>
      <c r="D459" s="489"/>
      <c r="E459" s="505"/>
      <c r="F459" s="489"/>
      <c r="G459" s="490"/>
      <c r="H459" s="490"/>
      <c r="I459" s="490"/>
      <c r="J459" s="490"/>
      <c r="K459" s="505"/>
      <c r="L459" s="512"/>
      <c r="M459" s="448"/>
      <c r="N459" s="448"/>
    </row>
    <row r="460" spans="1:14" x14ac:dyDescent="0.2">
      <c r="A460" s="5"/>
      <c r="B460" s="249" t="str">
        <f ca="1">+'I-4 History'!B345</f>
        <v>A-14</v>
      </c>
      <c r="C460" s="14" t="str">
        <f ca="1">+'I-4 History'!C345</f>
        <v>Regulatory Finance</v>
      </c>
      <c r="D460" s="489"/>
      <c r="E460" s="505"/>
      <c r="F460" s="489"/>
      <c r="G460" s="490"/>
      <c r="H460" s="490"/>
      <c r="I460" s="490"/>
      <c r="J460" s="490"/>
      <c r="K460" s="505"/>
      <c r="L460" s="512"/>
      <c r="M460" s="448"/>
      <c r="N460" s="448"/>
    </row>
    <row r="461" spans="1:14" x14ac:dyDescent="0.2">
      <c r="A461" s="5"/>
      <c r="B461" s="249"/>
      <c r="C461" s="383" t="str">
        <f ca="1">+'R4 Variations'!C461</f>
        <v>Step Change</v>
      </c>
      <c r="D461" s="489">
        <f ca="1">IF(ISNUMBER('R4 Variations'!D461),+'R4 Variations'!D461*LU_Escalation,0)</f>
        <v>0</v>
      </c>
      <c r="E461" s="820">
        <f ca="1">IF(ISNUMBER('R4 Variations'!E461),+'R4 Variations'!E461*LU_Escalation,0)</f>
        <v>0</v>
      </c>
      <c r="F461" s="489">
        <f ca="1">IF(ISNUMBER('R4 Variations'!F461),+'R4 Variations'!F461*LU_Escalation,0)</f>
        <v>0</v>
      </c>
      <c r="G461" s="489">
        <f ca="1">IF(ISNUMBER('R4 Variations'!G461),+'R4 Variations'!G461*LU_Escalation,0)</f>
        <v>0</v>
      </c>
      <c r="H461" s="489">
        <f ca="1">IF(ISNUMBER('R4 Variations'!H461),+'R4 Variations'!H461*LU_Escalation,0)</f>
        <v>0</v>
      </c>
      <c r="I461" s="489">
        <f ca="1">IF(ISNUMBER('R4 Variations'!I461),+'R4 Variations'!I461*LU_Escalation,0)</f>
        <v>0</v>
      </c>
      <c r="J461" s="489">
        <f ca="1">IF(ISNUMBER('R4 Variations'!J461),+'R4 Variations'!J461*LU_Escalation,0)</f>
        <v>0</v>
      </c>
      <c r="K461" s="489">
        <f ca="1">IF(ISNUMBER('R4 Variations'!K461),+'R4 Variations'!K461*LU_Escalation,0)</f>
        <v>0</v>
      </c>
      <c r="L461" s="512">
        <f ca="1">+'R4 Variations'!L461</f>
        <v>0</v>
      </c>
      <c r="M461" s="448">
        <f ca="1">+'R4 Variations'!M461</f>
        <v>0</v>
      </c>
      <c r="N461" s="448">
        <f ca="1">+'R4 Variations'!N461</f>
        <v>0</v>
      </c>
    </row>
    <row r="462" spans="1:14" x14ac:dyDescent="0.2">
      <c r="A462" s="5"/>
      <c r="B462" s="249"/>
      <c r="C462" s="383" t="str">
        <f ca="1">+'R4 Variations'!C462</f>
        <v/>
      </c>
      <c r="D462" s="489">
        <f ca="1">IF(ISNUMBER('R4 Variations'!D462),+'R4 Variations'!D462*LU_Escalation,0)</f>
        <v>0</v>
      </c>
      <c r="E462" s="820">
        <f ca="1">IF(ISNUMBER('R4 Variations'!E462),+'R4 Variations'!E462*LU_Escalation,0)</f>
        <v>0</v>
      </c>
      <c r="F462" s="489">
        <f ca="1">IF(ISNUMBER('R4 Variations'!F462),+'R4 Variations'!F462*LU_Escalation,0)</f>
        <v>0</v>
      </c>
      <c r="G462" s="489">
        <f ca="1">IF(ISNUMBER('R4 Variations'!G462),+'R4 Variations'!G462*LU_Escalation,0)</f>
        <v>0</v>
      </c>
      <c r="H462" s="489">
        <f ca="1">IF(ISNUMBER('R4 Variations'!H462),+'R4 Variations'!H462*LU_Escalation,0)</f>
        <v>0</v>
      </c>
      <c r="I462" s="489">
        <f ca="1">IF(ISNUMBER('R4 Variations'!I462),+'R4 Variations'!I462*LU_Escalation,0)</f>
        <v>0</v>
      </c>
      <c r="J462" s="489">
        <f ca="1">IF(ISNUMBER('R4 Variations'!J462),+'R4 Variations'!J462*LU_Escalation,0)</f>
        <v>0</v>
      </c>
      <c r="K462" s="489">
        <f ca="1">IF(ISNUMBER('R4 Variations'!K462),+'R4 Variations'!K462*LU_Escalation,0)</f>
        <v>0</v>
      </c>
      <c r="L462" s="512" t="str">
        <f ca="1">+'R4 Variations'!L462</f>
        <v/>
      </c>
      <c r="M462" s="448" t="str">
        <f ca="1">+'R4 Variations'!M462</f>
        <v/>
      </c>
      <c r="N462" s="448" t="str">
        <f ca="1">+'R4 Variations'!N462</f>
        <v/>
      </c>
    </row>
    <row r="463" spans="1:14" x14ac:dyDescent="0.2">
      <c r="A463" s="5"/>
      <c r="B463" s="249"/>
      <c r="C463" s="383" t="str">
        <f ca="1">+'R4 Variations'!C463</f>
        <v/>
      </c>
      <c r="D463" s="489">
        <f ca="1">IF(ISNUMBER('R4 Variations'!D463),+'R4 Variations'!D463*LU_Escalation,0)</f>
        <v>0</v>
      </c>
      <c r="E463" s="820">
        <f ca="1">IF(ISNUMBER('R4 Variations'!E463),+'R4 Variations'!E463*LU_Escalation,0)</f>
        <v>0</v>
      </c>
      <c r="F463" s="489">
        <f ca="1">IF(ISNUMBER('R4 Variations'!F463),+'R4 Variations'!F463*LU_Escalation,0)</f>
        <v>0</v>
      </c>
      <c r="G463" s="489">
        <f ca="1">IF(ISNUMBER('R4 Variations'!G463),+'R4 Variations'!G463*LU_Escalation,0)</f>
        <v>0</v>
      </c>
      <c r="H463" s="489">
        <f ca="1">IF(ISNUMBER('R4 Variations'!H463),+'R4 Variations'!H463*LU_Escalation,0)</f>
        <v>0</v>
      </c>
      <c r="I463" s="489">
        <f ca="1">IF(ISNUMBER('R4 Variations'!I463),+'R4 Variations'!I463*LU_Escalation,0)</f>
        <v>0</v>
      </c>
      <c r="J463" s="489">
        <f ca="1">IF(ISNUMBER('R4 Variations'!J463),+'R4 Variations'!J463*LU_Escalation,0)</f>
        <v>0</v>
      </c>
      <c r="K463" s="489">
        <f ca="1">IF(ISNUMBER('R4 Variations'!K463),+'R4 Variations'!K463*LU_Escalation,0)</f>
        <v>0</v>
      </c>
      <c r="L463" s="512" t="str">
        <f ca="1">+'R4 Variations'!L463</f>
        <v/>
      </c>
      <c r="M463" s="448" t="str">
        <f ca="1">+'R4 Variations'!M463</f>
        <v/>
      </c>
      <c r="N463" s="448" t="str">
        <f ca="1">+'R4 Variations'!N463</f>
        <v/>
      </c>
    </row>
    <row r="464" spans="1:14" x14ac:dyDescent="0.2">
      <c r="A464" s="5"/>
      <c r="B464" s="249"/>
      <c r="C464" s="383" t="str">
        <f ca="1">+'R4 Variations'!C464</f>
        <v/>
      </c>
      <c r="D464" s="489">
        <f ca="1">IF(ISNUMBER('R4 Variations'!D464),+'R4 Variations'!D464*LU_Escalation,0)</f>
        <v>0</v>
      </c>
      <c r="E464" s="820">
        <f ca="1">IF(ISNUMBER('R4 Variations'!E464),+'R4 Variations'!E464*LU_Escalation,0)</f>
        <v>0</v>
      </c>
      <c r="F464" s="489">
        <f ca="1">IF(ISNUMBER('R4 Variations'!F464),+'R4 Variations'!F464*LU_Escalation,0)</f>
        <v>0</v>
      </c>
      <c r="G464" s="489">
        <f ca="1">IF(ISNUMBER('R4 Variations'!G464),+'R4 Variations'!G464*LU_Escalation,0)</f>
        <v>0</v>
      </c>
      <c r="H464" s="489">
        <f ca="1">IF(ISNUMBER('R4 Variations'!H464),+'R4 Variations'!H464*LU_Escalation,0)</f>
        <v>0</v>
      </c>
      <c r="I464" s="489">
        <f ca="1">IF(ISNUMBER('R4 Variations'!I464),+'R4 Variations'!I464*LU_Escalation,0)</f>
        <v>0</v>
      </c>
      <c r="J464" s="489">
        <f ca="1">IF(ISNUMBER('R4 Variations'!J464),+'R4 Variations'!J464*LU_Escalation,0)</f>
        <v>0</v>
      </c>
      <c r="K464" s="489">
        <f ca="1">IF(ISNUMBER('R4 Variations'!K464),+'R4 Variations'!K464*LU_Escalation,0)</f>
        <v>0</v>
      </c>
      <c r="L464" s="512" t="str">
        <f ca="1">+'R4 Variations'!L464</f>
        <v/>
      </c>
      <c r="M464" s="448" t="str">
        <f ca="1">+'R4 Variations'!M464</f>
        <v/>
      </c>
      <c r="N464" s="448" t="str">
        <f ca="1">+'R4 Variations'!N464</f>
        <v/>
      </c>
    </row>
    <row r="465" spans="1:14" x14ac:dyDescent="0.2">
      <c r="A465" s="5"/>
      <c r="B465" s="249"/>
      <c r="C465" s="383" t="str">
        <f ca="1">+'R4 Variations'!C465</f>
        <v/>
      </c>
      <c r="D465" s="489">
        <f ca="1">IF(ISNUMBER('R4 Variations'!D465),+'R4 Variations'!D465*LU_Escalation,0)</f>
        <v>0</v>
      </c>
      <c r="E465" s="820">
        <f ca="1">IF(ISNUMBER('R4 Variations'!E465),+'R4 Variations'!E465*LU_Escalation,0)</f>
        <v>0</v>
      </c>
      <c r="F465" s="489">
        <f ca="1">IF(ISNUMBER('R4 Variations'!F465),+'R4 Variations'!F465*LU_Escalation,0)</f>
        <v>0</v>
      </c>
      <c r="G465" s="489">
        <f ca="1">IF(ISNUMBER('R4 Variations'!G465),+'R4 Variations'!G465*LU_Escalation,0)</f>
        <v>0</v>
      </c>
      <c r="H465" s="489">
        <f ca="1">IF(ISNUMBER('R4 Variations'!H465),+'R4 Variations'!H465*LU_Escalation,0)</f>
        <v>0</v>
      </c>
      <c r="I465" s="489">
        <f ca="1">IF(ISNUMBER('R4 Variations'!I465),+'R4 Variations'!I465*LU_Escalation,0)</f>
        <v>0</v>
      </c>
      <c r="J465" s="489">
        <f ca="1">IF(ISNUMBER('R4 Variations'!J465),+'R4 Variations'!J465*LU_Escalation,0)</f>
        <v>0</v>
      </c>
      <c r="K465" s="489">
        <f ca="1">IF(ISNUMBER('R4 Variations'!K465),+'R4 Variations'!K465*LU_Escalation,0)</f>
        <v>0</v>
      </c>
      <c r="L465" s="512" t="str">
        <f ca="1">+'R4 Variations'!L465</f>
        <v/>
      </c>
      <c r="M465" s="448" t="str">
        <f ca="1">+'R4 Variations'!M465</f>
        <v/>
      </c>
      <c r="N465" s="448" t="str">
        <f ca="1">+'R4 Variations'!N465</f>
        <v/>
      </c>
    </row>
    <row r="466" spans="1:14" x14ac:dyDescent="0.2">
      <c r="A466" s="5"/>
      <c r="B466" s="249"/>
      <c r="C466" s="383" t="str">
        <f ca="1">+'R4 Variations'!C466</f>
        <v/>
      </c>
      <c r="D466" s="489">
        <f ca="1">IF(ISNUMBER('R4 Variations'!D466),+'R4 Variations'!D466*LU_Escalation,0)</f>
        <v>0</v>
      </c>
      <c r="E466" s="820">
        <f ca="1">IF(ISNUMBER('R4 Variations'!E466),+'R4 Variations'!E466*LU_Escalation,0)</f>
        <v>0</v>
      </c>
      <c r="F466" s="489">
        <f ca="1">IF(ISNUMBER('R4 Variations'!F466),+'R4 Variations'!F466*LU_Escalation,0)</f>
        <v>0</v>
      </c>
      <c r="G466" s="489">
        <f ca="1">IF(ISNUMBER('R4 Variations'!G466),+'R4 Variations'!G466*LU_Escalation,0)</f>
        <v>0</v>
      </c>
      <c r="H466" s="489">
        <f ca="1">IF(ISNUMBER('R4 Variations'!H466),+'R4 Variations'!H466*LU_Escalation,0)</f>
        <v>0</v>
      </c>
      <c r="I466" s="489">
        <f ca="1">IF(ISNUMBER('R4 Variations'!I466),+'R4 Variations'!I466*LU_Escalation,0)</f>
        <v>0</v>
      </c>
      <c r="J466" s="489">
        <f ca="1">IF(ISNUMBER('R4 Variations'!J466),+'R4 Variations'!J466*LU_Escalation,0)</f>
        <v>0</v>
      </c>
      <c r="K466" s="489">
        <f ca="1">IF(ISNUMBER('R4 Variations'!K466),+'R4 Variations'!K466*LU_Escalation,0)</f>
        <v>0</v>
      </c>
      <c r="L466" s="512" t="str">
        <f ca="1">+'R4 Variations'!L466</f>
        <v/>
      </c>
      <c r="M466" s="448" t="str">
        <f ca="1">+'R4 Variations'!M466</f>
        <v/>
      </c>
      <c r="N466" s="448" t="str">
        <f ca="1">+'R4 Variations'!N466</f>
        <v/>
      </c>
    </row>
    <row r="467" spans="1:14" x14ac:dyDescent="0.2">
      <c r="A467" s="5"/>
      <c r="B467" s="249"/>
      <c r="C467" s="383" t="str">
        <f ca="1">+'R4 Variations'!C467</f>
        <v/>
      </c>
      <c r="D467" s="489">
        <f ca="1">IF(ISNUMBER('R4 Variations'!D467),+'R4 Variations'!D467*LU_Escalation,0)</f>
        <v>0</v>
      </c>
      <c r="E467" s="820">
        <f ca="1">IF(ISNUMBER('R4 Variations'!E467),+'R4 Variations'!E467*LU_Escalation,0)</f>
        <v>0</v>
      </c>
      <c r="F467" s="489">
        <f ca="1">IF(ISNUMBER('R4 Variations'!F467),+'R4 Variations'!F467*LU_Escalation,0)</f>
        <v>0</v>
      </c>
      <c r="G467" s="489">
        <f ca="1">IF(ISNUMBER('R4 Variations'!G467),+'R4 Variations'!G467*LU_Escalation,0)</f>
        <v>0</v>
      </c>
      <c r="H467" s="489">
        <f ca="1">IF(ISNUMBER('R4 Variations'!H467),+'R4 Variations'!H467*LU_Escalation,0)</f>
        <v>0</v>
      </c>
      <c r="I467" s="489">
        <f ca="1">IF(ISNUMBER('R4 Variations'!I467),+'R4 Variations'!I467*LU_Escalation,0)</f>
        <v>0</v>
      </c>
      <c r="J467" s="489">
        <f ca="1">IF(ISNUMBER('R4 Variations'!J467),+'R4 Variations'!J467*LU_Escalation,0)</f>
        <v>0</v>
      </c>
      <c r="K467" s="489">
        <f ca="1">IF(ISNUMBER('R4 Variations'!K467),+'R4 Variations'!K467*LU_Escalation,0)</f>
        <v>0</v>
      </c>
      <c r="L467" s="512" t="str">
        <f ca="1">+'R4 Variations'!L467</f>
        <v/>
      </c>
      <c r="M467" s="448" t="str">
        <f ca="1">+'R4 Variations'!M467</f>
        <v/>
      </c>
      <c r="N467" s="448" t="str">
        <f ca="1">+'R4 Variations'!N467</f>
        <v/>
      </c>
    </row>
    <row r="468" spans="1:14" x14ac:dyDescent="0.2">
      <c r="A468" s="5"/>
      <c r="B468" s="249"/>
      <c r="C468" s="383" t="str">
        <f ca="1">+'R4 Variations'!C468</f>
        <v/>
      </c>
      <c r="D468" s="489">
        <f ca="1">IF(ISNUMBER('R4 Variations'!D468),+'R4 Variations'!D468*LU_Escalation,0)</f>
        <v>0</v>
      </c>
      <c r="E468" s="820">
        <f ca="1">IF(ISNUMBER('R4 Variations'!E468),+'R4 Variations'!E468*LU_Escalation,0)</f>
        <v>0</v>
      </c>
      <c r="F468" s="489">
        <f ca="1">IF(ISNUMBER('R4 Variations'!F468),+'R4 Variations'!F468*LU_Escalation,0)</f>
        <v>0</v>
      </c>
      <c r="G468" s="489">
        <f ca="1">IF(ISNUMBER('R4 Variations'!G468),+'R4 Variations'!G468*LU_Escalation,0)</f>
        <v>0</v>
      </c>
      <c r="H468" s="489">
        <f ca="1">IF(ISNUMBER('R4 Variations'!H468),+'R4 Variations'!H468*LU_Escalation,0)</f>
        <v>0</v>
      </c>
      <c r="I468" s="489">
        <f ca="1">IF(ISNUMBER('R4 Variations'!I468),+'R4 Variations'!I468*LU_Escalation,0)</f>
        <v>0</v>
      </c>
      <c r="J468" s="489">
        <f ca="1">IF(ISNUMBER('R4 Variations'!J468),+'R4 Variations'!J468*LU_Escalation,0)</f>
        <v>0</v>
      </c>
      <c r="K468" s="489">
        <f ca="1">IF(ISNUMBER('R4 Variations'!K468),+'R4 Variations'!K468*LU_Escalation,0)</f>
        <v>0</v>
      </c>
      <c r="L468" s="512" t="str">
        <f ca="1">+'R4 Variations'!L468</f>
        <v/>
      </c>
      <c r="M468" s="448" t="str">
        <f ca="1">+'R4 Variations'!M468</f>
        <v/>
      </c>
      <c r="N468" s="448" t="str">
        <f ca="1">+'R4 Variations'!N468</f>
        <v/>
      </c>
    </row>
    <row r="469" spans="1:14" x14ac:dyDescent="0.2">
      <c r="A469" s="5"/>
      <c r="B469" s="249"/>
      <c r="C469" s="383" t="str">
        <f ca="1">+'R4 Variations'!C469</f>
        <v/>
      </c>
      <c r="D469" s="489">
        <f ca="1">IF(ISNUMBER('R4 Variations'!D469),+'R4 Variations'!D469*LU_Escalation,0)</f>
        <v>0</v>
      </c>
      <c r="E469" s="820">
        <f ca="1">IF(ISNUMBER('R4 Variations'!E469),+'R4 Variations'!E469*LU_Escalation,0)</f>
        <v>0</v>
      </c>
      <c r="F469" s="489">
        <f ca="1">IF(ISNUMBER('R4 Variations'!F469),+'R4 Variations'!F469*LU_Escalation,0)</f>
        <v>0</v>
      </c>
      <c r="G469" s="489">
        <f ca="1">IF(ISNUMBER('R4 Variations'!G469),+'R4 Variations'!G469*LU_Escalation,0)</f>
        <v>0</v>
      </c>
      <c r="H469" s="489">
        <f ca="1">IF(ISNUMBER('R4 Variations'!H469),+'R4 Variations'!H469*LU_Escalation,0)</f>
        <v>0</v>
      </c>
      <c r="I469" s="489">
        <f ca="1">IF(ISNUMBER('R4 Variations'!I469),+'R4 Variations'!I469*LU_Escalation,0)</f>
        <v>0</v>
      </c>
      <c r="J469" s="489">
        <f ca="1">IF(ISNUMBER('R4 Variations'!J469),+'R4 Variations'!J469*LU_Escalation,0)</f>
        <v>0</v>
      </c>
      <c r="K469" s="489">
        <f ca="1">IF(ISNUMBER('R4 Variations'!K469),+'R4 Variations'!K469*LU_Escalation,0)</f>
        <v>0</v>
      </c>
      <c r="L469" s="512" t="str">
        <f ca="1">+'R4 Variations'!L469</f>
        <v/>
      </c>
      <c r="M469" s="448" t="str">
        <f ca="1">+'R4 Variations'!M469</f>
        <v/>
      </c>
      <c r="N469" s="448" t="str">
        <f ca="1">+'R4 Variations'!N469</f>
        <v/>
      </c>
    </row>
    <row r="470" spans="1:14" x14ac:dyDescent="0.2">
      <c r="A470" s="5"/>
      <c r="B470" s="249"/>
      <c r="C470" s="383" t="str">
        <f ca="1">+'R4 Variations'!C470</f>
        <v/>
      </c>
      <c r="D470" s="489">
        <f ca="1">IF(ISNUMBER('R4 Variations'!D470),+'R4 Variations'!D470*LU_Escalation,0)</f>
        <v>0</v>
      </c>
      <c r="E470" s="820">
        <f ca="1">IF(ISNUMBER('R4 Variations'!E470),+'R4 Variations'!E470*LU_Escalation,0)</f>
        <v>0</v>
      </c>
      <c r="F470" s="489">
        <f ca="1">IF(ISNUMBER('R4 Variations'!F470),+'R4 Variations'!F470*LU_Escalation,0)</f>
        <v>0</v>
      </c>
      <c r="G470" s="489">
        <f ca="1">IF(ISNUMBER('R4 Variations'!G470),+'R4 Variations'!G470*LU_Escalation,0)</f>
        <v>0</v>
      </c>
      <c r="H470" s="489">
        <f ca="1">IF(ISNUMBER('R4 Variations'!H470),+'R4 Variations'!H470*LU_Escalation,0)</f>
        <v>0</v>
      </c>
      <c r="I470" s="489">
        <f ca="1">IF(ISNUMBER('R4 Variations'!I470),+'R4 Variations'!I470*LU_Escalation,0)</f>
        <v>0</v>
      </c>
      <c r="J470" s="489">
        <f ca="1">IF(ISNUMBER('R4 Variations'!J470),+'R4 Variations'!J470*LU_Escalation,0)</f>
        <v>0</v>
      </c>
      <c r="K470" s="489">
        <f ca="1">IF(ISNUMBER('R4 Variations'!K470),+'R4 Variations'!K470*LU_Escalation,0)</f>
        <v>0</v>
      </c>
      <c r="L470" s="512" t="str">
        <f ca="1">+'R4 Variations'!L470</f>
        <v/>
      </c>
      <c r="M470" s="448" t="str">
        <f ca="1">+'R4 Variations'!M470</f>
        <v/>
      </c>
      <c r="N470" s="448" t="str">
        <f ca="1">+'R4 Variations'!N470</f>
        <v/>
      </c>
    </row>
    <row r="471" spans="1:14" x14ac:dyDescent="0.2">
      <c r="A471" s="5"/>
      <c r="B471" s="249"/>
      <c r="C471" s="12"/>
      <c r="D471" s="489"/>
      <c r="E471" s="505"/>
      <c r="F471" s="489"/>
      <c r="G471" s="490"/>
      <c r="H471" s="490"/>
      <c r="I471" s="490"/>
      <c r="J471" s="490"/>
      <c r="K471" s="505"/>
      <c r="L471" s="512"/>
      <c r="M471" s="448"/>
      <c r="N471" s="448"/>
    </row>
    <row r="472" spans="1:14" x14ac:dyDescent="0.2">
      <c r="A472" s="5"/>
      <c r="B472" s="249" t="str">
        <f ca="1">+'I-4 History'!B354</f>
        <v>A-15</v>
      </c>
      <c r="C472" s="14" t="str">
        <f ca="1">+'I-4 History'!C354</f>
        <v>Purchasing and Contracts</v>
      </c>
      <c r="D472" s="489"/>
      <c r="E472" s="505"/>
      <c r="F472" s="489"/>
      <c r="G472" s="490"/>
      <c r="H472" s="490"/>
      <c r="I472" s="490"/>
      <c r="J472" s="490"/>
      <c r="K472" s="505"/>
      <c r="L472" s="512"/>
      <c r="M472" s="448"/>
      <c r="N472" s="448"/>
    </row>
    <row r="473" spans="1:14" x14ac:dyDescent="0.2">
      <c r="A473" s="5"/>
      <c r="B473" s="249"/>
      <c r="C473" s="383" t="str">
        <f ca="1">+'R4 Variations'!C473</f>
        <v>Step Change</v>
      </c>
      <c r="D473" s="489">
        <f ca="1">IF(ISNUMBER('R4 Variations'!D473),+'R4 Variations'!D473*LU_Escalation,0)</f>
        <v>0</v>
      </c>
      <c r="E473" s="820">
        <f ca="1">IF(ISNUMBER('R4 Variations'!E473),+'R4 Variations'!E473*LU_Escalation,0)</f>
        <v>0</v>
      </c>
      <c r="F473" s="489">
        <f ca="1">IF(ISNUMBER('R4 Variations'!F473),+'R4 Variations'!F473*LU_Escalation,0)</f>
        <v>0</v>
      </c>
      <c r="G473" s="489">
        <f ca="1">IF(ISNUMBER('R4 Variations'!G473),+'R4 Variations'!G473*LU_Escalation,0)</f>
        <v>0</v>
      </c>
      <c r="H473" s="489">
        <f ca="1">IF(ISNUMBER('R4 Variations'!H473),+'R4 Variations'!H473*LU_Escalation,0)</f>
        <v>0</v>
      </c>
      <c r="I473" s="489">
        <f ca="1">IF(ISNUMBER('R4 Variations'!I473),+'R4 Variations'!I473*LU_Escalation,0)</f>
        <v>0</v>
      </c>
      <c r="J473" s="489">
        <f ca="1">IF(ISNUMBER('R4 Variations'!J473),+'R4 Variations'!J473*LU_Escalation,0)</f>
        <v>0</v>
      </c>
      <c r="K473" s="489">
        <f ca="1">IF(ISNUMBER('R4 Variations'!K473),+'R4 Variations'!K473*LU_Escalation,0)</f>
        <v>0</v>
      </c>
      <c r="L473" s="512">
        <f ca="1">+'R4 Variations'!L473</f>
        <v>0</v>
      </c>
      <c r="M473" s="448">
        <f ca="1">+'R4 Variations'!M473</f>
        <v>0</v>
      </c>
      <c r="N473" s="448">
        <f ca="1">+'R4 Variations'!N473</f>
        <v>0</v>
      </c>
    </row>
    <row r="474" spans="1:14" x14ac:dyDescent="0.2">
      <c r="A474" s="5"/>
      <c r="B474" s="249"/>
      <c r="C474" s="383" t="str">
        <f ca="1">+'R4 Variations'!C474</f>
        <v/>
      </c>
      <c r="D474" s="489">
        <f ca="1">IF(ISNUMBER('R4 Variations'!D474),+'R4 Variations'!D474*LU_Escalation,0)</f>
        <v>0</v>
      </c>
      <c r="E474" s="820">
        <f ca="1">IF(ISNUMBER('R4 Variations'!E474),+'R4 Variations'!E474*LU_Escalation,0)</f>
        <v>0</v>
      </c>
      <c r="F474" s="489">
        <f ca="1">IF(ISNUMBER('R4 Variations'!F474),+'R4 Variations'!F474*LU_Escalation,0)</f>
        <v>0</v>
      </c>
      <c r="G474" s="489">
        <f ca="1">IF(ISNUMBER('R4 Variations'!G474),+'R4 Variations'!G474*LU_Escalation,0)</f>
        <v>0</v>
      </c>
      <c r="H474" s="489">
        <f ca="1">IF(ISNUMBER('R4 Variations'!H474),+'R4 Variations'!H474*LU_Escalation,0)</f>
        <v>0</v>
      </c>
      <c r="I474" s="489">
        <f ca="1">IF(ISNUMBER('R4 Variations'!I474),+'R4 Variations'!I474*LU_Escalation,0)</f>
        <v>0</v>
      </c>
      <c r="J474" s="489">
        <f ca="1">IF(ISNUMBER('R4 Variations'!J474),+'R4 Variations'!J474*LU_Escalation,0)</f>
        <v>0</v>
      </c>
      <c r="K474" s="489">
        <f ca="1">IF(ISNUMBER('R4 Variations'!K474),+'R4 Variations'!K474*LU_Escalation,0)</f>
        <v>0</v>
      </c>
      <c r="L474" s="512" t="str">
        <f ca="1">+'R4 Variations'!L474</f>
        <v/>
      </c>
      <c r="M474" s="448" t="str">
        <f ca="1">+'R4 Variations'!M474</f>
        <v/>
      </c>
      <c r="N474" s="448" t="str">
        <f ca="1">+'R4 Variations'!N474</f>
        <v/>
      </c>
    </row>
    <row r="475" spans="1:14" x14ac:dyDescent="0.2">
      <c r="A475" s="5"/>
      <c r="B475" s="249"/>
      <c r="C475" s="383" t="str">
        <f ca="1">+'R4 Variations'!C475</f>
        <v/>
      </c>
      <c r="D475" s="489">
        <f ca="1">IF(ISNUMBER('R4 Variations'!D475),+'R4 Variations'!D475*LU_Escalation,0)</f>
        <v>0</v>
      </c>
      <c r="E475" s="820">
        <f ca="1">IF(ISNUMBER('R4 Variations'!E475),+'R4 Variations'!E475*LU_Escalation,0)</f>
        <v>0</v>
      </c>
      <c r="F475" s="489">
        <f ca="1">IF(ISNUMBER('R4 Variations'!F475),+'R4 Variations'!F475*LU_Escalation,0)</f>
        <v>0</v>
      </c>
      <c r="G475" s="489">
        <f ca="1">IF(ISNUMBER('R4 Variations'!G475),+'R4 Variations'!G475*LU_Escalation,0)</f>
        <v>0</v>
      </c>
      <c r="H475" s="489">
        <f ca="1">IF(ISNUMBER('R4 Variations'!H475),+'R4 Variations'!H475*LU_Escalation,0)</f>
        <v>0</v>
      </c>
      <c r="I475" s="489">
        <f ca="1">IF(ISNUMBER('R4 Variations'!I475),+'R4 Variations'!I475*LU_Escalation,0)</f>
        <v>0</v>
      </c>
      <c r="J475" s="489">
        <f ca="1">IF(ISNUMBER('R4 Variations'!J475),+'R4 Variations'!J475*LU_Escalation,0)</f>
        <v>0</v>
      </c>
      <c r="K475" s="489">
        <f ca="1">IF(ISNUMBER('R4 Variations'!K475),+'R4 Variations'!K475*LU_Escalation,0)</f>
        <v>0</v>
      </c>
      <c r="L475" s="512" t="str">
        <f ca="1">+'R4 Variations'!L475</f>
        <v/>
      </c>
      <c r="M475" s="448" t="str">
        <f ca="1">+'R4 Variations'!M475</f>
        <v/>
      </c>
      <c r="N475" s="448" t="str">
        <f ca="1">+'R4 Variations'!N475</f>
        <v/>
      </c>
    </row>
    <row r="476" spans="1:14" x14ac:dyDescent="0.2">
      <c r="A476" s="5"/>
      <c r="B476" s="249"/>
      <c r="C476" s="383" t="str">
        <f ca="1">+'R4 Variations'!C476</f>
        <v/>
      </c>
      <c r="D476" s="489">
        <f ca="1">IF(ISNUMBER('R4 Variations'!D476),+'R4 Variations'!D476*LU_Escalation,0)</f>
        <v>0</v>
      </c>
      <c r="E476" s="820">
        <f ca="1">IF(ISNUMBER('R4 Variations'!E476),+'R4 Variations'!E476*LU_Escalation,0)</f>
        <v>0</v>
      </c>
      <c r="F476" s="489">
        <f ca="1">IF(ISNUMBER('R4 Variations'!F476),+'R4 Variations'!F476*LU_Escalation,0)</f>
        <v>0</v>
      </c>
      <c r="G476" s="489">
        <f ca="1">IF(ISNUMBER('R4 Variations'!G476),+'R4 Variations'!G476*LU_Escalation,0)</f>
        <v>0</v>
      </c>
      <c r="H476" s="489">
        <f ca="1">IF(ISNUMBER('R4 Variations'!H476),+'R4 Variations'!H476*LU_Escalation,0)</f>
        <v>0</v>
      </c>
      <c r="I476" s="489">
        <f ca="1">IF(ISNUMBER('R4 Variations'!I476),+'R4 Variations'!I476*LU_Escalation,0)</f>
        <v>0</v>
      </c>
      <c r="J476" s="489">
        <f ca="1">IF(ISNUMBER('R4 Variations'!J476),+'R4 Variations'!J476*LU_Escalation,0)</f>
        <v>0</v>
      </c>
      <c r="K476" s="489">
        <f ca="1">IF(ISNUMBER('R4 Variations'!K476),+'R4 Variations'!K476*LU_Escalation,0)</f>
        <v>0</v>
      </c>
      <c r="L476" s="512" t="str">
        <f ca="1">+'R4 Variations'!L476</f>
        <v/>
      </c>
      <c r="M476" s="448" t="str">
        <f ca="1">+'R4 Variations'!M476</f>
        <v/>
      </c>
      <c r="N476" s="448" t="str">
        <f ca="1">+'R4 Variations'!N476</f>
        <v/>
      </c>
    </row>
    <row r="477" spans="1:14" x14ac:dyDescent="0.2">
      <c r="A477" s="5"/>
      <c r="B477" s="249"/>
      <c r="C477" s="383" t="str">
        <f ca="1">+'R4 Variations'!C477</f>
        <v/>
      </c>
      <c r="D477" s="489">
        <f ca="1">IF(ISNUMBER('R4 Variations'!D477),+'R4 Variations'!D477*LU_Escalation,0)</f>
        <v>0</v>
      </c>
      <c r="E477" s="820">
        <f ca="1">IF(ISNUMBER('R4 Variations'!E477),+'R4 Variations'!E477*LU_Escalation,0)</f>
        <v>0</v>
      </c>
      <c r="F477" s="489">
        <f ca="1">IF(ISNUMBER('R4 Variations'!F477),+'R4 Variations'!F477*LU_Escalation,0)</f>
        <v>0</v>
      </c>
      <c r="G477" s="489">
        <f ca="1">IF(ISNUMBER('R4 Variations'!G477),+'R4 Variations'!G477*LU_Escalation,0)</f>
        <v>0</v>
      </c>
      <c r="H477" s="489">
        <f ca="1">IF(ISNUMBER('R4 Variations'!H477),+'R4 Variations'!H477*LU_Escalation,0)</f>
        <v>0</v>
      </c>
      <c r="I477" s="489">
        <f ca="1">IF(ISNUMBER('R4 Variations'!I477),+'R4 Variations'!I477*LU_Escalation,0)</f>
        <v>0</v>
      </c>
      <c r="J477" s="489">
        <f ca="1">IF(ISNUMBER('R4 Variations'!J477),+'R4 Variations'!J477*LU_Escalation,0)</f>
        <v>0</v>
      </c>
      <c r="K477" s="489">
        <f ca="1">IF(ISNUMBER('R4 Variations'!K477),+'R4 Variations'!K477*LU_Escalation,0)</f>
        <v>0</v>
      </c>
      <c r="L477" s="512" t="str">
        <f ca="1">+'R4 Variations'!L477</f>
        <v/>
      </c>
      <c r="M477" s="448" t="str">
        <f ca="1">+'R4 Variations'!M477</f>
        <v/>
      </c>
      <c r="N477" s="448" t="str">
        <f ca="1">+'R4 Variations'!N477</f>
        <v/>
      </c>
    </row>
    <row r="478" spans="1:14" x14ac:dyDescent="0.2">
      <c r="A478" s="5"/>
      <c r="B478" s="249"/>
      <c r="C478" s="383" t="str">
        <f ca="1">+'R4 Variations'!C478</f>
        <v/>
      </c>
      <c r="D478" s="489">
        <f ca="1">IF(ISNUMBER('R4 Variations'!D478),+'R4 Variations'!D478*LU_Escalation,0)</f>
        <v>0</v>
      </c>
      <c r="E478" s="820">
        <f ca="1">IF(ISNUMBER('R4 Variations'!E478),+'R4 Variations'!E478*LU_Escalation,0)</f>
        <v>0</v>
      </c>
      <c r="F478" s="489">
        <f ca="1">IF(ISNUMBER('R4 Variations'!F478),+'R4 Variations'!F478*LU_Escalation,0)</f>
        <v>0</v>
      </c>
      <c r="G478" s="489">
        <f ca="1">IF(ISNUMBER('R4 Variations'!G478),+'R4 Variations'!G478*LU_Escalation,0)</f>
        <v>0</v>
      </c>
      <c r="H478" s="489">
        <f ca="1">IF(ISNUMBER('R4 Variations'!H478),+'R4 Variations'!H478*LU_Escalation,0)</f>
        <v>0</v>
      </c>
      <c r="I478" s="489">
        <f ca="1">IF(ISNUMBER('R4 Variations'!I478),+'R4 Variations'!I478*LU_Escalation,0)</f>
        <v>0</v>
      </c>
      <c r="J478" s="489">
        <f ca="1">IF(ISNUMBER('R4 Variations'!J478),+'R4 Variations'!J478*LU_Escalation,0)</f>
        <v>0</v>
      </c>
      <c r="K478" s="489">
        <f ca="1">IF(ISNUMBER('R4 Variations'!K478),+'R4 Variations'!K478*LU_Escalation,0)</f>
        <v>0</v>
      </c>
      <c r="L478" s="512" t="str">
        <f ca="1">+'R4 Variations'!L478</f>
        <v/>
      </c>
      <c r="M478" s="448" t="str">
        <f ca="1">+'R4 Variations'!M478</f>
        <v/>
      </c>
      <c r="N478" s="448" t="str">
        <f ca="1">+'R4 Variations'!N478</f>
        <v/>
      </c>
    </row>
    <row r="479" spans="1:14" x14ac:dyDescent="0.2">
      <c r="A479" s="5"/>
      <c r="B479" s="249"/>
      <c r="C479" s="383" t="str">
        <f ca="1">+'R4 Variations'!C479</f>
        <v/>
      </c>
      <c r="D479" s="489">
        <f ca="1">IF(ISNUMBER('R4 Variations'!D479),+'R4 Variations'!D479*LU_Escalation,0)</f>
        <v>0</v>
      </c>
      <c r="E479" s="820">
        <f ca="1">IF(ISNUMBER('R4 Variations'!E479),+'R4 Variations'!E479*LU_Escalation,0)</f>
        <v>0</v>
      </c>
      <c r="F479" s="489">
        <f ca="1">IF(ISNUMBER('R4 Variations'!F479),+'R4 Variations'!F479*LU_Escalation,0)</f>
        <v>0</v>
      </c>
      <c r="G479" s="489">
        <f ca="1">IF(ISNUMBER('R4 Variations'!G479),+'R4 Variations'!G479*LU_Escalation,0)</f>
        <v>0</v>
      </c>
      <c r="H479" s="489">
        <f ca="1">IF(ISNUMBER('R4 Variations'!H479),+'R4 Variations'!H479*LU_Escalation,0)</f>
        <v>0</v>
      </c>
      <c r="I479" s="489">
        <f ca="1">IF(ISNUMBER('R4 Variations'!I479),+'R4 Variations'!I479*LU_Escalation,0)</f>
        <v>0</v>
      </c>
      <c r="J479" s="489">
        <f ca="1">IF(ISNUMBER('R4 Variations'!J479),+'R4 Variations'!J479*LU_Escalation,0)</f>
        <v>0</v>
      </c>
      <c r="K479" s="489">
        <f ca="1">IF(ISNUMBER('R4 Variations'!K479),+'R4 Variations'!K479*LU_Escalation,0)</f>
        <v>0</v>
      </c>
      <c r="L479" s="512" t="str">
        <f ca="1">+'R4 Variations'!L479</f>
        <v/>
      </c>
      <c r="M479" s="448" t="str">
        <f ca="1">+'R4 Variations'!M479</f>
        <v/>
      </c>
      <c r="N479" s="448" t="str">
        <f ca="1">+'R4 Variations'!N479</f>
        <v/>
      </c>
    </row>
    <row r="480" spans="1:14" x14ac:dyDescent="0.2">
      <c r="A480" s="5"/>
      <c r="B480" s="249"/>
      <c r="C480" s="383" t="str">
        <f ca="1">+'R4 Variations'!C480</f>
        <v/>
      </c>
      <c r="D480" s="489">
        <f ca="1">IF(ISNUMBER('R4 Variations'!D480),+'R4 Variations'!D480*LU_Escalation,0)</f>
        <v>0</v>
      </c>
      <c r="E480" s="820">
        <f ca="1">IF(ISNUMBER('R4 Variations'!E480),+'R4 Variations'!E480*LU_Escalation,0)</f>
        <v>0</v>
      </c>
      <c r="F480" s="489">
        <f ca="1">IF(ISNUMBER('R4 Variations'!F480),+'R4 Variations'!F480*LU_Escalation,0)</f>
        <v>0</v>
      </c>
      <c r="G480" s="489">
        <f ca="1">IF(ISNUMBER('R4 Variations'!G480),+'R4 Variations'!G480*LU_Escalation,0)</f>
        <v>0</v>
      </c>
      <c r="H480" s="489">
        <f ca="1">IF(ISNUMBER('R4 Variations'!H480),+'R4 Variations'!H480*LU_Escalation,0)</f>
        <v>0</v>
      </c>
      <c r="I480" s="489">
        <f ca="1">IF(ISNUMBER('R4 Variations'!I480),+'R4 Variations'!I480*LU_Escalation,0)</f>
        <v>0</v>
      </c>
      <c r="J480" s="489">
        <f ca="1">IF(ISNUMBER('R4 Variations'!J480),+'R4 Variations'!J480*LU_Escalation,0)</f>
        <v>0</v>
      </c>
      <c r="K480" s="489">
        <f ca="1">IF(ISNUMBER('R4 Variations'!K480),+'R4 Variations'!K480*LU_Escalation,0)</f>
        <v>0</v>
      </c>
      <c r="L480" s="512" t="str">
        <f ca="1">+'R4 Variations'!L480</f>
        <v/>
      </c>
      <c r="M480" s="448" t="str">
        <f ca="1">+'R4 Variations'!M480</f>
        <v/>
      </c>
      <c r="N480" s="448" t="str">
        <f ca="1">+'R4 Variations'!N480</f>
        <v/>
      </c>
    </row>
    <row r="481" spans="1:14" x14ac:dyDescent="0.2">
      <c r="A481" s="5"/>
      <c r="B481" s="249"/>
      <c r="C481" s="383" t="str">
        <f ca="1">+'R4 Variations'!C481</f>
        <v/>
      </c>
      <c r="D481" s="489">
        <f ca="1">IF(ISNUMBER('R4 Variations'!D481),+'R4 Variations'!D481*LU_Escalation,0)</f>
        <v>0</v>
      </c>
      <c r="E481" s="820">
        <f ca="1">IF(ISNUMBER('R4 Variations'!E481),+'R4 Variations'!E481*LU_Escalation,0)</f>
        <v>0</v>
      </c>
      <c r="F481" s="489">
        <f ca="1">IF(ISNUMBER('R4 Variations'!F481),+'R4 Variations'!F481*LU_Escalation,0)</f>
        <v>0</v>
      </c>
      <c r="G481" s="489">
        <f ca="1">IF(ISNUMBER('R4 Variations'!G481),+'R4 Variations'!G481*LU_Escalation,0)</f>
        <v>0</v>
      </c>
      <c r="H481" s="489">
        <f ca="1">IF(ISNUMBER('R4 Variations'!H481),+'R4 Variations'!H481*LU_Escalation,0)</f>
        <v>0</v>
      </c>
      <c r="I481" s="489">
        <f ca="1">IF(ISNUMBER('R4 Variations'!I481),+'R4 Variations'!I481*LU_Escalation,0)</f>
        <v>0</v>
      </c>
      <c r="J481" s="489">
        <f ca="1">IF(ISNUMBER('R4 Variations'!J481),+'R4 Variations'!J481*LU_Escalation,0)</f>
        <v>0</v>
      </c>
      <c r="K481" s="489">
        <f ca="1">IF(ISNUMBER('R4 Variations'!K481),+'R4 Variations'!K481*LU_Escalation,0)</f>
        <v>0</v>
      </c>
      <c r="L481" s="512" t="str">
        <f ca="1">+'R4 Variations'!L481</f>
        <v/>
      </c>
      <c r="M481" s="448" t="str">
        <f ca="1">+'R4 Variations'!M481</f>
        <v/>
      </c>
      <c r="N481" s="448" t="str">
        <f ca="1">+'R4 Variations'!N481</f>
        <v/>
      </c>
    </row>
    <row r="482" spans="1:14" x14ac:dyDescent="0.2">
      <c r="A482" s="5"/>
      <c r="B482" s="249"/>
      <c r="C482" s="383" t="str">
        <f ca="1">+'R4 Variations'!C482</f>
        <v/>
      </c>
      <c r="D482" s="489">
        <f ca="1">IF(ISNUMBER('R4 Variations'!D482),+'R4 Variations'!D482*LU_Escalation,0)</f>
        <v>0</v>
      </c>
      <c r="E482" s="820">
        <f ca="1">IF(ISNUMBER('R4 Variations'!E482),+'R4 Variations'!E482*LU_Escalation,0)</f>
        <v>0</v>
      </c>
      <c r="F482" s="489">
        <f ca="1">IF(ISNUMBER('R4 Variations'!F482),+'R4 Variations'!F482*LU_Escalation,0)</f>
        <v>0</v>
      </c>
      <c r="G482" s="489">
        <f ca="1">IF(ISNUMBER('R4 Variations'!G482),+'R4 Variations'!G482*LU_Escalation,0)</f>
        <v>0</v>
      </c>
      <c r="H482" s="489">
        <f ca="1">IF(ISNUMBER('R4 Variations'!H482),+'R4 Variations'!H482*LU_Escalation,0)</f>
        <v>0</v>
      </c>
      <c r="I482" s="489">
        <f ca="1">IF(ISNUMBER('R4 Variations'!I482),+'R4 Variations'!I482*LU_Escalation,0)</f>
        <v>0</v>
      </c>
      <c r="J482" s="489">
        <f ca="1">IF(ISNUMBER('R4 Variations'!J482),+'R4 Variations'!J482*LU_Escalation,0)</f>
        <v>0</v>
      </c>
      <c r="K482" s="489">
        <f ca="1">IF(ISNUMBER('R4 Variations'!K482),+'R4 Variations'!K482*LU_Escalation,0)</f>
        <v>0</v>
      </c>
      <c r="L482" s="512" t="str">
        <f ca="1">+'R4 Variations'!L482</f>
        <v/>
      </c>
      <c r="M482" s="448" t="str">
        <f ca="1">+'R4 Variations'!M482</f>
        <v/>
      </c>
      <c r="N482" s="448" t="str">
        <f ca="1">+'R4 Variations'!N482</f>
        <v/>
      </c>
    </row>
    <row r="483" spans="1:14" x14ac:dyDescent="0.2">
      <c r="A483" s="5"/>
      <c r="B483" s="249" t="str">
        <f ca="1">+'I-4 History'!B363</f>
        <v>A-16</v>
      </c>
      <c r="C483" s="14" t="str">
        <f ca="1">+'I-4 History'!C363</f>
        <v>Finance - Adjustments</v>
      </c>
      <c r="D483" s="489"/>
      <c r="E483" s="505"/>
      <c r="F483" s="489"/>
      <c r="G483" s="490"/>
      <c r="H483" s="490"/>
      <c r="I483" s="490"/>
      <c r="J483" s="490"/>
      <c r="K483" s="505"/>
      <c r="L483" s="512"/>
      <c r="M483" s="448"/>
      <c r="N483" s="448"/>
    </row>
    <row r="484" spans="1:14" x14ac:dyDescent="0.2">
      <c r="A484" s="5"/>
      <c r="B484" s="249"/>
      <c r="C484" s="383" t="str">
        <f ca="1">+'R4 Variations'!C484</f>
        <v>Step Change</v>
      </c>
      <c r="D484" s="489">
        <f ca="1">IF(ISNUMBER('R4 Variations'!D484),+'R4 Variations'!D484*LU_Escalation,0)</f>
        <v>0</v>
      </c>
      <c r="E484" s="820">
        <f ca="1">IF(ISNUMBER('R4 Variations'!E484),+'R4 Variations'!E484*LU_Escalation,0)</f>
        <v>0</v>
      </c>
      <c r="F484" s="489">
        <f ca="1">IF(ISNUMBER('R4 Variations'!F484),+'R4 Variations'!F484*LU_Escalation,0)</f>
        <v>0</v>
      </c>
      <c r="G484" s="489">
        <f ca="1">IF(ISNUMBER('R4 Variations'!G484),+'R4 Variations'!G484*LU_Escalation,0)</f>
        <v>0</v>
      </c>
      <c r="H484" s="489">
        <f ca="1">IF(ISNUMBER('R4 Variations'!H484),+'R4 Variations'!H484*LU_Escalation,0)</f>
        <v>0</v>
      </c>
      <c r="I484" s="489">
        <f ca="1">IF(ISNUMBER('R4 Variations'!I484),+'R4 Variations'!I484*LU_Escalation,0)</f>
        <v>0</v>
      </c>
      <c r="J484" s="489">
        <f ca="1">IF(ISNUMBER('R4 Variations'!J484),+'R4 Variations'!J484*LU_Escalation,0)</f>
        <v>0</v>
      </c>
      <c r="K484" s="489">
        <f ca="1">IF(ISNUMBER('R4 Variations'!K484),+'R4 Variations'!K484*LU_Escalation,0)</f>
        <v>0</v>
      </c>
      <c r="L484" s="512">
        <f ca="1">+'R4 Variations'!L484</f>
        <v>0</v>
      </c>
      <c r="M484" s="448">
        <f ca="1">+'R4 Variations'!M484</f>
        <v>0</v>
      </c>
      <c r="N484" s="448">
        <f ca="1">+'R4 Variations'!N484</f>
        <v>0</v>
      </c>
    </row>
    <row r="485" spans="1:14" x14ac:dyDescent="0.2">
      <c r="A485" s="5"/>
      <c r="B485" s="249"/>
      <c r="C485" s="383" t="str">
        <f ca="1">+'R4 Variations'!C485</f>
        <v/>
      </c>
      <c r="D485" s="489">
        <f ca="1">IF(ISNUMBER('R4 Variations'!D485),+'R4 Variations'!D485*LU_Escalation,0)</f>
        <v>0</v>
      </c>
      <c r="E485" s="820">
        <f ca="1">IF(ISNUMBER('R4 Variations'!E485),+'R4 Variations'!E485*LU_Escalation,0)</f>
        <v>0</v>
      </c>
      <c r="F485" s="489">
        <f ca="1">IF(ISNUMBER('R4 Variations'!F485),+'R4 Variations'!F485*LU_Escalation,0)</f>
        <v>0</v>
      </c>
      <c r="G485" s="489">
        <f ca="1">IF(ISNUMBER('R4 Variations'!G485),+'R4 Variations'!G485*LU_Escalation,0)</f>
        <v>0</v>
      </c>
      <c r="H485" s="489">
        <f ca="1">IF(ISNUMBER('R4 Variations'!H485),+'R4 Variations'!H485*LU_Escalation,0)</f>
        <v>0</v>
      </c>
      <c r="I485" s="489">
        <f ca="1">IF(ISNUMBER('R4 Variations'!I485),+'R4 Variations'!I485*LU_Escalation,0)</f>
        <v>0</v>
      </c>
      <c r="J485" s="489">
        <f ca="1">IF(ISNUMBER('R4 Variations'!J485),+'R4 Variations'!J485*LU_Escalation,0)</f>
        <v>0</v>
      </c>
      <c r="K485" s="489">
        <f ca="1">IF(ISNUMBER('R4 Variations'!K485),+'R4 Variations'!K485*LU_Escalation,0)</f>
        <v>0</v>
      </c>
      <c r="L485" s="512" t="str">
        <f ca="1">+'R4 Variations'!L485</f>
        <v/>
      </c>
      <c r="M485" s="448" t="str">
        <f ca="1">+'R4 Variations'!M485</f>
        <v/>
      </c>
      <c r="N485" s="448" t="str">
        <f ca="1">+'R4 Variations'!N485</f>
        <v/>
      </c>
    </row>
    <row r="486" spans="1:14" x14ac:dyDescent="0.2">
      <c r="A486" s="5"/>
      <c r="B486" s="249"/>
      <c r="C486" s="383" t="str">
        <f ca="1">+'R4 Variations'!C486</f>
        <v/>
      </c>
      <c r="D486" s="489">
        <f ca="1">IF(ISNUMBER('R4 Variations'!D486),+'R4 Variations'!D486*LU_Escalation,0)</f>
        <v>0</v>
      </c>
      <c r="E486" s="820">
        <f ca="1">IF(ISNUMBER('R4 Variations'!E486),+'R4 Variations'!E486*LU_Escalation,0)</f>
        <v>0</v>
      </c>
      <c r="F486" s="489">
        <f ca="1">IF(ISNUMBER('R4 Variations'!F486),+'R4 Variations'!F486*LU_Escalation,0)</f>
        <v>0</v>
      </c>
      <c r="G486" s="489">
        <f ca="1">IF(ISNUMBER('R4 Variations'!G486),+'R4 Variations'!G486*LU_Escalation,0)</f>
        <v>0</v>
      </c>
      <c r="H486" s="489">
        <f ca="1">IF(ISNUMBER('R4 Variations'!H486),+'R4 Variations'!H486*LU_Escalation,0)</f>
        <v>0</v>
      </c>
      <c r="I486" s="489">
        <f ca="1">IF(ISNUMBER('R4 Variations'!I486),+'R4 Variations'!I486*LU_Escalation,0)</f>
        <v>0</v>
      </c>
      <c r="J486" s="489">
        <f ca="1">IF(ISNUMBER('R4 Variations'!J486),+'R4 Variations'!J486*LU_Escalation,0)</f>
        <v>0</v>
      </c>
      <c r="K486" s="489">
        <f ca="1">IF(ISNUMBER('R4 Variations'!K486),+'R4 Variations'!K486*LU_Escalation,0)</f>
        <v>0</v>
      </c>
      <c r="L486" s="512" t="str">
        <f ca="1">+'R4 Variations'!L486</f>
        <v/>
      </c>
      <c r="M486" s="448" t="str">
        <f ca="1">+'R4 Variations'!M486</f>
        <v/>
      </c>
      <c r="N486" s="448" t="str">
        <f ca="1">+'R4 Variations'!N486</f>
        <v/>
      </c>
    </row>
    <row r="487" spans="1:14" x14ac:dyDescent="0.2">
      <c r="A487" s="5"/>
      <c r="B487" s="249"/>
      <c r="C487" s="383" t="str">
        <f ca="1">+'R4 Variations'!C487</f>
        <v/>
      </c>
      <c r="D487" s="489">
        <f ca="1">IF(ISNUMBER('R4 Variations'!D487),+'R4 Variations'!D487*LU_Escalation,0)</f>
        <v>0</v>
      </c>
      <c r="E487" s="820">
        <f ca="1">IF(ISNUMBER('R4 Variations'!E487),+'R4 Variations'!E487*LU_Escalation,0)</f>
        <v>0</v>
      </c>
      <c r="F487" s="489">
        <f ca="1">IF(ISNUMBER('R4 Variations'!F487),+'R4 Variations'!F487*LU_Escalation,0)</f>
        <v>0</v>
      </c>
      <c r="G487" s="489">
        <f ca="1">IF(ISNUMBER('R4 Variations'!G487),+'R4 Variations'!G487*LU_Escalation,0)</f>
        <v>0</v>
      </c>
      <c r="H487" s="489">
        <f ca="1">IF(ISNUMBER('R4 Variations'!H487),+'R4 Variations'!H487*LU_Escalation,0)</f>
        <v>0</v>
      </c>
      <c r="I487" s="489">
        <f ca="1">IF(ISNUMBER('R4 Variations'!I487),+'R4 Variations'!I487*LU_Escalation,0)</f>
        <v>0</v>
      </c>
      <c r="J487" s="489">
        <f ca="1">IF(ISNUMBER('R4 Variations'!J487),+'R4 Variations'!J487*LU_Escalation,0)</f>
        <v>0</v>
      </c>
      <c r="K487" s="489">
        <f ca="1">IF(ISNUMBER('R4 Variations'!K487),+'R4 Variations'!K487*LU_Escalation,0)</f>
        <v>0</v>
      </c>
      <c r="L487" s="512" t="str">
        <f ca="1">+'R4 Variations'!L487</f>
        <v/>
      </c>
      <c r="M487" s="448" t="str">
        <f ca="1">+'R4 Variations'!M487</f>
        <v/>
      </c>
      <c r="N487" s="448" t="str">
        <f ca="1">+'R4 Variations'!N487</f>
        <v/>
      </c>
    </row>
    <row r="488" spans="1:14" x14ac:dyDescent="0.2">
      <c r="A488" s="5"/>
      <c r="B488" s="249"/>
      <c r="C488" s="383" t="str">
        <f ca="1">+'R4 Variations'!C488</f>
        <v/>
      </c>
      <c r="D488" s="489">
        <f ca="1">IF(ISNUMBER('R4 Variations'!D488),+'R4 Variations'!D488*LU_Escalation,0)</f>
        <v>0</v>
      </c>
      <c r="E488" s="820">
        <f ca="1">IF(ISNUMBER('R4 Variations'!E488),+'R4 Variations'!E488*LU_Escalation,0)</f>
        <v>0</v>
      </c>
      <c r="F488" s="489">
        <f ca="1">IF(ISNUMBER('R4 Variations'!F488),+'R4 Variations'!F488*LU_Escalation,0)</f>
        <v>0</v>
      </c>
      <c r="G488" s="489">
        <f ca="1">IF(ISNUMBER('R4 Variations'!G488),+'R4 Variations'!G488*LU_Escalation,0)</f>
        <v>0</v>
      </c>
      <c r="H488" s="489">
        <f ca="1">IF(ISNUMBER('R4 Variations'!H488),+'R4 Variations'!H488*LU_Escalation,0)</f>
        <v>0</v>
      </c>
      <c r="I488" s="489">
        <f ca="1">IF(ISNUMBER('R4 Variations'!I488),+'R4 Variations'!I488*LU_Escalation,0)</f>
        <v>0</v>
      </c>
      <c r="J488" s="489">
        <f ca="1">IF(ISNUMBER('R4 Variations'!J488),+'R4 Variations'!J488*LU_Escalation,0)</f>
        <v>0</v>
      </c>
      <c r="K488" s="489">
        <f ca="1">IF(ISNUMBER('R4 Variations'!K488),+'R4 Variations'!K488*LU_Escalation,0)</f>
        <v>0</v>
      </c>
      <c r="L488" s="512" t="str">
        <f ca="1">+'R4 Variations'!L488</f>
        <v/>
      </c>
      <c r="M488" s="448" t="str">
        <f ca="1">+'R4 Variations'!M488</f>
        <v/>
      </c>
      <c r="N488" s="448" t="str">
        <f ca="1">+'R4 Variations'!N488</f>
        <v/>
      </c>
    </row>
    <row r="489" spans="1:14" x14ac:dyDescent="0.2">
      <c r="B489" s="249"/>
      <c r="C489" s="383" t="str">
        <f ca="1">+'R4 Variations'!C489</f>
        <v/>
      </c>
      <c r="D489" s="489">
        <f ca="1">IF(ISNUMBER('R4 Variations'!D489),+'R4 Variations'!D489*LU_Escalation,0)</f>
        <v>0</v>
      </c>
      <c r="E489" s="820">
        <f ca="1">IF(ISNUMBER('R4 Variations'!E489),+'R4 Variations'!E489*LU_Escalation,0)</f>
        <v>0</v>
      </c>
      <c r="F489" s="489">
        <f ca="1">IF(ISNUMBER('R4 Variations'!F489),+'R4 Variations'!F489*LU_Escalation,0)</f>
        <v>0</v>
      </c>
      <c r="G489" s="489">
        <f ca="1">IF(ISNUMBER('R4 Variations'!G489),+'R4 Variations'!G489*LU_Escalation,0)</f>
        <v>0</v>
      </c>
      <c r="H489" s="489">
        <f ca="1">IF(ISNUMBER('R4 Variations'!H489),+'R4 Variations'!H489*LU_Escalation,0)</f>
        <v>0</v>
      </c>
      <c r="I489" s="489">
        <f ca="1">IF(ISNUMBER('R4 Variations'!I489),+'R4 Variations'!I489*LU_Escalation,0)</f>
        <v>0</v>
      </c>
      <c r="J489" s="489">
        <f ca="1">IF(ISNUMBER('R4 Variations'!J489),+'R4 Variations'!J489*LU_Escalation,0)</f>
        <v>0</v>
      </c>
      <c r="K489" s="489">
        <f ca="1">IF(ISNUMBER('R4 Variations'!K489),+'R4 Variations'!K489*LU_Escalation,0)</f>
        <v>0</v>
      </c>
      <c r="L489" s="512" t="str">
        <f ca="1">+'R4 Variations'!L489</f>
        <v/>
      </c>
      <c r="M489" s="448" t="str">
        <f ca="1">+'R4 Variations'!M489</f>
        <v/>
      </c>
      <c r="N489" s="448" t="str">
        <f ca="1">+'R4 Variations'!N489</f>
        <v/>
      </c>
    </row>
    <row r="490" spans="1:14" x14ac:dyDescent="0.2">
      <c r="B490" s="249"/>
      <c r="C490" s="383" t="str">
        <f ca="1">+'R4 Variations'!C490</f>
        <v/>
      </c>
      <c r="D490" s="489">
        <f ca="1">IF(ISNUMBER('R4 Variations'!D490),+'R4 Variations'!D490*LU_Escalation,0)</f>
        <v>0</v>
      </c>
      <c r="E490" s="820">
        <f ca="1">IF(ISNUMBER('R4 Variations'!E490),+'R4 Variations'!E490*LU_Escalation,0)</f>
        <v>0</v>
      </c>
      <c r="F490" s="489">
        <f ca="1">IF(ISNUMBER('R4 Variations'!F490),+'R4 Variations'!F490*LU_Escalation,0)</f>
        <v>0</v>
      </c>
      <c r="G490" s="489">
        <f ca="1">IF(ISNUMBER('R4 Variations'!G490),+'R4 Variations'!G490*LU_Escalation,0)</f>
        <v>0</v>
      </c>
      <c r="H490" s="489">
        <f ca="1">IF(ISNUMBER('R4 Variations'!H490),+'R4 Variations'!H490*LU_Escalation,0)</f>
        <v>0</v>
      </c>
      <c r="I490" s="489">
        <f ca="1">IF(ISNUMBER('R4 Variations'!I490),+'R4 Variations'!I490*LU_Escalation,0)</f>
        <v>0</v>
      </c>
      <c r="J490" s="489">
        <f ca="1">IF(ISNUMBER('R4 Variations'!J490),+'R4 Variations'!J490*LU_Escalation,0)</f>
        <v>0</v>
      </c>
      <c r="K490" s="489">
        <f ca="1">IF(ISNUMBER('R4 Variations'!K490),+'R4 Variations'!K490*LU_Escalation,0)</f>
        <v>0</v>
      </c>
      <c r="L490" s="512" t="str">
        <f ca="1">+'R4 Variations'!L490</f>
        <v/>
      </c>
      <c r="M490" s="448" t="str">
        <f ca="1">+'R4 Variations'!M490</f>
        <v/>
      </c>
      <c r="N490" s="448" t="str">
        <f ca="1">+'R4 Variations'!N490</f>
        <v/>
      </c>
    </row>
    <row r="491" spans="1:14" x14ac:dyDescent="0.2">
      <c r="B491" s="249"/>
      <c r="C491" s="383" t="str">
        <f ca="1">+'R4 Variations'!C491</f>
        <v/>
      </c>
      <c r="D491" s="489">
        <f ca="1">IF(ISNUMBER('R4 Variations'!D491),+'R4 Variations'!D491*LU_Escalation,0)</f>
        <v>0</v>
      </c>
      <c r="E491" s="820">
        <f ca="1">IF(ISNUMBER('R4 Variations'!E491),+'R4 Variations'!E491*LU_Escalation,0)</f>
        <v>0</v>
      </c>
      <c r="F491" s="489">
        <f ca="1">IF(ISNUMBER('R4 Variations'!F491),+'R4 Variations'!F491*LU_Escalation,0)</f>
        <v>0</v>
      </c>
      <c r="G491" s="489">
        <f ca="1">IF(ISNUMBER('R4 Variations'!G491),+'R4 Variations'!G491*LU_Escalation,0)</f>
        <v>0</v>
      </c>
      <c r="H491" s="489">
        <f ca="1">IF(ISNUMBER('R4 Variations'!H491),+'R4 Variations'!H491*LU_Escalation,0)</f>
        <v>0</v>
      </c>
      <c r="I491" s="489">
        <f ca="1">IF(ISNUMBER('R4 Variations'!I491),+'R4 Variations'!I491*LU_Escalation,0)</f>
        <v>0</v>
      </c>
      <c r="J491" s="489">
        <f ca="1">IF(ISNUMBER('R4 Variations'!J491),+'R4 Variations'!J491*LU_Escalation,0)</f>
        <v>0</v>
      </c>
      <c r="K491" s="489">
        <f ca="1">IF(ISNUMBER('R4 Variations'!K491),+'R4 Variations'!K491*LU_Escalation,0)</f>
        <v>0</v>
      </c>
      <c r="L491" s="512" t="str">
        <f ca="1">+'R4 Variations'!L491</f>
        <v/>
      </c>
      <c r="M491" s="448" t="str">
        <f ca="1">+'R4 Variations'!M491</f>
        <v/>
      </c>
      <c r="N491" s="448" t="str">
        <f ca="1">+'R4 Variations'!N491</f>
        <v/>
      </c>
    </row>
    <row r="492" spans="1:14" x14ac:dyDescent="0.2">
      <c r="B492" s="249"/>
      <c r="C492" s="383" t="str">
        <f ca="1">+'R4 Variations'!C492</f>
        <v/>
      </c>
      <c r="D492" s="489">
        <f ca="1">IF(ISNUMBER('R4 Variations'!D492),+'R4 Variations'!D492*LU_Escalation,0)</f>
        <v>0</v>
      </c>
      <c r="E492" s="820">
        <f ca="1">IF(ISNUMBER('R4 Variations'!E492),+'R4 Variations'!E492*LU_Escalation,0)</f>
        <v>0</v>
      </c>
      <c r="F492" s="489">
        <f ca="1">IF(ISNUMBER('R4 Variations'!F492),+'R4 Variations'!F492*LU_Escalation,0)</f>
        <v>0</v>
      </c>
      <c r="G492" s="489">
        <f ca="1">IF(ISNUMBER('R4 Variations'!G492),+'R4 Variations'!G492*LU_Escalation,0)</f>
        <v>0</v>
      </c>
      <c r="H492" s="489">
        <f ca="1">IF(ISNUMBER('R4 Variations'!H492),+'R4 Variations'!H492*LU_Escalation,0)</f>
        <v>0</v>
      </c>
      <c r="I492" s="489">
        <f ca="1">IF(ISNUMBER('R4 Variations'!I492),+'R4 Variations'!I492*LU_Escalation,0)</f>
        <v>0</v>
      </c>
      <c r="J492" s="489">
        <f ca="1">IF(ISNUMBER('R4 Variations'!J492),+'R4 Variations'!J492*LU_Escalation,0)</f>
        <v>0</v>
      </c>
      <c r="K492" s="489">
        <f ca="1">IF(ISNUMBER('R4 Variations'!K492),+'R4 Variations'!K492*LU_Escalation,0)</f>
        <v>0</v>
      </c>
      <c r="L492" s="512" t="str">
        <f ca="1">+'R4 Variations'!L492</f>
        <v/>
      </c>
      <c r="M492" s="448" t="str">
        <f ca="1">+'R4 Variations'!M492</f>
        <v/>
      </c>
      <c r="N492" s="448" t="str">
        <f ca="1">+'R4 Variations'!N492</f>
        <v/>
      </c>
    </row>
    <row r="493" spans="1:14" x14ac:dyDescent="0.2">
      <c r="B493" s="249"/>
      <c r="C493" s="383" t="str">
        <f ca="1">+'R4 Variations'!C493</f>
        <v/>
      </c>
      <c r="D493" s="489">
        <f ca="1">IF(ISNUMBER('R4 Variations'!D493),+'R4 Variations'!D493*LU_Escalation,0)</f>
        <v>0</v>
      </c>
      <c r="E493" s="820">
        <f ca="1">IF(ISNUMBER('R4 Variations'!E493),+'R4 Variations'!E493*LU_Escalation,0)</f>
        <v>0</v>
      </c>
      <c r="F493" s="489">
        <f ca="1">IF(ISNUMBER('R4 Variations'!F493),+'R4 Variations'!F493*LU_Escalation,0)</f>
        <v>0</v>
      </c>
      <c r="G493" s="489">
        <f ca="1">IF(ISNUMBER('R4 Variations'!G493),+'R4 Variations'!G493*LU_Escalation,0)</f>
        <v>0</v>
      </c>
      <c r="H493" s="489">
        <f ca="1">IF(ISNUMBER('R4 Variations'!H493),+'R4 Variations'!H493*LU_Escalation,0)</f>
        <v>0</v>
      </c>
      <c r="I493" s="489">
        <f ca="1">IF(ISNUMBER('R4 Variations'!I493),+'R4 Variations'!I493*LU_Escalation,0)</f>
        <v>0</v>
      </c>
      <c r="J493" s="489">
        <f ca="1">IF(ISNUMBER('R4 Variations'!J493),+'R4 Variations'!J493*LU_Escalation,0)</f>
        <v>0</v>
      </c>
      <c r="K493" s="489">
        <f ca="1">IF(ISNUMBER('R4 Variations'!K493),+'R4 Variations'!K493*LU_Escalation,0)</f>
        <v>0</v>
      </c>
      <c r="L493" s="512" t="str">
        <f ca="1">+'R4 Variations'!L493</f>
        <v/>
      </c>
      <c r="M493" s="448" t="str">
        <f ca="1">+'R4 Variations'!M493</f>
        <v/>
      </c>
      <c r="N493" s="448" t="str">
        <f ca="1">+'R4 Variations'!N493</f>
        <v/>
      </c>
    </row>
    <row r="494" spans="1:14" x14ac:dyDescent="0.2">
      <c r="B494" s="249"/>
      <c r="C494" s="12"/>
      <c r="D494" s="489"/>
      <c r="E494" s="505"/>
      <c r="F494" s="489"/>
      <c r="G494" s="490"/>
      <c r="H494" s="490"/>
      <c r="I494" s="490"/>
      <c r="J494" s="490"/>
      <c r="K494" s="505"/>
      <c r="L494" s="512"/>
      <c r="M494" s="448"/>
      <c r="N494" s="448"/>
    </row>
    <row r="495" spans="1:14" s="896" customFormat="1" ht="17.25" customHeight="1" thickBot="1" x14ac:dyDescent="0.25">
      <c r="A495" s="5"/>
      <c r="B495" s="250"/>
      <c r="C495" s="268" t="str">
        <f>CONCATENATE("Total ",+C399)</f>
        <v>Total Finance</v>
      </c>
      <c r="D495" s="313">
        <f ca="1">SUBTOTAL(9,D399:D494)</f>
        <v>0</v>
      </c>
      <c r="E495" s="313">
        <f t="shared" ref="E495:K495" ca="1" si="5">SUBTOTAL(9,E399:E494)</f>
        <v>0</v>
      </c>
      <c r="F495" s="313">
        <f t="shared" ca="1" si="5"/>
        <v>0</v>
      </c>
      <c r="G495" s="313">
        <f t="shared" ca="1" si="5"/>
        <v>0</v>
      </c>
      <c r="H495" s="313">
        <f t="shared" ca="1" si="5"/>
        <v>0</v>
      </c>
      <c r="I495" s="313">
        <f t="shared" ca="1" si="5"/>
        <v>0</v>
      </c>
      <c r="J495" s="313">
        <f t="shared" ca="1" si="5"/>
        <v>0</v>
      </c>
      <c r="K495" s="313">
        <f t="shared" ca="1" si="5"/>
        <v>0</v>
      </c>
      <c r="L495" s="512"/>
      <c r="M495" s="448"/>
      <c r="N495" s="448"/>
    </row>
    <row r="496" spans="1:14" s="896" customFormat="1" ht="18" x14ac:dyDescent="0.2">
      <c r="B496" s="251"/>
      <c r="C496" s="254" t="str">
        <f>'I-3 Allocated'!A21</f>
        <v>Information Technology</v>
      </c>
      <c r="D496" s="331"/>
      <c r="E496" s="497"/>
      <c r="F496" s="331"/>
      <c r="G496" s="331"/>
      <c r="H496" s="331"/>
      <c r="I496" s="331"/>
      <c r="J496" s="331"/>
      <c r="K496" s="497"/>
      <c r="L496" s="512"/>
      <c r="M496" s="448"/>
      <c r="N496" s="448"/>
    </row>
    <row r="497" spans="1:14" x14ac:dyDescent="0.2">
      <c r="A497" s="5"/>
      <c r="B497" s="249" t="str">
        <f ca="1">+'I-4 History'!B372</f>
        <v>A-17</v>
      </c>
      <c r="C497" s="14" t="str">
        <f ca="1">+'I-4 History'!C372</f>
        <v>Information Technology</v>
      </c>
      <c r="D497" s="489"/>
      <c r="E497" s="505"/>
      <c r="F497" s="489"/>
      <c r="G497" s="490"/>
      <c r="H497" s="490"/>
      <c r="I497" s="490"/>
      <c r="J497" s="490"/>
      <c r="K497" s="505"/>
      <c r="L497" s="512"/>
      <c r="M497" s="448"/>
      <c r="N497" s="448"/>
    </row>
    <row r="498" spans="1:14" x14ac:dyDescent="0.2">
      <c r="A498" s="5"/>
      <c r="B498" s="249"/>
      <c r="C498" s="383" t="str">
        <f ca="1">+'R4 Variations'!C498</f>
        <v>Capex/Opex Substitution - Work Scheduling</v>
      </c>
      <c r="D498" s="489">
        <f ca="1">IF(ISNUMBER('R4 Variations'!D498),+'R4 Variations'!D498*LU_Escalation,0)</f>
        <v>0</v>
      </c>
      <c r="E498" s="820">
        <f ca="1">IF(ISNUMBER('R4 Variations'!E498),+'R4 Variations'!E498*LU_Escalation,0)</f>
        <v>0</v>
      </c>
      <c r="F498" s="489">
        <f ca="1">IF(ISNUMBER('R4 Variations'!F498),+'R4 Variations'!F498*LU_Escalation,0)</f>
        <v>0</v>
      </c>
      <c r="G498" s="489">
        <f ca="1">IF(ISNUMBER('R4 Variations'!G498),+'R4 Variations'!G498*LU_Escalation,0)</f>
        <v>0.75498815115902707</v>
      </c>
      <c r="H498" s="489">
        <f ca="1">IF(ISNUMBER('R4 Variations'!H498),+'R4 Variations'!H498*LU_Escalation,0)</f>
        <v>0.75498815115902707</v>
      </c>
      <c r="I498" s="489">
        <f ca="1">IF(ISNUMBER('R4 Variations'!I498),+'R4 Variations'!I498*LU_Escalation,0)</f>
        <v>0.75498815115902707</v>
      </c>
      <c r="J498" s="489">
        <f ca="1">IF(ISNUMBER('R4 Variations'!J498),+'R4 Variations'!J498*LU_Escalation,0)</f>
        <v>0.75498815115902707</v>
      </c>
      <c r="K498" s="489">
        <f ca="1">IF(ISNUMBER('R4 Variations'!K498),+'R4 Variations'!K498*LU_Escalation,0)</f>
        <v>0.75498815115902707</v>
      </c>
      <c r="L498" s="512">
        <f ca="1">+'R4 Variations'!L498</f>
        <v>0</v>
      </c>
      <c r="M498" s="448">
        <f ca="1">+'R4 Variations'!M498</f>
        <v>0</v>
      </c>
      <c r="N498" s="448">
        <f ca="1">+'R4 Variations'!N498</f>
        <v>0</v>
      </c>
    </row>
    <row r="499" spans="1:14" x14ac:dyDescent="0.2">
      <c r="A499" s="5"/>
      <c r="B499" s="249"/>
      <c r="C499" s="383" t="str">
        <f ca="1">+'R4 Variations'!C499</f>
        <v>Capex/Opex Substitution - Cloud Hosting</v>
      </c>
      <c r="D499" s="489">
        <f ca="1">IF(ISNUMBER('R4 Variations'!D499),+'R4 Variations'!D499*LU_Escalation,0)</f>
        <v>0</v>
      </c>
      <c r="E499" s="820">
        <f ca="1">IF(ISNUMBER('R4 Variations'!E499),+'R4 Variations'!E499*LU_Escalation,0)</f>
        <v>0</v>
      </c>
      <c r="F499" s="489">
        <f ca="1">IF(ISNUMBER('R4 Variations'!F499),+'R4 Variations'!F499*LU_Escalation,0)</f>
        <v>0</v>
      </c>
      <c r="G499" s="489">
        <f ca="1">IF(ISNUMBER('R4 Variations'!G499),+'R4 Variations'!G499*LU_Escalation,0)</f>
        <v>0.95485221469034165</v>
      </c>
      <c r="H499" s="489">
        <f ca="1">IF(ISNUMBER('R4 Variations'!H499),+'R4 Variations'!H499*LU_Escalation,0)</f>
        <v>1.1878821497102756</v>
      </c>
      <c r="I499" s="489">
        <f ca="1">IF(ISNUMBER('R4 Variations'!I499),+'R4 Variations'!I499*LU_Escalation,0)</f>
        <v>1.6478494506180517</v>
      </c>
      <c r="J499" s="489">
        <f ca="1">IF(ISNUMBER('R4 Variations'!J499),+'R4 Variations'!J499*LU_Escalation,0)</f>
        <v>1.6980503464433616</v>
      </c>
      <c r="K499" s="489">
        <f ca="1">IF(ISNUMBER('R4 Variations'!K499),+'R4 Variations'!K499*LU_Escalation,0)</f>
        <v>1.7563363746872427</v>
      </c>
      <c r="L499" s="512">
        <f ca="1">+'R4 Variations'!L499</f>
        <v>0</v>
      </c>
      <c r="M499" s="448">
        <f ca="1">+'R4 Variations'!M499</f>
        <v>0</v>
      </c>
      <c r="N499" s="448">
        <f ca="1">+'R4 Variations'!N499</f>
        <v>0</v>
      </c>
    </row>
    <row r="500" spans="1:14" x14ac:dyDescent="0.2">
      <c r="A500" s="5"/>
      <c r="B500" s="249"/>
      <c r="C500" s="383" t="str">
        <f ca="1">+'R4 Variations'!C500</f>
        <v>Step Change - CIC Compliance</v>
      </c>
      <c r="D500" s="489">
        <f ca="1">IF(ISNUMBER('R4 Variations'!D500),+'R4 Variations'!D500*LU_Escalation,0)</f>
        <v>0</v>
      </c>
      <c r="E500" s="820">
        <f ca="1">IF(ISNUMBER('R4 Variations'!E500),+'R4 Variations'!E500*LU_Escalation,0)</f>
        <v>0</v>
      </c>
      <c r="F500" s="489">
        <f ca="1">IF(ISNUMBER('R4 Variations'!F500),+'R4 Variations'!F500*LU_Escalation,0)</f>
        <v>0</v>
      </c>
      <c r="G500" s="489">
        <f ca="1">IF(ISNUMBER('R4 Variations'!G500),+'R4 Variations'!G500*LU_Escalation,0)</f>
        <v>2.4144156690904359</v>
      </c>
      <c r="H500" s="489">
        <f ca="1">IF(ISNUMBER('R4 Variations'!H500),+'R4 Variations'!H500*LU_Escalation,0)</f>
        <v>2.4144156690904359</v>
      </c>
      <c r="I500" s="489">
        <f ca="1">IF(ISNUMBER('R4 Variations'!I500),+'R4 Variations'!I500*LU_Escalation,0)</f>
        <v>2.4144156690904359</v>
      </c>
      <c r="J500" s="489">
        <f ca="1">IF(ISNUMBER('R4 Variations'!J500),+'R4 Variations'!J500*LU_Escalation,0)</f>
        <v>2.4144156690904359</v>
      </c>
      <c r="K500" s="489">
        <f ca="1">IF(ISNUMBER('R4 Variations'!K500),+'R4 Variations'!K500*LU_Escalation,0)</f>
        <v>2.4144156690904359</v>
      </c>
      <c r="L500" s="512">
        <f ca="1">+'R4 Variations'!L500</f>
        <v>0</v>
      </c>
      <c r="M500" s="448">
        <f ca="1">+'R4 Variations'!M500</f>
        <v>0</v>
      </c>
      <c r="N500" s="448">
        <f ca="1">+'R4 Variations'!N500</f>
        <v>0</v>
      </c>
    </row>
    <row r="501" spans="1:14" x14ac:dyDescent="0.2">
      <c r="A501" s="5"/>
      <c r="B501" s="249"/>
      <c r="C501" s="383" t="str">
        <f ca="1">+'R4 Variations'!C501</f>
        <v/>
      </c>
      <c r="D501" s="489">
        <f ca="1">IF(ISNUMBER('R4 Variations'!D501),+'R4 Variations'!D501*LU_Escalation,0)</f>
        <v>0</v>
      </c>
      <c r="E501" s="820">
        <f ca="1">IF(ISNUMBER('R4 Variations'!E501),+'R4 Variations'!E501*LU_Escalation,0)</f>
        <v>0</v>
      </c>
      <c r="F501" s="489">
        <f ca="1">IF(ISNUMBER('R4 Variations'!F501),+'R4 Variations'!F501*LU_Escalation,0)</f>
        <v>0</v>
      </c>
      <c r="G501" s="489">
        <f ca="1">IF(ISNUMBER('R4 Variations'!G501),+'R4 Variations'!G501*LU_Escalation,0)</f>
        <v>0</v>
      </c>
      <c r="H501" s="489">
        <f ca="1">IF(ISNUMBER('R4 Variations'!H501),+'R4 Variations'!H501*LU_Escalation,0)</f>
        <v>0</v>
      </c>
      <c r="I501" s="489">
        <f ca="1">IF(ISNUMBER('R4 Variations'!I501),+'R4 Variations'!I501*LU_Escalation,0)</f>
        <v>0</v>
      </c>
      <c r="J501" s="489">
        <f ca="1">IF(ISNUMBER('R4 Variations'!J501),+'R4 Variations'!J501*LU_Escalation,0)</f>
        <v>0</v>
      </c>
      <c r="K501" s="489">
        <f ca="1">IF(ISNUMBER('R4 Variations'!K501),+'R4 Variations'!K501*LU_Escalation,0)</f>
        <v>0</v>
      </c>
      <c r="L501" s="512" t="str">
        <f ca="1">+'R4 Variations'!L501</f>
        <v/>
      </c>
      <c r="M501" s="448" t="str">
        <f ca="1">+'R4 Variations'!M501</f>
        <v/>
      </c>
      <c r="N501" s="448" t="str">
        <f ca="1">+'R4 Variations'!N501</f>
        <v/>
      </c>
    </row>
    <row r="502" spans="1:14" x14ac:dyDescent="0.2">
      <c r="A502" s="5"/>
      <c r="B502" s="249"/>
      <c r="C502" s="383" t="str">
        <f ca="1">+'R4 Variations'!C502</f>
        <v/>
      </c>
      <c r="D502" s="489">
        <f ca="1">IF(ISNUMBER('R4 Variations'!D502),+'R4 Variations'!D502*LU_Escalation,0)</f>
        <v>0</v>
      </c>
      <c r="E502" s="820">
        <f ca="1">IF(ISNUMBER('R4 Variations'!E502),+'R4 Variations'!E502*LU_Escalation,0)</f>
        <v>0</v>
      </c>
      <c r="F502" s="489">
        <f ca="1">IF(ISNUMBER('R4 Variations'!F502),+'R4 Variations'!F502*LU_Escalation,0)</f>
        <v>0</v>
      </c>
      <c r="G502" s="489">
        <f ca="1">IF(ISNUMBER('R4 Variations'!G502),+'R4 Variations'!G502*LU_Escalation,0)</f>
        <v>0</v>
      </c>
      <c r="H502" s="489">
        <f ca="1">IF(ISNUMBER('R4 Variations'!H502),+'R4 Variations'!H502*LU_Escalation,0)</f>
        <v>0</v>
      </c>
      <c r="I502" s="489">
        <f ca="1">IF(ISNUMBER('R4 Variations'!I502),+'R4 Variations'!I502*LU_Escalation,0)</f>
        <v>0</v>
      </c>
      <c r="J502" s="489">
        <f ca="1">IF(ISNUMBER('R4 Variations'!J502),+'R4 Variations'!J502*LU_Escalation,0)</f>
        <v>0</v>
      </c>
      <c r="K502" s="489">
        <f ca="1">IF(ISNUMBER('R4 Variations'!K502),+'R4 Variations'!K502*LU_Escalation,0)</f>
        <v>0</v>
      </c>
      <c r="L502" s="512" t="str">
        <f ca="1">+'R4 Variations'!L502</f>
        <v/>
      </c>
      <c r="M502" s="448" t="str">
        <f ca="1">+'R4 Variations'!M502</f>
        <v/>
      </c>
      <c r="N502" s="448" t="str">
        <f ca="1">+'R4 Variations'!N502</f>
        <v/>
      </c>
    </row>
    <row r="503" spans="1:14" x14ac:dyDescent="0.2">
      <c r="A503" s="5"/>
      <c r="B503" s="249"/>
      <c r="C503" s="383" t="str">
        <f ca="1">+'R4 Variations'!C503</f>
        <v/>
      </c>
      <c r="D503" s="489">
        <f ca="1">IF(ISNUMBER('R4 Variations'!D503),+'R4 Variations'!D503*LU_Escalation,0)</f>
        <v>0</v>
      </c>
      <c r="E503" s="820">
        <f ca="1">IF(ISNUMBER('R4 Variations'!E503),+'R4 Variations'!E503*LU_Escalation,0)</f>
        <v>0</v>
      </c>
      <c r="F503" s="489">
        <f ca="1">IF(ISNUMBER('R4 Variations'!F503),+'R4 Variations'!F503*LU_Escalation,0)</f>
        <v>0</v>
      </c>
      <c r="G503" s="489">
        <f ca="1">IF(ISNUMBER('R4 Variations'!G503),+'R4 Variations'!G503*LU_Escalation,0)</f>
        <v>0</v>
      </c>
      <c r="H503" s="489">
        <f ca="1">IF(ISNUMBER('R4 Variations'!H503),+'R4 Variations'!H503*LU_Escalation,0)</f>
        <v>0</v>
      </c>
      <c r="I503" s="489">
        <f ca="1">IF(ISNUMBER('R4 Variations'!I503),+'R4 Variations'!I503*LU_Escalation,0)</f>
        <v>0</v>
      </c>
      <c r="J503" s="489">
        <f ca="1">IF(ISNUMBER('R4 Variations'!J503),+'R4 Variations'!J503*LU_Escalation,0)</f>
        <v>0</v>
      </c>
      <c r="K503" s="489">
        <f ca="1">IF(ISNUMBER('R4 Variations'!K503),+'R4 Variations'!K503*LU_Escalation,0)</f>
        <v>0</v>
      </c>
      <c r="L503" s="512" t="str">
        <f ca="1">+'R4 Variations'!L503</f>
        <v/>
      </c>
      <c r="M503" s="448" t="str">
        <f ca="1">+'R4 Variations'!M503</f>
        <v/>
      </c>
      <c r="N503" s="448" t="str">
        <f ca="1">+'R4 Variations'!N503</f>
        <v/>
      </c>
    </row>
    <row r="504" spans="1:14" x14ac:dyDescent="0.2">
      <c r="A504" s="5"/>
      <c r="B504" s="249"/>
      <c r="C504" s="383" t="str">
        <f ca="1">+'R4 Variations'!C504</f>
        <v/>
      </c>
      <c r="D504" s="489">
        <f ca="1">IF(ISNUMBER('R4 Variations'!D504),+'R4 Variations'!D504*LU_Escalation,0)</f>
        <v>0</v>
      </c>
      <c r="E504" s="820">
        <f ca="1">IF(ISNUMBER('R4 Variations'!E504),+'R4 Variations'!E504*LU_Escalation,0)</f>
        <v>0</v>
      </c>
      <c r="F504" s="489">
        <f ca="1">IF(ISNUMBER('R4 Variations'!F504),+'R4 Variations'!F504*LU_Escalation,0)</f>
        <v>0</v>
      </c>
      <c r="G504" s="489">
        <f ca="1">IF(ISNUMBER('R4 Variations'!G504),+'R4 Variations'!G504*LU_Escalation,0)</f>
        <v>0</v>
      </c>
      <c r="H504" s="489">
        <f ca="1">IF(ISNUMBER('R4 Variations'!H504),+'R4 Variations'!H504*LU_Escalation,0)</f>
        <v>0</v>
      </c>
      <c r="I504" s="489">
        <f ca="1">IF(ISNUMBER('R4 Variations'!I504),+'R4 Variations'!I504*LU_Escalation,0)</f>
        <v>0</v>
      </c>
      <c r="J504" s="489">
        <f ca="1">IF(ISNUMBER('R4 Variations'!J504),+'R4 Variations'!J504*LU_Escalation,0)</f>
        <v>0</v>
      </c>
      <c r="K504" s="489">
        <f ca="1">IF(ISNUMBER('R4 Variations'!K504),+'R4 Variations'!K504*LU_Escalation,0)</f>
        <v>0</v>
      </c>
      <c r="L504" s="512" t="str">
        <f ca="1">+'R4 Variations'!L504</f>
        <v/>
      </c>
      <c r="M504" s="448" t="str">
        <f ca="1">+'R4 Variations'!M504</f>
        <v/>
      </c>
      <c r="N504" s="448" t="str">
        <f ca="1">+'R4 Variations'!N504</f>
        <v/>
      </c>
    </row>
    <row r="505" spans="1:14" x14ac:dyDescent="0.2">
      <c r="A505" s="5"/>
      <c r="B505" s="249"/>
      <c r="C505" s="383" t="str">
        <f ca="1">+'R4 Variations'!C505</f>
        <v/>
      </c>
      <c r="D505" s="489">
        <f ca="1">IF(ISNUMBER('R4 Variations'!D505),+'R4 Variations'!D505*LU_Escalation,0)</f>
        <v>0</v>
      </c>
      <c r="E505" s="820">
        <f ca="1">IF(ISNUMBER('R4 Variations'!E505),+'R4 Variations'!E505*LU_Escalation,0)</f>
        <v>0</v>
      </c>
      <c r="F505" s="489">
        <f ca="1">IF(ISNUMBER('R4 Variations'!F505),+'R4 Variations'!F505*LU_Escalation,0)</f>
        <v>0</v>
      </c>
      <c r="G505" s="489">
        <f ca="1">IF(ISNUMBER('R4 Variations'!G505),+'R4 Variations'!G505*LU_Escalation,0)</f>
        <v>0</v>
      </c>
      <c r="H505" s="489">
        <f ca="1">IF(ISNUMBER('R4 Variations'!H505),+'R4 Variations'!H505*LU_Escalation,0)</f>
        <v>0</v>
      </c>
      <c r="I505" s="489">
        <f ca="1">IF(ISNUMBER('R4 Variations'!I505),+'R4 Variations'!I505*LU_Escalation,0)</f>
        <v>0</v>
      </c>
      <c r="J505" s="489">
        <f ca="1">IF(ISNUMBER('R4 Variations'!J505),+'R4 Variations'!J505*LU_Escalation,0)</f>
        <v>0</v>
      </c>
      <c r="K505" s="489">
        <f ca="1">IF(ISNUMBER('R4 Variations'!K505),+'R4 Variations'!K505*LU_Escalation,0)</f>
        <v>0</v>
      </c>
      <c r="L505" s="512" t="str">
        <f ca="1">+'R4 Variations'!L505</f>
        <v/>
      </c>
      <c r="M505" s="448" t="str">
        <f ca="1">+'R4 Variations'!M505</f>
        <v/>
      </c>
      <c r="N505" s="448" t="str">
        <f ca="1">+'R4 Variations'!N505</f>
        <v/>
      </c>
    </row>
    <row r="506" spans="1:14" x14ac:dyDescent="0.2">
      <c r="A506" s="5"/>
      <c r="B506" s="249"/>
      <c r="C506" s="383" t="str">
        <f ca="1">+'R4 Variations'!C506</f>
        <v/>
      </c>
      <c r="D506" s="489">
        <f ca="1">IF(ISNUMBER('R4 Variations'!D506),+'R4 Variations'!D506*LU_Escalation,0)</f>
        <v>0</v>
      </c>
      <c r="E506" s="820">
        <f ca="1">IF(ISNUMBER('R4 Variations'!E506),+'R4 Variations'!E506*LU_Escalation,0)</f>
        <v>0</v>
      </c>
      <c r="F506" s="489">
        <f ca="1">IF(ISNUMBER('R4 Variations'!F506),+'R4 Variations'!F506*LU_Escalation,0)</f>
        <v>0</v>
      </c>
      <c r="G506" s="489">
        <f ca="1">IF(ISNUMBER('R4 Variations'!G506),+'R4 Variations'!G506*LU_Escalation,0)</f>
        <v>0</v>
      </c>
      <c r="H506" s="489">
        <f ca="1">IF(ISNUMBER('R4 Variations'!H506),+'R4 Variations'!H506*LU_Escalation,0)</f>
        <v>0</v>
      </c>
      <c r="I506" s="489">
        <f ca="1">IF(ISNUMBER('R4 Variations'!I506),+'R4 Variations'!I506*LU_Escalation,0)</f>
        <v>0</v>
      </c>
      <c r="J506" s="489">
        <f ca="1">IF(ISNUMBER('R4 Variations'!J506),+'R4 Variations'!J506*LU_Escalation,0)</f>
        <v>0</v>
      </c>
      <c r="K506" s="489">
        <f ca="1">IF(ISNUMBER('R4 Variations'!K506),+'R4 Variations'!K506*LU_Escalation,0)</f>
        <v>0</v>
      </c>
      <c r="L506" s="512" t="str">
        <f ca="1">+'R4 Variations'!L506</f>
        <v/>
      </c>
      <c r="M506" s="448" t="str">
        <f ca="1">+'R4 Variations'!M506</f>
        <v/>
      </c>
      <c r="N506" s="448" t="str">
        <f ca="1">+'R4 Variations'!N506</f>
        <v/>
      </c>
    </row>
    <row r="507" spans="1:14" x14ac:dyDescent="0.2">
      <c r="A507" s="5"/>
      <c r="B507" s="249"/>
      <c r="C507" s="383" t="str">
        <f ca="1">+'R4 Variations'!C507</f>
        <v/>
      </c>
      <c r="D507" s="489">
        <f ca="1">IF(ISNUMBER('R4 Variations'!D507),+'R4 Variations'!D507*LU_Escalation,0)</f>
        <v>0</v>
      </c>
      <c r="E507" s="820">
        <f ca="1">IF(ISNUMBER('R4 Variations'!E507),+'R4 Variations'!E507*LU_Escalation,0)</f>
        <v>0</v>
      </c>
      <c r="F507" s="489">
        <f ca="1">IF(ISNUMBER('R4 Variations'!F507),+'R4 Variations'!F507*LU_Escalation,0)</f>
        <v>0</v>
      </c>
      <c r="G507" s="489">
        <f ca="1">IF(ISNUMBER('R4 Variations'!G507),+'R4 Variations'!G507*LU_Escalation,0)</f>
        <v>0</v>
      </c>
      <c r="H507" s="489">
        <f ca="1">IF(ISNUMBER('R4 Variations'!H507),+'R4 Variations'!H507*LU_Escalation,0)</f>
        <v>0</v>
      </c>
      <c r="I507" s="489">
        <f ca="1">IF(ISNUMBER('R4 Variations'!I507),+'R4 Variations'!I507*LU_Escalation,0)</f>
        <v>0</v>
      </c>
      <c r="J507" s="489">
        <f ca="1">IF(ISNUMBER('R4 Variations'!J507),+'R4 Variations'!J507*LU_Escalation,0)</f>
        <v>0</v>
      </c>
      <c r="K507" s="489">
        <f ca="1">IF(ISNUMBER('R4 Variations'!K507),+'R4 Variations'!K507*LU_Escalation,0)</f>
        <v>0</v>
      </c>
      <c r="L507" s="512" t="str">
        <f ca="1">+'R4 Variations'!L507</f>
        <v/>
      </c>
      <c r="M507" s="448" t="str">
        <f ca="1">+'R4 Variations'!M507</f>
        <v/>
      </c>
      <c r="N507" s="448" t="str">
        <f ca="1">+'R4 Variations'!N507</f>
        <v/>
      </c>
    </row>
    <row r="508" spans="1:14" x14ac:dyDescent="0.2">
      <c r="A508" s="5"/>
      <c r="B508" s="249"/>
      <c r="C508" s="383"/>
      <c r="D508" s="489"/>
      <c r="E508" s="505"/>
      <c r="F508" s="489"/>
      <c r="G508" s="490"/>
      <c r="H508" s="490"/>
      <c r="I508" s="490"/>
      <c r="J508" s="490"/>
      <c r="K508" s="505"/>
      <c r="L508" s="512"/>
      <c r="M508" s="448"/>
      <c r="N508" s="448"/>
    </row>
    <row r="509" spans="1:14" ht="17.25" customHeight="1" thickBot="1" x14ac:dyDescent="0.25">
      <c r="A509" s="5"/>
      <c r="B509" s="250"/>
      <c r="C509" s="268" t="str">
        <f>CONCATENATE("Total ",+C496)</f>
        <v>Total Information Technology</v>
      </c>
      <c r="D509" s="313">
        <f ca="1">SUBTOTAL(9,D496:D508)</f>
        <v>0</v>
      </c>
      <c r="E509" s="313">
        <f t="shared" ref="E509:K509" ca="1" si="6">SUBTOTAL(9,E496:E508)</f>
        <v>0</v>
      </c>
      <c r="F509" s="313">
        <f t="shared" ca="1" si="6"/>
        <v>0</v>
      </c>
      <c r="G509" s="313">
        <f t="shared" ca="1" si="6"/>
        <v>4.1242560349398047</v>
      </c>
      <c r="H509" s="313">
        <f t="shared" ca="1" si="6"/>
        <v>4.3572859699597384</v>
      </c>
      <c r="I509" s="313">
        <f t="shared" ca="1" si="6"/>
        <v>4.8172532708675142</v>
      </c>
      <c r="J509" s="313">
        <f t="shared" ca="1" si="6"/>
        <v>4.8674541666928253</v>
      </c>
      <c r="K509" s="313">
        <f t="shared" ca="1" si="6"/>
        <v>4.9257401949367061</v>
      </c>
      <c r="L509" s="512"/>
      <c r="M509" s="448"/>
      <c r="N509" s="448"/>
    </row>
    <row r="510" spans="1:14" ht="18" x14ac:dyDescent="0.2">
      <c r="B510" s="251"/>
      <c r="C510" s="254" t="str">
        <f>+'I-3 Allocated'!A22</f>
        <v>Corporate Strategy</v>
      </c>
      <c r="D510" s="331"/>
      <c r="E510" s="497"/>
      <c r="F510" s="331"/>
      <c r="G510" s="331"/>
      <c r="H510" s="331"/>
      <c r="I510" s="331"/>
      <c r="J510" s="331"/>
      <c r="K510" s="497"/>
      <c r="L510" s="512"/>
      <c r="M510" s="448"/>
      <c r="N510" s="448"/>
    </row>
    <row r="511" spans="1:14" x14ac:dyDescent="0.2">
      <c r="A511" s="5"/>
      <c r="B511" s="249" t="str">
        <f ca="1">+'I-4 History'!B381</f>
        <v>A-18</v>
      </c>
      <c r="C511" s="14" t="str">
        <f ca="1">+'I-4 History'!C381</f>
        <v>General Manager - Corporate Strategy</v>
      </c>
      <c r="D511" s="489"/>
      <c r="E511" s="505"/>
      <c r="F511" s="489"/>
      <c r="G511" s="490"/>
      <c r="H511" s="490"/>
      <c r="I511" s="490"/>
      <c r="J511" s="490"/>
      <c r="K511" s="505"/>
      <c r="L511" s="512"/>
      <c r="M511" s="448"/>
      <c r="N511" s="448"/>
    </row>
    <row r="512" spans="1:14" x14ac:dyDescent="0.2">
      <c r="A512" s="5"/>
      <c r="B512" s="249"/>
      <c r="C512" s="383" t="str">
        <f ca="1">+'R4 Variations'!C512</f>
        <v>Step Change</v>
      </c>
      <c r="D512" s="489">
        <f ca="1">IF(ISNUMBER('R4 Variations'!D512),+'R4 Variations'!D512*LU_Escalation,0)</f>
        <v>0</v>
      </c>
      <c r="E512" s="820">
        <f ca="1">IF(ISNUMBER('R4 Variations'!E512),+'R4 Variations'!E512*LU_Escalation,0)</f>
        <v>0</v>
      </c>
      <c r="F512" s="489">
        <f ca="1">IF(ISNUMBER('R4 Variations'!F512),+'R4 Variations'!F512*LU_Escalation,0)</f>
        <v>0</v>
      </c>
      <c r="G512" s="489">
        <f ca="1">IF(ISNUMBER('R4 Variations'!G512),+'R4 Variations'!G512*LU_Escalation,0)</f>
        <v>0</v>
      </c>
      <c r="H512" s="489">
        <f ca="1">IF(ISNUMBER('R4 Variations'!H512),+'R4 Variations'!H512*LU_Escalation,0)</f>
        <v>0</v>
      </c>
      <c r="I512" s="489">
        <f ca="1">IF(ISNUMBER('R4 Variations'!I512),+'R4 Variations'!I512*LU_Escalation,0)</f>
        <v>0</v>
      </c>
      <c r="J512" s="489">
        <f ca="1">IF(ISNUMBER('R4 Variations'!J512),+'R4 Variations'!J512*LU_Escalation,0)</f>
        <v>0</v>
      </c>
      <c r="K512" s="489">
        <f ca="1">IF(ISNUMBER('R4 Variations'!K512),+'R4 Variations'!K512*LU_Escalation,0)</f>
        <v>0</v>
      </c>
      <c r="L512" s="512">
        <f ca="1">+'R4 Variations'!L512</f>
        <v>0</v>
      </c>
      <c r="M512" s="448">
        <f ca="1">+'R4 Variations'!M512</f>
        <v>0</v>
      </c>
      <c r="N512" s="448">
        <f ca="1">+'R4 Variations'!N512</f>
        <v>0</v>
      </c>
    </row>
    <row r="513" spans="1:14" x14ac:dyDescent="0.2">
      <c r="A513" s="5"/>
      <c r="B513" s="249"/>
      <c r="C513" s="383" t="str">
        <f ca="1">+'R4 Variations'!C513</f>
        <v/>
      </c>
      <c r="D513" s="489">
        <f ca="1">IF(ISNUMBER('R4 Variations'!D513),+'R4 Variations'!D513*LU_Escalation,0)</f>
        <v>0</v>
      </c>
      <c r="E513" s="820">
        <f ca="1">IF(ISNUMBER('R4 Variations'!E513),+'R4 Variations'!E513*LU_Escalation,0)</f>
        <v>0</v>
      </c>
      <c r="F513" s="489">
        <f ca="1">IF(ISNUMBER('R4 Variations'!F513),+'R4 Variations'!F513*LU_Escalation,0)</f>
        <v>0</v>
      </c>
      <c r="G513" s="489">
        <f ca="1">IF(ISNUMBER('R4 Variations'!G513),+'R4 Variations'!G513*LU_Escalation,0)</f>
        <v>0</v>
      </c>
      <c r="H513" s="489">
        <f ca="1">IF(ISNUMBER('R4 Variations'!H513),+'R4 Variations'!H513*LU_Escalation,0)</f>
        <v>0</v>
      </c>
      <c r="I513" s="489">
        <f ca="1">IF(ISNUMBER('R4 Variations'!I513),+'R4 Variations'!I513*LU_Escalation,0)</f>
        <v>0</v>
      </c>
      <c r="J513" s="489">
        <f ca="1">IF(ISNUMBER('R4 Variations'!J513),+'R4 Variations'!J513*LU_Escalation,0)</f>
        <v>0</v>
      </c>
      <c r="K513" s="489">
        <f ca="1">IF(ISNUMBER('R4 Variations'!K513),+'R4 Variations'!K513*LU_Escalation,0)</f>
        <v>0</v>
      </c>
      <c r="L513" s="512" t="str">
        <f ca="1">+'R4 Variations'!L513</f>
        <v/>
      </c>
      <c r="M513" s="448" t="str">
        <f ca="1">+'R4 Variations'!M513</f>
        <v/>
      </c>
      <c r="N513" s="448" t="str">
        <f ca="1">+'R4 Variations'!N513</f>
        <v/>
      </c>
    </row>
    <row r="514" spans="1:14" x14ac:dyDescent="0.2">
      <c r="A514" s="5"/>
      <c r="B514" s="249"/>
      <c r="C514" s="383" t="str">
        <f ca="1">+'R4 Variations'!C514</f>
        <v/>
      </c>
      <c r="D514" s="489">
        <f ca="1">IF(ISNUMBER('R4 Variations'!D514),+'R4 Variations'!D514*LU_Escalation,0)</f>
        <v>0</v>
      </c>
      <c r="E514" s="820">
        <f ca="1">IF(ISNUMBER('R4 Variations'!E514),+'R4 Variations'!E514*LU_Escalation,0)</f>
        <v>0</v>
      </c>
      <c r="F514" s="489">
        <f ca="1">IF(ISNUMBER('R4 Variations'!F514),+'R4 Variations'!F514*LU_Escalation,0)</f>
        <v>0</v>
      </c>
      <c r="G514" s="489">
        <f ca="1">IF(ISNUMBER('R4 Variations'!G514),+'R4 Variations'!G514*LU_Escalation,0)</f>
        <v>0</v>
      </c>
      <c r="H514" s="489">
        <f ca="1">IF(ISNUMBER('R4 Variations'!H514),+'R4 Variations'!H514*LU_Escalation,0)</f>
        <v>0</v>
      </c>
      <c r="I514" s="489">
        <f ca="1">IF(ISNUMBER('R4 Variations'!I514),+'R4 Variations'!I514*LU_Escalation,0)</f>
        <v>0</v>
      </c>
      <c r="J514" s="489">
        <f ca="1">IF(ISNUMBER('R4 Variations'!J514),+'R4 Variations'!J514*LU_Escalation,0)</f>
        <v>0</v>
      </c>
      <c r="K514" s="489">
        <f ca="1">IF(ISNUMBER('R4 Variations'!K514),+'R4 Variations'!K514*LU_Escalation,0)</f>
        <v>0</v>
      </c>
      <c r="L514" s="512" t="str">
        <f ca="1">+'R4 Variations'!L514</f>
        <v/>
      </c>
      <c r="M514" s="448" t="str">
        <f ca="1">+'R4 Variations'!M514</f>
        <v/>
      </c>
      <c r="N514" s="448" t="str">
        <f ca="1">+'R4 Variations'!N514</f>
        <v/>
      </c>
    </row>
    <row r="515" spans="1:14" x14ac:dyDescent="0.2">
      <c r="A515" s="5"/>
      <c r="B515" s="249"/>
      <c r="C515" s="383" t="str">
        <f ca="1">+'R4 Variations'!C515</f>
        <v/>
      </c>
      <c r="D515" s="489">
        <f ca="1">IF(ISNUMBER('R4 Variations'!D515),+'R4 Variations'!D515*LU_Escalation,0)</f>
        <v>0</v>
      </c>
      <c r="E515" s="820">
        <f ca="1">IF(ISNUMBER('R4 Variations'!E515),+'R4 Variations'!E515*LU_Escalation,0)</f>
        <v>0</v>
      </c>
      <c r="F515" s="489">
        <f ca="1">IF(ISNUMBER('R4 Variations'!F515),+'R4 Variations'!F515*LU_Escalation,0)</f>
        <v>0</v>
      </c>
      <c r="G515" s="489">
        <f ca="1">IF(ISNUMBER('R4 Variations'!G515),+'R4 Variations'!G515*LU_Escalation,0)</f>
        <v>0</v>
      </c>
      <c r="H515" s="489">
        <f ca="1">IF(ISNUMBER('R4 Variations'!H515),+'R4 Variations'!H515*LU_Escalation,0)</f>
        <v>0</v>
      </c>
      <c r="I515" s="489">
        <f ca="1">IF(ISNUMBER('R4 Variations'!I515),+'R4 Variations'!I515*LU_Escalation,0)</f>
        <v>0</v>
      </c>
      <c r="J515" s="489">
        <f ca="1">IF(ISNUMBER('R4 Variations'!J515),+'R4 Variations'!J515*LU_Escalation,0)</f>
        <v>0</v>
      </c>
      <c r="K515" s="489">
        <f ca="1">IF(ISNUMBER('R4 Variations'!K515),+'R4 Variations'!K515*LU_Escalation,0)</f>
        <v>0</v>
      </c>
      <c r="L515" s="512" t="str">
        <f ca="1">+'R4 Variations'!L515</f>
        <v/>
      </c>
      <c r="M515" s="448" t="str">
        <f ca="1">+'R4 Variations'!M515</f>
        <v/>
      </c>
      <c r="N515" s="448" t="str">
        <f ca="1">+'R4 Variations'!N515</f>
        <v/>
      </c>
    </row>
    <row r="516" spans="1:14" x14ac:dyDescent="0.2">
      <c r="A516" s="5"/>
      <c r="B516" s="249"/>
      <c r="C516" s="383" t="str">
        <f ca="1">+'R4 Variations'!C516</f>
        <v/>
      </c>
      <c r="D516" s="489">
        <f ca="1">IF(ISNUMBER('R4 Variations'!D516),+'R4 Variations'!D516*LU_Escalation,0)</f>
        <v>0</v>
      </c>
      <c r="E516" s="820">
        <f ca="1">IF(ISNUMBER('R4 Variations'!E516),+'R4 Variations'!E516*LU_Escalation,0)</f>
        <v>0</v>
      </c>
      <c r="F516" s="489">
        <f ca="1">IF(ISNUMBER('R4 Variations'!F516),+'R4 Variations'!F516*LU_Escalation,0)</f>
        <v>0</v>
      </c>
      <c r="G516" s="489">
        <f ca="1">IF(ISNUMBER('R4 Variations'!G516),+'R4 Variations'!G516*LU_Escalation,0)</f>
        <v>0</v>
      </c>
      <c r="H516" s="489">
        <f ca="1">IF(ISNUMBER('R4 Variations'!H516),+'R4 Variations'!H516*LU_Escalation,0)</f>
        <v>0</v>
      </c>
      <c r="I516" s="489">
        <f ca="1">IF(ISNUMBER('R4 Variations'!I516),+'R4 Variations'!I516*LU_Escalation,0)</f>
        <v>0</v>
      </c>
      <c r="J516" s="489">
        <f ca="1">IF(ISNUMBER('R4 Variations'!J516),+'R4 Variations'!J516*LU_Escalation,0)</f>
        <v>0</v>
      </c>
      <c r="K516" s="489">
        <f ca="1">IF(ISNUMBER('R4 Variations'!K516),+'R4 Variations'!K516*LU_Escalation,0)</f>
        <v>0</v>
      </c>
      <c r="L516" s="512" t="str">
        <f ca="1">+'R4 Variations'!L516</f>
        <v/>
      </c>
      <c r="M516" s="448" t="str">
        <f ca="1">+'R4 Variations'!M516</f>
        <v/>
      </c>
      <c r="N516" s="448" t="str">
        <f ca="1">+'R4 Variations'!N516</f>
        <v/>
      </c>
    </row>
    <row r="517" spans="1:14" x14ac:dyDescent="0.2">
      <c r="A517" s="5"/>
      <c r="B517" s="249"/>
      <c r="C517" s="383" t="str">
        <f ca="1">+'R4 Variations'!C517</f>
        <v/>
      </c>
      <c r="D517" s="489">
        <f ca="1">IF(ISNUMBER('R4 Variations'!D517),+'R4 Variations'!D517*LU_Escalation,0)</f>
        <v>0</v>
      </c>
      <c r="E517" s="820">
        <f ca="1">IF(ISNUMBER('R4 Variations'!E517),+'R4 Variations'!E517*LU_Escalation,0)</f>
        <v>0</v>
      </c>
      <c r="F517" s="489">
        <f ca="1">IF(ISNUMBER('R4 Variations'!F517),+'R4 Variations'!F517*LU_Escalation,0)</f>
        <v>0</v>
      </c>
      <c r="G517" s="489">
        <f ca="1">IF(ISNUMBER('R4 Variations'!G517),+'R4 Variations'!G517*LU_Escalation,0)</f>
        <v>0</v>
      </c>
      <c r="H517" s="489">
        <f ca="1">IF(ISNUMBER('R4 Variations'!H517),+'R4 Variations'!H517*LU_Escalation,0)</f>
        <v>0</v>
      </c>
      <c r="I517" s="489">
        <f ca="1">IF(ISNUMBER('R4 Variations'!I517),+'R4 Variations'!I517*LU_Escalation,0)</f>
        <v>0</v>
      </c>
      <c r="J517" s="489">
        <f ca="1">IF(ISNUMBER('R4 Variations'!J517),+'R4 Variations'!J517*LU_Escalation,0)</f>
        <v>0</v>
      </c>
      <c r="K517" s="489">
        <f ca="1">IF(ISNUMBER('R4 Variations'!K517),+'R4 Variations'!K517*LU_Escalation,0)</f>
        <v>0</v>
      </c>
      <c r="L517" s="512" t="str">
        <f ca="1">+'R4 Variations'!L517</f>
        <v/>
      </c>
      <c r="M517" s="448" t="str">
        <f ca="1">+'R4 Variations'!M517</f>
        <v/>
      </c>
      <c r="N517" s="448" t="str">
        <f ca="1">+'R4 Variations'!N517</f>
        <v/>
      </c>
    </row>
    <row r="518" spans="1:14" x14ac:dyDescent="0.2">
      <c r="A518" s="5"/>
      <c r="B518" s="249"/>
      <c r="C518" s="383" t="str">
        <f ca="1">+'R4 Variations'!C518</f>
        <v/>
      </c>
      <c r="D518" s="489">
        <f ca="1">IF(ISNUMBER('R4 Variations'!D518),+'R4 Variations'!D518*LU_Escalation,0)</f>
        <v>0</v>
      </c>
      <c r="E518" s="820">
        <f ca="1">IF(ISNUMBER('R4 Variations'!E518),+'R4 Variations'!E518*LU_Escalation,0)</f>
        <v>0</v>
      </c>
      <c r="F518" s="489">
        <f ca="1">IF(ISNUMBER('R4 Variations'!F518),+'R4 Variations'!F518*LU_Escalation,0)</f>
        <v>0</v>
      </c>
      <c r="G518" s="489">
        <f ca="1">IF(ISNUMBER('R4 Variations'!G518),+'R4 Variations'!G518*LU_Escalation,0)</f>
        <v>0</v>
      </c>
      <c r="H518" s="489">
        <f ca="1">IF(ISNUMBER('R4 Variations'!H518),+'R4 Variations'!H518*LU_Escalation,0)</f>
        <v>0</v>
      </c>
      <c r="I518" s="489">
        <f ca="1">IF(ISNUMBER('R4 Variations'!I518),+'R4 Variations'!I518*LU_Escalation,0)</f>
        <v>0</v>
      </c>
      <c r="J518" s="489">
        <f ca="1">IF(ISNUMBER('R4 Variations'!J518),+'R4 Variations'!J518*LU_Escalation,0)</f>
        <v>0</v>
      </c>
      <c r="K518" s="489">
        <f ca="1">IF(ISNUMBER('R4 Variations'!K518),+'R4 Variations'!K518*LU_Escalation,0)</f>
        <v>0</v>
      </c>
      <c r="L518" s="512" t="str">
        <f ca="1">+'R4 Variations'!L518</f>
        <v/>
      </c>
      <c r="M518" s="448" t="str">
        <f ca="1">+'R4 Variations'!M518</f>
        <v/>
      </c>
      <c r="N518" s="448" t="str">
        <f ca="1">+'R4 Variations'!N518</f>
        <v/>
      </c>
    </row>
    <row r="519" spans="1:14" x14ac:dyDescent="0.2">
      <c r="A519" s="5"/>
      <c r="B519" s="249"/>
      <c r="C519" s="383" t="str">
        <f ca="1">+'R4 Variations'!C519</f>
        <v/>
      </c>
      <c r="D519" s="489">
        <f ca="1">IF(ISNUMBER('R4 Variations'!D519),+'R4 Variations'!D519*LU_Escalation,0)</f>
        <v>0</v>
      </c>
      <c r="E519" s="820">
        <f ca="1">IF(ISNUMBER('R4 Variations'!E519),+'R4 Variations'!E519*LU_Escalation,0)</f>
        <v>0</v>
      </c>
      <c r="F519" s="489">
        <f ca="1">IF(ISNUMBER('R4 Variations'!F519),+'R4 Variations'!F519*LU_Escalation,0)</f>
        <v>0</v>
      </c>
      <c r="G519" s="489">
        <f ca="1">IF(ISNUMBER('R4 Variations'!G519),+'R4 Variations'!G519*LU_Escalation,0)</f>
        <v>0</v>
      </c>
      <c r="H519" s="489">
        <f ca="1">IF(ISNUMBER('R4 Variations'!H519),+'R4 Variations'!H519*LU_Escalation,0)</f>
        <v>0</v>
      </c>
      <c r="I519" s="489">
        <f ca="1">IF(ISNUMBER('R4 Variations'!I519),+'R4 Variations'!I519*LU_Escalation,0)</f>
        <v>0</v>
      </c>
      <c r="J519" s="489">
        <f ca="1">IF(ISNUMBER('R4 Variations'!J519),+'R4 Variations'!J519*LU_Escalation,0)</f>
        <v>0</v>
      </c>
      <c r="K519" s="489">
        <f ca="1">IF(ISNUMBER('R4 Variations'!K519),+'R4 Variations'!K519*LU_Escalation,0)</f>
        <v>0</v>
      </c>
      <c r="L519" s="512" t="str">
        <f ca="1">+'R4 Variations'!L519</f>
        <v/>
      </c>
      <c r="M519" s="448" t="str">
        <f ca="1">+'R4 Variations'!M519</f>
        <v/>
      </c>
      <c r="N519" s="448" t="str">
        <f ca="1">+'R4 Variations'!N519</f>
        <v/>
      </c>
    </row>
    <row r="520" spans="1:14" x14ac:dyDescent="0.2">
      <c r="A520" s="5"/>
      <c r="B520" s="249"/>
      <c r="C520" s="383" t="str">
        <f ca="1">+'R4 Variations'!C520</f>
        <v/>
      </c>
      <c r="D520" s="489">
        <f ca="1">IF(ISNUMBER('R4 Variations'!D520),+'R4 Variations'!D520*LU_Escalation,0)</f>
        <v>0</v>
      </c>
      <c r="E520" s="820">
        <f ca="1">IF(ISNUMBER('R4 Variations'!E520),+'R4 Variations'!E520*LU_Escalation,0)</f>
        <v>0</v>
      </c>
      <c r="F520" s="489">
        <f ca="1">IF(ISNUMBER('R4 Variations'!F520),+'R4 Variations'!F520*LU_Escalation,0)</f>
        <v>0</v>
      </c>
      <c r="G520" s="489">
        <f ca="1">IF(ISNUMBER('R4 Variations'!G520),+'R4 Variations'!G520*LU_Escalation,0)</f>
        <v>0</v>
      </c>
      <c r="H520" s="489">
        <f ca="1">IF(ISNUMBER('R4 Variations'!H520),+'R4 Variations'!H520*LU_Escalation,0)</f>
        <v>0</v>
      </c>
      <c r="I520" s="489">
        <f ca="1">IF(ISNUMBER('R4 Variations'!I520),+'R4 Variations'!I520*LU_Escalation,0)</f>
        <v>0</v>
      </c>
      <c r="J520" s="489">
        <f ca="1">IF(ISNUMBER('R4 Variations'!J520),+'R4 Variations'!J520*LU_Escalation,0)</f>
        <v>0</v>
      </c>
      <c r="K520" s="489">
        <f ca="1">IF(ISNUMBER('R4 Variations'!K520),+'R4 Variations'!K520*LU_Escalation,0)</f>
        <v>0</v>
      </c>
      <c r="L520" s="512" t="str">
        <f ca="1">+'R4 Variations'!L520</f>
        <v/>
      </c>
      <c r="M520" s="448" t="str">
        <f ca="1">+'R4 Variations'!M520</f>
        <v/>
      </c>
      <c r="N520" s="448" t="str">
        <f ca="1">+'R4 Variations'!N520</f>
        <v/>
      </c>
    </row>
    <row r="521" spans="1:14" x14ac:dyDescent="0.2">
      <c r="A521" s="5"/>
      <c r="B521" s="249"/>
      <c r="C521" s="383" t="str">
        <f ca="1">+'R4 Variations'!C521</f>
        <v/>
      </c>
      <c r="D521" s="489">
        <f ca="1">IF(ISNUMBER('R4 Variations'!D521),+'R4 Variations'!D521*LU_Escalation,0)</f>
        <v>0</v>
      </c>
      <c r="E521" s="820">
        <f ca="1">IF(ISNUMBER('R4 Variations'!E521),+'R4 Variations'!E521*LU_Escalation,0)</f>
        <v>0</v>
      </c>
      <c r="F521" s="489">
        <f ca="1">IF(ISNUMBER('R4 Variations'!F521),+'R4 Variations'!F521*LU_Escalation,0)</f>
        <v>0</v>
      </c>
      <c r="G521" s="489">
        <f ca="1">IF(ISNUMBER('R4 Variations'!G521),+'R4 Variations'!G521*LU_Escalation,0)</f>
        <v>0</v>
      </c>
      <c r="H521" s="489">
        <f ca="1">IF(ISNUMBER('R4 Variations'!H521),+'R4 Variations'!H521*LU_Escalation,0)</f>
        <v>0</v>
      </c>
      <c r="I521" s="489">
        <f ca="1">IF(ISNUMBER('R4 Variations'!I521),+'R4 Variations'!I521*LU_Escalation,0)</f>
        <v>0</v>
      </c>
      <c r="J521" s="489">
        <f ca="1">IF(ISNUMBER('R4 Variations'!J521),+'R4 Variations'!J521*LU_Escalation,0)</f>
        <v>0</v>
      </c>
      <c r="K521" s="489">
        <f ca="1">IF(ISNUMBER('R4 Variations'!K521),+'R4 Variations'!K521*LU_Escalation,0)</f>
        <v>0</v>
      </c>
      <c r="L521" s="512" t="str">
        <f ca="1">+'R4 Variations'!L521</f>
        <v/>
      </c>
      <c r="M521" s="448" t="str">
        <f ca="1">+'R4 Variations'!M521</f>
        <v/>
      </c>
      <c r="N521" s="448" t="str">
        <f ca="1">+'R4 Variations'!N521</f>
        <v/>
      </c>
    </row>
    <row r="522" spans="1:14" x14ac:dyDescent="0.2">
      <c r="A522" s="5"/>
      <c r="B522" s="249" t="str">
        <f ca="1">+'I-4 History'!B390</f>
        <v>A-19</v>
      </c>
      <c r="C522" s="14" t="str">
        <f ca="1">+'I-4 History'!C390</f>
        <v>Regulation</v>
      </c>
      <c r="D522" s="489"/>
      <c r="E522" s="505"/>
      <c r="F522" s="489"/>
      <c r="G522" s="490"/>
      <c r="H522" s="490"/>
      <c r="I522" s="490"/>
      <c r="J522" s="490"/>
      <c r="K522" s="505"/>
      <c r="L522" s="512"/>
      <c r="M522" s="448"/>
      <c r="N522" s="448"/>
    </row>
    <row r="523" spans="1:14" x14ac:dyDescent="0.2">
      <c r="A523" s="5"/>
      <c r="B523" s="249"/>
      <c r="C523" s="383" t="str">
        <f ca="1">+'R4 Variations'!C524</f>
        <v>Step Change</v>
      </c>
      <c r="D523" s="489">
        <f ca="1">IF(ISNUMBER('R4 Variations'!D524),+'R4 Variations'!D524*LU_Escalation,0)</f>
        <v>0</v>
      </c>
      <c r="E523" s="820">
        <f ca="1">IF(ISNUMBER('R4 Variations'!E524),+'R4 Variations'!E524*LU_Escalation,0)</f>
        <v>0</v>
      </c>
      <c r="F523" s="489">
        <f ca="1">IF(ISNUMBER('R4 Variations'!F524),+'R4 Variations'!F524*LU_Escalation,0)</f>
        <v>0</v>
      </c>
      <c r="G523" s="489">
        <f ca="1">IF(ISNUMBER('R4 Variations'!G524),+'R4 Variations'!G524*LU_Escalation,0)</f>
        <v>0</v>
      </c>
      <c r="H523" s="489">
        <f ca="1">IF(ISNUMBER('R4 Variations'!H524),+'R4 Variations'!H524*LU_Escalation,0)</f>
        <v>0</v>
      </c>
      <c r="I523" s="489">
        <f ca="1">IF(ISNUMBER('R4 Variations'!I524),+'R4 Variations'!I524*LU_Escalation,0)</f>
        <v>0</v>
      </c>
      <c r="J523" s="489">
        <f ca="1">IF(ISNUMBER('R4 Variations'!J524),+'R4 Variations'!J524*LU_Escalation,0)</f>
        <v>0</v>
      </c>
      <c r="K523" s="489">
        <f ca="1">IF(ISNUMBER('R4 Variations'!K524),+'R4 Variations'!K524*LU_Escalation,0)</f>
        <v>0</v>
      </c>
      <c r="L523" s="512">
        <f ca="1">+'R4 Variations'!L524</f>
        <v>0</v>
      </c>
      <c r="M523" s="448">
        <f ca="1">+'R4 Variations'!M524</f>
        <v>0</v>
      </c>
      <c r="N523" s="448">
        <f ca="1">+'R4 Variations'!N524</f>
        <v>0</v>
      </c>
    </row>
    <row r="524" spans="1:14" x14ac:dyDescent="0.2">
      <c r="A524" s="5"/>
      <c r="B524" s="249"/>
      <c r="C524" s="383" t="str">
        <f ca="1">+'R4 Variations'!C525</f>
        <v/>
      </c>
      <c r="D524" s="489">
        <f ca="1">IF(ISNUMBER('R4 Variations'!D525),+'R4 Variations'!D525*LU_Escalation,0)</f>
        <v>0</v>
      </c>
      <c r="E524" s="820">
        <f ca="1">IF(ISNUMBER('R4 Variations'!E525),+'R4 Variations'!E525*LU_Escalation,0)</f>
        <v>0</v>
      </c>
      <c r="F524" s="489">
        <f ca="1">IF(ISNUMBER('R4 Variations'!F525),+'R4 Variations'!F525*LU_Escalation,0)</f>
        <v>0</v>
      </c>
      <c r="G524" s="489">
        <f ca="1">IF(ISNUMBER('R4 Variations'!G525),+'R4 Variations'!G525*LU_Escalation,0)</f>
        <v>0</v>
      </c>
      <c r="H524" s="489">
        <f ca="1">IF(ISNUMBER('R4 Variations'!H525),+'R4 Variations'!H525*LU_Escalation,0)</f>
        <v>0</v>
      </c>
      <c r="I524" s="489">
        <f ca="1">IF(ISNUMBER('R4 Variations'!I525),+'R4 Variations'!I525*LU_Escalation,0)</f>
        <v>0</v>
      </c>
      <c r="J524" s="489">
        <f ca="1">IF(ISNUMBER('R4 Variations'!J525),+'R4 Variations'!J525*LU_Escalation,0)</f>
        <v>0</v>
      </c>
      <c r="K524" s="489">
        <f ca="1">IF(ISNUMBER('R4 Variations'!K525),+'R4 Variations'!K525*LU_Escalation,0)</f>
        <v>0</v>
      </c>
      <c r="L524" s="512" t="str">
        <f ca="1">+'R4 Variations'!L525</f>
        <v/>
      </c>
      <c r="M524" s="448" t="str">
        <f ca="1">+'R4 Variations'!M525</f>
        <v/>
      </c>
      <c r="N524" s="448" t="str">
        <f ca="1">+'R4 Variations'!N525</f>
        <v/>
      </c>
    </row>
    <row r="525" spans="1:14" x14ac:dyDescent="0.2">
      <c r="A525" s="5"/>
      <c r="B525" s="249"/>
      <c r="C525" s="383" t="str">
        <f ca="1">+'R4 Variations'!C526</f>
        <v/>
      </c>
      <c r="D525" s="489">
        <f ca="1">IF(ISNUMBER('R4 Variations'!D526),+'R4 Variations'!D526*LU_Escalation,0)</f>
        <v>0</v>
      </c>
      <c r="E525" s="820">
        <f ca="1">IF(ISNUMBER('R4 Variations'!E526),+'R4 Variations'!E526*LU_Escalation,0)</f>
        <v>0</v>
      </c>
      <c r="F525" s="489">
        <f ca="1">IF(ISNUMBER('R4 Variations'!F526),+'R4 Variations'!F526*LU_Escalation,0)</f>
        <v>0</v>
      </c>
      <c r="G525" s="489">
        <f ca="1">IF(ISNUMBER('R4 Variations'!G526),+'R4 Variations'!G526*LU_Escalation,0)</f>
        <v>0</v>
      </c>
      <c r="H525" s="489">
        <f ca="1">IF(ISNUMBER('R4 Variations'!H526),+'R4 Variations'!H526*LU_Escalation,0)</f>
        <v>0</v>
      </c>
      <c r="I525" s="489">
        <f ca="1">IF(ISNUMBER('R4 Variations'!I526),+'R4 Variations'!I526*LU_Escalation,0)</f>
        <v>0</v>
      </c>
      <c r="J525" s="489">
        <f ca="1">IF(ISNUMBER('R4 Variations'!J526),+'R4 Variations'!J526*LU_Escalation,0)</f>
        <v>0</v>
      </c>
      <c r="K525" s="489">
        <f ca="1">IF(ISNUMBER('R4 Variations'!K526),+'R4 Variations'!K526*LU_Escalation,0)</f>
        <v>0</v>
      </c>
      <c r="L525" s="512" t="str">
        <f ca="1">+'R4 Variations'!L526</f>
        <v/>
      </c>
      <c r="M525" s="448" t="str">
        <f ca="1">+'R4 Variations'!M526</f>
        <v/>
      </c>
      <c r="N525" s="448" t="str">
        <f ca="1">+'R4 Variations'!N526</f>
        <v/>
      </c>
    </row>
    <row r="526" spans="1:14" x14ac:dyDescent="0.2">
      <c r="A526" s="5"/>
      <c r="B526" s="249"/>
      <c r="C526" s="383" t="str">
        <f ca="1">+'R4 Variations'!C527</f>
        <v/>
      </c>
      <c r="D526" s="489">
        <f ca="1">IF(ISNUMBER('R4 Variations'!D527),+'R4 Variations'!D527*LU_Escalation,0)</f>
        <v>0</v>
      </c>
      <c r="E526" s="820">
        <f ca="1">IF(ISNUMBER('R4 Variations'!E527),+'R4 Variations'!E527*LU_Escalation,0)</f>
        <v>0</v>
      </c>
      <c r="F526" s="489">
        <f ca="1">IF(ISNUMBER('R4 Variations'!F527),+'R4 Variations'!F527*LU_Escalation,0)</f>
        <v>0</v>
      </c>
      <c r="G526" s="489">
        <f ca="1">IF(ISNUMBER('R4 Variations'!G527),+'R4 Variations'!G527*LU_Escalation,0)</f>
        <v>0</v>
      </c>
      <c r="H526" s="489">
        <f ca="1">IF(ISNUMBER('R4 Variations'!H527),+'R4 Variations'!H527*LU_Escalation,0)</f>
        <v>0</v>
      </c>
      <c r="I526" s="489">
        <f ca="1">IF(ISNUMBER('R4 Variations'!I527),+'R4 Variations'!I527*LU_Escalation,0)</f>
        <v>0</v>
      </c>
      <c r="J526" s="489">
        <f ca="1">IF(ISNUMBER('R4 Variations'!J527),+'R4 Variations'!J527*LU_Escalation,0)</f>
        <v>0</v>
      </c>
      <c r="K526" s="489">
        <f ca="1">IF(ISNUMBER('R4 Variations'!K527),+'R4 Variations'!K527*LU_Escalation,0)</f>
        <v>0</v>
      </c>
      <c r="L526" s="512" t="str">
        <f ca="1">+'R4 Variations'!L527</f>
        <v/>
      </c>
      <c r="M526" s="448" t="str">
        <f ca="1">+'R4 Variations'!M527</f>
        <v/>
      </c>
      <c r="N526" s="448" t="str">
        <f ca="1">+'R4 Variations'!N527</f>
        <v/>
      </c>
    </row>
    <row r="527" spans="1:14" x14ac:dyDescent="0.2">
      <c r="A527" s="5"/>
      <c r="B527" s="249"/>
      <c r="C527" s="383" t="str">
        <f ca="1">+'R4 Variations'!C528</f>
        <v/>
      </c>
      <c r="D527" s="489">
        <f ca="1">IF(ISNUMBER('R4 Variations'!D528),+'R4 Variations'!D528*LU_Escalation,0)</f>
        <v>0</v>
      </c>
      <c r="E527" s="820">
        <f ca="1">IF(ISNUMBER('R4 Variations'!E528),+'R4 Variations'!E528*LU_Escalation,0)</f>
        <v>0</v>
      </c>
      <c r="F527" s="489">
        <f ca="1">IF(ISNUMBER('R4 Variations'!F528),+'R4 Variations'!F528*LU_Escalation,0)</f>
        <v>0</v>
      </c>
      <c r="G527" s="489">
        <f ca="1">IF(ISNUMBER('R4 Variations'!G528),+'R4 Variations'!G528*LU_Escalation,0)</f>
        <v>0</v>
      </c>
      <c r="H527" s="489">
        <f ca="1">IF(ISNUMBER('R4 Variations'!H528),+'R4 Variations'!H528*LU_Escalation,0)</f>
        <v>0</v>
      </c>
      <c r="I527" s="489">
        <f ca="1">IF(ISNUMBER('R4 Variations'!I528),+'R4 Variations'!I528*LU_Escalation,0)</f>
        <v>0</v>
      </c>
      <c r="J527" s="489">
        <f ca="1">IF(ISNUMBER('R4 Variations'!J528),+'R4 Variations'!J528*LU_Escalation,0)</f>
        <v>0</v>
      </c>
      <c r="K527" s="489">
        <f ca="1">IF(ISNUMBER('R4 Variations'!K528),+'R4 Variations'!K528*LU_Escalation,0)</f>
        <v>0</v>
      </c>
      <c r="L527" s="512" t="str">
        <f ca="1">+'R4 Variations'!L528</f>
        <v/>
      </c>
      <c r="M527" s="448" t="str">
        <f ca="1">+'R4 Variations'!M528</f>
        <v/>
      </c>
      <c r="N527" s="448" t="str">
        <f ca="1">+'R4 Variations'!N528</f>
        <v/>
      </c>
    </row>
    <row r="528" spans="1:14" x14ac:dyDescent="0.2">
      <c r="B528" s="249"/>
      <c r="C528" s="383" t="str">
        <f ca="1">+'R4 Variations'!C529</f>
        <v/>
      </c>
      <c r="D528" s="489">
        <f ca="1">IF(ISNUMBER('R4 Variations'!D529),+'R4 Variations'!D529*LU_Escalation,0)</f>
        <v>0</v>
      </c>
      <c r="E528" s="820">
        <f ca="1">IF(ISNUMBER('R4 Variations'!E529),+'R4 Variations'!E529*LU_Escalation,0)</f>
        <v>0</v>
      </c>
      <c r="F528" s="489">
        <f ca="1">IF(ISNUMBER('R4 Variations'!F529),+'R4 Variations'!F529*LU_Escalation,0)</f>
        <v>0</v>
      </c>
      <c r="G528" s="489">
        <f ca="1">IF(ISNUMBER('R4 Variations'!G529),+'R4 Variations'!G529*LU_Escalation,0)</f>
        <v>0</v>
      </c>
      <c r="H528" s="489">
        <f ca="1">IF(ISNUMBER('R4 Variations'!H529),+'R4 Variations'!H529*LU_Escalation,0)</f>
        <v>0</v>
      </c>
      <c r="I528" s="489">
        <f ca="1">IF(ISNUMBER('R4 Variations'!I529),+'R4 Variations'!I529*LU_Escalation,0)</f>
        <v>0</v>
      </c>
      <c r="J528" s="489">
        <f ca="1">IF(ISNUMBER('R4 Variations'!J529),+'R4 Variations'!J529*LU_Escalation,0)</f>
        <v>0</v>
      </c>
      <c r="K528" s="489">
        <f ca="1">IF(ISNUMBER('R4 Variations'!K529),+'R4 Variations'!K529*LU_Escalation,0)</f>
        <v>0</v>
      </c>
      <c r="L528" s="512" t="str">
        <f ca="1">+'R4 Variations'!L529</f>
        <v/>
      </c>
      <c r="M528" s="448" t="str">
        <f ca="1">+'R4 Variations'!M529</f>
        <v/>
      </c>
      <c r="N528" s="448" t="str">
        <f ca="1">+'R4 Variations'!N529</f>
        <v/>
      </c>
    </row>
    <row r="529" spans="1:14" x14ac:dyDescent="0.2">
      <c r="B529" s="249"/>
      <c r="C529" s="383" t="str">
        <f ca="1">+'R4 Variations'!C530</f>
        <v/>
      </c>
      <c r="D529" s="489">
        <f ca="1">IF(ISNUMBER('R4 Variations'!D530),+'R4 Variations'!D530*LU_Escalation,0)</f>
        <v>0</v>
      </c>
      <c r="E529" s="820">
        <f ca="1">IF(ISNUMBER('R4 Variations'!E530),+'R4 Variations'!E530*LU_Escalation,0)</f>
        <v>0</v>
      </c>
      <c r="F529" s="489">
        <f ca="1">IF(ISNUMBER('R4 Variations'!F530),+'R4 Variations'!F530*LU_Escalation,0)</f>
        <v>0</v>
      </c>
      <c r="G529" s="489">
        <f ca="1">IF(ISNUMBER('R4 Variations'!G530),+'R4 Variations'!G530*LU_Escalation,0)</f>
        <v>0</v>
      </c>
      <c r="H529" s="489">
        <f ca="1">IF(ISNUMBER('R4 Variations'!H530),+'R4 Variations'!H530*LU_Escalation,0)</f>
        <v>0</v>
      </c>
      <c r="I529" s="489">
        <f ca="1">IF(ISNUMBER('R4 Variations'!I530),+'R4 Variations'!I530*LU_Escalation,0)</f>
        <v>0</v>
      </c>
      <c r="J529" s="489">
        <f ca="1">IF(ISNUMBER('R4 Variations'!J530),+'R4 Variations'!J530*LU_Escalation,0)</f>
        <v>0</v>
      </c>
      <c r="K529" s="489">
        <f ca="1">IF(ISNUMBER('R4 Variations'!K530),+'R4 Variations'!K530*LU_Escalation,0)</f>
        <v>0</v>
      </c>
      <c r="L529" s="512" t="str">
        <f ca="1">+'R4 Variations'!L530</f>
        <v/>
      </c>
      <c r="M529" s="448" t="str">
        <f ca="1">+'R4 Variations'!M530</f>
        <v/>
      </c>
      <c r="N529" s="448" t="str">
        <f ca="1">+'R4 Variations'!N530</f>
        <v/>
      </c>
    </row>
    <row r="530" spans="1:14" x14ac:dyDescent="0.2">
      <c r="B530" s="249"/>
      <c r="C530" s="383" t="str">
        <f ca="1">+'R4 Variations'!C531</f>
        <v/>
      </c>
      <c r="D530" s="489">
        <f ca="1">IF(ISNUMBER('R4 Variations'!D531),+'R4 Variations'!D531*LU_Escalation,0)</f>
        <v>0</v>
      </c>
      <c r="E530" s="820">
        <f ca="1">IF(ISNUMBER('R4 Variations'!E531),+'R4 Variations'!E531*LU_Escalation,0)</f>
        <v>0</v>
      </c>
      <c r="F530" s="489">
        <f ca="1">IF(ISNUMBER('R4 Variations'!F531),+'R4 Variations'!F531*LU_Escalation,0)</f>
        <v>0</v>
      </c>
      <c r="G530" s="489">
        <f ca="1">IF(ISNUMBER('R4 Variations'!G531),+'R4 Variations'!G531*LU_Escalation,0)</f>
        <v>0</v>
      </c>
      <c r="H530" s="489">
        <f ca="1">IF(ISNUMBER('R4 Variations'!H531),+'R4 Variations'!H531*LU_Escalation,0)</f>
        <v>0</v>
      </c>
      <c r="I530" s="489">
        <f ca="1">IF(ISNUMBER('R4 Variations'!I531),+'R4 Variations'!I531*LU_Escalation,0)</f>
        <v>0</v>
      </c>
      <c r="J530" s="489">
        <f ca="1">IF(ISNUMBER('R4 Variations'!J531),+'R4 Variations'!J531*LU_Escalation,0)</f>
        <v>0</v>
      </c>
      <c r="K530" s="489">
        <f ca="1">IF(ISNUMBER('R4 Variations'!K531),+'R4 Variations'!K531*LU_Escalation,0)</f>
        <v>0</v>
      </c>
      <c r="L530" s="512" t="str">
        <f ca="1">+'R4 Variations'!L531</f>
        <v/>
      </c>
      <c r="M530" s="448" t="str">
        <f ca="1">+'R4 Variations'!M531</f>
        <v/>
      </c>
      <c r="N530" s="448" t="str">
        <f ca="1">+'R4 Variations'!N531</f>
        <v/>
      </c>
    </row>
    <row r="531" spans="1:14" x14ac:dyDescent="0.2">
      <c r="B531" s="249"/>
      <c r="C531" s="383" t="str">
        <f ca="1">+'R4 Variations'!C532</f>
        <v/>
      </c>
      <c r="D531" s="489">
        <f ca="1">IF(ISNUMBER('R4 Variations'!D532),+'R4 Variations'!D532*LU_Escalation,0)</f>
        <v>0</v>
      </c>
      <c r="E531" s="820">
        <f ca="1">IF(ISNUMBER('R4 Variations'!E532),+'R4 Variations'!E532*LU_Escalation,0)</f>
        <v>0</v>
      </c>
      <c r="F531" s="489">
        <f ca="1">IF(ISNUMBER('R4 Variations'!F532),+'R4 Variations'!F532*LU_Escalation,0)</f>
        <v>0</v>
      </c>
      <c r="G531" s="489">
        <f ca="1">IF(ISNUMBER('R4 Variations'!G532),+'R4 Variations'!G532*LU_Escalation,0)</f>
        <v>0</v>
      </c>
      <c r="H531" s="489">
        <f ca="1">IF(ISNUMBER('R4 Variations'!H532),+'R4 Variations'!H532*LU_Escalation,0)</f>
        <v>0</v>
      </c>
      <c r="I531" s="489">
        <f ca="1">IF(ISNUMBER('R4 Variations'!I532),+'R4 Variations'!I532*LU_Escalation,0)</f>
        <v>0</v>
      </c>
      <c r="J531" s="489">
        <f ca="1">IF(ISNUMBER('R4 Variations'!J532),+'R4 Variations'!J532*LU_Escalation,0)</f>
        <v>0</v>
      </c>
      <c r="K531" s="489">
        <f ca="1">IF(ISNUMBER('R4 Variations'!K532),+'R4 Variations'!K532*LU_Escalation,0)</f>
        <v>0</v>
      </c>
      <c r="L531" s="512" t="str">
        <f ca="1">+'R4 Variations'!L532</f>
        <v/>
      </c>
      <c r="M531" s="448" t="str">
        <f ca="1">+'R4 Variations'!M532</f>
        <v/>
      </c>
      <c r="N531" s="448" t="str">
        <f ca="1">+'R4 Variations'!N532</f>
        <v/>
      </c>
    </row>
    <row r="532" spans="1:14" x14ac:dyDescent="0.2">
      <c r="B532" s="249"/>
      <c r="C532" s="383" t="str">
        <f ca="1">+'R4 Variations'!C533</f>
        <v/>
      </c>
      <c r="D532" s="489">
        <f ca="1">IF(ISNUMBER('R4 Variations'!D533),+'R4 Variations'!D533*LU_Escalation,0)</f>
        <v>0</v>
      </c>
      <c r="E532" s="820">
        <f ca="1">IF(ISNUMBER('R4 Variations'!E533),+'R4 Variations'!E533*LU_Escalation,0)</f>
        <v>0</v>
      </c>
      <c r="F532" s="489">
        <f ca="1">IF(ISNUMBER('R4 Variations'!F533),+'R4 Variations'!F533*LU_Escalation,0)</f>
        <v>0</v>
      </c>
      <c r="G532" s="489">
        <f ca="1">IF(ISNUMBER('R4 Variations'!G533),+'R4 Variations'!G533*LU_Escalation,0)</f>
        <v>0</v>
      </c>
      <c r="H532" s="489">
        <f ca="1">IF(ISNUMBER('R4 Variations'!H533),+'R4 Variations'!H533*LU_Escalation,0)</f>
        <v>0</v>
      </c>
      <c r="I532" s="489">
        <f ca="1">IF(ISNUMBER('R4 Variations'!I533),+'R4 Variations'!I533*LU_Escalation,0)</f>
        <v>0</v>
      </c>
      <c r="J532" s="489">
        <f ca="1">IF(ISNUMBER('R4 Variations'!J533),+'R4 Variations'!J533*LU_Escalation,0)</f>
        <v>0</v>
      </c>
      <c r="K532" s="489">
        <f ca="1">IF(ISNUMBER('R4 Variations'!K533),+'R4 Variations'!K533*LU_Escalation,0)</f>
        <v>0</v>
      </c>
      <c r="L532" s="512" t="str">
        <f ca="1">+'R4 Variations'!L533</f>
        <v/>
      </c>
      <c r="M532" s="448" t="str">
        <f ca="1">+'R4 Variations'!M533</f>
        <v/>
      </c>
      <c r="N532" s="448" t="str">
        <f ca="1">+'R4 Variations'!N533</f>
        <v/>
      </c>
    </row>
    <row r="533" spans="1:14" x14ac:dyDescent="0.2">
      <c r="B533" s="249"/>
      <c r="C533" s="12"/>
      <c r="D533" s="489"/>
      <c r="E533" s="505"/>
      <c r="F533" s="489"/>
      <c r="G533" s="490"/>
      <c r="H533" s="490"/>
      <c r="I533" s="490"/>
      <c r="J533" s="490"/>
      <c r="K533" s="505"/>
      <c r="L533" s="512"/>
      <c r="M533" s="448"/>
      <c r="N533" s="448"/>
    </row>
    <row r="534" spans="1:14" x14ac:dyDescent="0.2">
      <c r="A534" s="5"/>
      <c r="B534" s="249" t="str">
        <f ca="1">+'I-4 History'!B399</f>
        <v>A-20</v>
      </c>
      <c r="C534" s="14" t="str">
        <f ca="1">+'I-4 History'!C399</f>
        <v>Strategic Planning</v>
      </c>
      <c r="D534" s="489"/>
      <c r="E534" s="505"/>
      <c r="F534" s="489"/>
      <c r="G534" s="490"/>
      <c r="H534" s="490"/>
      <c r="I534" s="490"/>
      <c r="J534" s="490"/>
      <c r="K534" s="505"/>
      <c r="L534" s="512"/>
      <c r="M534" s="448"/>
      <c r="N534" s="448"/>
    </row>
    <row r="535" spans="1:14" x14ac:dyDescent="0.2">
      <c r="A535" s="5"/>
      <c r="B535" s="249"/>
      <c r="C535" s="383" t="str">
        <f ca="1">+'R4 Variations'!C536</f>
        <v>Step Change</v>
      </c>
      <c r="D535" s="489">
        <f ca="1">IF(ISNUMBER('R4 Variations'!D536),+'R4 Variations'!D536*LU_Escalation,0)</f>
        <v>0</v>
      </c>
      <c r="E535" s="820">
        <f ca="1">IF(ISNUMBER('R4 Variations'!E536),+'R4 Variations'!E536*LU_Escalation,0)</f>
        <v>0</v>
      </c>
      <c r="F535" s="489">
        <f ca="1">IF(ISNUMBER('R4 Variations'!F536),+'R4 Variations'!F536*LU_Escalation,0)</f>
        <v>0</v>
      </c>
      <c r="G535" s="489">
        <f ca="1">IF(ISNUMBER('R4 Variations'!G536),+'R4 Variations'!G536*LU_Escalation,0)</f>
        <v>0</v>
      </c>
      <c r="H535" s="489">
        <f ca="1">IF(ISNUMBER('R4 Variations'!H536),+'R4 Variations'!H536*LU_Escalation,0)</f>
        <v>0</v>
      </c>
      <c r="I535" s="489">
        <f ca="1">IF(ISNUMBER('R4 Variations'!I536),+'R4 Variations'!I536*LU_Escalation,0)</f>
        <v>0</v>
      </c>
      <c r="J535" s="489">
        <f ca="1">IF(ISNUMBER('R4 Variations'!J536),+'R4 Variations'!J536*LU_Escalation,0)</f>
        <v>0</v>
      </c>
      <c r="K535" s="489">
        <f ca="1">IF(ISNUMBER('R4 Variations'!K536),+'R4 Variations'!K536*LU_Escalation,0)</f>
        <v>0</v>
      </c>
      <c r="L535" s="512">
        <f ca="1">+'R4 Variations'!L536</f>
        <v>0</v>
      </c>
      <c r="M535" s="448">
        <f ca="1">+'R4 Variations'!M536</f>
        <v>0</v>
      </c>
      <c r="N535" s="448">
        <f ca="1">+'R4 Variations'!N536</f>
        <v>0</v>
      </c>
    </row>
    <row r="536" spans="1:14" x14ac:dyDescent="0.2">
      <c r="A536" s="5"/>
      <c r="B536" s="249"/>
      <c r="C536" s="383" t="str">
        <f ca="1">+'R4 Variations'!C537</f>
        <v/>
      </c>
      <c r="D536" s="489">
        <f ca="1">IF(ISNUMBER('R4 Variations'!D537),+'R4 Variations'!D537*LU_Escalation,0)</f>
        <v>0</v>
      </c>
      <c r="E536" s="820">
        <f ca="1">IF(ISNUMBER('R4 Variations'!E537),+'R4 Variations'!E537*LU_Escalation,0)</f>
        <v>0</v>
      </c>
      <c r="F536" s="489">
        <f ca="1">IF(ISNUMBER('R4 Variations'!F537),+'R4 Variations'!F537*LU_Escalation,0)</f>
        <v>0</v>
      </c>
      <c r="G536" s="489">
        <f ca="1">IF(ISNUMBER('R4 Variations'!G537),+'R4 Variations'!G537*LU_Escalation,0)</f>
        <v>0</v>
      </c>
      <c r="H536" s="489">
        <f ca="1">IF(ISNUMBER('R4 Variations'!H537),+'R4 Variations'!H537*LU_Escalation,0)</f>
        <v>0</v>
      </c>
      <c r="I536" s="489">
        <f ca="1">IF(ISNUMBER('R4 Variations'!I537),+'R4 Variations'!I537*LU_Escalation,0)</f>
        <v>0</v>
      </c>
      <c r="J536" s="489">
        <f ca="1">IF(ISNUMBER('R4 Variations'!J537),+'R4 Variations'!J537*LU_Escalation,0)</f>
        <v>0</v>
      </c>
      <c r="K536" s="489">
        <f ca="1">IF(ISNUMBER('R4 Variations'!K537),+'R4 Variations'!K537*LU_Escalation,0)</f>
        <v>0</v>
      </c>
      <c r="L536" s="512" t="str">
        <f ca="1">+'R4 Variations'!L537</f>
        <v/>
      </c>
      <c r="M536" s="448" t="str">
        <f ca="1">+'R4 Variations'!M537</f>
        <v/>
      </c>
      <c r="N536" s="448" t="str">
        <f ca="1">+'R4 Variations'!N537</f>
        <v/>
      </c>
    </row>
    <row r="537" spans="1:14" x14ac:dyDescent="0.2">
      <c r="A537" s="5"/>
      <c r="B537" s="249"/>
      <c r="C537" s="383" t="str">
        <f ca="1">+'R4 Variations'!C538</f>
        <v/>
      </c>
      <c r="D537" s="489">
        <f ca="1">IF(ISNUMBER('R4 Variations'!D538),+'R4 Variations'!D538*LU_Escalation,0)</f>
        <v>0</v>
      </c>
      <c r="E537" s="820">
        <f ca="1">IF(ISNUMBER('R4 Variations'!E538),+'R4 Variations'!E538*LU_Escalation,0)</f>
        <v>0</v>
      </c>
      <c r="F537" s="489">
        <f ca="1">IF(ISNUMBER('R4 Variations'!F538),+'R4 Variations'!F538*LU_Escalation,0)</f>
        <v>0</v>
      </c>
      <c r="G537" s="489">
        <f ca="1">IF(ISNUMBER('R4 Variations'!G538),+'R4 Variations'!G538*LU_Escalation,0)</f>
        <v>0</v>
      </c>
      <c r="H537" s="489">
        <f ca="1">IF(ISNUMBER('R4 Variations'!H538),+'R4 Variations'!H538*LU_Escalation,0)</f>
        <v>0</v>
      </c>
      <c r="I537" s="489">
        <f ca="1">IF(ISNUMBER('R4 Variations'!I538),+'R4 Variations'!I538*LU_Escalation,0)</f>
        <v>0</v>
      </c>
      <c r="J537" s="489">
        <f ca="1">IF(ISNUMBER('R4 Variations'!J538),+'R4 Variations'!J538*LU_Escalation,0)</f>
        <v>0</v>
      </c>
      <c r="K537" s="489">
        <f ca="1">IF(ISNUMBER('R4 Variations'!K538),+'R4 Variations'!K538*LU_Escalation,0)</f>
        <v>0</v>
      </c>
      <c r="L537" s="512" t="str">
        <f ca="1">+'R4 Variations'!L538</f>
        <v/>
      </c>
      <c r="M537" s="448" t="str">
        <f ca="1">+'R4 Variations'!M538</f>
        <v/>
      </c>
      <c r="N537" s="448" t="str">
        <f ca="1">+'R4 Variations'!N538</f>
        <v/>
      </c>
    </row>
    <row r="538" spans="1:14" x14ac:dyDescent="0.2">
      <c r="A538" s="5"/>
      <c r="B538" s="249"/>
      <c r="C538" s="383" t="str">
        <f ca="1">+'R4 Variations'!C539</f>
        <v/>
      </c>
      <c r="D538" s="489">
        <f ca="1">IF(ISNUMBER('R4 Variations'!D539),+'R4 Variations'!D539*LU_Escalation,0)</f>
        <v>0</v>
      </c>
      <c r="E538" s="820">
        <f ca="1">IF(ISNUMBER('R4 Variations'!E539),+'R4 Variations'!E539*LU_Escalation,0)</f>
        <v>0</v>
      </c>
      <c r="F538" s="489">
        <f ca="1">IF(ISNUMBER('R4 Variations'!F539),+'R4 Variations'!F539*LU_Escalation,0)</f>
        <v>0</v>
      </c>
      <c r="G538" s="489">
        <f ca="1">IF(ISNUMBER('R4 Variations'!G539),+'R4 Variations'!G539*LU_Escalation,0)</f>
        <v>0</v>
      </c>
      <c r="H538" s="489">
        <f ca="1">IF(ISNUMBER('R4 Variations'!H539),+'R4 Variations'!H539*LU_Escalation,0)</f>
        <v>0</v>
      </c>
      <c r="I538" s="489">
        <f ca="1">IF(ISNUMBER('R4 Variations'!I539),+'R4 Variations'!I539*LU_Escalation,0)</f>
        <v>0</v>
      </c>
      <c r="J538" s="489">
        <f ca="1">IF(ISNUMBER('R4 Variations'!J539),+'R4 Variations'!J539*LU_Escalation,0)</f>
        <v>0</v>
      </c>
      <c r="K538" s="489">
        <f ca="1">IF(ISNUMBER('R4 Variations'!K539),+'R4 Variations'!K539*LU_Escalation,0)</f>
        <v>0</v>
      </c>
      <c r="L538" s="512" t="str">
        <f ca="1">+'R4 Variations'!L539</f>
        <v/>
      </c>
      <c r="M538" s="448" t="str">
        <f ca="1">+'R4 Variations'!M539</f>
        <v/>
      </c>
      <c r="N538" s="448" t="str">
        <f ca="1">+'R4 Variations'!N539</f>
        <v/>
      </c>
    </row>
    <row r="539" spans="1:14" x14ac:dyDescent="0.2">
      <c r="A539" s="5"/>
      <c r="B539" s="249"/>
      <c r="C539" s="383" t="str">
        <f ca="1">+'R4 Variations'!C540</f>
        <v/>
      </c>
      <c r="D539" s="489">
        <f ca="1">IF(ISNUMBER('R4 Variations'!D540),+'R4 Variations'!D540*LU_Escalation,0)</f>
        <v>0</v>
      </c>
      <c r="E539" s="820">
        <f ca="1">IF(ISNUMBER('R4 Variations'!E540),+'R4 Variations'!E540*LU_Escalation,0)</f>
        <v>0</v>
      </c>
      <c r="F539" s="489">
        <f ca="1">IF(ISNUMBER('R4 Variations'!F540),+'R4 Variations'!F540*LU_Escalation,0)</f>
        <v>0</v>
      </c>
      <c r="G539" s="489">
        <f ca="1">IF(ISNUMBER('R4 Variations'!G540),+'R4 Variations'!G540*LU_Escalation,0)</f>
        <v>0</v>
      </c>
      <c r="H539" s="489">
        <f ca="1">IF(ISNUMBER('R4 Variations'!H540),+'R4 Variations'!H540*LU_Escalation,0)</f>
        <v>0</v>
      </c>
      <c r="I539" s="489">
        <f ca="1">IF(ISNUMBER('R4 Variations'!I540),+'R4 Variations'!I540*LU_Escalation,0)</f>
        <v>0</v>
      </c>
      <c r="J539" s="489">
        <f ca="1">IF(ISNUMBER('R4 Variations'!J540),+'R4 Variations'!J540*LU_Escalation,0)</f>
        <v>0</v>
      </c>
      <c r="K539" s="489">
        <f ca="1">IF(ISNUMBER('R4 Variations'!K540),+'R4 Variations'!K540*LU_Escalation,0)</f>
        <v>0</v>
      </c>
      <c r="L539" s="512" t="str">
        <f ca="1">+'R4 Variations'!L540</f>
        <v/>
      </c>
      <c r="M539" s="448" t="str">
        <f ca="1">+'R4 Variations'!M540</f>
        <v/>
      </c>
      <c r="N539" s="448" t="str">
        <f ca="1">+'R4 Variations'!N540</f>
        <v/>
      </c>
    </row>
    <row r="540" spans="1:14" x14ac:dyDescent="0.2">
      <c r="A540" s="5"/>
      <c r="B540" s="249"/>
      <c r="C540" s="383" t="str">
        <f ca="1">+'R4 Variations'!C541</f>
        <v/>
      </c>
      <c r="D540" s="489">
        <f ca="1">IF(ISNUMBER('R4 Variations'!D541),+'R4 Variations'!D541*LU_Escalation,0)</f>
        <v>0</v>
      </c>
      <c r="E540" s="820">
        <f ca="1">IF(ISNUMBER('R4 Variations'!E541),+'R4 Variations'!E541*LU_Escalation,0)</f>
        <v>0</v>
      </c>
      <c r="F540" s="489">
        <f ca="1">IF(ISNUMBER('R4 Variations'!F541),+'R4 Variations'!F541*LU_Escalation,0)</f>
        <v>0</v>
      </c>
      <c r="G540" s="489">
        <f ca="1">IF(ISNUMBER('R4 Variations'!G541),+'R4 Variations'!G541*LU_Escalation,0)</f>
        <v>0</v>
      </c>
      <c r="H540" s="489">
        <f ca="1">IF(ISNUMBER('R4 Variations'!H541),+'R4 Variations'!H541*LU_Escalation,0)</f>
        <v>0</v>
      </c>
      <c r="I540" s="489">
        <f ca="1">IF(ISNUMBER('R4 Variations'!I541),+'R4 Variations'!I541*LU_Escalation,0)</f>
        <v>0</v>
      </c>
      <c r="J540" s="489">
        <f ca="1">IF(ISNUMBER('R4 Variations'!J541),+'R4 Variations'!J541*LU_Escalation,0)</f>
        <v>0</v>
      </c>
      <c r="K540" s="489">
        <f ca="1">IF(ISNUMBER('R4 Variations'!K541),+'R4 Variations'!K541*LU_Escalation,0)</f>
        <v>0</v>
      </c>
      <c r="L540" s="512" t="str">
        <f ca="1">+'R4 Variations'!L541</f>
        <v/>
      </c>
      <c r="M540" s="448" t="str">
        <f ca="1">+'R4 Variations'!M541</f>
        <v/>
      </c>
      <c r="N540" s="448" t="str">
        <f ca="1">+'R4 Variations'!N541</f>
        <v/>
      </c>
    </row>
    <row r="541" spans="1:14" x14ac:dyDescent="0.2">
      <c r="A541" s="5"/>
      <c r="B541" s="249"/>
      <c r="C541" s="383" t="str">
        <f ca="1">+'R4 Variations'!C542</f>
        <v/>
      </c>
      <c r="D541" s="489">
        <f ca="1">IF(ISNUMBER('R4 Variations'!D542),+'R4 Variations'!D542*LU_Escalation,0)</f>
        <v>0</v>
      </c>
      <c r="E541" s="820">
        <f ca="1">IF(ISNUMBER('R4 Variations'!E542),+'R4 Variations'!E542*LU_Escalation,0)</f>
        <v>0</v>
      </c>
      <c r="F541" s="489">
        <f ca="1">IF(ISNUMBER('R4 Variations'!F542),+'R4 Variations'!F542*LU_Escalation,0)</f>
        <v>0</v>
      </c>
      <c r="G541" s="489">
        <f ca="1">IF(ISNUMBER('R4 Variations'!G542),+'R4 Variations'!G542*LU_Escalation,0)</f>
        <v>0</v>
      </c>
      <c r="H541" s="489">
        <f ca="1">IF(ISNUMBER('R4 Variations'!H542),+'R4 Variations'!H542*LU_Escalation,0)</f>
        <v>0</v>
      </c>
      <c r="I541" s="489">
        <f ca="1">IF(ISNUMBER('R4 Variations'!I542),+'R4 Variations'!I542*LU_Escalation,0)</f>
        <v>0</v>
      </c>
      <c r="J541" s="489">
        <f ca="1">IF(ISNUMBER('R4 Variations'!J542),+'R4 Variations'!J542*LU_Escalation,0)</f>
        <v>0</v>
      </c>
      <c r="K541" s="489">
        <f ca="1">IF(ISNUMBER('R4 Variations'!K542),+'R4 Variations'!K542*LU_Escalation,0)</f>
        <v>0</v>
      </c>
      <c r="L541" s="512" t="str">
        <f ca="1">+'R4 Variations'!L542</f>
        <v/>
      </c>
      <c r="M541" s="448" t="str">
        <f ca="1">+'R4 Variations'!M542</f>
        <v/>
      </c>
      <c r="N541" s="448" t="str">
        <f ca="1">+'R4 Variations'!N542</f>
        <v/>
      </c>
    </row>
    <row r="542" spans="1:14" x14ac:dyDescent="0.2">
      <c r="A542" s="5"/>
      <c r="B542" s="249"/>
      <c r="C542" s="383" t="str">
        <f ca="1">+'R4 Variations'!C543</f>
        <v/>
      </c>
      <c r="D542" s="489">
        <f ca="1">IF(ISNUMBER('R4 Variations'!D543),+'R4 Variations'!D543*LU_Escalation,0)</f>
        <v>0</v>
      </c>
      <c r="E542" s="820">
        <f ca="1">IF(ISNUMBER('R4 Variations'!E543),+'R4 Variations'!E543*LU_Escalation,0)</f>
        <v>0</v>
      </c>
      <c r="F542" s="489">
        <f ca="1">IF(ISNUMBER('R4 Variations'!F543),+'R4 Variations'!F543*LU_Escalation,0)</f>
        <v>0</v>
      </c>
      <c r="G542" s="489">
        <f ca="1">IF(ISNUMBER('R4 Variations'!G543),+'R4 Variations'!G543*LU_Escalation,0)</f>
        <v>0</v>
      </c>
      <c r="H542" s="489">
        <f ca="1">IF(ISNUMBER('R4 Variations'!H543),+'R4 Variations'!H543*LU_Escalation,0)</f>
        <v>0</v>
      </c>
      <c r="I542" s="489">
        <f ca="1">IF(ISNUMBER('R4 Variations'!I543),+'R4 Variations'!I543*LU_Escalation,0)</f>
        <v>0</v>
      </c>
      <c r="J542" s="489">
        <f ca="1">IF(ISNUMBER('R4 Variations'!J543),+'R4 Variations'!J543*LU_Escalation,0)</f>
        <v>0</v>
      </c>
      <c r="K542" s="489">
        <f ca="1">IF(ISNUMBER('R4 Variations'!K543),+'R4 Variations'!K543*LU_Escalation,0)</f>
        <v>0</v>
      </c>
      <c r="L542" s="512" t="str">
        <f ca="1">+'R4 Variations'!L543</f>
        <v/>
      </c>
      <c r="M542" s="448" t="str">
        <f ca="1">+'R4 Variations'!M543</f>
        <v/>
      </c>
      <c r="N542" s="448" t="str">
        <f ca="1">+'R4 Variations'!N543</f>
        <v/>
      </c>
    </row>
    <row r="543" spans="1:14" x14ac:dyDescent="0.2">
      <c r="A543" s="5"/>
      <c r="B543" s="249"/>
      <c r="C543" s="383" t="str">
        <f ca="1">+'R4 Variations'!C544</f>
        <v/>
      </c>
      <c r="D543" s="489">
        <f ca="1">IF(ISNUMBER('R4 Variations'!D544),+'R4 Variations'!D544*LU_Escalation,0)</f>
        <v>0</v>
      </c>
      <c r="E543" s="820">
        <f ca="1">IF(ISNUMBER('R4 Variations'!E544),+'R4 Variations'!E544*LU_Escalation,0)</f>
        <v>0</v>
      </c>
      <c r="F543" s="489">
        <f ca="1">IF(ISNUMBER('R4 Variations'!F544),+'R4 Variations'!F544*LU_Escalation,0)</f>
        <v>0</v>
      </c>
      <c r="G543" s="489">
        <f ca="1">IF(ISNUMBER('R4 Variations'!G544),+'R4 Variations'!G544*LU_Escalation,0)</f>
        <v>0</v>
      </c>
      <c r="H543" s="489">
        <f ca="1">IF(ISNUMBER('R4 Variations'!H544),+'R4 Variations'!H544*LU_Escalation,0)</f>
        <v>0</v>
      </c>
      <c r="I543" s="489">
        <f ca="1">IF(ISNUMBER('R4 Variations'!I544),+'R4 Variations'!I544*LU_Escalation,0)</f>
        <v>0</v>
      </c>
      <c r="J543" s="489">
        <f ca="1">IF(ISNUMBER('R4 Variations'!J544),+'R4 Variations'!J544*LU_Escalation,0)</f>
        <v>0</v>
      </c>
      <c r="K543" s="489">
        <f ca="1">IF(ISNUMBER('R4 Variations'!K544),+'R4 Variations'!K544*LU_Escalation,0)</f>
        <v>0</v>
      </c>
      <c r="L543" s="512" t="str">
        <f ca="1">+'R4 Variations'!L544</f>
        <v/>
      </c>
      <c r="M543" s="448" t="str">
        <f ca="1">+'R4 Variations'!M544</f>
        <v/>
      </c>
      <c r="N543" s="448" t="str">
        <f ca="1">+'R4 Variations'!N544</f>
        <v/>
      </c>
    </row>
    <row r="544" spans="1:14" x14ac:dyDescent="0.2">
      <c r="A544" s="5"/>
      <c r="B544" s="249"/>
      <c r="C544" s="383" t="str">
        <f ca="1">+'R4 Variations'!C545</f>
        <v/>
      </c>
      <c r="D544" s="489">
        <f ca="1">IF(ISNUMBER('R4 Variations'!D545),+'R4 Variations'!D545*LU_Escalation,0)</f>
        <v>0</v>
      </c>
      <c r="E544" s="820">
        <f ca="1">IF(ISNUMBER('R4 Variations'!E545),+'R4 Variations'!E545*LU_Escalation,0)</f>
        <v>0</v>
      </c>
      <c r="F544" s="489">
        <f ca="1">IF(ISNUMBER('R4 Variations'!F545),+'R4 Variations'!F545*LU_Escalation,0)</f>
        <v>0</v>
      </c>
      <c r="G544" s="489">
        <f ca="1">IF(ISNUMBER('R4 Variations'!G545),+'R4 Variations'!G545*LU_Escalation,0)</f>
        <v>0</v>
      </c>
      <c r="H544" s="489">
        <f ca="1">IF(ISNUMBER('R4 Variations'!H545),+'R4 Variations'!H545*LU_Escalation,0)</f>
        <v>0</v>
      </c>
      <c r="I544" s="489">
        <f ca="1">IF(ISNUMBER('R4 Variations'!I545),+'R4 Variations'!I545*LU_Escalation,0)</f>
        <v>0</v>
      </c>
      <c r="J544" s="489">
        <f ca="1">IF(ISNUMBER('R4 Variations'!J545),+'R4 Variations'!J545*LU_Escalation,0)</f>
        <v>0</v>
      </c>
      <c r="K544" s="489">
        <f ca="1">IF(ISNUMBER('R4 Variations'!K545),+'R4 Variations'!K545*LU_Escalation,0)</f>
        <v>0</v>
      </c>
      <c r="L544" s="512" t="str">
        <f ca="1">+'R4 Variations'!L545</f>
        <v/>
      </c>
      <c r="M544" s="448" t="str">
        <f ca="1">+'R4 Variations'!M545</f>
        <v/>
      </c>
      <c r="N544" s="448" t="str">
        <f ca="1">+'R4 Variations'!N545</f>
        <v/>
      </c>
    </row>
    <row r="545" spans="1:14" x14ac:dyDescent="0.2">
      <c r="A545" s="5"/>
      <c r="B545" s="249"/>
      <c r="C545" s="12"/>
      <c r="D545" s="489"/>
      <c r="E545" s="505"/>
      <c r="F545" s="489"/>
      <c r="G545" s="490"/>
      <c r="H545" s="490"/>
      <c r="I545" s="490"/>
      <c r="J545" s="490"/>
      <c r="K545" s="505"/>
      <c r="L545" s="512"/>
      <c r="M545" s="448"/>
      <c r="N545" s="448"/>
    </row>
    <row r="546" spans="1:14" x14ac:dyDescent="0.2">
      <c r="A546" s="5"/>
      <c r="B546" s="249" t="str">
        <f ca="1">+'I-4 History'!B408</f>
        <v>A-21</v>
      </c>
      <c r="C546" s="14" t="str">
        <f ca="1">+'I-4 History'!C408</f>
        <v>Communications</v>
      </c>
      <c r="D546" s="489"/>
      <c r="E546" s="505"/>
      <c r="F546" s="489"/>
      <c r="G546" s="490"/>
      <c r="H546" s="490"/>
      <c r="I546" s="490"/>
      <c r="J546" s="490"/>
      <c r="K546" s="505"/>
      <c r="L546" s="512"/>
      <c r="M546" s="448"/>
      <c r="N546" s="448"/>
    </row>
    <row r="547" spans="1:14" x14ac:dyDescent="0.2">
      <c r="A547" s="5"/>
      <c r="B547" s="249"/>
      <c r="C547" s="383" t="str">
        <f ca="1">+'R4 Variations'!C548</f>
        <v>Step Change</v>
      </c>
      <c r="D547" s="489">
        <f ca="1">IF(ISNUMBER('R4 Variations'!D548),+'R4 Variations'!D548*LU_Escalation,0)</f>
        <v>0</v>
      </c>
      <c r="E547" s="820">
        <f ca="1">IF(ISNUMBER('R4 Variations'!E548),+'R4 Variations'!E548*LU_Escalation,0)</f>
        <v>0</v>
      </c>
      <c r="F547" s="489">
        <f ca="1">IF(ISNUMBER('R4 Variations'!F548),+'R4 Variations'!F548*LU_Escalation,0)</f>
        <v>0</v>
      </c>
      <c r="G547" s="489">
        <f ca="1">IF(ISNUMBER('R4 Variations'!G548),+'R4 Variations'!G548*LU_Escalation,0)</f>
        <v>0</v>
      </c>
      <c r="H547" s="489">
        <f ca="1">IF(ISNUMBER('R4 Variations'!H548),+'R4 Variations'!H548*LU_Escalation,0)</f>
        <v>0</v>
      </c>
      <c r="I547" s="489">
        <f ca="1">IF(ISNUMBER('R4 Variations'!I548),+'R4 Variations'!I548*LU_Escalation,0)</f>
        <v>0</v>
      </c>
      <c r="J547" s="489">
        <f ca="1">IF(ISNUMBER('R4 Variations'!J548),+'R4 Variations'!J548*LU_Escalation,0)</f>
        <v>0</v>
      </c>
      <c r="K547" s="489">
        <f ca="1">IF(ISNUMBER('R4 Variations'!K548),+'R4 Variations'!K548*LU_Escalation,0)</f>
        <v>0</v>
      </c>
      <c r="L547" s="512">
        <f ca="1">+'R4 Variations'!L548</f>
        <v>0</v>
      </c>
      <c r="M547" s="448">
        <f ca="1">+'R4 Variations'!M548</f>
        <v>0</v>
      </c>
      <c r="N547" s="448">
        <f ca="1">+'R4 Variations'!N548</f>
        <v>0</v>
      </c>
    </row>
    <row r="548" spans="1:14" x14ac:dyDescent="0.2">
      <c r="A548" s="5"/>
      <c r="B548" s="249"/>
      <c r="C548" s="383" t="str">
        <f ca="1">+'R4 Variations'!C549</f>
        <v/>
      </c>
      <c r="D548" s="489">
        <f ca="1">IF(ISNUMBER('R4 Variations'!D549),+'R4 Variations'!D549*LU_Escalation,0)</f>
        <v>0</v>
      </c>
      <c r="E548" s="820">
        <f ca="1">IF(ISNUMBER('R4 Variations'!E549),+'R4 Variations'!E549*LU_Escalation,0)</f>
        <v>0</v>
      </c>
      <c r="F548" s="489">
        <f ca="1">IF(ISNUMBER('R4 Variations'!F549),+'R4 Variations'!F549*LU_Escalation,0)</f>
        <v>0</v>
      </c>
      <c r="G548" s="489">
        <f ca="1">IF(ISNUMBER('R4 Variations'!G549),+'R4 Variations'!G549*LU_Escalation,0)</f>
        <v>0</v>
      </c>
      <c r="H548" s="489">
        <f ca="1">IF(ISNUMBER('R4 Variations'!H549),+'R4 Variations'!H549*LU_Escalation,0)</f>
        <v>0</v>
      </c>
      <c r="I548" s="489">
        <f ca="1">IF(ISNUMBER('R4 Variations'!I549),+'R4 Variations'!I549*LU_Escalation,0)</f>
        <v>0</v>
      </c>
      <c r="J548" s="489">
        <f ca="1">IF(ISNUMBER('R4 Variations'!J549),+'R4 Variations'!J549*LU_Escalation,0)</f>
        <v>0</v>
      </c>
      <c r="K548" s="489">
        <f ca="1">IF(ISNUMBER('R4 Variations'!K549),+'R4 Variations'!K549*LU_Escalation,0)</f>
        <v>0</v>
      </c>
      <c r="L548" s="512" t="str">
        <f ca="1">+'R4 Variations'!L549</f>
        <v/>
      </c>
      <c r="M548" s="448" t="str">
        <f ca="1">+'R4 Variations'!M549</f>
        <v/>
      </c>
      <c r="N548" s="448" t="str">
        <f ca="1">+'R4 Variations'!N549</f>
        <v/>
      </c>
    </row>
    <row r="549" spans="1:14" x14ac:dyDescent="0.2">
      <c r="A549" s="5"/>
      <c r="B549" s="249"/>
      <c r="C549" s="383" t="str">
        <f ca="1">+'R4 Variations'!C550</f>
        <v/>
      </c>
      <c r="D549" s="489">
        <f ca="1">IF(ISNUMBER('R4 Variations'!D550),+'R4 Variations'!D550*LU_Escalation,0)</f>
        <v>0</v>
      </c>
      <c r="E549" s="820">
        <f ca="1">IF(ISNUMBER('R4 Variations'!E550),+'R4 Variations'!E550*LU_Escalation,0)</f>
        <v>0</v>
      </c>
      <c r="F549" s="489">
        <f ca="1">IF(ISNUMBER('R4 Variations'!F550),+'R4 Variations'!F550*LU_Escalation,0)</f>
        <v>0</v>
      </c>
      <c r="G549" s="489">
        <f ca="1">IF(ISNUMBER('R4 Variations'!G550),+'R4 Variations'!G550*LU_Escalation,0)</f>
        <v>0</v>
      </c>
      <c r="H549" s="489">
        <f ca="1">IF(ISNUMBER('R4 Variations'!H550),+'R4 Variations'!H550*LU_Escalation,0)</f>
        <v>0</v>
      </c>
      <c r="I549" s="489">
        <f ca="1">IF(ISNUMBER('R4 Variations'!I550),+'R4 Variations'!I550*LU_Escalation,0)</f>
        <v>0</v>
      </c>
      <c r="J549" s="489">
        <f ca="1">IF(ISNUMBER('R4 Variations'!J550),+'R4 Variations'!J550*LU_Escalation,0)</f>
        <v>0</v>
      </c>
      <c r="K549" s="489">
        <f ca="1">IF(ISNUMBER('R4 Variations'!K550),+'R4 Variations'!K550*LU_Escalation,0)</f>
        <v>0</v>
      </c>
      <c r="L549" s="512" t="str">
        <f ca="1">+'R4 Variations'!L550</f>
        <v/>
      </c>
      <c r="M549" s="448" t="str">
        <f ca="1">+'R4 Variations'!M550</f>
        <v/>
      </c>
      <c r="N549" s="448" t="str">
        <f ca="1">+'R4 Variations'!N550</f>
        <v/>
      </c>
    </row>
    <row r="550" spans="1:14" x14ac:dyDescent="0.2">
      <c r="A550" s="5"/>
      <c r="B550" s="249"/>
      <c r="C550" s="383" t="str">
        <f ca="1">+'R4 Variations'!C551</f>
        <v/>
      </c>
      <c r="D550" s="489">
        <f ca="1">IF(ISNUMBER('R4 Variations'!D551),+'R4 Variations'!D551*LU_Escalation,0)</f>
        <v>0</v>
      </c>
      <c r="E550" s="820">
        <f ca="1">IF(ISNUMBER('R4 Variations'!E551),+'R4 Variations'!E551*LU_Escalation,0)</f>
        <v>0</v>
      </c>
      <c r="F550" s="489">
        <f ca="1">IF(ISNUMBER('R4 Variations'!F551),+'R4 Variations'!F551*LU_Escalation,0)</f>
        <v>0</v>
      </c>
      <c r="G550" s="489">
        <f ca="1">IF(ISNUMBER('R4 Variations'!G551),+'R4 Variations'!G551*LU_Escalation,0)</f>
        <v>0</v>
      </c>
      <c r="H550" s="489">
        <f ca="1">IF(ISNUMBER('R4 Variations'!H551),+'R4 Variations'!H551*LU_Escalation,0)</f>
        <v>0</v>
      </c>
      <c r="I550" s="489">
        <f ca="1">IF(ISNUMBER('R4 Variations'!I551),+'R4 Variations'!I551*LU_Escalation,0)</f>
        <v>0</v>
      </c>
      <c r="J550" s="489">
        <f ca="1">IF(ISNUMBER('R4 Variations'!J551),+'R4 Variations'!J551*LU_Escalation,0)</f>
        <v>0</v>
      </c>
      <c r="K550" s="489">
        <f ca="1">IF(ISNUMBER('R4 Variations'!K551),+'R4 Variations'!K551*LU_Escalation,0)</f>
        <v>0</v>
      </c>
      <c r="L550" s="512" t="str">
        <f ca="1">+'R4 Variations'!L551</f>
        <v/>
      </c>
      <c r="M550" s="448" t="str">
        <f ca="1">+'R4 Variations'!M551</f>
        <v/>
      </c>
      <c r="N550" s="448" t="str">
        <f ca="1">+'R4 Variations'!N551</f>
        <v/>
      </c>
    </row>
    <row r="551" spans="1:14" x14ac:dyDescent="0.2">
      <c r="A551" s="5"/>
      <c r="B551" s="249"/>
      <c r="C551" s="383" t="str">
        <f ca="1">+'R4 Variations'!C552</f>
        <v/>
      </c>
      <c r="D551" s="489">
        <f ca="1">IF(ISNUMBER('R4 Variations'!D552),+'R4 Variations'!D552*LU_Escalation,0)</f>
        <v>0</v>
      </c>
      <c r="E551" s="820">
        <f ca="1">IF(ISNUMBER('R4 Variations'!E552),+'R4 Variations'!E552*LU_Escalation,0)</f>
        <v>0</v>
      </c>
      <c r="F551" s="489">
        <f ca="1">IF(ISNUMBER('R4 Variations'!F552),+'R4 Variations'!F552*LU_Escalation,0)</f>
        <v>0</v>
      </c>
      <c r="G551" s="489">
        <f ca="1">IF(ISNUMBER('R4 Variations'!G552),+'R4 Variations'!G552*LU_Escalation,0)</f>
        <v>0</v>
      </c>
      <c r="H551" s="489">
        <f ca="1">IF(ISNUMBER('R4 Variations'!H552),+'R4 Variations'!H552*LU_Escalation,0)</f>
        <v>0</v>
      </c>
      <c r="I551" s="489">
        <f ca="1">IF(ISNUMBER('R4 Variations'!I552),+'R4 Variations'!I552*LU_Escalation,0)</f>
        <v>0</v>
      </c>
      <c r="J551" s="489">
        <f ca="1">IF(ISNUMBER('R4 Variations'!J552),+'R4 Variations'!J552*LU_Escalation,0)</f>
        <v>0</v>
      </c>
      <c r="K551" s="489">
        <f ca="1">IF(ISNUMBER('R4 Variations'!K552),+'R4 Variations'!K552*LU_Escalation,0)</f>
        <v>0</v>
      </c>
      <c r="L551" s="512" t="str">
        <f ca="1">+'R4 Variations'!L552</f>
        <v/>
      </c>
      <c r="M551" s="448" t="str">
        <f ca="1">+'R4 Variations'!M552</f>
        <v/>
      </c>
      <c r="N551" s="448" t="str">
        <f ca="1">+'R4 Variations'!N552</f>
        <v/>
      </c>
    </row>
    <row r="552" spans="1:14" x14ac:dyDescent="0.2">
      <c r="B552" s="249"/>
      <c r="C552" s="383" t="str">
        <f ca="1">+'R4 Variations'!C553</f>
        <v/>
      </c>
      <c r="D552" s="489">
        <f ca="1">IF(ISNUMBER('R4 Variations'!D553),+'R4 Variations'!D553*LU_Escalation,0)</f>
        <v>0</v>
      </c>
      <c r="E552" s="820">
        <f ca="1">IF(ISNUMBER('R4 Variations'!E553),+'R4 Variations'!E553*LU_Escalation,0)</f>
        <v>0</v>
      </c>
      <c r="F552" s="489">
        <f ca="1">IF(ISNUMBER('R4 Variations'!F553),+'R4 Variations'!F553*LU_Escalation,0)</f>
        <v>0</v>
      </c>
      <c r="G552" s="489">
        <f ca="1">IF(ISNUMBER('R4 Variations'!G553),+'R4 Variations'!G553*LU_Escalation,0)</f>
        <v>0</v>
      </c>
      <c r="H552" s="489">
        <f ca="1">IF(ISNUMBER('R4 Variations'!H553),+'R4 Variations'!H553*LU_Escalation,0)</f>
        <v>0</v>
      </c>
      <c r="I552" s="489">
        <f ca="1">IF(ISNUMBER('R4 Variations'!I553),+'R4 Variations'!I553*LU_Escalation,0)</f>
        <v>0</v>
      </c>
      <c r="J552" s="489">
        <f ca="1">IF(ISNUMBER('R4 Variations'!J553),+'R4 Variations'!J553*LU_Escalation,0)</f>
        <v>0</v>
      </c>
      <c r="K552" s="489">
        <f ca="1">IF(ISNUMBER('R4 Variations'!K553),+'R4 Variations'!K553*LU_Escalation,0)</f>
        <v>0</v>
      </c>
      <c r="L552" s="512" t="str">
        <f ca="1">+'R4 Variations'!L553</f>
        <v/>
      </c>
      <c r="M552" s="448" t="str">
        <f ca="1">+'R4 Variations'!M553</f>
        <v/>
      </c>
      <c r="N552" s="448" t="str">
        <f ca="1">+'R4 Variations'!N553</f>
        <v/>
      </c>
    </row>
    <row r="553" spans="1:14" x14ac:dyDescent="0.2">
      <c r="B553" s="249"/>
      <c r="C553" s="383" t="str">
        <f ca="1">+'R4 Variations'!C554</f>
        <v/>
      </c>
      <c r="D553" s="489">
        <f ca="1">IF(ISNUMBER('R4 Variations'!D554),+'R4 Variations'!D554*LU_Escalation,0)</f>
        <v>0</v>
      </c>
      <c r="E553" s="820">
        <f ca="1">IF(ISNUMBER('R4 Variations'!E554),+'R4 Variations'!E554*LU_Escalation,0)</f>
        <v>0</v>
      </c>
      <c r="F553" s="489">
        <f ca="1">IF(ISNUMBER('R4 Variations'!F554),+'R4 Variations'!F554*LU_Escalation,0)</f>
        <v>0</v>
      </c>
      <c r="G553" s="489">
        <f ca="1">IF(ISNUMBER('R4 Variations'!G554),+'R4 Variations'!G554*LU_Escalation,0)</f>
        <v>0</v>
      </c>
      <c r="H553" s="489">
        <f ca="1">IF(ISNUMBER('R4 Variations'!H554),+'R4 Variations'!H554*LU_Escalation,0)</f>
        <v>0</v>
      </c>
      <c r="I553" s="489">
        <f ca="1">IF(ISNUMBER('R4 Variations'!I554),+'R4 Variations'!I554*LU_Escalation,0)</f>
        <v>0</v>
      </c>
      <c r="J553" s="489">
        <f ca="1">IF(ISNUMBER('R4 Variations'!J554),+'R4 Variations'!J554*LU_Escalation,0)</f>
        <v>0</v>
      </c>
      <c r="K553" s="489">
        <f ca="1">IF(ISNUMBER('R4 Variations'!K554),+'R4 Variations'!K554*LU_Escalation,0)</f>
        <v>0</v>
      </c>
      <c r="L553" s="512" t="str">
        <f ca="1">+'R4 Variations'!L554</f>
        <v/>
      </c>
      <c r="M553" s="448" t="str">
        <f ca="1">+'R4 Variations'!M554</f>
        <v/>
      </c>
      <c r="N553" s="448" t="str">
        <f ca="1">+'R4 Variations'!N554</f>
        <v/>
      </c>
    </row>
    <row r="554" spans="1:14" x14ac:dyDescent="0.2">
      <c r="B554" s="249"/>
      <c r="C554" s="383" t="str">
        <f ca="1">+'R4 Variations'!C555</f>
        <v/>
      </c>
      <c r="D554" s="489">
        <f ca="1">IF(ISNUMBER('R4 Variations'!D555),+'R4 Variations'!D555*LU_Escalation,0)</f>
        <v>0</v>
      </c>
      <c r="E554" s="820">
        <f ca="1">IF(ISNUMBER('R4 Variations'!E555),+'R4 Variations'!E555*LU_Escalation,0)</f>
        <v>0</v>
      </c>
      <c r="F554" s="489">
        <f ca="1">IF(ISNUMBER('R4 Variations'!F555),+'R4 Variations'!F555*LU_Escalation,0)</f>
        <v>0</v>
      </c>
      <c r="G554" s="489">
        <f ca="1">IF(ISNUMBER('R4 Variations'!G555),+'R4 Variations'!G555*LU_Escalation,0)</f>
        <v>0</v>
      </c>
      <c r="H554" s="489">
        <f ca="1">IF(ISNUMBER('R4 Variations'!H555),+'R4 Variations'!H555*LU_Escalation,0)</f>
        <v>0</v>
      </c>
      <c r="I554" s="489">
        <f ca="1">IF(ISNUMBER('R4 Variations'!I555),+'R4 Variations'!I555*LU_Escalation,0)</f>
        <v>0</v>
      </c>
      <c r="J554" s="489">
        <f ca="1">IF(ISNUMBER('R4 Variations'!J555),+'R4 Variations'!J555*LU_Escalation,0)</f>
        <v>0</v>
      </c>
      <c r="K554" s="489">
        <f ca="1">IF(ISNUMBER('R4 Variations'!K555),+'R4 Variations'!K555*LU_Escalation,0)</f>
        <v>0</v>
      </c>
      <c r="L554" s="512" t="str">
        <f ca="1">+'R4 Variations'!L555</f>
        <v/>
      </c>
      <c r="M554" s="448" t="str">
        <f ca="1">+'R4 Variations'!M555</f>
        <v/>
      </c>
      <c r="N554" s="448" t="str">
        <f ca="1">+'R4 Variations'!N555</f>
        <v/>
      </c>
    </row>
    <row r="555" spans="1:14" x14ac:dyDescent="0.2">
      <c r="B555" s="249"/>
      <c r="C555" s="383" t="str">
        <f ca="1">+'R4 Variations'!C556</f>
        <v/>
      </c>
      <c r="D555" s="489">
        <f ca="1">IF(ISNUMBER('R4 Variations'!D556),+'R4 Variations'!D556*LU_Escalation,0)</f>
        <v>0</v>
      </c>
      <c r="E555" s="820">
        <f ca="1">IF(ISNUMBER('R4 Variations'!E556),+'R4 Variations'!E556*LU_Escalation,0)</f>
        <v>0</v>
      </c>
      <c r="F555" s="489">
        <f ca="1">IF(ISNUMBER('R4 Variations'!F556),+'R4 Variations'!F556*LU_Escalation,0)</f>
        <v>0</v>
      </c>
      <c r="G555" s="489">
        <f ca="1">IF(ISNUMBER('R4 Variations'!G556),+'R4 Variations'!G556*LU_Escalation,0)</f>
        <v>0</v>
      </c>
      <c r="H555" s="489">
        <f ca="1">IF(ISNUMBER('R4 Variations'!H556),+'R4 Variations'!H556*LU_Escalation,0)</f>
        <v>0</v>
      </c>
      <c r="I555" s="489">
        <f ca="1">IF(ISNUMBER('R4 Variations'!I556),+'R4 Variations'!I556*LU_Escalation,0)</f>
        <v>0</v>
      </c>
      <c r="J555" s="489">
        <f ca="1">IF(ISNUMBER('R4 Variations'!J556),+'R4 Variations'!J556*LU_Escalation,0)</f>
        <v>0</v>
      </c>
      <c r="K555" s="489">
        <f ca="1">IF(ISNUMBER('R4 Variations'!K556),+'R4 Variations'!K556*LU_Escalation,0)</f>
        <v>0</v>
      </c>
      <c r="L555" s="512" t="str">
        <f ca="1">+'R4 Variations'!L556</f>
        <v/>
      </c>
      <c r="M555" s="448" t="str">
        <f ca="1">+'R4 Variations'!M556</f>
        <v/>
      </c>
      <c r="N555" s="448" t="str">
        <f ca="1">+'R4 Variations'!N556</f>
        <v/>
      </c>
    </row>
    <row r="556" spans="1:14" x14ac:dyDescent="0.2">
      <c r="B556" s="249"/>
      <c r="C556" s="383" t="str">
        <f ca="1">+'R4 Variations'!C557</f>
        <v/>
      </c>
      <c r="D556" s="489">
        <f ca="1">IF(ISNUMBER('R4 Variations'!D557),+'R4 Variations'!D557*LU_Escalation,0)</f>
        <v>0</v>
      </c>
      <c r="E556" s="820">
        <f ca="1">IF(ISNUMBER('R4 Variations'!E557),+'R4 Variations'!E557*LU_Escalation,0)</f>
        <v>0</v>
      </c>
      <c r="F556" s="489">
        <f ca="1">IF(ISNUMBER('R4 Variations'!F557),+'R4 Variations'!F557*LU_Escalation,0)</f>
        <v>0</v>
      </c>
      <c r="G556" s="489">
        <f ca="1">IF(ISNUMBER('R4 Variations'!G557),+'R4 Variations'!G557*LU_Escalation,0)</f>
        <v>0</v>
      </c>
      <c r="H556" s="489">
        <f ca="1">IF(ISNUMBER('R4 Variations'!H557),+'R4 Variations'!H557*LU_Escalation,0)</f>
        <v>0</v>
      </c>
      <c r="I556" s="489">
        <f ca="1">IF(ISNUMBER('R4 Variations'!I557),+'R4 Variations'!I557*LU_Escalation,0)</f>
        <v>0</v>
      </c>
      <c r="J556" s="489">
        <f ca="1">IF(ISNUMBER('R4 Variations'!J557),+'R4 Variations'!J557*LU_Escalation,0)</f>
        <v>0</v>
      </c>
      <c r="K556" s="489">
        <f ca="1">IF(ISNUMBER('R4 Variations'!K557),+'R4 Variations'!K557*LU_Escalation,0)</f>
        <v>0</v>
      </c>
      <c r="L556" s="512" t="str">
        <f ca="1">+'R4 Variations'!L557</f>
        <v/>
      </c>
      <c r="M556" s="448" t="str">
        <f ca="1">+'R4 Variations'!M557</f>
        <v/>
      </c>
      <c r="N556" s="448" t="str">
        <f ca="1">+'R4 Variations'!N557</f>
        <v/>
      </c>
    </row>
    <row r="557" spans="1:14" x14ac:dyDescent="0.2">
      <c r="B557" s="249"/>
      <c r="C557" s="15"/>
      <c r="D557" s="489"/>
      <c r="E557" s="505"/>
      <c r="F557" s="489"/>
      <c r="G557" s="490"/>
      <c r="H557" s="490"/>
      <c r="I557" s="490"/>
      <c r="J557" s="490"/>
      <c r="K557" s="505"/>
      <c r="L557" s="512"/>
      <c r="M557" s="448"/>
      <c r="N557" s="448"/>
    </row>
    <row r="558" spans="1:14" s="896" customFormat="1" ht="17.25" customHeight="1" thickBot="1" x14ac:dyDescent="0.25">
      <c r="B558" s="250"/>
      <c r="C558" s="268" t="str">
        <f>CONCATENATE("Total ",+C510)</f>
        <v>Total Corporate Strategy</v>
      </c>
      <c r="D558" s="313">
        <f ca="1">SUBTOTAL(9,D510:D557)</f>
        <v>0</v>
      </c>
      <c r="E558" s="313">
        <f t="shared" ref="E558:K558" ca="1" si="7">SUBTOTAL(9,E510:E557)</f>
        <v>0</v>
      </c>
      <c r="F558" s="313">
        <f t="shared" ca="1" si="7"/>
        <v>0</v>
      </c>
      <c r="G558" s="313">
        <f t="shared" ca="1" si="7"/>
        <v>0</v>
      </c>
      <c r="H558" s="313">
        <f t="shared" ca="1" si="7"/>
        <v>0</v>
      </c>
      <c r="I558" s="313">
        <f t="shared" ca="1" si="7"/>
        <v>0</v>
      </c>
      <c r="J558" s="313">
        <f t="shared" ca="1" si="7"/>
        <v>0</v>
      </c>
      <c r="K558" s="313">
        <f t="shared" ca="1" si="7"/>
        <v>0</v>
      </c>
      <c r="L558" s="512"/>
      <c r="M558" s="448"/>
      <c r="N558" s="448"/>
    </row>
    <row r="559" spans="1:14" s="896" customFormat="1" ht="18" x14ac:dyDescent="0.2">
      <c r="B559" s="251"/>
      <c r="C559" s="254" t="str">
        <f>'I-3 Allocated'!A26</f>
        <v>People and Culture</v>
      </c>
      <c r="D559" s="331"/>
      <c r="E559" s="497"/>
      <c r="F559" s="331"/>
      <c r="G559" s="331"/>
      <c r="H559" s="331"/>
      <c r="I559" s="331"/>
      <c r="J559" s="331"/>
      <c r="K559" s="497"/>
      <c r="L559" s="512"/>
      <c r="M559" s="448"/>
      <c r="N559" s="448"/>
    </row>
    <row r="560" spans="1:14" x14ac:dyDescent="0.2">
      <c r="A560" s="5"/>
      <c r="B560" s="249" t="str">
        <f ca="1">+'I-4 History'!B417</f>
        <v>A-22</v>
      </c>
      <c r="C560" s="14" t="str">
        <f ca="1">+'I-4 History'!C417</f>
        <v>General Manager - People and Culture</v>
      </c>
      <c r="D560" s="489"/>
      <c r="E560" s="505"/>
      <c r="F560" s="489"/>
      <c r="G560" s="490"/>
      <c r="H560" s="490"/>
      <c r="I560" s="490"/>
      <c r="J560" s="490"/>
      <c r="K560" s="505"/>
      <c r="L560" s="512"/>
      <c r="M560" s="448"/>
      <c r="N560" s="448"/>
    </row>
    <row r="561" spans="1:14" x14ac:dyDescent="0.2">
      <c r="A561" s="5"/>
      <c r="B561" s="249"/>
      <c r="C561" s="383" t="str">
        <f ca="1">+'R4 Variations'!C562</f>
        <v>Step Change</v>
      </c>
      <c r="D561" s="489">
        <f ca="1">IF(ISNUMBER('R4 Variations'!D562),+'R4 Variations'!D562*LU_Escalation,0)</f>
        <v>0</v>
      </c>
      <c r="E561" s="820">
        <f ca="1">IF(ISNUMBER('R4 Variations'!E562),+'R4 Variations'!E562*LU_Escalation,0)</f>
        <v>0</v>
      </c>
      <c r="F561" s="489">
        <f ca="1">IF(ISNUMBER('R4 Variations'!F562),+'R4 Variations'!F562*LU_Escalation,0)</f>
        <v>0</v>
      </c>
      <c r="G561" s="489">
        <f ca="1">IF(ISNUMBER('R4 Variations'!G562),+'R4 Variations'!G562*LU_Escalation,0)</f>
        <v>0</v>
      </c>
      <c r="H561" s="489">
        <f ca="1">IF(ISNUMBER('R4 Variations'!H562),+'R4 Variations'!H562*LU_Escalation,0)</f>
        <v>0</v>
      </c>
      <c r="I561" s="489">
        <f ca="1">IF(ISNUMBER('R4 Variations'!I562),+'R4 Variations'!I562*LU_Escalation,0)</f>
        <v>0</v>
      </c>
      <c r="J561" s="489">
        <f ca="1">IF(ISNUMBER('R4 Variations'!J562),+'R4 Variations'!J562*LU_Escalation,0)</f>
        <v>0</v>
      </c>
      <c r="K561" s="489">
        <f ca="1">IF(ISNUMBER('R4 Variations'!K562),+'R4 Variations'!K562*LU_Escalation,0)</f>
        <v>0</v>
      </c>
      <c r="L561" s="512">
        <f ca="1">+'R4 Variations'!L562</f>
        <v>0</v>
      </c>
      <c r="M561" s="448">
        <f ca="1">+'R4 Variations'!M562</f>
        <v>0</v>
      </c>
      <c r="N561" s="448">
        <f ca="1">+'R4 Variations'!N562</f>
        <v>0</v>
      </c>
    </row>
    <row r="562" spans="1:14" x14ac:dyDescent="0.2">
      <c r="A562" s="5"/>
      <c r="B562" s="249"/>
      <c r="C562" s="383" t="str">
        <f ca="1">+'R4 Variations'!C563</f>
        <v/>
      </c>
      <c r="D562" s="489">
        <f ca="1">IF(ISNUMBER('R4 Variations'!D563),+'R4 Variations'!D563*LU_Escalation,0)</f>
        <v>0</v>
      </c>
      <c r="E562" s="820">
        <f ca="1">IF(ISNUMBER('R4 Variations'!E563),+'R4 Variations'!E563*LU_Escalation,0)</f>
        <v>0</v>
      </c>
      <c r="F562" s="489">
        <f ca="1">IF(ISNUMBER('R4 Variations'!F563),+'R4 Variations'!F563*LU_Escalation,0)</f>
        <v>0</v>
      </c>
      <c r="G562" s="489">
        <f ca="1">IF(ISNUMBER('R4 Variations'!G563),+'R4 Variations'!G563*LU_Escalation,0)</f>
        <v>0</v>
      </c>
      <c r="H562" s="489">
        <f ca="1">IF(ISNUMBER('R4 Variations'!H563),+'R4 Variations'!H563*LU_Escalation,0)</f>
        <v>0</v>
      </c>
      <c r="I562" s="489">
        <f ca="1">IF(ISNUMBER('R4 Variations'!I563),+'R4 Variations'!I563*LU_Escalation,0)</f>
        <v>0</v>
      </c>
      <c r="J562" s="489">
        <f ca="1">IF(ISNUMBER('R4 Variations'!J563),+'R4 Variations'!J563*LU_Escalation,0)</f>
        <v>0</v>
      </c>
      <c r="K562" s="489">
        <f ca="1">IF(ISNUMBER('R4 Variations'!K563),+'R4 Variations'!K563*LU_Escalation,0)</f>
        <v>0</v>
      </c>
      <c r="L562" s="512" t="str">
        <f ca="1">+'R4 Variations'!L563</f>
        <v/>
      </c>
      <c r="M562" s="448" t="str">
        <f ca="1">+'R4 Variations'!M563</f>
        <v/>
      </c>
      <c r="N562" s="448" t="str">
        <f ca="1">+'R4 Variations'!N563</f>
        <v/>
      </c>
    </row>
    <row r="563" spans="1:14" x14ac:dyDescent="0.2">
      <c r="A563" s="5"/>
      <c r="B563" s="249"/>
      <c r="C563" s="383" t="str">
        <f ca="1">+'R4 Variations'!C564</f>
        <v/>
      </c>
      <c r="D563" s="489">
        <f ca="1">IF(ISNUMBER('R4 Variations'!D564),+'R4 Variations'!D564*LU_Escalation,0)</f>
        <v>0</v>
      </c>
      <c r="E563" s="820">
        <f ca="1">IF(ISNUMBER('R4 Variations'!E564),+'R4 Variations'!E564*LU_Escalation,0)</f>
        <v>0</v>
      </c>
      <c r="F563" s="489">
        <f ca="1">IF(ISNUMBER('R4 Variations'!F564),+'R4 Variations'!F564*LU_Escalation,0)</f>
        <v>0</v>
      </c>
      <c r="G563" s="489">
        <f ca="1">IF(ISNUMBER('R4 Variations'!G564),+'R4 Variations'!G564*LU_Escalation,0)</f>
        <v>0</v>
      </c>
      <c r="H563" s="489">
        <f ca="1">IF(ISNUMBER('R4 Variations'!H564),+'R4 Variations'!H564*LU_Escalation,0)</f>
        <v>0</v>
      </c>
      <c r="I563" s="489">
        <f ca="1">IF(ISNUMBER('R4 Variations'!I564),+'R4 Variations'!I564*LU_Escalation,0)</f>
        <v>0</v>
      </c>
      <c r="J563" s="489">
        <f ca="1">IF(ISNUMBER('R4 Variations'!J564),+'R4 Variations'!J564*LU_Escalation,0)</f>
        <v>0</v>
      </c>
      <c r="K563" s="489">
        <f ca="1">IF(ISNUMBER('R4 Variations'!K564),+'R4 Variations'!K564*LU_Escalation,0)</f>
        <v>0</v>
      </c>
      <c r="L563" s="512" t="str">
        <f ca="1">+'R4 Variations'!L564</f>
        <v/>
      </c>
      <c r="M563" s="448" t="str">
        <f ca="1">+'R4 Variations'!M564</f>
        <v/>
      </c>
      <c r="N563" s="448" t="str">
        <f ca="1">+'R4 Variations'!N564</f>
        <v/>
      </c>
    </row>
    <row r="564" spans="1:14" x14ac:dyDescent="0.2">
      <c r="A564" s="5"/>
      <c r="B564" s="249"/>
      <c r="C564" s="383" t="str">
        <f ca="1">+'R4 Variations'!C565</f>
        <v/>
      </c>
      <c r="D564" s="489">
        <f ca="1">IF(ISNUMBER('R4 Variations'!D565),+'R4 Variations'!D565*LU_Escalation,0)</f>
        <v>0</v>
      </c>
      <c r="E564" s="820">
        <f ca="1">IF(ISNUMBER('R4 Variations'!E565),+'R4 Variations'!E565*LU_Escalation,0)</f>
        <v>0</v>
      </c>
      <c r="F564" s="489">
        <f ca="1">IF(ISNUMBER('R4 Variations'!F565),+'R4 Variations'!F565*LU_Escalation,0)</f>
        <v>0</v>
      </c>
      <c r="G564" s="489">
        <f ca="1">IF(ISNUMBER('R4 Variations'!G565),+'R4 Variations'!G565*LU_Escalation,0)</f>
        <v>0</v>
      </c>
      <c r="H564" s="489">
        <f ca="1">IF(ISNUMBER('R4 Variations'!H565),+'R4 Variations'!H565*LU_Escalation,0)</f>
        <v>0</v>
      </c>
      <c r="I564" s="489">
        <f ca="1">IF(ISNUMBER('R4 Variations'!I565),+'R4 Variations'!I565*LU_Escalation,0)</f>
        <v>0</v>
      </c>
      <c r="J564" s="489">
        <f ca="1">IF(ISNUMBER('R4 Variations'!J565),+'R4 Variations'!J565*LU_Escalation,0)</f>
        <v>0</v>
      </c>
      <c r="K564" s="489">
        <f ca="1">IF(ISNUMBER('R4 Variations'!K565),+'R4 Variations'!K565*LU_Escalation,0)</f>
        <v>0</v>
      </c>
      <c r="L564" s="512" t="str">
        <f ca="1">+'R4 Variations'!L565</f>
        <v/>
      </c>
      <c r="M564" s="448" t="str">
        <f ca="1">+'R4 Variations'!M565</f>
        <v/>
      </c>
      <c r="N564" s="448" t="str">
        <f ca="1">+'R4 Variations'!N565</f>
        <v/>
      </c>
    </row>
    <row r="565" spans="1:14" x14ac:dyDescent="0.2">
      <c r="A565" s="5"/>
      <c r="B565" s="249"/>
      <c r="C565" s="383" t="str">
        <f ca="1">+'R4 Variations'!C566</f>
        <v/>
      </c>
      <c r="D565" s="489">
        <f ca="1">IF(ISNUMBER('R4 Variations'!D566),+'R4 Variations'!D566*LU_Escalation,0)</f>
        <v>0</v>
      </c>
      <c r="E565" s="820">
        <f ca="1">IF(ISNUMBER('R4 Variations'!E566),+'R4 Variations'!E566*LU_Escalation,0)</f>
        <v>0</v>
      </c>
      <c r="F565" s="489">
        <f ca="1">IF(ISNUMBER('R4 Variations'!F566),+'R4 Variations'!F566*LU_Escalation,0)</f>
        <v>0</v>
      </c>
      <c r="G565" s="489">
        <f ca="1">IF(ISNUMBER('R4 Variations'!G566),+'R4 Variations'!G566*LU_Escalation,0)</f>
        <v>0</v>
      </c>
      <c r="H565" s="489">
        <f ca="1">IF(ISNUMBER('R4 Variations'!H566),+'R4 Variations'!H566*LU_Escalation,0)</f>
        <v>0</v>
      </c>
      <c r="I565" s="489">
        <f ca="1">IF(ISNUMBER('R4 Variations'!I566),+'R4 Variations'!I566*LU_Escalation,0)</f>
        <v>0</v>
      </c>
      <c r="J565" s="489">
        <f ca="1">IF(ISNUMBER('R4 Variations'!J566),+'R4 Variations'!J566*LU_Escalation,0)</f>
        <v>0</v>
      </c>
      <c r="K565" s="489">
        <f ca="1">IF(ISNUMBER('R4 Variations'!K566),+'R4 Variations'!K566*LU_Escalation,0)</f>
        <v>0</v>
      </c>
      <c r="L565" s="512" t="str">
        <f ca="1">+'R4 Variations'!L566</f>
        <v/>
      </c>
      <c r="M565" s="448" t="str">
        <f ca="1">+'R4 Variations'!M566</f>
        <v/>
      </c>
      <c r="N565" s="448" t="str">
        <f ca="1">+'R4 Variations'!N566</f>
        <v/>
      </c>
    </row>
    <row r="566" spans="1:14" x14ac:dyDescent="0.2">
      <c r="A566" s="5"/>
      <c r="B566" s="249"/>
      <c r="C566" s="383" t="str">
        <f ca="1">+'R4 Variations'!C567</f>
        <v/>
      </c>
      <c r="D566" s="489">
        <f ca="1">IF(ISNUMBER('R4 Variations'!D567),+'R4 Variations'!D567*LU_Escalation,0)</f>
        <v>0</v>
      </c>
      <c r="E566" s="820">
        <f ca="1">IF(ISNUMBER('R4 Variations'!E567),+'R4 Variations'!E567*LU_Escalation,0)</f>
        <v>0</v>
      </c>
      <c r="F566" s="489">
        <f ca="1">IF(ISNUMBER('R4 Variations'!F567),+'R4 Variations'!F567*LU_Escalation,0)</f>
        <v>0</v>
      </c>
      <c r="G566" s="489">
        <f ca="1">IF(ISNUMBER('R4 Variations'!G567),+'R4 Variations'!G567*LU_Escalation,0)</f>
        <v>0</v>
      </c>
      <c r="H566" s="489">
        <f ca="1">IF(ISNUMBER('R4 Variations'!H567),+'R4 Variations'!H567*LU_Escalation,0)</f>
        <v>0</v>
      </c>
      <c r="I566" s="489">
        <f ca="1">IF(ISNUMBER('R4 Variations'!I567),+'R4 Variations'!I567*LU_Escalation,0)</f>
        <v>0</v>
      </c>
      <c r="J566" s="489">
        <f ca="1">IF(ISNUMBER('R4 Variations'!J567),+'R4 Variations'!J567*LU_Escalation,0)</f>
        <v>0</v>
      </c>
      <c r="K566" s="489">
        <f ca="1">IF(ISNUMBER('R4 Variations'!K567),+'R4 Variations'!K567*LU_Escalation,0)</f>
        <v>0</v>
      </c>
      <c r="L566" s="512" t="str">
        <f ca="1">+'R4 Variations'!L567</f>
        <v/>
      </c>
      <c r="M566" s="448" t="str">
        <f ca="1">+'R4 Variations'!M567</f>
        <v/>
      </c>
      <c r="N566" s="448" t="str">
        <f ca="1">+'R4 Variations'!N567</f>
        <v/>
      </c>
    </row>
    <row r="567" spans="1:14" x14ac:dyDescent="0.2">
      <c r="A567" s="5"/>
      <c r="B567" s="249"/>
      <c r="C567" s="383" t="str">
        <f ca="1">+'R4 Variations'!C568</f>
        <v/>
      </c>
      <c r="D567" s="489">
        <f ca="1">IF(ISNUMBER('R4 Variations'!D568),+'R4 Variations'!D568*LU_Escalation,0)</f>
        <v>0</v>
      </c>
      <c r="E567" s="820">
        <f ca="1">IF(ISNUMBER('R4 Variations'!E568),+'R4 Variations'!E568*LU_Escalation,0)</f>
        <v>0</v>
      </c>
      <c r="F567" s="489">
        <f ca="1">IF(ISNUMBER('R4 Variations'!F568),+'R4 Variations'!F568*LU_Escalation,0)</f>
        <v>0</v>
      </c>
      <c r="G567" s="489">
        <f ca="1">IF(ISNUMBER('R4 Variations'!G568),+'R4 Variations'!G568*LU_Escalation,0)</f>
        <v>0</v>
      </c>
      <c r="H567" s="489">
        <f ca="1">IF(ISNUMBER('R4 Variations'!H568),+'R4 Variations'!H568*LU_Escalation,0)</f>
        <v>0</v>
      </c>
      <c r="I567" s="489">
        <f ca="1">IF(ISNUMBER('R4 Variations'!I568),+'R4 Variations'!I568*LU_Escalation,0)</f>
        <v>0</v>
      </c>
      <c r="J567" s="489">
        <f ca="1">IF(ISNUMBER('R4 Variations'!J568),+'R4 Variations'!J568*LU_Escalation,0)</f>
        <v>0</v>
      </c>
      <c r="K567" s="489">
        <f ca="1">IF(ISNUMBER('R4 Variations'!K568),+'R4 Variations'!K568*LU_Escalation,0)</f>
        <v>0</v>
      </c>
      <c r="L567" s="512" t="str">
        <f ca="1">+'R4 Variations'!L568</f>
        <v/>
      </c>
      <c r="M567" s="448" t="str">
        <f ca="1">+'R4 Variations'!M568</f>
        <v/>
      </c>
      <c r="N567" s="448" t="str">
        <f ca="1">+'R4 Variations'!N568</f>
        <v/>
      </c>
    </row>
    <row r="568" spans="1:14" x14ac:dyDescent="0.2">
      <c r="A568" s="5"/>
      <c r="B568" s="249"/>
      <c r="C568" s="383" t="str">
        <f ca="1">+'R4 Variations'!C569</f>
        <v/>
      </c>
      <c r="D568" s="489">
        <f ca="1">IF(ISNUMBER('R4 Variations'!D569),+'R4 Variations'!D569*LU_Escalation,0)</f>
        <v>0</v>
      </c>
      <c r="E568" s="820">
        <f ca="1">IF(ISNUMBER('R4 Variations'!E569),+'R4 Variations'!E569*LU_Escalation,0)</f>
        <v>0</v>
      </c>
      <c r="F568" s="489">
        <f ca="1">IF(ISNUMBER('R4 Variations'!F569),+'R4 Variations'!F569*LU_Escalation,0)</f>
        <v>0</v>
      </c>
      <c r="G568" s="489">
        <f ca="1">IF(ISNUMBER('R4 Variations'!G569),+'R4 Variations'!G569*LU_Escalation,0)</f>
        <v>0</v>
      </c>
      <c r="H568" s="489">
        <f ca="1">IF(ISNUMBER('R4 Variations'!H569),+'R4 Variations'!H569*LU_Escalation,0)</f>
        <v>0</v>
      </c>
      <c r="I568" s="489">
        <f ca="1">IF(ISNUMBER('R4 Variations'!I569),+'R4 Variations'!I569*LU_Escalation,0)</f>
        <v>0</v>
      </c>
      <c r="J568" s="489">
        <f ca="1">IF(ISNUMBER('R4 Variations'!J569),+'R4 Variations'!J569*LU_Escalation,0)</f>
        <v>0</v>
      </c>
      <c r="K568" s="489">
        <f ca="1">IF(ISNUMBER('R4 Variations'!K569),+'R4 Variations'!K569*LU_Escalation,0)</f>
        <v>0</v>
      </c>
      <c r="L568" s="512" t="str">
        <f ca="1">+'R4 Variations'!L569</f>
        <v/>
      </c>
      <c r="M568" s="448" t="str">
        <f ca="1">+'R4 Variations'!M569</f>
        <v/>
      </c>
      <c r="N568" s="448" t="str">
        <f ca="1">+'R4 Variations'!N569</f>
        <v/>
      </c>
    </row>
    <row r="569" spans="1:14" x14ac:dyDescent="0.2">
      <c r="A569" s="5"/>
      <c r="B569" s="249"/>
      <c r="C569" s="383" t="str">
        <f ca="1">+'R4 Variations'!C570</f>
        <v/>
      </c>
      <c r="D569" s="489">
        <f ca="1">IF(ISNUMBER('R4 Variations'!D570),+'R4 Variations'!D570*LU_Escalation,0)</f>
        <v>0</v>
      </c>
      <c r="E569" s="820">
        <f ca="1">IF(ISNUMBER('R4 Variations'!E570),+'R4 Variations'!E570*LU_Escalation,0)</f>
        <v>0</v>
      </c>
      <c r="F569" s="489">
        <f ca="1">IF(ISNUMBER('R4 Variations'!F570),+'R4 Variations'!F570*LU_Escalation,0)</f>
        <v>0</v>
      </c>
      <c r="G569" s="489">
        <f ca="1">IF(ISNUMBER('R4 Variations'!G570),+'R4 Variations'!G570*LU_Escalation,0)</f>
        <v>0</v>
      </c>
      <c r="H569" s="489">
        <f ca="1">IF(ISNUMBER('R4 Variations'!H570),+'R4 Variations'!H570*LU_Escalation,0)</f>
        <v>0</v>
      </c>
      <c r="I569" s="489">
        <f ca="1">IF(ISNUMBER('R4 Variations'!I570),+'R4 Variations'!I570*LU_Escalation,0)</f>
        <v>0</v>
      </c>
      <c r="J569" s="489">
        <f ca="1">IF(ISNUMBER('R4 Variations'!J570),+'R4 Variations'!J570*LU_Escalation,0)</f>
        <v>0</v>
      </c>
      <c r="K569" s="489">
        <f ca="1">IF(ISNUMBER('R4 Variations'!K570),+'R4 Variations'!K570*LU_Escalation,0)</f>
        <v>0</v>
      </c>
      <c r="L569" s="512" t="str">
        <f ca="1">+'R4 Variations'!L570</f>
        <v/>
      </c>
      <c r="M569" s="448" t="str">
        <f ca="1">+'R4 Variations'!M570</f>
        <v/>
      </c>
      <c r="N569" s="448" t="str">
        <f ca="1">+'R4 Variations'!N570</f>
        <v/>
      </c>
    </row>
    <row r="570" spans="1:14" x14ac:dyDescent="0.2">
      <c r="A570" s="5"/>
      <c r="B570" s="249"/>
      <c r="C570" s="383" t="str">
        <f ca="1">+'R4 Variations'!C571</f>
        <v/>
      </c>
      <c r="D570" s="489">
        <f ca="1">IF(ISNUMBER('R4 Variations'!D571),+'R4 Variations'!D571*LU_Escalation,0)</f>
        <v>0</v>
      </c>
      <c r="E570" s="820">
        <f ca="1">IF(ISNUMBER('R4 Variations'!E571),+'R4 Variations'!E571*LU_Escalation,0)</f>
        <v>0</v>
      </c>
      <c r="F570" s="489">
        <f ca="1">IF(ISNUMBER('R4 Variations'!F571),+'R4 Variations'!F571*LU_Escalation,0)</f>
        <v>0</v>
      </c>
      <c r="G570" s="489">
        <f ca="1">IF(ISNUMBER('R4 Variations'!G571),+'R4 Variations'!G571*LU_Escalation,0)</f>
        <v>0</v>
      </c>
      <c r="H570" s="489">
        <f ca="1">IF(ISNUMBER('R4 Variations'!H571),+'R4 Variations'!H571*LU_Escalation,0)</f>
        <v>0</v>
      </c>
      <c r="I570" s="489">
        <f ca="1">IF(ISNUMBER('R4 Variations'!I571),+'R4 Variations'!I571*LU_Escalation,0)</f>
        <v>0</v>
      </c>
      <c r="J570" s="489">
        <f ca="1">IF(ISNUMBER('R4 Variations'!J571),+'R4 Variations'!J571*LU_Escalation,0)</f>
        <v>0</v>
      </c>
      <c r="K570" s="489">
        <f ca="1">IF(ISNUMBER('R4 Variations'!K571),+'R4 Variations'!K571*LU_Escalation,0)</f>
        <v>0</v>
      </c>
      <c r="L570" s="512" t="str">
        <f ca="1">+'R4 Variations'!L571</f>
        <v/>
      </c>
      <c r="M570" s="448" t="str">
        <f ca="1">+'R4 Variations'!M571</f>
        <v/>
      </c>
      <c r="N570" s="448" t="str">
        <f ca="1">+'R4 Variations'!N571</f>
        <v/>
      </c>
    </row>
    <row r="571" spans="1:14" x14ac:dyDescent="0.2">
      <c r="A571" s="5"/>
      <c r="B571" s="249"/>
      <c r="C571" s="12"/>
      <c r="D571" s="489"/>
      <c r="E571" s="505"/>
      <c r="F571" s="489"/>
      <c r="G571" s="490"/>
      <c r="H571" s="490"/>
      <c r="I571" s="490"/>
      <c r="J571" s="490"/>
      <c r="K571" s="505"/>
      <c r="L571" s="512"/>
      <c r="M571" s="448"/>
      <c r="N571" s="448"/>
    </row>
    <row r="572" spans="1:14" x14ac:dyDescent="0.2">
      <c r="A572" s="5"/>
      <c r="B572" s="249" t="str">
        <f ca="1">+'I-4 History'!B426</f>
        <v>A-23</v>
      </c>
      <c r="C572" s="14" t="str">
        <f ca="1">+'I-4 History'!C426</f>
        <v>HR - Employee Relations</v>
      </c>
      <c r="D572" s="489"/>
      <c r="E572" s="505"/>
      <c r="F572" s="489"/>
      <c r="G572" s="490"/>
      <c r="H572" s="490"/>
      <c r="I572" s="490"/>
      <c r="J572" s="490"/>
      <c r="K572" s="505"/>
      <c r="L572" s="512"/>
      <c r="M572" s="448"/>
      <c r="N572" s="448"/>
    </row>
    <row r="573" spans="1:14" x14ac:dyDescent="0.2">
      <c r="A573" s="5"/>
      <c r="B573" s="249"/>
      <c r="C573" s="383" t="str">
        <f ca="1">+'R4 Variations'!C574</f>
        <v>Step Change</v>
      </c>
      <c r="D573" s="489">
        <f ca="1">IF(ISNUMBER('R4 Variations'!D574),+'R4 Variations'!D574*LU_Escalation,0)</f>
        <v>0</v>
      </c>
      <c r="E573" s="820">
        <f ca="1">IF(ISNUMBER('R4 Variations'!E574),+'R4 Variations'!E574*LU_Escalation,0)</f>
        <v>0</v>
      </c>
      <c r="F573" s="489">
        <f ca="1">IF(ISNUMBER('R4 Variations'!F574),+'R4 Variations'!F574*LU_Escalation,0)</f>
        <v>0</v>
      </c>
      <c r="G573" s="489">
        <f ca="1">IF(ISNUMBER('R4 Variations'!G574),+'R4 Variations'!G574*LU_Escalation,0)</f>
        <v>0</v>
      </c>
      <c r="H573" s="489">
        <f ca="1">IF(ISNUMBER('R4 Variations'!H574),+'R4 Variations'!H574*LU_Escalation,0)</f>
        <v>0</v>
      </c>
      <c r="I573" s="489">
        <f ca="1">IF(ISNUMBER('R4 Variations'!I574),+'R4 Variations'!I574*LU_Escalation,0)</f>
        <v>0</v>
      </c>
      <c r="J573" s="489">
        <f ca="1">IF(ISNUMBER('R4 Variations'!J574),+'R4 Variations'!J574*LU_Escalation,0)</f>
        <v>0</v>
      </c>
      <c r="K573" s="489">
        <f ca="1">IF(ISNUMBER('R4 Variations'!K574),+'R4 Variations'!K574*LU_Escalation,0)</f>
        <v>0</v>
      </c>
      <c r="L573" s="512">
        <f ca="1">+'R4 Variations'!L574</f>
        <v>0</v>
      </c>
      <c r="M573" s="448">
        <f ca="1">+'R4 Variations'!M574</f>
        <v>0</v>
      </c>
      <c r="N573" s="448">
        <f ca="1">+'R4 Variations'!N574</f>
        <v>0</v>
      </c>
    </row>
    <row r="574" spans="1:14" x14ac:dyDescent="0.2">
      <c r="A574" s="5"/>
      <c r="B574" s="249"/>
      <c r="C574" s="383" t="str">
        <f ca="1">+'R4 Variations'!C575</f>
        <v/>
      </c>
      <c r="D574" s="489">
        <f ca="1">IF(ISNUMBER('R4 Variations'!D575),+'R4 Variations'!D575*LU_Escalation,0)</f>
        <v>0</v>
      </c>
      <c r="E574" s="820">
        <f ca="1">IF(ISNUMBER('R4 Variations'!E575),+'R4 Variations'!E575*LU_Escalation,0)</f>
        <v>0</v>
      </c>
      <c r="F574" s="489">
        <f ca="1">IF(ISNUMBER('R4 Variations'!F575),+'R4 Variations'!F575*LU_Escalation,0)</f>
        <v>0</v>
      </c>
      <c r="G574" s="489">
        <f ca="1">IF(ISNUMBER('R4 Variations'!G575),+'R4 Variations'!G575*LU_Escalation,0)</f>
        <v>0</v>
      </c>
      <c r="H574" s="489">
        <f ca="1">IF(ISNUMBER('R4 Variations'!H575),+'R4 Variations'!H575*LU_Escalation,0)</f>
        <v>0</v>
      </c>
      <c r="I574" s="489">
        <f ca="1">IF(ISNUMBER('R4 Variations'!I575),+'R4 Variations'!I575*LU_Escalation,0)</f>
        <v>0</v>
      </c>
      <c r="J574" s="489">
        <f ca="1">IF(ISNUMBER('R4 Variations'!J575),+'R4 Variations'!J575*LU_Escalation,0)</f>
        <v>0</v>
      </c>
      <c r="K574" s="489">
        <f ca="1">IF(ISNUMBER('R4 Variations'!K575),+'R4 Variations'!K575*LU_Escalation,0)</f>
        <v>0</v>
      </c>
      <c r="L574" s="512" t="str">
        <f ca="1">+'R4 Variations'!L575</f>
        <v/>
      </c>
      <c r="M574" s="448" t="str">
        <f ca="1">+'R4 Variations'!M575</f>
        <v/>
      </c>
      <c r="N574" s="448" t="str">
        <f ca="1">+'R4 Variations'!N575</f>
        <v/>
      </c>
    </row>
    <row r="575" spans="1:14" x14ac:dyDescent="0.2">
      <c r="A575" s="5"/>
      <c r="B575" s="249"/>
      <c r="C575" s="383" t="str">
        <f ca="1">+'R4 Variations'!C576</f>
        <v/>
      </c>
      <c r="D575" s="489">
        <f ca="1">IF(ISNUMBER('R4 Variations'!D576),+'R4 Variations'!D576*LU_Escalation,0)</f>
        <v>0</v>
      </c>
      <c r="E575" s="820">
        <f ca="1">IF(ISNUMBER('R4 Variations'!E576),+'R4 Variations'!E576*LU_Escalation,0)</f>
        <v>0</v>
      </c>
      <c r="F575" s="489">
        <f ca="1">IF(ISNUMBER('R4 Variations'!F576),+'R4 Variations'!F576*LU_Escalation,0)</f>
        <v>0</v>
      </c>
      <c r="G575" s="489">
        <f ca="1">IF(ISNUMBER('R4 Variations'!G576),+'R4 Variations'!G576*LU_Escalation,0)</f>
        <v>0</v>
      </c>
      <c r="H575" s="489">
        <f ca="1">IF(ISNUMBER('R4 Variations'!H576),+'R4 Variations'!H576*LU_Escalation,0)</f>
        <v>0</v>
      </c>
      <c r="I575" s="489">
        <f ca="1">IF(ISNUMBER('R4 Variations'!I576),+'R4 Variations'!I576*LU_Escalation,0)</f>
        <v>0</v>
      </c>
      <c r="J575" s="489">
        <f ca="1">IF(ISNUMBER('R4 Variations'!J576),+'R4 Variations'!J576*LU_Escalation,0)</f>
        <v>0</v>
      </c>
      <c r="K575" s="489">
        <f ca="1">IF(ISNUMBER('R4 Variations'!K576),+'R4 Variations'!K576*LU_Escalation,0)</f>
        <v>0</v>
      </c>
      <c r="L575" s="512" t="str">
        <f ca="1">+'R4 Variations'!L576</f>
        <v/>
      </c>
      <c r="M575" s="448" t="str">
        <f ca="1">+'R4 Variations'!M576</f>
        <v/>
      </c>
      <c r="N575" s="448" t="str">
        <f ca="1">+'R4 Variations'!N576</f>
        <v/>
      </c>
    </row>
    <row r="576" spans="1:14" x14ac:dyDescent="0.2">
      <c r="A576" s="5"/>
      <c r="B576" s="249"/>
      <c r="C576" s="383" t="str">
        <f ca="1">+'R4 Variations'!C577</f>
        <v/>
      </c>
      <c r="D576" s="489">
        <f ca="1">IF(ISNUMBER('R4 Variations'!D577),+'R4 Variations'!D577*LU_Escalation,0)</f>
        <v>0</v>
      </c>
      <c r="E576" s="820">
        <f ca="1">IF(ISNUMBER('R4 Variations'!E577),+'R4 Variations'!E577*LU_Escalation,0)</f>
        <v>0</v>
      </c>
      <c r="F576" s="489">
        <f ca="1">IF(ISNUMBER('R4 Variations'!F577),+'R4 Variations'!F577*LU_Escalation,0)</f>
        <v>0</v>
      </c>
      <c r="G576" s="489">
        <f ca="1">IF(ISNUMBER('R4 Variations'!G577),+'R4 Variations'!G577*LU_Escalation,0)</f>
        <v>0</v>
      </c>
      <c r="H576" s="489">
        <f ca="1">IF(ISNUMBER('R4 Variations'!H577),+'R4 Variations'!H577*LU_Escalation,0)</f>
        <v>0</v>
      </c>
      <c r="I576" s="489">
        <f ca="1">IF(ISNUMBER('R4 Variations'!I577),+'R4 Variations'!I577*LU_Escalation,0)</f>
        <v>0</v>
      </c>
      <c r="J576" s="489">
        <f ca="1">IF(ISNUMBER('R4 Variations'!J577),+'R4 Variations'!J577*LU_Escalation,0)</f>
        <v>0</v>
      </c>
      <c r="K576" s="489">
        <f ca="1">IF(ISNUMBER('R4 Variations'!K577),+'R4 Variations'!K577*LU_Escalation,0)</f>
        <v>0</v>
      </c>
      <c r="L576" s="512" t="str">
        <f ca="1">+'R4 Variations'!L577</f>
        <v/>
      </c>
      <c r="M576" s="448" t="str">
        <f ca="1">+'R4 Variations'!M577</f>
        <v/>
      </c>
      <c r="N576" s="448" t="str">
        <f ca="1">+'R4 Variations'!N577</f>
        <v/>
      </c>
    </row>
    <row r="577" spans="1:14" x14ac:dyDescent="0.2">
      <c r="A577" s="5"/>
      <c r="B577" s="249"/>
      <c r="C577" s="383" t="str">
        <f ca="1">+'R4 Variations'!C578</f>
        <v/>
      </c>
      <c r="D577" s="489">
        <f ca="1">IF(ISNUMBER('R4 Variations'!D578),+'R4 Variations'!D578*LU_Escalation,0)</f>
        <v>0</v>
      </c>
      <c r="E577" s="820">
        <f ca="1">IF(ISNUMBER('R4 Variations'!E578),+'R4 Variations'!E578*LU_Escalation,0)</f>
        <v>0</v>
      </c>
      <c r="F577" s="489">
        <f ca="1">IF(ISNUMBER('R4 Variations'!F578),+'R4 Variations'!F578*LU_Escalation,0)</f>
        <v>0</v>
      </c>
      <c r="G577" s="489">
        <f ca="1">IF(ISNUMBER('R4 Variations'!G578),+'R4 Variations'!G578*LU_Escalation,0)</f>
        <v>0</v>
      </c>
      <c r="H577" s="489">
        <f ca="1">IF(ISNUMBER('R4 Variations'!H578),+'R4 Variations'!H578*LU_Escalation,0)</f>
        <v>0</v>
      </c>
      <c r="I577" s="489">
        <f ca="1">IF(ISNUMBER('R4 Variations'!I578),+'R4 Variations'!I578*LU_Escalation,0)</f>
        <v>0</v>
      </c>
      <c r="J577" s="489">
        <f ca="1">IF(ISNUMBER('R4 Variations'!J578),+'R4 Variations'!J578*LU_Escalation,0)</f>
        <v>0</v>
      </c>
      <c r="K577" s="489">
        <f ca="1">IF(ISNUMBER('R4 Variations'!K578),+'R4 Variations'!K578*LU_Escalation,0)</f>
        <v>0</v>
      </c>
      <c r="L577" s="512" t="str">
        <f ca="1">+'R4 Variations'!L578</f>
        <v/>
      </c>
      <c r="M577" s="448" t="str">
        <f ca="1">+'R4 Variations'!M578</f>
        <v/>
      </c>
      <c r="N577" s="448" t="str">
        <f ca="1">+'R4 Variations'!N578</f>
        <v/>
      </c>
    </row>
    <row r="578" spans="1:14" x14ac:dyDescent="0.2">
      <c r="A578" s="5"/>
      <c r="B578" s="249"/>
      <c r="C578" s="383" t="str">
        <f ca="1">+'R4 Variations'!C579</f>
        <v/>
      </c>
      <c r="D578" s="489">
        <f ca="1">IF(ISNUMBER('R4 Variations'!D579),+'R4 Variations'!D579*LU_Escalation,0)</f>
        <v>0</v>
      </c>
      <c r="E578" s="820">
        <f ca="1">IF(ISNUMBER('R4 Variations'!E579),+'R4 Variations'!E579*LU_Escalation,0)</f>
        <v>0</v>
      </c>
      <c r="F578" s="489">
        <f ca="1">IF(ISNUMBER('R4 Variations'!F579),+'R4 Variations'!F579*LU_Escalation,0)</f>
        <v>0</v>
      </c>
      <c r="G578" s="489">
        <f ca="1">IF(ISNUMBER('R4 Variations'!G579),+'R4 Variations'!G579*LU_Escalation,0)</f>
        <v>0</v>
      </c>
      <c r="H578" s="489">
        <f ca="1">IF(ISNUMBER('R4 Variations'!H579),+'R4 Variations'!H579*LU_Escalation,0)</f>
        <v>0</v>
      </c>
      <c r="I578" s="489">
        <f ca="1">IF(ISNUMBER('R4 Variations'!I579),+'R4 Variations'!I579*LU_Escalation,0)</f>
        <v>0</v>
      </c>
      <c r="J578" s="489">
        <f ca="1">IF(ISNUMBER('R4 Variations'!J579),+'R4 Variations'!J579*LU_Escalation,0)</f>
        <v>0</v>
      </c>
      <c r="K578" s="489">
        <f ca="1">IF(ISNUMBER('R4 Variations'!K579),+'R4 Variations'!K579*LU_Escalation,0)</f>
        <v>0</v>
      </c>
      <c r="L578" s="512" t="str">
        <f ca="1">+'R4 Variations'!L579</f>
        <v/>
      </c>
      <c r="M578" s="448" t="str">
        <f ca="1">+'R4 Variations'!M579</f>
        <v/>
      </c>
      <c r="N578" s="448" t="str">
        <f ca="1">+'R4 Variations'!N579</f>
        <v/>
      </c>
    </row>
    <row r="579" spans="1:14" x14ac:dyDescent="0.2">
      <c r="A579" s="5"/>
      <c r="B579" s="249"/>
      <c r="C579" s="383" t="str">
        <f ca="1">+'R4 Variations'!C580</f>
        <v/>
      </c>
      <c r="D579" s="489">
        <f ca="1">IF(ISNUMBER('R4 Variations'!D580),+'R4 Variations'!D580*LU_Escalation,0)</f>
        <v>0</v>
      </c>
      <c r="E579" s="820">
        <f ca="1">IF(ISNUMBER('R4 Variations'!E580),+'R4 Variations'!E580*LU_Escalation,0)</f>
        <v>0</v>
      </c>
      <c r="F579" s="489">
        <f ca="1">IF(ISNUMBER('R4 Variations'!F580),+'R4 Variations'!F580*LU_Escalation,0)</f>
        <v>0</v>
      </c>
      <c r="G579" s="489">
        <f ca="1">IF(ISNUMBER('R4 Variations'!G580),+'R4 Variations'!G580*LU_Escalation,0)</f>
        <v>0</v>
      </c>
      <c r="H579" s="489">
        <f ca="1">IF(ISNUMBER('R4 Variations'!H580),+'R4 Variations'!H580*LU_Escalation,0)</f>
        <v>0</v>
      </c>
      <c r="I579" s="489">
        <f ca="1">IF(ISNUMBER('R4 Variations'!I580),+'R4 Variations'!I580*LU_Escalation,0)</f>
        <v>0</v>
      </c>
      <c r="J579" s="489">
        <f ca="1">IF(ISNUMBER('R4 Variations'!J580),+'R4 Variations'!J580*LU_Escalation,0)</f>
        <v>0</v>
      </c>
      <c r="K579" s="489">
        <f ca="1">IF(ISNUMBER('R4 Variations'!K580),+'R4 Variations'!K580*LU_Escalation,0)</f>
        <v>0</v>
      </c>
      <c r="L579" s="512" t="str">
        <f ca="1">+'R4 Variations'!L580</f>
        <v/>
      </c>
      <c r="M579" s="448" t="str">
        <f ca="1">+'R4 Variations'!M580</f>
        <v/>
      </c>
      <c r="N579" s="448" t="str">
        <f ca="1">+'R4 Variations'!N580</f>
        <v/>
      </c>
    </row>
    <row r="580" spans="1:14" x14ac:dyDescent="0.2">
      <c r="A580" s="5"/>
      <c r="B580" s="249"/>
      <c r="C580" s="383" t="str">
        <f ca="1">+'R4 Variations'!C581</f>
        <v/>
      </c>
      <c r="D580" s="489">
        <f ca="1">IF(ISNUMBER('R4 Variations'!D581),+'R4 Variations'!D581*LU_Escalation,0)</f>
        <v>0</v>
      </c>
      <c r="E580" s="820">
        <f ca="1">IF(ISNUMBER('R4 Variations'!E581),+'R4 Variations'!E581*LU_Escalation,0)</f>
        <v>0</v>
      </c>
      <c r="F580" s="489">
        <f ca="1">IF(ISNUMBER('R4 Variations'!F581),+'R4 Variations'!F581*LU_Escalation,0)</f>
        <v>0</v>
      </c>
      <c r="G580" s="489">
        <f ca="1">IF(ISNUMBER('R4 Variations'!G581),+'R4 Variations'!G581*LU_Escalation,0)</f>
        <v>0</v>
      </c>
      <c r="H580" s="489">
        <f ca="1">IF(ISNUMBER('R4 Variations'!H581),+'R4 Variations'!H581*LU_Escalation,0)</f>
        <v>0</v>
      </c>
      <c r="I580" s="489">
        <f ca="1">IF(ISNUMBER('R4 Variations'!I581),+'R4 Variations'!I581*LU_Escalation,0)</f>
        <v>0</v>
      </c>
      <c r="J580" s="489">
        <f ca="1">IF(ISNUMBER('R4 Variations'!J581),+'R4 Variations'!J581*LU_Escalation,0)</f>
        <v>0</v>
      </c>
      <c r="K580" s="489">
        <f ca="1">IF(ISNUMBER('R4 Variations'!K581),+'R4 Variations'!K581*LU_Escalation,0)</f>
        <v>0</v>
      </c>
      <c r="L580" s="512" t="str">
        <f ca="1">+'R4 Variations'!L581</f>
        <v/>
      </c>
      <c r="M580" s="448" t="str">
        <f ca="1">+'R4 Variations'!M581</f>
        <v/>
      </c>
      <c r="N580" s="448" t="str">
        <f ca="1">+'R4 Variations'!N581</f>
        <v/>
      </c>
    </row>
    <row r="581" spans="1:14" x14ac:dyDescent="0.2">
      <c r="A581" s="5"/>
      <c r="B581" s="249"/>
      <c r="C581" s="383" t="str">
        <f ca="1">+'R4 Variations'!C582</f>
        <v/>
      </c>
      <c r="D581" s="489">
        <f ca="1">IF(ISNUMBER('R4 Variations'!D582),+'R4 Variations'!D582*LU_Escalation,0)</f>
        <v>0</v>
      </c>
      <c r="E581" s="820">
        <f ca="1">IF(ISNUMBER('R4 Variations'!E582),+'R4 Variations'!E582*LU_Escalation,0)</f>
        <v>0</v>
      </c>
      <c r="F581" s="489">
        <f ca="1">IF(ISNUMBER('R4 Variations'!F582),+'R4 Variations'!F582*LU_Escalation,0)</f>
        <v>0</v>
      </c>
      <c r="G581" s="489">
        <f ca="1">IF(ISNUMBER('R4 Variations'!G582),+'R4 Variations'!G582*LU_Escalation,0)</f>
        <v>0</v>
      </c>
      <c r="H581" s="489">
        <f ca="1">IF(ISNUMBER('R4 Variations'!H582),+'R4 Variations'!H582*LU_Escalation,0)</f>
        <v>0</v>
      </c>
      <c r="I581" s="489">
        <f ca="1">IF(ISNUMBER('R4 Variations'!I582),+'R4 Variations'!I582*LU_Escalation,0)</f>
        <v>0</v>
      </c>
      <c r="J581" s="489">
        <f ca="1">IF(ISNUMBER('R4 Variations'!J582),+'R4 Variations'!J582*LU_Escalation,0)</f>
        <v>0</v>
      </c>
      <c r="K581" s="489">
        <f ca="1">IF(ISNUMBER('R4 Variations'!K582),+'R4 Variations'!K582*LU_Escalation,0)</f>
        <v>0</v>
      </c>
      <c r="L581" s="512" t="str">
        <f ca="1">+'R4 Variations'!L582</f>
        <v/>
      </c>
      <c r="M581" s="448" t="str">
        <f ca="1">+'R4 Variations'!M582</f>
        <v/>
      </c>
      <c r="N581" s="448" t="str">
        <f ca="1">+'R4 Variations'!N582</f>
        <v/>
      </c>
    </row>
    <row r="582" spans="1:14" x14ac:dyDescent="0.2">
      <c r="A582" s="5"/>
      <c r="B582" s="249"/>
      <c r="C582" s="383" t="str">
        <f ca="1">+'R4 Variations'!C583</f>
        <v/>
      </c>
      <c r="D582" s="489">
        <f ca="1">IF(ISNUMBER('R4 Variations'!D583),+'R4 Variations'!D583*LU_Escalation,0)</f>
        <v>0</v>
      </c>
      <c r="E582" s="820">
        <f ca="1">IF(ISNUMBER('R4 Variations'!E583),+'R4 Variations'!E583*LU_Escalation,0)</f>
        <v>0</v>
      </c>
      <c r="F582" s="489">
        <f ca="1">IF(ISNUMBER('R4 Variations'!F583),+'R4 Variations'!F583*LU_Escalation,0)</f>
        <v>0</v>
      </c>
      <c r="G582" s="489">
        <f ca="1">IF(ISNUMBER('R4 Variations'!G583),+'R4 Variations'!G583*LU_Escalation,0)</f>
        <v>0</v>
      </c>
      <c r="H582" s="489">
        <f ca="1">IF(ISNUMBER('R4 Variations'!H583),+'R4 Variations'!H583*LU_Escalation,0)</f>
        <v>0</v>
      </c>
      <c r="I582" s="489">
        <f ca="1">IF(ISNUMBER('R4 Variations'!I583),+'R4 Variations'!I583*LU_Escalation,0)</f>
        <v>0</v>
      </c>
      <c r="J582" s="489">
        <f ca="1">IF(ISNUMBER('R4 Variations'!J583),+'R4 Variations'!J583*LU_Escalation,0)</f>
        <v>0</v>
      </c>
      <c r="K582" s="489">
        <f ca="1">IF(ISNUMBER('R4 Variations'!K583),+'R4 Variations'!K583*LU_Escalation,0)</f>
        <v>0</v>
      </c>
      <c r="L582" s="512" t="str">
        <f ca="1">+'R4 Variations'!L583</f>
        <v/>
      </c>
      <c r="M582" s="448" t="str">
        <f ca="1">+'R4 Variations'!M583</f>
        <v/>
      </c>
      <c r="N582" s="448" t="str">
        <f ca="1">+'R4 Variations'!N583</f>
        <v/>
      </c>
    </row>
    <row r="583" spans="1:14" x14ac:dyDescent="0.2">
      <c r="A583" s="5"/>
      <c r="B583" s="249"/>
      <c r="C583" s="12"/>
      <c r="D583" s="489"/>
      <c r="E583" s="505"/>
      <c r="F583" s="489"/>
      <c r="G583" s="490"/>
      <c r="H583" s="490"/>
      <c r="I583" s="490"/>
      <c r="J583" s="490"/>
      <c r="K583" s="505"/>
      <c r="L583" s="512"/>
      <c r="M583" s="448"/>
      <c r="N583" s="448"/>
    </row>
    <row r="584" spans="1:14" x14ac:dyDescent="0.2">
      <c r="A584" s="5"/>
      <c r="B584" s="249" t="str">
        <f ca="1">+'I-4 History'!B435</f>
        <v>A-24</v>
      </c>
      <c r="C584" s="14" t="str">
        <f ca="1">+'I-4 History'!C435</f>
        <v>N/A</v>
      </c>
      <c r="D584" s="489"/>
      <c r="E584" s="505"/>
      <c r="F584" s="489"/>
      <c r="G584" s="490"/>
      <c r="H584" s="490"/>
      <c r="I584" s="490"/>
      <c r="J584" s="490"/>
      <c r="K584" s="505"/>
      <c r="L584" s="512"/>
      <c r="M584" s="448"/>
      <c r="N584" s="448"/>
    </row>
    <row r="585" spans="1:14" x14ac:dyDescent="0.2">
      <c r="A585" s="5"/>
      <c r="B585" s="249"/>
      <c r="C585" s="383" t="str">
        <f ca="1">+'R4 Variations'!C586</f>
        <v>Step Change</v>
      </c>
      <c r="D585" s="489">
        <f ca="1">IF(ISNUMBER('R4 Variations'!D586),+'R4 Variations'!D586*LU_Escalation,0)</f>
        <v>0</v>
      </c>
      <c r="E585" s="820">
        <f ca="1">IF(ISNUMBER('R4 Variations'!E586),+'R4 Variations'!E586*LU_Escalation,0)</f>
        <v>0</v>
      </c>
      <c r="F585" s="489">
        <f ca="1">IF(ISNUMBER('R4 Variations'!F586),+'R4 Variations'!F586*LU_Escalation,0)</f>
        <v>0</v>
      </c>
      <c r="G585" s="489">
        <f ca="1">IF(ISNUMBER('R4 Variations'!G586),+'R4 Variations'!G586*LU_Escalation,0)</f>
        <v>0</v>
      </c>
      <c r="H585" s="489">
        <f ca="1">IF(ISNUMBER('R4 Variations'!H586),+'R4 Variations'!H586*LU_Escalation,0)</f>
        <v>0</v>
      </c>
      <c r="I585" s="489">
        <f ca="1">IF(ISNUMBER('R4 Variations'!I586),+'R4 Variations'!I586*LU_Escalation,0)</f>
        <v>0</v>
      </c>
      <c r="J585" s="489">
        <f ca="1">IF(ISNUMBER('R4 Variations'!J586),+'R4 Variations'!J586*LU_Escalation,0)</f>
        <v>0</v>
      </c>
      <c r="K585" s="489">
        <f ca="1">IF(ISNUMBER('R4 Variations'!K586),+'R4 Variations'!K586*LU_Escalation,0)</f>
        <v>0</v>
      </c>
      <c r="L585" s="512">
        <f ca="1">+'R4 Variations'!L586</f>
        <v>0</v>
      </c>
      <c r="M585" s="448">
        <f ca="1">+'R4 Variations'!M586</f>
        <v>0</v>
      </c>
      <c r="N585" s="448">
        <f ca="1">+'R4 Variations'!N586</f>
        <v>0</v>
      </c>
    </row>
    <row r="586" spans="1:14" x14ac:dyDescent="0.2">
      <c r="A586" s="5"/>
      <c r="B586" s="249"/>
      <c r="C586" s="383" t="str">
        <f ca="1">+'R4 Variations'!C587</f>
        <v/>
      </c>
      <c r="D586" s="489">
        <f ca="1">IF(ISNUMBER('R4 Variations'!D587),+'R4 Variations'!D587*LU_Escalation,0)</f>
        <v>0</v>
      </c>
      <c r="E586" s="820">
        <f ca="1">IF(ISNUMBER('R4 Variations'!E587),+'R4 Variations'!E587*LU_Escalation,0)</f>
        <v>0</v>
      </c>
      <c r="F586" s="489">
        <f ca="1">IF(ISNUMBER('R4 Variations'!F587),+'R4 Variations'!F587*LU_Escalation,0)</f>
        <v>0</v>
      </c>
      <c r="G586" s="489">
        <f ca="1">IF(ISNUMBER('R4 Variations'!G587),+'R4 Variations'!G587*LU_Escalation,0)</f>
        <v>0</v>
      </c>
      <c r="H586" s="489">
        <f ca="1">IF(ISNUMBER('R4 Variations'!H587),+'R4 Variations'!H587*LU_Escalation,0)</f>
        <v>0</v>
      </c>
      <c r="I586" s="489">
        <f ca="1">IF(ISNUMBER('R4 Variations'!I587),+'R4 Variations'!I587*LU_Escalation,0)</f>
        <v>0</v>
      </c>
      <c r="J586" s="489">
        <f ca="1">IF(ISNUMBER('R4 Variations'!J587),+'R4 Variations'!J587*LU_Escalation,0)</f>
        <v>0</v>
      </c>
      <c r="K586" s="489">
        <f ca="1">IF(ISNUMBER('R4 Variations'!K587),+'R4 Variations'!K587*LU_Escalation,0)</f>
        <v>0</v>
      </c>
      <c r="L586" s="512" t="str">
        <f ca="1">+'R4 Variations'!L587</f>
        <v/>
      </c>
      <c r="M586" s="448" t="str">
        <f ca="1">+'R4 Variations'!M587</f>
        <v/>
      </c>
      <c r="N586" s="448" t="str">
        <f ca="1">+'R4 Variations'!N587</f>
        <v/>
      </c>
    </row>
    <row r="587" spans="1:14" x14ac:dyDescent="0.2">
      <c r="A587" s="5"/>
      <c r="B587" s="249"/>
      <c r="C587" s="383" t="str">
        <f ca="1">+'R4 Variations'!C588</f>
        <v/>
      </c>
      <c r="D587" s="489">
        <f ca="1">IF(ISNUMBER('R4 Variations'!D588),+'R4 Variations'!D588*LU_Escalation,0)</f>
        <v>0</v>
      </c>
      <c r="E587" s="820">
        <f ca="1">IF(ISNUMBER('R4 Variations'!E588),+'R4 Variations'!E588*LU_Escalation,0)</f>
        <v>0</v>
      </c>
      <c r="F587" s="489">
        <f ca="1">IF(ISNUMBER('R4 Variations'!F588),+'R4 Variations'!F588*LU_Escalation,0)</f>
        <v>0</v>
      </c>
      <c r="G587" s="489">
        <f ca="1">IF(ISNUMBER('R4 Variations'!G588),+'R4 Variations'!G588*LU_Escalation,0)</f>
        <v>0</v>
      </c>
      <c r="H587" s="489">
        <f ca="1">IF(ISNUMBER('R4 Variations'!H588),+'R4 Variations'!H588*LU_Escalation,0)</f>
        <v>0</v>
      </c>
      <c r="I587" s="489">
        <f ca="1">IF(ISNUMBER('R4 Variations'!I588),+'R4 Variations'!I588*LU_Escalation,0)</f>
        <v>0</v>
      </c>
      <c r="J587" s="489">
        <f ca="1">IF(ISNUMBER('R4 Variations'!J588),+'R4 Variations'!J588*LU_Escalation,0)</f>
        <v>0</v>
      </c>
      <c r="K587" s="489">
        <f ca="1">IF(ISNUMBER('R4 Variations'!K588),+'R4 Variations'!K588*LU_Escalation,0)</f>
        <v>0</v>
      </c>
      <c r="L587" s="512" t="str">
        <f ca="1">+'R4 Variations'!L588</f>
        <v/>
      </c>
      <c r="M587" s="448" t="str">
        <f ca="1">+'R4 Variations'!M588</f>
        <v/>
      </c>
      <c r="N587" s="448" t="str">
        <f ca="1">+'R4 Variations'!N588</f>
        <v/>
      </c>
    </row>
    <row r="588" spans="1:14" x14ac:dyDescent="0.2">
      <c r="A588" s="5"/>
      <c r="B588" s="249"/>
      <c r="C588" s="383" t="str">
        <f ca="1">+'R4 Variations'!C589</f>
        <v/>
      </c>
      <c r="D588" s="489">
        <f ca="1">IF(ISNUMBER('R4 Variations'!D589),+'R4 Variations'!D589*LU_Escalation,0)</f>
        <v>0</v>
      </c>
      <c r="E588" s="820">
        <f ca="1">IF(ISNUMBER('R4 Variations'!E589),+'R4 Variations'!E589*LU_Escalation,0)</f>
        <v>0</v>
      </c>
      <c r="F588" s="489">
        <f ca="1">IF(ISNUMBER('R4 Variations'!F589),+'R4 Variations'!F589*LU_Escalation,0)</f>
        <v>0</v>
      </c>
      <c r="G588" s="489">
        <f ca="1">IF(ISNUMBER('R4 Variations'!G589),+'R4 Variations'!G589*LU_Escalation,0)</f>
        <v>0</v>
      </c>
      <c r="H588" s="489">
        <f ca="1">IF(ISNUMBER('R4 Variations'!H589),+'R4 Variations'!H589*LU_Escalation,0)</f>
        <v>0</v>
      </c>
      <c r="I588" s="489">
        <f ca="1">IF(ISNUMBER('R4 Variations'!I589),+'R4 Variations'!I589*LU_Escalation,0)</f>
        <v>0</v>
      </c>
      <c r="J588" s="489">
        <f ca="1">IF(ISNUMBER('R4 Variations'!J589),+'R4 Variations'!J589*LU_Escalation,0)</f>
        <v>0</v>
      </c>
      <c r="K588" s="489">
        <f ca="1">IF(ISNUMBER('R4 Variations'!K589),+'R4 Variations'!K589*LU_Escalation,0)</f>
        <v>0</v>
      </c>
      <c r="L588" s="512" t="str">
        <f ca="1">+'R4 Variations'!L589</f>
        <v/>
      </c>
      <c r="M588" s="448" t="str">
        <f ca="1">+'R4 Variations'!M589</f>
        <v/>
      </c>
      <c r="N588" s="448" t="str">
        <f ca="1">+'R4 Variations'!N589</f>
        <v/>
      </c>
    </row>
    <row r="589" spans="1:14" x14ac:dyDescent="0.2">
      <c r="A589" s="5"/>
      <c r="B589" s="249"/>
      <c r="C589" s="383" t="str">
        <f ca="1">+'R4 Variations'!C590</f>
        <v/>
      </c>
      <c r="D589" s="489">
        <f ca="1">IF(ISNUMBER('R4 Variations'!D590),+'R4 Variations'!D590*LU_Escalation,0)</f>
        <v>0</v>
      </c>
      <c r="E589" s="820">
        <f ca="1">IF(ISNUMBER('R4 Variations'!E590),+'R4 Variations'!E590*LU_Escalation,0)</f>
        <v>0</v>
      </c>
      <c r="F589" s="489">
        <f ca="1">IF(ISNUMBER('R4 Variations'!F590),+'R4 Variations'!F590*LU_Escalation,0)</f>
        <v>0</v>
      </c>
      <c r="G589" s="489">
        <f ca="1">IF(ISNUMBER('R4 Variations'!G590),+'R4 Variations'!G590*LU_Escalation,0)</f>
        <v>0</v>
      </c>
      <c r="H589" s="489">
        <f ca="1">IF(ISNUMBER('R4 Variations'!H590),+'R4 Variations'!H590*LU_Escalation,0)</f>
        <v>0</v>
      </c>
      <c r="I589" s="489">
        <f ca="1">IF(ISNUMBER('R4 Variations'!I590),+'R4 Variations'!I590*LU_Escalation,0)</f>
        <v>0</v>
      </c>
      <c r="J589" s="489">
        <f ca="1">IF(ISNUMBER('R4 Variations'!J590),+'R4 Variations'!J590*LU_Escalation,0)</f>
        <v>0</v>
      </c>
      <c r="K589" s="489">
        <f ca="1">IF(ISNUMBER('R4 Variations'!K590),+'R4 Variations'!K590*LU_Escalation,0)</f>
        <v>0</v>
      </c>
      <c r="L589" s="512" t="str">
        <f ca="1">+'R4 Variations'!L590</f>
        <v/>
      </c>
      <c r="M589" s="448" t="str">
        <f ca="1">+'R4 Variations'!M590</f>
        <v/>
      </c>
      <c r="N589" s="448" t="str">
        <f ca="1">+'R4 Variations'!N590</f>
        <v/>
      </c>
    </row>
    <row r="590" spans="1:14" x14ac:dyDescent="0.2">
      <c r="B590" s="249"/>
      <c r="C590" s="383" t="str">
        <f ca="1">+'R4 Variations'!C591</f>
        <v/>
      </c>
      <c r="D590" s="489">
        <f ca="1">IF(ISNUMBER('R4 Variations'!D591),+'R4 Variations'!D591*LU_Escalation,0)</f>
        <v>0</v>
      </c>
      <c r="E590" s="820">
        <f ca="1">IF(ISNUMBER('R4 Variations'!E591),+'R4 Variations'!E591*LU_Escalation,0)</f>
        <v>0</v>
      </c>
      <c r="F590" s="489">
        <f ca="1">IF(ISNUMBER('R4 Variations'!F591),+'R4 Variations'!F591*LU_Escalation,0)</f>
        <v>0</v>
      </c>
      <c r="G590" s="489">
        <f ca="1">IF(ISNUMBER('R4 Variations'!G591),+'R4 Variations'!G591*LU_Escalation,0)</f>
        <v>0</v>
      </c>
      <c r="H590" s="489">
        <f ca="1">IF(ISNUMBER('R4 Variations'!H591),+'R4 Variations'!H591*LU_Escalation,0)</f>
        <v>0</v>
      </c>
      <c r="I590" s="489">
        <f ca="1">IF(ISNUMBER('R4 Variations'!I591),+'R4 Variations'!I591*LU_Escalation,0)</f>
        <v>0</v>
      </c>
      <c r="J590" s="489">
        <f ca="1">IF(ISNUMBER('R4 Variations'!J591),+'R4 Variations'!J591*LU_Escalation,0)</f>
        <v>0</v>
      </c>
      <c r="K590" s="489">
        <f ca="1">IF(ISNUMBER('R4 Variations'!K591),+'R4 Variations'!K591*LU_Escalation,0)</f>
        <v>0</v>
      </c>
      <c r="L590" s="512" t="str">
        <f ca="1">+'R4 Variations'!L591</f>
        <v/>
      </c>
      <c r="M590" s="448" t="str">
        <f ca="1">+'R4 Variations'!M591</f>
        <v/>
      </c>
      <c r="N590" s="448" t="str">
        <f ca="1">+'R4 Variations'!N591</f>
        <v/>
      </c>
    </row>
    <row r="591" spans="1:14" x14ac:dyDescent="0.2">
      <c r="B591" s="249"/>
      <c r="C591" s="383" t="str">
        <f ca="1">+'R4 Variations'!C592</f>
        <v/>
      </c>
      <c r="D591" s="489">
        <f ca="1">IF(ISNUMBER('R4 Variations'!D592),+'R4 Variations'!D592*LU_Escalation,0)</f>
        <v>0</v>
      </c>
      <c r="E591" s="820">
        <f ca="1">IF(ISNUMBER('R4 Variations'!E592),+'R4 Variations'!E592*LU_Escalation,0)</f>
        <v>0</v>
      </c>
      <c r="F591" s="489">
        <f ca="1">IF(ISNUMBER('R4 Variations'!F592),+'R4 Variations'!F592*LU_Escalation,0)</f>
        <v>0</v>
      </c>
      <c r="G591" s="489">
        <f ca="1">IF(ISNUMBER('R4 Variations'!G592),+'R4 Variations'!G592*LU_Escalation,0)</f>
        <v>0</v>
      </c>
      <c r="H591" s="489">
        <f ca="1">IF(ISNUMBER('R4 Variations'!H592),+'R4 Variations'!H592*LU_Escalation,0)</f>
        <v>0</v>
      </c>
      <c r="I591" s="489">
        <f ca="1">IF(ISNUMBER('R4 Variations'!I592),+'R4 Variations'!I592*LU_Escalation,0)</f>
        <v>0</v>
      </c>
      <c r="J591" s="489">
        <f ca="1">IF(ISNUMBER('R4 Variations'!J592),+'R4 Variations'!J592*LU_Escalation,0)</f>
        <v>0</v>
      </c>
      <c r="K591" s="489">
        <f ca="1">IF(ISNUMBER('R4 Variations'!K592),+'R4 Variations'!K592*LU_Escalation,0)</f>
        <v>0</v>
      </c>
      <c r="L591" s="512" t="str">
        <f ca="1">+'R4 Variations'!L592</f>
        <v/>
      </c>
      <c r="M591" s="448" t="str">
        <f ca="1">+'R4 Variations'!M592</f>
        <v/>
      </c>
      <c r="N591" s="448" t="str">
        <f ca="1">+'R4 Variations'!N592</f>
        <v/>
      </c>
    </row>
    <row r="592" spans="1:14" x14ac:dyDescent="0.2">
      <c r="B592" s="249"/>
      <c r="C592" s="383" t="str">
        <f ca="1">+'R4 Variations'!C593</f>
        <v/>
      </c>
      <c r="D592" s="489">
        <f ca="1">IF(ISNUMBER('R4 Variations'!D593),+'R4 Variations'!D593*LU_Escalation,0)</f>
        <v>0</v>
      </c>
      <c r="E592" s="820">
        <f ca="1">IF(ISNUMBER('R4 Variations'!E593),+'R4 Variations'!E593*LU_Escalation,0)</f>
        <v>0</v>
      </c>
      <c r="F592" s="489">
        <f ca="1">IF(ISNUMBER('R4 Variations'!F593),+'R4 Variations'!F593*LU_Escalation,0)</f>
        <v>0</v>
      </c>
      <c r="G592" s="489">
        <f ca="1">IF(ISNUMBER('R4 Variations'!G593),+'R4 Variations'!G593*LU_Escalation,0)</f>
        <v>0</v>
      </c>
      <c r="H592" s="489">
        <f ca="1">IF(ISNUMBER('R4 Variations'!H593),+'R4 Variations'!H593*LU_Escalation,0)</f>
        <v>0</v>
      </c>
      <c r="I592" s="489">
        <f ca="1">IF(ISNUMBER('R4 Variations'!I593),+'R4 Variations'!I593*LU_Escalation,0)</f>
        <v>0</v>
      </c>
      <c r="J592" s="489">
        <f ca="1">IF(ISNUMBER('R4 Variations'!J593),+'R4 Variations'!J593*LU_Escalation,0)</f>
        <v>0</v>
      </c>
      <c r="K592" s="489">
        <f ca="1">IF(ISNUMBER('R4 Variations'!K593),+'R4 Variations'!K593*LU_Escalation,0)</f>
        <v>0</v>
      </c>
      <c r="L592" s="512" t="str">
        <f ca="1">+'R4 Variations'!L593</f>
        <v/>
      </c>
      <c r="M592" s="448" t="str">
        <f ca="1">+'R4 Variations'!M593</f>
        <v/>
      </c>
      <c r="N592" s="448" t="str">
        <f ca="1">+'R4 Variations'!N593</f>
        <v/>
      </c>
    </row>
    <row r="593" spans="1:14" x14ac:dyDescent="0.2">
      <c r="B593" s="249"/>
      <c r="C593" s="383" t="str">
        <f ca="1">+'R4 Variations'!C594</f>
        <v/>
      </c>
      <c r="D593" s="489">
        <f ca="1">IF(ISNUMBER('R4 Variations'!D594),+'R4 Variations'!D594*LU_Escalation,0)</f>
        <v>0</v>
      </c>
      <c r="E593" s="820">
        <f ca="1">IF(ISNUMBER('R4 Variations'!E594),+'R4 Variations'!E594*LU_Escalation,0)</f>
        <v>0</v>
      </c>
      <c r="F593" s="489">
        <f ca="1">IF(ISNUMBER('R4 Variations'!F594),+'R4 Variations'!F594*LU_Escalation,0)</f>
        <v>0</v>
      </c>
      <c r="G593" s="489">
        <f ca="1">IF(ISNUMBER('R4 Variations'!G594),+'R4 Variations'!G594*LU_Escalation,0)</f>
        <v>0</v>
      </c>
      <c r="H593" s="489">
        <f ca="1">IF(ISNUMBER('R4 Variations'!H594),+'R4 Variations'!H594*LU_Escalation,0)</f>
        <v>0</v>
      </c>
      <c r="I593" s="489">
        <f ca="1">IF(ISNUMBER('R4 Variations'!I594),+'R4 Variations'!I594*LU_Escalation,0)</f>
        <v>0</v>
      </c>
      <c r="J593" s="489">
        <f ca="1">IF(ISNUMBER('R4 Variations'!J594),+'R4 Variations'!J594*LU_Escalation,0)</f>
        <v>0</v>
      </c>
      <c r="K593" s="489">
        <f ca="1">IF(ISNUMBER('R4 Variations'!K594),+'R4 Variations'!K594*LU_Escalation,0)</f>
        <v>0</v>
      </c>
      <c r="L593" s="512" t="str">
        <f ca="1">+'R4 Variations'!L594</f>
        <v/>
      </c>
      <c r="M593" s="448" t="str">
        <f ca="1">+'R4 Variations'!M594</f>
        <v/>
      </c>
      <c r="N593" s="448" t="str">
        <f ca="1">+'R4 Variations'!N594</f>
        <v/>
      </c>
    </row>
    <row r="594" spans="1:14" x14ac:dyDescent="0.2">
      <c r="B594" s="249"/>
      <c r="C594" s="383" t="str">
        <f ca="1">+'R4 Variations'!C595</f>
        <v/>
      </c>
      <c r="D594" s="489">
        <f ca="1">IF(ISNUMBER('R4 Variations'!D595),+'R4 Variations'!D595*LU_Escalation,0)</f>
        <v>0</v>
      </c>
      <c r="E594" s="820">
        <f ca="1">IF(ISNUMBER('R4 Variations'!E595),+'R4 Variations'!E595*LU_Escalation,0)</f>
        <v>0</v>
      </c>
      <c r="F594" s="489">
        <f ca="1">IF(ISNUMBER('R4 Variations'!F595),+'R4 Variations'!F595*LU_Escalation,0)</f>
        <v>0</v>
      </c>
      <c r="G594" s="489">
        <f ca="1">IF(ISNUMBER('R4 Variations'!G595),+'R4 Variations'!G595*LU_Escalation,0)</f>
        <v>0</v>
      </c>
      <c r="H594" s="489">
        <f ca="1">IF(ISNUMBER('R4 Variations'!H595),+'R4 Variations'!H595*LU_Escalation,0)</f>
        <v>0</v>
      </c>
      <c r="I594" s="489">
        <f ca="1">IF(ISNUMBER('R4 Variations'!I595),+'R4 Variations'!I595*LU_Escalation,0)</f>
        <v>0</v>
      </c>
      <c r="J594" s="489">
        <f ca="1">IF(ISNUMBER('R4 Variations'!J595),+'R4 Variations'!J595*LU_Escalation,0)</f>
        <v>0</v>
      </c>
      <c r="K594" s="489">
        <f ca="1">IF(ISNUMBER('R4 Variations'!K595),+'R4 Variations'!K595*LU_Escalation,0)</f>
        <v>0</v>
      </c>
      <c r="L594" s="512" t="str">
        <f ca="1">+'R4 Variations'!L595</f>
        <v/>
      </c>
      <c r="M594" s="448" t="str">
        <f ca="1">+'R4 Variations'!M595</f>
        <v/>
      </c>
      <c r="N594" s="448" t="str">
        <f ca="1">+'R4 Variations'!N595</f>
        <v/>
      </c>
    </row>
    <row r="595" spans="1:14" x14ac:dyDescent="0.2">
      <c r="B595" s="249"/>
      <c r="C595" s="12"/>
      <c r="D595" s="489"/>
      <c r="E595" s="505"/>
      <c r="F595" s="489"/>
      <c r="G595" s="490"/>
      <c r="H595" s="490"/>
      <c r="I595" s="490"/>
      <c r="J595" s="490"/>
      <c r="K595" s="505"/>
      <c r="L595" s="512"/>
      <c r="M595" s="448"/>
      <c r="N595" s="448"/>
    </row>
    <row r="596" spans="1:14" x14ac:dyDescent="0.2">
      <c r="A596" s="5"/>
      <c r="B596" s="249" t="str">
        <f ca="1">+'I-4 History'!B444</f>
        <v>A-25</v>
      </c>
      <c r="C596" s="14" t="str">
        <f ca="1">+'I-4 History'!C444</f>
        <v>N/A</v>
      </c>
      <c r="D596" s="489"/>
      <c r="E596" s="505"/>
      <c r="F596" s="489"/>
      <c r="G596" s="490"/>
      <c r="H596" s="490"/>
      <c r="I596" s="490"/>
      <c r="J596" s="490"/>
      <c r="K596" s="505"/>
      <c r="L596" s="512"/>
      <c r="M596" s="448"/>
      <c r="N596" s="448"/>
    </row>
    <row r="597" spans="1:14" x14ac:dyDescent="0.2">
      <c r="A597" s="5"/>
      <c r="B597" s="249"/>
      <c r="C597" s="383" t="str">
        <f ca="1">+'R4 Variations'!C598</f>
        <v>Step Change</v>
      </c>
      <c r="D597" s="489">
        <f ca="1">IF(ISNUMBER('R4 Variations'!D598),+'R4 Variations'!D598*LU_Escalation,0)</f>
        <v>0</v>
      </c>
      <c r="E597" s="820">
        <f ca="1">IF(ISNUMBER('R4 Variations'!E598),+'R4 Variations'!E598*LU_Escalation,0)</f>
        <v>0</v>
      </c>
      <c r="F597" s="489">
        <f ca="1">IF(ISNUMBER('R4 Variations'!F598),+'R4 Variations'!F598*LU_Escalation,0)</f>
        <v>0</v>
      </c>
      <c r="G597" s="489">
        <f ca="1">IF(ISNUMBER('R4 Variations'!G598),+'R4 Variations'!G598*LU_Escalation,0)</f>
        <v>0</v>
      </c>
      <c r="H597" s="489">
        <f ca="1">IF(ISNUMBER('R4 Variations'!H598),+'R4 Variations'!H598*LU_Escalation,0)</f>
        <v>0</v>
      </c>
      <c r="I597" s="489">
        <f ca="1">IF(ISNUMBER('R4 Variations'!I598),+'R4 Variations'!I598*LU_Escalation,0)</f>
        <v>0</v>
      </c>
      <c r="J597" s="489">
        <f ca="1">IF(ISNUMBER('R4 Variations'!J598),+'R4 Variations'!J598*LU_Escalation,0)</f>
        <v>0</v>
      </c>
      <c r="K597" s="489">
        <f ca="1">IF(ISNUMBER('R4 Variations'!K598),+'R4 Variations'!K598*LU_Escalation,0)</f>
        <v>0</v>
      </c>
      <c r="L597" s="512">
        <f ca="1">+'R4 Variations'!L598</f>
        <v>0</v>
      </c>
      <c r="M597" s="448">
        <f ca="1">+'R4 Variations'!M598</f>
        <v>0</v>
      </c>
      <c r="N597" s="448">
        <f ca="1">+'R4 Variations'!N598</f>
        <v>0</v>
      </c>
    </row>
    <row r="598" spans="1:14" x14ac:dyDescent="0.2">
      <c r="A598" s="5"/>
      <c r="B598" s="249"/>
      <c r="C598" s="383" t="str">
        <f ca="1">+'R4 Variations'!C599</f>
        <v/>
      </c>
      <c r="D598" s="489">
        <f ca="1">IF(ISNUMBER('R4 Variations'!D599),+'R4 Variations'!D599*LU_Escalation,0)</f>
        <v>0</v>
      </c>
      <c r="E598" s="820">
        <f ca="1">IF(ISNUMBER('R4 Variations'!E599),+'R4 Variations'!E599*LU_Escalation,0)</f>
        <v>0</v>
      </c>
      <c r="F598" s="489">
        <f ca="1">IF(ISNUMBER('R4 Variations'!F599),+'R4 Variations'!F599*LU_Escalation,0)</f>
        <v>0</v>
      </c>
      <c r="G598" s="489">
        <f ca="1">IF(ISNUMBER('R4 Variations'!G599),+'R4 Variations'!G599*LU_Escalation,0)</f>
        <v>0</v>
      </c>
      <c r="H598" s="489">
        <f ca="1">IF(ISNUMBER('R4 Variations'!H599),+'R4 Variations'!H599*LU_Escalation,0)</f>
        <v>0</v>
      </c>
      <c r="I598" s="489">
        <f ca="1">IF(ISNUMBER('R4 Variations'!I599),+'R4 Variations'!I599*LU_Escalation,0)</f>
        <v>0</v>
      </c>
      <c r="J598" s="489">
        <f ca="1">IF(ISNUMBER('R4 Variations'!J599),+'R4 Variations'!J599*LU_Escalation,0)</f>
        <v>0</v>
      </c>
      <c r="K598" s="489">
        <f ca="1">IF(ISNUMBER('R4 Variations'!K599),+'R4 Variations'!K599*LU_Escalation,0)</f>
        <v>0</v>
      </c>
      <c r="L598" s="512" t="str">
        <f ca="1">+'R4 Variations'!L599</f>
        <v/>
      </c>
      <c r="M598" s="448" t="str">
        <f ca="1">+'R4 Variations'!M599</f>
        <v/>
      </c>
      <c r="N598" s="448" t="str">
        <f ca="1">+'R4 Variations'!N599</f>
        <v/>
      </c>
    </row>
    <row r="599" spans="1:14" x14ac:dyDescent="0.2">
      <c r="A599" s="5"/>
      <c r="B599" s="249"/>
      <c r="C599" s="383" t="str">
        <f ca="1">+'R4 Variations'!C600</f>
        <v/>
      </c>
      <c r="D599" s="489">
        <f ca="1">IF(ISNUMBER('R4 Variations'!D600),+'R4 Variations'!D600*LU_Escalation,0)</f>
        <v>0</v>
      </c>
      <c r="E599" s="820">
        <f ca="1">IF(ISNUMBER('R4 Variations'!E600),+'R4 Variations'!E600*LU_Escalation,0)</f>
        <v>0</v>
      </c>
      <c r="F599" s="489">
        <f ca="1">IF(ISNUMBER('R4 Variations'!F600),+'R4 Variations'!F600*LU_Escalation,0)</f>
        <v>0</v>
      </c>
      <c r="G599" s="489">
        <f ca="1">IF(ISNUMBER('R4 Variations'!G600),+'R4 Variations'!G600*LU_Escalation,0)</f>
        <v>0</v>
      </c>
      <c r="H599" s="489">
        <f ca="1">IF(ISNUMBER('R4 Variations'!H600),+'R4 Variations'!H600*LU_Escalation,0)</f>
        <v>0</v>
      </c>
      <c r="I599" s="489">
        <f ca="1">IF(ISNUMBER('R4 Variations'!I600),+'R4 Variations'!I600*LU_Escalation,0)</f>
        <v>0</v>
      </c>
      <c r="J599" s="489">
        <f ca="1">IF(ISNUMBER('R4 Variations'!J600),+'R4 Variations'!J600*LU_Escalation,0)</f>
        <v>0</v>
      </c>
      <c r="K599" s="489">
        <f ca="1">IF(ISNUMBER('R4 Variations'!K600),+'R4 Variations'!K600*LU_Escalation,0)</f>
        <v>0</v>
      </c>
      <c r="L599" s="512" t="str">
        <f ca="1">+'R4 Variations'!L600</f>
        <v/>
      </c>
      <c r="M599" s="448" t="str">
        <f ca="1">+'R4 Variations'!M600</f>
        <v/>
      </c>
      <c r="N599" s="448" t="str">
        <f ca="1">+'R4 Variations'!N600</f>
        <v/>
      </c>
    </row>
    <row r="600" spans="1:14" x14ac:dyDescent="0.2">
      <c r="A600" s="5"/>
      <c r="B600" s="249"/>
      <c r="C600" s="383" t="str">
        <f ca="1">+'R4 Variations'!C601</f>
        <v/>
      </c>
      <c r="D600" s="489">
        <f ca="1">IF(ISNUMBER('R4 Variations'!D601),+'R4 Variations'!D601*LU_Escalation,0)</f>
        <v>0</v>
      </c>
      <c r="E600" s="820">
        <f ca="1">IF(ISNUMBER('R4 Variations'!E601),+'R4 Variations'!E601*LU_Escalation,0)</f>
        <v>0</v>
      </c>
      <c r="F600" s="489">
        <f ca="1">IF(ISNUMBER('R4 Variations'!F601),+'R4 Variations'!F601*LU_Escalation,0)</f>
        <v>0</v>
      </c>
      <c r="G600" s="489">
        <f ca="1">IF(ISNUMBER('R4 Variations'!G601),+'R4 Variations'!G601*LU_Escalation,0)</f>
        <v>0</v>
      </c>
      <c r="H600" s="489">
        <f ca="1">IF(ISNUMBER('R4 Variations'!H601),+'R4 Variations'!H601*LU_Escalation,0)</f>
        <v>0</v>
      </c>
      <c r="I600" s="489">
        <f ca="1">IF(ISNUMBER('R4 Variations'!I601),+'R4 Variations'!I601*LU_Escalation,0)</f>
        <v>0</v>
      </c>
      <c r="J600" s="489">
        <f ca="1">IF(ISNUMBER('R4 Variations'!J601),+'R4 Variations'!J601*LU_Escalation,0)</f>
        <v>0</v>
      </c>
      <c r="K600" s="489">
        <f ca="1">IF(ISNUMBER('R4 Variations'!K601),+'R4 Variations'!K601*LU_Escalation,0)</f>
        <v>0</v>
      </c>
      <c r="L600" s="512" t="str">
        <f ca="1">+'R4 Variations'!L601</f>
        <v/>
      </c>
      <c r="M600" s="448" t="str">
        <f ca="1">+'R4 Variations'!M601</f>
        <v/>
      </c>
      <c r="N600" s="448" t="str">
        <f ca="1">+'R4 Variations'!N601</f>
        <v/>
      </c>
    </row>
    <row r="601" spans="1:14" x14ac:dyDescent="0.2">
      <c r="A601" s="5"/>
      <c r="B601" s="249"/>
      <c r="C601" s="383" t="str">
        <f ca="1">+'R4 Variations'!C602</f>
        <v/>
      </c>
      <c r="D601" s="489">
        <f ca="1">IF(ISNUMBER('R4 Variations'!D602),+'R4 Variations'!D602*LU_Escalation,0)</f>
        <v>0</v>
      </c>
      <c r="E601" s="820">
        <f ca="1">IF(ISNUMBER('R4 Variations'!E602),+'R4 Variations'!E602*LU_Escalation,0)</f>
        <v>0</v>
      </c>
      <c r="F601" s="489">
        <f ca="1">IF(ISNUMBER('R4 Variations'!F602),+'R4 Variations'!F602*LU_Escalation,0)</f>
        <v>0</v>
      </c>
      <c r="G601" s="489">
        <f ca="1">IF(ISNUMBER('R4 Variations'!G602),+'R4 Variations'!G602*LU_Escalation,0)</f>
        <v>0</v>
      </c>
      <c r="H601" s="489">
        <f ca="1">IF(ISNUMBER('R4 Variations'!H602),+'R4 Variations'!H602*LU_Escalation,0)</f>
        <v>0</v>
      </c>
      <c r="I601" s="489">
        <f ca="1">IF(ISNUMBER('R4 Variations'!I602),+'R4 Variations'!I602*LU_Escalation,0)</f>
        <v>0</v>
      </c>
      <c r="J601" s="489">
        <f ca="1">IF(ISNUMBER('R4 Variations'!J602),+'R4 Variations'!J602*LU_Escalation,0)</f>
        <v>0</v>
      </c>
      <c r="K601" s="489">
        <f ca="1">IF(ISNUMBER('R4 Variations'!K602),+'R4 Variations'!K602*LU_Escalation,0)</f>
        <v>0</v>
      </c>
      <c r="L601" s="512" t="str">
        <f ca="1">+'R4 Variations'!L602</f>
        <v/>
      </c>
      <c r="M601" s="448" t="str">
        <f ca="1">+'R4 Variations'!M602</f>
        <v/>
      </c>
      <c r="N601" s="448" t="str">
        <f ca="1">+'R4 Variations'!N602</f>
        <v/>
      </c>
    </row>
    <row r="602" spans="1:14" x14ac:dyDescent="0.2">
      <c r="A602" s="5"/>
      <c r="B602" s="249"/>
      <c r="C602" s="383" t="str">
        <f ca="1">+'R4 Variations'!C603</f>
        <v/>
      </c>
      <c r="D602" s="489">
        <f ca="1">IF(ISNUMBER('R4 Variations'!D603),+'R4 Variations'!D603*LU_Escalation,0)</f>
        <v>0</v>
      </c>
      <c r="E602" s="820">
        <f ca="1">IF(ISNUMBER('R4 Variations'!E603),+'R4 Variations'!E603*LU_Escalation,0)</f>
        <v>0</v>
      </c>
      <c r="F602" s="489">
        <f ca="1">IF(ISNUMBER('R4 Variations'!F603),+'R4 Variations'!F603*LU_Escalation,0)</f>
        <v>0</v>
      </c>
      <c r="G602" s="489">
        <f ca="1">IF(ISNUMBER('R4 Variations'!G603),+'R4 Variations'!G603*LU_Escalation,0)</f>
        <v>0</v>
      </c>
      <c r="H602" s="489">
        <f ca="1">IF(ISNUMBER('R4 Variations'!H603),+'R4 Variations'!H603*LU_Escalation,0)</f>
        <v>0</v>
      </c>
      <c r="I602" s="489">
        <f ca="1">IF(ISNUMBER('R4 Variations'!I603),+'R4 Variations'!I603*LU_Escalation,0)</f>
        <v>0</v>
      </c>
      <c r="J602" s="489">
        <f ca="1">IF(ISNUMBER('R4 Variations'!J603),+'R4 Variations'!J603*LU_Escalation,0)</f>
        <v>0</v>
      </c>
      <c r="K602" s="489">
        <f ca="1">IF(ISNUMBER('R4 Variations'!K603),+'R4 Variations'!K603*LU_Escalation,0)</f>
        <v>0</v>
      </c>
      <c r="L602" s="512" t="str">
        <f ca="1">+'R4 Variations'!L603</f>
        <v/>
      </c>
      <c r="M602" s="448" t="str">
        <f ca="1">+'R4 Variations'!M603</f>
        <v/>
      </c>
      <c r="N602" s="448" t="str">
        <f ca="1">+'R4 Variations'!N603</f>
        <v/>
      </c>
    </row>
    <row r="603" spans="1:14" x14ac:dyDescent="0.2">
      <c r="A603" s="5"/>
      <c r="B603" s="249"/>
      <c r="C603" s="383" t="str">
        <f ca="1">+'R4 Variations'!C604</f>
        <v/>
      </c>
      <c r="D603" s="489">
        <f ca="1">IF(ISNUMBER('R4 Variations'!D604),+'R4 Variations'!D604*LU_Escalation,0)</f>
        <v>0</v>
      </c>
      <c r="E603" s="820">
        <f ca="1">IF(ISNUMBER('R4 Variations'!E604),+'R4 Variations'!E604*LU_Escalation,0)</f>
        <v>0</v>
      </c>
      <c r="F603" s="489">
        <f ca="1">IF(ISNUMBER('R4 Variations'!F604),+'R4 Variations'!F604*LU_Escalation,0)</f>
        <v>0</v>
      </c>
      <c r="G603" s="489">
        <f ca="1">IF(ISNUMBER('R4 Variations'!G604),+'R4 Variations'!G604*LU_Escalation,0)</f>
        <v>0</v>
      </c>
      <c r="H603" s="489">
        <f ca="1">IF(ISNUMBER('R4 Variations'!H604),+'R4 Variations'!H604*LU_Escalation,0)</f>
        <v>0</v>
      </c>
      <c r="I603" s="489">
        <f ca="1">IF(ISNUMBER('R4 Variations'!I604),+'R4 Variations'!I604*LU_Escalation,0)</f>
        <v>0</v>
      </c>
      <c r="J603" s="489">
        <f ca="1">IF(ISNUMBER('R4 Variations'!J604),+'R4 Variations'!J604*LU_Escalation,0)</f>
        <v>0</v>
      </c>
      <c r="K603" s="489">
        <f ca="1">IF(ISNUMBER('R4 Variations'!K604),+'R4 Variations'!K604*LU_Escalation,0)</f>
        <v>0</v>
      </c>
      <c r="L603" s="512" t="str">
        <f ca="1">+'R4 Variations'!L604</f>
        <v/>
      </c>
      <c r="M603" s="448" t="str">
        <f ca="1">+'R4 Variations'!M604</f>
        <v/>
      </c>
      <c r="N603" s="448" t="str">
        <f ca="1">+'R4 Variations'!N604</f>
        <v/>
      </c>
    </row>
    <row r="604" spans="1:14" x14ac:dyDescent="0.2">
      <c r="A604" s="5"/>
      <c r="B604" s="249"/>
      <c r="C604" s="383" t="str">
        <f ca="1">+'R4 Variations'!C605</f>
        <v/>
      </c>
      <c r="D604" s="489">
        <f ca="1">IF(ISNUMBER('R4 Variations'!D605),+'R4 Variations'!D605*LU_Escalation,0)</f>
        <v>0</v>
      </c>
      <c r="E604" s="820">
        <f ca="1">IF(ISNUMBER('R4 Variations'!E605),+'R4 Variations'!E605*LU_Escalation,0)</f>
        <v>0</v>
      </c>
      <c r="F604" s="489">
        <f ca="1">IF(ISNUMBER('R4 Variations'!F605),+'R4 Variations'!F605*LU_Escalation,0)</f>
        <v>0</v>
      </c>
      <c r="G604" s="489">
        <f ca="1">IF(ISNUMBER('R4 Variations'!G605),+'R4 Variations'!G605*LU_Escalation,0)</f>
        <v>0</v>
      </c>
      <c r="H604" s="489">
        <f ca="1">IF(ISNUMBER('R4 Variations'!H605),+'R4 Variations'!H605*LU_Escalation,0)</f>
        <v>0</v>
      </c>
      <c r="I604" s="489">
        <f ca="1">IF(ISNUMBER('R4 Variations'!I605),+'R4 Variations'!I605*LU_Escalation,0)</f>
        <v>0</v>
      </c>
      <c r="J604" s="489">
        <f ca="1">IF(ISNUMBER('R4 Variations'!J605),+'R4 Variations'!J605*LU_Escalation,0)</f>
        <v>0</v>
      </c>
      <c r="K604" s="489">
        <f ca="1">IF(ISNUMBER('R4 Variations'!K605),+'R4 Variations'!K605*LU_Escalation,0)</f>
        <v>0</v>
      </c>
      <c r="L604" s="512" t="str">
        <f ca="1">+'R4 Variations'!L605</f>
        <v/>
      </c>
      <c r="M604" s="448" t="str">
        <f ca="1">+'R4 Variations'!M605</f>
        <v/>
      </c>
      <c r="N604" s="448" t="str">
        <f ca="1">+'R4 Variations'!N605</f>
        <v/>
      </c>
    </row>
    <row r="605" spans="1:14" x14ac:dyDescent="0.2">
      <c r="A605" s="5"/>
      <c r="B605" s="249"/>
      <c r="C605" s="383" t="str">
        <f ca="1">+'R4 Variations'!C606</f>
        <v/>
      </c>
      <c r="D605" s="489">
        <f ca="1">IF(ISNUMBER('R4 Variations'!D606),+'R4 Variations'!D606*LU_Escalation,0)</f>
        <v>0</v>
      </c>
      <c r="E605" s="820">
        <f ca="1">IF(ISNUMBER('R4 Variations'!E606),+'R4 Variations'!E606*LU_Escalation,0)</f>
        <v>0</v>
      </c>
      <c r="F605" s="489">
        <f ca="1">IF(ISNUMBER('R4 Variations'!F606),+'R4 Variations'!F606*LU_Escalation,0)</f>
        <v>0</v>
      </c>
      <c r="G605" s="489">
        <f ca="1">IF(ISNUMBER('R4 Variations'!G606),+'R4 Variations'!G606*LU_Escalation,0)</f>
        <v>0</v>
      </c>
      <c r="H605" s="489">
        <f ca="1">IF(ISNUMBER('R4 Variations'!H606),+'R4 Variations'!H606*LU_Escalation,0)</f>
        <v>0</v>
      </c>
      <c r="I605" s="489">
        <f ca="1">IF(ISNUMBER('R4 Variations'!I606),+'R4 Variations'!I606*LU_Escalation,0)</f>
        <v>0</v>
      </c>
      <c r="J605" s="489">
        <f ca="1">IF(ISNUMBER('R4 Variations'!J606),+'R4 Variations'!J606*LU_Escalation,0)</f>
        <v>0</v>
      </c>
      <c r="K605" s="489">
        <f ca="1">IF(ISNUMBER('R4 Variations'!K606),+'R4 Variations'!K606*LU_Escalation,0)</f>
        <v>0</v>
      </c>
      <c r="L605" s="512" t="str">
        <f ca="1">+'R4 Variations'!L606</f>
        <v/>
      </c>
      <c r="M605" s="448" t="str">
        <f ca="1">+'R4 Variations'!M606</f>
        <v/>
      </c>
      <c r="N605" s="448" t="str">
        <f ca="1">+'R4 Variations'!N606</f>
        <v/>
      </c>
    </row>
    <row r="606" spans="1:14" x14ac:dyDescent="0.2">
      <c r="A606" s="5"/>
      <c r="B606" s="249"/>
      <c r="C606" s="383" t="str">
        <f ca="1">+'R4 Variations'!C607</f>
        <v/>
      </c>
      <c r="D606" s="489">
        <f ca="1">IF(ISNUMBER('R4 Variations'!D607),+'R4 Variations'!D607*LU_Escalation,0)</f>
        <v>0</v>
      </c>
      <c r="E606" s="820">
        <f ca="1">IF(ISNUMBER('R4 Variations'!E607),+'R4 Variations'!E607*LU_Escalation,0)</f>
        <v>0</v>
      </c>
      <c r="F606" s="489">
        <f ca="1">IF(ISNUMBER('R4 Variations'!F607),+'R4 Variations'!F607*LU_Escalation,0)</f>
        <v>0</v>
      </c>
      <c r="G606" s="489">
        <f ca="1">IF(ISNUMBER('R4 Variations'!G607),+'R4 Variations'!G607*LU_Escalation,0)</f>
        <v>0</v>
      </c>
      <c r="H606" s="489">
        <f ca="1">IF(ISNUMBER('R4 Variations'!H607),+'R4 Variations'!H607*LU_Escalation,0)</f>
        <v>0</v>
      </c>
      <c r="I606" s="489">
        <f ca="1">IF(ISNUMBER('R4 Variations'!I607),+'R4 Variations'!I607*LU_Escalation,0)</f>
        <v>0</v>
      </c>
      <c r="J606" s="489">
        <f ca="1">IF(ISNUMBER('R4 Variations'!J607),+'R4 Variations'!J607*LU_Escalation,0)</f>
        <v>0</v>
      </c>
      <c r="K606" s="489">
        <f ca="1">IF(ISNUMBER('R4 Variations'!K607),+'R4 Variations'!K607*LU_Escalation,0)</f>
        <v>0</v>
      </c>
      <c r="L606" s="512" t="str">
        <f ca="1">+'R4 Variations'!L607</f>
        <v/>
      </c>
      <c r="M606" s="448" t="str">
        <f ca="1">+'R4 Variations'!M607</f>
        <v/>
      </c>
      <c r="N606" s="448" t="str">
        <f ca="1">+'R4 Variations'!N607</f>
        <v/>
      </c>
    </row>
    <row r="607" spans="1:14" x14ac:dyDescent="0.2">
      <c r="A607" s="5"/>
      <c r="B607" s="249"/>
      <c r="C607" s="12"/>
      <c r="D607" s="489"/>
      <c r="E607" s="505"/>
      <c r="F607" s="489"/>
      <c r="G607" s="490"/>
      <c r="H607" s="490"/>
      <c r="I607" s="490"/>
      <c r="J607" s="490"/>
      <c r="K607" s="505"/>
      <c r="L607" s="512"/>
      <c r="M607" s="448"/>
      <c r="N607" s="448"/>
    </row>
    <row r="608" spans="1:14" x14ac:dyDescent="0.2">
      <c r="A608" s="5"/>
      <c r="B608" s="249" t="str">
        <f ca="1">+'I-4 History'!B453</f>
        <v>A-26</v>
      </c>
      <c r="C608" s="14" t="str">
        <f ca="1">+'I-4 History'!C453</f>
        <v>Training Centre - Apprentice</v>
      </c>
      <c r="D608" s="489"/>
      <c r="E608" s="505"/>
      <c r="F608" s="489"/>
      <c r="G608" s="490"/>
      <c r="H608" s="490"/>
      <c r="I608" s="490"/>
      <c r="J608" s="490"/>
      <c r="K608" s="505"/>
      <c r="L608" s="512"/>
      <c r="M608" s="448"/>
      <c r="N608" s="448"/>
    </row>
    <row r="609" spans="1:14" x14ac:dyDescent="0.2">
      <c r="A609" s="5"/>
      <c r="B609" s="249"/>
      <c r="C609" s="383" t="str">
        <f ca="1">+'R4 Variations'!C610</f>
        <v>Step Change</v>
      </c>
      <c r="D609" s="489">
        <f ca="1">IF(ISNUMBER('R4 Variations'!D610),+'R4 Variations'!D610*LU_Escalation,0)</f>
        <v>0</v>
      </c>
      <c r="E609" s="820">
        <f ca="1">IF(ISNUMBER('R4 Variations'!E610),+'R4 Variations'!E610*LU_Escalation,0)</f>
        <v>0</v>
      </c>
      <c r="F609" s="489">
        <f ca="1">IF(ISNUMBER('R4 Variations'!F610),+'R4 Variations'!F610*LU_Escalation,0)</f>
        <v>0</v>
      </c>
      <c r="G609" s="489">
        <f ca="1">IF(ISNUMBER('R4 Variations'!G610),+'R4 Variations'!G610*LU_Escalation,0)</f>
        <v>0</v>
      </c>
      <c r="H609" s="489">
        <f ca="1">IF(ISNUMBER('R4 Variations'!H610),+'R4 Variations'!H610*LU_Escalation,0)</f>
        <v>0</v>
      </c>
      <c r="I609" s="489">
        <f ca="1">IF(ISNUMBER('R4 Variations'!I610),+'R4 Variations'!I610*LU_Escalation,0)</f>
        <v>0</v>
      </c>
      <c r="J609" s="489">
        <f ca="1">IF(ISNUMBER('R4 Variations'!J610),+'R4 Variations'!J610*LU_Escalation,0)</f>
        <v>0</v>
      </c>
      <c r="K609" s="489">
        <f ca="1">IF(ISNUMBER('R4 Variations'!K610),+'R4 Variations'!K610*LU_Escalation,0)</f>
        <v>0</v>
      </c>
      <c r="L609" s="512">
        <f ca="1">+'R4 Variations'!L610</f>
        <v>0</v>
      </c>
      <c r="M609" s="448">
        <f ca="1">+'R4 Variations'!M610</f>
        <v>0</v>
      </c>
      <c r="N609" s="448">
        <f ca="1">+'R4 Variations'!N610</f>
        <v>0</v>
      </c>
    </row>
    <row r="610" spans="1:14" x14ac:dyDescent="0.2">
      <c r="A610" s="5"/>
      <c r="B610" s="249"/>
      <c r="C610" s="383" t="str">
        <f ca="1">+'R4 Variations'!C611</f>
        <v/>
      </c>
      <c r="D610" s="489">
        <f ca="1">IF(ISNUMBER('R4 Variations'!D611),+'R4 Variations'!D611*LU_Escalation,0)</f>
        <v>0</v>
      </c>
      <c r="E610" s="820">
        <f ca="1">IF(ISNUMBER('R4 Variations'!E611),+'R4 Variations'!E611*LU_Escalation,0)</f>
        <v>0</v>
      </c>
      <c r="F610" s="489">
        <f ca="1">IF(ISNUMBER('R4 Variations'!F611),+'R4 Variations'!F611*LU_Escalation,0)</f>
        <v>0</v>
      </c>
      <c r="G610" s="489">
        <f ca="1">IF(ISNUMBER('R4 Variations'!G611),+'R4 Variations'!G611*LU_Escalation,0)</f>
        <v>0</v>
      </c>
      <c r="H610" s="489">
        <f ca="1">IF(ISNUMBER('R4 Variations'!H611),+'R4 Variations'!H611*LU_Escalation,0)</f>
        <v>0</v>
      </c>
      <c r="I610" s="489">
        <f ca="1">IF(ISNUMBER('R4 Variations'!I611),+'R4 Variations'!I611*LU_Escalation,0)</f>
        <v>0</v>
      </c>
      <c r="J610" s="489">
        <f ca="1">IF(ISNUMBER('R4 Variations'!J611),+'R4 Variations'!J611*LU_Escalation,0)</f>
        <v>0</v>
      </c>
      <c r="K610" s="489">
        <f ca="1">IF(ISNUMBER('R4 Variations'!K611),+'R4 Variations'!K611*LU_Escalation,0)</f>
        <v>0</v>
      </c>
      <c r="L610" s="512" t="str">
        <f ca="1">+'R4 Variations'!L611</f>
        <v/>
      </c>
      <c r="M610" s="448" t="str">
        <f ca="1">+'R4 Variations'!M611</f>
        <v/>
      </c>
      <c r="N610" s="448" t="str">
        <f ca="1">+'R4 Variations'!N611</f>
        <v/>
      </c>
    </row>
    <row r="611" spans="1:14" x14ac:dyDescent="0.2">
      <c r="A611" s="5"/>
      <c r="B611" s="249"/>
      <c r="C611" s="383" t="str">
        <f ca="1">+'R4 Variations'!C612</f>
        <v/>
      </c>
      <c r="D611" s="489">
        <f ca="1">IF(ISNUMBER('R4 Variations'!D612),+'R4 Variations'!D612*LU_Escalation,0)</f>
        <v>0</v>
      </c>
      <c r="E611" s="820">
        <f ca="1">IF(ISNUMBER('R4 Variations'!E612),+'R4 Variations'!E612*LU_Escalation,0)</f>
        <v>0</v>
      </c>
      <c r="F611" s="489">
        <f ca="1">IF(ISNUMBER('R4 Variations'!F612),+'R4 Variations'!F612*LU_Escalation,0)</f>
        <v>0</v>
      </c>
      <c r="G611" s="489">
        <f ca="1">IF(ISNUMBER('R4 Variations'!G612),+'R4 Variations'!G612*LU_Escalation,0)</f>
        <v>0</v>
      </c>
      <c r="H611" s="489">
        <f ca="1">IF(ISNUMBER('R4 Variations'!H612),+'R4 Variations'!H612*LU_Escalation,0)</f>
        <v>0</v>
      </c>
      <c r="I611" s="489">
        <f ca="1">IF(ISNUMBER('R4 Variations'!I612),+'R4 Variations'!I612*LU_Escalation,0)</f>
        <v>0</v>
      </c>
      <c r="J611" s="489">
        <f ca="1">IF(ISNUMBER('R4 Variations'!J612),+'R4 Variations'!J612*LU_Escalation,0)</f>
        <v>0</v>
      </c>
      <c r="K611" s="489">
        <f ca="1">IF(ISNUMBER('R4 Variations'!K612),+'R4 Variations'!K612*LU_Escalation,0)</f>
        <v>0</v>
      </c>
      <c r="L611" s="512" t="str">
        <f ca="1">+'R4 Variations'!L612</f>
        <v/>
      </c>
      <c r="M611" s="448" t="str">
        <f ca="1">+'R4 Variations'!M612</f>
        <v/>
      </c>
      <c r="N611" s="448" t="str">
        <f ca="1">+'R4 Variations'!N612</f>
        <v/>
      </c>
    </row>
    <row r="612" spans="1:14" x14ac:dyDescent="0.2">
      <c r="A612" s="5"/>
      <c r="B612" s="249"/>
      <c r="C612" s="383" t="str">
        <f ca="1">+'R4 Variations'!C613</f>
        <v/>
      </c>
      <c r="D612" s="489">
        <f ca="1">IF(ISNUMBER('R4 Variations'!D613),+'R4 Variations'!D613*LU_Escalation,0)</f>
        <v>0</v>
      </c>
      <c r="E612" s="820">
        <f ca="1">IF(ISNUMBER('R4 Variations'!E613),+'R4 Variations'!E613*LU_Escalation,0)</f>
        <v>0</v>
      </c>
      <c r="F612" s="489">
        <f ca="1">IF(ISNUMBER('R4 Variations'!F613),+'R4 Variations'!F613*LU_Escalation,0)</f>
        <v>0</v>
      </c>
      <c r="G612" s="489">
        <f ca="1">IF(ISNUMBER('R4 Variations'!G613),+'R4 Variations'!G613*LU_Escalation,0)</f>
        <v>0</v>
      </c>
      <c r="H612" s="489">
        <f ca="1">IF(ISNUMBER('R4 Variations'!H613),+'R4 Variations'!H613*LU_Escalation,0)</f>
        <v>0</v>
      </c>
      <c r="I612" s="489">
        <f ca="1">IF(ISNUMBER('R4 Variations'!I613),+'R4 Variations'!I613*LU_Escalation,0)</f>
        <v>0</v>
      </c>
      <c r="J612" s="489">
        <f ca="1">IF(ISNUMBER('R4 Variations'!J613),+'R4 Variations'!J613*LU_Escalation,0)</f>
        <v>0</v>
      </c>
      <c r="K612" s="489">
        <f ca="1">IF(ISNUMBER('R4 Variations'!K613),+'R4 Variations'!K613*LU_Escalation,0)</f>
        <v>0</v>
      </c>
      <c r="L612" s="512" t="str">
        <f ca="1">+'R4 Variations'!L613</f>
        <v/>
      </c>
      <c r="M612" s="448" t="str">
        <f ca="1">+'R4 Variations'!M613</f>
        <v/>
      </c>
      <c r="N612" s="448" t="str">
        <f ca="1">+'R4 Variations'!N613</f>
        <v/>
      </c>
    </row>
    <row r="613" spans="1:14" x14ac:dyDescent="0.2">
      <c r="A613" s="5"/>
      <c r="B613" s="249"/>
      <c r="C613" s="383" t="str">
        <f ca="1">+'R4 Variations'!C614</f>
        <v/>
      </c>
      <c r="D613" s="489">
        <f ca="1">IF(ISNUMBER('R4 Variations'!D614),+'R4 Variations'!D614*LU_Escalation,0)</f>
        <v>0</v>
      </c>
      <c r="E613" s="820">
        <f ca="1">IF(ISNUMBER('R4 Variations'!E614),+'R4 Variations'!E614*LU_Escalation,0)</f>
        <v>0</v>
      </c>
      <c r="F613" s="489">
        <f ca="1">IF(ISNUMBER('R4 Variations'!F614),+'R4 Variations'!F614*LU_Escalation,0)</f>
        <v>0</v>
      </c>
      <c r="G613" s="489">
        <f ca="1">IF(ISNUMBER('R4 Variations'!G614),+'R4 Variations'!G614*LU_Escalation,0)</f>
        <v>0</v>
      </c>
      <c r="H613" s="489">
        <f ca="1">IF(ISNUMBER('R4 Variations'!H614),+'R4 Variations'!H614*LU_Escalation,0)</f>
        <v>0</v>
      </c>
      <c r="I613" s="489">
        <f ca="1">IF(ISNUMBER('R4 Variations'!I614),+'R4 Variations'!I614*LU_Escalation,0)</f>
        <v>0</v>
      </c>
      <c r="J613" s="489">
        <f ca="1">IF(ISNUMBER('R4 Variations'!J614),+'R4 Variations'!J614*LU_Escalation,0)</f>
        <v>0</v>
      </c>
      <c r="K613" s="489">
        <f ca="1">IF(ISNUMBER('R4 Variations'!K614),+'R4 Variations'!K614*LU_Escalation,0)</f>
        <v>0</v>
      </c>
      <c r="L613" s="512" t="str">
        <f ca="1">+'R4 Variations'!L614</f>
        <v/>
      </c>
      <c r="M613" s="448" t="str">
        <f ca="1">+'R4 Variations'!M614</f>
        <v/>
      </c>
      <c r="N613" s="448" t="str">
        <f ca="1">+'R4 Variations'!N614</f>
        <v/>
      </c>
    </row>
    <row r="614" spans="1:14" x14ac:dyDescent="0.2">
      <c r="B614" s="249"/>
      <c r="C614" s="383" t="str">
        <f ca="1">+'R4 Variations'!C615</f>
        <v/>
      </c>
      <c r="D614" s="489">
        <f ca="1">IF(ISNUMBER('R4 Variations'!D615),+'R4 Variations'!D615*LU_Escalation,0)</f>
        <v>0</v>
      </c>
      <c r="E614" s="820">
        <f ca="1">IF(ISNUMBER('R4 Variations'!E615),+'R4 Variations'!E615*LU_Escalation,0)</f>
        <v>0</v>
      </c>
      <c r="F614" s="489">
        <f ca="1">IF(ISNUMBER('R4 Variations'!F615),+'R4 Variations'!F615*LU_Escalation,0)</f>
        <v>0</v>
      </c>
      <c r="G614" s="489">
        <f ca="1">IF(ISNUMBER('R4 Variations'!G615),+'R4 Variations'!G615*LU_Escalation,0)</f>
        <v>0</v>
      </c>
      <c r="H614" s="489">
        <f ca="1">IF(ISNUMBER('R4 Variations'!H615),+'R4 Variations'!H615*LU_Escalation,0)</f>
        <v>0</v>
      </c>
      <c r="I614" s="489">
        <f ca="1">IF(ISNUMBER('R4 Variations'!I615),+'R4 Variations'!I615*LU_Escalation,0)</f>
        <v>0</v>
      </c>
      <c r="J614" s="489">
        <f ca="1">IF(ISNUMBER('R4 Variations'!J615),+'R4 Variations'!J615*LU_Escalation,0)</f>
        <v>0</v>
      </c>
      <c r="K614" s="489">
        <f ca="1">IF(ISNUMBER('R4 Variations'!K615),+'R4 Variations'!K615*LU_Escalation,0)</f>
        <v>0</v>
      </c>
      <c r="L614" s="512" t="str">
        <f ca="1">+'R4 Variations'!L615</f>
        <v/>
      </c>
      <c r="M614" s="448" t="str">
        <f ca="1">+'R4 Variations'!M615</f>
        <v/>
      </c>
      <c r="N614" s="448" t="str">
        <f ca="1">+'R4 Variations'!N615</f>
        <v/>
      </c>
    </row>
    <row r="615" spans="1:14" x14ac:dyDescent="0.2">
      <c r="B615" s="249"/>
      <c r="C615" s="383" t="str">
        <f ca="1">+'R4 Variations'!C616</f>
        <v/>
      </c>
      <c r="D615" s="489">
        <f ca="1">IF(ISNUMBER('R4 Variations'!D616),+'R4 Variations'!D616*LU_Escalation,0)</f>
        <v>0</v>
      </c>
      <c r="E615" s="820">
        <f ca="1">IF(ISNUMBER('R4 Variations'!E616),+'R4 Variations'!E616*LU_Escalation,0)</f>
        <v>0</v>
      </c>
      <c r="F615" s="489">
        <f ca="1">IF(ISNUMBER('R4 Variations'!F616),+'R4 Variations'!F616*LU_Escalation,0)</f>
        <v>0</v>
      </c>
      <c r="G615" s="489">
        <f ca="1">IF(ISNUMBER('R4 Variations'!G616),+'R4 Variations'!G616*LU_Escalation,0)</f>
        <v>0</v>
      </c>
      <c r="H615" s="489">
        <f ca="1">IF(ISNUMBER('R4 Variations'!H616),+'R4 Variations'!H616*LU_Escalation,0)</f>
        <v>0</v>
      </c>
      <c r="I615" s="489">
        <f ca="1">IF(ISNUMBER('R4 Variations'!I616),+'R4 Variations'!I616*LU_Escalation,0)</f>
        <v>0</v>
      </c>
      <c r="J615" s="489">
        <f ca="1">IF(ISNUMBER('R4 Variations'!J616),+'R4 Variations'!J616*LU_Escalation,0)</f>
        <v>0</v>
      </c>
      <c r="K615" s="489">
        <f ca="1">IF(ISNUMBER('R4 Variations'!K616),+'R4 Variations'!K616*LU_Escalation,0)</f>
        <v>0</v>
      </c>
      <c r="L615" s="512" t="str">
        <f ca="1">+'R4 Variations'!L616</f>
        <v/>
      </c>
      <c r="M615" s="448" t="str">
        <f ca="1">+'R4 Variations'!M616</f>
        <v/>
      </c>
      <c r="N615" s="448" t="str">
        <f ca="1">+'R4 Variations'!N616</f>
        <v/>
      </c>
    </row>
    <row r="616" spans="1:14" x14ac:dyDescent="0.2">
      <c r="B616" s="249"/>
      <c r="C616" s="383" t="str">
        <f ca="1">+'R4 Variations'!C617</f>
        <v/>
      </c>
      <c r="D616" s="489">
        <f ca="1">IF(ISNUMBER('R4 Variations'!D617),+'R4 Variations'!D617*LU_Escalation,0)</f>
        <v>0</v>
      </c>
      <c r="E616" s="820">
        <f ca="1">IF(ISNUMBER('R4 Variations'!E617),+'R4 Variations'!E617*LU_Escalation,0)</f>
        <v>0</v>
      </c>
      <c r="F616" s="489">
        <f ca="1">IF(ISNUMBER('R4 Variations'!F617),+'R4 Variations'!F617*LU_Escalation,0)</f>
        <v>0</v>
      </c>
      <c r="G616" s="489">
        <f ca="1">IF(ISNUMBER('R4 Variations'!G617),+'R4 Variations'!G617*LU_Escalation,0)</f>
        <v>0</v>
      </c>
      <c r="H616" s="489">
        <f ca="1">IF(ISNUMBER('R4 Variations'!H617),+'R4 Variations'!H617*LU_Escalation,0)</f>
        <v>0</v>
      </c>
      <c r="I616" s="489">
        <f ca="1">IF(ISNUMBER('R4 Variations'!I617),+'R4 Variations'!I617*LU_Escalation,0)</f>
        <v>0</v>
      </c>
      <c r="J616" s="489">
        <f ca="1">IF(ISNUMBER('R4 Variations'!J617),+'R4 Variations'!J617*LU_Escalation,0)</f>
        <v>0</v>
      </c>
      <c r="K616" s="489">
        <f ca="1">IF(ISNUMBER('R4 Variations'!K617),+'R4 Variations'!K617*LU_Escalation,0)</f>
        <v>0</v>
      </c>
      <c r="L616" s="512" t="str">
        <f ca="1">+'R4 Variations'!L617</f>
        <v/>
      </c>
      <c r="M616" s="448" t="str">
        <f ca="1">+'R4 Variations'!M617</f>
        <v/>
      </c>
      <c r="N616" s="448" t="str">
        <f ca="1">+'R4 Variations'!N617</f>
        <v/>
      </c>
    </row>
    <row r="617" spans="1:14" x14ac:dyDescent="0.2">
      <c r="B617" s="249"/>
      <c r="C617" s="383" t="str">
        <f ca="1">+'R4 Variations'!C618</f>
        <v/>
      </c>
      <c r="D617" s="489">
        <f ca="1">IF(ISNUMBER('R4 Variations'!D618),+'R4 Variations'!D618*LU_Escalation,0)</f>
        <v>0</v>
      </c>
      <c r="E617" s="820">
        <f ca="1">IF(ISNUMBER('R4 Variations'!E618),+'R4 Variations'!E618*LU_Escalation,0)</f>
        <v>0</v>
      </c>
      <c r="F617" s="489">
        <f ca="1">IF(ISNUMBER('R4 Variations'!F618),+'R4 Variations'!F618*LU_Escalation,0)</f>
        <v>0</v>
      </c>
      <c r="G617" s="489">
        <f ca="1">IF(ISNUMBER('R4 Variations'!G618),+'R4 Variations'!G618*LU_Escalation,0)</f>
        <v>0</v>
      </c>
      <c r="H617" s="489">
        <f ca="1">IF(ISNUMBER('R4 Variations'!H618),+'R4 Variations'!H618*LU_Escalation,0)</f>
        <v>0</v>
      </c>
      <c r="I617" s="489">
        <f ca="1">IF(ISNUMBER('R4 Variations'!I618),+'R4 Variations'!I618*LU_Escalation,0)</f>
        <v>0</v>
      </c>
      <c r="J617" s="489">
        <f ca="1">IF(ISNUMBER('R4 Variations'!J618),+'R4 Variations'!J618*LU_Escalation,0)</f>
        <v>0</v>
      </c>
      <c r="K617" s="489">
        <f ca="1">IF(ISNUMBER('R4 Variations'!K618),+'R4 Variations'!K618*LU_Escalation,0)</f>
        <v>0</v>
      </c>
      <c r="L617" s="512" t="str">
        <f ca="1">+'R4 Variations'!L618</f>
        <v/>
      </c>
      <c r="M617" s="448" t="str">
        <f ca="1">+'R4 Variations'!M618</f>
        <v/>
      </c>
      <c r="N617" s="448" t="str">
        <f ca="1">+'R4 Variations'!N618</f>
        <v/>
      </c>
    </row>
    <row r="618" spans="1:14" x14ac:dyDescent="0.2">
      <c r="B618" s="249"/>
      <c r="C618" s="383" t="str">
        <f ca="1">+'R4 Variations'!C619</f>
        <v/>
      </c>
      <c r="D618" s="489">
        <f ca="1">IF(ISNUMBER('R4 Variations'!D619),+'R4 Variations'!D619*LU_Escalation,0)</f>
        <v>0</v>
      </c>
      <c r="E618" s="820">
        <f ca="1">IF(ISNUMBER('R4 Variations'!E619),+'R4 Variations'!E619*LU_Escalation,0)</f>
        <v>0</v>
      </c>
      <c r="F618" s="489">
        <f ca="1">IF(ISNUMBER('R4 Variations'!F619),+'R4 Variations'!F619*LU_Escalation,0)</f>
        <v>0</v>
      </c>
      <c r="G618" s="489">
        <f ca="1">IF(ISNUMBER('R4 Variations'!G619),+'R4 Variations'!G619*LU_Escalation,0)</f>
        <v>0</v>
      </c>
      <c r="H618" s="489">
        <f ca="1">IF(ISNUMBER('R4 Variations'!H619),+'R4 Variations'!H619*LU_Escalation,0)</f>
        <v>0</v>
      </c>
      <c r="I618" s="489">
        <f ca="1">IF(ISNUMBER('R4 Variations'!I619),+'R4 Variations'!I619*LU_Escalation,0)</f>
        <v>0</v>
      </c>
      <c r="J618" s="489">
        <f ca="1">IF(ISNUMBER('R4 Variations'!J619),+'R4 Variations'!J619*LU_Escalation,0)</f>
        <v>0</v>
      </c>
      <c r="K618" s="489">
        <f ca="1">IF(ISNUMBER('R4 Variations'!K619),+'R4 Variations'!K619*LU_Escalation,0)</f>
        <v>0</v>
      </c>
      <c r="L618" s="512" t="str">
        <f ca="1">+'R4 Variations'!L619</f>
        <v/>
      </c>
      <c r="M618" s="448" t="str">
        <f ca="1">+'R4 Variations'!M619</f>
        <v/>
      </c>
      <c r="N618" s="448" t="str">
        <f ca="1">+'R4 Variations'!N619</f>
        <v/>
      </c>
    </row>
    <row r="619" spans="1:14" x14ac:dyDescent="0.2">
      <c r="B619" s="249"/>
      <c r="C619" s="13"/>
      <c r="D619" s="489"/>
      <c r="E619" s="505"/>
      <c r="F619" s="489"/>
      <c r="G619" s="490"/>
      <c r="H619" s="490"/>
      <c r="I619" s="490"/>
      <c r="J619" s="490"/>
      <c r="K619" s="505"/>
      <c r="L619" s="512"/>
      <c r="M619" s="448"/>
      <c r="N619" s="448"/>
    </row>
    <row r="620" spans="1:14" x14ac:dyDescent="0.2">
      <c r="A620" s="5"/>
      <c r="B620" s="249" t="str">
        <f ca="1">+'I-4 History'!B462</f>
        <v>A-27</v>
      </c>
      <c r="C620" s="14" t="str">
        <f ca="1">+'I-4 History'!C462</f>
        <v>Training Centre - Management/Admin</v>
      </c>
      <c r="D620" s="489"/>
      <c r="E620" s="505"/>
      <c r="F620" s="489"/>
      <c r="G620" s="490"/>
      <c r="H620" s="490"/>
      <c r="I620" s="490"/>
      <c r="J620" s="490"/>
      <c r="K620" s="505"/>
      <c r="L620" s="512"/>
      <c r="M620" s="448"/>
      <c r="N620" s="448"/>
    </row>
    <row r="621" spans="1:14" x14ac:dyDescent="0.2">
      <c r="A621" s="5"/>
      <c r="B621" s="249"/>
      <c r="C621" s="383" t="str">
        <f ca="1">+'R4 Variations'!C622</f>
        <v>Step Change</v>
      </c>
      <c r="D621" s="489">
        <f ca="1">IF(ISNUMBER('R4 Variations'!D622),+'R4 Variations'!D622*LU_Escalation,0)</f>
        <v>0</v>
      </c>
      <c r="E621" s="820">
        <f ca="1">IF(ISNUMBER('R4 Variations'!E622),+'R4 Variations'!E622*LU_Escalation,0)</f>
        <v>0</v>
      </c>
      <c r="F621" s="489">
        <f ca="1">IF(ISNUMBER('R4 Variations'!F622),+'R4 Variations'!F622*LU_Escalation,0)</f>
        <v>0</v>
      </c>
      <c r="G621" s="489">
        <f ca="1">IF(ISNUMBER('R4 Variations'!G622),+'R4 Variations'!G622*LU_Escalation,0)</f>
        <v>0</v>
      </c>
      <c r="H621" s="489">
        <f ca="1">IF(ISNUMBER('R4 Variations'!H622),+'R4 Variations'!H622*LU_Escalation,0)</f>
        <v>0</v>
      </c>
      <c r="I621" s="489">
        <f ca="1">IF(ISNUMBER('R4 Variations'!I622),+'R4 Variations'!I622*LU_Escalation,0)</f>
        <v>0</v>
      </c>
      <c r="J621" s="489">
        <f ca="1">IF(ISNUMBER('R4 Variations'!J622),+'R4 Variations'!J622*LU_Escalation,0)</f>
        <v>0</v>
      </c>
      <c r="K621" s="489">
        <f ca="1">IF(ISNUMBER('R4 Variations'!K622),+'R4 Variations'!K622*LU_Escalation,0)</f>
        <v>0</v>
      </c>
      <c r="L621" s="512">
        <f ca="1">+'R4 Variations'!L622</f>
        <v>0</v>
      </c>
      <c r="M621" s="448">
        <f ca="1">+'R4 Variations'!M622</f>
        <v>0</v>
      </c>
      <c r="N621" s="448">
        <f ca="1">+'R4 Variations'!N622</f>
        <v>0</v>
      </c>
    </row>
    <row r="622" spans="1:14" x14ac:dyDescent="0.2">
      <c r="A622" s="5"/>
      <c r="B622" s="249"/>
      <c r="C622" s="383" t="str">
        <f ca="1">+'R4 Variations'!C623</f>
        <v/>
      </c>
      <c r="D622" s="489">
        <f ca="1">IF(ISNUMBER('R4 Variations'!D623),+'R4 Variations'!D623*LU_Escalation,0)</f>
        <v>0</v>
      </c>
      <c r="E622" s="820">
        <f ca="1">IF(ISNUMBER('R4 Variations'!E623),+'R4 Variations'!E623*LU_Escalation,0)</f>
        <v>0</v>
      </c>
      <c r="F622" s="489">
        <f ca="1">IF(ISNUMBER('R4 Variations'!F623),+'R4 Variations'!F623*LU_Escalation,0)</f>
        <v>0</v>
      </c>
      <c r="G622" s="489">
        <f ca="1">IF(ISNUMBER('R4 Variations'!G623),+'R4 Variations'!G623*LU_Escalation,0)</f>
        <v>0</v>
      </c>
      <c r="H622" s="489">
        <f ca="1">IF(ISNUMBER('R4 Variations'!H623),+'R4 Variations'!H623*LU_Escalation,0)</f>
        <v>0</v>
      </c>
      <c r="I622" s="489">
        <f ca="1">IF(ISNUMBER('R4 Variations'!I623),+'R4 Variations'!I623*LU_Escalation,0)</f>
        <v>0</v>
      </c>
      <c r="J622" s="489">
        <f ca="1">IF(ISNUMBER('R4 Variations'!J623),+'R4 Variations'!J623*LU_Escalation,0)</f>
        <v>0</v>
      </c>
      <c r="K622" s="489">
        <f ca="1">IF(ISNUMBER('R4 Variations'!K623),+'R4 Variations'!K623*LU_Escalation,0)</f>
        <v>0</v>
      </c>
      <c r="L622" s="512" t="str">
        <f ca="1">+'R4 Variations'!L623</f>
        <v/>
      </c>
      <c r="M622" s="448" t="str">
        <f ca="1">+'R4 Variations'!M623</f>
        <v/>
      </c>
      <c r="N622" s="448" t="str">
        <f ca="1">+'R4 Variations'!N623</f>
        <v/>
      </c>
    </row>
    <row r="623" spans="1:14" x14ac:dyDescent="0.2">
      <c r="A623" s="5"/>
      <c r="B623" s="249"/>
      <c r="C623" s="383" t="str">
        <f ca="1">+'R4 Variations'!C624</f>
        <v/>
      </c>
      <c r="D623" s="489">
        <f ca="1">IF(ISNUMBER('R4 Variations'!D624),+'R4 Variations'!D624*LU_Escalation,0)</f>
        <v>0</v>
      </c>
      <c r="E623" s="820">
        <f ca="1">IF(ISNUMBER('R4 Variations'!E624),+'R4 Variations'!E624*LU_Escalation,0)</f>
        <v>0</v>
      </c>
      <c r="F623" s="489">
        <f ca="1">IF(ISNUMBER('R4 Variations'!F624),+'R4 Variations'!F624*LU_Escalation,0)</f>
        <v>0</v>
      </c>
      <c r="G623" s="489">
        <f ca="1">IF(ISNUMBER('R4 Variations'!G624),+'R4 Variations'!G624*LU_Escalation,0)</f>
        <v>0</v>
      </c>
      <c r="H623" s="489">
        <f ca="1">IF(ISNUMBER('R4 Variations'!H624),+'R4 Variations'!H624*LU_Escalation,0)</f>
        <v>0</v>
      </c>
      <c r="I623" s="489">
        <f ca="1">IF(ISNUMBER('R4 Variations'!I624),+'R4 Variations'!I624*LU_Escalation,0)</f>
        <v>0</v>
      </c>
      <c r="J623" s="489">
        <f ca="1">IF(ISNUMBER('R4 Variations'!J624),+'R4 Variations'!J624*LU_Escalation,0)</f>
        <v>0</v>
      </c>
      <c r="K623" s="489">
        <f ca="1">IF(ISNUMBER('R4 Variations'!K624),+'R4 Variations'!K624*LU_Escalation,0)</f>
        <v>0</v>
      </c>
      <c r="L623" s="512" t="str">
        <f ca="1">+'R4 Variations'!L624</f>
        <v/>
      </c>
      <c r="M623" s="448" t="str">
        <f ca="1">+'R4 Variations'!M624</f>
        <v/>
      </c>
      <c r="N623" s="448" t="str">
        <f ca="1">+'R4 Variations'!N624</f>
        <v/>
      </c>
    </row>
    <row r="624" spans="1:14" x14ac:dyDescent="0.2">
      <c r="A624" s="5"/>
      <c r="B624" s="249"/>
      <c r="C624" s="383" t="str">
        <f ca="1">+'R4 Variations'!C625</f>
        <v/>
      </c>
      <c r="D624" s="489">
        <f ca="1">IF(ISNUMBER('R4 Variations'!D625),+'R4 Variations'!D625*LU_Escalation,0)</f>
        <v>0</v>
      </c>
      <c r="E624" s="820">
        <f ca="1">IF(ISNUMBER('R4 Variations'!E625),+'R4 Variations'!E625*LU_Escalation,0)</f>
        <v>0</v>
      </c>
      <c r="F624" s="489">
        <f ca="1">IF(ISNUMBER('R4 Variations'!F625),+'R4 Variations'!F625*LU_Escalation,0)</f>
        <v>0</v>
      </c>
      <c r="G624" s="489">
        <f ca="1">IF(ISNUMBER('R4 Variations'!G625),+'R4 Variations'!G625*LU_Escalation,0)</f>
        <v>0</v>
      </c>
      <c r="H624" s="489">
        <f ca="1">IF(ISNUMBER('R4 Variations'!H625),+'R4 Variations'!H625*LU_Escalation,0)</f>
        <v>0</v>
      </c>
      <c r="I624" s="489">
        <f ca="1">IF(ISNUMBER('R4 Variations'!I625),+'R4 Variations'!I625*LU_Escalation,0)</f>
        <v>0</v>
      </c>
      <c r="J624" s="489">
        <f ca="1">IF(ISNUMBER('R4 Variations'!J625),+'R4 Variations'!J625*LU_Escalation,0)</f>
        <v>0</v>
      </c>
      <c r="K624" s="489">
        <f ca="1">IF(ISNUMBER('R4 Variations'!K625),+'R4 Variations'!K625*LU_Escalation,0)</f>
        <v>0</v>
      </c>
      <c r="L624" s="512" t="str">
        <f ca="1">+'R4 Variations'!L625</f>
        <v/>
      </c>
      <c r="M624" s="448" t="str">
        <f ca="1">+'R4 Variations'!M625</f>
        <v/>
      </c>
      <c r="N624" s="448" t="str">
        <f ca="1">+'R4 Variations'!N625</f>
        <v/>
      </c>
    </row>
    <row r="625" spans="1:14" x14ac:dyDescent="0.2">
      <c r="A625" s="5"/>
      <c r="B625" s="249"/>
      <c r="C625" s="383" t="str">
        <f ca="1">+'R4 Variations'!C626</f>
        <v/>
      </c>
      <c r="D625" s="489">
        <f ca="1">IF(ISNUMBER('R4 Variations'!D626),+'R4 Variations'!D626*LU_Escalation,0)</f>
        <v>0</v>
      </c>
      <c r="E625" s="820">
        <f ca="1">IF(ISNUMBER('R4 Variations'!E626),+'R4 Variations'!E626*LU_Escalation,0)</f>
        <v>0</v>
      </c>
      <c r="F625" s="489">
        <f ca="1">IF(ISNUMBER('R4 Variations'!F626),+'R4 Variations'!F626*LU_Escalation,0)</f>
        <v>0</v>
      </c>
      <c r="G625" s="489">
        <f ca="1">IF(ISNUMBER('R4 Variations'!G626),+'R4 Variations'!G626*LU_Escalation,0)</f>
        <v>0</v>
      </c>
      <c r="H625" s="489">
        <f ca="1">IF(ISNUMBER('R4 Variations'!H626),+'R4 Variations'!H626*LU_Escalation,0)</f>
        <v>0</v>
      </c>
      <c r="I625" s="489">
        <f ca="1">IF(ISNUMBER('R4 Variations'!I626),+'R4 Variations'!I626*LU_Escalation,0)</f>
        <v>0</v>
      </c>
      <c r="J625" s="489">
        <f ca="1">IF(ISNUMBER('R4 Variations'!J626),+'R4 Variations'!J626*LU_Escalation,0)</f>
        <v>0</v>
      </c>
      <c r="K625" s="489">
        <f ca="1">IF(ISNUMBER('R4 Variations'!K626),+'R4 Variations'!K626*LU_Escalation,0)</f>
        <v>0</v>
      </c>
      <c r="L625" s="512" t="str">
        <f ca="1">+'R4 Variations'!L626</f>
        <v/>
      </c>
      <c r="M625" s="448" t="str">
        <f ca="1">+'R4 Variations'!M626</f>
        <v/>
      </c>
      <c r="N625" s="448" t="str">
        <f ca="1">+'R4 Variations'!N626</f>
        <v/>
      </c>
    </row>
    <row r="626" spans="1:14" x14ac:dyDescent="0.2">
      <c r="A626" s="5"/>
      <c r="B626" s="249"/>
      <c r="C626" s="383" t="str">
        <f ca="1">+'R4 Variations'!C627</f>
        <v/>
      </c>
      <c r="D626" s="489">
        <f ca="1">IF(ISNUMBER('R4 Variations'!D627),+'R4 Variations'!D627*LU_Escalation,0)</f>
        <v>0</v>
      </c>
      <c r="E626" s="820">
        <f ca="1">IF(ISNUMBER('R4 Variations'!E627),+'R4 Variations'!E627*LU_Escalation,0)</f>
        <v>0</v>
      </c>
      <c r="F626" s="489">
        <f ca="1">IF(ISNUMBER('R4 Variations'!F627),+'R4 Variations'!F627*LU_Escalation,0)</f>
        <v>0</v>
      </c>
      <c r="G626" s="489">
        <f ca="1">IF(ISNUMBER('R4 Variations'!G627),+'R4 Variations'!G627*LU_Escalation,0)</f>
        <v>0</v>
      </c>
      <c r="H626" s="489">
        <f ca="1">IF(ISNUMBER('R4 Variations'!H627),+'R4 Variations'!H627*LU_Escalation,0)</f>
        <v>0</v>
      </c>
      <c r="I626" s="489">
        <f ca="1">IF(ISNUMBER('R4 Variations'!I627),+'R4 Variations'!I627*LU_Escalation,0)</f>
        <v>0</v>
      </c>
      <c r="J626" s="489">
        <f ca="1">IF(ISNUMBER('R4 Variations'!J627),+'R4 Variations'!J627*LU_Escalation,0)</f>
        <v>0</v>
      </c>
      <c r="K626" s="489">
        <f ca="1">IF(ISNUMBER('R4 Variations'!K627),+'R4 Variations'!K627*LU_Escalation,0)</f>
        <v>0</v>
      </c>
      <c r="L626" s="512" t="str">
        <f ca="1">+'R4 Variations'!L627</f>
        <v/>
      </c>
      <c r="M626" s="448" t="str">
        <f ca="1">+'R4 Variations'!M627</f>
        <v/>
      </c>
      <c r="N626" s="448" t="str">
        <f ca="1">+'R4 Variations'!N627</f>
        <v/>
      </c>
    </row>
    <row r="627" spans="1:14" x14ac:dyDescent="0.2">
      <c r="A627" s="5"/>
      <c r="B627" s="249"/>
      <c r="C627" s="383" t="str">
        <f ca="1">+'R4 Variations'!C628</f>
        <v/>
      </c>
      <c r="D627" s="489">
        <f ca="1">IF(ISNUMBER('R4 Variations'!D628),+'R4 Variations'!D628*LU_Escalation,0)</f>
        <v>0</v>
      </c>
      <c r="E627" s="820">
        <f ca="1">IF(ISNUMBER('R4 Variations'!E628),+'R4 Variations'!E628*LU_Escalation,0)</f>
        <v>0</v>
      </c>
      <c r="F627" s="489">
        <f ca="1">IF(ISNUMBER('R4 Variations'!F628),+'R4 Variations'!F628*LU_Escalation,0)</f>
        <v>0</v>
      </c>
      <c r="G627" s="489">
        <f ca="1">IF(ISNUMBER('R4 Variations'!G628),+'R4 Variations'!G628*LU_Escalation,0)</f>
        <v>0</v>
      </c>
      <c r="H627" s="489">
        <f ca="1">IF(ISNUMBER('R4 Variations'!H628),+'R4 Variations'!H628*LU_Escalation,0)</f>
        <v>0</v>
      </c>
      <c r="I627" s="489">
        <f ca="1">IF(ISNUMBER('R4 Variations'!I628),+'R4 Variations'!I628*LU_Escalation,0)</f>
        <v>0</v>
      </c>
      <c r="J627" s="489">
        <f ca="1">IF(ISNUMBER('R4 Variations'!J628),+'R4 Variations'!J628*LU_Escalation,0)</f>
        <v>0</v>
      </c>
      <c r="K627" s="489">
        <f ca="1">IF(ISNUMBER('R4 Variations'!K628),+'R4 Variations'!K628*LU_Escalation,0)</f>
        <v>0</v>
      </c>
      <c r="L627" s="512" t="str">
        <f ca="1">+'R4 Variations'!L628</f>
        <v/>
      </c>
      <c r="M627" s="448" t="str">
        <f ca="1">+'R4 Variations'!M628</f>
        <v/>
      </c>
      <c r="N627" s="448" t="str">
        <f ca="1">+'R4 Variations'!N628</f>
        <v/>
      </c>
    </row>
    <row r="628" spans="1:14" x14ac:dyDescent="0.2">
      <c r="A628" s="5"/>
      <c r="B628" s="249"/>
      <c r="C628" s="383" t="str">
        <f ca="1">+'R4 Variations'!C629</f>
        <v/>
      </c>
      <c r="D628" s="489">
        <f ca="1">IF(ISNUMBER('R4 Variations'!D629),+'R4 Variations'!D629*LU_Escalation,0)</f>
        <v>0</v>
      </c>
      <c r="E628" s="820">
        <f ca="1">IF(ISNUMBER('R4 Variations'!E629),+'R4 Variations'!E629*LU_Escalation,0)</f>
        <v>0</v>
      </c>
      <c r="F628" s="489">
        <f ca="1">IF(ISNUMBER('R4 Variations'!F629),+'R4 Variations'!F629*LU_Escalation,0)</f>
        <v>0</v>
      </c>
      <c r="G628" s="489">
        <f ca="1">IF(ISNUMBER('R4 Variations'!G629),+'R4 Variations'!G629*LU_Escalation,0)</f>
        <v>0</v>
      </c>
      <c r="H628" s="489">
        <f ca="1">IF(ISNUMBER('R4 Variations'!H629),+'R4 Variations'!H629*LU_Escalation,0)</f>
        <v>0</v>
      </c>
      <c r="I628" s="489">
        <f ca="1">IF(ISNUMBER('R4 Variations'!I629),+'R4 Variations'!I629*LU_Escalation,0)</f>
        <v>0</v>
      </c>
      <c r="J628" s="489">
        <f ca="1">IF(ISNUMBER('R4 Variations'!J629),+'R4 Variations'!J629*LU_Escalation,0)</f>
        <v>0</v>
      </c>
      <c r="K628" s="489">
        <f ca="1">IF(ISNUMBER('R4 Variations'!K629),+'R4 Variations'!K629*LU_Escalation,0)</f>
        <v>0</v>
      </c>
      <c r="L628" s="512" t="str">
        <f ca="1">+'R4 Variations'!L629</f>
        <v/>
      </c>
      <c r="M628" s="448" t="str">
        <f ca="1">+'R4 Variations'!M629</f>
        <v/>
      </c>
      <c r="N628" s="448" t="str">
        <f ca="1">+'R4 Variations'!N629</f>
        <v/>
      </c>
    </row>
    <row r="629" spans="1:14" x14ac:dyDescent="0.2">
      <c r="A629" s="5"/>
      <c r="B629" s="249"/>
      <c r="C629" s="383" t="str">
        <f ca="1">+'R4 Variations'!C630</f>
        <v/>
      </c>
      <c r="D629" s="489">
        <f ca="1">IF(ISNUMBER('R4 Variations'!D630),+'R4 Variations'!D630*LU_Escalation,0)</f>
        <v>0</v>
      </c>
      <c r="E629" s="820">
        <f ca="1">IF(ISNUMBER('R4 Variations'!E630),+'R4 Variations'!E630*LU_Escalation,0)</f>
        <v>0</v>
      </c>
      <c r="F629" s="489">
        <f ca="1">IF(ISNUMBER('R4 Variations'!F630),+'R4 Variations'!F630*LU_Escalation,0)</f>
        <v>0</v>
      </c>
      <c r="G629" s="489">
        <f ca="1">IF(ISNUMBER('R4 Variations'!G630),+'R4 Variations'!G630*LU_Escalation,0)</f>
        <v>0</v>
      </c>
      <c r="H629" s="489">
        <f ca="1">IF(ISNUMBER('R4 Variations'!H630),+'R4 Variations'!H630*LU_Escalation,0)</f>
        <v>0</v>
      </c>
      <c r="I629" s="489">
        <f ca="1">IF(ISNUMBER('R4 Variations'!I630),+'R4 Variations'!I630*LU_Escalation,0)</f>
        <v>0</v>
      </c>
      <c r="J629" s="489">
        <f ca="1">IF(ISNUMBER('R4 Variations'!J630),+'R4 Variations'!J630*LU_Escalation,0)</f>
        <v>0</v>
      </c>
      <c r="K629" s="489">
        <f ca="1">IF(ISNUMBER('R4 Variations'!K630),+'R4 Variations'!K630*LU_Escalation,0)</f>
        <v>0</v>
      </c>
      <c r="L629" s="512" t="str">
        <f ca="1">+'R4 Variations'!L630</f>
        <v/>
      </c>
      <c r="M629" s="448" t="str">
        <f ca="1">+'R4 Variations'!M630</f>
        <v/>
      </c>
      <c r="N629" s="448" t="str">
        <f ca="1">+'R4 Variations'!N630</f>
        <v/>
      </c>
    </row>
    <row r="630" spans="1:14" x14ac:dyDescent="0.2">
      <c r="A630" s="5"/>
      <c r="B630" s="249"/>
      <c r="C630" s="383" t="str">
        <f ca="1">+'R4 Variations'!C631</f>
        <v/>
      </c>
      <c r="D630" s="489">
        <f ca="1">IF(ISNUMBER('R4 Variations'!D631),+'R4 Variations'!D631*LU_Escalation,0)</f>
        <v>0</v>
      </c>
      <c r="E630" s="820">
        <f ca="1">IF(ISNUMBER('R4 Variations'!E631),+'R4 Variations'!E631*LU_Escalation,0)</f>
        <v>0</v>
      </c>
      <c r="F630" s="489">
        <f ca="1">IF(ISNUMBER('R4 Variations'!F631),+'R4 Variations'!F631*LU_Escalation,0)</f>
        <v>0</v>
      </c>
      <c r="G630" s="489">
        <f ca="1">IF(ISNUMBER('R4 Variations'!G631),+'R4 Variations'!G631*LU_Escalation,0)</f>
        <v>0</v>
      </c>
      <c r="H630" s="489">
        <f ca="1">IF(ISNUMBER('R4 Variations'!H631),+'R4 Variations'!H631*LU_Escalation,0)</f>
        <v>0</v>
      </c>
      <c r="I630" s="489">
        <f ca="1">IF(ISNUMBER('R4 Variations'!I631),+'R4 Variations'!I631*LU_Escalation,0)</f>
        <v>0</v>
      </c>
      <c r="J630" s="489">
        <f ca="1">IF(ISNUMBER('R4 Variations'!J631),+'R4 Variations'!J631*LU_Escalation,0)</f>
        <v>0</v>
      </c>
      <c r="K630" s="489">
        <f ca="1">IF(ISNUMBER('R4 Variations'!K631),+'R4 Variations'!K631*LU_Escalation,0)</f>
        <v>0</v>
      </c>
      <c r="L630" s="512" t="str">
        <f ca="1">+'R4 Variations'!L631</f>
        <v/>
      </c>
      <c r="M630" s="448" t="str">
        <f ca="1">+'R4 Variations'!M631</f>
        <v/>
      </c>
      <c r="N630" s="448" t="str">
        <f ca="1">+'R4 Variations'!N631</f>
        <v/>
      </c>
    </row>
    <row r="631" spans="1:14" x14ac:dyDescent="0.2">
      <c r="A631" s="5"/>
      <c r="B631" s="249"/>
      <c r="C631" s="12"/>
      <c r="D631" s="489"/>
      <c r="E631" s="505"/>
      <c r="F631" s="489"/>
      <c r="G631" s="490"/>
      <c r="H631" s="490"/>
      <c r="I631" s="490"/>
      <c r="J631" s="490"/>
      <c r="K631" s="505"/>
      <c r="L631" s="512"/>
      <c r="M631" s="448"/>
      <c r="N631" s="448"/>
    </row>
    <row r="632" spans="1:14" x14ac:dyDescent="0.2">
      <c r="A632" s="5"/>
      <c r="B632" s="249" t="str">
        <f ca="1">+'I-4 History'!B471</f>
        <v>A-28</v>
      </c>
      <c r="C632" s="261" t="str">
        <f ca="1">+'I-4 History'!C471</f>
        <v>Training Centre - Electrical/Poleline</v>
      </c>
      <c r="D632" s="489"/>
      <c r="E632" s="505"/>
      <c r="F632" s="489"/>
      <c r="G632" s="490"/>
      <c r="H632" s="490"/>
      <c r="I632" s="490"/>
      <c r="J632" s="490"/>
      <c r="K632" s="505"/>
      <c r="L632" s="512"/>
      <c r="M632" s="448"/>
      <c r="N632" s="448"/>
    </row>
    <row r="633" spans="1:14" x14ac:dyDescent="0.2">
      <c r="A633" s="5"/>
      <c r="B633" s="249"/>
      <c r="C633" s="383" t="str">
        <f ca="1">+'R4 Variations'!C634</f>
        <v>Step Change</v>
      </c>
      <c r="D633" s="489">
        <f ca="1">IF(ISNUMBER('R4 Variations'!D634),+'R4 Variations'!D634*LU_Escalation,0)</f>
        <v>0</v>
      </c>
      <c r="E633" s="820">
        <f ca="1">IF(ISNUMBER('R4 Variations'!E634),+'R4 Variations'!E634*LU_Escalation,0)</f>
        <v>0</v>
      </c>
      <c r="F633" s="489">
        <f ca="1">IF(ISNUMBER('R4 Variations'!F634),+'R4 Variations'!F634*LU_Escalation,0)</f>
        <v>0</v>
      </c>
      <c r="G633" s="489">
        <f ca="1">IF(ISNUMBER('R4 Variations'!G634),+'R4 Variations'!G634*LU_Escalation,0)</f>
        <v>0</v>
      </c>
      <c r="H633" s="489">
        <f ca="1">IF(ISNUMBER('R4 Variations'!H634),+'R4 Variations'!H634*LU_Escalation,0)</f>
        <v>0</v>
      </c>
      <c r="I633" s="489">
        <f ca="1">IF(ISNUMBER('R4 Variations'!I634),+'R4 Variations'!I634*LU_Escalation,0)</f>
        <v>0</v>
      </c>
      <c r="J633" s="489">
        <f ca="1">IF(ISNUMBER('R4 Variations'!J634),+'R4 Variations'!J634*LU_Escalation,0)</f>
        <v>0</v>
      </c>
      <c r="K633" s="489">
        <f ca="1">IF(ISNUMBER('R4 Variations'!K634),+'R4 Variations'!K634*LU_Escalation,0)</f>
        <v>0</v>
      </c>
      <c r="L633" s="512">
        <f ca="1">+'R4 Variations'!L634</f>
        <v>0</v>
      </c>
      <c r="M633" s="448">
        <f ca="1">+'R4 Variations'!M634</f>
        <v>0</v>
      </c>
      <c r="N633" s="448">
        <f ca="1">+'R4 Variations'!N634</f>
        <v>0</v>
      </c>
    </row>
    <row r="634" spans="1:14" x14ac:dyDescent="0.2">
      <c r="A634" s="5"/>
      <c r="B634" s="249"/>
      <c r="C634" s="383" t="str">
        <f ca="1">+'R4 Variations'!C635</f>
        <v/>
      </c>
      <c r="D634" s="489">
        <f ca="1">IF(ISNUMBER('R4 Variations'!D635),+'R4 Variations'!D635*LU_Escalation,0)</f>
        <v>0</v>
      </c>
      <c r="E634" s="820">
        <f ca="1">IF(ISNUMBER('R4 Variations'!E635),+'R4 Variations'!E635*LU_Escalation,0)</f>
        <v>0</v>
      </c>
      <c r="F634" s="489">
        <f ca="1">IF(ISNUMBER('R4 Variations'!F635),+'R4 Variations'!F635*LU_Escalation,0)</f>
        <v>0</v>
      </c>
      <c r="G634" s="489">
        <f ca="1">IF(ISNUMBER('R4 Variations'!G635),+'R4 Variations'!G635*LU_Escalation,0)</f>
        <v>0</v>
      </c>
      <c r="H634" s="489">
        <f ca="1">IF(ISNUMBER('R4 Variations'!H635),+'R4 Variations'!H635*LU_Escalation,0)</f>
        <v>0</v>
      </c>
      <c r="I634" s="489">
        <f ca="1">IF(ISNUMBER('R4 Variations'!I635),+'R4 Variations'!I635*LU_Escalation,0)</f>
        <v>0</v>
      </c>
      <c r="J634" s="489">
        <f ca="1">IF(ISNUMBER('R4 Variations'!J635),+'R4 Variations'!J635*LU_Escalation,0)</f>
        <v>0</v>
      </c>
      <c r="K634" s="489">
        <f ca="1">IF(ISNUMBER('R4 Variations'!K635),+'R4 Variations'!K635*LU_Escalation,0)</f>
        <v>0</v>
      </c>
      <c r="L634" s="512" t="str">
        <f ca="1">+'R4 Variations'!L635</f>
        <v/>
      </c>
      <c r="M634" s="448" t="str">
        <f ca="1">+'R4 Variations'!M635</f>
        <v/>
      </c>
      <c r="N634" s="448" t="str">
        <f ca="1">+'R4 Variations'!N635</f>
        <v/>
      </c>
    </row>
    <row r="635" spans="1:14" x14ac:dyDescent="0.2">
      <c r="A635" s="5"/>
      <c r="B635" s="249"/>
      <c r="C635" s="383" t="str">
        <f ca="1">+'R4 Variations'!C636</f>
        <v/>
      </c>
      <c r="D635" s="489">
        <f ca="1">IF(ISNUMBER('R4 Variations'!D636),+'R4 Variations'!D636*LU_Escalation,0)</f>
        <v>0</v>
      </c>
      <c r="E635" s="820">
        <f ca="1">IF(ISNUMBER('R4 Variations'!E636),+'R4 Variations'!E636*LU_Escalation,0)</f>
        <v>0</v>
      </c>
      <c r="F635" s="489">
        <f ca="1">IF(ISNUMBER('R4 Variations'!F636),+'R4 Variations'!F636*LU_Escalation,0)</f>
        <v>0</v>
      </c>
      <c r="G635" s="489">
        <f ca="1">IF(ISNUMBER('R4 Variations'!G636),+'R4 Variations'!G636*LU_Escalation,0)</f>
        <v>0</v>
      </c>
      <c r="H635" s="489">
        <f ca="1">IF(ISNUMBER('R4 Variations'!H636),+'R4 Variations'!H636*LU_Escalation,0)</f>
        <v>0</v>
      </c>
      <c r="I635" s="489">
        <f ca="1">IF(ISNUMBER('R4 Variations'!I636),+'R4 Variations'!I636*LU_Escalation,0)</f>
        <v>0</v>
      </c>
      <c r="J635" s="489">
        <f ca="1">IF(ISNUMBER('R4 Variations'!J636),+'R4 Variations'!J636*LU_Escalation,0)</f>
        <v>0</v>
      </c>
      <c r="K635" s="489">
        <f ca="1">IF(ISNUMBER('R4 Variations'!K636),+'R4 Variations'!K636*LU_Escalation,0)</f>
        <v>0</v>
      </c>
      <c r="L635" s="512" t="str">
        <f ca="1">+'R4 Variations'!L636</f>
        <v/>
      </c>
      <c r="M635" s="448" t="str">
        <f ca="1">+'R4 Variations'!M636</f>
        <v/>
      </c>
      <c r="N635" s="448" t="str">
        <f ca="1">+'R4 Variations'!N636</f>
        <v/>
      </c>
    </row>
    <row r="636" spans="1:14" x14ac:dyDescent="0.2">
      <c r="A636" s="5"/>
      <c r="B636" s="249"/>
      <c r="C636" s="383" t="str">
        <f ca="1">+'R4 Variations'!C637</f>
        <v/>
      </c>
      <c r="D636" s="489">
        <f ca="1">IF(ISNUMBER('R4 Variations'!D637),+'R4 Variations'!D637*LU_Escalation,0)</f>
        <v>0</v>
      </c>
      <c r="E636" s="820">
        <f ca="1">IF(ISNUMBER('R4 Variations'!E637),+'R4 Variations'!E637*LU_Escalation,0)</f>
        <v>0</v>
      </c>
      <c r="F636" s="489">
        <f ca="1">IF(ISNUMBER('R4 Variations'!F637),+'R4 Variations'!F637*LU_Escalation,0)</f>
        <v>0</v>
      </c>
      <c r="G636" s="489">
        <f ca="1">IF(ISNUMBER('R4 Variations'!G637),+'R4 Variations'!G637*LU_Escalation,0)</f>
        <v>0</v>
      </c>
      <c r="H636" s="489">
        <f ca="1">IF(ISNUMBER('R4 Variations'!H637),+'R4 Variations'!H637*LU_Escalation,0)</f>
        <v>0</v>
      </c>
      <c r="I636" s="489">
        <f ca="1">IF(ISNUMBER('R4 Variations'!I637),+'R4 Variations'!I637*LU_Escalation,0)</f>
        <v>0</v>
      </c>
      <c r="J636" s="489">
        <f ca="1">IF(ISNUMBER('R4 Variations'!J637),+'R4 Variations'!J637*LU_Escalation,0)</f>
        <v>0</v>
      </c>
      <c r="K636" s="489">
        <f ca="1">IF(ISNUMBER('R4 Variations'!K637),+'R4 Variations'!K637*LU_Escalation,0)</f>
        <v>0</v>
      </c>
      <c r="L636" s="512" t="str">
        <f ca="1">+'R4 Variations'!L637</f>
        <v/>
      </c>
      <c r="M636" s="448" t="str">
        <f ca="1">+'R4 Variations'!M637</f>
        <v/>
      </c>
      <c r="N636" s="448" t="str">
        <f ca="1">+'R4 Variations'!N637</f>
        <v/>
      </c>
    </row>
    <row r="637" spans="1:14" x14ac:dyDescent="0.2">
      <c r="A637" s="5"/>
      <c r="B637" s="249"/>
      <c r="C637" s="383" t="str">
        <f ca="1">+'R4 Variations'!C638</f>
        <v/>
      </c>
      <c r="D637" s="489">
        <f ca="1">IF(ISNUMBER('R4 Variations'!D638),+'R4 Variations'!D638*LU_Escalation,0)</f>
        <v>0</v>
      </c>
      <c r="E637" s="820">
        <f ca="1">IF(ISNUMBER('R4 Variations'!E638),+'R4 Variations'!E638*LU_Escalation,0)</f>
        <v>0</v>
      </c>
      <c r="F637" s="489">
        <f ca="1">IF(ISNUMBER('R4 Variations'!F638),+'R4 Variations'!F638*LU_Escalation,0)</f>
        <v>0</v>
      </c>
      <c r="G637" s="489">
        <f ca="1">IF(ISNUMBER('R4 Variations'!G638),+'R4 Variations'!G638*LU_Escalation,0)</f>
        <v>0</v>
      </c>
      <c r="H637" s="489">
        <f ca="1">IF(ISNUMBER('R4 Variations'!H638),+'R4 Variations'!H638*LU_Escalation,0)</f>
        <v>0</v>
      </c>
      <c r="I637" s="489">
        <f ca="1">IF(ISNUMBER('R4 Variations'!I638),+'R4 Variations'!I638*LU_Escalation,0)</f>
        <v>0</v>
      </c>
      <c r="J637" s="489">
        <f ca="1">IF(ISNUMBER('R4 Variations'!J638),+'R4 Variations'!J638*LU_Escalation,0)</f>
        <v>0</v>
      </c>
      <c r="K637" s="489">
        <f ca="1">IF(ISNUMBER('R4 Variations'!K638),+'R4 Variations'!K638*LU_Escalation,0)</f>
        <v>0</v>
      </c>
      <c r="L637" s="512" t="str">
        <f ca="1">+'R4 Variations'!L638</f>
        <v/>
      </c>
      <c r="M637" s="448" t="str">
        <f ca="1">+'R4 Variations'!M638</f>
        <v/>
      </c>
      <c r="N637" s="448" t="str">
        <f ca="1">+'R4 Variations'!N638</f>
        <v/>
      </c>
    </row>
    <row r="638" spans="1:14" x14ac:dyDescent="0.2">
      <c r="A638" s="5"/>
      <c r="B638" s="249"/>
      <c r="C638" s="383" t="str">
        <f ca="1">+'R4 Variations'!C639</f>
        <v/>
      </c>
      <c r="D638" s="489">
        <f ca="1">IF(ISNUMBER('R4 Variations'!D639),+'R4 Variations'!D639*LU_Escalation,0)</f>
        <v>0</v>
      </c>
      <c r="E638" s="820">
        <f ca="1">IF(ISNUMBER('R4 Variations'!E639),+'R4 Variations'!E639*LU_Escalation,0)</f>
        <v>0</v>
      </c>
      <c r="F638" s="489">
        <f ca="1">IF(ISNUMBER('R4 Variations'!F639),+'R4 Variations'!F639*LU_Escalation,0)</f>
        <v>0</v>
      </c>
      <c r="G638" s="489">
        <f ca="1">IF(ISNUMBER('R4 Variations'!G639),+'R4 Variations'!G639*LU_Escalation,0)</f>
        <v>0</v>
      </c>
      <c r="H638" s="489">
        <f ca="1">IF(ISNUMBER('R4 Variations'!H639),+'R4 Variations'!H639*LU_Escalation,0)</f>
        <v>0</v>
      </c>
      <c r="I638" s="489">
        <f ca="1">IF(ISNUMBER('R4 Variations'!I639),+'R4 Variations'!I639*LU_Escalation,0)</f>
        <v>0</v>
      </c>
      <c r="J638" s="489">
        <f ca="1">IF(ISNUMBER('R4 Variations'!J639),+'R4 Variations'!J639*LU_Escalation,0)</f>
        <v>0</v>
      </c>
      <c r="K638" s="489">
        <f ca="1">IF(ISNUMBER('R4 Variations'!K639),+'R4 Variations'!K639*LU_Escalation,0)</f>
        <v>0</v>
      </c>
      <c r="L638" s="512" t="str">
        <f ca="1">+'R4 Variations'!L639</f>
        <v/>
      </c>
      <c r="M638" s="448" t="str">
        <f ca="1">+'R4 Variations'!M639</f>
        <v/>
      </c>
      <c r="N638" s="448" t="str">
        <f ca="1">+'R4 Variations'!N639</f>
        <v/>
      </c>
    </row>
    <row r="639" spans="1:14" x14ac:dyDescent="0.2">
      <c r="A639" s="5"/>
      <c r="B639" s="249"/>
      <c r="C639" s="383" t="str">
        <f ca="1">+'R4 Variations'!C640</f>
        <v/>
      </c>
      <c r="D639" s="489">
        <f ca="1">IF(ISNUMBER('R4 Variations'!D640),+'R4 Variations'!D640*LU_Escalation,0)</f>
        <v>0</v>
      </c>
      <c r="E639" s="820">
        <f ca="1">IF(ISNUMBER('R4 Variations'!E640),+'R4 Variations'!E640*LU_Escalation,0)</f>
        <v>0</v>
      </c>
      <c r="F639" s="489">
        <f ca="1">IF(ISNUMBER('R4 Variations'!F640),+'R4 Variations'!F640*LU_Escalation,0)</f>
        <v>0</v>
      </c>
      <c r="G639" s="489">
        <f ca="1">IF(ISNUMBER('R4 Variations'!G640),+'R4 Variations'!G640*LU_Escalation,0)</f>
        <v>0</v>
      </c>
      <c r="H639" s="489">
        <f ca="1">IF(ISNUMBER('R4 Variations'!H640),+'R4 Variations'!H640*LU_Escalation,0)</f>
        <v>0</v>
      </c>
      <c r="I639" s="489">
        <f ca="1">IF(ISNUMBER('R4 Variations'!I640),+'R4 Variations'!I640*LU_Escalation,0)</f>
        <v>0</v>
      </c>
      <c r="J639" s="489">
        <f ca="1">IF(ISNUMBER('R4 Variations'!J640),+'R4 Variations'!J640*LU_Escalation,0)</f>
        <v>0</v>
      </c>
      <c r="K639" s="489">
        <f ca="1">IF(ISNUMBER('R4 Variations'!K640),+'R4 Variations'!K640*LU_Escalation,0)</f>
        <v>0</v>
      </c>
      <c r="L639" s="512" t="str">
        <f ca="1">+'R4 Variations'!L640</f>
        <v/>
      </c>
      <c r="M639" s="448" t="str">
        <f ca="1">+'R4 Variations'!M640</f>
        <v/>
      </c>
      <c r="N639" s="448" t="str">
        <f ca="1">+'R4 Variations'!N640</f>
        <v/>
      </c>
    </row>
    <row r="640" spans="1:14" x14ac:dyDescent="0.2">
      <c r="A640" s="5"/>
      <c r="B640" s="249"/>
      <c r="C640" s="383" t="str">
        <f ca="1">+'R4 Variations'!C641</f>
        <v/>
      </c>
      <c r="D640" s="489">
        <f ca="1">IF(ISNUMBER('R4 Variations'!D641),+'R4 Variations'!D641*LU_Escalation,0)</f>
        <v>0</v>
      </c>
      <c r="E640" s="820">
        <f ca="1">IF(ISNUMBER('R4 Variations'!E641),+'R4 Variations'!E641*LU_Escalation,0)</f>
        <v>0</v>
      </c>
      <c r="F640" s="489">
        <f ca="1">IF(ISNUMBER('R4 Variations'!F641),+'R4 Variations'!F641*LU_Escalation,0)</f>
        <v>0</v>
      </c>
      <c r="G640" s="489">
        <f ca="1">IF(ISNUMBER('R4 Variations'!G641),+'R4 Variations'!G641*LU_Escalation,0)</f>
        <v>0</v>
      </c>
      <c r="H640" s="489">
        <f ca="1">IF(ISNUMBER('R4 Variations'!H641),+'R4 Variations'!H641*LU_Escalation,0)</f>
        <v>0</v>
      </c>
      <c r="I640" s="489">
        <f ca="1">IF(ISNUMBER('R4 Variations'!I641),+'R4 Variations'!I641*LU_Escalation,0)</f>
        <v>0</v>
      </c>
      <c r="J640" s="489">
        <f ca="1">IF(ISNUMBER('R4 Variations'!J641),+'R4 Variations'!J641*LU_Escalation,0)</f>
        <v>0</v>
      </c>
      <c r="K640" s="489">
        <f ca="1">IF(ISNUMBER('R4 Variations'!K641),+'R4 Variations'!K641*LU_Escalation,0)</f>
        <v>0</v>
      </c>
      <c r="L640" s="512" t="str">
        <f ca="1">+'R4 Variations'!L641</f>
        <v/>
      </c>
      <c r="M640" s="448" t="str">
        <f ca="1">+'R4 Variations'!M641</f>
        <v/>
      </c>
      <c r="N640" s="448" t="str">
        <f ca="1">+'R4 Variations'!N641</f>
        <v/>
      </c>
    </row>
    <row r="641" spans="1:14" x14ac:dyDescent="0.2">
      <c r="A641" s="5"/>
      <c r="B641" s="249"/>
      <c r="C641" s="383" t="str">
        <f ca="1">+'R4 Variations'!C642</f>
        <v/>
      </c>
      <c r="D641" s="489">
        <f ca="1">IF(ISNUMBER('R4 Variations'!D642),+'R4 Variations'!D642*LU_Escalation,0)</f>
        <v>0</v>
      </c>
      <c r="E641" s="820">
        <f ca="1">IF(ISNUMBER('R4 Variations'!E642),+'R4 Variations'!E642*LU_Escalation,0)</f>
        <v>0</v>
      </c>
      <c r="F641" s="489">
        <f ca="1">IF(ISNUMBER('R4 Variations'!F642),+'R4 Variations'!F642*LU_Escalation,0)</f>
        <v>0</v>
      </c>
      <c r="G641" s="489">
        <f ca="1">IF(ISNUMBER('R4 Variations'!G642),+'R4 Variations'!G642*LU_Escalation,0)</f>
        <v>0</v>
      </c>
      <c r="H641" s="489">
        <f ca="1">IF(ISNUMBER('R4 Variations'!H642),+'R4 Variations'!H642*LU_Escalation,0)</f>
        <v>0</v>
      </c>
      <c r="I641" s="489">
        <f ca="1">IF(ISNUMBER('R4 Variations'!I642),+'R4 Variations'!I642*LU_Escalation,0)</f>
        <v>0</v>
      </c>
      <c r="J641" s="489">
        <f ca="1">IF(ISNUMBER('R4 Variations'!J642),+'R4 Variations'!J642*LU_Escalation,0)</f>
        <v>0</v>
      </c>
      <c r="K641" s="489">
        <f ca="1">IF(ISNUMBER('R4 Variations'!K642),+'R4 Variations'!K642*LU_Escalation,0)</f>
        <v>0</v>
      </c>
      <c r="L641" s="512" t="str">
        <f ca="1">+'R4 Variations'!L642</f>
        <v/>
      </c>
      <c r="M641" s="448" t="str">
        <f ca="1">+'R4 Variations'!M642</f>
        <v/>
      </c>
      <c r="N641" s="448" t="str">
        <f ca="1">+'R4 Variations'!N642</f>
        <v/>
      </c>
    </row>
    <row r="642" spans="1:14" x14ac:dyDescent="0.2">
      <c r="A642" s="5"/>
      <c r="B642" s="249"/>
      <c r="C642" s="383" t="str">
        <f ca="1">+'R4 Variations'!C643</f>
        <v/>
      </c>
      <c r="D642" s="489">
        <f ca="1">IF(ISNUMBER('R4 Variations'!D643),+'R4 Variations'!D643*LU_Escalation,0)</f>
        <v>0</v>
      </c>
      <c r="E642" s="820">
        <f ca="1">IF(ISNUMBER('R4 Variations'!E643),+'R4 Variations'!E643*LU_Escalation,0)</f>
        <v>0</v>
      </c>
      <c r="F642" s="489">
        <f ca="1">IF(ISNUMBER('R4 Variations'!F643),+'R4 Variations'!F643*LU_Escalation,0)</f>
        <v>0</v>
      </c>
      <c r="G642" s="489">
        <f ca="1">IF(ISNUMBER('R4 Variations'!G643),+'R4 Variations'!G643*LU_Escalation,0)</f>
        <v>0</v>
      </c>
      <c r="H642" s="489">
        <f ca="1">IF(ISNUMBER('R4 Variations'!H643),+'R4 Variations'!H643*LU_Escalation,0)</f>
        <v>0</v>
      </c>
      <c r="I642" s="489">
        <f ca="1">IF(ISNUMBER('R4 Variations'!I643),+'R4 Variations'!I643*LU_Escalation,0)</f>
        <v>0</v>
      </c>
      <c r="J642" s="489">
        <f ca="1">IF(ISNUMBER('R4 Variations'!J643),+'R4 Variations'!J643*LU_Escalation,0)</f>
        <v>0</v>
      </c>
      <c r="K642" s="489">
        <f ca="1">IF(ISNUMBER('R4 Variations'!K643),+'R4 Variations'!K643*LU_Escalation,0)</f>
        <v>0</v>
      </c>
      <c r="L642" s="512" t="str">
        <f ca="1">+'R4 Variations'!L643</f>
        <v/>
      </c>
      <c r="M642" s="448" t="str">
        <f ca="1">+'R4 Variations'!M643</f>
        <v/>
      </c>
      <c r="N642" s="448" t="str">
        <f ca="1">+'R4 Variations'!N643</f>
        <v/>
      </c>
    </row>
    <row r="643" spans="1:14" x14ac:dyDescent="0.2">
      <c r="A643" s="5"/>
      <c r="B643" s="249"/>
      <c r="C643" s="15"/>
      <c r="D643" s="489"/>
      <c r="E643" s="505"/>
      <c r="F643" s="489"/>
      <c r="G643" s="490"/>
      <c r="H643" s="490"/>
      <c r="I643" s="490"/>
      <c r="J643" s="490"/>
      <c r="K643" s="505"/>
      <c r="L643" s="512"/>
      <c r="M643" s="448"/>
      <c r="N643" s="448"/>
    </row>
    <row r="644" spans="1:14" x14ac:dyDescent="0.2">
      <c r="A644" s="5"/>
      <c r="B644" s="249" t="str">
        <f ca="1">+'I-4 History'!B480</f>
        <v>A-29</v>
      </c>
      <c r="C644" s="261" t="str">
        <f ca="1">+'I-4 History'!C480</f>
        <v>WHS</v>
      </c>
      <c r="D644" s="489"/>
      <c r="E644" s="505"/>
      <c r="F644" s="489"/>
      <c r="G644" s="490"/>
      <c r="H644" s="490"/>
      <c r="I644" s="490"/>
      <c r="J644" s="490"/>
      <c r="K644" s="505"/>
      <c r="L644" s="512"/>
      <c r="M644" s="448"/>
      <c r="N644" s="448"/>
    </row>
    <row r="645" spans="1:14" x14ac:dyDescent="0.2">
      <c r="A645" s="5"/>
      <c r="B645" s="249"/>
      <c r="C645" s="383" t="str">
        <f ca="1">+'R4 Variations'!C646</f>
        <v>Step Change</v>
      </c>
      <c r="D645" s="489">
        <f ca="1">IF(ISNUMBER('R4 Variations'!D646),+'R4 Variations'!D646*LU_Escalation,0)</f>
        <v>0</v>
      </c>
      <c r="E645" s="820">
        <f ca="1">IF(ISNUMBER('R4 Variations'!E646),+'R4 Variations'!E646*LU_Escalation,0)</f>
        <v>0</v>
      </c>
      <c r="F645" s="489">
        <f ca="1">IF(ISNUMBER('R4 Variations'!F646),+'R4 Variations'!F646*LU_Escalation,0)</f>
        <v>0</v>
      </c>
      <c r="G645" s="489">
        <f ca="1">IF(ISNUMBER('R4 Variations'!G646),+'R4 Variations'!G646*LU_Escalation,0)</f>
        <v>0</v>
      </c>
      <c r="H645" s="489">
        <f ca="1">IF(ISNUMBER('R4 Variations'!H646),+'R4 Variations'!H646*LU_Escalation,0)</f>
        <v>0</v>
      </c>
      <c r="I645" s="489">
        <f ca="1">IF(ISNUMBER('R4 Variations'!I646),+'R4 Variations'!I646*LU_Escalation,0)</f>
        <v>0</v>
      </c>
      <c r="J645" s="489">
        <f ca="1">IF(ISNUMBER('R4 Variations'!J646),+'R4 Variations'!J646*LU_Escalation,0)</f>
        <v>0</v>
      </c>
      <c r="K645" s="489">
        <f ca="1">IF(ISNUMBER('R4 Variations'!K646),+'R4 Variations'!K646*LU_Escalation,0)</f>
        <v>0</v>
      </c>
      <c r="L645" s="512">
        <f ca="1">+'R4 Variations'!L646</f>
        <v>0</v>
      </c>
      <c r="M645" s="448">
        <f ca="1">+'R4 Variations'!M646</f>
        <v>0</v>
      </c>
      <c r="N645" s="448">
        <f ca="1">+'R4 Variations'!N646</f>
        <v>0</v>
      </c>
    </row>
    <row r="646" spans="1:14" x14ac:dyDescent="0.2">
      <c r="A646" s="5"/>
      <c r="B646" s="249"/>
      <c r="C646" s="383" t="str">
        <f ca="1">+'R4 Variations'!C647</f>
        <v/>
      </c>
      <c r="D646" s="489">
        <f ca="1">IF(ISNUMBER('R4 Variations'!D647),+'R4 Variations'!D647*LU_Escalation,0)</f>
        <v>0</v>
      </c>
      <c r="E646" s="820">
        <f ca="1">IF(ISNUMBER('R4 Variations'!E647),+'R4 Variations'!E647*LU_Escalation,0)</f>
        <v>0</v>
      </c>
      <c r="F646" s="489">
        <f ca="1">IF(ISNUMBER('R4 Variations'!F647),+'R4 Variations'!F647*LU_Escalation,0)</f>
        <v>0</v>
      </c>
      <c r="G646" s="489">
        <f ca="1">IF(ISNUMBER('R4 Variations'!G647),+'R4 Variations'!G647*LU_Escalation,0)</f>
        <v>0</v>
      </c>
      <c r="H646" s="489">
        <f ca="1">IF(ISNUMBER('R4 Variations'!H647),+'R4 Variations'!H647*LU_Escalation,0)</f>
        <v>0</v>
      </c>
      <c r="I646" s="489">
        <f ca="1">IF(ISNUMBER('R4 Variations'!I647),+'R4 Variations'!I647*LU_Escalation,0)</f>
        <v>0</v>
      </c>
      <c r="J646" s="489">
        <f ca="1">IF(ISNUMBER('R4 Variations'!J647),+'R4 Variations'!J647*LU_Escalation,0)</f>
        <v>0</v>
      </c>
      <c r="K646" s="489">
        <f ca="1">IF(ISNUMBER('R4 Variations'!K647),+'R4 Variations'!K647*LU_Escalation,0)</f>
        <v>0</v>
      </c>
      <c r="L646" s="512" t="str">
        <f ca="1">+'R4 Variations'!L647</f>
        <v/>
      </c>
      <c r="M646" s="448" t="str">
        <f ca="1">+'R4 Variations'!M647</f>
        <v/>
      </c>
      <c r="N646" s="448" t="str">
        <f ca="1">+'R4 Variations'!N647</f>
        <v/>
      </c>
    </row>
    <row r="647" spans="1:14" x14ac:dyDescent="0.2">
      <c r="A647" s="5"/>
      <c r="B647" s="249"/>
      <c r="C647" s="383" t="str">
        <f ca="1">+'R4 Variations'!C648</f>
        <v/>
      </c>
      <c r="D647" s="489">
        <f ca="1">IF(ISNUMBER('R4 Variations'!D648),+'R4 Variations'!D648*LU_Escalation,0)</f>
        <v>0</v>
      </c>
      <c r="E647" s="820">
        <f ca="1">IF(ISNUMBER('R4 Variations'!E648),+'R4 Variations'!E648*LU_Escalation,0)</f>
        <v>0</v>
      </c>
      <c r="F647" s="489">
        <f ca="1">IF(ISNUMBER('R4 Variations'!F648),+'R4 Variations'!F648*LU_Escalation,0)</f>
        <v>0</v>
      </c>
      <c r="G647" s="489">
        <f ca="1">IF(ISNUMBER('R4 Variations'!G648),+'R4 Variations'!G648*LU_Escalation,0)</f>
        <v>0</v>
      </c>
      <c r="H647" s="489">
        <f ca="1">IF(ISNUMBER('R4 Variations'!H648),+'R4 Variations'!H648*LU_Escalation,0)</f>
        <v>0</v>
      </c>
      <c r="I647" s="489">
        <f ca="1">IF(ISNUMBER('R4 Variations'!I648),+'R4 Variations'!I648*LU_Escalation,0)</f>
        <v>0</v>
      </c>
      <c r="J647" s="489">
        <f ca="1">IF(ISNUMBER('R4 Variations'!J648),+'R4 Variations'!J648*LU_Escalation,0)</f>
        <v>0</v>
      </c>
      <c r="K647" s="489">
        <f ca="1">IF(ISNUMBER('R4 Variations'!K648),+'R4 Variations'!K648*LU_Escalation,0)</f>
        <v>0</v>
      </c>
      <c r="L647" s="512" t="str">
        <f ca="1">+'R4 Variations'!L648</f>
        <v/>
      </c>
      <c r="M647" s="448" t="str">
        <f ca="1">+'R4 Variations'!M648</f>
        <v/>
      </c>
      <c r="N647" s="448" t="str">
        <f ca="1">+'R4 Variations'!N648</f>
        <v/>
      </c>
    </row>
    <row r="648" spans="1:14" x14ac:dyDescent="0.2">
      <c r="A648" s="5"/>
      <c r="B648" s="249"/>
      <c r="C648" s="383" t="str">
        <f ca="1">+'R4 Variations'!C649</f>
        <v/>
      </c>
      <c r="D648" s="489">
        <f ca="1">IF(ISNUMBER('R4 Variations'!D649),+'R4 Variations'!D649*LU_Escalation,0)</f>
        <v>0</v>
      </c>
      <c r="E648" s="820">
        <f ca="1">IF(ISNUMBER('R4 Variations'!E649),+'R4 Variations'!E649*LU_Escalation,0)</f>
        <v>0</v>
      </c>
      <c r="F648" s="489">
        <f ca="1">IF(ISNUMBER('R4 Variations'!F649),+'R4 Variations'!F649*LU_Escalation,0)</f>
        <v>0</v>
      </c>
      <c r="G648" s="489">
        <f ca="1">IF(ISNUMBER('R4 Variations'!G649),+'R4 Variations'!G649*LU_Escalation,0)</f>
        <v>0</v>
      </c>
      <c r="H648" s="489">
        <f ca="1">IF(ISNUMBER('R4 Variations'!H649),+'R4 Variations'!H649*LU_Escalation,0)</f>
        <v>0</v>
      </c>
      <c r="I648" s="489">
        <f ca="1">IF(ISNUMBER('R4 Variations'!I649),+'R4 Variations'!I649*LU_Escalation,0)</f>
        <v>0</v>
      </c>
      <c r="J648" s="489">
        <f ca="1">IF(ISNUMBER('R4 Variations'!J649),+'R4 Variations'!J649*LU_Escalation,0)</f>
        <v>0</v>
      </c>
      <c r="K648" s="489">
        <f ca="1">IF(ISNUMBER('R4 Variations'!K649),+'R4 Variations'!K649*LU_Escalation,0)</f>
        <v>0</v>
      </c>
      <c r="L648" s="512" t="str">
        <f ca="1">+'R4 Variations'!L649</f>
        <v/>
      </c>
      <c r="M648" s="448" t="str">
        <f ca="1">+'R4 Variations'!M649</f>
        <v/>
      </c>
      <c r="N648" s="448" t="str">
        <f ca="1">+'R4 Variations'!N649</f>
        <v/>
      </c>
    </row>
    <row r="649" spans="1:14" x14ac:dyDescent="0.2">
      <c r="A649" s="5"/>
      <c r="B649" s="249"/>
      <c r="C649" s="383" t="str">
        <f ca="1">+'R4 Variations'!C650</f>
        <v/>
      </c>
      <c r="D649" s="489">
        <f ca="1">IF(ISNUMBER('R4 Variations'!D650),+'R4 Variations'!D650*LU_Escalation,0)</f>
        <v>0</v>
      </c>
      <c r="E649" s="820">
        <f ca="1">IF(ISNUMBER('R4 Variations'!E650),+'R4 Variations'!E650*LU_Escalation,0)</f>
        <v>0</v>
      </c>
      <c r="F649" s="489">
        <f ca="1">IF(ISNUMBER('R4 Variations'!F650),+'R4 Variations'!F650*LU_Escalation,0)</f>
        <v>0</v>
      </c>
      <c r="G649" s="489">
        <f ca="1">IF(ISNUMBER('R4 Variations'!G650),+'R4 Variations'!G650*LU_Escalation,0)</f>
        <v>0</v>
      </c>
      <c r="H649" s="489">
        <f ca="1">IF(ISNUMBER('R4 Variations'!H650),+'R4 Variations'!H650*LU_Escalation,0)</f>
        <v>0</v>
      </c>
      <c r="I649" s="489">
        <f ca="1">IF(ISNUMBER('R4 Variations'!I650),+'R4 Variations'!I650*LU_Escalation,0)</f>
        <v>0</v>
      </c>
      <c r="J649" s="489">
        <f ca="1">IF(ISNUMBER('R4 Variations'!J650),+'R4 Variations'!J650*LU_Escalation,0)</f>
        <v>0</v>
      </c>
      <c r="K649" s="489">
        <f ca="1">IF(ISNUMBER('R4 Variations'!K650),+'R4 Variations'!K650*LU_Escalation,0)</f>
        <v>0</v>
      </c>
      <c r="L649" s="512" t="str">
        <f ca="1">+'R4 Variations'!L650</f>
        <v/>
      </c>
      <c r="M649" s="448" t="str">
        <f ca="1">+'R4 Variations'!M650</f>
        <v/>
      </c>
      <c r="N649" s="448" t="str">
        <f ca="1">+'R4 Variations'!N650</f>
        <v/>
      </c>
    </row>
    <row r="650" spans="1:14" x14ac:dyDescent="0.2">
      <c r="B650" s="249"/>
      <c r="C650" s="383" t="str">
        <f ca="1">+'R4 Variations'!C651</f>
        <v/>
      </c>
      <c r="D650" s="489">
        <f ca="1">IF(ISNUMBER('R4 Variations'!D651),+'R4 Variations'!D651*LU_Escalation,0)</f>
        <v>0</v>
      </c>
      <c r="E650" s="820">
        <f ca="1">IF(ISNUMBER('R4 Variations'!E651),+'R4 Variations'!E651*LU_Escalation,0)</f>
        <v>0</v>
      </c>
      <c r="F650" s="489">
        <f ca="1">IF(ISNUMBER('R4 Variations'!F651),+'R4 Variations'!F651*LU_Escalation,0)</f>
        <v>0</v>
      </c>
      <c r="G650" s="489">
        <f ca="1">IF(ISNUMBER('R4 Variations'!G651),+'R4 Variations'!G651*LU_Escalation,0)</f>
        <v>0</v>
      </c>
      <c r="H650" s="489">
        <f ca="1">IF(ISNUMBER('R4 Variations'!H651),+'R4 Variations'!H651*LU_Escalation,0)</f>
        <v>0</v>
      </c>
      <c r="I650" s="489">
        <f ca="1">IF(ISNUMBER('R4 Variations'!I651),+'R4 Variations'!I651*LU_Escalation,0)</f>
        <v>0</v>
      </c>
      <c r="J650" s="489">
        <f ca="1">IF(ISNUMBER('R4 Variations'!J651),+'R4 Variations'!J651*LU_Escalation,0)</f>
        <v>0</v>
      </c>
      <c r="K650" s="489">
        <f ca="1">IF(ISNUMBER('R4 Variations'!K651),+'R4 Variations'!K651*LU_Escalation,0)</f>
        <v>0</v>
      </c>
      <c r="L650" s="512" t="str">
        <f ca="1">+'R4 Variations'!L651</f>
        <v/>
      </c>
      <c r="M650" s="448" t="str">
        <f ca="1">+'R4 Variations'!M651</f>
        <v/>
      </c>
      <c r="N650" s="448" t="str">
        <f ca="1">+'R4 Variations'!N651</f>
        <v/>
      </c>
    </row>
    <row r="651" spans="1:14" x14ac:dyDescent="0.2">
      <c r="B651" s="249"/>
      <c r="C651" s="383" t="str">
        <f ca="1">+'R4 Variations'!C652</f>
        <v/>
      </c>
      <c r="D651" s="489">
        <f ca="1">IF(ISNUMBER('R4 Variations'!D652),+'R4 Variations'!D652*LU_Escalation,0)</f>
        <v>0</v>
      </c>
      <c r="E651" s="820">
        <f ca="1">IF(ISNUMBER('R4 Variations'!E652),+'R4 Variations'!E652*LU_Escalation,0)</f>
        <v>0</v>
      </c>
      <c r="F651" s="489">
        <f ca="1">IF(ISNUMBER('R4 Variations'!F652),+'R4 Variations'!F652*LU_Escalation,0)</f>
        <v>0</v>
      </c>
      <c r="G651" s="489">
        <f ca="1">IF(ISNUMBER('R4 Variations'!G652),+'R4 Variations'!G652*LU_Escalation,0)</f>
        <v>0</v>
      </c>
      <c r="H651" s="489">
        <f ca="1">IF(ISNUMBER('R4 Variations'!H652),+'R4 Variations'!H652*LU_Escalation,0)</f>
        <v>0</v>
      </c>
      <c r="I651" s="489">
        <f ca="1">IF(ISNUMBER('R4 Variations'!I652),+'R4 Variations'!I652*LU_Escalation,0)</f>
        <v>0</v>
      </c>
      <c r="J651" s="489">
        <f ca="1">IF(ISNUMBER('R4 Variations'!J652),+'R4 Variations'!J652*LU_Escalation,0)</f>
        <v>0</v>
      </c>
      <c r="K651" s="489">
        <f ca="1">IF(ISNUMBER('R4 Variations'!K652),+'R4 Variations'!K652*LU_Escalation,0)</f>
        <v>0</v>
      </c>
      <c r="L651" s="512" t="str">
        <f ca="1">+'R4 Variations'!L652</f>
        <v/>
      </c>
      <c r="M651" s="448" t="str">
        <f ca="1">+'R4 Variations'!M652</f>
        <v/>
      </c>
      <c r="N651" s="448" t="str">
        <f ca="1">+'R4 Variations'!N652</f>
        <v/>
      </c>
    </row>
    <row r="652" spans="1:14" x14ac:dyDescent="0.2">
      <c r="B652" s="249"/>
      <c r="C652" s="383" t="str">
        <f ca="1">+'R4 Variations'!C653</f>
        <v/>
      </c>
      <c r="D652" s="489">
        <f ca="1">IF(ISNUMBER('R4 Variations'!D653),+'R4 Variations'!D653*LU_Escalation,0)</f>
        <v>0</v>
      </c>
      <c r="E652" s="820">
        <f ca="1">IF(ISNUMBER('R4 Variations'!E653),+'R4 Variations'!E653*LU_Escalation,0)</f>
        <v>0</v>
      </c>
      <c r="F652" s="489">
        <f ca="1">IF(ISNUMBER('R4 Variations'!F653),+'R4 Variations'!F653*LU_Escalation,0)</f>
        <v>0</v>
      </c>
      <c r="G652" s="489">
        <f ca="1">IF(ISNUMBER('R4 Variations'!G653),+'R4 Variations'!G653*LU_Escalation,0)</f>
        <v>0</v>
      </c>
      <c r="H652" s="489">
        <f ca="1">IF(ISNUMBER('R4 Variations'!H653),+'R4 Variations'!H653*LU_Escalation,0)</f>
        <v>0</v>
      </c>
      <c r="I652" s="489">
        <f ca="1">IF(ISNUMBER('R4 Variations'!I653),+'R4 Variations'!I653*LU_Escalation,0)</f>
        <v>0</v>
      </c>
      <c r="J652" s="489">
        <f ca="1">IF(ISNUMBER('R4 Variations'!J653),+'R4 Variations'!J653*LU_Escalation,0)</f>
        <v>0</v>
      </c>
      <c r="K652" s="489">
        <f ca="1">IF(ISNUMBER('R4 Variations'!K653),+'R4 Variations'!K653*LU_Escalation,0)</f>
        <v>0</v>
      </c>
      <c r="L652" s="512" t="str">
        <f ca="1">+'R4 Variations'!L653</f>
        <v/>
      </c>
      <c r="M652" s="448" t="str">
        <f ca="1">+'R4 Variations'!M653</f>
        <v/>
      </c>
      <c r="N652" s="448" t="str">
        <f ca="1">+'R4 Variations'!N653</f>
        <v/>
      </c>
    </row>
    <row r="653" spans="1:14" x14ac:dyDescent="0.2">
      <c r="B653" s="249"/>
      <c r="C653" s="383" t="str">
        <f ca="1">+'R4 Variations'!C654</f>
        <v/>
      </c>
      <c r="D653" s="489">
        <f ca="1">IF(ISNUMBER('R4 Variations'!D654),+'R4 Variations'!D654*LU_Escalation,0)</f>
        <v>0</v>
      </c>
      <c r="E653" s="820">
        <f ca="1">IF(ISNUMBER('R4 Variations'!E654),+'R4 Variations'!E654*LU_Escalation,0)</f>
        <v>0</v>
      </c>
      <c r="F653" s="489">
        <f ca="1">IF(ISNUMBER('R4 Variations'!F654),+'R4 Variations'!F654*LU_Escalation,0)</f>
        <v>0</v>
      </c>
      <c r="G653" s="489">
        <f ca="1">IF(ISNUMBER('R4 Variations'!G654),+'R4 Variations'!G654*LU_Escalation,0)</f>
        <v>0</v>
      </c>
      <c r="H653" s="489">
        <f ca="1">IF(ISNUMBER('R4 Variations'!H654),+'R4 Variations'!H654*LU_Escalation,0)</f>
        <v>0</v>
      </c>
      <c r="I653" s="489">
        <f ca="1">IF(ISNUMBER('R4 Variations'!I654),+'R4 Variations'!I654*LU_Escalation,0)</f>
        <v>0</v>
      </c>
      <c r="J653" s="489">
        <f ca="1">IF(ISNUMBER('R4 Variations'!J654),+'R4 Variations'!J654*LU_Escalation,0)</f>
        <v>0</v>
      </c>
      <c r="K653" s="489">
        <f ca="1">IF(ISNUMBER('R4 Variations'!K654),+'R4 Variations'!K654*LU_Escalation,0)</f>
        <v>0</v>
      </c>
      <c r="L653" s="512" t="str">
        <f ca="1">+'R4 Variations'!L654</f>
        <v/>
      </c>
      <c r="M653" s="448" t="str">
        <f ca="1">+'R4 Variations'!M654</f>
        <v/>
      </c>
      <c r="N653" s="448" t="str">
        <f ca="1">+'R4 Variations'!N654</f>
        <v/>
      </c>
    </row>
    <row r="654" spans="1:14" x14ac:dyDescent="0.2">
      <c r="B654" s="249"/>
      <c r="C654" s="383" t="str">
        <f ca="1">+'R4 Variations'!C655</f>
        <v/>
      </c>
      <c r="D654" s="489">
        <f ca="1">IF(ISNUMBER('R4 Variations'!D655),+'R4 Variations'!D655*LU_Escalation,0)</f>
        <v>0</v>
      </c>
      <c r="E654" s="820">
        <f ca="1">IF(ISNUMBER('R4 Variations'!E655),+'R4 Variations'!E655*LU_Escalation,0)</f>
        <v>0</v>
      </c>
      <c r="F654" s="489">
        <f ca="1">IF(ISNUMBER('R4 Variations'!F655),+'R4 Variations'!F655*LU_Escalation,0)</f>
        <v>0</v>
      </c>
      <c r="G654" s="489">
        <f ca="1">IF(ISNUMBER('R4 Variations'!G655),+'R4 Variations'!G655*LU_Escalation,0)</f>
        <v>0</v>
      </c>
      <c r="H654" s="489">
        <f ca="1">IF(ISNUMBER('R4 Variations'!H655),+'R4 Variations'!H655*LU_Escalation,0)</f>
        <v>0</v>
      </c>
      <c r="I654" s="489">
        <f ca="1">IF(ISNUMBER('R4 Variations'!I655),+'R4 Variations'!I655*LU_Escalation,0)</f>
        <v>0</v>
      </c>
      <c r="J654" s="489">
        <f ca="1">IF(ISNUMBER('R4 Variations'!J655),+'R4 Variations'!J655*LU_Escalation,0)</f>
        <v>0</v>
      </c>
      <c r="K654" s="489">
        <f ca="1">IF(ISNUMBER('R4 Variations'!K655),+'R4 Variations'!K655*LU_Escalation,0)</f>
        <v>0</v>
      </c>
      <c r="L654" s="512" t="str">
        <f ca="1">+'R4 Variations'!L655</f>
        <v/>
      </c>
      <c r="M654" s="448" t="str">
        <f ca="1">+'R4 Variations'!M655</f>
        <v/>
      </c>
      <c r="N654" s="448" t="str">
        <f ca="1">+'R4 Variations'!N655</f>
        <v/>
      </c>
    </row>
    <row r="655" spans="1:14" x14ac:dyDescent="0.2">
      <c r="B655" s="249"/>
      <c r="C655" s="12"/>
      <c r="D655" s="489"/>
      <c r="E655" s="505"/>
      <c r="F655" s="489"/>
      <c r="G655" s="490"/>
      <c r="H655" s="490"/>
      <c r="I655" s="490"/>
      <c r="J655" s="490"/>
      <c r="K655" s="505"/>
      <c r="L655" s="512"/>
      <c r="M655" s="448"/>
      <c r="N655" s="448"/>
    </row>
    <row r="656" spans="1:14" x14ac:dyDescent="0.2">
      <c r="A656" s="5"/>
      <c r="B656" s="249" t="str">
        <f ca="1">+'I-4 History'!B489</f>
        <v>A-30</v>
      </c>
      <c r="C656" s="14" t="str">
        <f ca="1">+'I-4 History'!C489</f>
        <v>Environment</v>
      </c>
      <c r="D656" s="489"/>
      <c r="E656" s="505"/>
      <c r="F656" s="489"/>
      <c r="G656" s="490"/>
      <c r="H656" s="490"/>
      <c r="I656" s="490"/>
      <c r="J656" s="490"/>
      <c r="K656" s="505"/>
      <c r="L656" s="512"/>
      <c r="M656" s="448"/>
      <c r="N656" s="448"/>
    </row>
    <row r="657" spans="1:14" x14ac:dyDescent="0.2">
      <c r="A657" s="5"/>
      <c r="B657" s="249"/>
      <c r="C657" s="383" t="str">
        <f ca="1">+'R4 Variations'!C658</f>
        <v>Step Change</v>
      </c>
      <c r="D657" s="489">
        <f ca="1">IF(ISNUMBER('R4 Variations'!D658),+'R4 Variations'!D658*LU_Escalation,0)</f>
        <v>0</v>
      </c>
      <c r="E657" s="820">
        <f ca="1">IF(ISNUMBER('R4 Variations'!E658),+'R4 Variations'!E658*LU_Escalation,0)</f>
        <v>0</v>
      </c>
      <c r="F657" s="489">
        <f ca="1">IF(ISNUMBER('R4 Variations'!F658),+'R4 Variations'!F658*LU_Escalation,0)</f>
        <v>0</v>
      </c>
      <c r="G657" s="489">
        <f ca="1">IF(ISNUMBER('R4 Variations'!G658),+'R4 Variations'!G658*LU_Escalation,0)</f>
        <v>0</v>
      </c>
      <c r="H657" s="489">
        <f ca="1">IF(ISNUMBER('R4 Variations'!H658),+'R4 Variations'!H658*LU_Escalation,0)</f>
        <v>0</v>
      </c>
      <c r="I657" s="489">
        <f ca="1">IF(ISNUMBER('R4 Variations'!I658),+'R4 Variations'!I658*LU_Escalation,0)</f>
        <v>0</v>
      </c>
      <c r="J657" s="489">
        <f ca="1">IF(ISNUMBER('R4 Variations'!J658),+'R4 Variations'!J658*LU_Escalation,0)</f>
        <v>0</v>
      </c>
      <c r="K657" s="489">
        <f ca="1">IF(ISNUMBER('R4 Variations'!K658),+'R4 Variations'!K658*LU_Escalation,0)</f>
        <v>0</v>
      </c>
      <c r="L657" s="512">
        <f ca="1">+'R4 Variations'!L658</f>
        <v>0</v>
      </c>
      <c r="M657" s="448">
        <f ca="1">+'R4 Variations'!M658</f>
        <v>0</v>
      </c>
      <c r="N657" s="448">
        <f ca="1">+'R4 Variations'!N658</f>
        <v>0</v>
      </c>
    </row>
    <row r="658" spans="1:14" x14ac:dyDescent="0.2">
      <c r="A658" s="5"/>
      <c r="B658" s="249"/>
      <c r="C658" s="383" t="str">
        <f ca="1">+'R4 Variations'!C659</f>
        <v/>
      </c>
      <c r="D658" s="489">
        <f ca="1">IF(ISNUMBER('R4 Variations'!D659),+'R4 Variations'!D659*LU_Escalation,0)</f>
        <v>0</v>
      </c>
      <c r="E658" s="820">
        <f ca="1">IF(ISNUMBER('R4 Variations'!E659),+'R4 Variations'!E659*LU_Escalation,0)</f>
        <v>0</v>
      </c>
      <c r="F658" s="489">
        <f ca="1">IF(ISNUMBER('R4 Variations'!F659),+'R4 Variations'!F659*LU_Escalation,0)</f>
        <v>0</v>
      </c>
      <c r="G658" s="489">
        <f ca="1">IF(ISNUMBER('R4 Variations'!G659),+'R4 Variations'!G659*LU_Escalation,0)</f>
        <v>0</v>
      </c>
      <c r="H658" s="489">
        <f ca="1">IF(ISNUMBER('R4 Variations'!H659),+'R4 Variations'!H659*LU_Escalation,0)</f>
        <v>0</v>
      </c>
      <c r="I658" s="489">
        <f ca="1">IF(ISNUMBER('R4 Variations'!I659),+'R4 Variations'!I659*LU_Escalation,0)</f>
        <v>0</v>
      </c>
      <c r="J658" s="489">
        <f ca="1">IF(ISNUMBER('R4 Variations'!J659),+'R4 Variations'!J659*LU_Escalation,0)</f>
        <v>0</v>
      </c>
      <c r="K658" s="489">
        <f ca="1">IF(ISNUMBER('R4 Variations'!K659),+'R4 Variations'!K659*LU_Escalation,0)</f>
        <v>0</v>
      </c>
      <c r="L658" s="512" t="str">
        <f ca="1">+'R4 Variations'!L659</f>
        <v/>
      </c>
      <c r="M658" s="448" t="str">
        <f ca="1">+'R4 Variations'!M659</f>
        <v/>
      </c>
      <c r="N658" s="448" t="str">
        <f ca="1">+'R4 Variations'!N659</f>
        <v/>
      </c>
    </row>
    <row r="659" spans="1:14" x14ac:dyDescent="0.2">
      <c r="A659" s="5"/>
      <c r="B659" s="249"/>
      <c r="C659" s="383" t="str">
        <f ca="1">+'R4 Variations'!C660</f>
        <v/>
      </c>
      <c r="D659" s="489">
        <f ca="1">IF(ISNUMBER('R4 Variations'!D660),+'R4 Variations'!D660*LU_Escalation,0)</f>
        <v>0</v>
      </c>
      <c r="E659" s="820">
        <f ca="1">IF(ISNUMBER('R4 Variations'!E660),+'R4 Variations'!E660*LU_Escalation,0)</f>
        <v>0</v>
      </c>
      <c r="F659" s="489">
        <f ca="1">IF(ISNUMBER('R4 Variations'!F660),+'R4 Variations'!F660*LU_Escalation,0)</f>
        <v>0</v>
      </c>
      <c r="G659" s="489">
        <f ca="1">IF(ISNUMBER('R4 Variations'!G660),+'R4 Variations'!G660*LU_Escalation,0)</f>
        <v>0</v>
      </c>
      <c r="H659" s="489">
        <f ca="1">IF(ISNUMBER('R4 Variations'!H660),+'R4 Variations'!H660*LU_Escalation,0)</f>
        <v>0</v>
      </c>
      <c r="I659" s="489">
        <f ca="1">IF(ISNUMBER('R4 Variations'!I660),+'R4 Variations'!I660*LU_Escalation,0)</f>
        <v>0</v>
      </c>
      <c r="J659" s="489">
        <f ca="1">IF(ISNUMBER('R4 Variations'!J660),+'R4 Variations'!J660*LU_Escalation,0)</f>
        <v>0</v>
      </c>
      <c r="K659" s="489">
        <f ca="1">IF(ISNUMBER('R4 Variations'!K660),+'R4 Variations'!K660*LU_Escalation,0)</f>
        <v>0</v>
      </c>
      <c r="L659" s="512" t="str">
        <f ca="1">+'R4 Variations'!L660</f>
        <v/>
      </c>
      <c r="M659" s="448" t="str">
        <f ca="1">+'R4 Variations'!M660</f>
        <v/>
      </c>
      <c r="N659" s="448" t="str">
        <f ca="1">+'R4 Variations'!N660</f>
        <v/>
      </c>
    </row>
    <row r="660" spans="1:14" x14ac:dyDescent="0.2">
      <c r="A660" s="5"/>
      <c r="B660" s="249"/>
      <c r="C660" s="383" t="str">
        <f ca="1">+'R4 Variations'!C661</f>
        <v/>
      </c>
      <c r="D660" s="489">
        <f ca="1">IF(ISNUMBER('R4 Variations'!D661),+'R4 Variations'!D661*LU_Escalation,0)</f>
        <v>0</v>
      </c>
      <c r="E660" s="820">
        <f ca="1">IF(ISNUMBER('R4 Variations'!E661),+'R4 Variations'!E661*LU_Escalation,0)</f>
        <v>0</v>
      </c>
      <c r="F660" s="489">
        <f ca="1">IF(ISNUMBER('R4 Variations'!F661),+'R4 Variations'!F661*LU_Escalation,0)</f>
        <v>0</v>
      </c>
      <c r="G660" s="489">
        <f ca="1">IF(ISNUMBER('R4 Variations'!G661),+'R4 Variations'!G661*LU_Escalation,0)</f>
        <v>0</v>
      </c>
      <c r="H660" s="489">
        <f ca="1">IF(ISNUMBER('R4 Variations'!H661),+'R4 Variations'!H661*LU_Escalation,0)</f>
        <v>0</v>
      </c>
      <c r="I660" s="489">
        <f ca="1">IF(ISNUMBER('R4 Variations'!I661),+'R4 Variations'!I661*LU_Escalation,0)</f>
        <v>0</v>
      </c>
      <c r="J660" s="489">
        <f ca="1">IF(ISNUMBER('R4 Variations'!J661),+'R4 Variations'!J661*LU_Escalation,0)</f>
        <v>0</v>
      </c>
      <c r="K660" s="489">
        <f ca="1">IF(ISNUMBER('R4 Variations'!K661),+'R4 Variations'!K661*LU_Escalation,0)</f>
        <v>0</v>
      </c>
      <c r="L660" s="512" t="str">
        <f ca="1">+'R4 Variations'!L661</f>
        <v/>
      </c>
      <c r="M660" s="448" t="str">
        <f ca="1">+'R4 Variations'!M661</f>
        <v/>
      </c>
      <c r="N660" s="448" t="str">
        <f ca="1">+'R4 Variations'!N661</f>
        <v/>
      </c>
    </row>
    <row r="661" spans="1:14" x14ac:dyDescent="0.2">
      <c r="A661" s="5"/>
      <c r="B661" s="249"/>
      <c r="C661" s="383" t="str">
        <f ca="1">+'R4 Variations'!C662</f>
        <v/>
      </c>
      <c r="D661" s="489">
        <f ca="1">IF(ISNUMBER('R4 Variations'!D662),+'R4 Variations'!D662*LU_Escalation,0)</f>
        <v>0</v>
      </c>
      <c r="E661" s="820">
        <f ca="1">IF(ISNUMBER('R4 Variations'!E662),+'R4 Variations'!E662*LU_Escalation,0)</f>
        <v>0</v>
      </c>
      <c r="F661" s="489">
        <f ca="1">IF(ISNUMBER('R4 Variations'!F662),+'R4 Variations'!F662*LU_Escalation,0)</f>
        <v>0</v>
      </c>
      <c r="G661" s="489">
        <f ca="1">IF(ISNUMBER('R4 Variations'!G662),+'R4 Variations'!G662*LU_Escalation,0)</f>
        <v>0</v>
      </c>
      <c r="H661" s="489">
        <f ca="1">IF(ISNUMBER('R4 Variations'!H662),+'R4 Variations'!H662*LU_Escalation,0)</f>
        <v>0</v>
      </c>
      <c r="I661" s="489">
        <f ca="1">IF(ISNUMBER('R4 Variations'!I662),+'R4 Variations'!I662*LU_Escalation,0)</f>
        <v>0</v>
      </c>
      <c r="J661" s="489">
        <f ca="1">IF(ISNUMBER('R4 Variations'!J662),+'R4 Variations'!J662*LU_Escalation,0)</f>
        <v>0</v>
      </c>
      <c r="K661" s="489">
        <f ca="1">IF(ISNUMBER('R4 Variations'!K662),+'R4 Variations'!K662*LU_Escalation,0)</f>
        <v>0</v>
      </c>
      <c r="L661" s="512" t="str">
        <f ca="1">+'R4 Variations'!L662</f>
        <v/>
      </c>
      <c r="M661" s="448" t="str">
        <f ca="1">+'R4 Variations'!M662</f>
        <v/>
      </c>
      <c r="N661" s="448" t="str">
        <f ca="1">+'R4 Variations'!N662</f>
        <v/>
      </c>
    </row>
    <row r="662" spans="1:14" x14ac:dyDescent="0.2">
      <c r="A662" s="5"/>
      <c r="B662" s="249"/>
      <c r="C662" s="383" t="str">
        <f ca="1">+'R4 Variations'!C663</f>
        <v/>
      </c>
      <c r="D662" s="489">
        <f ca="1">IF(ISNUMBER('R4 Variations'!D663),+'R4 Variations'!D663*LU_Escalation,0)</f>
        <v>0</v>
      </c>
      <c r="E662" s="820">
        <f ca="1">IF(ISNUMBER('R4 Variations'!E663),+'R4 Variations'!E663*LU_Escalation,0)</f>
        <v>0</v>
      </c>
      <c r="F662" s="489">
        <f ca="1">IF(ISNUMBER('R4 Variations'!F663),+'R4 Variations'!F663*LU_Escalation,0)</f>
        <v>0</v>
      </c>
      <c r="G662" s="489">
        <f ca="1">IF(ISNUMBER('R4 Variations'!G663),+'R4 Variations'!G663*LU_Escalation,0)</f>
        <v>0</v>
      </c>
      <c r="H662" s="489">
        <f ca="1">IF(ISNUMBER('R4 Variations'!H663),+'R4 Variations'!H663*LU_Escalation,0)</f>
        <v>0</v>
      </c>
      <c r="I662" s="489">
        <f ca="1">IF(ISNUMBER('R4 Variations'!I663),+'R4 Variations'!I663*LU_Escalation,0)</f>
        <v>0</v>
      </c>
      <c r="J662" s="489">
        <f ca="1">IF(ISNUMBER('R4 Variations'!J663),+'R4 Variations'!J663*LU_Escalation,0)</f>
        <v>0</v>
      </c>
      <c r="K662" s="489">
        <f ca="1">IF(ISNUMBER('R4 Variations'!K663),+'R4 Variations'!K663*LU_Escalation,0)</f>
        <v>0</v>
      </c>
      <c r="L662" s="512" t="str">
        <f ca="1">+'R4 Variations'!L663</f>
        <v/>
      </c>
      <c r="M662" s="448" t="str">
        <f ca="1">+'R4 Variations'!M663</f>
        <v/>
      </c>
      <c r="N662" s="448" t="str">
        <f ca="1">+'R4 Variations'!N663</f>
        <v/>
      </c>
    </row>
    <row r="663" spans="1:14" x14ac:dyDescent="0.2">
      <c r="A663" s="5"/>
      <c r="B663" s="249"/>
      <c r="C663" s="383" t="str">
        <f ca="1">+'R4 Variations'!C664</f>
        <v/>
      </c>
      <c r="D663" s="489">
        <f ca="1">IF(ISNUMBER('R4 Variations'!D664),+'R4 Variations'!D664*LU_Escalation,0)</f>
        <v>0</v>
      </c>
      <c r="E663" s="820">
        <f ca="1">IF(ISNUMBER('R4 Variations'!E664),+'R4 Variations'!E664*LU_Escalation,0)</f>
        <v>0</v>
      </c>
      <c r="F663" s="489">
        <f ca="1">IF(ISNUMBER('R4 Variations'!F664),+'R4 Variations'!F664*LU_Escalation,0)</f>
        <v>0</v>
      </c>
      <c r="G663" s="489">
        <f ca="1">IF(ISNUMBER('R4 Variations'!G664),+'R4 Variations'!G664*LU_Escalation,0)</f>
        <v>0</v>
      </c>
      <c r="H663" s="489">
        <f ca="1">IF(ISNUMBER('R4 Variations'!H664),+'R4 Variations'!H664*LU_Escalation,0)</f>
        <v>0</v>
      </c>
      <c r="I663" s="489">
        <f ca="1">IF(ISNUMBER('R4 Variations'!I664),+'R4 Variations'!I664*LU_Escalation,0)</f>
        <v>0</v>
      </c>
      <c r="J663" s="489">
        <f ca="1">IF(ISNUMBER('R4 Variations'!J664),+'R4 Variations'!J664*LU_Escalation,0)</f>
        <v>0</v>
      </c>
      <c r="K663" s="489">
        <f ca="1">IF(ISNUMBER('R4 Variations'!K664),+'R4 Variations'!K664*LU_Escalation,0)</f>
        <v>0</v>
      </c>
      <c r="L663" s="512" t="str">
        <f ca="1">+'R4 Variations'!L664</f>
        <v/>
      </c>
      <c r="M663" s="448" t="str">
        <f ca="1">+'R4 Variations'!M664</f>
        <v/>
      </c>
      <c r="N663" s="448" t="str">
        <f ca="1">+'R4 Variations'!N664</f>
        <v/>
      </c>
    </row>
    <row r="664" spans="1:14" x14ac:dyDescent="0.2">
      <c r="A664" s="5"/>
      <c r="B664" s="249"/>
      <c r="C664" s="383" t="str">
        <f ca="1">+'R4 Variations'!C665</f>
        <v/>
      </c>
      <c r="D664" s="489">
        <f ca="1">IF(ISNUMBER('R4 Variations'!D665),+'R4 Variations'!D665*LU_Escalation,0)</f>
        <v>0</v>
      </c>
      <c r="E664" s="820">
        <f ca="1">IF(ISNUMBER('R4 Variations'!E665),+'R4 Variations'!E665*LU_Escalation,0)</f>
        <v>0</v>
      </c>
      <c r="F664" s="489">
        <f ca="1">IF(ISNUMBER('R4 Variations'!F665),+'R4 Variations'!F665*LU_Escalation,0)</f>
        <v>0</v>
      </c>
      <c r="G664" s="489">
        <f ca="1">IF(ISNUMBER('R4 Variations'!G665),+'R4 Variations'!G665*LU_Escalation,0)</f>
        <v>0</v>
      </c>
      <c r="H664" s="489">
        <f ca="1">IF(ISNUMBER('R4 Variations'!H665),+'R4 Variations'!H665*LU_Escalation,0)</f>
        <v>0</v>
      </c>
      <c r="I664" s="489">
        <f ca="1">IF(ISNUMBER('R4 Variations'!I665),+'R4 Variations'!I665*LU_Escalation,0)</f>
        <v>0</v>
      </c>
      <c r="J664" s="489">
        <f ca="1">IF(ISNUMBER('R4 Variations'!J665),+'R4 Variations'!J665*LU_Escalation,0)</f>
        <v>0</v>
      </c>
      <c r="K664" s="489">
        <f ca="1">IF(ISNUMBER('R4 Variations'!K665),+'R4 Variations'!K665*LU_Escalation,0)</f>
        <v>0</v>
      </c>
      <c r="L664" s="512" t="str">
        <f ca="1">+'R4 Variations'!L665</f>
        <v/>
      </c>
      <c r="M664" s="448" t="str">
        <f ca="1">+'R4 Variations'!M665</f>
        <v/>
      </c>
      <c r="N664" s="448" t="str">
        <f ca="1">+'R4 Variations'!N665</f>
        <v/>
      </c>
    </row>
    <row r="665" spans="1:14" x14ac:dyDescent="0.2">
      <c r="A665" s="5"/>
      <c r="B665" s="249"/>
      <c r="C665" s="383" t="str">
        <f ca="1">+'R4 Variations'!C666</f>
        <v/>
      </c>
      <c r="D665" s="489">
        <f ca="1">IF(ISNUMBER('R4 Variations'!D666),+'R4 Variations'!D666*LU_Escalation,0)</f>
        <v>0</v>
      </c>
      <c r="E665" s="820">
        <f ca="1">IF(ISNUMBER('R4 Variations'!E666),+'R4 Variations'!E666*LU_Escalation,0)</f>
        <v>0</v>
      </c>
      <c r="F665" s="489">
        <f ca="1">IF(ISNUMBER('R4 Variations'!F666),+'R4 Variations'!F666*LU_Escalation,0)</f>
        <v>0</v>
      </c>
      <c r="G665" s="489">
        <f ca="1">IF(ISNUMBER('R4 Variations'!G666),+'R4 Variations'!G666*LU_Escalation,0)</f>
        <v>0</v>
      </c>
      <c r="H665" s="489">
        <f ca="1">IF(ISNUMBER('R4 Variations'!H666),+'R4 Variations'!H666*LU_Escalation,0)</f>
        <v>0</v>
      </c>
      <c r="I665" s="489">
        <f ca="1">IF(ISNUMBER('R4 Variations'!I666),+'R4 Variations'!I666*LU_Escalation,0)</f>
        <v>0</v>
      </c>
      <c r="J665" s="489">
        <f ca="1">IF(ISNUMBER('R4 Variations'!J666),+'R4 Variations'!J666*LU_Escalation,0)</f>
        <v>0</v>
      </c>
      <c r="K665" s="489">
        <f ca="1">IF(ISNUMBER('R4 Variations'!K666),+'R4 Variations'!K666*LU_Escalation,0)</f>
        <v>0</v>
      </c>
      <c r="L665" s="512" t="str">
        <f ca="1">+'R4 Variations'!L666</f>
        <v/>
      </c>
      <c r="M665" s="448" t="str">
        <f ca="1">+'R4 Variations'!M666</f>
        <v/>
      </c>
      <c r="N665" s="448" t="str">
        <f ca="1">+'R4 Variations'!N666</f>
        <v/>
      </c>
    </row>
    <row r="666" spans="1:14" x14ac:dyDescent="0.2">
      <c r="A666" s="5"/>
      <c r="B666" s="249"/>
      <c r="C666" s="383" t="str">
        <f ca="1">+'R4 Variations'!C667</f>
        <v/>
      </c>
      <c r="D666" s="489">
        <f ca="1">IF(ISNUMBER('R4 Variations'!D667),+'R4 Variations'!D667*LU_Escalation,0)</f>
        <v>0</v>
      </c>
      <c r="E666" s="820">
        <f ca="1">IF(ISNUMBER('R4 Variations'!E667),+'R4 Variations'!E667*LU_Escalation,0)</f>
        <v>0</v>
      </c>
      <c r="F666" s="489">
        <f ca="1">IF(ISNUMBER('R4 Variations'!F667),+'R4 Variations'!F667*LU_Escalation,0)</f>
        <v>0</v>
      </c>
      <c r="G666" s="489">
        <f ca="1">IF(ISNUMBER('R4 Variations'!G667),+'R4 Variations'!G667*LU_Escalation,0)</f>
        <v>0</v>
      </c>
      <c r="H666" s="489">
        <f ca="1">IF(ISNUMBER('R4 Variations'!H667),+'R4 Variations'!H667*LU_Escalation,0)</f>
        <v>0</v>
      </c>
      <c r="I666" s="489">
        <f ca="1">IF(ISNUMBER('R4 Variations'!I667),+'R4 Variations'!I667*LU_Escalation,0)</f>
        <v>0</v>
      </c>
      <c r="J666" s="489">
        <f ca="1">IF(ISNUMBER('R4 Variations'!J667),+'R4 Variations'!J667*LU_Escalation,0)</f>
        <v>0</v>
      </c>
      <c r="K666" s="489">
        <f ca="1">IF(ISNUMBER('R4 Variations'!K667),+'R4 Variations'!K667*LU_Escalation,0)</f>
        <v>0</v>
      </c>
      <c r="L666" s="512" t="str">
        <f ca="1">+'R4 Variations'!L667</f>
        <v/>
      </c>
      <c r="M666" s="448" t="str">
        <f ca="1">+'R4 Variations'!M667</f>
        <v/>
      </c>
      <c r="N666" s="448" t="str">
        <f ca="1">+'R4 Variations'!N667</f>
        <v/>
      </c>
    </row>
    <row r="667" spans="1:14" x14ac:dyDescent="0.2">
      <c r="A667" s="5"/>
      <c r="B667" s="249"/>
      <c r="C667" s="12"/>
      <c r="D667" s="489"/>
      <c r="E667" s="505"/>
      <c r="F667" s="489"/>
      <c r="G667" s="490"/>
      <c r="H667" s="490"/>
      <c r="I667" s="490"/>
      <c r="J667" s="490"/>
      <c r="K667" s="505"/>
      <c r="L667" s="512"/>
      <c r="M667" s="448"/>
      <c r="N667" s="448"/>
    </row>
    <row r="668" spans="1:14" x14ac:dyDescent="0.2">
      <c r="A668" s="5"/>
      <c r="B668" s="249" t="str">
        <f ca="1">+'I-4 History'!B498</f>
        <v>A-31</v>
      </c>
      <c r="C668" s="261" t="str">
        <f ca="1">+'I-4 History'!C498</f>
        <v>Property – Offices and Depots</v>
      </c>
      <c r="D668" s="489"/>
      <c r="E668" s="505"/>
      <c r="F668" s="489"/>
      <c r="G668" s="490"/>
      <c r="H668" s="490"/>
      <c r="I668" s="490"/>
      <c r="J668" s="490"/>
      <c r="K668" s="505"/>
      <c r="L668" s="512"/>
      <c r="M668" s="448"/>
      <c r="N668" s="448"/>
    </row>
    <row r="669" spans="1:14" x14ac:dyDescent="0.2">
      <c r="A669" s="5"/>
      <c r="B669" s="249"/>
      <c r="C669" s="383" t="str">
        <f ca="1">+'R4 Variations'!C670</f>
        <v>Step Change</v>
      </c>
      <c r="D669" s="489">
        <f ca="1">IF(ISNUMBER('R4 Variations'!D670),+'R4 Variations'!D670*LU_Escalation,0)</f>
        <v>0</v>
      </c>
      <c r="E669" s="820">
        <f ca="1">IF(ISNUMBER('R4 Variations'!E670),+'R4 Variations'!E670*LU_Escalation,0)</f>
        <v>0</v>
      </c>
      <c r="F669" s="489">
        <f ca="1">IF(ISNUMBER('R4 Variations'!F670),+'R4 Variations'!F670*LU_Escalation,0)</f>
        <v>0</v>
      </c>
      <c r="G669" s="489">
        <f ca="1">IF(ISNUMBER('R4 Variations'!G670),+'R4 Variations'!G670*LU_Escalation,0)</f>
        <v>0</v>
      </c>
      <c r="H669" s="489">
        <f ca="1">IF(ISNUMBER('R4 Variations'!H670),+'R4 Variations'!H670*LU_Escalation,0)</f>
        <v>0</v>
      </c>
      <c r="I669" s="489">
        <f ca="1">IF(ISNUMBER('R4 Variations'!I670),+'R4 Variations'!I670*LU_Escalation,0)</f>
        <v>0</v>
      </c>
      <c r="J669" s="489">
        <f ca="1">IF(ISNUMBER('R4 Variations'!J670),+'R4 Variations'!J670*LU_Escalation,0)</f>
        <v>0</v>
      </c>
      <c r="K669" s="489">
        <f ca="1">IF(ISNUMBER('R4 Variations'!K670),+'R4 Variations'!K670*LU_Escalation,0)</f>
        <v>0</v>
      </c>
      <c r="L669" s="512">
        <f ca="1">+'R4 Variations'!L670</f>
        <v>0</v>
      </c>
      <c r="M669" s="448">
        <f ca="1">+'R4 Variations'!M670</f>
        <v>0</v>
      </c>
      <c r="N669" s="448">
        <f ca="1">+'R4 Variations'!N670</f>
        <v>0</v>
      </c>
    </row>
    <row r="670" spans="1:14" x14ac:dyDescent="0.2">
      <c r="A670" s="5"/>
      <c r="B670" s="249"/>
      <c r="C670" s="383" t="str">
        <f ca="1">+'R4 Variations'!C671</f>
        <v/>
      </c>
      <c r="D670" s="489">
        <f ca="1">IF(ISNUMBER('R4 Variations'!D671),+'R4 Variations'!D671*LU_Escalation,0)</f>
        <v>0</v>
      </c>
      <c r="E670" s="820">
        <f ca="1">IF(ISNUMBER('R4 Variations'!E671),+'R4 Variations'!E671*LU_Escalation,0)</f>
        <v>0</v>
      </c>
      <c r="F670" s="489">
        <f ca="1">IF(ISNUMBER('R4 Variations'!F671),+'R4 Variations'!F671*LU_Escalation,0)</f>
        <v>0</v>
      </c>
      <c r="G670" s="489">
        <f ca="1">IF(ISNUMBER('R4 Variations'!G671),+'R4 Variations'!G671*LU_Escalation,0)</f>
        <v>0</v>
      </c>
      <c r="H670" s="489">
        <f ca="1">IF(ISNUMBER('R4 Variations'!H671),+'R4 Variations'!H671*LU_Escalation,0)</f>
        <v>0</v>
      </c>
      <c r="I670" s="489">
        <f ca="1">IF(ISNUMBER('R4 Variations'!I671),+'R4 Variations'!I671*LU_Escalation,0)</f>
        <v>0</v>
      </c>
      <c r="J670" s="489">
        <f ca="1">IF(ISNUMBER('R4 Variations'!J671),+'R4 Variations'!J671*LU_Escalation,0)</f>
        <v>0</v>
      </c>
      <c r="K670" s="489">
        <f ca="1">IF(ISNUMBER('R4 Variations'!K671),+'R4 Variations'!K671*LU_Escalation,0)</f>
        <v>0</v>
      </c>
      <c r="L670" s="512" t="str">
        <f ca="1">+'R4 Variations'!L671</f>
        <v/>
      </c>
      <c r="M670" s="448" t="str">
        <f ca="1">+'R4 Variations'!M671</f>
        <v/>
      </c>
      <c r="N670" s="448" t="str">
        <f ca="1">+'R4 Variations'!N671</f>
        <v/>
      </c>
    </row>
    <row r="671" spans="1:14" x14ac:dyDescent="0.2">
      <c r="A671" s="5"/>
      <c r="B671" s="249"/>
      <c r="C671" s="383" t="str">
        <f ca="1">+'R4 Variations'!C672</f>
        <v/>
      </c>
      <c r="D671" s="489">
        <f ca="1">IF(ISNUMBER('R4 Variations'!D672),+'R4 Variations'!D672*LU_Escalation,0)</f>
        <v>0</v>
      </c>
      <c r="E671" s="820">
        <f ca="1">IF(ISNUMBER('R4 Variations'!E672),+'R4 Variations'!E672*LU_Escalation,0)</f>
        <v>0</v>
      </c>
      <c r="F671" s="489">
        <f ca="1">IF(ISNUMBER('R4 Variations'!F672),+'R4 Variations'!F672*LU_Escalation,0)</f>
        <v>0</v>
      </c>
      <c r="G671" s="489">
        <f ca="1">IF(ISNUMBER('R4 Variations'!G672),+'R4 Variations'!G672*LU_Escalation,0)</f>
        <v>0</v>
      </c>
      <c r="H671" s="489">
        <f ca="1">IF(ISNUMBER('R4 Variations'!H672),+'R4 Variations'!H672*LU_Escalation,0)</f>
        <v>0</v>
      </c>
      <c r="I671" s="489">
        <f ca="1">IF(ISNUMBER('R4 Variations'!I672),+'R4 Variations'!I672*LU_Escalation,0)</f>
        <v>0</v>
      </c>
      <c r="J671" s="489">
        <f ca="1">IF(ISNUMBER('R4 Variations'!J672),+'R4 Variations'!J672*LU_Escalation,0)</f>
        <v>0</v>
      </c>
      <c r="K671" s="489">
        <f ca="1">IF(ISNUMBER('R4 Variations'!K672),+'R4 Variations'!K672*LU_Escalation,0)</f>
        <v>0</v>
      </c>
      <c r="L671" s="512" t="str">
        <f ca="1">+'R4 Variations'!L672</f>
        <v/>
      </c>
      <c r="M671" s="448" t="str">
        <f ca="1">+'R4 Variations'!M672</f>
        <v/>
      </c>
      <c r="N671" s="448" t="str">
        <f ca="1">+'R4 Variations'!N672</f>
        <v/>
      </c>
    </row>
    <row r="672" spans="1:14" x14ac:dyDescent="0.2">
      <c r="A672" s="5"/>
      <c r="B672" s="249"/>
      <c r="C672" s="383" t="str">
        <f ca="1">+'R4 Variations'!C673</f>
        <v/>
      </c>
      <c r="D672" s="489">
        <f ca="1">IF(ISNUMBER('R4 Variations'!D673),+'R4 Variations'!D673*LU_Escalation,0)</f>
        <v>0</v>
      </c>
      <c r="E672" s="820">
        <f ca="1">IF(ISNUMBER('R4 Variations'!E673),+'R4 Variations'!E673*LU_Escalation,0)</f>
        <v>0</v>
      </c>
      <c r="F672" s="489">
        <f ca="1">IF(ISNUMBER('R4 Variations'!F673),+'R4 Variations'!F673*LU_Escalation,0)</f>
        <v>0</v>
      </c>
      <c r="G672" s="489">
        <f ca="1">IF(ISNUMBER('R4 Variations'!G673),+'R4 Variations'!G673*LU_Escalation,0)</f>
        <v>0</v>
      </c>
      <c r="H672" s="489">
        <f ca="1">IF(ISNUMBER('R4 Variations'!H673),+'R4 Variations'!H673*LU_Escalation,0)</f>
        <v>0</v>
      </c>
      <c r="I672" s="489">
        <f ca="1">IF(ISNUMBER('R4 Variations'!I673),+'R4 Variations'!I673*LU_Escalation,0)</f>
        <v>0</v>
      </c>
      <c r="J672" s="489">
        <f ca="1">IF(ISNUMBER('R4 Variations'!J673),+'R4 Variations'!J673*LU_Escalation,0)</f>
        <v>0</v>
      </c>
      <c r="K672" s="489">
        <f ca="1">IF(ISNUMBER('R4 Variations'!K673),+'R4 Variations'!K673*LU_Escalation,0)</f>
        <v>0</v>
      </c>
      <c r="L672" s="512" t="str">
        <f ca="1">+'R4 Variations'!L673</f>
        <v/>
      </c>
      <c r="M672" s="448" t="str">
        <f ca="1">+'R4 Variations'!M673</f>
        <v/>
      </c>
      <c r="N672" s="448" t="str">
        <f ca="1">+'R4 Variations'!N673</f>
        <v/>
      </c>
    </row>
    <row r="673" spans="1:14" x14ac:dyDescent="0.2">
      <c r="A673" s="5"/>
      <c r="B673" s="249"/>
      <c r="C673" s="383" t="str">
        <f ca="1">+'R4 Variations'!C674</f>
        <v/>
      </c>
      <c r="D673" s="489">
        <f ca="1">IF(ISNUMBER('R4 Variations'!D674),+'R4 Variations'!D674*LU_Escalation,0)</f>
        <v>0</v>
      </c>
      <c r="E673" s="820">
        <f ca="1">IF(ISNUMBER('R4 Variations'!E674),+'R4 Variations'!E674*LU_Escalation,0)</f>
        <v>0</v>
      </c>
      <c r="F673" s="489">
        <f ca="1">IF(ISNUMBER('R4 Variations'!F674),+'R4 Variations'!F674*LU_Escalation,0)</f>
        <v>0</v>
      </c>
      <c r="G673" s="489">
        <f ca="1">IF(ISNUMBER('R4 Variations'!G674),+'R4 Variations'!G674*LU_Escalation,0)</f>
        <v>0</v>
      </c>
      <c r="H673" s="489">
        <f ca="1">IF(ISNUMBER('R4 Variations'!H674),+'R4 Variations'!H674*LU_Escalation,0)</f>
        <v>0</v>
      </c>
      <c r="I673" s="489">
        <f ca="1">IF(ISNUMBER('R4 Variations'!I674),+'R4 Variations'!I674*LU_Escalation,0)</f>
        <v>0</v>
      </c>
      <c r="J673" s="489">
        <f ca="1">IF(ISNUMBER('R4 Variations'!J674),+'R4 Variations'!J674*LU_Escalation,0)</f>
        <v>0</v>
      </c>
      <c r="K673" s="489">
        <f ca="1">IF(ISNUMBER('R4 Variations'!K674),+'R4 Variations'!K674*LU_Escalation,0)</f>
        <v>0</v>
      </c>
      <c r="L673" s="512" t="str">
        <f ca="1">+'R4 Variations'!L674</f>
        <v/>
      </c>
      <c r="M673" s="448" t="str">
        <f ca="1">+'R4 Variations'!M674</f>
        <v/>
      </c>
      <c r="N673" s="448" t="str">
        <f ca="1">+'R4 Variations'!N674</f>
        <v/>
      </c>
    </row>
    <row r="674" spans="1:14" x14ac:dyDescent="0.2">
      <c r="B674" s="249"/>
      <c r="C674" s="383" t="str">
        <f ca="1">+'R4 Variations'!C675</f>
        <v/>
      </c>
      <c r="D674" s="489">
        <f ca="1">IF(ISNUMBER('R4 Variations'!D675),+'R4 Variations'!D675*LU_Escalation,0)</f>
        <v>0</v>
      </c>
      <c r="E674" s="820">
        <f ca="1">IF(ISNUMBER('R4 Variations'!E675),+'R4 Variations'!E675*LU_Escalation,0)</f>
        <v>0</v>
      </c>
      <c r="F674" s="489">
        <f ca="1">IF(ISNUMBER('R4 Variations'!F675),+'R4 Variations'!F675*LU_Escalation,0)</f>
        <v>0</v>
      </c>
      <c r="G674" s="489">
        <f ca="1">IF(ISNUMBER('R4 Variations'!G675),+'R4 Variations'!G675*LU_Escalation,0)</f>
        <v>0</v>
      </c>
      <c r="H674" s="489">
        <f ca="1">IF(ISNUMBER('R4 Variations'!H675),+'R4 Variations'!H675*LU_Escalation,0)</f>
        <v>0</v>
      </c>
      <c r="I674" s="489">
        <f ca="1">IF(ISNUMBER('R4 Variations'!I675),+'R4 Variations'!I675*LU_Escalation,0)</f>
        <v>0</v>
      </c>
      <c r="J674" s="489">
        <f ca="1">IF(ISNUMBER('R4 Variations'!J675),+'R4 Variations'!J675*LU_Escalation,0)</f>
        <v>0</v>
      </c>
      <c r="K674" s="489">
        <f ca="1">IF(ISNUMBER('R4 Variations'!K675),+'R4 Variations'!K675*LU_Escalation,0)</f>
        <v>0</v>
      </c>
      <c r="L674" s="512" t="str">
        <f ca="1">+'R4 Variations'!L675</f>
        <v/>
      </c>
      <c r="M674" s="448" t="str">
        <f ca="1">+'R4 Variations'!M675</f>
        <v/>
      </c>
      <c r="N674" s="448" t="str">
        <f ca="1">+'R4 Variations'!N675</f>
        <v/>
      </c>
    </row>
    <row r="675" spans="1:14" x14ac:dyDescent="0.2">
      <c r="B675" s="249"/>
      <c r="C675" s="383" t="str">
        <f ca="1">+'R4 Variations'!C676</f>
        <v/>
      </c>
      <c r="D675" s="489">
        <f ca="1">IF(ISNUMBER('R4 Variations'!D676),+'R4 Variations'!D676*LU_Escalation,0)</f>
        <v>0</v>
      </c>
      <c r="E675" s="820">
        <f ca="1">IF(ISNUMBER('R4 Variations'!E676),+'R4 Variations'!E676*LU_Escalation,0)</f>
        <v>0</v>
      </c>
      <c r="F675" s="489">
        <f ca="1">IF(ISNUMBER('R4 Variations'!F676),+'R4 Variations'!F676*LU_Escalation,0)</f>
        <v>0</v>
      </c>
      <c r="G675" s="489">
        <f ca="1">IF(ISNUMBER('R4 Variations'!G676),+'R4 Variations'!G676*LU_Escalation,0)</f>
        <v>0</v>
      </c>
      <c r="H675" s="489">
        <f ca="1">IF(ISNUMBER('R4 Variations'!H676),+'R4 Variations'!H676*LU_Escalation,0)</f>
        <v>0</v>
      </c>
      <c r="I675" s="489">
        <f ca="1">IF(ISNUMBER('R4 Variations'!I676),+'R4 Variations'!I676*LU_Escalation,0)</f>
        <v>0</v>
      </c>
      <c r="J675" s="489">
        <f ca="1">IF(ISNUMBER('R4 Variations'!J676),+'R4 Variations'!J676*LU_Escalation,0)</f>
        <v>0</v>
      </c>
      <c r="K675" s="489">
        <f ca="1">IF(ISNUMBER('R4 Variations'!K676),+'R4 Variations'!K676*LU_Escalation,0)</f>
        <v>0</v>
      </c>
      <c r="L675" s="512" t="str">
        <f ca="1">+'R4 Variations'!L676</f>
        <v/>
      </c>
      <c r="M675" s="448" t="str">
        <f ca="1">+'R4 Variations'!M676</f>
        <v/>
      </c>
      <c r="N675" s="448" t="str">
        <f ca="1">+'R4 Variations'!N676</f>
        <v/>
      </c>
    </row>
    <row r="676" spans="1:14" x14ac:dyDescent="0.2">
      <c r="B676" s="249"/>
      <c r="C676" s="383" t="str">
        <f ca="1">+'R4 Variations'!C677</f>
        <v/>
      </c>
      <c r="D676" s="489">
        <f ca="1">IF(ISNUMBER('R4 Variations'!D677),+'R4 Variations'!D677*LU_Escalation,0)</f>
        <v>0</v>
      </c>
      <c r="E676" s="820">
        <f ca="1">IF(ISNUMBER('R4 Variations'!E677),+'R4 Variations'!E677*LU_Escalation,0)</f>
        <v>0</v>
      </c>
      <c r="F676" s="489">
        <f ca="1">IF(ISNUMBER('R4 Variations'!F677),+'R4 Variations'!F677*LU_Escalation,0)</f>
        <v>0</v>
      </c>
      <c r="G676" s="489">
        <f ca="1">IF(ISNUMBER('R4 Variations'!G677),+'R4 Variations'!G677*LU_Escalation,0)</f>
        <v>0</v>
      </c>
      <c r="H676" s="489">
        <f ca="1">IF(ISNUMBER('R4 Variations'!H677),+'R4 Variations'!H677*LU_Escalation,0)</f>
        <v>0</v>
      </c>
      <c r="I676" s="489">
        <f ca="1">IF(ISNUMBER('R4 Variations'!I677),+'R4 Variations'!I677*LU_Escalation,0)</f>
        <v>0</v>
      </c>
      <c r="J676" s="489">
        <f ca="1">IF(ISNUMBER('R4 Variations'!J677),+'R4 Variations'!J677*LU_Escalation,0)</f>
        <v>0</v>
      </c>
      <c r="K676" s="489">
        <f ca="1">IF(ISNUMBER('R4 Variations'!K677),+'R4 Variations'!K677*LU_Escalation,0)</f>
        <v>0</v>
      </c>
      <c r="L676" s="512" t="str">
        <f ca="1">+'R4 Variations'!L677</f>
        <v/>
      </c>
      <c r="M676" s="448" t="str">
        <f ca="1">+'R4 Variations'!M677</f>
        <v/>
      </c>
      <c r="N676" s="448" t="str">
        <f ca="1">+'R4 Variations'!N677</f>
        <v/>
      </c>
    </row>
    <row r="677" spans="1:14" x14ac:dyDescent="0.2">
      <c r="B677" s="249"/>
      <c r="C677" s="383" t="str">
        <f ca="1">+'R4 Variations'!C678</f>
        <v/>
      </c>
      <c r="D677" s="489">
        <f ca="1">IF(ISNUMBER('R4 Variations'!D678),+'R4 Variations'!D678*LU_Escalation,0)</f>
        <v>0</v>
      </c>
      <c r="E677" s="820">
        <f ca="1">IF(ISNUMBER('R4 Variations'!E678),+'R4 Variations'!E678*LU_Escalation,0)</f>
        <v>0</v>
      </c>
      <c r="F677" s="489">
        <f ca="1">IF(ISNUMBER('R4 Variations'!F678),+'R4 Variations'!F678*LU_Escalation,0)</f>
        <v>0</v>
      </c>
      <c r="G677" s="489">
        <f ca="1">IF(ISNUMBER('R4 Variations'!G678),+'R4 Variations'!G678*LU_Escalation,0)</f>
        <v>0</v>
      </c>
      <c r="H677" s="489">
        <f ca="1">IF(ISNUMBER('R4 Variations'!H678),+'R4 Variations'!H678*LU_Escalation,0)</f>
        <v>0</v>
      </c>
      <c r="I677" s="489">
        <f ca="1">IF(ISNUMBER('R4 Variations'!I678),+'R4 Variations'!I678*LU_Escalation,0)</f>
        <v>0</v>
      </c>
      <c r="J677" s="489">
        <f ca="1">IF(ISNUMBER('R4 Variations'!J678),+'R4 Variations'!J678*LU_Escalation,0)</f>
        <v>0</v>
      </c>
      <c r="K677" s="489">
        <f ca="1">IF(ISNUMBER('R4 Variations'!K678),+'R4 Variations'!K678*LU_Escalation,0)</f>
        <v>0</v>
      </c>
      <c r="L677" s="512" t="str">
        <f ca="1">+'R4 Variations'!L678</f>
        <v/>
      </c>
      <c r="M677" s="448" t="str">
        <f ca="1">+'R4 Variations'!M678</f>
        <v/>
      </c>
      <c r="N677" s="448" t="str">
        <f ca="1">+'R4 Variations'!N678</f>
        <v/>
      </c>
    </row>
    <row r="678" spans="1:14" x14ac:dyDescent="0.2">
      <c r="B678" s="249"/>
      <c r="C678" s="383" t="str">
        <f ca="1">+'R4 Variations'!C679</f>
        <v/>
      </c>
      <c r="D678" s="489">
        <f ca="1">IF(ISNUMBER('R4 Variations'!D679),+'R4 Variations'!D679*LU_Escalation,0)</f>
        <v>0</v>
      </c>
      <c r="E678" s="820">
        <f ca="1">IF(ISNUMBER('R4 Variations'!E679),+'R4 Variations'!E679*LU_Escalation,0)</f>
        <v>0</v>
      </c>
      <c r="F678" s="489">
        <f ca="1">IF(ISNUMBER('R4 Variations'!F679),+'R4 Variations'!F679*LU_Escalation,0)</f>
        <v>0</v>
      </c>
      <c r="G678" s="489">
        <f ca="1">IF(ISNUMBER('R4 Variations'!G679),+'R4 Variations'!G679*LU_Escalation,0)</f>
        <v>0</v>
      </c>
      <c r="H678" s="489">
        <f ca="1">IF(ISNUMBER('R4 Variations'!H679),+'R4 Variations'!H679*LU_Escalation,0)</f>
        <v>0</v>
      </c>
      <c r="I678" s="489">
        <f ca="1">IF(ISNUMBER('R4 Variations'!I679),+'R4 Variations'!I679*LU_Escalation,0)</f>
        <v>0</v>
      </c>
      <c r="J678" s="489">
        <f ca="1">IF(ISNUMBER('R4 Variations'!J679),+'R4 Variations'!J679*LU_Escalation,0)</f>
        <v>0</v>
      </c>
      <c r="K678" s="489">
        <f ca="1">IF(ISNUMBER('R4 Variations'!K679),+'R4 Variations'!K679*LU_Escalation,0)</f>
        <v>0</v>
      </c>
      <c r="L678" s="512" t="str">
        <f ca="1">+'R4 Variations'!L679</f>
        <v/>
      </c>
      <c r="M678" s="448" t="str">
        <f ca="1">+'R4 Variations'!M679</f>
        <v/>
      </c>
      <c r="N678" s="448" t="str">
        <f ca="1">+'R4 Variations'!N679</f>
        <v/>
      </c>
    </row>
    <row r="679" spans="1:14" x14ac:dyDescent="0.2">
      <c r="B679" s="249"/>
      <c r="C679" s="12"/>
      <c r="D679" s="489"/>
      <c r="E679" s="505"/>
      <c r="F679" s="489"/>
      <c r="G679" s="490"/>
      <c r="H679" s="490"/>
      <c r="I679" s="490"/>
      <c r="J679" s="490"/>
      <c r="K679" s="505"/>
      <c r="L679" s="512"/>
      <c r="M679" s="448"/>
      <c r="N679" s="448"/>
    </row>
    <row r="680" spans="1:14" ht="17.25" customHeight="1" thickBot="1" x14ac:dyDescent="0.25">
      <c r="B680" s="250"/>
      <c r="C680" s="268" t="str">
        <f>CONCATENATE("Total ",+C559)</f>
        <v>Total People and Culture</v>
      </c>
      <c r="D680" s="313">
        <f ca="1">SUBTOTAL(9,D559:D679)</f>
        <v>0</v>
      </c>
      <c r="E680" s="313">
        <f t="shared" ref="E680:K680" ca="1" si="8">SUBTOTAL(9,E559:E679)</f>
        <v>0</v>
      </c>
      <c r="F680" s="313">
        <f t="shared" ca="1" si="8"/>
        <v>0</v>
      </c>
      <c r="G680" s="313">
        <f t="shared" ca="1" si="8"/>
        <v>0</v>
      </c>
      <c r="H680" s="313">
        <f t="shared" ca="1" si="8"/>
        <v>0</v>
      </c>
      <c r="I680" s="313">
        <f t="shared" ca="1" si="8"/>
        <v>0</v>
      </c>
      <c r="J680" s="313">
        <f t="shared" ca="1" si="8"/>
        <v>0</v>
      </c>
      <c r="K680" s="313">
        <f t="shared" ca="1" si="8"/>
        <v>0</v>
      </c>
      <c r="L680" s="512"/>
      <c r="M680" s="448"/>
      <c r="N680" s="448"/>
    </row>
    <row r="681" spans="1:14" ht="18" x14ac:dyDescent="0.2">
      <c r="B681" s="251"/>
      <c r="C681" s="254" t="str">
        <f>+'I-3 Allocated'!A36</f>
        <v>Customer Relations</v>
      </c>
      <c r="D681" s="331"/>
      <c r="E681" s="497"/>
      <c r="F681" s="331"/>
      <c r="G681" s="331"/>
      <c r="H681" s="331"/>
      <c r="I681" s="331"/>
      <c r="J681" s="331"/>
      <c r="K681" s="497"/>
      <c r="L681" s="512"/>
      <c r="M681" s="448"/>
      <c r="N681" s="448"/>
    </row>
    <row r="682" spans="1:14" x14ac:dyDescent="0.2">
      <c r="A682" s="5"/>
      <c r="B682" s="249" t="str">
        <f ca="1">+'I-4 History'!B507</f>
        <v>A-32</v>
      </c>
      <c r="C682" s="14" t="str">
        <f ca="1">+'I-4 History'!C507</f>
        <v>General Manager - Customer Relations</v>
      </c>
      <c r="D682" s="489"/>
      <c r="E682" s="505"/>
      <c r="F682" s="489"/>
      <c r="G682" s="490"/>
      <c r="H682" s="490"/>
      <c r="I682" s="490"/>
      <c r="J682" s="490"/>
      <c r="K682" s="505"/>
      <c r="L682" s="512"/>
      <c r="M682" s="448"/>
      <c r="N682" s="448"/>
    </row>
    <row r="683" spans="1:14" x14ac:dyDescent="0.2">
      <c r="A683" s="5"/>
      <c r="B683" s="249"/>
      <c r="C683" s="383" t="str">
        <f ca="1">+'R4 Variations'!C684</f>
        <v>Step Change</v>
      </c>
      <c r="D683" s="489">
        <f ca="1">IF(ISNUMBER('R4 Variations'!D684),+'R4 Variations'!D684*LU_Escalation,0)</f>
        <v>0</v>
      </c>
      <c r="E683" s="820">
        <f ca="1">IF(ISNUMBER('R4 Variations'!E684),+'R4 Variations'!E684*LU_Escalation,0)</f>
        <v>0</v>
      </c>
      <c r="F683" s="489">
        <f ca="1">IF(ISNUMBER('R4 Variations'!F684),+'R4 Variations'!F684*LU_Escalation,0)</f>
        <v>0</v>
      </c>
      <c r="G683" s="489">
        <f ca="1">IF(ISNUMBER('R4 Variations'!G684),+'R4 Variations'!G684*LU_Escalation,0)</f>
        <v>0</v>
      </c>
      <c r="H683" s="489">
        <f ca="1">IF(ISNUMBER('R4 Variations'!H684),+'R4 Variations'!H684*LU_Escalation,0)</f>
        <v>0</v>
      </c>
      <c r="I683" s="489">
        <f ca="1">IF(ISNUMBER('R4 Variations'!I684),+'R4 Variations'!I684*LU_Escalation,0)</f>
        <v>0</v>
      </c>
      <c r="J683" s="489">
        <f ca="1">IF(ISNUMBER('R4 Variations'!J684),+'R4 Variations'!J684*LU_Escalation,0)</f>
        <v>0</v>
      </c>
      <c r="K683" s="489">
        <f ca="1">IF(ISNUMBER('R4 Variations'!K684),+'R4 Variations'!K684*LU_Escalation,0)</f>
        <v>0</v>
      </c>
      <c r="L683" s="512">
        <f ca="1">+'R4 Variations'!L684</f>
        <v>0</v>
      </c>
      <c r="M683" s="448">
        <f ca="1">+'R4 Variations'!M684</f>
        <v>0</v>
      </c>
      <c r="N683" s="448">
        <f ca="1">+'R4 Variations'!N684</f>
        <v>0</v>
      </c>
    </row>
    <row r="684" spans="1:14" x14ac:dyDescent="0.2">
      <c r="A684" s="5"/>
      <c r="B684" s="249"/>
      <c r="C684" s="383" t="str">
        <f ca="1">+'R4 Variations'!C685</f>
        <v/>
      </c>
      <c r="D684" s="489">
        <f ca="1">IF(ISNUMBER('R4 Variations'!D685),+'R4 Variations'!D685*LU_Escalation,0)</f>
        <v>0</v>
      </c>
      <c r="E684" s="820">
        <f ca="1">IF(ISNUMBER('R4 Variations'!E685),+'R4 Variations'!E685*LU_Escalation,0)</f>
        <v>0</v>
      </c>
      <c r="F684" s="489">
        <f ca="1">IF(ISNUMBER('R4 Variations'!F685),+'R4 Variations'!F685*LU_Escalation,0)</f>
        <v>0</v>
      </c>
      <c r="G684" s="489">
        <f ca="1">IF(ISNUMBER('R4 Variations'!G685),+'R4 Variations'!G685*LU_Escalation,0)</f>
        <v>0</v>
      </c>
      <c r="H684" s="489">
        <f ca="1">IF(ISNUMBER('R4 Variations'!H685),+'R4 Variations'!H685*LU_Escalation,0)</f>
        <v>0</v>
      </c>
      <c r="I684" s="489">
        <f ca="1">IF(ISNUMBER('R4 Variations'!I685),+'R4 Variations'!I685*LU_Escalation,0)</f>
        <v>0</v>
      </c>
      <c r="J684" s="489">
        <f ca="1">IF(ISNUMBER('R4 Variations'!J685),+'R4 Variations'!J685*LU_Escalation,0)</f>
        <v>0</v>
      </c>
      <c r="K684" s="489">
        <f ca="1">IF(ISNUMBER('R4 Variations'!K685),+'R4 Variations'!K685*LU_Escalation,0)</f>
        <v>0</v>
      </c>
      <c r="L684" s="512" t="str">
        <f ca="1">+'R4 Variations'!L685</f>
        <v/>
      </c>
      <c r="M684" s="448" t="str">
        <f ca="1">+'R4 Variations'!M685</f>
        <v/>
      </c>
      <c r="N684" s="448" t="str">
        <f ca="1">+'R4 Variations'!N685</f>
        <v/>
      </c>
    </row>
    <row r="685" spans="1:14" x14ac:dyDescent="0.2">
      <c r="A685" s="5"/>
      <c r="B685" s="249"/>
      <c r="C685" s="383" t="str">
        <f ca="1">+'R4 Variations'!C686</f>
        <v/>
      </c>
      <c r="D685" s="489">
        <f ca="1">IF(ISNUMBER('R4 Variations'!D686),+'R4 Variations'!D686*LU_Escalation,0)</f>
        <v>0</v>
      </c>
      <c r="E685" s="820">
        <f ca="1">IF(ISNUMBER('R4 Variations'!E686),+'R4 Variations'!E686*LU_Escalation,0)</f>
        <v>0</v>
      </c>
      <c r="F685" s="489">
        <f ca="1">IF(ISNUMBER('R4 Variations'!F686),+'R4 Variations'!F686*LU_Escalation,0)</f>
        <v>0</v>
      </c>
      <c r="G685" s="489">
        <f ca="1">IF(ISNUMBER('R4 Variations'!G686),+'R4 Variations'!G686*LU_Escalation,0)</f>
        <v>0</v>
      </c>
      <c r="H685" s="489">
        <f ca="1">IF(ISNUMBER('R4 Variations'!H686),+'R4 Variations'!H686*LU_Escalation,0)</f>
        <v>0</v>
      </c>
      <c r="I685" s="489">
        <f ca="1">IF(ISNUMBER('R4 Variations'!I686),+'R4 Variations'!I686*LU_Escalation,0)</f>
        <v>0</v>
      </c>
      <c r="J685" s="489">
        <f ca="1">IF(ISNUMBER('R4 Variations'!J686),+'R4 Variations'!J686*LU_Escalation,0)</f>
        <v>0</v>
      </c>
      <c r="K685" s="489">
        <f ca="1">IF(ISNUMBER('R4 Variations'!K686),+'R4 Variations'!K686*LU_Escalation,0)</f>
        <v>0</v>
      </c>
      <c r="L685" s="512" t="str">
        <f ca="1">+'R4 Variations'!L686</f>
        <v/>
      </c>
      <c r="M685" s="448" t="str">
        <f ca="1">+'R4 Variations'!M686</f>
        <v/>
      </c>
      <c r="N685" s="448" t="str">
        <f ca="1">+'R4 Variations'!N686</f>
        <v/>
      </c>
    </row>
    <row r="686" spans="1:14" x14ac:dyDescent="0.2">
      <c r="A686" s="5"/>
      <c r="B686" s="249"/>
      <c r="C686" s="383" t="str">
        <f ca="1">+'R4 Variations'!C687</f>
        <v/>
      </c>
      <c r="D686" s="489">
        <f ca="1">IF(ISNUMBER('R4 Variations'!D687),+'R4 Variations'!D687*LU_Escalation,0)</f>
        <v>0</v>
      </c>
      <c r="E686" s="820">
        <f ca="1">IF(ISNUMBER('R4 Variations'!E687),+'R4 Variations'!E687*LU_Escalation,0)</f>
        <v>0</v>
      </c>
      <c r="F686" s="489">
        <f ca="1">IF(ISNUMBER('R4 Variations'!F687),+'R4 Variations'!F687*LU_Escalation,0)</f>
        <v>0</v>
      </c>
      <c r="G686" s="489">
        <f ca="1">IF(ISNUMBER('R4 Variations'!G687),+'R4 Variations'!G687*LU_Escalation,0)</f>
        <v>0</v>
      </c>
      <c r="H686" s="489">
        <f ca="1">IF(ISNUMBER('R4 Variations'!H687),+'R4 Variations'!H687*LU_Escalation,0)</f>
        <v>0</v>
      </c>
      <c r="I686" s="489">
        <f ca="1">IF(ISNUMBER('R4 Variations'!I687),+'R4 Variations'!I687*LU_Escalation,0)</f>
        <v>0</v>
      </c>
      <c r="J686" s="489">
        <f ca="1">IF(ISNUMBER('R4 Variations'!J687),+'R4 Variations'!J687*LU_Escalation,0)</f>
        <v>0</v>
      </c>
      <c r="K686" s="489">
        <f ca="1">IF(ISNUMBER('R4 Variations'!K687),+'R4 Variations'!K687*LU_Escalation,0)</f>
        <v>0</v>
      </c>
      <c r="L686" s="512" t="str">
        <f ca="1">+'R4 Variations'!L687</f>
        <v/>
      </c>
      <c r="M686" s="448" t="str">
        <f ca="1">+'R4 Variations'!M687</f>
        <v/>
      </c>
      <c r="N686" s="448" t="str">
        <f ca="1">+'R4 Variations'!N687</f>
        <v/>
      </c>
    </row>
    <row r="687" spans="1:14" x14ac:dyDescent="0.2">
      <c r="A687" s="5"/>
      <c r="B687" s="249"/>
      <c r="C687" s="383" t="str">
        <f ca="1">+'R4 Variations'!C688</f>
        <v/>
      </c>
      <c r="D687" s="489">
        <f ca="1">IF(ISNUMBER('R4 Variations'!D688),+'R4 Variations'!D688*LU_Escalation,0)</f>
        <v>0</v>
      </c>
      <c r="E687" s="820">
        <f ca="1">IF(ISNUMBER('R4 Variations'!E688),+'R4 Variations'!E688*LU_Escalation,0)</f>
        <v>0</v>
      </c>
      <c r="F687" s="489">
        <f ca="1">IF(ISNUMBER('R4 Variations'!F688),+'R4 Variations'!F688*LU_Escalation,0)</f>
        <v>0</v>
      </c>
      <c r="G687" s="489">
        <f ca="1">IF(ISNUMBER('R4 Variations'!G688),+'R4 Variations'!G688*LU_Escalation,0)</f>
        <v>0</v>
      </c>
      <c r="H687" s="489">
        <f ca="1">IF(ISNUMBER('R4 Variations'!H688),+'R4 Variations'!H688*LU_Escalation,0)</f>
        <v>0</v>
      </c>
      <c r="I687" s="489">
        <f ca="1">IF(ISNUMBER('R4 Variations'!I688),+'R4 Variations'!I688*LU_Escalation,0)</f>
        <v>0</v>
      </c>
      <c r="J687" s="489">
        <f ca="1">IF(ISNUMBER('R4 Variations'!J688),+'R4 Variations'!J688*LU_Escalation,0)</f>
        <v>0</v>
      </c>
      <c r="K687" s="489">
        <f ca="1">IF(ISNUMBER('R4 Variations'!K688),+'R4 Variations'!K688*LU_Escalation,0)</f>
        <v>0</v>
      </c>
      <c r="L687" s="512" t="str">
        <f ca="1">+'R4 Variations'!L688</f>
        <v/>
      </c>
      <c r="M687" s="448" t="str">
        <f ca="1">+'R4 Variations'!M688</f>
        <v/>
      </c>
      <c r="N687" s="448" t="str">
        <f ca="1">+'R4 Variations'!N688</f>
        <v/>
      </c>
    </row>
    <row r="688" spans="1:14" x14ac:dyDescent="0.2">
      <c r="A688" s="5"/>
      <c r="B688" s="249"/>
      <c r="C688" s="383" t="str">
        <f ca="1">+'R4 Variations'!C689</f>
        <v/>
      </c>
      <c r="D688" s="489">
        <f ca="1">IF(ISNUMBER('R4 Variations'!D689),+'R4 Variations'!D689*LU_Escalation,0)</f>
        <v>0</v>
      </c>
      <c r="E688" s="820">
        <f ca="1">IF(ISNUMBER('R4 Variations'!E689),+'R4 Variations'!E689*LU_Escalation,0)</f>
        <v>0</v>
      </c>
      <c r="F688" s="489">
        <f ca="1">IF(ISNUMBER('R4 Variations'!F689),+'R4 Variations'!F689*LU_Escalation,0)</f>
        <v>0</v>
      </c>
      <c r="G688" s="489">
        <f ca="1">IF(ISNUMBER('R4 Variations'!G689),+'R4 Variations'!G689*LU_Escalation,0)</f>
        <v>0</v>
      </c>
      <c r="H688" s="489">
        <f ca="1">IF(ISNUMBER('R4 Variations'!H689),+'R4 Variations'!H689*LU_Escalation,0)</f>
        <v>0</v>
      </c>
      <c r="I688" s="489">
        <f ca="1">IF(ISNUMBER('R4 Variations'!I689),+'R4 Variations'!I689*LU_Escalation,0)</f>
        <v>0</v>
      </c>
      <c r="J688" s="489">
        <f ca="1">IF(ISNUMBER('R4 Variations'!J689),+'R4 Variations'!J689*LU_Escalation,0)</f>
        <v>0</v>
      </c>
      <c r="K688" s="489">
        <f ca="1">IF(ISNUMBER('R4 Variations'!K689),+'R4 Variations'!K689*LU_Escalation,0)</f>
        <v>0</v>
      </c>
      <c r="L688" s="512" t="str">
        <f ca="1">+'R4 Variations'!L689</f>
        <v/>
      </c>
      <c r="M688" s="448" t="str">
        <f ca="1">+'R4 Variations'!M689</f>
        <v/>
      </c>
      <c r="N688" s="448" t="str">
        <f ca="1">+'R4 Variations'!N689</f>
        <v/>
      </c>
    </row>
    <row r="689" spans="1:14" x14ac:dyDescent="0.2">
      <c r="A689" s="5"/>
      <c r="B689" s="249"/>
      <c r="C689" s="383" t="str">
        <f ca="1">+'R4 Variations'!C690</f>
        <v/>
      </c>
      <c r="D689" s="489">
        <f ca="1">IF(ISNUMBER('R4 Variations'!D690),+'R4 Variations'!D690*LU_Escalation,0)</f>
        <v>0</v>
      </c>
      <c r="E689" s="820">
        <f ca="1">IF(ISNUMBER('R4 Variations'!E690),+'R4 Variations'!E690*LU_Escalation,0)</f>
        <v>0</v>
      </c>
      <c r="F689" s="489">
        <f ca="1">IF(ISNUMBER('R4 Variations'!F690),+'R4 Variations'!F690*LU_Escalation,0)</f>
        <v>0</v>
      </c>
      <c r="G689" s="489">
        <f ca="1">IF(ISNUMBER('R4 Variations'!G690),+'R4 Variations'!G690*LU_Escalation,0)</f>
        <v>0</v>
      </c>
      <c r="H689" s="489">
        <f ca="1">IF(ISNUMBER('R4 Variations'!H690),+'R4 Variations'!H690*LU_Escalation,0)</f>
        <v>0</v>
      </c>
      <c r="I689" s="489">
        <f ca="1">IF(ISNUMBER('R4 Variations'!I690),+'R4 Variations'!I690*LU_Escalation,0)</f>
        <v>0</v>
      </c>
      <c r="J689" s="489">
        <f ca="1">IF(ISNUMBER('R4 Variations'!J690),+'R4 Variations'!J690*LU_Escalation,0)</f>
        <v>0</v>
      </c>
      <c r="K689" s="489">
        <f ca="1">IF(ISNUMBER('R4 Variations'!K690),+'R4 Variations'!K690*LU_Escalation,0)</f>
        <v>0</v>
      </c>
      <c r="L689" s="512" t="str">
        <f ca="1">+'R4 Variations'!L690</f>
        <v/>
      </c>
      <c r="M689" s="448" t="str">
        <f ca="1">+'R4 Variations'!M690</f>
        <v/>
      </c>
      <c r="N689" s="448" t="str">
        <f ca="1">+'R4 Variations'!N690</f>
        <v/>
      </c>
    </row>
    <row r="690" spans="1:14" x14ac:dyDescent="0.2">
      <c r="A690" s="5"/>
      <c r="B690" s="249"/>
      <c r="C690" s="383" t="str">
        <f ca="1">+'R4 Variations'!C691</f>
        <v/>
      </c>
      <c r="D690" s="489">
        <f ca="1">IF(ISNUMBER('R4 Variations'!D691),+'R4 Variations'!D691*LU_Escalation,0)</f>
        <v>0</v>
      </c>
      <c r="E690" s="820">
        <f ca="1">IF(ISNUMBER('R4 Variations'!E691),+'R4 Variations'!E691*LU_Escalation,0)</f>
        <v>0</v>
      </c>
      <c r="F690" s="489">
        <f ca="1">IF(ISNUMBER('R4 Variations'!F691),+'R4 Variations'!F691*LU_Escalation,0)</f>
        <v>0</v>
      </c>
      <c r="G690" s="489">
        <f ca="1">IF(ISNUMBER('R4 Variations'!G691),+'R4 Variations'!G691*LU_Escalation,0)</f>
        <v>0</v>
      </c>
      <c r="H690" s="489">
        <f ca="1">IF(ISNUMBER('R4 Variations'!H691),+'R4 Variations'!H691*LU_Escalation,0)</f>
        <v>0</v>
      </c>
      <c r="I690" s="489">
        <f ca="1">IF(ISNUMBER('R4 Variations'!I691),+'R4 Variations'!I691*LU_Escalation,0)</f>
        <v>0</v>
      </c>
      <c r="J690" s="489">
        <f ca="1">IF(ISNUMBER('R4 Variations'!J691),+'R4 Variations'!J691*LU_Escalation,0)</f>
        <v>0</v>
      </c>
      <c r="K690" s="489">
        <f ca="1">IF(ISNUMBER('R4 Variations'!K691),+'R4 Variations'!K691*LU_Escalation,0)</f>
        <v>0</v>
      </c>
      <c r="L690" s="512" t="str">
        <f ca="1">+'R4 Variations'!L691</f>
        <v/>
      </c>
      <c r="M690" s="448" t="str">
        <f ca="1">+'R4 Variations'!M691</f>
        <v/>
      </c>
      <c r="N690" s="448" t="str">
        <f ca="1">+'R4 Variations'!N691</f>
        <v/>
      </c>
    </row>
    <row r="691" spans="1:14" x14ac:dyDescent="0.2">
      <c r="A691" s="5"/>
      <c r="B691" s="249"/>
      <c r="C691" s="383" t="str">
        <f ca="1">+'R4 Variations'!C692</f>
        <v/>
      </c>
      <c r="D691" s="489">
        <f ca="1">IF(ISNUMBER('R4 Variations'!D692),+'R4 Variations'!D692*LU_Escalation,0)</f>
        <v>0</v>
      </c>
      <c r="E691" s="820">
        <f ca="1">IF(ISNUMBER('R4 Variations'!E692),+'R4 Variations'!E692*LU_Escalation,0)</f>
        <v>0</v>
      </c>
      <c r="F691" s="489">
        <f ca="1">IF(ISNUMBER('R4 Variations'!F692),+'R4 Variations'!F692*LU_Escalation,0)</f>
        <v>0</v>
      </c>
      <c r="G691" s="489">
        <f ca="1">IF(ISNUMBER('R4 Variations'!G692),+'R4 Variations'!G692*LU_Escalation,0)</f>
        <v>0</v>
      </c>
      <c r="H691" s="489">
        <f ca="1">IF(ISNUMBER('R4 Variations'!H692),+'R4 Variations'!H692*LU_Escalation,0)</f>
        <v>0</v>
      </c>
      <c r="I691" s="489">
        <f ca="1">IF(ISNUMBER('R4 Variations'!I692),+'R4 Variations'!I692*LU_Escalation,0)</f>
        <v>0</v>
      </c>
      <c r="J691" s="489">
        <f ca="1">IF(ISNUMBER('R4 Variations'!J692),+'R4 Variations'!J692*LU_Escalation,0)</f>
        <v>0</v>
      </c>
      <c r="K691" s="489">
        <f ca="1">IF(ISNUMBER('R4 Variations'!K692),+'R4 Variations'!K692*LU_Escalation,0)</f>
        <v>0</v>
      </c>
      <c r="L691" s="512" t="str">
        <f ca="1">+'R4 Variations'!L692</f>
        <v/>
      </c>
      <c r="M691" s="448" t="str">
        <f ca="1">+'R4 Variations'!M692</f>
        <v/>
      </c>
      <c r="N691" s="448" t="str">
        <f ca="1">+'R4 Variations'!N692</f>
        <v/>
      </c>
    </row>
    <row r="692" spans="1:14" x14ac:dyDescent="0.2">
      <c r="A692" s="5"/>
      <c r="B692" s="249"/>
      <c r="C692" s="383" t="str">
        <f ca="1">+'R4 Variations'!C693</f>
        <v/>
      </c>
      <c r="D692" s="489">
        <f ca="1">IF(ISNUMBER('R4 Variations'!D693),+'R4 Variations'!D693*LU_Escalation,0)</f>
        <v>0</v>
      </c>
      <c r="E692" s="820">
        <f ca="1">IF(ISNUMBER('R4 Variations'!E693),+'R4 Variations'!E693*LU_Escalation,0)</f>
        <v>0</v>
      </c>
      <c r="F692" s="489">
        <f ca="1">IF(ISNUMBER('R4 Variations'!F693),+'R4 Variations'!F693*LU_Escalation,0)</f>
        <v>0</v>
      </c>
      <c r="G692" s="489">
        <f ca="1">IF(ISNUMBER('R4 Variations'!G693),+'R4 Variations'!G693*LU_Escalation,0)</f>
        <v>0</v>
      </c>
      <c r="H692" s="489">
        <f ca="1">IF(ISNUMBER('R4 Variations'!H693),+'R4 Variations'!H693*LU_Escalation,0)</f>
        <v>0</v>
      </c>
      <c r="I692" s="489">
        <f ca="1">IF(ISNUMBER('R4 Variations'!I693),+'R4 Variations'!I693*LU_Escalation,0)</f>
        <v>0</v>
      </c>
      <c r="J692" s="489">
        <f ca="1">IF(ISNUMBER('R4 Variations'!J693),+'R4 Variations'!J693*LU_Escalation,0)</f>
        <v>0</v>
      </c>
      <c r="K692" s="489">
        <f ca="1">IF(ISNUMBER('R4 Variations'!K693),+'R4 Variations'!K693*LU_Escalation,0)</f>
        <v>0</v>
      </c>
      <c r="L692" s="512" t="str">
        <f ca="1">+'R4 Variations'!L693</f>
        <v/>
      </c>
      <c r="M692" s="448" t="str">
        <f ca="1">+'R4 Variations'!M693</f>
        <v/>
      </c>
      <c r="N692" s="448" t="str">
        <f ca="1">+'R4 Variations'!N693</f>
        <v/>
      </c>
    </row>
    <row r="693" spans="1:14" x14ac:dyDescent="0.2">
      <c r="A693" s="5"/>
      <c r="B693" s="249"/>
      <c r="C693" s="12"/>
      <c r="D693" s="489"/>
      <c r="E693" s="505"/>
      <c r="F693" s="489"/>
      <c r="G693" s="490"/>
      <c r="H693" s="490"/>
      <c r="I693" s="490"/>
      <c r="J693" s="490"/>
      <c r="K693" s="505"/>
      <c r="L693" s="512"/>
      <c r="M693" s="448"/>
      <c r="N693" s="448"/>
    </row>
    <row r="694" spans="1:14" x14ac:dyDescent="0.2">
      <c r="A694" s="5"/>
      <c r="B694" s="249" t="str">
        <f ca="1">+'I-4 History'!B516</f>
        <v>A-33</v>
      </c>
      <c r="C694" s="14" t="str">
        <f ca="1">+'I-4 History'!C516</f>
        <v>Customer Services (excl. Call Centre)</v>
      </c>
      <c r="D694" s="489"/>
      <c r="E694" s="505"/>
      <c r="F694" s="489"/>
      <c r="G694" s="490"/>
      <c r="H694" s="490"/>
      <c r="I694" s="490"/>
      <c r="J694" s="490"/>
      <c r="K694" s="505"/>
      <c r="L694" s="512"/>
      <c r="M694" s="448"/>
      <c r="N694" s="448"/>
    </row>
    <row r="695" spans="1:14" x14ac:dyDescent="0.2">
      <c r="A695" s="5"/>
      <c r="B695" s="249"/>
      <c r="C695" s="383" t="str">
        <f ca="1">+'R4 Variations'!C696</f>
        <v>Step Change</v>
      </c>
      <c r="D695" s="489">
        <f ca="1">IF(ISNUMBER('R4 Variations'!D696),+'R4 Variations'!D696*LU_Escalation,0)</f>
        <v>0</v>
      </c>
      <c r="E695" s="820">
        <f ca="1">IF(ISNUMBER('R4 Variations'!E696),+'R4 Variations'!E696*LU_Escalation,0)</f>
        <v>0</v>
      </c>
      <c r="F695" s="489">
        <f ca="1">IF(ISNUMBER('R4 Variations'!F696),+'R4 Variations'!F696*LU_Escalation,0)</f>
        <v>0</v>
      </c>
      <c r="G695" s="489">
        <f ca="1">IF(ISNUMBER('R4 Variations'!G696),+'R4 Variations'!G696*LU_Escalation,0)</f>
        <v>0</v>
      </c>
      <c r="H695" s="489">
        <f ca="1">IF(ISNUMBER('R4 Variations'!H696),+'R4 Variations'!H696*LU_Escalation,0)</f>
        <v>0</v>
      </c>
      <c r="I695" s="489">
        <f ca="1">IF(ISNUMBER('R4 Variations'!I696),+'R4 Variations'!I696*LU_Escalation,0)</f>
        <v>0</v>
      </c>
      <c r="J695" s="489">
        <f ca="1">IF(ISNUMBER('R4 Variations'!J696),+'R4 Variations'!J696*LU_Escalation,0)</f>
        <v>0</v>
      </c>
      <c r="K695" s="489">
        <f ca="1">IF(ISNUMBER('R4 Variations'!K696),+'R4 Variations'!K696*LU_Escalation,0)</f>
        <v>0</v>
      </c>
      <c r="L695" s="512">
        <f ca="1">+'R4 Variations'!L696</f>
        <v>0</v>
      </c>
      <c r="M695" s="448">
        <f ca="1">+'R4 Variations'!M696</f>
        <v>0</v>
      </c>
      <c r="N695" s="448">
        <f ca="1">+'R4 Variations'!N696</f>
        <v>0</v>
      </c>
    </row>
    <row r="696" spans="1:14" x14ac:dyDescent="0.2">
      <c r="A696" s="5"/>
      <c r="B696" s="249"/>
      <c r="C696" s="383" t="str">
        <f ca="1">+'R4 Variations'!C697</f>
        <v/>
      </c>
      <c r="D696" s="489">
        <f ca="1">IF(ISNUMBER('R4 Variations'!D697),+'R4 Variations'!D697*LU_Escalation,0)</f>
        <v>0</v>
      </c>
      <c r="E696" s="820">
        <f ca="1">IF(ISNUMBER('R4 Variations'!E697),+'R4 Variations'!E697*LU_Escalation,0)</f>
        <v>0</v>
      </c>
      <c r="F696" s="489">
        <f ca="1">IF(ISNUMBER('R4 Variations'!F697),+'R4 Variations'!F697*LU_Escalation,0)</f>
        <v>0</v>
      </c>
      <c r="G696" s="489">
        <f ca="1">IF(ISNUMBER('R4 Variations'!G697),+'R4 Variations'!G697*LU_Escalation,0)</f>
        <v>0</v>
      </c>
      <c r="H696" s="489">
        <f ca="1">IF(ISNUMBER('R4 Variations'!H697),+'R4 Variations'!H697*LU_Escalation,0)</f>
        <v>0</v>
      </c>
      <c r="I696" s="489">
        <f ca="1">IF(ISNUMBER('R4 Variations'!I697),+'R4 Variations'!I697*LU_Escalation,0)</f>
        <v>0</v>
      </c>
      <c r="J696" s="489">
        <f ca="1">IF(ISNUMBER('R4 Variations'!J697),+'R4 Variations'!J697*LU_Escalation,0)</f>
        <v>0</v>
      </c>
      <c r="K696" s="489">
        <f ca="1">IF(ISNUMBER('R4 Variations'!K697),+'R4 Variations'!K697*LU_Escalation,0)</f>
        <v>0</v>
      </c>
      <c r="L696" s="512" t="str">
        <f ca="1">+'R4 Variations'!L697</f>
        <v/>
      </c>
      <c r="M696" s="448" t="str">
        <f ca="1">+'R4 Variations'!M697</f>
        <v/>
      </c>
      <c r="N696" s="448" t="str">
        <f ca="1">+'R4 Variations'!N697</f>
        <v/>
      </c>
    </row>
    <row r="697" spans="1:14" x14ac:dyDescent="0.2">
      <c r="A697" s="5"/>
      <c r="B697" s="249"/>
      <c r="C697" s="383" t="str">
        <f ca="1">+'R4 Variations'!C698</f>
        <v/>
      </c>
      <c r="D697" s="489">
        <f ca="1">IF(ISNUMBER('R4 Variations'!D698),+'R4 Variations'!D698*LU_Escalation,0)</f>
        <v>0</v>
      </c>
      <c r="E697" s="820">
        <f ca="1">IF(ISNUMBER('R4 Variations'!E698),+'R4 Variations'!E698*LU_Escalation,0)</f>
        <v>0</v>
      </c>
      <c r="F697" s="489">
        <f ca="1">IF(ISNUMBER('R4 Variations'!F698),+'R4 Variations'!F698*LU_Escalation,0)</f>
        <v>0</v>
      </c>
      <c r="G697" s="489">
        <f ca="1">IF(ISNUMBER('R4 Variations'!G698),+'R4 Variations'!G698*LU_Escalation,0)</f>
        <v>0</v>
      </c>
      <c r="H697" s="489">
        <f ca="1">IF(ISNUMBER('R4 Variations'!H698),+'R4 Variations'!H698*LU_Escalation,0)</f>
        <v>0</v>
      </c>
      <c r="I697" s="489">
        <f ca="1">IF(ISNUMBER('R4 Variations'!I698),+'R4 Variations'!I698*LU_Escalation,0)</f>
        <v>0</v>
      </c>
      <c r="J697" s="489">
        <f ca="1">IF(ISNUMBER('R4 Variations'!J698),+'R4 Variations'!J698*LU_Escalation,0)</f>
        <v>0</v>
      </c>
      <c r="K697" s="489">
        <f ca="1">IF(ISNUMBER('R4 Variations'!K698),+'R4 Variations'!K698*LU_Escalation,0)</f>
        <v>0</v>
      </c>
      <c r="L697" s="512" t="str">
        <f ca="1">+'R4 Variations'!L698</f>
        <v/>
      </c>
      <c r="M697" s="448" t="str">
        <f ca="1">+'R4 Variations'!M698</f>
        <v/>
      </c>
      <c r="N697" s="448" t="str">
        <f ca="1">+'R4 Variations'!N698</f>
        <v/>
      </c>
    </row>
    <row r="698" spans="1:14" x14ac:dyDescent="0.2">
      <c r="A698" s="5"/>
      <c r="B698" s="249"/>
      <c r="C698" s="383" t="str">
        <f ca="1">+'R4 Variations'!C699</f>
        <v/>
      </c>
      <c r="D698" s="489">
        <f ca="1">IF(ISNUMBER('R4 Variations'!D699),+'R4 Variations'!D699*LU_Escalation,0)</f>
        <v>0</v>
      </c>
      <c r="E698" s="820">
        <f ca="1">IF(ISNUMBER('R4 Variations'!E699),+'R4 Variations'!E699*LU_Escalation,0)</f>
        <v>0</v>
      </c>
      <c r="F698" s="489">
        <f ca="1">IF(ISNUMBER('R4 Variations'!F699),+'R4 Variations'!F699*LU_Escalation,0)</f>
        <v>0</v>
      </c>
      <c r="G698" s="489">
        <f ca="1">IF(ISNUMBER('R4 Variations'!G699),+'R4 Variations'!G699*LU_Escalation,0)</f>
        <v>0</v>
      </c>
      <c r="H698" s="489">
        <f ca="1">IF(ISNUMBER('R4 Variations'!H699),+'R4 Variations'!H699*LU_Escalation,0)</f>
        <v>0</v>
      </c>
      <c r="I698" s="489">
        <f ca="1">IF(ISNUMBER('R4 Variations'!I699),+'R4 Variations'!I699*LU_Escalation,0)</f>
        <v>0</v>
      </c>
      <c r="J698" s="489">
        <f ca="1">IF(ISNUMBER('R4 Variations'!J699),+'R4 Variations'!J699*LU_Escalation,0)</f>
        <v>0</v>
      </c>
      <c r="K698" s="489">
        <f ca="1">IF(ISNUMBER('R4 Variations'!K699),+'R4 Variations'!K699*LU_Escalation,0)</f>
        <v>0</v>
      </c>
      <c r="L698" s="512" t="str">
        <f ca="1">+'R4 Variations'!L699</f>
        <v/>
      </c>
      <c r="M698" s="448" t="str">
        <f ca="1">+'R4 Variations'!M699</f>
        <v/>
      </c>
      <c r="N698" s="448" t="str">
        <f ca="1">+'R4 Variations'!N699</f>
        <v/>
      </c>
    </row>
    <row r="699" spans="1:14" x14ac:dyDescent="0.2">
      <c r="A699" s="5"/>
      <c r="B699" s="249"/>
      <c r="C699" s="383" t="str">
        <f ca="1">+'R4 Variations'!C700</f>
        <v/>
      </c>
      <c r="D699" s="489">
        <f ca="1">IF(ISNUMBER('R4 Variations'!D700),+'R4 Variations'!D700*LU_Escalation,0)</f>
        <v>0</v>
      </c>
      <c r="E699" s="820">
        <f ca="1">IF(ISNUMBER('R4 Variations'!E700),+'R4 Variations'!E700*LU_Escalation,0)</f>
        <v>0</v>
      </c>
      <c r="F699" s="489">
        <f ca="1">IF(ISNUMBER('R4 Variations'!F700),+'R4 Variations'!F700*LU_Escalation,0)</f>
        <v>0</v>
      </c>
      <c r="G699" s="489">
        <f ca="1">IF(ISNUMBER('R4 Variations'!G700),+'R4 Variations'!G700*LU_Escalation,0)</f>
        <v>0</v>
      </c>
      <c r="H699" s="489">
        <f ca="1">IF(ISNUMBER('R4 Variations'!H700),+'R4 Variations'!H700*LU_Escalation,0)</f>
        <v>0</v>
      </c>
      <c r="I699" s="489">
        <f ca="1">IF(ISNUMBER('R4 Variations'!I700),+'R4 Variations'!I700*LU_Escalation,0)</f>
        <v>0</v>
      </c>
      <c r="J699" s="489">
        <f ca="1">IF(ISNUMBER('R4 Variations'!J700),+'R4 Variations'!J700*LU_Escalation,0)</f>
        <v>0</v>
      </c>
      <c r="K699" s="489">
        <f ca="1">IF(ISNUMBER('R4 Variations'!K700),+'R4 Variations'!K700*LU_Escalation,0)</f>
        <v>0</v>
      </c>
      <c r="L699" s="512" t="str">
        <f ca="1">+'R4 Variations'!L700</f>
        <v/>
      </c>
      <c r="M699" s="448" t="str">
        <f ca="1">+'R4 Variations'!M700</f>
        <v/>
      </c>
      <c r="N699" s="448" t="str">
        <f ca="1">+'R4 Variations'!N700</f>
        <v/>
      </c>
    </row>
    <row r="700" spans="1:14" x14ac:dyDescent="0.2">
      <c r="B700" s="249"/>
      <c r="C700" s="383" t="str">
        <f ca="1">+'R4 Variations'!C701</f>
        <v/>
      </c>
      <c r="D700" s="489">
        <f ca="1">IF(ISNUMBER('R4 Variations'!D701),+'R4 Variations'!D701*LU_Escalation,0)</f>
        <v>0</v>
      </c>
      <c r="E700" s="820">
        <f ca="1">IF(ISNUMBER('R4 Variations'!E701),+'R4 Variations'!E701*LU_Escalation,0)</f>
        <v>0</v>
      </c>
      <c r="F700" s="489">
        <f ca="1">IF(ISNUMBER('R4 Variations'!F701),+'R4 Variations'!F701*LU_Escalation,0)</f>
        <v>0</v>
      </c>
      <c r="G700" s="489">
        <f ca="1">IF(ISNUMBER('R4 Variations'!G701),+'R4 Variations'!G701*LU_Escalation,0)</f>
        <v>0</v>
      </c>
      <c r="H700" s="489">
        <f ca="1">IF(ISNUMBER('R4 Variations'!H701),+'R4 Variations'!H701*LU_Escalation,0)</f>
        <v>0</v>
      </c>
      <c r="I700" s="489">
        <f ca="1">IF(ISNUMBER('R4 Variations'!I701),+'R4 Variations'!I701*LU_Escalation,0)</f>
        <v>0</v>
      </c>
      <c r="J700" s="489">
        <f ca="1">IF(ISNUMBER('R4 Variations'!J701),+'R4 Variations'!J701*LU_Escalation,0)</f>
        <v>0</v>
      </c>
      <c r="K700" s="489">
        <f ca="1">IF(ISNUMBER('R4 Variations'!K701),+'R4 Variations'!K701*LU_Escalation,0)</f>
        <v>0</v>
      </c>
      <c r="L700" s="512" t="str">
        <f ca="1">+'R4 Variations'!L701</f>
        <v/>
      </c>
      <c r="M700" s="448" t="str">
        <f ca="1">+'R4 Variations'!M701</f>
        <v/>
      </c>
      <c r="N700" s="448" t="str">
        <f ca="1">+'R4 Variations'!N701</f>
        <v/>
      </c>
    </row>
    <row r="701" spans="1:14" x14ac:dyDescent="0.2">
      <c r="B701" s="249"/>
      <c r="C701" s="383" t="str">
        <f ca="1">+'R4 Variations'!C702</f>
        <v/>
      </c>
      <c r="D701" s="489">
        <f ca="1">IF(ISNUMBER('R4 Variations'!D702),+'R4 Variations'!D702*LU_Escalation,0)</f>
        <v>0</v>
      </c>
      <c r="E701" s="820">
        <f ca="1">IF(ISNUMBER('R4 Variations'!E702),+'R4 Variations'!E702*LU_Escalation,0)</f>
        <v>0</v>
      </c>
      <c r="F701" s="489">
        <f ca="1">IF(ISNUMBER('R4 Variations'!F702),+'R4 Variations'!F702*LU_Escalation,0)</f>
        <v>0</v>
      </c>
      <c r="G701" s="489">
        <f ca="1">IF(ISNUMBER('R4 Variations'!G702),+'R4 Variations'!G702*LU_Escalation,0)</f>
        <v>0</v>
      </c>
      <c r="H701" s="489">
        <f ca="1">IF(ISNUMBER('R4 Variations'!H702),+'R4 Variations'!H702*LU_Escalation,0)</f>
        <v>0</v>
      </c>
      <c r="I701" s="489">
        <f ca="1">IF(ISNUMBER('R4 Variations'!I702),+'R4 Variations'!I702*LU_Escalation,0)</f>
        <v>0</v>
      </c>
      <c r="J701" s="489">
        <f ca="1">IF(ISNUMBER('R4 Variations'!J702),+'R4 Variations'!J702*LU_Escalation,0)</f>
        <v>0</v>
      </c>
      <c r="K701" s="489">
        <f ca="1">IF(ISNUMBER('R4 Variations'!K702),+'R4 Variations'!K702*LU_Escalation,0)</f>
        <v>0</v>
      </c>
      <c r="L701" s="512" t="str">
        <f ca="1">+'R4 Variations'!L702</f>
        <v/>
      </c>
      <c r="M701" s="448" t="str">
        <f ca="1">+'R4 Variations'!M702</f>
        <v/>
      </c>
      <c r="N701" s="448" t="str">
        <f ca="1">+'R4 Variations'!N702</f>
        <v/>
      </c>
    </row>
    <row r="702" spans="1:14" x14ac:dyDescent="0.2">
      <c r="B702" s="249"/>
      <c r="C702" s="383" t="str">
        <f ca="1">+'R4 Variations'!C703</f>
        <v/>
      </c>
      <c r="D702" s="489">
        <f ca="1">IF(ISNUMBER('R4 Variations'!D703),+'R4 Variations'!D703*LU_Escalation,0)</f>
        <v>0</v>
      </c>
      <c r="E702" s="820">
        <f ca="1">IF(ISNUMBER('R4 Variations'!E703),+'R4 Variations'!E703*LU_Escalation,0)</f>
        <v>0</v>
      </c>
      <c r="F702" s="489">
        <f ca="1">IF(ISNUMBER('R4 Variations'!F703),+'R4 Variations'!F703*LU_Escalation,0)</f>
        <v>0</v>
      </c>
      <c r="G702" s="489">
        <f ca="1">IF(ISNUMBER('R4 Variations'!G703),+'R4 Variations'!G703*LU_Escalation,0)</f>
        <v>0</v>
      </c>
      <c r="H702" s="489">
        <f ca="1">IF(ISNUMBER('R4 Variations'!H703),+'R4 Variations'!H703*LU_Escalation,0)</f>
        <v>0</v>
      </c>
      <c r="I702" s="489">
        <f ca="1">IF(ISNUMBER('R4 Variations'!I703),+'R4 Variations'!I703*LU_Escalation,0)</f>
        <v>0</v>
      </c>
      <c r="J702" s="489">
        <f ca="1">IF(ISNUMBER('R4 Variations'!J703),+'R4 Variations'!J703*LU_Escalation,0)</f>
        <v>0</v>
      </c>
      <c r="K702" s="489">
        <f ca="1">IF(ISNUMBER('R4 Variations'!K703),+'R4 Variations'!K703*LU_Escalation,0)</f>
        <v>0</v>
      </c>
      <c r="L702" s="512" t="str">
        <f ca="1">+'R4 Variations'!L703</f>
        <v/>
      </c>
      <c r="M702" s="448" t="str">
        <f ca="1">+'R4 Variations'!M703</f>
        <v/>
      </c>
      <c r="N702" s="448" t="str">
        <f ca="1">+'R4 Variations'!N703</f>
        <v/>
      </c>
    </row>
    <row r="703" spans="1:14" x14ac:dyDescent="0.2">
      <c r="B703" s="249"/>
      <c r="C703" s="383" t="str">
        <f ca="1">+'R4 Variations'!C704</f>
        <v/>
      </c>
      <c r="D703" s="489">
        <f ca="1">IF(ISNUMBER('R4 Variations'!D704),+'R4 Variations'!D704*LU_Escalation,0)</f>
        <v>0</v>
      </c>
      <c r="E703" s="820">
        <f ca="1">IF(ISNUMBER('R4 Variations'!E704),+'R4 Variations'!E704*LU_Escalation,0)</f>
        <v>0</v>
      </c>
      <c r="F703" s="489">
        <f ca="1">IF(ISNUMBER('R4 Variations'!F704),+'R4 Variations'!F704*LU_Escalation,0)</f>
        <v>0</v>
      </c>
      <c r="G703" s="489">
        <f ca="1">IF(ISNUMBER('R4 Variations'!G704),+'R4 Variations'!G704*LU_Escalation,0)</f>
        <v>0</v>
      </c>
      <c r="H703" s="489">
        <f ca="1">IF(ISNUMBER('R4 Variations'!H704),+'R4 Variations'!H704*LU_Escalation,0)</f>
        <v>0</v>
      </c>
      <c r="I703" s="489">
        <f ca="1">IF(ISNUMBER('R4 Variations'!I704),+'R4 Variations'!I704*LU_Escalation,0)</f>
        <v>0</v>
      </c>
      <c r="J703" s="489">
        <f ca="1">IF(ISNUMBER('R4 Variations'!J704),+'R4 Variations'!J704*LU_Escalation,0)</f>
        <v>0</v>
      </c>
      <c r="K703" s="489">
        <f ca="1">IF(ISNUMBER('R4 Variations'!K704),+'R4 Variations'!K704*LU_Escalation,0)</f>
        <v>0</v>
      </c>
      <c r="L703" s="512" t="str">
        <f ca="1">+'R4 Variations'!L704</f>
        <v/>
      </c>
      <c r="M703" s="448" t="str">
        <f ca="1">+'R4 Variations'!M704</f>
        <v/>
      </c>
      <c r="N703" s="448" t="str">
        <f ca="1">+'R4 Variations'!N704</f>
        <v/>
      </c>
    </row>
    <row r="704" spans="1:14" x14ac:dyDescent="0.2">
      <c r="B704" s="249"/>
      <c r="C704" s="383" t="str">
        <f ca="1">+'R4 Variations'!C705</f>
        <v/>
      </c>
      <c r="D704" s="489">
        <f ca="1">IF(ISNUMBER('R4 Variations'!D705),+'R4 Variations'!D705*LU_Escalation,0)</f>
        <v>0</v>
      </c>
      <c r="E704" s="820">
        <f ca="1">IF(ISNUMBER('R4 Variations'!E705),+'R4 Variations'!E705*LU_Escalation,0)</f>
        <v>0</v>
      </c>
      <c r="F704" s="489">
        <f ca="1">IF(ISNUMBER('R4 Variations'!F705),+'R4 Variations'!F705*LU_Escalation,0)</f>
        <v>0</v>
      </c>
      <c r="G704" s="489">
        <f ca="1">IF(ISNUMBER('R4 Variations'!G705),+'R4 Variations'!G705*LU_Escalation,0)</f>
        <v>0</v>
      </c>
      <c r="H704" s="489">
        <f ca="1">IF(ISNUMBER('R4 Variations'!H705),+'R4 Variations'!H705*LU_Escalation,0)</f>
        <v>0</v>
      </c>
      <c r="I704" s="489">
        <f ca="1">IF(ISNUMBER('R4 Variations'!I705),+'R4 Variations'!I705*LU_Escalation,0)</f>
        <v>0</v>
      </c>
      <c r="J704" s="489">
        <f ca="1">IF(ISNUMBER('R4 Variations'!J705),+'R4 Variations'!J705*LU_Escalation,0)</f>
        <v>0</v>
      </c>
      <c r="K704" s="489">
        <f ca="1">IF(ISNUMBER('R4 Variations'!K705),+'R4 Variations'!K705*LU_Escalation,0)</f>
        <v>0</v>
      </c>
      <c r="L704" s="512" t="str">
        <f ca="1">+'R4 Variations'!L705</f>
        <v/>
      </c>
      <c r="M704" s="448" t="str">
        <f ca="1">+'R4 Variations'!M705</f>
        <v/>
      </c>
      <c r="N704" s="448" t="str">
        <f ca="1">+'R4 Variations'!N705</f>
        <v/>
      </c>
    </row>
    <row r="705" spans="1:14" x14ac:dyDescent="0.2">
      <c r="A705" s="5"/>
      <c r="B705" s="249" t="str">
        <f ca="1">+'I-4 History'!B525</f>
        <v>A-34</v>
      </c>
      <c r="C705" s="14" t="str">
        <f ca="1">+'I-4 History'!C525</f>
        <v>Customer Programs</v>
      </c>
      <c r="D705" s="489"/>
      <c r="E705" s="505"/>
      <c r="F705" s="489"/>
      <c r="G705" s="490"/>
      <c r="H705" s="490"/>
      <c r="I705" s="490"/>
      <c r="J705" s="490"/>
      <c r="K705" s="505"/>
      <c r="L705" s="512"/>
      <c r="M705" s="448"/>
      <c r="N705" s="448"/>
    </row>
    <row r="706" spans="1:14" ht="25.5" x14ac:dyDescent="0.2">
      <c r="A706" s="5"/>
      <c r="B706" s="249"/>
      <c r="C706" s="383" t="str">
        <f ca="1">+'R4 Variations'!C708</f>
        <v>Step Change - Customer Engagement Technologies</v>
      </c>
      <c r="D706" s="489">
        <f ca="1">IF(ISNUMBER('R4 Variations'!D708),+'R4 Variations'!D708*LU_Escalation,0)</f>
        <v>0</v>
      </c>
      <c r="E706" s="820">
        <f ca="1">IF(ISNUMBER('R4 Variations'!E708),+'R4 Variations'!E708*LU_Escalation,0)</f>
        <v>0</v>
      </c>
      <c r="F706" s="489">
        <f ca="1">IF(ISNUMBER('R4 Variations'!F708),+'R4 Variations'!F708*LU_Escalation,0)</f>
        <v>0</v>
      </c>
      <c r="G706" s="489">
        <f ca="1">IF(ISNUMBER('R4 Variations'!G708),+'R4 Variations'!G708*LU_Escalation,0)</f>
        <v>0</v>
      </c>
      <c r="H706" s="489">
        <f ca="1">IF(ISNUMBER('R4 Variations'!H708),+'R4 Variations'!H708*LU_Escalation,0)</f>
        <v>0</v>
      </c>
      <c r="I706" s="489">
        <f ca="1">IF(ISNUMBER('R4 Variations'!I708),+'R4 Variations'!I708*LU_Escalation,0)</f>
        <v>0</v>
      </c>
      <c r="J706" s="489">
        <f ca="1">IF(ISNUMBER('R4 Variations'!J708),+'R4 Variations'!J708*LU_Escalation,0)</f>
        <v>0</v>
      </c>
      <c r="K706" s="489">
        <f ca="1">IF(ISNUMBER('R4 Variations'!K708),+'R4 Variations'!K708*LU_Escalation,0)</f>
        <v>0</v>
      </c>
      <c r="L706" s="512">
        <f ca="1">+'R4 Variations'!L708</f>
        <v>0</v>
      </c>
      <c r="M706" s="448">
        <f ca="1">+'R4 Variations'!M708</f>
        <v>0</v>
      </c>
      <c r="N706" s="448">
        <f ca="1">+'R4 Variations'!N708</f>
        <v>0</v>
      </c>
    </row>
    <row r="707" spans="1:14" x14ac:dyDescent="0.2">
      <c r="A707" s="5"/>
      <c r="B707" s="249"/>
      <c r="C707" s="383" t="str">
        <f ca="1">+'R4 Variations'!C709</f>
        <v/>
      </c>
      <c r="D707" s="489">
        <f ca="1">IF(ISNUMBER('R4 Variations'!D709),+'R4 Variations'!D709*LU_Escalation,0)</f>
        <v>0</v>
      </c>
      <c r="E707" s="820">
        <f ca="1">IF(ISNUMBER('R4 Variations'!E709),+'R4 Variations'!E709*LU_Escalation,0)</f>
        <v>0</v>
      </c>
      <c r="F707" s="489">
        <f ca="1">IF(ISNUMBER('R4 Variations'!F709),+'R4 Variations'!F709*LU_Escalation,0)</f>
        <v>0</v>
      </c>
      <c r="G707" s="489">
        <f ca="1">IF(ISNUMBER('R4 Variations'!G709),+'R4 Variations'!G709*LU_Escalation,0)</f>
        <v>0</v>
      </c>
      <c r="H707" s="489">
        <f ca="1">IF(ISNUMBER('R4 Variations'!H709),+'R4 Variations'!H709*LU_Escalation,0)</f>
        <v>0</v>
      </c>
      <c r="I707" s="489">
        <f ca="1">IF(ISNUMBER('R4 Variations'!I709),+'R4 Variations'!I709*LU_Escalation,0)</f>
        <v>0</v>
      </c>
      <c r="J707" s="489">
        <f ca="1">IF(ISNUMBER('R4 Variations'!J709),+'R4 Variations'!J709*LU_Escalation,0)</f>
        <v>0</v>
      </c>
      <c r="K707" s="489">
        <f ca="1">IF(ISNUMBER('R4 Variations'!K709),+'R4 Variations'!K709*LU_Escalation,0)</f>
        <v>0</v>
      </c>
      <c r="L707" s="512" t="str">
        <f ca="1">+'R4 Variations'!L709</f>
        <v/>
      </c>
      <c r="M707" s="448" t="str">
        <f ca="1">+'R4 Variations'!M709</f>
        <v/>
      </c>
      <c r="N707" s="448" t="str">
        <f ca="1">+'R4 Variations'!N709</f>
        <v/>
      </c>
    </row>
    <row r="708" spans="1:14" x14ac:dyDescent="0.2">
      <c r="A708" s="5"/>
      <c r="B708" s="249"/>
      <c r="C708" s="383" t="str">
        <f ca="1">+'R4 Variations'!C710</f>
        <v/>
      </c>
      <c r="D708" s="489">
        <f ca="1">IF(ISNUMBER('R4 Variations'!D710),+'R4 Variations'!D710*LU_Escalation,0)</f>
        <v>0</v>
      </c>
      <c r="E708" s="820">
        <f ca="1">IF(ISNUMBER('R4 Variations'!E710),+'R4 Variations'!E710*LU_Escalation,0)</f>
        <v>0</v>
      </c>
      <c r="F708" s="489">
        <f ca="1">IF(ISNUMBER('R4 Variations'!F710),+'R4 Variations'!F710*LU_Escalation,0)</f>
        <v>0</v>
      </c>
      <c r="G708" s="489">
        <f ca="1">IF(ISNUMBER('R4 Variations'!G710),+'R4 Variations'!G710*LU_Escalation,0)</f>
        <v>0</v>
      </c>
      <c r="H708" s="489">
        <f ca="1">IF(ISNUMBER('R4 Variations'!H710),+'R4 Variations'!H710*LU_Escalation,0)</f>
        <v>0</v>
      </c>
      <c r="I708" s="489">
        <f ca="1">IF(ISNUMBER('R4 Variations'!I710),+'R4 Variations'!I710*LU_Escalation,0)</f>
        <v>0</v>
      </c>
      <c r="J708" s="489">
        <f ca="1">IF(ISNUMBER('R4 Variations'!J710),+'R4 Variations'!J710*LU_Escalation,0)</f>
        <v>0</v>
      </c>
      <c r="K708" s="489">
        <f ca="1">IF(ISNUMBER('R4 Variations'!K710),+'R4 Variations'!K710*LU_Escalation,0)</f>
        <v>0</v>
      </c>
      <c r="L708" s="512" t="str">
        <f ca="1">+'R4 Variations'!L710</f>
        <v/>
      </c>
      <c r="M708" s="448" t="str">
        <f ca="1">+'R4 Variations'!M710</f>
        <v/>
      </c>
      <c r="N708" s="448" t="str">
        <f ca="1">+'R4 Variations'!N710</f>
        <v/>
      </c>
    </row>
    <row r="709" spans="1:14" x14ac:dyDescent="0.2">
      <c r="A709" s="5"/>
      <c r="B709" s="249"/>
      <c r="C709" s="383" t="str">
        <f ca="1">+'R4 Variations'!C711</f>
        <v/>
      </c>
      <c r="D709" s="489">
        <f ca="1">IF(ISNUMBER('R4 Variations'!D711),+'R4 Variations'!D711*LU_Escalation,0)</f>
        <v>0</v>
      </c>
      <c r="E709" s="820">
        <f ca="1">IF(ISNUMBER('R4 Variations'!E711),+'R4 Variations'!E711*LU_Escalation,0)</f>
        <v>0</v>
      </c>
      <c r="F709" s="489">
        <f ca="1">IF(ISNUMBER('R4 Variations'!F711),+'R4 Variations'!F711*LU_Escalation,0)</f>
        <v>0</v>
      </c>
      <c r="G709" s="489">
        <f ca="1">IF(ISNUMBER('R4 Variations'!G711),+'R4 Variations'!G711*LU_Escalation,0)</f>
        <v>0</v>
      </c>
      <c r="H709" s="489">
        <f ca="1">IF(ISNUMBER('R4 Variations'!H711),+'R4 Variations'!H711*LU_Escalation,0)</f>
        <v>0</v>
      </c>
      <c r="I709" s="489">
        <f ca="1">IF(ISNUMBER('R4 Variations'!I711),+'R4 Variations'!I711*LU_Escalation,0)</f>
        <v>0</v>
      </c>
      <c r="J709" s="489">
        <f ca="1">IF(ISNUMBER('R4 Variations'!J711),+'R4 Variations'!J711*LU_Escalation,0)</f>
        <v>0</v>
      </c>
      <c r="K709" s="489">
        <f ca="1">IF(ISNUMBER('R4 Variations'!K711),+'R4 Variations'!K711*LU_Escalation,0)</f>
        <v>0</v>
      </c>
      <c r="L709" s="512" t="str">
        <f ca="1">+'R4 Variations'!L711</f>
        <v/>
      </c>
      <c r="M709" s="448" t="str">
        <f ca="1">+'R4 Variations'!M711</f>
        <v/>
      </c>
      <c r="N709" s="448" t="str">
        <f ca="1">+'R4 Variations'!N711</f>
        <v/>
      </c>
    </row>
    <row r="710" spans="1:14" x14ac:dyDescent="0.2">
      <c r="A710" s="5"/>
      <c r="B710" s="249"/>
      <c r="C710" s="383" t="str">
        <f ca="1">+'R4 Variations'!C712</f>
        <v/>
      </c>
      <c r="D710" s="489">
        <f ca="1">IF(ISNUMBER('R4 Variations'!D712),+'R4 Variations'!D712*LU_Escalation,0)</f>
        <v>0</v>
      </c>
      <c r="E710" s="820">
        <f ca="1">IF(ISNUMBER('R4 Variations'!E712),+'R4 Variations'!E712*LU_Escalation,0)</f>
        <v>0</v>
      </c>
      <c r="F710" s="489">
        <f ca="1">IF(ISNUMBER('R4 Variations'!F712),+'R4 Variations'!F712*LU_Escalation,0)</f>
        <v>0</v>
      </c>
      <c r="G710" s="489">
        <f ca="1">IF(ISNUMBER('R4 Variations'!G712),+'R4 Variations'!G712*LU_Escalation,0)</f>
        <v>0</v>
      </c>
      <c r="H710" s="489">
        <f ca="1">IF(ISNUMBER('R4 Variations'!H712),+'R4 Variations'!H712*LU_Escalation,0)</f>
        <v>0</v>
      </c>
      <c r="I710" s="489">
        <f ca="1">IF(ISNUMBER('R4 Variations'!I712),+'R4 Variations'!I712*LU_Escalation,0)</f>
        <v>0</v>
      </c>
      <c r="J710" s="489">
        <f ca="1">IF(ISNUMBER('R4 Variations'!J712),+'R4 Variations'!J712*LU_Escalation,0)</f>
        <v>0</v>
      </c>
      <c r="K710" s="489">
        <f ca="1">IF(ISNUMBER('R4 Variations'!K712),+'R4 Variations'!K712*LU_Escalation,0)</f>
        <v>0</v>
      </c>
      <c r="L710" s="512" t="str">
        <f ca="1">+'R4 Variations'!L712</f>
        <v/>
      </c>
      <c r="M710" s="448" t="str">
        <f ca="1">+'R4 Variations'!M712</f>
        <v/>
      </c>
      <c r="N710" s="448" t="str">
        <f ca="1">+'R4 Variations'!N712</f>
        <v/>
      </c>
    </row>
    <row r="711" spans="1:14" x14ac:dyDescent="0.2">
      <c r="A711" s="5"/>
      <c r="B711" s="249"/>
      <c r="C711" s="383" t="str">
        <f ca="1">+'R4 Variations'!C713</f>
        <v/>
      </c>
      <c r="D711" s="489">
        <f ca="1">IF(ISNUMBER('R4 Variations'!D713),+'R4 Variations'!D713*LU_Escalation,0)</f>
        <v>0</v>
      </c>
      <c r="E711" s="820">
        <f ca="1">IF(ISNUMBER('R4 Variations'!E713),+'R4 Variations'!E713*LU_Escalation,0)</f>
        <v>0</v>
      </c>
      <c r="F711" s="489">
        <f ca="1">IF(ISNUMBER('R4 Variations'!F713),+'R4 Variations'!F713*LU_Escalation,0)</f>
        <v>0</v>
      </c>
      <c r="G711" s="489">
        <f ca="1">IF(ISNUMBER('R4 Variations'!G713),+'R4 Variations'!G713*LU_Escalation,0)</f>
        <v>0</v>
      </c>
      <c r="H711" s="489">
        <f ca="1">IF(ISNUMBER('R4 Variations'!H713),+'R4 Variations'!H713*LU_Escalation,0)</f>
        <v>0</v>
      </c>
      <c r="I711" s="489">
        <f ca="1">IF(ISNUMBER('R4 Variations'!I713),+'R4 Variations'!I713*LU_Escalation,0)</f>
        <v>0</v>
      </c>
      <c r="J711" s="489">
        <f ca="1">IF(ISNUMBER('R4 Variations'!J713),+'R4 Variations'!J713*LU_Escalation,0)</f>
        <v>0</v>
      </c>
      <c r="K711" s="489">
        <f ca="1">IF(ISNUMBER('R4 Variations'!K713),+'R4 Variations'!K713*LU_Escalation,0)</f>
        <v>0</v>
      </c>
      <c r="L711" s="512" t="str">
        <f ca="1">+'R4 Variations'!L713</f>
        <v/>
      </c>
      <c r="M711" s="448" t="str">
        <f ca="1">+'R4 Variations'!M713</f>
        <v/>
      </c>
      <c r="N711" s="448" t="str">
        <f ca="1">+'R4 Variations'!N713</f>
        <v/>
      </c>
    </row>
    <row r="712" spans="1:14" x14ac:dyDescent="0.2">
      <c r="A712" s="5"/>
      <c r="B712" s="249"/>
      <c r="C712" s="383" t="str">
        <f ca="1">+'R4 Variations'!C714</f>
        <v/>
      </c>
      <c r="D712" s="489">
        <f ca="1">IF(ISNUMBER('R4 Variations'!D714),+'R4 Variations'!D714*LU_Escalation,0)</f>
        <v>0</v>
      </c>
      <c r="E712" s="820">
        <f ca="1">IF(ISNUMBER('R4 Variations'!E714),+'R4 Variations'!E714*LU_Escalation,0)</f>
        <v>0</v>
      </c>
      <c r="F712" s="489">
        <f ca="1">IF(ISNUMBER('R4 Variations'!F714),+'R4 Variations'!F714*LU_Escalation,0)</f>
        <v>0</v>
      </c>
      <c r="G712" s="489">
        <f ca="1">IF(ISNUMBER('R4 Variations'!G714),+'R4 Variations'!G714*LU_Escalation,0)</f>
        <v>0</v>
      </c>
      <c r="H712" s="489">
        <f ca="1">IF(ISNUMBER('R4 Variations'!H714),+'R4 Variations'!H714*LU_Escalation,0)</f>
        <v>0</v>
      </c>
      <c r="I712" s="489">
        <f ca="1">IF(ISNUMBER('R4 Variations'!I714),+'R4 Variations'!I714*LU_Escalation,0)</f>
        <v>0</v>
      </c>
      <c r="J712" s="489">
        <f ca="1">IF(ISNUMBER('R4 Variations'!J714),+'R4 Variations'!J714*LU_Escalation,0)</f>
        <v>0</v>
      </c>
      <c r="K712" s="489">
        <f ca="1">IF(ISNUMBER('R4 Variations'!K714),+'R4 Variations'!K714*LU_Escalation,0)</f>
        <v>0</v>
      </c>
      <c r="L712" s="512" t="str">
        <f ca="1">+'R4 Variations'!L714</f>
        <v/>
      </c>
      <c r="M712" s="448" t="str">
        <f ca="1">+'R4 Variations'!M714</f>
        <v/>
      </c>
      <c r="N712" s="448" t="str">
        <f ca="1">+'R4 Variations'!N714</f>
        <v/>
      </c>
    </row>
    <row r="713" spans="1:14" x14ac:dyDescent="0.2">
      <c r="A713" s="5"/>
      <c r="B713" s="249"/>
      <c r="C713" s="383" t="str">
        <f ca="1">+'R4 Variations'!C715</f>
        <v/>
      </c>
      <c r="D713" s="489">
        <f ca="1">IF(ISNUMBER('R4 Variations'!D715),+'R4 Variations'!D715*LU_Escalation,0)</f>
        <v>0</v>
      </c>
      <c r="E713" s="820">
        <f ca="1">IF(ISNUMBER('R4 Variations'!E715),+'R4 Variations'!E715*LU_Escalation,0)</f>
        <v>0</v>
      </c>
      <c r="F713" s="489">
        <f ca="1">IF(ISNUMBER('R4 Variations'!F715),+'R4 Variations'!F715*LU_Escalation,0)</f>
        <v>0</v>
      </c>
      <c r="G713" s="489">
        <f ca="1">IF(ISNUMBER('R4 Variations'!G715),+'R4 Variations'!G715*LU_Escalation,0)</f>
        <v>0</v>
      </c>
      <c r="H713" s="489">
        <f ca="1">IF(ISNUMBER('R4 Variations'!H715),+'R4 Variations'!H715*LU_Escalation,0)</f>
        <v>0</v>
      </c>
      <c r="I713" s="489">
        <f ca="1">IF(ISNUMBER('R4 Variations'!I715),+'R4 Variations'!I715*LU_Escalation,0)</f>
        <v>0</v>
      </c>
      <c r="J713" s="489">
        <f ca="1">IF(ISNUMBER('R4 Variations'!J715),+'R4 Variations'!J715*LU_Escalation,0)</f>
        <v>0</v>
      </c>
      <c r="K713" s="489">
        <f ca="1">IF(ISNUMBER('R4 Variations'!K715),+'R4 Variations'!K715*LU_Escalation,0)</f>
        <v>0</v>
      </c>
      <c r="L713" s="512" t="str">
        <f ca="1">+'R4 Variations'!L715</f>
        <v/>
      </c>
      <c r="M713" s="448" t="str">
        <f ca="1">+'R4 Variations'!M715</f>
        <v/>
      </c>
      <c r="N713" s="448" t="str">
        <f ca="1">+'R4 Variations'!N715</f>
        <v/>
      </c>
    </row>
    <row r="714" spans="1:14" x14ac:dyDescent="0.2">
      <c r="A714" s="5"/>
      <c r="B714" s="249"/>
      <c r="C714" s="383" t="str">
        <f ca="1">+'R4 Variations'!C716</f>
        <v/>
      </c>
      <c r="D714" s="489">
        <f ca="1">IF(ISNUMBER('R4 Variations'!D716),+'R4 Variations'!D716*LU_Escalation,0)</f>
        <v>0</v>
      </c>
      <c r="E714" s="820">
        <f ca="1">IF(ISNUMBER('R4 Variations'!E716),+'R4 Variations'!E716*LU_Escalation,0)</f>
        <v>0</v>
      </c>
      <c r="F714" s="489">
        <f ca="1">IF(ISNUMBER('R4 Variations'!F716),+'R4 Variations'!F716*LU_Escalation,0)</f>
        <v>0</v>
      </c>
      <c r="G714" s="489">
        <f ca="1">IF(ISNUMBER('R4 Variations'!G716),+'R4 Variations'!G716*LU_Escalation,0)</f>
        <v>0</v>
      </c>
      <c r="H714" s="489">
        <f ca="1">IF(ISNUMBER('R4 Variations'!H716),+'R4 Variations'!H716*LU_Escalation,0)</f>
        <v>0</v>
      </c>
      <c r="I714" s="489">
        <f ca="1">IF(ISNUMBER('R4 Variations'!I716),+'R4 Variations'!I716*LU_Escalation,0)</f>
        <v>0</v>
      </c>
      <c r="J714" s="489">
        <f ca="1">IF(ISNUMBER('R4 Variations'!J716),+'R4 Variations'!J716*LU_Escalation,0)</f>
        <v>0</v>
      </c>
      <c r="K714" s="489">
        <f ca="1">IF(ISNUMBER('R4 Variations'!K716),+'R4 Variations'!K716*LU_Escalation,0)</f>
        <v>0</v>
      </c>
      <c r="L714" s="512" t="str">
        <f ca="1">+'R4 Variations'!L716</f>
        <v/>
      </c>
      <c r="M714" s="448" t="str">
        <f ca="1">+'R4 Variations'!M716</f>
        <v/>
      </c>
      <c r="N714" s="448" t="str">
        <f ca="1">+'R4 Variations'!N716</f>
        <v/>
      </c>
    </row>
    <row r="715" spans="1:14" x14ac:dyDescent="0.2">
      <c r="A715" s="5"/>
      <c r="B715" s="249"/>
      <c r="C715" s="383" t="str">
        <f ca="1">+'R4 Variations'!C717</f>
        <v/>
      </c>
      <c r="D715" s="489">
        <f ca="1">IF(ISNUMBER('R4 Variations'!D717),+'R4 Variations'!D717*LU_Escalation,0)</f>
        <v>0</v>
      </c>
      <c r="E715" s="820">
        <f ca="1">IF(ISNUMBER('R4 Variations'!E717),+'R4 Variations'!E717*LU_Escalation,0)</f>
        <v>0</v>
      </c>
      <c r="F715" s="489">
        <f ca="1">IF(ISNUMBER('R4 Variations'!F717),+'R4 Variations'!F717*LU_Escalation,0)</f>
        <v>0</v>
      </c>
      <c r="G715" s="489">
        <f ca="1">IF(ISNUMBER('R4 Variations'!G717),+'R4 Variations'!G717*LU_Escalation,0)</f>
        <v>0</v>
      </c>
      <c r="H715" s="489">
        <f ca="1">IF(ISNUMBER('R4 Variations'!H717),+'R4 Variations'!H717*LU_Escalation,0)</f>
        <v>0</v>
      </c>
      <c r="I715" s="489">
        <f ca="1">IF(ISNUMBER('R4 Variations'!I717),+'R4 Variations'!I717*LU_Escalation,0)</f>
        <v>0</v>
      </c>
      <c r="J715" s="489">
        <f ca="1">IF(ISNUMBER('R4 Variations'!J717),+'R4 Variations'!J717*LU_Escalation,0)</f>
        <v>0</v>
      </c>
      <c r="K715" s="489">
        <f ca="1">IF(ISNUMBER('R4 Variations'!K717),+'R4 Variations'!K717*LU_Escalation,0)</f>
        <v>0</v>
      </c>
      <c r="L715" s="512" t="str">
        <f ca="1">+'R4 Variations'!L717</f>
        <v/>
      </c>
      <c r="M715" s="448" t="str">
        <f ca="1">+'R4 Variations'!M717</f>
        <v/>
      </c>
      <c r="N715" s="448" t="str">
        <f ca="1">+'R4 Variations'!N717</f>
        <v/>
      </c>
    </row>
    <row r="716" spans="1:14" x14ac:dyDescent="0.2">
      <c r="A716" s="5"/>
      <c r="B716" s="249"/>
      <c r="C716" s="12"/>
      <c r="D716" s="489"/>
      <c r="E716" s="505"/>
      <c r="F716" s="489"/>
      <c r="G716" s="490"/>
      <c r="H716" s="490"/>
      <c r="I716" s="490"/>
      <c r="J716" s="490"/>
      <c r="K716" s="505"/>
      <c r="L716" s="512"/>
      <c r="M716" s="448"/>
      <c r="N716" s="448"/>
    </row>
    <row r="717" spans="1:14" x14ac:dyDescent="0.2">
      <c r="A717" s="5"/>
      <c r="B717" s="249" t="str">
        <f ca="1">+'I-4 History'!B534</f>
        <v>A-35</v>
      </c>
      <c r="C717" s="261" t="str">
        <f ca="1">+'I-4 History'!C534</f>
        <v>Customer Operations</v>
      </c>
      <c r="D717" s="489"/>
      <c r="E717" s="505"/>
      <c r="F717" s="489"/>
      <c r="G717" s="490"/>
      <c r="H717" s="490"/>
      <c r="I717" s="490"/>
      <c r="J717" s="490"/>
      <c r="K717" s="505"/>
      <c r="L717" s="512"/>
      <c r="M717" s="448"/>
      <c r="N717" s="448"/>
    </row>
    <row r="718" spans="1:14" x14ac:dyDescent="0.2">
      <c r="A718" s="5"/>
      <c r="B718" s="249"/>
      <c r="C718" s="383" t="str">
        <f ca="1">+'R4 Variations'!C720</f>
        <v>Step Change</v>
      </c>
      <c r="D718" s="489">
        <f ca="1">IF(ISNUMBER('R4 Variations'!D720),+'R4 Variations'!D720*LU_Escalation,0)</f>
        <v>0</v>
      </c>
      <c r="E718" s="820">
        <f ca="1">IF(ISNUMBER('R4 Variations'!E720),+'R4 Variations'!E720*LU_Escalation,0)</f>
        <v>0</v>
      </c>
      <c r="F718" s="489">
        <f ca="1">IF(ISNUMBER('R4 Variations'!F720),+'R4 Variations'!F720*LU_Escalation,0)</f>
        <v>0</v>
      </c>
      <c r="G718" s="489">
        <f ca="1">IF(ISNUMBER('R4 Variations'!G720),+'R4 Variations'!G720*LU_Escalation,0)</f>
        <v>0</v>
      </c>
      <c r="H718" s="489">
        <f ca="1">IF(ISNUMBER('R4 Variations'!H720),+'R4 Variations'!H720*LU_Escalation,0)</f>
        <v>0</v>
      </c>
      <c r="I718" s="489">
        <f ca="1">IF(ISNUMBER('R4 Variations'!I720),+'R4 Variations'!I720*LU_Escalation,0)</f>
        <v>0</v>
      </c>
      <c r="J718" s="489">
        <f ca="1">IF(ISNUMBER('R4 Variations'!J720),+'R4 Variations'!J720*LU_Escalation,0)</f>
        <v>0</v>
      </c>
      <c r="K718" s="489">
        <f ca="1">IF(ISNUMBER('R4 Variations'!K720),+'R4 Variations'!K720*LU_Escalation,0)</f>
        <v>0</v>
      </c>
      <c r="L718" s="512">
        <f ca="1">+'R4 Variations'!L720</f>
        <v>0</v>
      </c>
      <c r="M718" s="448">
        <f ca="1">+'R4 Variations'!M720</f>
        <v>0</v>
      </c>
      <c r="N718" s="448">
        <f ca="1">+'R4 Variations'!N720</f>
        <v>0</v>
      </c>
    </row>
    <row r="719" spans="1:14" x14ac:dyDescent="0.2">
      <c r="A719" s="5"/>
      <c r="B719" s="249"/>
      <c r="C719" s="383" t="str">
        <f ca="1">+'R4 Variations'!C721</f>
        <v/>
      </c>
      <c r="D719" s="489">
        <f ca="1">IF(ISNUMBER('R4 Variations'!D721),+'R4 Variations'!D721*LU_Escalation,0)</f>
        <v>0</v>
      </c>
      <c r="E719" s="820">
        <f ca="1">IF(ISNUMBER('R4 Variations'!E721),+'R4 Variations'!E721*LU_Escalation,0)</f>
        <v>0</v>
      </c>
      <c r="F719" s="489">
        <f ca="1">IF(ISNUMBER('R4 Variations'!F721),+'R4 Variations'!F721*LU_Escalation,0)</f>
        <v>0</v>
      </c>
      <c r="G719" s="489">
        <f ca="1">IF(ISNUMBER('R4 Variations'!G721),+'R4 Variations'!G721*LU_Escalation,0)</f>
        <v>0</v>
      </c>
      <c r="H719" s="489">
        <f ca="1">IF(ISNUMBER('R4 Variations'!H721),+'R4 Variations'!H721*LU_Escalation,0)</f>
        <v>0</v>
      </c>
      <c r="I719" s="489">
        <f ca="1">IF(ISNUMBER('R4 Variations'!I721),+'R4 Variations'!I721*LU_Escalation,0)</f>
        <v>0</v>
      </c>
      <c r="J719" s="489">
        <f ca="1">IF(ISNUMBER('R4 Variations'!J721),+'R4 Variations'!J721*LU_Escalation,0)</f>
        <v>0</v>
      </c>
      <c r="K719" s="489">
        <f ca="1">IF(ISNUMBER('R4 Variations'!K721),+'R4 Variations'!K721*LU_Escalation,0)</f>
        <v>0</v>
      </c>
      <c r="L719" s="512" t="str">
        <f ca="1">+'R4 Variations'!L721</f>
        <v/>
      </c>
      <c r="M719" s="448" t="str">
        <f ca="1">+'R4 Variations'!M721</f>
        <v/>
      </c>
      <c r="N719" s="448" t="str">
        <f ca="1">+'R4 Variations'!N721</f>
        <v/>
      </c>
    </row>
    <row r="720" spans="1:14" x14ac:dyDescent="0.2">
      <c r="A720" s="5"/>
      <c r="B720" s="249"/>
      <c r="C720" s="383" t="str">
        <f ca="1">+'R4 Variations'!C722</f>
        <v/>
      </c>
      <c r="D720" s="489">
        <f ca="1">IF(ISNUMBER('R4 Variations'!D722),+'R4 Variations'!D722*LU_Escalation,0)</f>
        <v>0</v>
      </c>
      <c r="E720" s="820">
        <f ca="1">IF(ISNUMBER('R4 Variations'!E722),+'R4 Variations'!E722*LU_Escalation,0)</f>
        <v>0</v>
      </c>
      <c r="F720" s="489">
        <f ca="1">IF(ISNUMBER('R4 Variations'!F722),+'R4 Variations'!F722*LU_Escalation,0)</f>
        <v>0</v>
      </c>
      <c r="G720" s="489">
        <f ca="1">IF(ISNUMBER('R4 Variations'!G722),+'R4 Variations'!G722*LU_Escalation,0)</f>
        <v>0</v>
      </c>
      <c r="H720" s="489">
        <f ca="1">IF(ISNUMBER('R4 Variations'!H722),+'R4 Variations'!H722*LU_Escalation,0)</f>
        <v>0</v>
      </c>
      <c r="I720" s="489">
        <f ca="1">IF(ISNUMBER('R4 Variations'!I722),+'R4 Variations'!I722*LU_Escalation,0)</f>
        <v>0</v>
      </c>
      <c r="J720" s="489">
        <f ca="1">IF(ISNUMBER('R4 Variations'!J722),+'R4 Variations'!J722*LU_Escalation,0)</f>
        <v>0</v>
      </c>
      <c r="K720" s="489">
        <f ca="1">IF(ISNUMBER('R4 Variations'!K722),+'R4 Variations'!K722*LU_Escalation,0)</f>
        <v>0</v>
      </c>
      <c r="L720" s="512" t="str">
        <f ca="1">+'R4 Variations'!L722</f>
        <v/>
      </c>
      <c r="M720" s="448" t="str">
        <f ca="1">+'R4 Variations'!M722</f>
        <v/>
      </c>
      <c r="N720" s="448" t="str">
        <f ca="1">+'R4 Variations'!N722</f>
        <v/>
      </c>
    </row>
    <row r="721" spans="1:14" x14ac:dyDescent="0.2">
      <c r="A721" s="5"/>
      <c r="B721" s="249"/>
      <c r="C721" s="383" t="str">
        <f ca="1">+'R4 Variations'!C723</f>
        <v/>
      </c>
      <c r="D721" s="489">
        <f ca="1">IF(ISNUMBER('R4 Variations'!D723),+'R4 Variations'!D723*LU_Escalation,0)</f>
        <v>0</v>
      </c>
      <c r="E721" s="820">
        <f ca="1">IF(ISNUMBER('R4 Variations'!E723),+'R4 Variations'!E723*LU_Escalation,0)</f>
        <v>0</v>
      </c>
      <c r="F721" s="489">
        <f ca="1">IF(ISNUMBER('R4 Variations'!F723),+'R4 Variations'!F723*LU_Escalation,0)</f>
        <v>0</v>
      </c>
      <c r="G721" s="489">
        <f ca="1">IF(ISNUMBER('R4 Variations'!G723),+'R4 Variations'!G723*LU_Escalation,0)</f>
        <v>0</v>
      </c>
      <c r="H721" s="489">
        <f ca="1">IF(ISNUMBER('R4 Variations'!H723),+'R4 Variations'!H723*LU_Escalation,0)</f>
        <v>0</v>
      </c>
      <c r="I721" s="489">
        <f ca="1">IF(ISNUMBER('R4 Variations'!I723),+'R4 Variations'!I723*LU_Escalation,0)</f>
        <v>0</v>
      </c>
      <c r="J721" s="489">
        <f ca="1">IF(ISNUMBER('R4 Variations'!J723),+'R4 Variations'!J723*LU_Escalation,0)</f>
        <v>0</v>
      </c>
      <c r="K721" s="489">
        <f ca="1">IF(ISNUMBER('R4 Variations'!K723),+'R4 Variations'!K723*LU_Escalation,0)</f>
        <v>0</v>
      </c>
      <c r="L721" s="512" t="str">
        <f ca="1">+'R4 Variations'!L723</f>
        <v/>
      </c>
      <c r="M721" s="448" t="str">
        <f ca="1">+'R4 Variations'!M723</f>
        <v/>
      </c>
      <c r="N721" s="448" t="str">
        <f ca="1">+'R4 Variations'!N723</f>
        <v/>
      </c>
    </row>
    <row r="722" spans="1:14" x14ac:dyDescent="0.2">
      <c r="A722" s="5"/>
      <c r="B722" s="249"/>
      <c r="C722" s="383" t="str">
        <f ca="1">+'R4 Variations'!C724</f>
        <v/>
      </c>
      <c r="D722" s="489">
        <f ca="1">IF(ISNUMBER('R4 Variations'!D724),+'R4 Variations'!D724*LU_Escalation,0)</f>
        <v>0</v>
      </c>
      <c r="E722" s="820">
        <f ca="1">IF(ISNUMBER('R4 Variations'!E724),+'R4 Variations'!E724*LU_Escalation,0)</f>
        <v>0</v>
      </c>
      <c r="F722" s="489">
        <f ca="1">IF(ISNUMBER('R4 Variations'!F724),+'R4 Variations'!F724*LU_Escalation,0)</f>
        <v>0</v>
      </c>
      <c r="G722" s="489">
        <f ca="1">IF(ISNUMBER('R4 Variations'!G724),+'R4 Variations'!G724*LU_Escalation,0)</f>
        <v>0</v>
      </c>
      <c r="H722" s="489">
        <f ca="1">IF(ISNUMBER('R4 Variations'!H724),+'R4 Variations'!H724*LU_Escalation,0)</f>
        <v>0</v>
      </c>
      <c r="I722" s="489">
        <f ca="1">IF(ISNUMBER('R4 Variations'!I724),+'R4 Variations'!I724*LU_Escalation,0)</f>
        <v>0</v>
      </c>
      <c r="J722" s="489">
        <f ca="1">IF(ISNUMBER('R4 Variations'!J724),+'R4 Variations'!J724*LU_Escalation,0)</f>
        <v>0</v>
      </c>
      <c r="K722" s="489">
        <f ca="1">IF(ISNUMBER('R4 Variations'!K724),+'R4 Variations'!K724*LU_Escalation,0)</f>
        <v>0</v>
      </c>
      <c r="L722" s="512" t="str">
        <f ca="1">+'R4 Variations'!L724</f>
        <v/>
      </c>
      <c r="M722" s="448" t="str">
        <f ca="1">+'R4 Variations'!M724</f>
        <v/>
      </c>
      <c r="N722" s="448" t="str">
        <f ca="1">+'R4 Variations'!N724</f>
        <v/>
      </c>
    </row>
    <row r="723" spans="1:14" x14ac:dyDescent="0.2">
      <c r="A723" s="5"/>
      <c r="B723" s="249"/>
      <c r="C723" s="383" t="str">
        <f ca="1">+'R4 Variations'!C725</f>
        <v/>
      </c>
      <c r="D723" s="489">
        <f ca="1">IF(ISNUMBER('R4 Variations'!D725),+'R4 Variations'!D725*LU_Escalation,0)</f>
        <v>0</v>
      </c>
      <c r="E723" s="820">
        <f ca="1">IF(ISNUMBER('R4 Variations'!E725),+'R4 Variations'!E725*LU_Escalation,0)</f>
        <v>0</v>
      </c>
      <c r="F723" s="489">
        <f ca="1">IF(ISNUMBER('R4 Variations'!F725),+'R4 Variations'!F725*LU_Escalation,0)</f>
        <v>0</v>
      </c>
      <c r="G723" s="489">
        <f ca="1">IF(ISNUMBER('R4 Variations'!G725),+'R4 Variations'!G725*LU_Escalation,0)</f>
        <v>0</v>
      </c>
      <c r="H723" s="489">
        <f ca="1">IF(ISNUMBER('R4 Variations'!H725),+'R4 Variations'!H725*LU_Escalation,0)</f>
        <v>0</v>
      </c>
      <c r="I723" s="489">
        <f ca="1">IF(ISNUMBER('R4 Variations'!I725),+'R4 Variations'!I725*LU_Escalation,0)</f>
        <v>0</v>
      </c>
      <c r="J723" s="489">
        <f ca="1">IF(ISNUMBER('R4 Variations'!J725),+'R4 Variations'!J725*LU_Escalation,0)</f>
        <v>0</v>
      </c>
      <c r="K723" s="489">
        <f ca="1">IF(ISNUMBER('R4 Variations'!K725),+'R4 Variations'!K725*LU_Escalation,0)</f>
        <v>0</v>
      </c>
      <c r="L723" s="512" t="str">
        <f ca="1">+'R4 Variations'!L725</f>
        <v/>
      </c>
      <c r="M723" s="448" t="str">
        <f ca="1">+'R4 Variations'!M725</f>
        <v/>
      </c>
      <c r="N723" s="448" t="str">
        <f ca="1">+'R4 Variations'!N725</f>
        <v/>
      </c>
    </row>
    <row r="724" spans="1:14" x14ac:dyDescent="0.2">
      <c r="A724" s="5"/>
      <c r="B724" s="249"/>
      <c r="C724" s="383" t="str">
        <f ca="1">+'R4 Variations'!C726</f>
        <v/>
      </c>
      <c r="D724" s="489">
        <f ca="1">IF(ISNUMBER('R4 Variations'!D726),+'R4 Variations'!D726*LU_Escalation,0)</f>
        <v>0</v>
      </c>
      <c r="E724" s="820">
        <f ca="1">IF(ISNUMBER('R4 Variations'!E726),+'R4 Variations'!E726*LU_Escalation,0)</f>
        <v>0</v>
      </c>
      <c r="F724" s="489">
        <f ca="1">IF(ISNUMBER('R4 Variations'!F726),+'R4 Variations'!F726*LU_Escalation,0)</f>
        <v>0</v>
      </c>
      <c r="G724" s="489">
        <f ca="1">IF(ISNUMBER('R4 Variations'!G726),+'R4 Variations'!G726*LU_Escalation,0)</f>
        <v>0</v>
      </c>
      <c r="H724" s="489">
        <f ca="1">IF(ISNUMBER('R4 Variations'!H726),+'R4 Variations'!H726*LU_Escalation,0)</f>
        <v>0</v>
      </c>
      <c r="I724" s="489">
        <f ca="1">IF(ISNUMBER('R4 Variations'!I726),+'R4 Variations'!I726*LU_Escalation,0)</f>
        <v>0</v>
      </c>
      <c r="J724" s="489">
        <f ca="1">IF(ISNUMBER('R4 Variations'!J726),+'R4 Variations'!J726*LU_Escalation,0)</f>
        <v>0</v>
      </c>
      <c r="K724" s="489">
        <f ca="1">IF(ISNUMBER('R4 Variations'!K726),+'R4 Variations'!K726*LU_Escalation,0)</f>
        <v>0</v>
      </c>
      <c r="L724" s="512" t="str">
        <f ca="1">+'R4 Variations'!L726</f>
        <v/>
      </c>
      <c r="M724" s="448" t="str">
        <f ca="1">+'R4 Variations'!M726</f>
        <v/>
      </c>
      <c r="N724" s="448" t="str">
        <f ca="1">+'R4 Variations'!N726</f>
        <v/>
      </c>
    </row>
    <row r="725" spans="1:14" x14ac:dyDescent="0.2">
      <c r="A725" s="5"/>
      <c r="B725" s="249"/>
      <c r="C725" s="383" t="str">
        <f ca="1">+'R4 Variations'!C727</f>
        <v/>
      </c>
      <c r="D725" s="489">
        <f ca="1">IF(ISNUMBER('R4 Variations'!D727),+'R4 Variations'!D727*LU_Escalation,0)</f>
        <v>0</v>
      </c>
      <c r="E725" s="820">
        <f ca="1">IF(ISNUMBER('R4 Variations'!E727),+'R4 Variations'!E727*LU_Escalation,0)</f>
        <v>0</v>
      </c>
      <c r="F725" s="489">
        <f ca="1">IF(ISNUMBER('R4 Variations'!F727),+'R4 Variations'!F727*LU_Escalation,0)</f>
        <v>0</v>
      </c>
      <c r="G725" s="489">
        <f ca="1">IF(ISNUMBER('R4 Variations'!G727),+'R4 Variations'!G727*LU_Escalation,0)</f>
        <v>0</v>
      </c>
      <c r="H725" s="489">
        <f ca="1">IF(ISNUMBER('R4 Variations'!H727),+'R4 Variations'!H727*LU_Escalation,0)</f>
        <v>0</v>
      </c>
      <c r="I725" s="489">
        <f ca="1">IF(ISNUMBER('R4 Variations'!I727),+'R4 Variations'!I727*LU_Escalation,0)</f>
        <v>0</v>
      </c>
      <c r="J725" s="489">
        <f ca="1">IF(ISNUMBER('R4 Variations'!J727),+'R4 Variations'!J727*LU_Escalation,0)</f>
        <v>0</v>
      </c>
      <c r="K725" s="489">
        <f ca="1">IF(ISNUMBER('R4 Variations'!K727),+'R4 Variations'!K727*LU_Escalation,0)</f>
        <v>0</v>
      </c>
      <c r="L725" s="512" t="str">
        <f ca="1">+'R4 Variations'!L727</f>
        <v/>
      </c>
      <c r="M725" s="448" t="str">
        <f ca="1">+'R4 Variations'!M727</f>
        <v/>
      </c>
      <c r="N725" s="448" t="str">
        <f ca="1">+'R4 Variations'!N727</f>
        <v/>
      </c>
    </row>
    <row r="726" spans="1:14" x14ac:dyDescent="0.2">
      <c r="A726" s="5"/>
      <c r="B726" s="249"/>
      <c r="C726" s="383" t="str">
        <f ca="1">+'R4 Variations'!C728</f>
        <v/>
      </c>
      <c r="D726" s="489">
        <f ca="1">IF(ISNUMBER('R4 Variations'!D728),+'R4 Variations'!D728*LU_Escalation,0)</f>
        <v>0</v>
      </c>
      <c r="E726" s="820">
        <f ca="1">IF(ISNUMBER('R4 Variations'!E728),+'R4 Variations'!E728*LU_Escalation,0)</f>
        <v>0</v>
      </c>
      <c r="F726" s="489">
        <f ca="1">IF(ISNUMBER('R4 Variations'!F728),+'R4 Variations'!F728*LU_Escalation,0)</f>
        <v>0</v>
      </c>
      <c r="G726" s="489">
        <f ca="1">IF(ISNUMBER('R4 Variations'!G728),+'R4 Variations'!G728*LU_Escalation,0)</f>
        <v>0</v>
      </c>
      <c r="H726" s="489">
        <f ca="1">IF(ISNUMBER('R4 Variations'!H728),+'R4 Variations'!H728*LU_Escalation,0)</f>
        <v>0</v>
      </c>
      <c r="I726" s="489">
        <f ca="1">IF(ISNUMBER('R4 Variations'!I728),+'R4 Variations'!I728*LU_Escalation,0)</f>
        <v>0</v>
      </c>
      <c r="J726" s="489">
        <f ca="1">IF(ISNUMBER('R4 Variations'!J728),+'R4 Variations'!J728*LU_Escalation,0)</f>
        <v>0</v>
      </c>
      <c r="K726" s="489">
        <f ca="1">IF(ISNUMBER('R4 Variations'!K728),+'R4 Variations'!K728*LU_Escalation,0)</f>
        <v>0</v>
      </c>
      <c r="L726" s="512" t="str">
        <f ca="1">+'R4 Variations'!L728</f>
        <v/>
      </c>
      <c r="M726" s="448" t="str">
        <f ca="1">+'R4 Variations'!M728</f>
        <v/>
      </c>
      <c r="N726" s="448" t="str">
        <f ca="1">+'R4 Variations'!N728</f>
        <v/>
      </c>
    </row>
    <row r="727" spans="1:14" x14ac:dyDescent="0.2">
      <c r="A727" s="5"/>
      <c r="B727" s="249"/>
      <c r="C727" s="383" t="str">
        <f ca="1">+'R4 Variations'!C729</f>
        <v/>
      </c>
      <c r="D727" s="489">
        <f ca="1">IF(ISNUMBER('R4 Variations'!D729),+'R4 Variations'!D729*LU_Escalation,0)</f>
        <v>0</v>
      </c>
      <c r="E727" s="820">
        <f ca="1">IF(ISNUMBER('R4 Variations'!E729),+'R4 Variations'!E729*LU_Escalation,0)</f>
        <v>0</v>
      </c>
      <c r="F727" s="489">
        <f ca="1">IF(ISNUMBER('R4 Variations'!F729),+'R4 Variations'!F729*LU_Escalation,0)</f>
        <v>0</v>
      </c>
      <c r="G727" s="489">
        <f ca="1">IF(ISNUMBER('R4 Variations'!G729),+'R4 Variations'!G729*LU_Escalation,0)</f>
        <v>0</v>
      </c>
      <c r="H727" s="489">
        <f ca="1">IF(ISNUMBER('R4 Variations'!H729),+'R4 Variations'!H729*LU_Escalation,0)</f>
        <v>0</v>
      </c>
      <c r="I727" s="489">
        <f ca="1">IF(ISNUMBER('R4 Variations'!I729),+'R4 Variations'!I729*LU_Escalation,0)</f>
        <v>0</v>
      </c>
      <c r="J727" s="489">
        <f ca="1">IF(ISNUMBER('R4 Variations'!J729),+'R4 Variations'!J729*LU_Escalation,0)</f>
        <v>0</v>
      </c>
      <c r="K727" s="489">
        <f ca="1">IF(ISNUMBER('R4 Variations'!K729),+'R4 Variations'!K729*LU_Escalation,0)</f>
        <v>0</v>
      </c>
      <c r="L727" s="512" t="str">
        <f ca="1">+'R4 Variations'!L729</f>
        <v/>
      </c>
      <c r="M727" s="448" t="str">
        <f ca="1">+'R4 Variations'!M729</f>
        <v/>
      </c>
      <c r="N727" s="448" t="str">
        <f ca="1">+'R4 Variations'!N729</f>
        <v/>
      </c>
    </row>
    <row r="728" spans="1:14" x14ac:dyDescent="0.2">
      <c r="A728" s="5"/>
      <c r="B728" s="249"/>
      <c r="C728" s="12"/>
      <c r="D728" s="489"/>
      <c r="E728" s="505"/>
      <c r="F728" s="489"/>
      <c r="G728" s="490"/>
      <c r="H728" s="490"/>
      <c r="I728" s="490"/>
      <c r="J728" s="490"/>
      <c r="K728" s="505"/>
      <c r="L728" s="512"/>
      <c r="M728" s="448"/>
      <c r="N728" s="448"/>
    </row>
    <row r="729" spans="1:14" x14ac:dyDescent="0.2">
      <c r="A729" s="5"/>
      <c r="B729" s="249" t="str">
        <f ca="1">+'I-4 History'!B543</f>
        <v>A-36</v>
      </c>
      <c r="C729" s="14" t="str">
        <f ca="1">+'I-4 History'!C543</f>
        <v>Customer Engagement</v>
      </c>
      <c r="D729" s="489"/>
      <c r="E729" s="505"/>
      <c r="F729" s="489"/>
      <c r="G729" s="490"/>
      <c r="H729" s="490"/>
      <c r="I729" s="490"/>
      <c r="J729" s="490"/>
      <c r="K729" s="505"/>
      <c r="L729" s="512"/>
      <c r="M729" s="448"/>
      <c r="N729" s="448"/>
    </row>
    <row r="730" spans="1:14" x14ac:dyDescent="0.2">
      <c r="A730" s="5"/>
      <c r="B730" s="249"/>
      <c r="C730" s="383" t="str">
        <f ca="1">+'R4 Variations'!C732</f>
        <v>Step Change</v>
      </c>
      <c r="D730" s="489">
        <f ca="1">IF(ISNUMBER('R4 Variations'!D732),+'R4 Variations'!D732*LU_Escalation,0)</f>
        <v>0</v>
      </c>
      <c r="E730" s="820">
        <f ca="1">IF(ISNUMBER('R4 Variations'!E732),+'R4 Variations'!E732*LU_Escalation,0)</f>
        <v>0</v>
      </c>
      <c r="F730" s="489">
        <f ca="1">IF(ISNUMBER('R4 Variations'!F732),+'R4 Variations'!F732*LU_Escalation,0)</f>
        <v>0</v>
      </c>
      <c r="G730" s="489">
        <f ca="1">IF(ISNUMBER('R4 Variations'!G732),+'R4 Variations'!G732*LU_Escalation,0)</f>
        <v>0</v>
      </c>
      <c r="H730" s="489">
        <f ca="1">IF(ISNUMBER('R4 Variations'!H732),+'R4 Variations'!H732*LU_Escalation,0)</f>
        <v>0</v>
      </c>
      <c r="I730" s="489">
        <f ca="1">IF(ISNUMBER('R4 Variations'!I732),+'R4 Variations'!I732*LU_Escalation,0)</f>
        <v>0</v>
      </c>
      <c r="J730" s="489">
        <f ca="1">IF(ISNUMBER('R4 Variations'!J732),+'R4 Variations'!J732*LU_Escalation,0)</f>
        <v>0</v>
      </c>
      <c r="K730" s="489">
        <f ca="1">IF(ISNUMBER('R4 Variations'!K732),+'R4 Variations'!K732*LU_Escalation,0)</f>
        <v>0</v>
      </c>
      <c r="L730" s="512">
        <f ca="1">+'R4 Variations'!L732</f>
        <v>0</v>
      </c>
      <c r="M730" s="448">
        <f ca="1">+'R4 Variations'!M732</f>
        <v>0</v>
      </c>
      <c r="N730" s="448">
        <f ca="1">+'R4 Variations'!N732</f>
        <v>0</v>
      </c>
    </row>
    <row r="731" spans="1:14" x14ac:dyDescent="0.2">
      <c r="A731" s="5"/>
      <c r="B731" s="249"/>
      <c r="C731" s="383" t="str">
        <f ca="1">+'R4 Variations'!C733</f>
        <v/>
      </c>
      <c r="D731" s="489">
        <f ca="1">IF(ISNUMBER('R4 Variations'!D733),+'R4 Variations'!D733*LU_Escalation,0)</f>
        <v>0</v>
      </c>
      <c r="E731" s="820">
        <f ca="1">IF(ISNUMBER('R4 Variations'!E733),+'R4 Variations'!E733*LU_Escalation,0)</f>
        <v>0</v>
      </c>
      <c r="F731" s="489">
        <f ca="1">IF(ISNUMBER('R4 Variations'!F733),+'R4 Variations'!F733*LU_Escalation,0)</f>
        <v>0</v>
      </c>
      <c r="G731" s="489">
        <f ca="1">IF(ISNUMBER('R4 Variations'!G733),+'R4 Variations'!G733*LU_Escalation,0)</f>
        <v>0</v>
      </c>
      <c r="H731" s="489">
        <f ca="1">IF(ISNUMBER('R4 Variations'!H733),+'R4 Variations'!H733*LU_Escalation,0)</f>
        <v>0</v>
      </c>
      <c r="I731" s="489">
        <f ca="1">IF(ISNUMBER('R4 Variations'!I733),+'R4 Variations'!I733*LU_Escalation,0)</f>
        <v>0</v>
      </c>
      <c r="J731" s="489">
        <f ca="1">IF(ISNUMBER('R4 Variations'!J733),+'R4 Variations'!J733*LU_Escalation,0)</f>
        <v>0</v>
      </c>
      <c r="K731" s="489">
        <f ca="1">IF(ISNUMBER('R4 Variations'!K733),+'R4 Variations'!K733*LU_Escalation,0)</f>
        <v>0</v>
      </c>
      <c r="L731" s="512" t="str">
        <f ca="1">+'R4 Variations'!L733</f>
        <v/>
      </c>
      <c r="M731" s="448" t="str">
        <f ca="1">+'R4 Variations'!M733</f>
        <v/>
      </c>
      <c r="N731" s="448" t="str">
        <f ca="1">+'R4 Variations'!N733</f>
        <v/>
      </c>
    </row>
    <row r="732" spans="1:14" x14ac:dyDescent="0.2">
      <c r="A732" s="5"/>
      <c r="B732" s="249"/>
      <c r="C732" s="383" t="str">
        <f ca="1">+'R4 Variations'!C734</f>
        <v/>
      </c>
      <c r="D732" s="489">
        <f ca="1">IF(ISNUMBER('R4 Variations'!D734),+'R4 Variations'!D734*LU_Escalation,0)</f>
        <v>0</v>
      </c>
      <c r="E732" s="820">
        <f ca="1">IF(ISNUMBER('R4 Variations'!E734),+'R4 Variations'!E734*LU_Escalation,0)</f>
        <v>0</v>
      </c>
      <c r="F732" s="489">
        <f ca="1">IF(ISNUMBER('R4 Variations'!F734),+'R4 Variations'!F734*LU_Escalation,0)</f>
        <v>0</v>
      </c>
      <c r="G732" s="489">
        <f ca="1">IF(ISNUMBER('R4 Variations'!G734),+'R4 Variations'!G734*LU_Escalation,0)</f>
        <v>0</v>
      </c>
      <c r="H732" s="489">
        <f ca="1">IF(ISNUMBER('R4 Variations'!H734),+'R4 Variations'!H734*LU_Escalation,0)</f>
        <v>0</v>
      </c>
      <c r="I732" s="489">
        <f ca="1">IF(ISNUMBER('R4 Variations'!I734),+'R4 Variations'!I734*LU_Escalation,0)</f>
        <v>0</v>
      </c>
      <c r="J732" s="489">
        <f ca="1">IF(ISNUMBER('R4 Variations'!J734),+'R4 Variations'!J734*LU_Escalation,0)</f>
        <v>0</v>
      </c>
      <c r="K732" s="489">
        <f ca="1">IF(ISNUMBER('R4 Variations'!K734),+'R4 Variations'!K734*LU_Escalation,0)</f>
        <v>0</v>
      </c>
      <c r="L732" s="512" t="str">
        <f ca="1">+'R4 Variations'!L734</f>
        <v/>
      </c>
      <c r="M732" s="448" t="str">
        <f ca="1">+'R4 Variations'!M734</f>
        <v/>
      </c>
      <c r="N732" s="448" t="str">
        <f ca="1">+'R4 Variations'!N734</f>
        <v/>
      </c>
    </row>
    <row r="733" spans="1:14" x14ac:dyDescent="0.2">
      <c r="A733" s="5"/>
      <c r="B733" s="249"/>
      <c r="C733" s="383" t="str">
        <f ca="1">+'R4 Variations'!C735</f>
        <v/>
      </c>
      <c r="D733" s="489">
        <f ca="1">IF(ISNUMBER('R4 Variations'!D735),+'R4 Variations'!D735*LU_Escalation,0)</f>
        <v>0</v>
      </c>
      <c r="E733" s="820">
        <f ca="1">IF(ISNUMBER('R4 Variations'!E735),+'R4 Variations'!E735*LU_Escalation,0)</f>
        <v>0</v>
      </c>
      <c r="F733" s="489">
        <f ca="1">IF(ISNUMBER('R4 Variations'!F735),+'R4 Variations'!F735*LU_Escalation,0)</f>
        <v>0</v>
      </c>
      <c r="G733" s="489">
        <f ca="1">IF(ISNUMBER('R4 Variations'!G735),+'R4 Variations'!G735*LU_Escalation,0)</f>
        <v>0</v>
      </c>
      <c r="H733" s="489">
        <f ca="1">IF(ISNUMBER('R4 Variations'!H735),+'R4 Variations'!H735*LU_Escalation,0)</f>
        <v>0</v>
      </c>
      <c r="I733" s="489">
        <f ca="1">IF(ISNUMBER('R4 Variations'!I735),+'R4 Variations'!I735*LU_Escalation,0)</f>
        <v>0</v>
      </c>
      <c r="J733" s="489">
        <f ca="1">IF(ISNUMBER('R4 Variations'!J735),+'R4 Variations'!J735*LU_Escalation,0)</f>
        <v>0</v>
      </c>
      <c r="K733" s="489">
        <f ca="1">IF(ISNUMBER('R4 Variations'!K735),+'R4 Variations'!K735*LU_Escalation,0)</f>
        <v>0</v>
      </c>
      <c r="L733" s="512" t="str">
        <f ca="1">+'R4 Variations'!L735</f>
        <v/>
      </c>
      <c r="M733" s="448" t="str">
        <f ca="1">+'R4 Variations'!M735</f>
        <v/>
      </c>
      <c r="N733" s="448" t="str">
        <f ca="1">+'R4 Variations'!N735</f>
        <v/>
      </c>
    </row>
    <row r="734" spans="1:14" x14ac:dyDescent="0.2">
      <c r="A734" s="5"/>
      <c r="B734" s="249"/>
      <c r="C734" s="383" t="str">
        <f ca="1">+'R4 Variations'!C736</f>
        <v/>
      </c>
      <c r="D734" s="489">
        <f ca="1">IF(ISNUMBER('R4 Variations'!D736),+'R4 Variations'!D736*LU_Escalation,0)</f>
        <v>0</v>
      </c>
      <c r="E734" s="820">
        <f ca="1">IF(ISNUMBER('R4 Variations'!E736),+'R4 Variations'!E736*LU_Escalation,0)</f>
        <v>0</v>
      </c>
      <c r="F734" s="489">
        <f ca="1">IF(ISNUMBER('R4 Variations'!F736),+'R4 Variations'!F736*LU_Escalation,0)</f>
        <v>0</v>
      </c>
      <c r="G734" s="489">
        <f ca="1">IF(ISNUMBER('R4 Variations'!G736),+'R4 Variations'!G736*LU_Escalation,0)</f>
        <v>0</v>
      </c>
      <c r="H734" s="489">
        <f ca="1">IF(ISNUMBER('R4 Variations'!H736),+'R4 Variations'!H736*LU_Escalation,0)</f>
        <v>0</v>
      </c>
      <c r="I734" s="489">
        <f ca="1">IF(ISNUMBER('R4 Variations'!I736),+'R4 Variations'!I736*LU_Escalation,0)</f>
        <v>0</v>
      </c>
      <c r="J734" s="489">
        <f ca="1">IF(ISNUMBER('R4 Variations'!J736),+'R4 Variations'!J736*LU_Escalation,0)</f>
        <v>0</v>
      </c>
      <c r="K734" s="489">
        <f ca="1">IF(ISNUMBER('R4 Variations'!K736),+'R4 Variations'!K736*LU_Escalation,0)</f>
        <v>0</v>
      </c>
      <c r="L734" s="512" t="str">
        <f ca="1">+'R4 Variations'!L736</f>
        <v/>
      </c>
      <c r="M734" s="448" t="str">
        <f ca="1">+'R4 Variations'!M736</f>
        <v/>
      </c>
      <c r="N734" s="448" t="str">
        <f ca="1">+'R4 Variations'!N736</f>
        <v/>
      </c>
    </row>
    <row r="735" spans="1:14" x14ac:dyDescent="0.2">
      <c r="B735" s="249"/>
      <c r="C735" s="383" t="str">
        <f ca="1">+'R4 Variations'!C737</f>
        <v/>
      </c>
      <c r="D735" s="489">
        <f ca="1">IF(ISNUMBER('R4 Variations'!D737),+'R4 Variations'!D737*LU_Escalation,0)</f>
        <v>0</v>
      </c>
      <c r="E735" s="820">
        <f ca="1">IF(ISNUMBER('R4 Variations'!E737),+'R4 Variations'!E737*LU_Escalation,0)</f>
        <v>0</v>
      </c>
      <c r="F735" s="489">
        <f ca="1">IF(ISNUMBER('R4 Variations'!F737),+'R4 Variations'!F737*LU_Escalation,0)</f>
        <v>0</v>
      </c>
      <c r="G735" s="489">
        <f ca="1">IF(ISNUMBER('R4 Variations'!G737),+'R4 Variations'!G737*LU_Escalation,0)</f>
        <v>0</v>
      </c>
      <c r="H735" s="489">
        <f ca="1">IF(ISNUMBER('R4 Variations'!H737),+'R4 Variations'!H737*LU_Escalation,0)</f>
        <v>0</v>
      </c>
      <c r="I735" s="489">
        <f ca="1">IF(ISNUMBER('R4 Variations'!I737),+'R4 Variations'!I737*LU_Escalation,0)</f>
        <v>0</v>
      </c>
      <c r="J735" s="489">
        <f ca="1">IF(ISNUMBER('R4 Variations'!J737),+'R4 Variations'!J737*LU_Escalation,0)</f>
        <v>0</v>
      </c>
      <c r="K735" s="489">
        <f ca="1">IF(ISNUMBER('R4 Variations'!K737),+'R4 Variations'!K737*LU_Escalation,0)</f>
        <v>0</v>
      </c>
      <c r="L735" s="512" t="str">
        <f ca="1">+'R4 Variations'!L737</f>
        <v/>
      </c>
      <c r="M735" s="448" t="str">
        <f ca="1">+'R4 Variations'!M737</f>
        <v/>
      </c>
      <c r="N735" s="448" t="str">
        <f ca="1">+'R4 Variations'!N737</f>
        <v/>
      </c>
    </row>
    <row r="736" spans="1:14" x14ac:dyDescent="0.2">
      <c r="B736" s="249"/>
      <c r="C736" s="383" t="str">
        <f ca="1">+'R4 Variations'!C738</f>
        <v/>
      </c>
      <c r="D736" s="489">
        <f ca="1">IF(ISNUMBER('R4 Variations'!D738),+'R4 Variations'!D738*LU_Escalation,0)</f>
        <v>0</v>
      </c>
      <c r="E736" s="820">
        <f ca="1">IF(ISNUMBER('R4 Variations'!E738),+'R4 Variations'!E738*LU_Escalation,0)</f>
        <v>0</v>
      </c>
      <c r="F736" s="489">
        <f ca="1">IF(ISNUMBER('R4 Variations'!F738),+'R4 Variations'!F738*LU_Escalation,0)</f>
        <v>0</v>
      </c>
      <c r="G736" s="489">
        <f ca="1">IF(ISNUMBER('R4 Variations'!G738),+'R4 Variations'!G738*LU_Escalation,0)</f>
        <v>0</v>
      </c>
      <c r="H736" s="489">
        <f ca="1">IF(ISNUMBER('R4 Variations'!H738),+'R4 Variations'!H738*LU_Escalation,0)</f>
        <v>0</v>
      </c>
      <c r="I736" s="489">
        <f ca="1">IF(ISNUMBER('R4 Variations'!I738),+'R4 Variations'!I738*LU_Escalation,0)</f>
        <v>0</v>
      </c>
      <c r="J736" s="489">
        <f ca="1">IF(ISNUMBER('R4 Variations'!J738),+'R4 Variations'!J738*LU_Escalation,0)</f>
        <v>0</v>
      </c>
      <c r="K736" s="489">
        <f ca="1">IF(ISNUMBER('R4 Variations'!K738),+'R4 Variations'!K738*LU_Escalation,0)</f>
        <v>0</v>
      </c>
      <c r="L736" s="512" t="str">
        <f ca="1">+'R4 Variations'!L738</f>
        <v/>
      </c>
      <c r="M736" s="448" t="str">
        <f ca="1">+'R4 Variations'!M738</f>
        <v/>
      </c>
      <c r="N736" s="448" t="str">
        <f ca="1">+'R4 Variations'!N738</f>
        <v/>
      </c>
    </row>
    <row r="737" spans="1:14" x14ac:dyDescent="0.2">
      <c r="B737" s="249"/>
      <c r="C737" s="383" t="str">
        <f ca="1">+'R4 Variations'!C739</f>
        <v/>
      </c>
      <c r="D737" s="489">
        <f ca="1">IF(ISNUMBER('R4 Variations'!D739),+'R4 Variations'!D739*LU_Escalation,0)</f>
        <v>0</v>
      </c>
      <c r="E737" s="820">
        <f ca="1">IF(ISNUMBER('R4 Variations'!E739),+'R4 Variations'!E739*LU_Escalation,0)</f>
        <v>0</v>
      </c>
      <c r="F737" s="489">
        <f ca="1">IF(ISNUMBER('R4 Variations'!F739),+'R4 Variations'!F739*LU_Escalation,0)</f>
        <v>0</v>
      </c>
      <c r="G737" s="489">
        <f ca="1">IF(ISNUMBER('R4 Variations'!G739),+'R4 Variations'!G739*LU_Escalation,0)</f>
        <v>0</v>
      </c>
      <c r="H737" s="489">
        <f ca="1">IF(ISNUMBER('R4 Variations'!H739),+'R4 Variations'!H739*LU_Escalation,0)</f>
        <v>0</v>
      </c>
      <c r="I737" s="489">
        <f ca="1">IF(ISNUMBER('R4 Variations'!I739),+'R4 Variations'!I739*LU_Escalation,0)</f>
        <v>0</v>
      </c>
      <c r="J737" s="489">
        <f ca="1">IF(ISNUMBER('R4 Variations'!J739),+'R4 Variations'!J739*LU_Escalation,0)</f>
        <v>0</v>
      </c>
      <c r="K737" s="489">
        <f ca="1">IF(ISNUMBER('R4 Variations'!K739),+'R4 Variations'!K739*LU_Escalation,0)</f>
        <v>0</v>
      </c>
      <c r="L737" s="512" t="str">
        <f ca="1">+'R4 Variations'!L739</f>
        <v/>
      </c>
      <c r="M737" s="448" t="str">
        <f ca="1">+'R4 Variations'!M739</f>
        <v/>
      </c>
      <c r="N737" s="448" t="str">
        <f ca="1">+'R4 Variations'!N739</f>
        <v/>
      </c>
    </row>
    <row r="738" spans="1:14" x14ac:dyDescent="0.2">
      <c r="B738" s="249"/>
      <c r="C738" s="383" t="str">
        <f ca="1">+'R4 Variations'!C740</f>
        <v/>
      </c>
      <c r="D738" s="489">
        <f ca="1">IF(ISNUMBER('R4 Variations'!D740),+'R4 Variations'!D740*LU_Escalation,0)</f>
        <v>0</v>
      </c>
      <c r="E738" s="820">
        <f ca="1">IF(ISNUMBER('R4 Variations'!E740),+'R4 Variations'!E740*LU_Escalation,0)</f>
        <v>0</v>
      </c>
      <c r="F738" s="489">
        <f ca="1">IF(ISNUMBER('R4 Variations'!F740),+'R4 Variations'!F740*LU_Escalation,0)</f>
        <v>0</v>
      </c>
      <c r="G738" s="489">
        <f ca="1">IF(ISNUMBER('R4 Variations'!G740),+'R4 Variations'!G740*LU_Escalation,0)</f>
        <v>0</v>
      </c>
      <c r="H738" s="489">
        <f ca="1">IF(ISNUMBER('R4 Variations'!H740),+'R4 Variations'!H740*LU_Escalation,0)</f>
        <v>0</v>
      </c>
      <c r="I738" s="489">
        <f ca="1">IF(ISNUMBER('R4 Variations'!I740),+'R4 Variations'!I740*LU_Escalation,0)</f>
        <v>0</v>
      </c>
      <c r="J738" s="489">
        <f ca="1">IF(ISNUMBER('R4 Variations'!J740),+'R4 Variations'!J740*LU_Escalation,0)</f>
        <v>0</v>
      </c>
      <c r="K738" s="489">
        <f ca="1">IF(ISNUMBER('R4 Variations'!K740),+'R4 Variations'!K740*LU_Escalation,0)</f>
        <v>0</v>
      </c>
      <c r="L738" s="512" t="str">
        <f ca="1">+'R4 Variations'!L740</f>
        <v/>
      </c>
      <c r="M738" s="448" t="str">
        <f ca="1">+'R4 Variations'!M740</f>
        <v/>
      </c>
      <c r="N738" s="448" t="str">
        <f ca="1">+'R4 Variations'!N740</f>
        <v/>
      </c>
    </row>
    <row r="739" spans="1:14" x14ac:dyDescent="0.2">
      <c r="B739" s="249"/>
      <c r="C739" s="383" t="str">
        <f ca="1">+'R4 Variations'!C741</f>
        <v/>
      </c>
      <c r="D739" s="489">
        <f ca="1">IF(ISNUMBER('R4 Variations'!D741),+'R4 Variations'!D741*LU_Escalation,0)</f>
        <v>0</v>
      </c>
      <c r="E739" s="820">
        <f ca="1">IF(ISNUMBER('R4 Variations'!E741),+'R4 Variations'!E741*LU_Escalation,0)</f>
        <v>0</v>
      </c>
      <c r="F739" s="489">
        <f ca="1">IF(ISNUMBER('R4 Variations'!F741),+'R4 Variations'!F741*LU_Escalation,0)</f>
        <v>0</v>
      </c>
      <c r="G739" s="489">
        <f ca="1">IF(ISNUMBER('R4 Variations'!G741),+'R4 Variations'!G741*LU_Escalation,0)</f>
        <v>0</v>
      </c>
      <c r="H739" s="489">
        <f ca="1">IF(ISNUMBER('R4 Variations'!H741),+'R4 Variations'!H741*LU_Escalation,0)</f>
        <v>0</v>
      </c>
      <c r="I739" s="489">
        <f ca="1">IF(ISNUMBER('R4 Variations'!I741),+'R4 Variations'!I741*LU_Escalation,0)</f>
        <v>0</v>
      </c>
      <c r="J739" s="489">
        <f ca="1">IF(ISNUMBER('R4 Variations'!J741),+'R4 Variations'!J741*LU_Escalation,0)</f>
        <v>0</v>
      </c>
      <c r="K739" s="489">
        <f ca="1">IF(ISNUMBER('R4 Variations'!K741),+'R4 Variations'!K741*LU_Escalation,0)</f>
        <v>0</v>
      </c>
      <c r="L739" s="512" t="str">
        <f ca="1">+'R4 Variations'!L741</f>
        <v/>
      </c>
      <c r="M739" s="448" t="str">
        <f ca="1">+'R4 Variations'!M741</f>
        <v/>
      </c>
      <c r="N739" s="448" t="str">
        <f ca="1">+'R4 Variations'!N741</f>
        <v/>
      </c>
    </row>
    <row r="740" spans="1:14" x14ac:dyDescent="0.2">
      <c r="B740" s="249"/>
      <c r="C740" s="12"/>
      <c r="D740" s="489"/>
      <c r="E740" s="505"/>
      <c r="F740" s="489"/>
      <c r="G740" s="490"/>
      <c r="H740" s="490"/>
      <c r="I740" s="490"/>
      <c r="J740" s="490"/>
      <c r="K740" s="505"/>
      <c r="L740" s="512"/>
      <c r="M740" s="448"/>
      <c r="N740" s="448"/>
    </row>
    <row r="741" spans="1:14" ht="17.25" customHeight="1" thickBot="1" x14ac:dyDescent="0.25">
      <c r="A741" s="5"/>
      <c r="B741" s="250"/>
      <c r="C741" s="268" t="str">
        <f>CONCATENATE("Total ", +C681)</f>
        <v>Total Customer Relations</v>
      </c>
      <c r="D741" s="313">
        <f ca="1">SUBTOTAL(9,D681:D740)</f>
        <v>0</v>
      </c>
      <c r="E741" s="313">
        <f t="shared" ref="E741:K741" ca="1" si="9">SUBTOTAL(9,E681:E740)</f>
        <v>0</v>
      </c>
      <c r="F741" s="313">
        <f t="shared" ca="1" si="9"/>
        <v>0</v>
      </c>
      <c r="G741" s="313">
        <f t="shared" ca="1" si="9"/>
        <v>0</v>
      </c>
      <c r="H741" s="313">
        <f t="shared" ca="1" si="9"/>
        <v>0</v>
      </c>
      <c r="I741" s="313">
        <f t="shared" ca="1" si="9"/>
        <v>0</v>
      </c>
      <c r="J741" s="313">
        <f t="shared" ca="1" si="9"/>
        <v>0</v>
      </c>
      <c r="K741" s="313">
        <f t="shared" ca="1" si="9"/>
        <v>0</v>
      </c>
      <c r="L741" s="512"/>
      <c r="M741" s="448"/>
      <c r="N741" s="448"/>
    </row>
    <row r="742" spans="1:14" ht="18" x14ac:dyDescent="0.2">
      <c r="B742" s="251"/>
      <c r="C742" s="254" t="str">
        <f>+'I-3 Allocated'!A41</f>
        <v xml:space="preserve">Other </v>
      </c>
      <c r="D742" s="331"/>
      <c r="E742" s="497"/>
      <c r="F742" s="331"/>
      <c r="G742" s="331"/>
      <c r="H742" s="331"/>
      <c r="I742" s="331"/>
      <c r="J742" s="331"/>
      <c r="K742" s="497"/>
      <c r="L742" s="512"/>
      <c r="M742" s="448"/>
      <c r="N742" s="448"/>
    </row>
    <row r="743" spans="1:14" x14ac:dyDescent="0.2">
      <c r="A743" s="5"/>
      <c r="B743" s="249" t="str">
        <f ca="1">+'I-4 History'!B552</f>
        <v>A-37</v>
      </c>
      <c r="C743" s="14" t="str">
        <f ca="1">+'I-4 History'!C552</f>
        <v>Employee Bonuses</v>
      </c>
      <c r="D743" s="489"/>
      <c r="E743" s="505"/>
      <c r="F743" s="489"/>
      <c r="G743" s="490"/>
      <c r="H743" s="490"/>
      <c r="I743" s="490"/>
      <c r="J743" s="490"/>
      <c r="K743" s="505"/>
      <c r="L743" s="512"/>
      <c r="M743" s="448"/>
      <c r="N743" s="448"/>
    </row>
    <row r="744" spans="1:14" x14ac:dyDescent="0.2">
      <c r="A744" s="5"/>
      <c r="B744" s="249"/>
      <c r="C744" s="383" t="str">
        <f ca="1">+'R4 Variations'!C746</f>
        <v>Step Change</v>
      </c>
      <c r="D744" s="489">
        <f ca="1">IF(ISNUMBER('R4 Variations'!D746),+'R4 Variations'!D746*LU_Escalation,0)</f>
        <v>0</v>
      </c>
      <c r="E744" s="820">
        <f ca="1">IF(ISNUMBER('R4 Variations'!E746),+'R4 Variations'!E746*LU_Escalation,0)</f>
        <v>0</v>
      </c>
      <c r="F744" s="489">
        <f ca="1">IF(ISNUMBER('R4 Variations'!F746),+'R4 Variations'!F746*LU_Escalation,0)</f>
        <v>0</v>
      </c>
      <c r="G744" s="489">
        <f ca="1">IF(ISNUMBER('R4 Variations'!G746),+'R4 Variations'!G746*LU_Escalation,0)</f>
        <v>0</v>
      </c>
      <c r="H744" s="489">
        <f ca="1">IF(ISNUMBER('R4 Variations'!H746),+'R4 Variations'!H746*LU_Escalation,0)</f>
        <v>0</v>
      </c>
      <c r="I744" s="489">
        <f ca="1">IF(ISNUMBER('R4 Variations'!I746),+'R4 Variations'!I746*LU_Escalation,0)</f>
        <v>0</v>
      </c>
      <c r="J744" s="489">
        <f ca="1">IF(ISNUMBER('R4 Variations'!J746),+'R4 Variations'!J746*LU_Escalation,0)</f>
        <v>0</v>
      </c>
      <c r="K744" s="489">
        <f ca="1">IF(ISNUMBER('R4 Variations'!K746),+'R4 Variations'!K746*LU_Escalation,0)</f>
        <v>0</v>
      </c>
      <c r="L744" s="512">
        <f ca="1">+'R4 Variations'!L746</f>
        <v>0</v>
      </c>
      <c r="M744" s="448">
        <f ca="1">+'R4 Variations'!M746</f>
        <v>0</v>
      </c>
      <c r="N744" s="448">
        <f ca="1">+'R4 Variations'!N746</f>
        <v>0</v>
      </c>
    </row>
    <row r="745" spans="1:14" x14ac:dyDescent="0.2">
      <c r="A745" s="5"/>
      <c r="B745" s="249"/>
      <c r="C745" s="383" t="str">
        <f ca="1">+'R4 Variations'!C747</f>
        <v/>
      </c>
      <c r="D745" s="489">
        <f ca="1">IF(ISNUMBER('R4 Variations'!D747),+'R4 Variations'!D747*LU_Escalation,0)</f>
        <v>0</v>
      </c>
      <c r="E745" s="820">
        <f ca="1">IF(ISNUMBER('R4 Variations'!E747),+'R4 Variations'!E747*LU_Escalation,0)</f>
        <v>0</v>
      </c>
      <c r="F745" s="489">
        <f ca="1">IF(ISNUMBER('R4 Variations'!F747),+'R4 Variations'!F747*LU_Escalation,0)</f>
        <v>0</v>
      </c>
      <c r="G745" s="489">
        <f ca="1">IF(ISNUMBER('R4 Variations'!G747),+'R4 Variations'!G747*LU_Escalation,0)</f>
        <v>0</v>
      </c>
      <c r="H745" s="489">
        <f ca="1">IF(ISNUMBER('R4 Variations'!H747),+'R4 Variations'!H747*LU_Escalation,0)</f>
        <v>0</v>
      </c>
      <c r="I745" s="489">
        <f ca="1">IF(ISNUMBER('R4 Variations'!I747),+'R4 Variations'!I747*LU_Escalation,0)</f>
        <v>0</v>
      </c>
      <c r="J745" s="489">
        <f ca="1">IF(ISNUMBER('R4 Variations'!J747),+'R4 Variations'!J747*LU_Escalation,0)</f>
        <v>0</v>
      </c>
      <c r="K745" s="489">
        <f ca="1">IF(ISNUMBER('R4 Variations'!K747),+'R4 Variations'!K747*LU_Escalation,0)</f>
        <v>0</v>
      </c>
      <c r="L745" s="512" t="str">
        <f ca="1">+'R4 Variations'!L747</f>
        <v/>
      </c>
      <c r="M745" s="448" t="str">
        <f ca="1">+'R4 Variations'!M747</f>
        <v/>
      </c>
      <c r="N745" s="448" t="str">
        <f ca="1">+'R4 Variations'!N747</f>
        <v/>
      </c>
    </row>
    <row r="746" spans="1:14" x14ac:dyDescent="0.2">
      <c r="A746" s="5"/>
      <c r="B746" s="249"/>
      <c r="C746" s="383" t="str">
        <f ca="1">+'R4 Variations'!C748</f>
        <v/>
      </c>
      <c r="D746" s="489">
        <f ca="1">IF(ISNUMBER('R4 Variations'!D748),+'R4 Variations'!D748*LU_Escalation,0)</f>
        <v>0</v>
      </c>
      <c r="E746" s="820">
        <f ca="1">IF(ISNUMBER('R4 Variations'!E748),+'R4 Variations'!E748*LU_Escalation,0)</f>
        <v>0</v>
      </c>
      <c r="F746" s="489">
        <f ca="1">IF(ISNUMBER('R4 Variations'!F748),+'R4 Variations'!F748*LU_Escalation,0)</f>
        <v>0</v>
      </c>
      <c r="G746" s="489">
        <f ca="1">IF(ISNUMBER('R4 Variations'!G748),+'R4 Variations'!G748*LU_Escalation,0)</f>
        <v>0</v>
      </c>
      <c r="H746" s="489">
        <f ca="1">IF(ISNUMBER('R4 Variations'!H748),+'R4 Variations'!H748*LU_Escalation,0)</f>
        <v>0</v>
      </c>
      <c r="I746" s="489">
        <f ca="1">IF(ISNUMBER('R4 Variations'!I748),+'R4 Variations'!I748*LU_Escalation,0)</f>
        <v>0</v>
      </c>
      <c r="J746" s="489">
        <f ca="1">IF(ISNUMBER('R4 Variations'!J748),+'R4 Variations'!J748*LU_Escalation,0)</f>
        <v>0</v>
      </c>
      <c r="K746" s="489">
        <f ca="1">IF(ISNUMBER('R4 Variations'!K748),+'R4 Variations'!K748*LU_Escalation,0)</f>
        <v>0</v>
      </c>
      <c r="L746" s="512" t="str">
        <f ca="1">+'R4 Variations'!L748</f>
        <v/>
      </c>
      <c r="M746" s="448" t="str">
        <f ca="1">+'R4 Variations'!M748</f>
        <v/>
      </c>
      <c r="N746" s="448" t="str">
        <f ca="1">+'R4 Variations'!N748</f>
        <v/>
      </c>
    </row>
    <row r="747" spans="1:14" x14ac:dyDescent="0.2">
      <c r="A747" s="5"/>
      <c r="B747" s="249"/>
      <c r="C747" s="383" t="str">
        <f ca="1">+'R4 Variations'!C749</f>
        <v/>
      </c>
      <c r="D747" s="489">
        <f ca="1">IF(ISNUMBER('R4 Variations'!D749),+'R4 Variations'!D749*LU_Escalation,0)</f>
        <v>0</v>
      </c>
      <c r="E747" s="820">
        <f ca="1">IF(ISNUMBER('R4 Variations'!E749),+'R4 Variations'!E749*LU_Escalation,0)</f>
        <v>0</v>
      </c>
      <c r="F747" s="489">
        <f ca="1">IF(ISNUMBER('R4 Variations'!F749),+'R4 Variations'!F749*LU_Escalation,0)</f>
        <v>0</v>
      </c>
      <c r="G747" s="489">
        <f ca="1">IF(ISNUMBER('R4 Variations'!G749),+'R4 Variations'!G749*LU_Escalation,0)</f>
        <v>0</v>
      </c>
      <c r="H747" s="489">
        <f ca="1">IF(ISNUMBER('R4 Variations'!H749),+'R4 Variations'!H749*LU_Escalation,0)</f>
        <v>0</v>
      </c>
      <c r="I747" s="489">
        <f ca="1">IF(ISNUMBER('R4 Variations'!I749),+'R4 Variations'!I749*LU_Escalation,0)</f>
        <v>0</v>
      </c>
      <c r="J747" s="489">
        <f ca="1">IF(ISNUMBER('R4 Variations'!J749),+'R4 Variations'!J749*LU_Escalation,0)</f>
        <v>0</v>
      </c>
      <c r="K747" s="489">
        <f ca="1">IF(ISNUMBER('R4 Variations'!K749),+'R4 Variations'!K749*LU_Escalation,0)</f>
        <v>0</v>
      </c>
      <c r="L747" s="512" t="str">
        <f ca="1">+'R4 Variations'!L749</f>
        <v/>
      </c>
      <c r="M747" s="448" t="str">
        <f ca="1">+'R4 Variations'!M749</f>
        <v/>
      </c>
      <c r="N747" s="448" t="str">
        <f ca="1">+'R4 Variations'!N749</f>
        <v/>
      </c>
    </row>
    <row r="748" spans="1:14" x14ac:dyDescent="0.2">
      <c r="A748" s="5"/>
      <c r="B748" s="249"/>
      <c r="C748" s="383" t="str">
        <f ca="1">+'R4 Variations'!C750</f>
        <v/>
      </c>
      <c r="D748" s="489">
        <f ca="1">IF(ISNUMBER('R4 Variations'!D750),+'R4 Variations'!D750*LU_Escalation,0)</f>
        <v>0</v>
      </c>
      <c r="E748" s="820">
        <f ca="1">IF(ISNUMBER('R4 Variations'!E750),+'R4 Variations'!E750*LU_Escalation,0)</f>
        <v>0</v>
      </c>
      <c r="F748" s="489">
        <f ca="1">IF(ISNUMBER('R4 Variations'!F750),+'R4 Variations'!F750*LU_Escalation,0)</f>
        <v>0</v>
      </c>
      <c r="G748" s="489">
        <f ca="1">IF(ISNUMBER('R4 Variations'!G750),+'R4 Variations'!G750*LU_Escalation,0)</f>
        <v>0</v>
      </c>
      <c r="H748" s="489">
        <f ca="1">IF(ISNUMBER('R4 Variations'!H750),+'R4 Variations'!H750*LU_Escalation,0)</f>
        <v>0</v>
      </c>
      <c r="I748" s="489">
        <f ca="1">IF(ISNUMBER('R4 Variations'!I750),+'R4 Variations'!I750*LU_Escalation,0)</f>
        <v>0</v>
      </c>
      <c r="J748" s="489">
        <f ca="1">IF(ISNUMBER('R4 Variations'!J750),+'R4 Variations'!J750*LU_Escalation,0)</f>
        <v>0</v>
      </c>
      <c r="K748" s="489">
        <f ca="1">IF(ISNUMBER('R4 Variations'!K750),+'R4 Variations'!K750*LU_Escalation,0)</f>
        <v>0</v>
      </c>
      <c r="L748" s="512" t="str">
        <f ca="1">+'R4 Variations'!L750</f>
        <v/>
      </c>
      <c r="M748" s="448" t="str">
        <f ca="1">+'R4 Variations'!M750</f>
        <v/>
      </c>
      <c r="N748" s="448" t="str">
        <f ca="1">+'R4 Variations'!N750</f>
        <v/>
      </c>
    </row>
    <row r="749" spans="1:14" x14ac:dyDescent="0.2">
      <c r="A749" s="5"/>
      <c r="B749" s="249"/>
      <c r="C749" s="383" t="str">
        <f ca="1">+'R4 Variations'!C751</f>
        <v/>
      </c>
      <c r="D749" s="489">
        <f ca="1">IF(ISNUMBER('R4 Variations'!D751),+'R4 Variations'!D751*LU_Escalation,0)</f>
        <v>0</v>
      </c>
      <c r="E749" s="820">
        <f ca="1">IF(ISNUMBER('R4 Variations'!E751),+'R4 Variations'!E751*LU_Escalation,0)</f>
        <v>0</v>
      </c>
      <c r="F749" s="489">
        <f ca="1">IF(ISNUMBER('R4 Variations'!F751),+'R4 Variations'!F751*LU_Escalation,0)</f>
        <v>0</v>
      </c>
      <c r="G749" s="489">
        <f ca="1">IF(ISNUMBER('R4 Variations'!G751),+'R4 Variations'!G751*LU_Escalation,0)</f>
        <v>0</v>
      </c>
      <c r="H749" s="489">
        <f ca="1">IF(ISNUMBER('R4 Variations'!H751),+'R4 Variations'!H751*LU_Escalation,0)</f>
        <v>0</v>
      </c>
      <c r="I749" s="489">
        <f ca="1">IF(ISNUMBER('R4 Variations'!I751),+'R4 Variations'!I751*LU_Escalation,0)</f>
        <v>0</v>
      </c>
      <c r="J749" s="489">
        <f ca="1">IF(ISNUMBER('R4 Variations'!J751),+'R4 Variations'!J751*LU_Escalation,0)</f>
        <v>0</v>
      </c>
      <c r="K749" s="489">
        <f ca="1">IF(ISNUMBER('R4 Variations'!K751),+'R4 Variations'!K751*LU_Escalation,0)</f>
        <v>0</v>
      </c>
      <c r="L749" s="512" t="str">
        <f ca="1">+'R4 Variations'!L751</f>
        <v/>
      </c>
      <c r="M749" s="448" t="str">
        <f ca="1">+'R4 Variations'!M751</f>
        <v/>
      </c>
      <c r="N749" s="448" t="str">
        <f ca="1">+'R4 Variations'!N751</f>
        <v/>
      </c>
    </row>
    <row r="750" spans="1:14" x14ac:dyDescent="0.2">
      <c r="A750" s="5"/>
      <c r="B750" s="249"/>
      <c r="C750" s="383" t="str">
        <f ca="1">+'R4 Variations'!C752</f>
        <v/>
      </c>
      <c r="D750" s="489">
        <f ca="1">IF(ISNUMBER('R4 Variations'!D752),+'R4 Variations'!D752*LU_Escalation,0)</f>
        <v>0</v>
      </c>
      <c r="E750" s="820">
        <f ca="1">IF(ISNUMBER('R4 Variations'!E752),+'R4 Variations'!E752*LU_Escalation,0)</f>
        <v>0</v>
      </c>
      <c r="F750" s="489">
        <f ca="1">IF(ISNUMBER('R4 Variations'!F752),+'R4 Variations'!F752*LU_Escalation,0)</f>
        <v>0</v>
      </c>
      <c r="G750" s="489">
        <f ca="1">IF(ISNUMBER('R4 Variations'!G752),+'R4 Variations'!G752*LU_Escalation,0)</f>
        <v>0</v>
      </c>
      <c r="H750" s="489">
        <f ca="1">IF(ISNUMBER('R4 Variations'!H752),+'R4 Variations'!H752*LU_Escalation,0)</f>
        <v>0</v>
      </c>
      <c r="I750" s="489">
        <f ca="1">IF(ISNUMBER('R4 Variations'!I752),+'R4 Variations'!I752*LU_Escalation,0)</f>
        <v>0</v>
      </c>
      <c r="J750" s="489">
        <f ca="1">IF(ISNUMBER('R4 Variations'!J752),+'R4 Variations'!J752*LU_Escalation,0)</f>
        <v>0</v>
      </c>
      <c r="K750" s="489">
        <f ca="1">IF(ISNUMBER('R4 Variations'!K752),+'R4 Variations'!K752*LU_Escalation,0)</f>
        <v>0</v>
      </c>
      <c r="L750" s="512" t="str">
        <f ca="1">+'R4 Variations'!L752</f>
        <v/>
      </c>
      <c r="M750" s="448" t="str">
        <f ca="1">+'R4 Variations'!M752</f>
        <v/>
      </c>
      <c r="N750" s="448" t="str">
        <f ca="1">+'R4 Variations'!N752</f>
        <v/>
      </c>
    </row>
    <row r="751" spans="1:14" x14ac:dyDescent="0.2">
      <c r="A751" s="5"/>
      <c r="B751" s="249"/>
      <c r="C751" s="383" t="str">
        <f ca="1">+'R4 Variations'!C753</f>
        <v/>
      </c>
      <c r="D751" s="489">
        <f ca="1">IF(ISNUMBER('R4 Variations'!D753),+'R4 Variations'!D753*LU_Escalation,0)</f>
        <v>0</v>
      </c>
      <c r="E751" s="820">
        <f ca="1">IF(ISNUMBER('R4 Variations'!E753),+'R4 Variations'!E753*LU_Escalation,0)</f>
        <v>0</v>
      </c>
      <c r="F751" s="489">
        <f ca="1">IF(ISNUMBER('R4 Variations'!F753),+'R4 Variations'!F753*LU_Escalation,0)</f>
        <v>0</v>
      </c>
      <c r="G751" s="489">
        <f ca="1">IF(ISNUMBER('R4 Variations'!G753),+'R4 Variations'!G753*LU_Escalation,0)</f>
        <v>0</v>
      </c>
      <c r="H751" s="489">
        <f ca="1">IF(ISNUMBER('R4 Variations'!H753),+'R4 Variations'!H753*LU_Escalation,0)</f>
        <v>0</v>
      </c>
      <c r="I751" s="489">
        <f ca="1">IF(ISNUMBER('R4 Variations'!I753),+'R4 Variations'!I753*LU_Escalation,0)</f>
        <v>0</v>
      </c>
      <c r="J751" s="489">
        <f ca="1">IF(ISNUMBER('R4 Variations'!J753),+'R4 Variations'!J753*LU_Escalation,0)</f>
        <v>0</v>
      </c>
      <c r="K751" s="489">
        <f ca="1">IF(ISNUMBER('R4 Variations'!K753),+'R4 Variations'!K753*LU_Escalation,0)</f>
        <v>0</v>
      </c>
      <c r="L751" s="512" t="str">
        <f ca="1">+'R4 Variations'!L753</f>
        <v/>
      </c>
      <c r="M751" s="448" t="str">
        <f ca="1">+'R4 Variations'!M753</f>
        <v/>
      </c>
      <c r="N751" s="448" t="str">
        <f ca="1">+'R4 Variations'!N753</f>
        <v/>
      </c>
    </row>
    <row r="752" spans="1:14" x14ac:dyDescent="0.2">
      <c r="A752" s="5"/>
      <c r="B752" s="249"/>
      <c r="C752" s="383" t="str">
        <f ca="1">+'R4 Variations'!C754</f>
        <v/>
      </c>
      <c r="D752" s="489">
        <f ca="1">IF(ISNUMBER('R4 Variations'!D754),+'R4 Variations'!D754*LU_Escalation,0)</f>
        <v>0</v>
      </c>
      <c r="E752" s="820">
        <f ca="1">IF(ISNUMBER('R4 Variations'!E754),+'R4 Variations'!E754*LU_Escalation,0)</f>
        <v>0</v>
      </c>
      <c r="F752" s="489">
        <f ca="1">IF(ISNUMBER('R4 Variations'!F754),+'R4 Variations'!F754*LU_Escalation,0)</f>
        <v>0</v>
      </c>
      <c r="G752" s="489">
        <f ca="1">IF(ISNUMBER('R4 Variations'!G754),+'R4 Variations'!G754*LU_Escalation,0)</f>
        <v>0</v>
      </c>
      <c r="H752" s="489">
        <f ca="1">IF(ISNUMBER('R4 Variations'!H754),+'R4 Variations'!H754*LU_Escalation,0)</f>
        <v>0</v>
      </c>
      <c r="I752" s="489">
        <f ca="1">IF(ISNUMBER('R4 Variations'!I754),+'R4 Variations'!I754*LU_Escalation,0)</f>
        <v>0</v>
      </c>
      <c r="J752" s="489">
        <f ca="1">IF(ISNUMBER('R4 Variations'!J754),+'R4 Variations'!J754*LU_Escalation,0)</f>
        <v>0</v>
      </c>
      <c r="K752" s="489">
        <f ca="1">IF(ISNUMBER('R4 Variations'!K754),+'R4 Variations'!K754*LU_Escalation,0)</f>
        <v>0</v>
      </c>
      <c r="L752" s="512" t="str">
        <f ca="1">+'R4 Variations'!L754</f>
        <v/>
      </c>
      <c r="M752" s="448" t="str">
        <f ca="1">+'R4 Variations'!M754</f>
        <v/>
      </c>
      <c r="N752" s="448" t="str">
        <f ca="1">+'R4 Variations'!N754</f>
        <v/>
      </c>
    </row>
    <row r="753" spans="1:14" x14ac:dyDescent="0.2">
      <c r="A753" s="5"/>
      <c r="B753" s="249"/>
      <c r="C753" s="383" t="str">
        <f ca="1">+'R4 Variations'!C755</f>
        <v/>
      </c>
      <c r="D753" s="489">
        <f ca="1">IF(ISNUMBER('R4 Variations'!D755),+'R4 Variations'!D755*LU_Escalation,0)</f>
        <v>0</v>
      </c>
      <c r="E753" s="820">
        <f ca="1">IF(ISNUMBER('R4 Variations'!E755),+'R4 Variations'!E755*LU_Escalation,0)</f>
        <v>0</v>
      </c>
      <c r="F753" s="489">
        <f ca="1">IF(ISNUMBER('R4 Variations'!F755),+'R4 Variations'!F755*LU_Escalation,0)</f>
        <v>0</v>
      </c>
      <c r="G753" s="489">
        <f ca="1">IF(ISNUMBER('R4 Variations'!G755),+'R4 Variations'!G755*LU_Escalation,0)</f>
        <v>0</v>
      </c>
      <c r="H753" s="489">
        <f ca="1">IF(ISNUMBER('R4 Variations'!H755),+'R4 Variations'!H755*LU_Escalation,0)</f>
        <v>0</v>
      </c>
      <c r="I753" s="489">
        <f ca="1">IF(ISNUMBER('R4 Variations'!I755),+'R4 Variations'!I755*LU_Escalation,0)</f>
        <v>0</v>
      </c>
      <c r="J753" s="489">
        <f ca="1">IF(ISNUMBER('R4 Variations'!J755),+'R4 Variations'!J755*LU_Escalation,0)</f>
        <v>0</v>
      </c>
      <c r="K753" s="489">
        <f ca="1">IF(ISNUMBER('R4 Variations'!K755),+'R4 Variations'!K755*LU_Escalation,0)</f>
        <v>0</v>
      </c>
      <c r="L753" s="512" t="str">
        <f ca="1">+'R4 Variations'!L755</f>
        <v/>
      </c>
      <c r="M753" s="448" t="str">
        <f ca="1">+'R4 Variations'!M755</f>
        <v/>
      </c>
      <c r="N753" s="448" t="str">
        <f ca="1">+'R4 Variations'!N755</f>
        <v/>
      </c>
    </row>
    <row r="754" spans="1:14" x14ac:dyDescent="0.2">
      <c r="A754" s="5"/>
      <c r="B754" s="249" t="str">
        <f ca="1">+'I-4 History'!B561</f>
        <v>A-38</v>
      </c>
      <c r="C754" s="14" t="str">
        <f ca="1">+'I-4 History'!C561</f>
        <v>Voluntary Separation Packages (VSP’s)</v>
      </c>
      <c r="D754" s="489"/>
      <c r="E754" s="505"/>
      <c r="F754" s="489"/>
      <c r="G754" s="490"/>
      <c r="H754" s="490"/>
      <c r="I754" s="490"/>
      <c r="J754" s="490"/>
      <c r="K754" s="505"/>
      <c r="L754" s="512"/>
      <c r="M754" s="448"/>
      <c r="N754" s="448"/>
    </row>
    <row r="755" spans="1:14" x14ac:dyDescent="0.2">
      <c r="A755" s="5"/>
      <c r="B755" s="249"/>
      <c r="C755" s="383" t="str">
        <f ca="1">+'R4 Variations'!C757</f>
        <v>Step Change</v>
      </c>
      <c r="D755" s="489">
        <f ca="1">IF(ISNUMBER('R4 Variations'!D757),+'R4 Variations'!D757*LU_Escalation,0)</f>
        <v>0</v>
      </c>
      <c r="E755" s="820">
        <f ca="1">IF(ISNUMBER('R4 Variations'!E757),+'R4 Variations'!E757*LU_Escalation,0)</f>
        <v>0</v>
      </c>
      <c r="F755" s="489">
        <f ca="1">IF(ISNUMBER('R4 Variations'!F757),+'R4 Variations'!F757*LU_Escalation,0)</f>
        <v>0</v>
      </c>
      <c r="G755" s="489">
        <f ca="1">IF(ISNUMBER('R4 Variations'!G757),+'R4 Variations'!G757*LU_Escalation,0)</f>
        <v>0</v>
      </c>
      <c r="H755" s="489">
        <f ca="1">IF(ISNUMBER('R4 Variations'!H757),+'R4 Variations'!H757*LU_Escalation,0)</f>
        <v>0</v>
      </c>
      <c r="I755" s="489">
        <f ca="1">IF(ISNUMBER('R4 Variations'!I757),+'R4 Variations'!I757*LU_Escalation,0)</f>
        <v>0</v>
      </c>
      <c r="J755" s="489">
        <f ca="1">IF(ISNUMBER('R4 Variations'!J757),+'R4 Variations'!J757*LU_Escalation,0)</f>
        <v>0</v>
      </c>
      <c r="K755" s="489">
        <f ca="1">IF(ISNUMBER('R4 Variations'!K757),+'R4 Variations'!K757*LU_Escalation,0)</f>
        <v>0</v>
      </c>
      <c r="L755" s="512">
        <f ca="1">+'R4 Variations'!L757</f>
        <v>0</v>
      </c>
      <c r="M755" s="448">
        <f ca="1">+'R4 Variations'!M757</f>
        <v>0</v>
      </c>
      <c r="N755" s="448">
        <f ca="1">+'R4 Variations'!N757</f>
        <v>0</v>
      </c>
    </row>
    <row r="756" spans="1:14" x14ac:dyDescent="0.2">
      <c r="A756" s="5"/>
      <c r="B756" s="249"/>
      <c r="C756" s="383" t="str">
        <f ca="1">+'R4 Variations'!C758</f>
        <v/>
      </c>
      <c r="D756" s="489">
        <f ca="1">IF(ISNUMBER('R4 Variations'!D758),+'R4 Variations'!D758*LU_Escalation,0)</f>
        <v>0</v>
      </c>
      <c r="E756" s="820">
        <f ca="1">IF(ISNUMBER('R4 Variations'!E758),+'R4 Variations'!E758*LU_Escalation,0)</f>
        <v>0</v>
      </c>
      <c r="F756" s="489">
        <f ca="1">IF(ISNUMBER('R4 Variations'!F758),+'R4 Variations'!F758*LU_Escalation,0)</f>
        <v>0</v>
      </c>
      <c r="G756" s="489">
        <f ca="1">IF(ISNUMBER('R4 Variations'!G758),+'R4 Variations'!G758*LU_Escalation,0)</f>
        <v>0</v>
      </c>
      <c r="H756" s="489">
        <f ca="1">IF(ISNUMBER('R4 Variations'!H758),+'R4 Variations'!H758*LU_Escalation,0)</f>
        <v>0</v>
      </c>
      <c r="I756" s="489">
        <f ca="1">IF(ISNUMBER('R4 Variations'!I758),+'R4 Variations'!I758*LU_Escalation,0)</f>
        <v>0</v>
      </c>
      <c r="J756" s="489">
        <f ca="1">IF(ISNUMBER('R4 Variations'!J758),+'R4 Variations'!J758*LU_Escalation,0)</f>
        <v>0</v>
      </c>
      <c r="K756" s="489">
        <f ca="1">IF(ISNUMBER('R4 Variations'!K758),+'R4 Variations'!K758*LU_Escalation,0)</f>
        <v>0</v>
      </c>
      <c r="L756" s="512" t="str">
        <f ca="1">+'R4 Variations'!L758</f>
        <v/>
      </c>
      <c r="M756" s="448" t="str">
        <f ca="1">+'R4 Variations'!M758</f>
        <v/>
      </c>
      <c r="N756" s="448" t="str">
        <f ca="1">+'R4 Variations'!N758</f>
        <v/>
      </c>
    </row>
    <row r="757" spans="1:14" x14ac:dyDescent="0.2">
      <c r="A757" s="5"/>
      <c r="B757" s="249"/>
      <c r="C757" s="383" t="str">
        <f ca="1">+'R4 Variations'!C759</f>
        <v/>
      </c>
      <c r="D757" s="489">
        <f ca="1">IF(ISNUMBER('R4 Variations'!D759),+'R4 Variations'!D759*LU_Escalation,0)</f>
        <v>0</v>
      </c>
      <c r="E757" s="820">
        <f ca="1">IF(ISNUMBER('R4 Variations'!E759),+'R4 Variations'!E759*LU_Escalation,0)</f>
        <v>0</v>
      </c>
      <c r="F757" s="489">
        <f ca="1">IF(ISNUMBER('R4 Variations'!F759),+'R4 Variations'!F759*LU_Escalation,0)</f>
        <v>0</v>
      </c>
      <c r="G757" s="489">
        <f ca="1">IF(ISNUMBER('R4 Variations'!G759),+'R4 Variations'!G759*LU_Escalation,0)</f>
        <v>0</v>
      </c>
      <c r="H757" s="489">
        <f ca="1">IF(ISNUMBER('R4 Variations'!H759),+'R4 Variations'!H759*LU_Escalation,0)</f>
        <v>0</v>
      </c>
      <c r="I757" s="489">
        <f ca="1">IF(ISNUMBER('R4 Variations'!I759),+'R4 Variations'!I759*LU_Escalation,0)</f>
        <v>0</v>
      </c>
      <c r="J757" s="489">
        <f ca="1">IF(ISNUMBER('R4 Variations'!J759),+'R4 Variations'!J759*LU_Escalation,0)</f>
        <v>0</v>
      </c>
      <c r="K757" s="489">
        <f ca="1">IF(ISNUMBER('R4 Variations'!K759),+'R4 Variations'!K759*LU_Escalation,0)</f>
        <v>0</v>
      </c>
      <c r="L757" s="512" t="str">
        <f ca="1">+'R4 Variations'!L759</f>
        <v/>
      </c>
      <c r="M757" s="448" t="str">
        <f ca="1">+'R4 Variations'!M759</f>
        <v/>
      </c>
      <c r="N757" s="448" t="str">
        <f ca="1">+'R4 Variations'!N759</f>
        <v/>
      </c>
    </row>
    <row r="758" spans="1:14" x14ac:dyDescent="0.2">
      <c r="A758" s="5"/>
      <c r="B758" s="249"/>
      <c r="C758" s="383" t="str">
        <f ca="1">+'R4 Variations'!C760</f>
        <v/>
      </c>
      <c r="D758" s="489">
        <f ca="1">IF(ISNUMBER('R4 Variations'!D760),+'R4 Variations'!D760*LU_Escalation,0)</f>
        <v>0</v>
      </c>
      <c r="E758" s="820">
        <f ca="1">IF(ISNUMBER('R4 Variations'!E760),+'R4 Variations'!E760*LU_Escalation,0)</f>
        <v>0</v>
      </c>
      <c r="F758" s="489">
        <f ca="1">IF(ISNUMBER('R4 Variations'!F760),+'R4 Variations'!F760*LU_Escalation,0)</f>
        <v>0</v>
      </c>
      <c r="G758" s="489">
        <f ca="1">IF(ISNUMBER('R4 Variations'!G760),+'R4 Variations'!G760*LU_Escalation,0)</f>
        <v>0</v>
      </c>
      <c r="H758" s="489">
        <f ca="1">IF(ISNUMBER('R4 Variations'!H760),+'R4 Variations'!H760*LU_Escalation,0)</f>
        <v>0</v>
      </c>
      <c r="I758" s="489">
        <f ca="1">IF(ISNUMBER('R4 Variations'!I760),+'R4 Variations'!I760*LU_Escalation,0)</f>
        <v>0</v>
      </c>
      <c r="J758" s="489">
        <f ca="1">IF(ISNUMBER('R4 Variations'!J760),+'R4 Variations'!J760*LU_Escalation,0)</f>
        <v>0</v>
      </c>
      <c r="K758" s="489">
        <f ca="1">IF(ISNUMBER('R4 Variations'!K760),+'R4 Variations'!K760*LU_Escalation,0)</f>
        <v>0</v>
      </c>
      <c r="L758" s="512" t="str">
        <f ca="1">+'R4 Variations'!L760</f>
        <v/>
      </c>
      <c r="M758" s="448" t="str">
        <f ca="1">+'R4 Variations'!M760</f>
        <v/>
      </c>
      <c r="N758" s="448" t="str">
        <f ca="1">+'R4 Variations'!N760</f>
        <v/>
      </c>
    </row>
    <row r="759" spans="1:14" x14ac:dyDescent="0.2">
      <c r="A759" s="5"/>
      <c r="B759" s="249"/>
      <c r="C759" s="383" t="str">
        <f ca="1">+'R4 Variations'!C761</f>
        <v/>
      </c>
      <c r="D759" s="489">
        <f ca="1">IF(ISNUMBER('R4 Variations'!D761),+'R4 Variations'!D761*LU_Escalation,0)</f>
        <v>0</v>
      </c>
      <c r="E759" s="820">
        <f ca="1">IF(ISNUMBER('R4 Variations'!E761),+'R4 Variations'!E761*LU_Escalation,0)</f>
        <v>0</v>
      </c>
      <c r="F759" s="489">
        <f ca="1">IF(ISNUMBER('R4 Variations'!F761),+'R4 Variations'!F761*LU_Escalation,0)</f>
        <v>0</v>
      </c>
      <c r="G759" s="489">
        <f ca="1">IF(ISNUMBER('R4 Variations'!G761),+'R4 Variations'!G761*LU_Escalation,0)</f>
        <v>0</v>
      </c>
      <c r="H759" s="489">
        <f ca="1">IF(ISNUMBER('R4 Variations'!H761),+'R4 Variations'!H761*LU_Escalation,0)</f>
        <v>0</v>
      </c>
      <c r="I759" s="489">
        <f ca="1">IF(ISNUMBER('R4 Variations'!I761),+'R4 Variations'!I761*LU_Escalation,0)</f>
        <v>0</v>
      </c>
      <c r="J759" s="489">
        <f ca="1">IF(ISNUMBER('R4 Variations'!J761),+'R4 Variations'!J761*LU_Escalation,0)</f>
        <v>0</v>
      </c>
      <c r="K759" s="489">
        <f ca="1">IF(ISNUMBER('R4 Variations'!K761),+'R4 Variations'!K761*LU_Escalation,0)</f>
        <v>0</v>
      </c>
      <c r="L759" s="512" t="str">
        <f ca="1">+'R4 Variations'!L761</f>
        <v/>
      </c>
      <c r="M759" s="448" t="str">
        <f ca="1">+'R4 Variations'!M761</f>
        <v/>
      </c>
      <c r="N759" s="448" t="str">
        <f ca="1">+'R4 Variations'!N761</f>
        <v/>
      </c>
    </row>
    <row r="760" spans="1:14" x14ac:dyDescent="0.2">
      <c r="B760" s="249"/>
      <c r="C760" s="383" t="str">
        <f ca="1">+'R4 Variations'!C762</f>
        <v/>
      </c>
      <c r="D760" s="489">
        <f ca="1">IF(ISNUMBER('R4 Variations'!D762),+'R4 Variations'!D762*LU_Escalation,0)</f>
        <v>0</v>
      </c>
      <c r="E760" s="820">
        <f ca="1">IF(ISNUMBER('R4 Variations'!E762),+'R4 Variations'!E762*LU_Escalation,0)</f>
        <v>0</v>
      </c>
      <c r="F760" s="489">
        <f ca="1">IF(ISNUMBER('R4 Variations'!F762),+'R4 Variations'!F762*LU_Escalation,0)</f>
        <v>0</v>
      </c>
      <c r="G760" s="489">
        <f ca="1">IF(ISNUMBER('R4 Variations'!G762),+'R4 Variations'!G762*LU_Escalation,0)</f>
        <v>0</v>
      </c>
      <c r="H760" s="489">
        <f ca="1">IF(ISNUMBER('R4 Variations'!H762),+'R4 Variations'!H762*LU_Escalation,0)</f>
        <v>0</v>
      </c>
      <c r="I760" s="489">
        <f ca="1">IF(ISNUMBER('R4 Variations'!I762),+'R4 Variations'!I762*LU_Escalation,0)</f>
        <v>0</v>
      </c>
      <c r="J760" s="489">
        <f ca="1">IF(ISNUMBER('R4 Variations'!J762),+'R4 Variations'!J762*LU_Escalation,0)</f>
        <v>0</v>
      </c>
      <c r="K760" s="489">
        <f ca="1">IF(ISNUMBER('R4 Variations'!K762),+'R4 Variations'!K762*LU_Escalation,0)</f>
        <v>0</v>
      </c>
      <c r="L760" s="512" t="str">
        <f ca="1">+'R4 Variations'!L762</f>
        <v/>
      </c>
      <c r="M760" s="448" t="str">
        <f ca="1">+'R4 Variations'!M762</f>
        <v/>
      </c>
      <c r="N760" s="448" t="str">
        <f ca="1">+'R4 Variations'!N762</f>
        <v/>
      </c>
    </row>
    <row r="761" spans="1:14" x14ac:dyDescent="0.2">
      <c r="B761" s="249"/>
      <c r="C761" s="383" t="str">
        <f ca="1">+'R4 Variations'!C763</f>
        <v/>
      </c>
      <c r="D761" s="489">
        <f ca="1">IF(ISNUMBER('R4 Variations'!D763),+'R4 Variations'!D763*LU_Escalation,0)</f>
        <v>0</v>
      </c>
      <c r="E761" s="820">
        <f ca="1">IF(ISNUMBER('R4 Variations'!E763),+'R4 Variations'!E763*LU_Escalation,0)</f>
        <v>0</v>
      </c>
      <c r="F761" s="489">
        <f ca="1">IF(ISNUMBER('R4 Variations'!F763),+'R4 Variations'!F763*LU_Escalation,0)</f>
        <v>0</v>
      </c>
      <c r="G761" s="489">
        <f ca="1">IF(ISNUMBER('R4 Variations'!G763),+'R4 Variations'!G763*LU_Escalation,0)</f>
        <v>0</v>
      </c>
      <c r="H761" s="489">
        <f ca="1">IF(ISNUMBER('R4 Variations'!H763),+'R4 Variations'!H763*LU_Escalation,0)</f>
        <v>0</v>
      </c>
      <c r="I761" s="489">
        <f ca="1">IF(ISNUMBER('R4 Variations'!I763),+'R4 Variations'!I763*LU_Escalation,0)</f>
        <v>0</v>
      </c>
      <c r="J761" s="489">
        <f ca="1">IF(ISNUMBER('R4 Variations'!J763),+'R4 Variations'!J763*LU_Escalation,0)</f>
        <v>0</v>
      </c>
      <c r="K761" s="489">
        <f ca="1">IF(ISNUMBER('R4 Variations'!K763),+'R4 Variations'!K763*LU_Escalation,0)</f>
        <v>0</v>
      </c>
      <c r="L761" s="512" t="str">
        <f ca="1">+'R4 Variations'!L763</f>
        <v/>
      </c>
      <c r="M761" s="448" t="str">
        <f ca="1">+'R4 Variations'!M763</f>
        <v/>
      </c>
      <c r="N761" s="448" t="str">
        <f ca="1">+'R4 Variations'!N763</f>
        <v/>
      </c>
    </row>
    <row r="762" spans="1:14" x14ac:dyDescent="0.2">
      <c r="B762" s="249"/>
      <c r="C762" s="383" t="str">
        <f ca="1">+'R4 Variations'!C764</f>
        <v/>
      </c>
      <c r="D762" s="489">
        <f ca="1">IF(ISNUMBER('R4 Variations'!D764),+'R4 Variations'!D764*LU_Escalation,0)</f>
        <v>0</v>
      </c>
      <c r="E762" s="820">
        <f ca="1">IF(ISNUMBER('R4 Variations'!E764),+'R4 Variations'!E764*LU_Escalation,0)</f>
        <v>0</v>
      </c>
      <c r="F762" s="489">
        <f ca="1">IF(ISNUMBER('R4 Variations'!F764),+'R4 Variations'!F764*LU_Escalation,0)</f>
        <v>0</v>
      </c>
      <c r="G762" s="489">
        <f ca="1">IF(ISNUMBER('R4 Variations'!G764),+'R4 Variations'!G764*LU_Escalation,0)</f>
        <v>0</v>
      </c>
      <c r="H762" s="489">
        <f ca="1">IF(ISNUMBER('R4 Variations'!H764),+'R4 Variations'!H764*LU_Escalation,0)</f>
        <v>0</v>
      </c>
      <c r="I762" s="489">
        <f ca="1">IF(ISNUMBER('R4 Variations'!I764),+'R4 Variations'!I764*LU_Escalation,0)</f>
        <v>0</v>
      </c>
      <c r="J762" s="489">
        <f ca="1">IF(ISNUMBER('R4 Variations'!J764),+'R4 Variations'!J764*LU_Escalation,0)</f>
        <v>0</v>
      </c>
      <c r="K762" s="489">
        <f ca="1">IF(ISNUMBER('R4 Variations'!K764),+'R4 Variations'!K764*LU_Escalation,0)</f>
        <v>0</v>
      </c>
      <c r="L762" s="512" t="str">
        <f ca="1">+'R4 Variations'!L764</f>
        <v/>
      </c>
      <c r="M762" s="448" t="str">
        <f ca="1">+'R4 Variations'!M764</f>
        <v/>
      </c>
      <c r="N762" s="448" t="str">
        <f ca="1">+'R4 Variations'!N764</f>
        <v/>
      </c>
    </row>
    <row r="763" spans="1:14" x14ac:dyDescent="0.2">
      <c r="B763" s="249"/>
      <c r="C763" s="383" t="str">
        <f ca="1">+'R4 Variations'!C765</f>
        <v/>
      </c>
      <c r="D763" s="489">
        <f ca="1">IF(ISNUMBER('R4 Variations'!D765),+'R4 Variations'!D765*LU_Escalation,0)</f>
        <v>0</v>
      </c>
      <c r="E763" s="820">
        <f ca="1">IF(ISNUMBER('R4 Variations'!E765),+'R4 Variations'!E765*LU_Escalation,0)</f>
        <v>0</v>
      </c>
      <c r="F763" s="489">
        <f ca="1">IF(ISNUMBER('R4 Variations'!F765),+'R4 Variations'!F765*LU_Escalation,0)</f>
        <v>0</v>
      </c>
      <c r="G763" s="489">
        <f ca="1">IF(ISNUMBER('R4 Variations'!G765),+'R4 Variations'!G765*LU_Escalation,0)</f>
        <v>0</v>
      </c>
      <c r="H763" s="489">
        <f ca="1">IF(ISNUMBER('R4 Variations'!H765),+'R4 Variations'!H765*LU_Escalation,0)</f>
        <v>0</v>
      </c>
      <c r="I763" s="489">
        <f ca="1">IF(ISNUMBER('R4 Variations'!I765),+'R4 Variations'!I765*LU_Escalation,0)</f>
        <v>0</v>
      </c>
      <c r="J763" s="489">
        <f ca="1">IF(ISNUMBER('R4 Variations'!J765),+'R4 Variations'!J765*LU_Escalation,0)</f>
        <v>0</v>
      </c>
      <c r="K763" s="489">
        <f ca="1">IF(ISNUMBER('R4 Variations'!K765),+'R4 Variations'!K765*LU_Escalation,0)</f>
        <v>0</v>
      </c>
      <c r="L763" s="512" t="str">
        <f ca="1">+'R4 Variations'!L765</f>
        <v/>
      </c>
      <c r="M763" s="448" t="str">
        <f ca="1">+'R4 Variations'!M765</f>
        <v/>
      </c>
      <c r="N763" s="448" t="str">
        <f ca="1">+'R4 Variations'!N765</f>
        <v/>
      </c>
    </row>
    <row r="764" spans="1:14" x14ac:dyDescent="0.2">
      <c r="B764" s="249"/>
      <c r="C764" s="383" t="str">
        <f ca="1">+'R4 Variations'!C766</f>
        <v/>
      </c>
      <c r="D764" s="489">
        <f ca="1">IF(ISNUMBER('R4 Variations'!D766),+'R4 Variations'!D766*LU_Escalation,0)</f>
        <v>0</v>
      </c>
      <c r="E764" s="820">
        <f ca="1">IF(ISNUMBER('R4 Variations'!E766),+'R4 Variations'!E766*LU_Escalation,0)</f>
        <v>0</v>
      </c>
      <c r="F764" s="489">
        <f ca="1">IF(ISNUMBER('R4 Variations'!F766),+'R4 Variations'!F766*LU_Escalation,0)</f>
        <v>0</v>
      </c>
      <c r="G764" s="489">
        <f ca="1">IF(ISNUMBER('R4 Variations'!G766),+'R4 Variations'!G766*LU_Escalation,0)</f>
        <v>0</v>
      </c>
      <c r="H764" s="489">
        <f ca="1">IF(ISNUMBER('R4 Variations'!H766),+'R4 Variations'!H766*LU_Escalation,0)</f>
        <v>0</v>
      </c>
      <c r="I764" s="489">
        <f ca="1">IF(ISNUMBER('R4 Variations'!I766),+'R4 Variations'!I766*LU_Escalation,0)</f>
        <v>0</v>
      </c>
      <c r="J764" s="489">
        <f ca="1">IF(ISNUMBER('R4 Variations'!J766),+'R4 Variations'!J766*LU_Escalation,0)</f>
        <v>0</v>
      </c>
      <c r="K764" s="489">
        <f ca="1">IF(ISNUMBER('R4 Variations'!K766),+'R4 Variations'!K766*LU_Escalation,0)</f>
        <v>0</v>
      </c>
      <c r="L764" s="512" t="str">
        <f ca="1">+'R4 Variations'!L766</f>
        <v/>
      </c>
      <c r="M764" s="448" t="str">
        <f ca="1">+'R4 Variations'!M766</f>
        <v/>
      </c>
      <c r="N764" s="448" t="str">
        <f ca="1">+'R4 Variations'!N766</f>
        <v/>
      </c>
    </row>
    <row r="765" spans="1:14" x14ac:dyDescent="0.2">
      <c r="A765" s="5"/>
      <c r="B765" s="249" t="str">
        <f ca="1">+'I-4 History'!B570</f>
        <v>A-39</v>
      </c>
      <c r="C765" s="14" t="str">
        <f ca="1">+'I-4 History'!C570</f>
        <v>Superannuation</v>
      </c>
      <c r="D765" s="489"/>
      <c r="E765" s="505"/>
      <c r="F765" s="489"/>
      <c r="G765" s="490"/>
      <c r="H765" s="490"/>
      <c r="I765" s="490"/>
      <c r="J765" s="490"/>
      <c r="K765" s="505"/>
      <c r="L765" s="512"/>
      <c r="M765" s="448"/>
      <c r="N765" s="448"/>
    </row>
    <row r="766" spans="1:14" x14ac:dyDescent="0.2">
      <c r="A766" s="5"/>
      <c r="B766" s="249"/>
      <c r="C766" s="383" t="str">
        <f ca="1">+'R4 Variations'!C768</f>
        <v xml:space="preserve">Step Change </v>
      </c>
      <c r="D766" s="489">
        <f ca="1">IF(ISNUMBER('R4 Variations'!D768),+'R4 Variations'!D768*LU_Escalation,0)</f>
        <v>0</v>
      </c>
      <c r="E766" s="820">
        <f ca="1">IF(ISNUMBER('R4 Variations'!E768),+'R4 Variations'!E768*LU_Escalation,0)</f>
        <v>0</v>
      </c>
      <c r="F766" s="489">
        <f ca="1">IF(ISNUMBER('R4 Variations'!F768),+'R4 Variations'!F768*LU_Escalation,0)</f>
        <v>0</v>
      </c>
      <c r="G766" s="489">
        <f ca="1">IF(ISNUMBER('R4 Variations'!G768),+'R4 Variations'!G768*LU_Escalation,0)</f>
        <v>0</v>
      </c>
      <c r="H766" s="489">
        <f ca="1">IF(ISNUMBER('R4 Variations'!H768),+'R4 Variations'!H768*LU_Escalation,0)</f>
        <v>0</v>
      </c>
      <c r="I766" s="489">
        <f ca="1">IF(ISNUMBER('R4 Variations'!I768),+'R4 Variations'!I768*LU_Escalation,0)</f>
        <v>0</v>
      </c>
      <c r="J766" s="489">
        <f ca="1">IF(ISNUMBER('R4 Variations'!J768),+'R4 Variations'!J768*LU_Escalation,0)</f>
        <v>0</v>
      </c>
      <c r="K766" s="489">
        <f ca="1">IF(ISNUMBER('R4 Variations'!K768),+'R4 Variations'!K768*LU_Escalation,0)</f>
        <v>0</v>
      </c>
      <c r="L766" s="512">
        <f ca="1">+'R4 Variations'!L768</f>
        <v>0</v>
      </c>
      <c r="M766" s="448">
        <f ca="1">+'R4 Variations'!M768</f>
        <v>0</v>
      </c>
      <c r="N766" s="448">
        <f ca="1">+'R4 Variations'!N768</f>
        <v>0</v>
      </c>
    </row>
    <row r="767" spans="1:14" x14ac:dyDescent="0.2">
      <c r="A767" s="5"/>
      <c r="B767" s="249"/>
      <c r="C767" s="383" t="str">
        <f ca="1">+'R4 Variations'!C769</f>
        <v/>
      </c>
      <c r="D767" s="489">
        <f ca="1">IF(ISNUMBER('R4 Variations'!D769),+'R4 Variations'!D769*LU_Escalation,0)</f>
        <v>0</v>
      </c>
      <c r="E767" s="820">
        <f ca="1">IF(ISNUMBER('R4 Variations'!E769),+'R4 Variations'!E769*LU_Escalation,0)</f>
        <v>0</v>
      </c>
      <c r="F767" s="489">
        <f ca="1">IF(ISNUMBER('R4 Variations'!F769),+'R4 Variations'!F769*LU_Escalation,0)</f>
        <v>0</v>
      </c>
      <c r="G767" s="489">
        <f ca="1">IF(ISNUMBER('R4 Variations'!G769),+'R4 Variations'!G769*LU_Escalation,0)</f>
        <v>0</v>
      </c>
      <c r="H767" s="489">
        <f ca="1">IF(ISNUMBER('R4 Variations'!H769),+'R4 Variations'!H769*LU_Escalation,0)</f>
        <v>0</v>
      </c>
      <c r="I767" s="489">
        <f ca="1">IF(ISNUMBER('R4 Variations'!I769),+'R4 Variations'!I769*LU_Escalation,0)</f>
        <v>0</v>
      </c>
      <c r="J767" s="489">
        <f ca="1">IF(ISNUMBER('R4 Variations'!J769),+'R4 Variations'!J769*LU_Escalation,0)</f>
        <v>0</v>
      </c>
      <c r="K767" s="489">
        <f ca="1">IF(ISNUMBER('R4 Variations'!K769),+'R4 Variations'!K769*LU_Escalation,0)</f>
        <v>0</v>
      </c>
      <c r="L767" s="512" t="str">
        <f ca="1">+'R4 Variations'!L769</f>
        <v/>
      </c>
      <c r="M767" s="448" t="str">
        <f ca="1">+'R4 Variations'!M769</f>
        <v/>
      </c>
      <c r="N767" s="448" t="str">
        <f ca="1">+'R4 Variations'!N769</f>
        <v/>
      </c>
    </row>
    <row r="768" spans="1:14" x14ac:dyDescent="0.2">
      <c r="A768" s="5"/>
      <c r="B768" s="249"/>
      <c r="C768" s="383" t="str">
        <f ca="1">+'R4 Variations'!C770</f>
        <v/>
      </c>
      <c r="D768" s="489">
        <f ca="1">IF(ISNUMBER('R4 Variations'!D770),+'R4 Variations'!D770*LU_Escalation,0)</f>
        <v>0</v>
      </c>
      <c r="E768" s="820">
        <f ca="1">IF(ISNUMBER('R4 Variations'!E770),+'R4 Variations'!E770*LU_Escalation,0)</f>
        <v>0</v>
      </c>
      <c r="F768" s="489">
        <f ca="1">IF(ISNUMBER('R4 Variations'!F770),+'R4 Variations'!F770*LU_Escalation,0)</f>
        <v>0</v>
      </c>
      <c r="G768" s="489">
        <f ca="1">IF(ISNUMBER('R4 Variations'!G770),+'R4 Variations'!G770*LU_Escalation,0)</f>
        <v>0</v>
      </c>
      <c r="H768" s="489">
        <f ca="1">IF(ISNUMBER('R4 Variations'!H770),+'R4 Variations'!H770*LU_Escalation,0)</f>
        <v>0</v>
      </c>
      <c r="I768" s="489">
        <f ca="1">IF(ISNUMBER('R4 Variations'!I770),+'R4 Variations'!I770*LU_Escalation,0)</f>
        <v>0</v>
      </c>
      <c r="J768" s="489">
        <f ca="1">IF(ISNUMBER('R4 Variations'!J770),+'R4 Variations'!J770*LU_Escalation,0)</f>
        <v>0</v>
      </c>
      <c r="K768" s="489">
        <f ca="1">IF(ISNUMBER('R4 Variations'!K770),+'R4 Variations'!K770*LU_Escalation,0)</f>
        <v>0</v>
      </c>
      <c r="L768" s="512" t="str">
        <f ca="1">+'R4 Variations'!L770</f>
        <v/>
      </c>
      <c r="M768" s="448" t="str">
        <f ca="1">+'R4 Variations'!M770</f>
        <v/>
      </c>
      <c r="N768" s="448" t="str">
        <f ca="1">+'R4 Variations'!N770</f>
        <v/>
      </c>
    </row>
    <row r="769" spans="1:14" x14ac:dyDescent="0.2">
      <c r="A769" s="5"/>
      <c r="B769" s="249"/>
      <c r="C769" s="383" t="str">
        <f ca="1">+'R4 Variations'!C771</f>
        <v/>
      </c>
      <c r="D769" s="489">
        <f ca="1">IF(ISNUMBER('R4 Variations'!D771),+'R4 Variations'!D771*LU_Escalation,0)</f>
        <v>0</v>
      </c>
      <c r="E769" s="820">
        <f ca="1">IF(ISNUMBER('R4 Variations'!E771),+'R4 Variations'!E771*LU_Escalation,0)</f>
        <v>0</v>
      </c>
      <c r="F769" s="489">
        <f ca="1">IF(ISNUMBER('R4 Variations'!F771),+'R4 Variations'!F771*LU_Escalation,0)</f>
        <v>0</v>
      </c>
      <c r="G769" s="489">
        <f ca="1">IF(ISNUMBER('R4 Variations'!G771),+'R4 Variations'!G771*LU_Escalation,0)</f>
        <v>0</v>
      </c>
      <c r="H769" s="489">
        <f ca="1">IF(ISNUMBER('R4 Variations'!H771),+'R4 Variations'!H771*LU_Escalation,0)</f>
        <v>0</v>
      </c>
      <c r="I769" s="489">
        <f ca="1">IF(ISNUMBER('R4 Variations'!I771),+'R4 Variations'!I771*LU_Escalation,0)</f>
        <v>0</v>
      </c>
      <c r="J769" s="489">
        <f ca="1">IF(ISNUMBER('R4 Variations'!J771),+'R4 Variations'!J771*LU_Escalation,0)</f>
        <v>0</v>
      </c>
      <c r="K769" s="489">
        <f ca="1">IF(ISNUMBER('R4 Variations'!K771),+'R4 Variations'!K771*LU_Escalation,0)</f>
        <v>0</v>
      </c>
      <c r="L769" s="512" t="str">
        <f ca="1">+'R4 Variations'!L771</f>
        <v/>
      </c>
      <c r="M769" s="448" t="str">
        <f ca="1">+'R4 Variations'!M771</f>
        <v/>
      </c>
      <c r="N769" s="448" t="str">
        <f ca="1">+'R4 Variations'!N771</f>
        <v/>
      </c>
    </row>
    <row r="770" spans="1:14" x14ac:dyDescent="0.2">
      <c r="A770" s="5"/>
      <c r="B770" s="249"/>
      <c r="C770" s="383" t="str">
        <f ca="1">+'R4 Variations'!C772</f>
        <v/>
      </c>
      <c r="D770" s="489">
        <f ca="1">IF(ISNUMBER('R4 Variations'!D772),+'R4 Variations'!D772*LU_Escalation,0)</f>
        <v>0</v>
      </c>
      <c r="E770" s="820">
        <f ca="1">IF(ISNUMBER('R4 Variations'!E772),+'R4 Variations'!E772*LU_Escalation,0)</f>
        <v>0</v>
      </c>
      <c r="F770" s="489">
        <f ca="1">IF(ISNUMBER('R4 Variations'!F772),+'R4 Variations'!F772*LU_Escalation,0)</f>
        <v>0</v>
      </c>
      <c r="G770" s="489">
        <f ca="1">IF(ISNUMBER('R4 Variations'!G772),+'R4 Variations'!G772*LU_Escalation,0)</f>
        <v>0</v>
      </c>
      <c r="H770" s="489">
        <f ca="1">IF(ISNUMBER('R4 Variations'!H772),+'R4 Variations'!H772*LU_Escalation,0)</f>
        <v>0</v>
      </c>
      <c r="I770" s="489">
        <f ca="1">IF(ISNUMBER('R4 Variations'!I772),+'R4 Variations'!I772*LU_Escalation,0)</f>
        <v>0</v>
      </c>
      <c r="J770" s="489">
        <f ca="1">IF(ISNUMBER('R4 Variations'!J772),+'R4 Variations'!J772*LU_Escalation,0)</f>
        <v>0</v>
      </c>
      <c r="K770" s="489">
        <f ca="1">IF(ISNUMBER('R4 Variations'!K772),+'R4 Variations'!K772*LU_Escalation,0)</f>
        <v>0</v>
      </c>
      <c r="L770" s="512" t="str">
        <f ca="1">+'R4 Variations'!L772</f>
        <v/>
      </c>
      <c r="M770" s="448" t="str">
        <f ca="1">+'R4 Variations'!M772</f>
        <v/>
      </c>
      <c r="N770" s="448" t="str">
        <f ca="1">+'R4 Variations'!N772</f>
        <v/>
      </c>
    </row>
    <row r="771" spans="1:14" x14ac:dyDescent="0.2">
      <c r="B771" s="249"/>
      <c r="C771" s="383" t="str">
        <f ca="1">+'R4 Variations'!C773</f>
        <v/>
      </c>
      <c r="D771" s="489">
        <f ca="1">IF(ISNUMBER('R4 Variations'!D773),+'R4 Variations'!D773*LU_Escalation,0)</f>
        <v>0</v>
      </c>
      <c r="E771" s="820">
        <f ca="1">IF(ISNUMBER('R4 Variations'!E773),+'R4 Variations'!E773*LU_Escalation,0)</f>
        <v>0</v>
      </c>
      <c r="F771" s="489">
        <f ca="1">IF(ISNUMBER('R4 Variations'!F773),+'R4 Variations'!F773*LU_Escalation,0)</f>
        <v>0</v>
      </c>
      <c r="G771" s="489">
        <f ca="1">IF(ISNUMBER('R4 Variations'!G773),+'R4 Variations'!G773*LU_Escalation,0)</f>
        <v>0</v>
      </c>
      <c r="H771" s="489">
        <f ca="1">IF(ISNUMBER('R4 Variations'!H773),+'R4 Variations'!H773*LU_Escalation,0)</f>
        <v>0</v>
      </c>
      <c r="I771" s="489">
        <f ca="1">IF(ISNUMBER('R4 Variations'!I773),+'R4 Variations'!I773*LU_Escalation,0)</f>
        <v>0</v>
      </c>
      <c r="J771" s="489">
        <f ca="1">IF(ISNUMBER('R4 Variations'!J773),+'R4 Variations'!J773*LU_Escalation,0)</f>
        <v>0</v>
      </c>
      <c r="K771" s="489">
        <f ca="1">IF(ISNUMBER('R4 Variations'!K773),+'R4 Variations'!K773*LU_Escalation,0)</f>
        <v>0</v>
      </c>
      <c r="L771" s="512" t="str">
        <f ca="1">+'R4 Variations'!L773</f>
        <v/>
      </c>
      <c r="M771" s="448" t="str">
        <f ca="1">+'R4 Variations'!M773</f>
        <v/>
      </c>
      <c r="N771" s="448" t="str">
        <f ca="1">+'R4 Variations'!N773</f>
        <v/>
      </c>
    </row>
    <row r="772" spans="1:14" x14ac:dyDescent="0.2">
      <c r="B772" s="249"/>
      <c r="C772" s="383" t="str">
        <f ca="1">+'R4 Variations'!C774</f>
        <v/>
      </c>
      <c r="D772" s="489">
        <f ca="1">IF(ISNUMBER('R4 Variations'!D774),+'R4 Variations'!D774*LU_Escalation,0)</f>
        <v>0</v>
      </c>
      <c r="E772" s="820">
        <f ca="1">IF(ISNUMBER('R4 Variations'!E774),+'R4 Variations'!E774*LU_Escalation,0)</f>
        <v>0</v>
      </c>
      <c r="F772" s="489">
        <f ca="1">IF(ISNUMBER('R4 Variations'!F774),+'R4 Variations'!F774*LU_Escalation,0)</f>
        <v>0</v>
      </c>
      <c r="G772" s="489">
        <f ca="1">IF(ISNUMBER('R4 Variations'!G774),+'R4 Variations'!G774*LU_Escalation,0)</f>
        <v>0</v>
      </c>
      <c r="H772" s="489">
        <f ca="1">IF(ISNUMBER('R4 Variations'!H774),+'R4 Variations'!H774*LU_Escalation,0)</f>
        <v>0</v>
      </c>
      <c r="I772" s="489">
        <f ca="1">IF(ISNUMBER('R4 Variations'!I774),+'R4 Variations'!I774*LU_Escalation,0)</f>
        <v>0</v>
      </c>
      <c r="J772" s="489">
        <f ca="1">IF(ISNUMBER('R4 Variations'!J774),+'R4 Variations'!J774*LU_Escalation,0)</f>
        <v>0</v>
      </c>
      <c r="K772" s="489">
        <f ca="1">IF(ISNUMBER('R4 Variations'!K774),+'R4 Variations'!K774*LU_Escalation,0)</f>
        <v>0</v>
      </c>
      <c r="L772" s="512" t="str">
        <f ca="1">+'R4 Variations'!L774</f>
        <v/>
      </c>
      <c r="M772" s="448" t="str">
        <f ca="1">+'R4 Variations'!M774</f>
        <v/>
      </c>
      <c r="N772" s="448" t="str">
        <f ca="1">+'R4 Variations'!N774</f>
        <v/>
      </c>
    </row>
    <row r="773" spans="1:14" x14ac:dyDescent="0.2">
      <c r="B773" s="249"/>
      <c r="C773" s="383" t="str">
        <f ca="1">+'R4 Variations'!C775</f>
        <v/>
      </c>
      <c r="D773" s="489">
        <f ca="1">IF(ISNUMBER('R4 Variations'!D775),+'R4 Variations'!D775*LU_Escalation,0)</f>
        <v>0</v>
      </c>
      <c r="E773" s="820">
        <f ca="1">IF(ISNUMBER('R4 Variations'!E775),+'R4 Variations'!E775*LU_Escalation,0)</f>
        <v>0</v>
      </c>
      <c r="F773" s="489">
        <f ca="1">IF(ISNUMBER('R4 Variations'!F775),+'R4 Variations'!F775*LU_Escalation,0)</f>
        <v>0</v>
      </c>
      <c r="G773" s="489">
        <f ca="1">IF(ISNUMBER('R4 Variations'!G775),+'R4 Variations'!G775*LU_Escalation,0)</f>
        <v>0</v>
      </c>
      <c r="H773" s="489">
        <f ca="1">IF(ISNUMBER('R4 Variations'!H775),+'R4 Variations'!H775*LU_Escalation,0)</f>
        <v>0</v>
      </c>
      <c r="I773" s="489">
        <f ca="1">IF(ISNUMBER('R4 Variations'!I775),+'R4 Variations'!I775*LU_Escalation,0)</f>
        <v>0</v>
      </c>
      <c r="J773" s="489">
        <f ca="1">IF(ISNUMBER('R4 Variations'!J775),+'R4 Variations'!J775*LU_Escalation,0)</f>
        <v>0</v>
      </c>
      <c r="K773" s="489">
        <f ca="1">IF(ISNUMBER('R4 Variations'!K775),+'R4 Variations'!K775*LU_Escalation,0)</f>
        <v>0</v>
      </c>
      <c r="L773" s="512" t="str">
        <f ca="1">+'R4 Variations'!L775</f>
        <v/>
      </c>
      <c r="M773" s="448" t="str">
        <f ca="1">+'R4 Variations'!M775</f>
        <v/>
      </c>
      <c r="N773" s="448" t="str">
        <f ca="1">+'R4 Variations'!N775</f>
        <v/>
      </c>
    </row>
    <row r="774" spans="1:14" x14ac:dyDescent="0.2">
      <c r="B774" s="249"/>
      <c r="C774" s="383" t="str">
        <f ca="1">+'R4 Variations'!C776</f>
        <v/>
      </c>
      <c r="D774" s="489">
        <f ca="1">IF(ISNUMBER('R4 Variations'!D776),+'R4 Variations'!D776*LU_Escalation,0)</f>
        <v>0</v>
      </c>
      <c r="E774" s="820">
        <f ca="1">IF(ISNUMBER('R4 Variations'!E776),+'R4 Variations'!E776*LU_Escalation,0)</f>
        <v>0</v>
      </c>
      <c r="F774" s="489">
        <f ca="1">IF(ISNUMBER('R4 Variations'!F776),+'R4 Variations'!F776*LU_Escalation,0)</f>
        <v>0</v>
      </c>
      <c r="G774" s="489">
        <f ca="1">IF(ISNUMBER('R4 Variations'!G776),+'R4 Variations'!G776*LU_Escalation,0)</f>
        <v>0</v>
      </c>
      <c r="H774" s="489">
        <f ca="1">IF(ISNUMBER('R4 Variations'!H776),+'R4 Variations'!H776*LU_Escalation,0)</f>
        <v>0</v>
      </c>
      <c r="I774" s="489">
        <f ca="1">IF(ISNUMBER('R4 Variations'!I776),+'R4 Variations'!I776*LU_Escalation,0)</f>
        <v>0</v>
      </c>
      <c r="J774" s="489">
        <f ca="1">IF(ISNUMBER('R4 Variations'!J776),+'R4 Variations'!J776*LU_Escalation,0)</f>
        <v>0</v>
      </c>
      <c r="K774" s="489">
        <f ca="1">IF(ISNUMBER('R4 Variations'!K776),+'R4 Variations'!K776*LU_Escalation,0)</f>
        <v>0</v>
      </c>
      <c r="L774" s="512" t="str">
        <f ca="1">+'R4 Variations'!L776</f>
        <v/>
      </c>
      <c r="M774" s="448" t="str">
        <f ca="1">+'R4 Variations'!M776</f>
        <v/>
      </c>
      <c r="N774" s="448" t="str">
        <f ca="1">+'R4 Variations'!N776</f>
        <v/>
      </c>
    </row>
    <row r="775" spans="1:14" x14ac:dyDescent="0.2">
      <c r="B775" s="249"/>
      <c r="C775" s="383" t="str">
        <f ca="1">+'R4 Variations'!C777</f>
        <v/>
      </c>
      <c r="D775" s="489">
        <f ca="1">IF(ISNUMBER('R4 Variations'!D777),+'R4 Variations'!D777*LU_Escalation,0)</f>
        <v>0</v>
      </c>
      <c r="E775" s="820">
        <f ca="1">IF(ISNUMBER('R4 Variations'!E777),+'R4 Variations'!E777*LU_Escalation,0)</f>
        <v>0</v>
      </c>
      <c r="F775" s="489">
        <f ca="1">IF(ISNUMBER('R4 Variations'!F777),+'R4 Variations'!F777*LU_Escalation,0)</f>
        <v>0</v>
      </c>
      <c r="G775" s="489">
        <f ca="1">IF(ISNUMBER('R4 Variations'!G777),+'R4 Variations'!G777*LU_Escalation,0)</f>
        <v>0</v>
      </c>
      <c r="H775" s="489">
        <f ca="1">IF(ISNUMBER('R4 Variations'!H777),+'R4 Variations'!H777*LU_Escalation,0)</f>
        <v>0</v>
      </c>
      <c r="I775" s="489">
        <f ca="1">IF(ISNUMBER('R4 Variations'!I777),+'R4 Variations'!I777*LU_Escalation,0)</f>
        <v>0</v>
      </c>
      <c r="J775" s="489">
        <f ca="1">IF(ISNUMBER('R4 Variations'!J777),+'R4 Variations'!J777*LU_Escalation,0)</f>
        <v>0</v>
      </c>
      <c r="K775" s="489">
        <f ca="1">IF(ISNUMBER('R4 Variations'!K777),+'R4 Variations'!K777*LU_Escalation,0)</f>
        <v>0</v>
      </c>
      <c r="L775" s="512" t="str">
        <f ca="1">+'R4 Variations'!L777</f>
        <v/>
      </c>
      <c r="M775" s="448" t="str">
        <f ca="1">+'R4 Variations'!M777</f>
        <v/>
      </c>
      <c r="N775" s="448" t="str">
        <f ca="1">+'R4 Variations'!N777</f>
        <v/>
      </c>
    </row>
    <row r="776" spans="1:14" x14ac:dyDescent="0.2">
      <c r="A776" s="5"/>
      <c r="B776" s="249" t="str">
        <f ca="1">+'I-4 History'!B579</f>
        <v>A-40</v>
      </c>
      <c r="C776" s="14" t="str">
        <f ca="1">+'I-4 History'!C579</f>
        <v>Self Insurance</v>
      </c>
      <c r="D776" s="489"/>
      <c r="E776" s="505"/>
      <c r="F776" s="489"/>
      <c r="G776" s="490"/>
      <c r="H776" s="490"/>
      <c r="I776" s="490"/>
      <c r="J776" s="490"/>
      <c r="K776" s="505"/>
      <c r="L776" s="512"/>
      <c r="M776" s="448"/>
      <c r="N776" s="448"/>
    </row>
    <row r="777" spans="1:14" x14ac:dyDescent="0.2">
      <c r="A777" s="5"/>
      <c r="B777" s="249"/>
      <c r="C777" s="383" t="str">
        <f ca="1">+'R4 Variations'!C779</f>
        <v>Step Change</v>
      </c>
      <c r="D777" s="489">
        <f ca="1">IF(ISNUMBER('R4 Variations'!D779),+'R4 Variations'!D779*LU_Escalation,0)</f>
        <v>0</v>
      </c>
      <c r="E777" s="820">
        <f ca="1">IF(ISNUMBER('R4 Variations'!E779),+'R4 Variations'!E779*LU_Escalation,0)</f>
        <v>0</v>
      </c>
      <c r="F777" s="489">
        <f ca="1">IF(ISNUMBER('R4 Variations'!F779),+'R4 Variations'!F779*LU_Escalation,0)</f>
        <v>0</v>
      </c>
      <c r="G777" s="489">
        <f ca="1">IF(ISNUMBER('R4 Variations'!G779),+'R4 Variations'!G779*LU_Escalation,0)</f>
        <v>0</v>
      </c>
      <c r="H777" s="489">
        <f ca="1">IF(ISNUMBER('R4 Variations'!H779),+'R4 Variations'!H779*LU_Escalation,0)</f>
        <v>0</v>
      </c>
      <c r="I777" s="489">
        <f ca="1">IF(ISNUMBER('R4 Variations'!I779),+'R4 Variations'!I779*LU_Escalation,0)</f>
        <v>0</v>
      </c>
      <c r="J777" s="489">
        <f ca="1">IF(ISNUMBER('R4 Variations'!J779),+'R4 Variations'!J779*LU_Escalation,0)</f>
        <v>0</v>
      </c>
      <c r="K777" s="489">
        <f ca="1">IF(ISNUMBER('R4 Variations'!K779),+'R4 Variations'!K779*LU_Escalation,0)</f>
        <v>0</v>
      </c>
      <c r="L777" s="512">
        <f ca="1">+'R4 Variations'!L779</f>
        <v>0</v>
      </c>
      <c r="M777" s="448">
        <f ca="1">+'R4 Variations'!M779</f>
        <v>0</v>
      </c>
      <c r="N777" s="448">
        <f ca="1">+'R4 Variations'!N779</f>
        <v>0</v>
      </c>
    </row>
    <row r="778" spans="1:14" x14ac:dyDescent="0.2">
      <c r="A778" s="5"/>
      <c r="B778" s="249"/>
      <c r="C778" s="383" t="str">
        <f ca="1">+'R4 Variations'!C780</f>
        <v/>
      </c>
      <c r="D778" s="489">
        <f ca="1">IF(ISNUMBER('R4 Variations'!D780),+'R4 Variations'!D780*LU_Escalation,0)</f>
        <v>0</v>
      </c>
      <c r="E778" s="820">
        <f ca="1">IF(ISNUMBER('R4 Variations'!E780),+'R4 Variations'!E780*LU_Escalation,0)</f>
        <v>0</v>
      </c>
      <c r="F778" s="489">
        <f ca="1">IF(ISNUMBER('R4 Variations'!F780),+'R4 Variations'!F780*LU_Escalation,0)</f>
        <v>0</v>
      </c>
      <c r="G778" s="489">
        <f ca="1">IF(ISNUMBER('R4 Variations'!G780),+'R4 Variations'!G780*LU_Escalation,0)</f>
        <v>0</v>
      </c>
      <c r="H778" s="489">
        <f ca="1">IF(ISNUMBER('R4 Variations'!H780),+'R4 Variations'!H780*LU_Escalation,0)</f>
        <v>0</v>
      </c>
      <c r="I778" s="489">
        <f ca="1">IF(ISNUMBER('R4 Variations'!I780),+'R4 Variations'!I780*LU_Escalation,0)</f>
        <v>0</v>
      </c>
      <c r="J778" s="489">
        <f ca="1">IF(ISNUMBER('R4 Variations'!J780),+'R4 Variations'!J780*LU_Escalation,0)</f>
        <v>0</v>
      </c>
      <c r="K778" s="489">
        <f ca="1">IF(ISNUMBER('R4 Variations'!K780),+'R4 Variations'!K780*LU_Escalation,0)</f>
        <v>0</v>
      </c>
      <c r="L778" s="512" t="str">
        <f ca="1">+'R4 Variations'!L780</f>
        <v/>
      </c>
      <c r="M778" s="448" t="str">
        <f ca="1">+'R4 Variations'!M780</f>
        <v/>
      </c>
      <c r="N778" s="448" t="str">
        <f ca="1">+'R4 Variations'!N780</f>
        <v/>
      </c>
    </row>
    <row r="779" spans="1:14" x14ac:dyDescent="0.2">
      <c r="A779" s="5"/>
      <c r="B779" s="249"/>
      <c r="C779" s="383" t="str">
        <f ca="1">+'R4 Variations'!C781</f>
        <v/>
      </c>
      <c r="D779" s="489">
        <f ca="1">IF(ISNUMBER('R4 Variations'!D781),+'R4 Variations'!D781*LU_Escalation,0)</f>
        <v>0</v>
      </c>
      <c r="E779" s="820">
        <f ca="1">IF(ISNUMBER('R4 Variations'!E781),+'R4 Variations'!E781*LU_Escalation,0)</f>
        <v>0</v>
      </c>
      <c r="F779" s="489">
        <f ca="1">IF(ISNUMBER('R4 Variations'!F781),+'R4 Variations'!F781*LU_Escalation,0)</f>
        <v>0</v>
      </c>
      <c r="G779" s="489">
        <f ca="1">IF(ISNUMBER('R4 Variations'!G781),+'R4 Variations'!G781*LU_Escalation,0)</f>
        <v>0</v>
      </c>
      <c r="H779" s="489">
        <f ca="1">IF(ISNUMBER('R4 Variations'!H781),+'R4 Variations'!H781*LU_Escalation,0)</f>
        <v>0</v>
      </c>
      <c r="I779" s="489">
        <f ca="1">IF(ISNUMBER('R4 Variations'!I781),+'R4 Variations'!I781*LU_Escalation,0)</f>
        <v>0</v>
      </c>
      <c r="J779" s="489">
        <f ca="1">IF(ISNUMBER('R4 Variations'!J781),+'R4 Variations'!J781*LU_Escalation,0)</f>
        <v>0</v>
      </c>
      <c r="K779" s="489">
        <f ca="1">IF(ISNUMBER('R4 Variations'!K781),+'R4 Variations'!K781*LU_Escalation,0)</f>
        <v>0</v>
      </c>
      <c r="L779" s="512" t="str">
        <f ca="1">+'R4 Variations'!L781</f>
        <v/>
      </c>
      <c r="M779" s="448" t="str">
        <f ca="1">+'R4 Variations'!M781</f>
        <v/>
      </c>
      <c r="N779" s="448" t="str">
        <f ca="1">+'R4 Variations'!N781</f>
        <v/>
      </c>
    </row>
    <row r="780" spans="1:14" x14ac:dyDescent="0.2">
      <c r="A780" s="5"/>
      <c r="B780" s="249"/>
      <c r="C780" s="383" t="str">
        <f ca="1">+'R4 Variations'!C782</f>
        <v/>
      </c>
      <c r="D780" s="489">
        <f ca="1">IF(ISNUMBER('R4 Variations'!D782),+'R4 Variations'!D782*LU_Escalation,0)</f>
        <v>0</v>
      </c>
      <c r="E780" s="820">
        <f ca="1">IF(ISNUMBER('R4 Variations'!E782),+'R4 Variations'!E782*LU_Escalation,0)</f>
        <v>0</v>
      </c>
      <c r="F780" s="489">
        <f ca="1">IF(ISNUMBER('R4 Variations'!F782),+'R4 Variations'!F782*LU_Escalation,0)</f>
        <v>0</v>
      </c>
      <c r="G780" s="489">
        <f ca="1">IF(ISNUMBER('R4 Variations'!G782),+'R4 Variations'!G782*LU_Escalation,0)</f>
        <v>0</v>
      </c>
      <c r="H780" s="489">
        <f ca="1">IF(ISNUMBER('R4 Variations'!H782),+'R4 Variations'!H782*LU_Escalation,0)</f>
        <v>0</v>
      </c>
      <c r="I780" s="489">
        <f ca="1">IF(ISNUMBER('R4 Variations'!I782),+'R4 Variations'!I782*LU_Escalation,0)</f>
        <v>0</v>
      </c>
      <c r="J780" s="489">
        <f ca="1">IF(ISNUMBER('R4 Variations'!J782),+'R4 Variations'!J782*LU_Escalation,0)</f>
        <v>0</v>
      </c>
      <c r="K780" s="489">
        <f ca="1">IF(ISNUMBER('R4 Variations'!K782),+'R4 Variations'!K782*LU_Escalation,0)</f>
        <v>0</v>
      </c>
      <c r="L780" s="512" t="str">
        <f ca="1">+'R4 Variations'!L782</f>
        <v/>
      </c>
      <c r="M780" s="448" t="str">
        <f ca="1">+'R4 Variations'!M782</f>
        <v/>
      </c>
      <c r="N780" s="448" t="str">
        <f ca="1">+'R4 Variations'!N782</f>
        <v/>
      </c>
    </row>
    <row r="781" spans="1:14" x14ac:dyDescent="0.2">
      <c r="A781" s="5"/>
      <c r="B781" s="249"/>
      <c r="C781" s="383" t="str">
        <f ca="1">+'R4 Variations'!C783</f>
        <v/>
      </c>
      <c r="D781" s="489">
        <f ca="1">IF(ISNUMBER('R4 Variations'!D783),+'R4 Variations'!D783*LU_Escalation,0)</f>
        <v>0</v>
      </c>
      <c r="E781" s="820">
        <f ca="1">IF(ISNUMBER('R4 Variations'!E783),+'R4 Variations'!E783*LU_Escalation,0)</f>
        <v>0</v>
      </c>
      <c r="F781" s="489">
        <f ca="1">IF(ISNUMBER('R4 Variations'!F783),+'R4 Variations'!F783*LU_Escalation,0)</f>
        <v>0</v>
      </c>
      <c r="G781" s="489">
        <f ca="1">IF(ISNUMBER('R4 Variations'!G783),+'R4 Variations'!G783*LU_Escalation,0)</f>
        <v>0</v>
      </c>
      <c r="H781" s="489">
        <f ca="1">IF(ISNUMBER('R4 Variations'!H783),+'R4 Variations'!H783*LU_Escalation,0)</f>
        <v>0</v>
      </c>
      <c r="I781" s="489">
        <f ca="1">IF(ISNUMBER('R4 Variations'!I783),+'R4 Variations'!I783*LU_Escalation,0)</f>
        <v>0</v>
      </c>
      <c r="J781" s="489">
        <f ca="1">IF(ISNUMBER('R4 Variations'!J783),+'R4 Variations'!J783*LU_Escalation,0)</f>
        <v>0</v>
      </c>
      <c r="K781" s="489">
        <f ca="1">IF(ISNUMBER('R4 Variations'!K783),+'R4 Variations'!K783*LU_Escalation,0)</f>
        <v>0</v>
      </c>
      <c r="L781" s="512" t="str">
        <f ca="1">+'R4 Variations'!L783</f>
        <v/>
      </c>
      <c r="M781" s="448" t="str">
        <f ca="1">+'R4 Variations'!M783</f>
        <v/>
      </c>
      <c r="N781" s="448" t="str">
        <f ca="1">+'R4 Variations'!N783</f>
        <v/>
      </c>
    </row>
    <row r="782" spans="1:14" x14ac:dyDescent="0.2">
      <c r="B782" s="249"/>
      <c r="C782" s="383" t="str">
        <f ca="1">+'R4 Variations'!C784</f>
        <v/>
      </c>
      <c r="D782" s="489">
        <f ca="1">IF(ISNUMBER('R4 Variations'!D784),+'R4 Variations'!D784*LU_Escalation,0)</f>
        <v>0</v>
      </c>
      <c r="E782" s="820">
        <f ca="1">IF(ISNUMBER('R4 Variations'!E784),+'R4 Variations'!E784*LU_Escalation,0)</f>
        <v>0</v>
      </c>
      <c r="F782" s="489">
        <f ca="1">IF(ISNUMBER('R4 Variations'!F784),+'R4 Variations'!F784*LU_Escalation,0)</f>
        <v>0</v>
      </c>
      <c r="G782" s="489">
        <f ca="1">IF(ISNUMBER('R4 Variations'!G784),+'R4 Variations'!G784*LU_Escalation,0)</f>
        <v>0</v>
      </c>
      <c r="H782" s="489">
        <f ca="1">IF(ISNUMBER('R4 Variations'!H784),+'R4 Variations'!H784*LU_Escalation,0)</f>
        <v>0</v>
      </c>
      <c r="I782" s="489">
        <f ca="1">IF(ISNUMBER('R4 Variations'!I784),+'R4 Variations'!I784*LU_Escalation,0)</f>
        <v>0</v>
      </c>
      <c r="J782" s="489">
        <f ca="1">IF(ISNUMBER('R4 Variations'!J784),+'R4 Variations'!J784*LU_Escalation,0)</f>
        <v>0</v>
      </c>
      <c r="K782" s="489">
        <f ca="1">IF(ISNUMBER('R4 Variations'!K784),+'R4 Variations'!K784*LU_Escalation,0)</f>
        <v>0</v>
      </c>
      <c r="L782" s="512" t="str">
        <f ca="1">+'R4 Variations'!L784</f>
        <v/>
      </c>
      <c r="M782" s="448" t="str">
        <f ca="1">+'R4 Variations'!M784</f>
        <v/>
      </c>
      <c r="N782" s="448" t="str">
        <f ca="1">+'R4 Variations'!N784</f>
        <v/>
      </c>
    </row>
    <row r="783" spans="1:14" x14ac:dyDescent="0.2">
      <c r="B783" s="249"/>
      <c r="C783" s="383" t="str">
        <f ca="1">+'R4 Variations'!C785</f>
        <v/>
      </c>
      <c r="D783" s="489">
        <f ca="1">IF(ISNUMBER('R4 Variations'!D785),+'R4 Variations'!D785*LU_Escalation,0)</f>
        <v>0</v>
      </c>
      <c r="E783" s="820">
        <f ca="1">IF(ISNUMBER('R4 Variations'!E785),+'R4 Variations'!E785*LU_Escalation,0)</f>
        <v>0</v>
      </c>
      <c r="F783" s="489">
        <f ca="1">IF(ISNUMBER('R4 Variations'!F785),+'R4 Variations'!F785*LU_Escalation,0)</f>
        <v>0</v>
      </c>
      <c r="G783" s="489">
        <f ca="1">IF(ISNUMBER('R4 Variations'!G785),+'R4 Variations'!G785*LU_Escalation,0)</f>
        <v>0</v>
      </c>
      <c r="H783" s="489">
        <f ca="1">IF(ISNUMBER('R4 Variations'!H785),+'R4 Variations'!H785*LU_Escalation,0)</f>
        <v>0</v>
      </c>
      <c r="I783" s="489">
        <f ca="1">IF(ISNUMBER('R4 Variations'!I785),+'R4 Variations'!I785*LU_Escalation,0)</f>
        <v>0</v>
      </c>
      <c r="J783" s="489">
        <f ca="1">IF(ISNUMBER('R4 Variations'!J785),+'R4 Variations'!J785*LU_Escalation,0)</f>
        <v>0</v>
      </c>
      <c r="K783" s="489">
        <f ca="1">IF(ISNUMBER('R4 Variations'!K785),+'R4 Variations'!K785*LU_Escalation,0)</f>
        <v>0</v>
      </c>
      <c r="L783" s="512" t="str">
        <f ca="1">+'R4 Variations'!L785</f>
        <v/>
      </c>
      <c r="M783" s="448" t="str">
        <f ca="1">+'R4 Variations'!M785</f>
        <v/>
      </c>
      <c r="N783" s="448" t="str">
        <f ca="1">+'R4 Variations'!N785</f>
        <v/>
      </c>
    </row>
    <row r="784" spans="1:14" x14ac:dyDescent="0.2">
      <c r="B784" s="249"/>
      <c r="C784" s="383" t="str">
        <f ca="1">+'R4 Variations'!C786</f>
        <v/>
      </c>
      <c r="D784" s="489">
        <f ca="1">IF(ISNUMBER('R4 Variations'!D786),+'R4 Variations'!D786*LU_Escalation,0)</f>
        <v>0</v>
      </c>
      <c r="E784" s="820">
        <f ca="1">IF(ISNUMBER('R4 Variations'!E786),+'R4 Variations'!E786*LU_Escalation,0)</f>
        <v>0</v>
      </c>
      <c r="F784" s="489">
        <f ca="1">IF(ISNUMBER('R4 Variations'!F786),+'R4 Variations'!F786*LU_Escalation,0)</f>
        <v>0</v>
      </c>
      <c r="G784" s="489">
        <f ca="1">IF(ISNUMBER('R4 Variations'!G786),+'R4 Variations'!G786*LU_Escalation,0)</f>
        <v>0</v>
      </c>
      <c r="H784" s="489">
        <f ca="1">IF(ISNUMBER('R4 Variations'!H786),+'R4 Variations'!H786*LU_Escalation,0)</f>
        <v>0</v>
      </c>
      <c r="I784" s="489">
        <f ca="1">IF(ISNUMBER('R4 Variations'!I786),+'R4 Variations'!I786*LU_Escalation,0)</f>
        <v>0</v>
      </c>
      <c r="J784" s="489">
        <f ca="1">IF(ISNUMBER('R4 Variations'!J786),+'R4 Variations'!J786*LU_Escalation,0)</f>
        <v>0</v>
      </c>
      <c r="K784" s="489">
        <f ca="1">IF(ISNUMBER('R4 Variations'!K786),+'R4 Variations'!K786*LU_Escalation,0)</f>
        <v>0</v>
      </c>
      <c r="L784" s="512" t="str">
        <f ca="1">+'R4 Variations'!L786</f>
        <v/>
      </c>
      <c r="M784" s="448" t="str">
        <f ca="1">+'R4 Variations'!M786</f>
        <v/>
      </c>
      <c r="N784" s="448" t="str">
        <f ca="1">+'R4 Variations'!N786</f>
        <v/>
      </c>
    </row>
    <row r="785" spans="1:14" x14ac:dyDescent="0.2">
      <c r="B785" s="249"/>
      <c r="C785" s="383" t="str">
        <f ca="1">+'R4 Variations'!C787</f>
        <v/>
      </c>
      <c r="D785" s="489">
        <f ca="1">IF(ISNUMBER('R4 Variations'!D787),+'R4 Variations'!D787*LU_Escalation,0)</f>
        <v>0</v>
      </c>
      <c r="E785" s="820">
        <f ca="1">IF(ISNUMBER('R4 Variations'!E787),+'R4 Variations'!E787*LU_Escalation,0)</f>
        <v>0</v>
      </c>
      <c r="F785" s="489">
        <f ca="1">IF(ISNUMBER('R4 Variations'!F787),+'R4 Variations'!F787*LU_Escalation,0)</f>
        <v>0</v>
      </c>
      <c r="G785" s="489">
        <f ca="1">IF(ISNUMBER('R4 Variations'!G787),+'R4 Variations'!G787*LU_Escalation,0)</f>
        <v>0</v>
      </c>
      <c r="H785" s="489">
        <f ca="1">IF(ISNUMBER('R4 Variations'!H787),+'R4 Variations'!H787*LU_Escalation,0)</f>
        <v>0</v>
      </c>
      <c r="I785" s="489">
        <f ca="1">IF(ISNUMBER('R4 Variations'!I787),+'R4 Variations'!I787*LU_Escalation,0)</f>
        <v>0</v>
      </c>
      <c r="J785" s="489">
        <f ca="1">IF(ISNUMBER('R4 Variations'!J787),+'R4 Variations'!J787*LU_Escalation,0)</f>
        <v>0</v>
      </c>
      <c r="K785" s="489">
        <f ca="1">IF(ISNUMBER('R4 Variations'!K787),+'R4 Variations'!K787*LU_Escalation,0)</f>
        <v>0</v>
      </c>
      <c r="L785" s="512" t="str">
        <f ca="1">+'R4 Variations'!L787</f>
        <v/>
      </c>
      <c r="M785" s="448" t="str">
        <f ca="1">+'R4 Variations'!M787</f>
        <v/>
      </c>
      <c r="N785" s="448" t="str">
        <f ca="1">+'R4 Variations'!N787</f>
        <v/>
      </c>
    </row>
    <row r="786" spans="1:14" x14ac:dyDescent="0.2">
      <c r="B786" s="249"/>
      <c r="C786" s="383" t="str">
        <f ca="1">+'R4 Variations'!C788</f>
        <v/>
      </c>
      <c r="D786" s="489">
        <f ca="1">IF(ISNUMBER('R4 Variations'!D788),+'R4 Variations'!D788*LU_Escalation,0)</f>
        <v>0</v>
      </c>
      <c r="E786" s="820">
        <f ca="1">IF(ISNUMBER('R4 Variations'!E788),+'R4 Variations'!E788*LU_Escalation,0)</f>
        <v>0</v>
      </c>
      <c r="F786" s="489">
        <f ca="1">IF(ISNUMBER('R4 Variations'!F788),+'R4 Variations'!F788*LU_Escalation,0)</f>
        <v>0</v>
      </c>
      <c r="G786" s="489">
        <f ca="1">IF(ISNUMBER('R4 Variations'!G788),+'R4 Variations'!G788*LU_Escalation,0)</f>
        <v>0</v>
      </c>
      <c r="H786" s="489">
        <f ca="1">IF(ISNUMBER('R4 Variations'!H788),+'R4 Variations'!H788*LU_Escalation,0)</f>
        <v>0</v>
      </c>
      <c r="I786" s="489">
        <f ca="1">IF(ISNUMBER('R4 Variations'!I788),+'R4 Variations'!I788*LU_Escalation,0)</f>
        <v>0</v>
      </c>
      <c r="J786" s="489">
        <f ca="1">IF(ISNUMBER('R4 Variations'!J788),+'R4 Variations'!J788*LU_Escalation,0)</f>
        <v>0</v>
      </c>
      <c r="K786" s="489">
        <f ca="1">IF(ISNUMBER('R4 Variations'!K788),+'R4 Variations'!K788*LU_Escalation,0)</f>
        <v>0</v>
      </c>
      <c r="L786" s="512" t="str">
        <f ca="1">+'R4 Variations'!L788</f>
        <v/>
      </c>
      <c r="M786" s="448" t="str">
        <f ca="1">+'R4 Variations'!M788</f>
        <v/>
      </c>
      <c r="N786" s="448" t="str">
        <f ca="1">+'R4 Variations'!N788</f>
        <v/>
      </c>
    </row>
    <row r="787" spans="1:14" x14ac:dyDescent="0.2">
      <c r="A787" s="5"/>
      <c r="B787" s="249">
        <f ca="1">+'I-4 History'!B588</f>
        <v>0</v>
      </c>
      <c r="C787" s="14" t="e">
        <f ca="1">+'I-4 History'!C588</f>
        <v>#N/A</v>
      </c>
      <c r="D787" s="489"/>
      <c r="E787" s="505"/>
      <c r="F787" s="489"/>
      <c r="G787" s="490"/>
      <c r="H787" s="490"/>
      <c r="I787" s="490"/>
      <c r="J787" s="490"/>
      <c r="K787" s="505"/>
      <c r="L787" s="512"/>
      <c r="M787" s="448"/>
      <c r="N787" s="448"/>
    </row>
    <row r="788" spans="1:14" x14ac:dyDescent="0.2">
      <c r="A788" s="5"/>
      <c r="B788" s="249"/>
      <c r="C788" s="383" t="str">
        <f ca="1">+'R4 Variations'!C790</f>
        <v>Step Change</v>
      </c>
      <c r="D788" s="489">
        <f ca="1">IF(ISNUMBER('R4 Variations'!D790),+'R4 Variations'!D790*LU_Escalation,0)</f>
        <v>0</v>
      </c>
      <c r="E788" s="820">
        <f ca="1">IF(ISNUMBER('R4 Variations'!E790),+'R4 Variations'!E790*LU_Escalation,0)</f>
        <v>0</v>
      </c>
      <c r="F788" s="489">
        <f ca="1">IF(ISNUMBER('R4 Variations'!F790),+'R4 Variations'!F790*LU_Escalation,0)</f>
        <v>0</v>
      </c>
      <c r="G788" s="489">
        <f ca="1">IF(ISNUMBER('R4 Variations'!G790),+'R4 Variations'!G790*LU_Escalation,0)</f>
        <v>0</v>
      </c>
      <c r="H788" s="489">
        <f ca="1">IF(ISNUMBER('R4 Variations'!H790),+'R4 Variations'!H790*LU_Escalation,0)</f>
        <v>0</v>
      </c>
      <c r="I788" s="489">
        <f ca="1">IF(ISNUMBER('R4 Variations'!I790),+'R4 Variations'!I790*LU_Escalation,0)</f>
        <v>0</v>
      </c>
      <c r="J788" s="489">
        <f ca="1">IF(ISNUMBER('R4 Variations'!J790),+'R4 Variations'!J790*LU_Escalation,0)</f>
        <v>0</v>
      </c>
      <c r="K788" s="489">
        <f ca="1">IF(ISNUMBER('R4 Variations'!K790),+'R4 Variations'!K790*LU_Escalation,0)</f>
        <v>0</v>
      </c>
      <c r="L788" s="512">
        <f ca="1">+'R4 Variations'!L790</f>
        <v>0</v>
      </c>
      <c r="M788" s="448">
        <f ca="1">+'R4 Variations'!M790</f>
        <v>0</v>
      </c>
      <c r="N788" s="448">
        <f ca="1">+'R4 Variations'!N790</f>
        <v>0</v>
      </c>
    </row>
    <row r="789" spans="1:14" x14ac:dyDescent="0.2">
      <c r="A789" s="5"/>
      <c r="B789" s="249"/>
      <c r="C789" s="383" t="str">
        <f ca="1">+'R4 Variations'!C791</f>
        <v/>
      </c>
      <c r="D789" s="489">
        <f ca="1">IF(ISNUMBER('R4 Variations'!D791),+'R4 Variations'!D791*LU_Escalation,0)</f>
        <v>0</v>
      </c>
      <c r="E789" s="820">
        <f ca="1">IF(ISNUMBER('R4 Variations'!E791),+'R4 Variations'!E791*LU_Escalation,0)</f>
        <v>0</v>
      </c>
      <c r="F789" s="489">
        <f ca="1">IF(ISNUMBER('R4 Variations'!F791),+'R4 Variations'!F791*LU_Escalation,0)</f>
        <v>0</v>
      </c>
      <c r="G789" s="489">
        <f ca="1">IF(ISNUMBER('R4 Variations'!G791),+'R4 Variations'!G791*LU_Escalation,0)</f>
        <v>0</v>
      </c>
      <c r="H789" s="489">
        <f ca="1">IF(ISNUMBER('R4 Variations'!H791),+'R4 Variations'!H791*LU_Escalation,0)</f>
        <v>0</v>
      </c>
      <c r="I789" s="489">
        <f ca="1">IF(ISNUMBER('R4 Variations'!I791),+'R4 Variations'!I791*LU_Escalation,0)</f>
        <v>0</v>
      </c>
      <c r="J789" s="489">
        <f ca="1">IF(ISNUMBER('R4 Variations'!J791),+'R4 Variations'!J791*LU_Escalation,0)</f>
        <v>0</v>
      </c>
      <c r="K789" s="489">
        <f ca="1">IF(ISNUMBER('R4 Variations'!K791),+'R4 Variations'!K791*LU_Escalation,0)</f>
        <v>0</v>
      </c>
      <c r="L789" s="512" t="str">
        <f ca="1">+'R4 Variations'!L791</f>
        <v/>
      </c>
      <c r="M789" s="448" t="str">
        <f ca="1">+'R4 Variations'!M791</f>
        <v/>
      </c>
      <c r="N789" s="448" t="str">
        <f ca="1">+'R4 Variations'!N791</f>
        <v/>
      </c>
    </row>
    <row r="790" spans="1:14" x14ac:dyDescent="0.2">
      <c r="A790" s="5"/>
      <c r="B790" s="249"/>
      <c r="C790" s="383" t="str">
        <f ca="1">+'R4 Variations'!C792</f>
        <v/>
      </c>
      <c r="D790" s="489">
        <f ca="1">IF(ISNUMBER('R4 Variations'!D792),+'R4 Variations'!D792*LU_Escalation,0)</f>
        <v>0</v>
      </c>
      <c r="E790" s="820">
        <f ca="1">IF(ISNUMBER('R4 Variations'!E792),+'R4 Variations'!E792*LU_Escalation,0)</f>
        <v>0</v>
      </c>
      <c r="F790" s="489">
        <f ca="1">IF(ISNUMBER('R4 Variations'!F792),+'R4 Variations'!F792*LU_Escalation,0)</f>
        <v>0</v>
      </c>
      <c r="G790" s="489">
        <f ca="1">IF(ISNUMBER('R4 Variations'!G792),+'R4 Variations'!G792*LU_Escalation,0)</f>
        <v>0</v>
      </c>
      <c r="H790" s="489">
        <f ca="1">IF(ISNUMBER('R4 Variations'!H792),+'R4 Variations'!H792*LU_Escalation,0)</f>
        <v>0</v>
      </c>
      <c r="I790" s="489">
        <f ca="1">IF(ISNUMBER('R4 Variations'!I792),+'R4 Variations'!I792*LU_Escalation,0)</f>
        <v>0</v>
      </c>
      <c r="J790" s="489">
        <f ca="1">IF(ISNUMBER('R4 Variations'!J792),+'R4 Variations'!J792*LU_Escalation,0)</f>
        <v>0</v>
      </c>
      <c r="K790" s="489">
        <f ca="1">IF(ISNUMBER('R4 Variations'!K792),+'R4 Variations'!K792*LU_Escalation,0)</f>
        <v>0</v>
      </c>
      <c r="L790" s="512" t="str">
        <f ca="1">+'R4 Variations'!L792</f>
        <v/>
      </c>
      <c r="M790" s="448" t="str">
        <f ca="1">+'R4 Variations'!M792</f>
        <v/>
      </c>
      <c r="N790" s="448" t="str">
        <f ca="1">+'R4 Variations'!N792</f>
        <v/>
      </c>
    </row>
    <row r="791" spans="1:14" x14ac:dyDescent="0.2">
      <c r="A791" s="5"/>
      <c r="B791" s="249"/>
      <c r="C791" s="383" t="str">
        <f ca="1">+'R4 Variations'!C793</f>
        <v/>
      </c>
      <c r="D791" s="489">
        <f ca="1">IF(ISNUMBER('R4 Variations'!D793),+'R4 Variations'!D793*LU_Escalation,0)</f>
        <v>0</v>
      </c>
      <c r="E791" s="820">
        <f ca="1">IF(ISNUMBER('R4 Variations'!E793),+'R4 Variations'!E793*LU_Escalation,0)</f>
        <v>0</v>
      </c>
      <c r="F791" s="489">
        <f ca="1">IF(ISNUMBER('R4 Variations'!F793),+'R4 Variations'!F793*LU_Escalation,0)</f>
        <v>0</v>
      </c>
      <c r="G791" s="489">
        <f ca="1">IF(ISNUMBER('R4 Variations'!G793),+'R4 Variations'!G793*LU_Escalation,0)</f>
        <v>0</v>
      </c>
      <c r="H791" s="489">
        <f ca="1">IF(ISNUMBER('R4 Variations'!H793),+'R4 Variations'!H793*LU_Escalation,0)</f>
        <v>0</v>
      </c>
      <c r="I791" s="489">
        <f ca="1">IF(ISNUMBER('R4 Variations'!I793),+'R4 Variations'!I793*LU_Escalation,0)</f>
        <v>0</v>
      </c>
      <c r="J791" s="489">
        <f ca="1">IF(ISNUMBER('R4 Variations'!J793),+'R4 Variations'!J793*LU_Escalation,0)</f>
        <v>0</v>
      </c>
      <c r="K791" s="489">
        <f ca="1">IF(ISNUMBER('R4 Variations'!K793),+'R4 Variations'!K793*LU_Escalation,0)</f>
        <v>0</v>
      </c>
      <c r="L791" s="512" t="str">
        <f ca="1">+'R4 Variations'!L793</f>
        <v/>
      </c>
      <c r="M791" s="448" t="str">
        <f ca="1">+'R4 Variations'!M793</f>
        <v/>
      </c>
      <c r="N791" s="448" t="str">
        <f ca="1">+'R4 Variations'!N793</f>
        <v/>
      </c>
    </row>
    <row r="792" spans="1:14" x14ac:dyDescent="0.2">
      <c r="A792" s="5"/>
      <c r="B792" s="249"/>
      <c r="C792" s="383" t="str">
        <f ca="1">+'R4 Variations'!C794</f>
        <v/>
      </c>
      <c r="D792" s="489">
        <f ca="1">IF(ISNUMBER('R4 Variations'!D794),+'R4 Variations'!D794*LU_Escalation,0)</f>
        <v>0</v>
      </c>
      <c r="E792" s="820">
        <f ca="1">IF(ISNUMBER('R4 Variations'!E794),+'R4 Variations'!E794*LU_Escalation,0)</f>
        <v>0</v>
      </c>
      <c r="F792" s="489">
        <f ca="1">IF(ISNUMBER('R4 Variations'!F794),+'R4 Variations'!F794*LU_Escalation,0)</f>
        <v>0</v>
      </c>
      <c r="G792" s="489">
        <f ca="1">IF(ISNUMBER('R4 Variations'!G794),+'R4 Variations'!G794*LU_Escalation,0)</f>
        <v>0</v>
      </c>
      <c r="H792" s="489">
        <f ca="1">IF(ISNUMBER('R4 Variations'!H794),+'R4 Variations'!H794*LU_Escalation,0)</f>
        <v>0</v>
      </c>
      <c r="I792" s="489">
        <f ca="1">IF(ISNUMBER('R4 Variations'!I794),+'R4 Variations'!I794*LU_Escalation,0)</f>
        <v>0</v>
      </c>
      <c r="J792" s="489">
        <f ca="1">IF(ISNUMBER('R4 Variations'!J794),+'R4 Variations'!J794*LU_Escalation,0)</f>
        <v>0</v>
      </c>
      <c r="K792" s="489">
        <f ca="1">IF(ISNUMBER('R4 Variations'!K794),+'R4 Variations'!K794*LU_Escalation,0)</f>
        <v>0</v>
      </c>
      <c r="L792" s="512" t="str">
        <f ca="1">+'R4 Variations'!L794</f>
        <v/>
      </c>
      <c r="M792" s="448" t="str">
        <f ca="1">+'R4 Variations'!M794</f>
        <v/>
      </c>
      <c r="N792" s="448" t="str">
        <f ca="1">+'R4 Variations'!N794</f>
        <v/>
      </c>
    </row>
    <row r="793" spans="1:14" x14ac:dyDescent="0.2">
      <c r="B793" s="249"/>
      <c r="C793" s="383" t="str">
        <f ca="1">+'R4 Variations'!C795</f>
        <v/>
      </c>
      <c r="D793" s="489">
        <f ca="1">IF(ISNUMBER('R4 Variations'!D795),+'R4 Variations'!D795*LU_Escalation,0)</f>
        <v>0</v>
      </c>
      <c r="E793" s="820">
        <f ca="1">IF(ISNUMBER('R4 Variations'!E795),+'R4 Variations'!E795*LU_Escalation,0)</f>
        <v>0</v>
      </c>
      <c r="F793" s="489">
        <f ca="1">IF(ISNUMBER('R4 Variations'!F795),+'R4 Variations'!F795*LU_Escalation,0)</f>
        <v>0</v>
      </c>
      <c r="G793" s="489">
        <f ca="1">IF(ISNUMBER('R4 Variations'!G795),+'R4 Variations'!G795*LU_Escalation,0)</f>
        <v>0</v>
      </c>
      <c r="H793" s="489">
        <f ca="1">IF(ISNUMBER('R4 Variations'!H795),+'R4 Variations'!H795*LU_Escalation,0)</f>
        <v>0</v>
      </c>
      <c r="I793" s="489">
        <f ca="1">IF(ISNUMBER('R4 Variations'!I795),+'R4 Variations'!I795*LU_Escalation,0)</f>
        <v>0</v>
      </c>
      <c r="J793" s="489">
        <f ca="1">IF(ISNUMBER('R4 Variations'!J795),+'R4 Variations'!J795*LU_Escalation,0)</f>
        <v>0</v>
      </c>
      <c r="K793" s="489">
        <f ca="1">IF(ISNUMBER('R4 Variations'!K795),+'R4 Variations'!K795*LU_Escalation,0)</f>
        <v>0</v>
      </c>
      <c r="L793" s="512" t="str">
        <f ca="1">+'R4 Variations'!L795</f>
        <v/>
      </c>
      <c r="M793" s="448" t="str">
        <f ca="1">+'R4 Variations'!M795</f>
        <v/>
      </c>
      <c r="N793" s="448" t="str">
        <f ca="1">+'R4 Variations'!N795</f>
        <v/>
      </c>
    </row>
    <row r="794" spans="1:14" x14ac:dyDescent="0.2">
      <c r="B794" s="249"/>
      <c r="C794" s="383" t="str">
        <f ca="1">+'R4 Variations'!C796</f>
        <v/>
      </c>
      <c r="D794" s="489">
        <f ca="1">IF(ISNUMBER('R4 Variations'!D796),+'R4 Variations'!D796*LU_Escalation,0)</f>
        <v>0</v>
      </c>
      <c r="E794" s="820">
        <f ca="1">IF(ISNUMBER('R4 Variations'!E796),+'R4 Variations'!E796*LU_Escalation,0)</f>
        <v>0</v>
      </c>
      <c r="F794" s="489">
        <f ca="1">IF(ISNUMBER('R4 Variations'!F796),+'R4 Variations'!F796*LU_Escalation,0)</f>
        <v>0</v>
      </c>
      <c r="G794" s="489">
        <f ca="1">IF(ISNUMBER('R4 Variations'!G796),+'R4 Variations'!G796*LU_Escalation,0)</f>
        <v>0</v>
      </c>
      <c r="H794" s="489">
        <f ca="1">IF(ISNUMBER('R4 Variations'!H796),+'R4 Variations'!H796*LU_Escalation,0)</f>
        <v>0</v>
      </c>
      <c r="I794" s="489">
        <f ca="1">IF(ISNUMBER('R4 Variations'!I796),+'R4 Variations'!I796*LU_Escalation,0)</f>
        <v>0</v>
      </c>
      <c r="J794" s="489">
        <f ca="1">IF(ISNUMBER('R4 Variations'!J796),+'R4 Variations'!J796*LU_Escalation,0)</f>
        <v>0</v>
      </c>
      <c r="K794" s="489">
        <f ca="1">IF(ISNUMBER('R4 Variations'!K796),+'R4 Variations'!K796*LU_Escalation,0)</f>
        <v>0</v>
      </c>
      <c r="L794" s="512" t="str">
        <f ca="1">+'R4 Variations'!L796</f>
        <v/>
      </c>
      <c r="M794" s="448" t="str">
        <f ca="1">+'R4 Variations'!M796</f>
        <v/>
      </c>
      <c r="N794" s="448" t="str">
        <f ca="1">+'R4 Variations'!N796</f>
        <v/>
      </c>
    </row>
    <row r="795" spans="1:14" x14ac:dyDescent="0.2">
      <c r="B795" s="249"/>
      <c r="C795" s="383" t="str">
        <f ca="1">+'R4 Variations'!C797</f>
        <v/>
      </c>
      <c r="D795" s="489">
        <f ca="1">IF(ISNUMBER('R4 Variations'!D797),+'R4 Variations'!D797*LU_Escalation,0)</f>
        <v>0</v>
      </c>
      <c r="E795" s="820">
        <f ca="1">IF(ISNUMBER('R4 Variations'!E797),+'R4 Variations'!E797*LU_Escalation,0)</f>
        <v>0</v>
      </c>
      <c r="F795" s="489">
        <f ca="1">IF(ISNUMBER('R4 Variations'!F797),+'R4 Variations'!F797*LU_Escalation,0)</f>
        <v>0</v>
      </c>
      <c r="G795" s="489">
        <f ca="1">IF(ISNUMBER('R4 Variations'!G797),+'R4 Variations'!G797*LU_Escalation,0)</f>
        <v>0</v>
      </c>
      <c r="H795" s="489">
        <f ca="1">IF(ISNUMBER('R4 Variations'!H797),+'R4 Variations'!H797*LU_Escalation,0)</f>
        <v>0</v>
      </c>
      <c r="I795" s="489">
        <f ca="1">IF(ISNUMBER('R4 Variations'!I797),+'R4 Variations'!I797*LU_Escalation,0)</f>
        <v>0</v>
      </c>
      <c r="J795" s="489">
        <f ca="1">IF(ISNUMBER('R4 Variations'!J797),+'R4 Variations'!J797*LU_Escalation,0)</f>
        <v>0</v>
      </c>
      <c r="K795" s="489">
        <f ca="1">IF(ISNUMBER('R4 Variations'!K797),+'R4 Variations'!K797*LU_Escalation,0)</f>
        <v>0</v>
      </c>
      <c r="L795" s="512" t="str">
        <f ca="1">+'R4 Variations'!L797</f>
        <v/>
      </c>
      <c r="M795" s="448" t="str">
        <f ca="1">+'R4 Variations'!M797</f>
        <v/>
      </c>
      <c r="N795" s="448" t="str">
        <f ca="1">+'R4 Variations'!N797</f>
        <v/>
      </c>
    </row>
    <row r="796" spans="1:14" x14ac:dyDescent="0.2">
      <c r="B796" s="249"/>
      <c r="C796" s="383" t="str">
        <f ca="1">+'R4 Variations'!C798</f>
        <v/>
      </c>
      <c r="D796" s="489">
        <f ca="1">IF(ISNUMBER('R4 Variations'!D798),+'R4 Variations'!D798*LU_Escalation,0)</f>
        <v>0</v>
      </c>
      <c r="E796" s="820">
        <f ca="1">IF(ISNUMBER('R4 Variations'!E798),+'R4 Variations'!E798*LU_Escalation,0)</f>
        <v>0</v>
      </c>
      <c r="F796" s="489">
        <f ca="1">IF(ISNUMBER('R4 Variations'!F798),+'R4 Variations'!F798*LU_Escalation,0)</f>
        <v>0</v>
      </c>
      <c r="G796" s="489">
        <f ca="1">IF(ISNUMBER('R4 Variations'!G798),+'R4 Variations'!G798*LU_Escalation,0)</f>
        <v>0</v>
      </c>
      <c r="H796" s="489">
        <f ca="1">IF(ISNUMBER('R4 Variations'!H798),+'R4 Variations'!H798*LU_Escalation,0)</f>
        <v>0</v>
      </c>
      <c r="I796" s="489">
        <f ca="1">IF(ISNUMBER('R4 Variations'!I798),+'R4 Variations'!I798*LU_Escalation,0)</f>
        <v>0</v>
      </c>
      <c r="J796" s="489">
        <f ca="1">IF(ISNUMBER('R4 Variations'!J798),+'R4 Variations'!J798*LU_Escalation,0)</f>
        <v>0</v>
      </c>
      <c r="K796" s="489">
        <f ca="1">IF(ISNUMBER('R4 Variations'!K798),+'R4 Variations'!K798*LU_Escalation,0)</f>
        <v>0</v>
      </c>
      <c r="L796" s="512" t="str">
        <f ca="1">+'R4 Variations'!L798</f>
        <v/>
      </c>
      <c r="M796" s="448" t="str">
        <f ca="1">+'R4 Variations'!M798</f>
        <v/>
      </c>
      <c r="N796" s="448" t="str">
        <f ca="1">+'R4 Variations'!N798</f>
        <v/>
      </c>
    </row>
    <row r="797" spans="1:14" x14ac:dyDescent="0.2">
      <c r="B797" s="249"/>
      <c r="C797" s="383" t="str">
        <f ca="1">+'R4 Variations'!C799</f>
        <v/>
      </c>
      <c r="D797" s="489">
        <f ca="1">IF(ISNUMBER('R4 Variations'!D799),+'R4 Variations'!D799*LU_Escalation,0)</f>
        <v>0</v>
      </c>
      <c r="E797" s="820">
        <f ca="1">IF(ISNUMBER('R4 Variations'!E799),+'R4 Variations'!E799*LU_Escalation,0)</f>
        <v>0</v>
      </c>
      <c r="F797" s="489">
        <f ca="1">IF(ISNUMBER('R4 Variations'!F799),+'R4 Variations'!F799*LU_Escalation,0)</f>
        <v>0</v>
      </c>
      <c r="G797" s="489">
        <f ca="1">IF(ISNUMBER('R4 Variations'!G799),+'R4 Variations'!G799*LU_Escalation,0)</f>
        <v>0</v>
      </c>
      <c r="H797" s="489">
        <f ca="1">IF(ISNUMBER('R4 Variations'!H799),+'R4 Variations'!H799*LU_Escalation,0)</f>
        <v>0</v>
      </c>
      <c r="I797" s="489">
        <f ca="1">IF(ISNUMBER('R4 Variations'!I799),+'R4 Variations'!I799*LU_Escalation,0)</f>
        <v>0</v>
      </c>
      <c r="J797" s="489">
        <f ca="1">IF(ISNUMBER('R4 Variations'!J799),+'R4 Variations'!J799*LU_Escalation,0)</f>
        <v>0</v>
      </c>
      <c r="K797" s="489">
        <f ca="1">IF(ISNUMBER('R4 Variations'!K799),+'R4 Variations'!K799*LU_Escalation,0)</f>
        <v>0</v>
      </c>
      <c r="L797" s="512" t="str">
        <f ca="1">+'R4 Variations'!L799</f>
        <v/>
      </c>
      <c r="M797" s="448" t="str">
        <f ca="1">+'R4 Variations'!M799</f>
        <v/>
      </c>
      <c r="N797" s="448" t="str">
        <f ca="1">+'R4 Variations'!N799</f>
        <v/>
      </c>
    </row>
    <row r="798" spans="1:14" ht="17.25" customHeight="1" thickBot="1" x14ac:dyDescent="0.25">
      <c r="B798" s="250"/>
      <c r="C798" s="268" t="str">
        <f>CONCATENATE("Total ", +C742:C742)</f>
        <v xml:space="preserve">Total Other </v>
      </c>
      <c r="D798" s="313">
        <f t="shared" ref="D798:K798" ca="1" si="10">SUBTOTAL(9,D742:D797)</f>
        <v>0</v>
      </c>
      <c r="E798" s="313">
        <f t="shared" ca="1" si="10"/>
        <v>0</v>
      </c>
      <c r="F798" s="313">
        <f t="shared" ca="1" si="10"/>
        <v>0</v>
      </c>
      <c r="G798" s="313">
        <f t="shared" ca="1" si="10"/>
        <v>0</v>
      </c>
      <c r="H798" s="313">
        <f t="shared" ca="1" si="10"/>
        <v>0</v>
      </c>
      <c r="I798" s="313">
        <f t="shared" ca="1" si="10"/>
        <v>0</v>
      </c>
      <c r="J798" s="313">
        <f t="shared" ca="1" si="10"/>
        <v>0</v>
      </c>
      <c r="K798" s="313">
        <f t="shared" ca="1" si="10"/>
        <v>0</v>
      </c>
      <c r="L798" s="512"/>
      <c r="M798" s="448"/>
      <c r="N798" s="448"/>
    </row>
    <row r="799" spans="1:14" ht="16.5" thickBot="1" x14ac:dyDescent="0.25">
      <c r="B799" s="269"/>
      <c r="C799" s="271" t="s">
        <v>246</v>
      </c>
      <c r="D799" s="270">
        <f t="shared" ref="D799:K799" ca="1" si="11">SUBTOTAL(9,D308:D798)</f>
        <v>0</v>
      </c>
      <c r="E799" s="498">
        <f t="shared" ca="1" si="11"/>
        <v>0</v>
      </c>
      <c r="F799" s="270">
        <f t="shared" ca="1" si="11"/>
        <v>0</v>
      </c>
      <c r="G799" s="270">
        <f t="shared" ca="1" si="11"/>
        <v>4.1242560349398047</v>
      </c>
      <c r="H799" s="270">
        <f t="shared" ca="1" si="11"/>
        <v>4.3572859699597384</v>
      </c>
      <c r="I799" s="270">
        <f t="shared" ca="1" si="11"/>
        <v>4.8172532708675142</v>
      </c>
      <c r="J799" s="270">
        <f t="shared" ca="1" si="11"/>
        <v>4.8674541666928253</v>
      </c>
      <c r="K799" s="498">
        <f t="shared" ca="1" si="11"/>
        <v>4.9257401949367061</v>
      </c>
      <c r="L799" s="512"/>
      <c r="M799" s="448"/>
      <c r="N799" s="448"/>
    </row>
    <row r="800" spans="1:14" x14ac:dyDescent="0.2">
      <c r="B800" s="249"/>
      <c r="C800" s="12"/>
      <c r="D800" s="16"/>
      <c r="E800" s="499"/>
      <c r="F800" s="16"/>
      <c r="G800" s="16"/>
      <c r="H800" s="16"/>
      <c r="I800" s="16"/>
      <c r="J800" s="16"/>
      <c r="K800" s="499"/>
      <c r="L800" s="512"/>
      <c r="M800" s="448"/>
      <c r="N800" s="448"/>
    </row>
    <row r="801" spans="2:14" ht="32.25" thickBot="1" x14ac:dyDescent="0.25">
      <c r="B801" s="269"/>
      <c r="C801" s="271" t="s">
        <v>247</v>
      </c>
      <c r="D801" s="498">
        <f t="shared" ref="D801:K801" ca="1" si="12">SUBTOTAL(9,D8:D798)</f>
        <v>0</v>
      </c>
      <c r="E801" s="498">
        <f t="shared" ca="1" si="12"/>
        <v>0</v>
      </c>
      <c r="F801" s="498">
        <f t="shared" ca="1" si="12"/>
        <v>0</v>
      </c>
      <c r="G801" s="498">
        <f t="shared" ca="1" si="12"/>
        <v>14.345675295217058</v>
      </c>
      <c r="H801" s="498">
        <f t="shared" ca="1" si="12"/>
        <v>14.27290846853384</v>
      </c>
      <c r="I801" s="498">
        <f t="shared" ca="1" si="12"/>
        <v>15.264333852924542</v>
      </c>
      <c r="J801" s="498">
        <f t="shared" ca="1" si="12"/>
        <v>15.473310607715705</v>
      </c>
      <c r="K801" s="498">
        <f t="shared" ca="1" si="12"/>
        <v>15.762042153486416</v>
      </c>
      <c r="L801" s="512"/>
      <c r="M801" s="448"/>
      <c r="N801" s="448"/>
    </row>
    <row r="802" spans="2:14" x14ac:dyDescent="0.2">
      <c r="D802" s="17"/>
      <c r="E802" s="17"/>
      <c r="F802" s="17"/>
      <c r="G802" s="17"/>
      <c r="H802" s="17"/>
      <c r="I802" s="17"/>
      <c r="J802" s="17"/>
      <c r="K802" s="17"/>
    </row>
    <row r="803" spans="2:14" x14ac:dyDescent="0.2">
      <c r="G803" s="835"/>
    </row>
    <row r="806" spans="2:14" ht="15" x14ac:dyDescent="0.25">
      <c r="B806" s="697" t="s">
        <v>287</v>
      </c>
      <c r="C806" s="689"/>
      <c r="D806" s="689"/>
      <c r="E806" s="689"/>
      <c r="F806" s="689"/>
      <c r="G806" s="689"/>
      <c r="H806" s="689"/>
      <c r="I806" s="689"/>
      <c r="J806" s="689"/>
      <c r="K806" s="690"/>
    </row>
    <row r="807" spans="2:14" ht="13.5" x14ac:dyDescent="0.25">
      <c r="B807" s="691" t="s">
        <v>537</v>
      </c>
      <c r="C807" s="692"/>
      <c r="D807" s="692"/>
      <c r="E807" s="692"/>
      <c r="F807" s="692"/>
      <c r="G807" s="692"/>
      <c r="H807" s="692"/>
      <c r="I807" s="692"/>
      <c r="J807" s="692"/>
      <c r="K807" s="693"/>
    </row>
    <row r="808" spans="2:14" ht="13.5" x14ac:dyDescent="0.25">
      <c r="B808" s="691"/>
      <c r="C808" s="692"/>
      <c r="D808" s="692"/>
      <c r="E808" s="692"/>
      <c r="F808" s="692"/>
      <c r="G808" s="692"/>
      <c r="H808" s="692"/>
      <c r="I808" s="692"/>
      <c r="J808" s="692"/>
      <c r="K808" s="693"/>
    </row>
    <row r="809" spans="2:14" ht="13.5" x14ac:dyDescent="0.25">
      <c r="B809" s="691" t="s">
        <v>529</v>
      </c>
      <c r="C809" s="692"/>
      <c r="D809" s="692"/>
      <c r="E809" s="692"/>
      <c r="F809" s="692"/>
      <c r="G809" s="692"/>
      <c r="H809" s="692"/>
      <c r="I809" s="692"/>
      <c r="J809" s="692"/>
      <c r="K809" s="693"/>
    </row>
    <row r="810" spans="2:14" ht="13.5" x14ac:dyDescent="0.25">
      <c r="B810" s="691" t="s">
        <v>530</v>
      </c>
      <c r="C810" s="692"/>
      <c r="D810" s="692"/>
      <c r="E810" s="692"/>
      <c r="F810" s="692"/>
      <c r="G810" s="692"/>
      <c r="H810" s="692"/>
      <c r="I810" s="692"/>
      <c r="J810" s="692"/>
      <c r="K810" s="693"/>
    </row>
    <row r="811" spans="2:14" ht="13.5" x14ac:dyDescent="0.25">
      <c r="B811" s="694"/>
      <c r="C811" s="695"/>
      <c r="D811" s="695"/>
      <c r="E811" s="695"/>
      <c r="F811" s="695"/>
      <c r="G811" s="695"/>
      <c r="H811" s="695"/>
      <c r="I811" s="695"/>
      <c r="J811" s="695"/>
      <c r="K811" s="696"/>
    </row>
    <row r="814" spans="2:14" ht="13.5" thickBot="1" x14ac:dyDescent="0.25">
      <c r="B814" t="s">
        <v>288</v>
      </c>
    </row>
    <row r="815" spans="2:14" x14ac:dyDescent="0.2">
      <c r="B815" s="325" t="s">
        <v>261</v>
      </c>
      <c r="C815" s="316"/>
      <c r="D815" s="316"/>
      <c r="E815" s="316"/>
      <c r="F815" s="316"/>
      <c r="G815" s="316"/>
      <c r="H815" s="316"/>
      <c r="I815" s="316"/>
      <c r="J815" s="316"/>
      <c r="K815" s="317"/>
    </row>
    <row r="816" spans="2:14" x14ac:dyDescent="0.2">
      <c r="B816" s="318" t="s">
        <v>442</v>
      </c>
      <c r="C816" s="67"/>
      <c r="D816" s="307">
        <f ca="1">+D801-'R4 Variations'!D803*LU_Escalation</f>
        <v>0</v>
      </c>
      <c r="E816" s="307">
        <f ca="1">+E801-'R4 Variations'!E803*LU_Escalation</f>
        <v>0</v>
      </c>
      <c r="F816" s="307">
        <f ca="1">+F801-'R4 Variations'!F803*LU_Escalation</f>
        <v>0</v>
      </c>
      <c r="G816" s="307">
        <f ca="1">+G801-'R4 Variations'!G803*LU_Escalation</f>
        <v>0</v>
      </c>
      <c r="H816" s="307">
        <f ca="1">+H801-'R4 Variations'!H803*LU_Escalation</f>
        <v>0</v>
      </c>
      <c r="I816" s="307">
        <f ca="1">+I801-'R4 Variations'!I803*LU_Escalation</f>
        <v>0</v>
      </c>
      <c r="J816" s="307">
        <f ca="1">+J801-'R4 Variations'!J803*LU_Escalation</f>
        <v>0</v>
      </c>
      <c r="K816" s="307">
        <f ca="1">+K801-'R4 Variations'!K803*LU_Escalation</f>
        <v>0</v>
      </c>
    </row>
    <row r="817" spans="2:11" ht="13.5" thickBot="1" x14ac:dyDescent="0.25">
      <c r="B817" s="321"/>
      <c r="C817" s="322"/>
      <c r="D817" s="322"/>
      <c r="E817" s="322"/>
      <c r="F817" s="322"/>
      <c r="G817" s="322"/>
      <c r="H817" s="322"/>
      <c r="I817" s="322"/>
      <c r="J817" s="322"/>
      <c r="K817" s="323"/>
    </row>
    <row r="820" spans="2:11" x14ac:dyDescent="0.2">
      <c r="J820" s="578"/>
    </row>
  </sheetData>
  <sheetProtection formatColumns="0" formatRows="0"/>
  <phoneticPr fontId="0" type="noConversion"/>
  <conditionalFormatting sqref="D816:K816">
    <cfRule type="cellIs" dxfId="21" priority="1" stopIfTrue="1" operator="equal">
      <formula>0</formula>
    </cfRule>
    <cfRule type="cellIs" dxfId="20" priority="2" stopIfTrue="1" operator="notEqual">
      <formula>0</formula>
    </cfRule>
  </conditionalFormatting>
  <pageMargins left="0.46" right="0.24" top="0.55000000000000004" bottom="0.64" header="0.24" footer="0.2"/>
  <pageSetup paperSize="9" scale="57" fitToHeight="0" orientation="landscape" r:id="rId1"/>
  <headerFooter alignWithMargins="0">
    <oddFooter>&amp;L&amp;8&amp;F
&amp;A
Printed: &amp;T on &amp;D&amp;C&amp;8Page &amp;P of &amp;N</oddFooter>
  </headerFooter>
  <rowBreaks count="13" manualBreakCount="13">
    <brk id="66" min="1" max="13" man="1"/>
    <brk id="127" min="1" max="13" man="1"/>
    <brk id="188" min="1" max="13" man="1"/>
    <brk id="248" min="1" max="13" man="1"/>
    <brk id="299" min="1" max="13" man="1"/>
    <brk id="350" min="1" max="13" man="1"/>
    <brk id="411" min="1" max="13" man="1"/>
    <brk id="471" min="1" max="13" man="1"/>
    <brk id="533" min="1" max="13" man="1"/>
    <brk id="595" min="1" max="13" man="1"/>
    <brk id="655" min="1" max="13" man="1"/>
    <brk id="680" min="1" max="13" man="1"/>
    <brk id="741" min="1" max="13" man="1"/>
  </rowBreaks>
  <customProperties>
    <customPr name="_pios_id" r:id="rId2"/>
  </customProperties>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B00-000000000000}">
  <sheetPr codeName="Sheet108">
    <tabColor indexed="12"/>
    <pageSetUpPr fitToPage="1"/>
  </sheetPr>
  <dimension ref="A1:V69"/>
  <sheetViews>
    <sheetView showGridLines="0" workbookViewId="0">
      <selection activeCell="M7" sqref="M7"/>
    </sheetView>
  </sheetViews>
  <sheetFormatPr defaultRowHeight="12.75" x14ac:dyDescent="0.2"/>
  <cols>
    <col min="1" max="1" width="4.28515625" customWidth="1"/>
    <col min="2" max="2" width="41.85546875" customWidth="1"/>
    <col min="3" max="3" width="9.42578125" hidden="1" customWidth="1"/>
    <col min="4" max="9" width="9.28515625" customWidth="1"/>
    <col min="10" max="10" width="10.42578125" customWidth="1"/>
    <col min="16" max="16" width="0" hidden="1" customWidth="1"/>
    <col min="17" max="17" width="13" customWidth="1"/>
  </cols>
  <sheetData>
    <row r="1" spans="1:11" ht="20.25" x14ac:dyDescent="0.3">
      <c r="A1" s="616" t="s">
        <v>480</v>
      </c>
      <c r="B1" s="7" t="s">
        <v>357</v>
      </c>
    </row>
    <row r="2" spans="1:11" x14ac:dyDescent="0.2">
      <c r="B2" t="s">
        <v>399</v>
      </c>
    </row>
    <row r="5" spans="1:11" ht="15.75" x14ac:dyDescent="0.25">
      <c r="B5" s="426" t="s">
        <v>102</v>
      </c>
      <c r="C5" s="427"/>
      <c r="D5" s="427"/>
      <c r="E5" s="427"/>
      <c r="F5" s="427"/>
      <c r="G5" s="427"/>
      <c r="H5" s="427"/>
      <c r="J5" s="427"/>
      <c r="K5" s="21"/>
    </row>
    <row r="6" spans="1:11" ht="13.5" thickBot="1" x14ac:dyDescent="0.25">
      <c r="B6" s="427"/>
      <c r="C6" s="427"/>
      <c r="D6" s="427"/>
      <c r="E6" s="427"/>
      <c r="F6" s="427"/>
      <c r="G6" s="427"/>
      <c r="H6" s="427"/>
      <c r="I6" s="472" t="str">
        <f>+LU_PTRMDollarDenomination</f>
        <v>$'M June 2020</v>
      </c>
      <c r="J6" s="427"/>
      <c r="K6" s="21"/>
    </row>
    <row r="7" spans="1:11" ht="13.5" thickBot="1" x14ac:dyDescent="0.25">
      <c r="B7" s="469"/>
      <c r="C7" s="437" t="str">
        <f t="array" ref="C7:I7">LU_TemplateYearHeader2</f>
        <v>2018/19</v>
      </c>
      <c r="D7" s="437" t="str">
        <v>2019/20</v>
      </c>
      <c r="E7" s="437" t="str">
        <v>2020/21</v>
      </c>
      <c r="F7" s="437" t="str">
        <v>2021/22</v>
      </c>
      <c r="G7" s="437" t="str">
        <v>2022/23</v>
      </c>
      <c r="H7" s="437" t="str">
        <v>2023/24</v>
      </c>
      <c r="I7" s="437" t="str">
        <v>2024/25</v>
      </c>
      <c r="J7" s="437" t="s">
        <v>75</v>
      </c>
      <c r="K7" s="21"/>
    </row>
    <row r="8" spans="1:11" x14ac:dyDescent="0.2">
      <c r="B8" s="429" t="str">
        <f>+'I-7 Escalations'!B11</f>
        <v>Labour</v>
      </c>
      <c r="C8" s="425">
        <f ca="1">+'R6 Escalations'!C8*LU_Escalation</f>
        <v>0</v>
      </c>
      <c r="D8" s="425">
        <f ca="1">+'R6 Escalations'!D8*LU_Escalation</f>
        <v>0</v>
      </c>
      <c r="E8" s="425">
        <f ca="1">+'R6 Escalations'!E8*LU_Escalation</f>
        <v>1.3097735550172223</v>
      </c>
      <c r="F8" s="425">
        <f ca="1">+'R6 Escalations'!F8*LU_Escalation</f>
        <v>3.1318054013256025</v>
      </c>
      <c r="G8" s="425">
        <f ca="1">+'R6 Escalations'!G8*LU_Escalation</f>
        <v>5.2342749345530883</v>
      </c>
      <c r="H8" s="425">
        <f ca="1">+'R6 Escalations'!H8*LU_Escalation</f>
        <v>7.1660790227947322</v>
      </c>
      <c r="I8" s="425">
        <f ca="1">+'R6 Escalations'!I8*LU_Escalation</f>
        <v>8.9071886573672838</v>
      </c>
      <c r="J8" s="779">
        <f t="shared" ref="J8:J12" ca="1" si="0">SUM(E8:I8)</f>
        <v>25.749121571057927</v>
      </c>
      <c r="K8" s="21"/>
    </row>
    <row r="9" spans="1:11" x14ac:dyDescent="0.2">
      <c r="B9" s="429">
        <f>+'I-7 Escalations'!B12</f>
        <v>0</v>
      </c>
      <c r="C9" s="425">
        <f ca="1">+'R6 Escalations'!C9*LU_Escalation</f>
        <v>0</v>
      </c>
      <c r="D9" s="425">
        <f ca="1">+'R6 Escalations'!D9*LU_Escalation</f>
        <v>0</v>
      </c>
      <c r="E9" s="425">
        <f ca="1">+'R6 Escalations'!E9*LU_Escalation</f>
        <v>0</v>
      </c>
      <c r="F9" s="425">
        <f ca="1">+'R6 Escalations'!F9*LU_Escalation</f>
        <v>0</v>
      </c>
      <c r="G9" s="425">
        <f ca="1">+'R6 Escalations'!G9*LU_Escalation</f>
        <v>0</v>
      </c>
      <c r="H9" s="425">
        <f ca="1">+'R6 Escalations'!H9*LU_Escalation</f>
        <v>0</v>
      </c>
      <c r="I9" s="425">
        <f ca="1">+'R6 Escalations'!I9*LU_Escalation</f>
        <v>0</v>
      </c>
      <c r="J9" s="779">
        <f t="shared" ca="1" si="0"/>
        <v>0</v>
      </c>
      <c r="K9" s="21"/>
    </row>
    <row r="10" spans="1:11" x14ac:dyDescent="0.2">
      <c r="B10" s="429">
        <f>+'I-7 Escalations'!B13</f>
        <v>0</v>
      </c>
      <c r="C10" s="425">
        <f ca="1">+'R6 Escalations'!C10*LU_Escalation</f>
        <v>0</v>
      </c>
      <c r="D10" s="425">
        <f ca="1">+'R6 Escalations'!D10*LU_Escalation</f>
        <v>0</v>
      </c>
      <c r="E10" s="425">
        <f ca="1">+'R6 Escalations'!E10*LU_Escalation</f>
        <v>0</v>
      </c>
      <c r="F10" s="425">
        <f ca="1">+'R6 Escalations'!F10*LU_Escalation</f>
        <v>0</v>
      </c>
      <c r="G10" s="425">
        <f ca="1">+'R6 Escalations'!G10*LU_Escalation</f>
        <v>0</v>
      </c>
      <c r="H10" s="425">
        <f ca="1">+'R6 Escalations'!H10*LU_Escalation</f>
        <v>0</v>
      </c>
      <c r="I10" s="425">
        <f ca="1">+'R6 Escalations'!I10*LU_Escalation</f>
        <v>0</v>
      </c>
      <c r="J10" s="779">
        <f t="shared" ca="1" si="0"/>
        <v>0</v>
      </c>
      <c r="K10" s="21"/>
    </row>
    <row r="11" spans="1:11" s="743" customFormat="1" x14ac:dyDescent="0.2">
      <c r="B11" s="429">
        <f>+'I-7 Escalations'!B14</f>
        <v>0</v>
      </c>
      <c r="C11" s="425">
        <f ca="1">+'R6 Escalations'!C12*LU_Escalation</f>
        <v>0</v>
      </c>
      <c r="D11" s="425">
        <f ca="1">+'R6 Escalations'!D12*LU_Escalation</f>
        <v>0</v>
      </c>
      <c r="E11" s="425">
        <f ca="1">+'R6 Escalations'!E11*LU_Escalation</f>
        <v>0</v>
      </c>
      <c r="F11" s="425">
        <f ca="1">+'R6 Escalations'!F11*LU_Escalation</f>
        <v>0</v>
      </c>
      <c r="G11" s="425">
        <f ca="1">+'R6 Escalations'!G11*LU_Escalation</f>
        <v>0</v>
      </c>
      <c r="H11" s="425">
        <f ca="1">+'R6 Escalations'!H11*LU_Escalation</f>
        <v>0</v>
      </c>
      <c r="I11" s="425">
        <f ca="1">+'R6 Escalations'!I11*LU_Escalation</f>
        <v>0</v>
      </c>
      <c r="J11" s="779">
        <f t="shared" ca="1" si="0"/>
        <v>0</v>
      </c>
      <c r="K11" s="712"/>
    </row>
    <row r="12" spans="1:11" x14ac:dyDescent="0.2">
      <c r="B12" s="429">
        <f>+'I-7 Escalations'!B15</f>
        <v>0</v>
      </c>
      <c r="C12" s="425">
        <f ca="1">+'R6 Escalations'!C13*LU_Escalation</f>
        <v>0</v>
      </c>
      <c r="D12" s="425">
        <f ca="1">+'R6 Escalations'!D13*LU_Escalation</f>
        <v>0</v>
      </c>
      <c r="E12" s="425">
        <f ca="1">+'R6 Escalations'!E12*LU_Escalation</f>
        <v>0</v>
      </c>
      <c r="F12" s="425">
        <f ca="1">+'R6 Escalations'!F12*LU_Escalation</f>
        <v>0</v>
      </c>
      <c r="G12" s="425">
        <f ca="1">+'R6 Escalations'!G12*LU_Escalation</f>
        <v>0</v>
      </c>
      <c r="H12" s="425">
        <f ca="1">+'R6 Escalations'!H12*LU_Escalation</f>
        <v>0</v>
      </c>
      <c r="I12" s="425">
        <f ca="1">+'R6 Escalations'!I12*LU_Escalation</f>
        <v>0</v>
      </c>
      <c r="J12" s="779">
        <f t="shared" ca="1" si="0"/>
        <v>0</v>
      </c>
      <c r="K12" s="21"/>
    </row>
    <row r="13" spans="1:11" x14ac:dyDescent="0.2">
      <c r="B13" s="433" t="s">
        <v>339</v>
      </c>
      <c r="C13" s="431">
        <f t="shared" ref="C13:I13" ca="1" si="1">SUM(C8:C12)</f>
        <v>0</v>
      </c>
      <c r="D13" s="431">
        <f t="shared" ca="1" si="1"/>
        <v>0</v>
      </c>
      <c r="E13" s="431">
        <f t="shared" ca="1" si="1"/>
        <v>1.3097735550172223</v>
      </c>
      <c r="F13" s="431">
        <f t="shared" ca="1" si="1"/>
        <v>3.1318054013256025</v>
      </c>
      <c r="G13" s="431">
        <f t="shared" ca="1" si="1"/>
        <v>5.2342749345530883</v>
      </c>
      <c r="H13" s="431">
        <f t="shared" ca="1" si="1"/>
        <v>7.1660790227947322</v>
      </c>
      <c r="I13" s="431">
        <f t="shared" ca="1" si="1"/>
        <v>8.9071886573672838</v>
      </c>
      <c r="J13" s="431">
        <f ca="1">SUM(E13:I13)</f>
        <v>25.749121571057927</v>
      </c>
      <c r="K13" s="21"/>
    </row>
    <row r="14" spans="1:11" x14ac:dyDescent="0.2">
      <c r="B14" s="432"/>
      <c r="C14" s="36"/>
      <c r="D14" s="36"/>
      <c r="E14" s="36"/>
      <c r="F14" s="36"/>
      <c r="G14" s="36"/>
      <c r="H14" s="36"/>
      <c r="I14" s="36"/>
      <c r="J14" s="36"/>
      <c r="K14" s="21"/>
    </row>
    <row r="15" spans="1:11" ht="15.75" x14ac:dyDescent="0.25">
      <c r="B15" s="426" t="s">
        <v>108</v>
      </c>
      <c r="C15" s="427"/>
      <c r="D15" s="427"/>
      <c r="E15" s="427"/>
      <c r="F15" s="427"/>
      <c r="G15" s="427"/>
      <c r="H15" s="427"/>
      <c r="I15" s="427"/>
      <c r="J15" s="427"/>
      <c r="K15" s="21"/>
    </row>
    <row r="16" spans="1:11" ht="13.5" thickBot="1" x14ac:dyDescent="0.25">
      <c r="B16" s="427"/>
      <c r="C16" s="427"/>
      <c r="D16" s="427"/>
      <c r="E16" s="427"/>
      <c r="F16" s="427"/>
      <c r="G16" s="427"/>
      <c r="H16" s="427"/>
      <c r="I16" s="472" t="str">
        <f>+LU_PTRMDollarDenomination</f>
        <v>$'M June 2020</v>
      </c>
      <c r="J16" s="427"/>
      <c r="K16" s="21"/>
    </row>
    <row r="17" spans="2:11" ht="13.5" thickBot="1" x14ac:dyDescent="0.25">
      <c r="B17" s="469"/>
      <c r="C17" s="437" t="str">
        <f t="array" ref="C17:I17">LU_TemplateYearHeader2</f>
        <v>2018/19</v>
      </c>
      <c r="D17" s="437" t="str">
        <v>2019/20</v>
      </c>
      <c r="E17" s="437" t="str">
        <v>2020/21</v>
      </c>
      <c r="F17" s="437" t="str">
        <v>2021/22</v>
      </c>
      <c r="G17" s="437" t="str">
        <v>2022/23</v>
      </c>
      <c r="H17" s="437" t="str">
        <v>2023/24</v>
      </c>
      <c r="I17" s="437" t="str">
        <v>2024/25</v>
      </c>
      <c r="J17" s="437" t="s">
        <v>75</v>
      </c>
      <c r="K17" s="21"/>
    </row>
    <row r="18" spans="2:11" x14ac:dyDescent="0.2">
      <c r="B18" s="494" t="s">
        <v>570</v>
      </c>
      <c r="C18" s="493"/>
      <c r="D18" s="493"/>
      <c r="E18" s="493"/>
      <c r="F18" s="493"/>
      <c r="G18" s="493"/>
      <c r="H18" s="493"/>
      <c r="I18" s="493"/>
      <c r="J18" s="428"/>
      <c r="K18" s="21"/>
    </row>
    <row r="19" spans="2:11" x14ac:dyDescent="0.2">
      <c r="B19" s="429" t="str">
        <f>+'I-7 Escalations'!B24</f>
        <v>Output Growth</v>
      </c>
      <c r="C19" s="425">
        <f ca="1">+'R6 Escalations'!C19*LU_Escalation</f>
        <v>0</v>
      </c>
      <c r="D19" s="425">
        <f ca="1">+'R6 Escalations'!D19*LU_Escalation</f>
        <v>0</v>
      </c>
      <c r="E19" s="425">
        <f ca="1">+'R6 Escalations'!E19*LU_Escalation</f>
        <v>2.429261647627563</v>
      </c>
      <c r="F19" s="425">
        <f ca="1">+'R6 Escalations'!F19*LU_Escalation</f>
        <v>4.5099976746094628</v>
      </c>
      <c r="G19" s="425">
        <f ca="1">+'R6 Escalations'!G19*LU_Escalation</f>
        <v>6.2070625840760298</v>
      </c>
      <c r="H19" s="425">
        <f ca="1">+'R6 Escalations'!H19*LU_Escalation</f>
        <v>7.8974103895134542</v>
      </c>
      <c r="I19" s="425">
        <f ca="1">+'R6 Escalations'!I19*LU_Escalation</f>
        <v>9.577186021751622</v>
      </c>
      <c r="J19" s="779">
        <f t="shared" ref="J19:J25" ca="1" si="2">SUM(E19:I19)</f>
        <v>30.620918317578131</v>
      </c>
      <c r="K19" s="21"/>
    </row>
    <row r="20" spans="2:11" x14ac:dyDescent="0.2">
      <c r="B20" s="429" t="str">
        <f>+'I-7 Escalations'!B25</f>
        <v>Productivity Growth</v>
      </c>
      <c r="C20" s="425">
        <f ca="1">+'R6 Escalations'!C20*LU_Escalation</f>
        <v>0</v>
      </c>
      <c r="D20" s="425">
        <f ca="1">+'R6 Escalations'!D20*LU_Escalation</f>
        <v>0</v>
      </c>
      <c r="E20" s="425">
        <f ca="1">+'R6 Escalations'!E20*LU_Escalation</f>
        <v>0</v>
      </c>
      <c r="F20" s="425">
        <f ca="1">+'R6 Escalations'!F20*LU_Escalation</f>
        <v>0</v>
      </c>
      <c r="G20" s="425">
        <f ca="1">+'R6 Escalations'!G20*LU_Escalation</f>
        <v>0</v>
      </c>
      <c r="H20" s="425">
        <f ca="1">+'R6 Escalations'!H20*LU_Escalation</f>
        <v>0</v>
      </c>
      <c r="I20" s="425">
        <f ca="1">+'R6 Escalations'!I20*LU_Escalation</f>
        <v>0</v>
      </c>
      <c r="J20" s="779">
        <f t="shared" ca="1" si="2"/>
        <v>0</v>
      </c>
      <c r="K20" s="21"/>
    </row>
    <row r="21" spans="2:11" x14ac:dyDescent="0.2">
      <c r="B21" s="429">
        <f>+'I-7 Escalations'!B26</f>
        <v>0</v>
      </c>
      <c r="C21" s="425">
        <f ca="1">+'R6 Escalations'!C21*LU_Escalation</f>
        <v>0</v>
      </c>
      <c r="D21" s="425">
        <f ca="1">+'R6 Escalations'!D21*LU_Escalation</f>
        <v>0</v>
      </c>
      <c r="E21" s="425">
        <f ca="1">+'R6 Escalations'!E21*LU_Escalation</f>
        <v>0</v>
      </c>
      <c r="F21" s="425">
        <f ca="1">+'R6 Escalations'!F21*LU_Escalation</f>
        <v>0</v>
      </c>
      <c r="G21" s="425">
        <f ca="1">+'R6 Escalations'!G21*LU_Escalation</f>
        <v>0</v>
      </c>
      <c r="H21" s="425">
        <f ca="1">+'R6 Escalations'!H21*LU_Escalation</f>
        <v>0</v>
      </c>
      <c r="I21" s="425">
        <f ca="1">+'R6 Escalations'!I21*LU_Escalation</f>
        <v>0</v>
      </c>
      <c r="J21" s="779">
        <f t="shared" ca="1" si="2"/>
        <v>0</v>
      </c>
      <c r="K21" s="21"/>
    </row>
    <row r="22" spans="2:11" x14ac:dyDescent="0.2">
      <c r="B22" s="429">
        <f>+'I-7 Escalations'!B28</f>
        <v>0</v>
      </c>
      <c r="C22" s="425">
        <f ca="1">+'R6 Escalations'!C22*LU_Escalation</f>
        <v>0</v>
      </c>
      <c r="D22" s="425">
        <f ca="1">+'R6 Escalations'!D22*LU_Escalation</f>
        <v>0</v>
      </c>
      <c r="E22" s="425">
        <f ca="1">+'R6 Escalations'!E22*LU_Escalation</f>
        <v>0</v>
      </c>
      <c r="F22" s="425">
        <f ca="1">+'R6 Escalations'!F22*LU_Escalation</f>
        <v>0</v>
      </c>
      <c r="G22" s="425">
        <f ca="1">+'R6 Escalations'!G22*LU_Escalation</f>
        <v>0</v>
      </c>
      <c r="H22" s="425">
        <f ca="1">+'R6 Escalations'!H22*LU_Escalation</f>
        <v>0</v>
      </c>
      <c r="I22" s="425">
        <f ca="1">+'R6 Escalations'!I22*LU_Escalation</f>
        <v>0</v>
      </c>
      <c r="J22" s="779">
        <f t="shared" ca="1" si="2"/>
        <v>0</v>
      </c>
      <c r="K22" s="21"/>
    </row>
    <row r="23" spans="2:11" x14ac:dyDescent="0.2">
      <c r="B23" s="429">
        <f>+'I-7 Escalations'!B29</f>
        <v>0</v>
      </c>
      <c r="C23" s="425">
        <f ca="1">+'R6 Escalations'!C23*LU_Escalation</f>
        <v>0</v>
      </c>
      <c r="D23" s="425">
        <f ca="1">+'R6 Escalations'!D23*LU_Escalation</f>
        <v>0</v>
      </c>
      <c r="E23" s="425">
        <f ca="1">+'R6 Escalations'!E23*LU_Escalation</f>
        <v>0</v>
      </c>
      <c r="F23" s="425">
        <f ca="1">+'R6 Escalations'!F23*LU_Escalation</f>
        <v>0</v>
      </c>
      <c r="G23" s="425">
        <f ca="1">+'R6 Escalations'!G23*LU_Escalation</f>
        <v>0</v>
      </c>
      <c r="H23" s="425">
        <f ca="1">+'R6 Escalations'!H23*LU_Escalation</f>
        <v>0</v>
      </c>
      <c r="I23" s="425">
        <f ca="1">+'R6 Escalations'!I23*LU_Escalation</f>
        <v>0</v>
      </c>
      <c r="J23" s="779">
        <f t="shared" ca="1" si="2"/>
        <v>0</v>
      </c>
      <c r="K23" s="21"/>
    </row>
    <row r="24" spans="2:11" x14ac:dyDescent="0.2">
      <c r="B24" s="429">
        <f>+'I-7 Escalations'!B30</f>
        <v>0</v>
      </c>
      <c r="C24" s="425">
        <f ca="1">+'R6 Escalations'!C24*LU_Escalation</f>
        <v>0</v>
      </c>
      <c r="D24" s="425">
        <f ca="1">+'R6 Escalations'!D24*LU_Escalation</f>
        <v>0</v>
      </c>
      <c r="E24" s="425">
        <f ca="1">+'R6 Escalations'!E24*LU_Escalation</f>
        <v>0</v>
      </c>
      <c r="F24" s="425">
        <f ca="1">+'R6 Escalations'!F24*LU_Escalation</f>
        <v>0</v>
      </c>
      <c r="G24" s="425">
        <f ca="1">+'R6 Escalations'!G24*LU_Escalation</f>
        <v>0</v>
      </c>
      <c r="H24" s="425">
        <f ca="1">+'R6 Escalations'!H24*LU_Escalation</f>
        <v>0</v>
      </c>
      <c r="I24" s="425">
        <f ca="1">+'R6 Escalations'!I24*LU_Escalation</f>
        <v>0</v>
      </c>
      <c r="J24" s="779">
        <f t="shared" ca="1" si="2"/>
        <v>0</v>
      </c>
      <c r="K24" s="21"/>
    </row>
    <row r="25" spans="2:11" x14ac:dyDescent="0.2">
      <c r="B25" s="429">
        <f>+'I-7 Escalations'!B31</f>
        <v>0</v>
      </c>
      <c r="C25" s="425">
        <f ca="1">+'R6 Escalations'!C25*LU_Escalation</f>
        <v>0</v>
      </c>
      <c r="D25" s="425">
        <f ca="1">+'R6 Escalations'!D25*LU_Escalation</f>
        <v>0</v>
      </c>
      <c r="E25" s="425">
        <f ca="1">+'R6 Escalations'!E25*LU_Escalation</f>
        <v>0</v>
      </c>
      <c r="F25" s="425">
        <f ca="1">+'R6 Escalations'!F25*LU_Escalation</f>
        <v>0</v>
      </c>
      <c r="G25" s="425">
        <f ca="1">+'R6 Escalations'!G25*LU_Escalation</f>
        <v>0</v>
      </c>
      <c r="H25" s="425">
        <f ca="1">+'R6 Escalations'!H25*LU_Escalation</f>
        <v>0</v>
      </c>
      <c r="I25" s="425">
        <f ca="1">+'R6 Escalations'!I25*LU_Escalation</f>
        <v>0</v>
      </c>
      <c r="J25" s="779">
        <f t="shared" ca="1" si="2"/>
        <v>0</v>
      </c>
      <c r="K25" s="21"/>
    </row>
    <row r="26" spans="2:11" x14ac:dyDescent="0.2">
      <c r="B26" s="429">
        <f>+'I-7 Escalations'!B32</f>
        <v>0</v>
      </c>
      <c r="C26" s="425">
        <f ca="1">+'R6 Escalations'!C26*LU_Escalation</f>
        <v>0</v>
      </c>
      <c r="D26" s="425">
        <f ca="1">+'R6 Escalations'!D26*LU_Escalation</f>
        <v>0</v>
      </c>
      <c r="E26" s="425">
        <f ca="1">+'R6 Escalations'!E26*LU_Escalation</f>
        <v>0</v>
      </c>
      <c r="F26" s="425">
        <f ca="1">+'R6 Escalations'!F26*LU_Escalation</f>
        <v>0</v>
      </c>
      <c r="G26" s="425">
        <f ca="1">+'R6 Escalations'!G26*LU_Escalation</f>
        <v>0</v>
      </c>
      <c r="H26" s="425">
        <f ca="1">+'R6 Escalations'!H26*LU_Escalation</f>
        <v>0</v>
      </c>
      <c r="I26" s="425">
        <f ca="1">+'R6 Escalations'!I26*LU_Escalation</f>
        <v>0</v>
      </c>
      <c r="J26" s="779">
        <f t="shared" ref="J26:J27" ca="1" si="3">SUM(E26:I26)</f>
        <v>0</v>
      </c>
      <c r="K26" s="21"/>
    </row>
    <row r="27" spans="2:11" x14ac:dyDescent="0.2">
      <c r="B27" s="429">
        <f>+'I-7 Escalations'!B33</f>
        <v>0</v>
      </c>
      <c r="C27" s="425">
        <f ca="1">+'R6 Escalations'!C27*LU_Escalation</f>
        <v>0</v>
      </c>
      <c r="D27" s="425">
        <f ca="1">+'R6 Escalations'!D27*LU_Escalation</f>
        <v>0</v>
      </c>
      <c r="E27" s="425">
        <f ca="1">+'R6 Escalations'!E27*LU_Escalation</f>
        <v>0</v>
      </c>
      <c r="F27" s="425">
        <f ca="1">+'R6 Escalations'!F27*LU_Escalation</f>
        <v>0</v>
      </c>
      <c r="G27" s="425">
        <f ca="1">+'R6 Escalations'!G27*LU_Escalation</f>
        <v>0</v>
      </c>
      <c r="H27" s="425">
        <f ca="1">+'R6 Escalations'!H27*LU_Escalation</f>
        <v>0</v>
      </c>
      <c r="I27" s="425">
        <f ca="1">+'R6 Escalations'!I27*LU_Escalation</f>
        <v>0</v>
      </c>
      <c r="J27" s="779">
        <f t="shared" ca="1" si="3"/>
        <v>0</v>
      </c>
      <c r="K27" s="21"/>
    </row>
    <row r="28" spans="2:11" x14ac:dyDescent="0.2">
      <c r="B28" s="429">
        <f>+'I-7 Escalations'!B34</f>
        <v>0</v>
      </c>
      <c r="C28" s="425">
        <f ca="1">+'R6 Escalations'!C28*LU_Escalation</f>
        <v>0</v>
      </c>
      <c r="D28" s="425">
        <f ca="1">+'R6 Escalations'!D28*LU_Escalation</f>
        <v>0</v>
      </c>
      <c r="E28" s="425">
        <f ca="1">+'R6 Escalations'!E28*LU_Escalation</f>
        <v>0</v>
      </c>
      <c r="F28" s="425">
        <f ca="1">+'R6 Escalations'!F28*LU_Escalation</f>
        <v>0</v>
      </c>
      <c r="G28" s="425">
        <f ca="1">+'R6 Escalations'!G28*LU_Escalation</f>
        <v>0</v>
      </c>
      <c r="H28" s="425">
        <f ca="1">+'R6 Escalations'!H28*LU_Escalation</f>
        <v>0</v>
      </c>
      <c r="I28" s="425">
        <f ca="1">+'R6 Escalations'!I28*LU_Escalation</f>
        <v>0</v>
      </c>
      <c r="J28" s="779">
        <f t="shared" ref="J28:J31" ca="1" si="4">SUM(E28:I28)</f>
        <v>0</v>
      </c>
      <c r="K28" s="21"/>
    </row>
    <row r="29" spans="2:11" x14ac:dyDescent="0.2">
      <c r="B29" s="429">
        <f>+'I-7 Escalations'!B35</f>
        <v>0</v>
      </c>
      <c r="C29" s="425">
        <f ca="1">+'R6 Escalations'!C29*LU_Escalation</f>
        <v>0</v>
      </c>
      <c r="D29" s="425">
        <f ca="1">+'R6 Escalations'!D29*LU_Escalation</f>
        <v>0</v>
      </c>
      <c r="E29" s="425">
        <f ca="1">+'R6 Escalations'!E29*LU_Escalation</f>
        <v>0</v>
      </c>
      <c r="F29" s="425">
        <f ca="1">+'R6 Escalations'!F29*LU_Escalation</f>
        <v>0</v>
      </c>
      <c r="G29" s="425">
        <f ca="1">+'R6 Escalations'!G29*LU_Escalation</f>
        <v>0</v>
      </c>
      <c r="H29" s="425">
        <f ca="1">+'R6 Escalations'!H29*LU_Escalation</f>
        <v>0</v>
      </c>
      <c r="I29" s="425">
        <f ca="1">+'R6 Escalations'!I29*LU_Escalation</f>
        <v>0</v>
      </c>
      <c r="J29" s="779">
        <f t="shared" ca="1" si="4"/>
        <v>0</v>
      </c>
      <c r="K29" s="21"/>
    </row>
    <row r="30" spans="2:11" x14ac:dyDescent="0.2">
      <c r="B30" s="429">
        <f>+'I-7 Escalations'!B36</f>
        <v>0</v>
      </c>
      <c r="C30" s="425">
        <f ca="1">+'R6 Escalations'!C30*LU_Escalation</f>
        <v>0</v>
      </c>
      <c r="D30" s="425">
        <f ca="1">+'R6 Escalations'!D30*LU_Escalation</f>
        <v>0</v>
      </c>
      <c r="E30" s="425">
        <f ca="1">+'R6 Escalations'!E30*LU_Escalation</f>
        <v>0</v>
      </c>
      <c r="F30" s="425">
        <f ca="1">+'R6 Escalations'!F30*LU_Escalation</f>
        <v>0</v>
      </c>
      <c r="G30" s="425">
        <f ca="1">+'R6 Escalations'!G30*LU_Escalation</f>
        <v>0</v>
      </c>
      <c r="H30" s="425">
        <f ca="1">+'R6 Escalations'!H30*LU_Escalation</f>
        <v>0</v>
      </c>
      <c r="I30" s="425">
        <f ca="1">+'R6 Escalations'!I30*LU_Escalation</f>
        <v>0</v>
      </c>
      <c r="J30" s="779">
        <f t="shared" ca="1" si="4"/>
        <v>0</v>
      </c>
      <c r="K30" s="21"/>
    </row>
    <row r="31" spans="2:11" x14ac:dyDescent="0.2">
      <c r="B31" s="429">
        <f>+'I-7 Escalations'!B37</f>
        <v>0</v>
      </c>
      <c r="C31" s="425">
        <f ca="1">+'R6 Escalations'!C31*LU_Escalation</f>
        <v>0</v>
      </c>
      <c r="D31" s="425">
        <f ca="1">+'R6 Escalations'!D31*LU_Escalation</f>
        <v>0</v>
      </c>
      <c r="E31" s="425">
        <f ca="1">+'R6 Escalations'!E31*LU_Escalation</f>
        <v>0</v>
      </c>
      <c r="F31" s="425">
        <f ca="1">+'R6 Escalations'!F31*LU_Escalation</f>
        <v>0</v>
      </c>
      <c r="G31" s="425">
        <f ca="1">+'R6 Escalations'!G31*LU_Escalation</f>
        <v>0</v>
      </c>
      <c r="H31" s="425">
        <f ca="1">+'R6 Escalations'!H31*LU_Escalation</f>
        <v>0</v>
      </c>
      <c r="I31" s="425">
        <f ca="1">+'R6 Escalations'!I31*LU_Escalation</f>
        <v>0</v>
      </c>
      <c r="J31" s="779">
        <f t="shared" ca="1" si="4"/>
        <v>0</v>
      </c>
      <c r="K31" s="21"/>
    </row>
    <row r="32" spans="2:11" x14ac:dyDescent="0.2">
      <c r="B32" s="429"/>
      <c r="C32" s="425"/>
      <c r="D32" s="425"/>
      <c r="E32" s="425"/>
      <c r="F32" s="425"/>
      <c r="G32" s="425"/>
      <c r="H32" s="425"/>
      <c r="I32" s="425"/>
      <c r="J32" s="779"/>
      <c r="K32" s="21"/>
    </row>
    <row r="33" spans="2:22" x14ac:dyDescent="0.2">
      <c r="B33" s="433" t="s">
        <v>340</v>
      </c>
      <c r="C33" s="431">
        <f t="shared" ref="C33:I33" ca="1" si="5">SUM(C19:C32)</f>
        <v>0</v>
      </c>
      <c r="D33" s="431">
        <f t="shared" ca="1" si="5"/>
        <v>0</v>
      </c>
      <c r="E33" s="431">
        <f t="shared" ca="1" si="5"/>
        <v>2.429261647627563</v>
      </c>
      <c r="F33" s="431">
        <f t="shared" ca="1" si="5"/>
        <v>4.5099976746094628</v>
      </c>
      <c r="G33" s="431">
        <f t="shared" ca="1" si="5"/>
        <v>6.2070625840760298</v>
      </c>
      <c r="H33" s="431">
        <f t="shared" ca="1" si="5"/>
        <v>7.8974103895134542</v>
      </c>
      <c r="I33" s="431">
        <f t="shared" ca="1" si="5"/>
        <v>9.577186021751622</v>
      </c>
      <c r="J33" s="431">
        <f ca="1">SUM(E33:I33)</f>
        <v>30.620918317578131</v>
      </c>
      <c r="K33" s="21"/>
    </row>
    <row r="34" spans="2:22" x14ac:dyDescent="0.2">
      <c r="B34" s="433" t="s">
        <v>341</v>
      </c>
      <c r="C34" s="431">
        <f t="shared" ref="C34:I34" ca="1" si="6">+C33+C13</f>
        <v>0</v>
      </c>
      <c r="D34" s="431">
        <f t="shared" ca="1" si="6"/>
        <v>0</v>
      </c>
      <c r="E34" s="431">
        <f t="shared" ca="1" si="6"/>
        <v>3.7390352026447853</v>
      </c>
      <c r="F34" s="431">
        <f t="shared" ca="1" si="6"/>
        <v>7.6418030759350657</v>
      </c>
      <c r="G34" s="431">
        <f t="shared" ca="1" si="6"/>
        <v>11.441337518629119</v>
      </c>
      <c r="H34" s="431">
        <f t="shared" ca="1" si="6"/>
        <v>15.063489412308186</v>
      </c>
      <c r="I34" s="431">
        <f t="shared" ca="1" si="6"/>
        <v>18.484374679118908</v>
      </c>
      <c r="J34" s="431">
        <f ca="1">SUM(E34:I34)</f>
        <v>56.370039888636065</v>
      </c>
      <c r="K34" s="21"/>
    </row>
    <row r="35" spans="2:22" x14ac:dyDescent="0.2">
      <c r="B35" s="21"/>
      <c r="C35" s="21"/>
      <c r="D35" s="21"/>
      <c r="E35" s="21"/>
      <c r="F35" s="21"/>
      <c r="G35" s="21"/>
      <c r="H35" s="21"/>
      <c r="I35" s="21"/>
      <c r="J35" s="21"/>
      <c r="K35" s="21"/>
      <c r="R35" s="882"/>
      <c r="S35" s="882"/>
      <c r="T35" s="883"/>
    </row>
    <row r="36" spans="2:22" x14ac:dyDescent="0.2">
      <c r="B36" s="21"/>
      <c r="C36" s="21"/>
      <c r="D36" s="21"/>
      <c r="E36" s="21"/>
      <c r="F36" s="21"/>
      <c r="G36" s="21"/>
      <c r="H36" s="21"/>
      <c r="I36" s="21"/>
      <c r="J36" s="21"/>
      <c r="K36" s="21"/>
      <c r="R36" s="882"/>
      <c r="S36" s="882"/>
      <c r="T36" s="882"/>
    </row>
    <row r="37" spans="2:22" ht="15.75" x14ac:dyDescent="0.25">
      <c r="B37" s="426" t="s">
        <v>361</v>
      </c>
      <c r="C37" s="427"/>
      <c r="D37" s="427"/>
      <c r="E37" s="427"/>
      <c r="F37" s="427"/>
      <c r="G37" s="427"/>
      <c r="H37" s="427"/>
      <c r="I37" s="427"/>
      <c r="J37" s="21"/>
      <c r="K37" s="21"/>
      <c r="R37" s="882"/>
      <c r="S37" s="882"/>
    </row>
    <row r="38" spans="2:22" ht="13.5" thickBot="1" x14ac:dyDescent="0.25">
      <c r="B38" s="36" t="s">
        <v>362</v>
      </c>
      <c r="C38" s="427"/>
      <c r="D38" s="427"/>
      <c r="E38" s="427"/>
      <c r="F38" s="427"/>
      <c r="G38" s="427"/>
      <c r="H38" s="427"/>
      <c r="I38" s="472" t="str">
        <f>+LU_PTRMDollarDenomination</f>
        <v>$'M June 2020</v>
      </c>
      <c r="J38" s="21"/>
      <c r="K38" s="21"/>
    </row>
    <row r="39" spans="2:22" ht="13.5" thickBot="1" x14ac:dyDescent="0.25">
      <c r="B39" s="469"/>
      <c r="C39" s="437" t="str">
        <f t="array" ref="C39:I39">LU_TemplateYearHeader2</f>
        <v>2018/19</v>
      </c>
      <c r="D39" s="437" t="str">
        <v>2019/20</v>
      </c>
      <c r="E39" s="437" t="str">
        <v>2020/21</v>
      </c>
      <c r="F39" s="437" t="str">
        <v>2021/22</v>
      </c>
      <c r="G39" s="437" t="str">
        <v>2022/23</v>
      </c>
      <c r="H39" s="437" t="str">
        <v>2023/24</v>
      </c>
      <c r="I39" s="437" t="str">
        <v>2024/25</v>
      </c>
      <c r="J39" s="437" t="s">
        <v>75</v>
      </c>
      <c r="K39" s="21"/>
    </row>
    <row r="40" spans="2:22" x14ac:dyDescent="0.2">
      <c r="B40" s="712" t="s">
        <v>571</v>
      </c>
      <c r="C40" s="425">
        <f ca="1">SUM(C19:C25)</f>
        <v>0</v>
      </c>
      <c r="D40" s="425">
        <f t="shared" ref="D40:J40" ca="1" si="7">SUM(D19:D25)</f>
        <v>0</v>
      </c>
      <c r="E40" s="425">
        <f t="shared" ca="1" si="7"/>
        <v>2.429261647627563</v>
      </c>
      <c r="F40" s="425">
        <f t="shared" ca="1" si="7"/>
        <v>4.5099976746094628</v>
      </c>
      <c r="G40" s="425">
        <f t="shared" ca="1" si="7"/>
        <v>6.2070625840760298</v>
      </c>
      <c r="H40" s="425">
        <f t="shared" ca="1" si="7"/>
        <v>7.8974103895134542</v>
      </c>
      <c r="I40" s="425">
        <f t="shared" ca="1" si="7"/>
        <v>9.577186021751622</v>
      </c>
      <c r="J40" s="425">
        <f t="shared" ca="1" si="7"/>
        <v>30.620918317578131</v>
      </c>
      <c r="K40" s="21"/>
    </row>
    <row r="41" spans="2:22" hidden="1" x14ac:dyDescent="0.2">
      <c r="B41" s="21"/>
      <c r="C41" s="425">
        <f t="shared" ref="C41:J41" ca="1" si="8">SUM(C26:C27)</f>
        <v>0</v>
      </c>
      <c r="D41" s="425">
        <f t="shared" ca="1" si="8"/>
        <v>0</v>
      </c>
      <c r="E41" s="425">
        <f t="shared" ca="1" si="8"/>
        <v>0</v>
      </c>
      <c r="F41" s="425">
        <f t="shared" ca="1" si="8"/>
        <v>0</v>
      </c>
      <c r="G41" s="425">
        <f t="shared" ca="1" si="8"/>
        <v>0</v>
      </c>
      <c r="H41" s="425">
        <f t="shared" ca="1" si="8"/>
        <v>0</v>
      </c>
      <c r="I41" s="425">
        <f t="shared" ca="1" si="8"/>
        <v>0</v>
      </c>
      <c r="J41" s="425">
        <f t="shared" ca="1" si="8"/>
        <v>0</v>
      </c>
      <c r="K41" s="21"/>
    </row>
    <row r="42" spans="2:22" hidden="1" x14ac:dyDescent="0.2">
      <c r="B42" s="21"/>
      <c r="C42" s="425">
        <f ca="1">SUM(C28:C31)</f>
        <v>0</v>
      </c>
      <c r="D42" s="425">
        <f t="shared" ref="D42:J42" ca="1" si="9">SUM(D28:D31)</f>
        <v>0</v>
      </c>
      <c r="E42" s="425">
        <f t="shared" ca="1" si="9"/>
        <v>0</v>
      </c>
      <c r="F42" s="425">
        <f t="shared" ca="1" si="9"/>
        <v>0</v>
      </c>
      <c r="G42" s="425">
        <f t="shared" ca="1" si="9"/>
        <v>0</v>
      </c>
      <c r="H42" s="425">
        <f t="shared" ca="1" si="9"/>
        <v>0</v>
      </c>
      <c r="I42" s="425">
        <f t="shared" ca="1" si="9"/>
        <v>0</v>
      </c>
      <c r="J42" s="425">
        <f t="shared" ca="1" si="9"/>
        <v>0</v>
      </c>
      <c r="K42" s="21"/>
    </row>
    <row r="43" spans="2:22" x14ac:dyDescent="0.2">
      <c r="B43" s="21"/>
      <c r="C43" s="431">
        <f t="shared" ref="C43:I43" ca="1" si="10">SUM(C40:C42)</f>
        <v>0</v>
      </c>
      <c r="D43" s="431">
        <f t="shared" ca="1" si="10"/>
        <v>0</v>
      </c>
      <c r="E43" s="431">
        <f t="shared" ca="1" si="10"/>
        <v>2.429261647627563</v>
      </c>
      <c r="F43" s="431">
        <f t="shared" ca="1" si="10"/>
        <v>4.5099976746094628</v>
      </c>
      <c r="G43" s="431">
        <f t="shared" ca="1" si="10"/>
        <v>6.2070625840760298</v>
      </c>
      <c r="H43" s="431">
        <f t="shared" ca="1" si="10"/>
        <v>7.8974103895134542</v>
      </c>
      <c r="I43" s="431">
        <f t="shared" ca="1" si="10"/>
        <v>9.577186021751622</v>
      </c>
      <c r="J43" s="431">
        <f ca="1">SUM(E43:I43)</f>
        <v>30.620918317578131</v>
      </c>
      <c r="K43" s="21"/>
    </row>
    <row r="44" spans="2:22" x14ac:dyDescent="0.2">
      <c r="B44" s="21"/>
      <c r="C44" s="21"/>
      <c r="D44" s="21"/>
      <c r="E44" s="21"/>
      <c r="F44" s="21"/>
      <c r="G44" s="21"/>
      <c r="H44" s="21"/>
      <c r="I44" s="21"/>
      <c r="J44" s="21"/>
      <c r="K44" s="21"/>
      <c r="R44" s="885"/>
      <c r="S44" s="885"/>
      <c r="T44" s="885"/>
      <c r="U44" s="885"/>
      <c r="V44" s="885"/>
    </row>
    <row r="45" spans="2:22" x14ac:dyDescent="0.2">
      <c r="B45" s="21"/>
      <c r="C45" s="21"/>
      <c r="D45" s="21"/>
      <c r="E45" s="21"/>
      <c r="F45" s="21"/>
      <c r="G45" s="21"/>
      <c r="H45" s="21"/>
      <c r="I45" s="21"/>
      <c r="J45" s="21"/>
      <c r="K45" s="21"/>
      <c r="R45" s="885"/>
      <c r="S45" s="885"/>
      <c r="T45" s="885"/>
      <c r="U45" s="885"/>
      <c r="V45" s="885"/>
    </row>
    <row r="46" spans="2:22" x14ac:dyDescent="0.2">
      <c r="B46" s="21"/>
      <c r="C46" s="21"/>
      <c r="D46" s="21"/>
      <c r="E46" s="21"/>
      <c r="F46" s="21"/>
      <c r="G46" s="21"/>
      <c r="H46" s="21"/>
      <c r="I46" s="21"/>
      <c r="J46" s="21"/>
      <c r="K46" s="21"/>
      <c r="R46" s="884"/>
      <c r="S46" s="884"/>
      <c r="T46" s="884"/>
      <c r="U46" s="884"/>
      <c r="V46" s="884"/>
    </row>
    <row r="47" spans="2:22" x14ac:dyDescent="0.2">
      <c r="B47" s="21"/>
      <c r="C47" s="21"/>
      <c r="D47" s="21"/>
      <c r="E47" s="21"/>
      <c r="F47" s="21"/>
      <c r="G47" s="21"/>
      <c r="H47" s="21"/>
      <c r="I47" s="21"/>
      <c r="J47" s="21"/>
      <c r="K47" s="21"/>
      <c r="R47" s="885"/>
      <c r="S47" s="885"/>
      <c r="T47" s="885"/>
      <c r="U47" s="885"/>
      <c r="V47" s="885"/>
    </row>
    <row r="48" spans="2:22" x14ac:dyDescent="0.2">
      <c r="B48" s="427"/>
      <c r="C48" s="427"/>
      <c r="D48" s="427"/>
      <c r="E48" s="427"/>
      <c r="F48" s="427"/>
      <c r="G48" s="427"/>
      <c r="H48" s="427"/>
      <c r="I48" s="427"/>
      <c r="J48" s="427"/>
      <c r="K48" s="21"/>
      <c r="R48" s="885"/>
      <c r="S48" s="885"/>
      <c r="T48" s="885"/>
      <c r="U48" s="885"/>
      <c r="V48" s="885"/>
    </row>
    <row r="49" spans="1:22" x14ac:dyDescent="0.2">
      <c r="R49" s="884"/>
      <c r="S49" s="884"/>
      <c r="T49" s="884"/>
      <c r="U49" s="884"/>
      <c r="V49" s="884"/>
    </row>
    <row r="50" spans="1:22" x14ac:dyDescent="0.2">
      <c r="B50" s="2"/>
      <c r="R50" s="885"/>
      <c r="S50" s="885"/>
      <c r="T50" s="885"/>
      <c r="U50" s="885"/>
      <c r="V50" s="885"/>
    </row>
    <row r="52" spans="1:22" x14ac:dyDescent="0.2">
      <c r="C52" s="21"/>
      <c r="D52" s="21"/>
      <c r="E52" s="21"/>
      <c r="F52" s="21"/>
      <c r="G52" s="21"/>
      <c r="H52" s="21"/>
      <c r="I52" s="21"/>
      <c r="J52" s="21"/>
      <c r="K52" s="21"/>
    </row>
    <row r="54" spans="1:22" ht="13.5" thickBot="1" x14ac:dyDescent="0.25"/>
    <row r="55" spans="1:22" x14ac:dyDescent="0.2">
      <c r="B55" s="325" t="s">
        <v>261</v>
      </c>
      <c r="C55" s="316"/>
      <c r="D55" s="316"/>
      <c r="E55" s="316"/>
      <c r="F55" s="316"/>
      <c r="G55" s="316"/>
      <c r="H55" s="316"/>
      <c r="I55" s="317"/>
    </row>
    <row r="56" spans="1:22" x14ac:dyDescent="0.2">
      <c r="B56" s="318" t="s">
        <v>443</v>
      </c>
      <c r="C56" s="307">
        <f ca="1">ROUND(+C34-'R6 Escalations'!C35*LU_Escalation,3)</f>
        <v>0</v>
      </c>
      <c r="D56" s="307">
        <f ca="1">ROUND(+D34-'R6 Escalations'!D35*LU_Escalation,3)</f>
        <v>0</v>
      </c>
      <c r="E56" s="307">
        <f ca="1">ROUND(+E34-'R6 Escalations'!E35*LU_Escalation,3)</f>
        <v>0</v>
      </c>
      <c r="F56" s="307">
        <f ca="1">ROUND(+F34-'R6 Escalations'!F35*LU_Escalation,3)</f>
        <v>0</v>
      </c>
      <c r="G56" s="307">
        <f ca="1">ROUND(+G34-'R6 Escalations'!G35*LU_Escalation,3)</f>
        <v>0</v>
      </c>
      <c r="H56" s="307">
        <f ca="1">ROUND(+H34-'R6 Escalations'!H35*LU_Escalation,3)</f>
        <v>0</v>
      </c>
      <c r="I56" s="307">
        <f ca="1">ROUND(+I34-'R6 Escalations'!I35*LU_Escalation,3)</f>
        <v>0</v>
      </c>
    </row>
    <row r="57" spans="1:22" ht="13.5" thickBot="1" x14ac:dyDescent="0.25">
      <c r="B57" s="321" t="s">
        <v>362</v>
      </c>
      <c r="C57" s="307">
        <f t="shared" ref="C57:I57" ca="1" si="11">+C33-C43</f>
        <v>0</v>
      </c>
      <c r="D57" s="307">
        <f t="shared" ca="1" si="11"/>
        <v>0</v>
      </c>
      <c r="E57" s="307">
        <f t="shared" ca="1" si="11"/>
        <v>0</v>
      </c>
      <c r="F57" s="307">
        <f t="shared" ca="1" si="11"/>
        <v>0</v>
      </c>
      <c r="G57" s="307">
        <f t="shared" ca="1" si="11"/>
        <v>0</v>
      </c>
      <c r="H57" s="307">
        <f t="shared" ca="1" si="11"/>
        <v>0</v>
      </c>
      <c r="I57" s="307">
        <f t="shared" ca="1" si="11"/>
        <v>0</v>
      </c>
    </row>
    <row r="62" spans="1:22" ht="15" x14ac:dyDescent="0.25">
      <c r="A62" s="687"/>
      <c r="B62" s="697" t="s">
        <v>287</v>
      </c>
      <c r="C62" s="689"/>
      <c r="D62" s="689"/>
      <c r="E62" s="689"/>
      <c r="F62" s="689"/>
      <c r="G62" s="689"/>
      <c r="H62" s="689"/>
      <c r="I62" s="689"/>
      <c r="J62" s="689"/>
      <c r="K62" s="690"/>
    </row>
    <row r="63" spans="1:22" ht="13.5" x14ac:dyDescent="0.25">
      <c r="A63" s="687"/>
      <c r="B63" s="691" t="s">
        <v>538</v>
      </c>
      <c r="C63" s="692"/>
      <c r="D63" s="692"/>
      <c r="E63" s="692"/>
      <c r="F63" s="692"/>
      <c r="G63" s="692"/>
      <c r="H63" s="692"/>
      <c r="I63" s="692"/>
      <c r="J63" s="692"/>
      <c r="K63" s="693"/>
      <c r="L63" s="687"/>
    </row>
    <row r="64" spans="1:22" s="687" customFormat="1" ht="13.5" x14ac:dyDescent="0.25">
      <c r="B64" s="691"/>
      <c r="C64" s="692"/>
      <c r="D64" s="692"/>
      <c r="E64" s="692"/>
      <c r="F64" s="692"/>
      <c r="G64" s="692"/>
      <c r="H64" s="692"/>
      <c r="I64" s="692"/>
      <c r="J64" s="692"/>
      <c r="K64" s="693"/>
    </row>
    <row r="65" spans="1:12" s="687" customFormat="1" ht="13.5" x14ac:dyDescent="0.25">
      <c r="B65" s="691" t="s">
        <v>529</v>
      </c>
      <c r="C65" s="692"/>
      <c r="D65" s="692"/>
      <c r="E65" s="692"/>
      <c r="F65" s="692"/>
      <c r="G65" s="692"/>
      <c r="H65" s="692"/>
      <c r="I65" s="692"/>
      <c r="J65" s="692"/>
      <c r="K65" s="693"/>
    </row>
    <row r="66" spans="1:12" s="687" customFormat="1" ht="13.5" x14ac:dyDescent="0.25">
      <c r="B66" s="691" t="s">
        <v>530</v>
      </c>
      <c r="C66" s="692"/>
      <c r="D66" s="692"/>
      <c r="E66" s="692"/>
      <c r="F66" s="692"/>
      <c r="G66" s="692"/>
      <c r="H66" s="692"/>
      <c r="I66" s="692"/>
      <c r="J66" s="692"/>
      <c r="K66" s="693"/>
    </row>
    <row r="67" spans="1:12" s="687" customFormat="1" ht="13.5" x14ac:dyDescent="0.25">
      <c r="B67" s="694"/>
      <c r="C67" s="695"/>
      <c r="D67" s="695"/>
      <c r="E67" s="695"/>
      <c r="F67" s="695"/>
      <c r="G67" s="695"/>
      <c r="H67" s="695"/>
      <c r="I67" s="695"/>
      <c r="J67" s="695"/>
      <c r="K67" s="696"/>
    </row>
    <row r="68" spans="1:12" s="687" customFormat="1" x14ac:dyDescent="0.2">
      <c r="A68"/>
      <c r="B68"/>
      <c r="C68"/>
      <c r="D68"/>
      <c r="E68"/>
      <c r="F68"/>
      <c r="G68"/>
      <c r="H68"/>
      <c r="I68"/>
      <c r="J68"/>
      <c r="K68"/>
    </row>
    <row r="69" spans="1:12" s="687" customFormat="1" x14ac:dyDescent="0.2">
      <c r="A69"/>
      <c r="B69"/>
      <c r="C69"/>
      <c r="D69"/>
      <c r="E69"/>
      <c r="F69"/>
      <c r="G69"/>
      <c r="H69"/>
      <c r="I69"/>
      <c r="J69"/>
      <c r="K69"/>
      <c r="L69"/>
    </row>
  </sheetData>
  <sheetProtection formatColumns="0" formatRows="0"/>
  <phoneticPr fontId="0" type="noConversion"/>
  <conditionalFormatting sqref="C56:I57">
    <cfRule type="cellIs" dxfId="19" priority="1" stopIfTrue="1" operator="equal">
      <formula>0</formula>
    </cfRule>
    <cfRule type="cellIs" dxfId="18" priority="2" stopIfTrue="1" operator="notEqual">
      <formula>0</formula>
    </cfRule>
  </conditionalFormatting>
  <pageMargins left="0.46" right="0.24" top="0.55000000000000004" bottom="0.64" header="0.24" footer="0.2"/>
  <pageSetup paperSize="9" scale="96" fitToHeight="0" orientation="portrait" r:id="rId1"/>
  <headerFooter alignWithMargins="0">
    <oddFooter>&amp;L&amp;8&amp;F
&amp;A
Printed: &amp;T on &amp;D&amp;C&amp;8Page &amp;P of &amp;N</oddFooter>
  </headerFooter>
  <customProperties>
    <customPr name="_pios_id" r:id="rId2"/>
  </customProperties>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C00-000000000000}">
  <sheetPr codeName="Sheet109">
    <tabColor indexed="12"/>
    <pageSetUpPr fitToPage="1"/>
  </sheetPr>
  <dimension ref="A1:U94"/>
  <sheetViews>
    <sheetView showGridLines="0" workbookViewId="0">
      <selection activeCell="O16" sqref="O16"/>
    </sheetView>
  </sheetViews>
  <sheetFormatPr defaultRowHeight="12.75" outlineLevelRow="2" x14ac:dyDescent="0.2"/>
  <cols>
    <col min="1" max="1" width="30" style="766" customWidth="1"/>
    <col min="2" max="10" width="11.5703125" style="766" customWidth="1"/>
    <col min="11" max="11" width="25.5703125" style="766" customWidth="1"/>
    <col min="12" max="16384" width="9.140625" style="766"/>
  </cols>
  <sheetData>
    <row r="1" spans="1:21" ht="18" x14ac:dyDescent="0.25">
      <c r="A1" s="183" t="s">
        <v>275</v>
      </c>
      <c r="B1" s="1"/>
      <c r="C1" s="72"/>
      <c r="D1" s="42"/>
      <c r="E1" s="42"/>
      <c r="F1" s="42"/>
      <c r="G1" s="42"/>
      <c r="H1" s="42"/>
      <c r="I1" s="73" t="str">
        <f>LU_PTRMDollarDenomination</f>
        <v>$'M June 2020</v>
      </c>
      <c r="J1" s="73"/>
      <c r="N1" s="281"/>
      <c r="O1" s="279"/>
      <c r="P1" s="279"/>
      <c r="Q1" s="279"/>
      <c r="R1" s="279"/>
      <c r="S1" s="279"/>
      <c r="T1" s="279"/>
      <c r="U1" s="279"/>
    </row>
    <row r="2" spans="1:21" ht="15.75" x14ac:dyDescent="0.25">
      <c r="A2" s="184" t="s">
        <v>114</v>
      </c>
      <c r="B2" s="426" t="s">
        <v>566</v>
      </c>
      <c r="F2" s="283"/>
      <c r="H2" s="42"/>
      <c r="I2" s="282"/>
      <c r="J2" s="282"/>
      <c r="M2" s="281"/>
      <c r="N2" s="281"/>
    </row>
    <row r="3" spans="1:21" ht="16.5" thickBot="1" x14ac:dyDescent="0.3">
      <c r="A3" s="184" t="s">
        <v>111</v>
      </c>
      <c r="B3" s="236"/>
      <c r="C3" s="236"/>
      <c r="D3" s="236"/>
      <c r="E3" s="237" t="s">
        <v>115</v>
      </c>
      <c r="F3" s="242"/>
      <c r="G3" s="239"/>
      <c r="H3" s="237" t="s">
        <v>116</v>
      </c>
      <c r="I3" s="240"/>
      <c r="J3" s="778"/>
      <c r="K3" s="42"/>
    </row>
    <row r="4" spans="1:21" x14ac:dyDescent="0.2">
      <c r="A4" s="56"/>
      <c r="B4" s="619"/>
      <c r="C4" s="619"/>
      <c r="D4" s="619"/>
      <c r="E4" s="619" t="str">
        <f>'Ref-1'!Q39</f>
        <v>2020/21</v>
      </c>
      <c r="F4" s="619" t="str">
        <f>'Ref-1'!R39</f>
        <v>2021/22</v>
      </c>
      <c r="G4" s="619" t="str">
        <f>'Ref-1'!S39</f>
        <v>2022/23</v>
      </c>
      <c r="H4" s="619" t="str">
        <f>'Ref-1'!T39</f>
        <v>2023/24</v>
      </c>
      <c r="I4" s="619" t="str">
        <f>'Ref-1'!U39</f>
        <v>2024/25</v>
      </c>
      <c r="J4" s="619" t="s">
        <v>75</v>
      </c>
      <c r="K4" s="76" t="s">
        <v>117</v>
      </c>
      <c r="L4" s="712"/>
      <c r="M4" s="712"/>
    </row>
    <row r="5" spans="1:21" ht="18" outlineLevel="1" x14ac:dyDescent="0.25">
      <c r="A5" s="207" t="s">
        <v>118</v>
      </c>
      <c r="B5" s="78"/>
      <c r="C5" s="78"/>
      <c r="D5" s="79"/>
      <c r="E5" s="78"/>
      <c r="F5" s="78"/>
      <c r="G5" s="78"/>
      <c r="H5" s="78"/>
      <c r="I5" s="78"/>
      <c r="J5" s="78"/>
      <c r="K5" s="42"/>
    </row>
    <row r="6" spans="1:21" outlineLevel="1" x14ac:dyDescent="0.2">
      <c r="B6" s="80"/>
      <c r="C6" s="80"/>
      <c r="D6" s="80"/>
      <c r="E6" s="80"/>
      <c r="F6" s="80"/>
      <c r="G6" s="80"/>
      <c r="H6" s="80"/>
      <c r="I6" s="80"/>
      <c r="J6" s="80"/>
      <c r="K6" s="36"/>
      <c r="L6" s="712"/>
      <c r="M6" s="712"/>
    </row>
    <row r="7" spans="1:21" s="64" customFormat="1" ht="14.25" outlineLevel="1" x14ac:dyDescent="0.2">
      <c r="A7" s="305" t="s">
        <v>119</v>
      </c>
      <c r="B7" s="766"/>
      <c r="C7" s="766"/>
      <c r="D7" s="766"/>
      <c r="E7" s="766"/>
      <c r="F7" s="78"/>
      <c r="G7" s="78"/>
      <c r="H7" s="78"/>
      <c r="I7" s="78"/>
      <c r="J7" s="78"/>
      <c r="K7" s="36"/>
      <c r="L7" s="63"/>
      <c r="M7" s="63"/>
    </row>
    <row r="8" spans="1:21" outlineLevel="1" x14ac:dyDescent="0.2">
      <c r="A8" s="61" t="s">
        <v>68</v>
      </c>
      <c r="B8" s="284"/>
      <c r="C8" s="284"/>
      <c r="D8" s="284"/>
      <c r="E8" s="769">
        <f ca="1">'R2 ($2020)'!E8+'R3 ($2020)'!E8</f>
        <v>0</v>
      </c>
      <c r="F8" s="769">
        <f ca="1">'R2 ($2020)'!F8+'R3 ($2020)'!F8</f>
        <v>0</v>
      </c>
      <c r="G8" s="769">
        <f ca="1">'R2 ($2020)'!G8+'R3 ($2020)'!G8</f>
        <v>0</v>
      </c>
      <c r="H8" s="769">
        <f ca="1">'R2 ($2020)'!H8+'R3 ($2020)'!H8</f>
        <v>0</v>
      </c>
      <c r="I8" s="769">
        <f ca="1">'R2 ($2020)'!I8+'R3 ($2020)'!I8</f>
        <v>0</v>
      </c>
      <c r="J8" s="827">
        <f ca="1">SUM(E8:I8)/$J$14</f>
        <v>0</v>
      </c>
      <c r="K8" s="81"/>
      <c r="L8" s="712"/>
      <c r="M8" s="712"/>
    </row>
    <row r="9" spans="1:21" outlineLevel="1" x14ac:dyDescent="0.2">
      <c r="A9" s="61" t="s">
        <v>69</v>
      </c>
      <c r="B9" s="284"/>
      <c r="C9" s="284"/>
      <c r="D9" s="284"/>
      <c r="E9" s="769">
        <f ca="1">'R2 ($2020)'!E9+'R3 ($2020)'!E9</f>
        <v>0</v>
      </c>
      <c r="F9" s="769">
        <f ca="1">'R2 ($2020)'!F9+'R3 ($2020)'!F9</f>
        <v>0</v>
      </c>
      <c r="G9" s="769">
        <f ca="1">'R2 ($2020)'!G9+'R3 ($2020)'!G9</f>
        <v>0</v>
      </c>
      <c r="H9" s="769">
        <f ca="1">'R2 ($2020)'!H9+'R3 ($2020)'!H9</f>
        <v>0</v>
      </c>
      <c r="I9" s="769">
        <f ca="1">'R2 ($2020)'!I9+'R3 ($2020)'!I9</f>
        <v>0</v>
      </c>
      <c r="J9" s="827">
        <f t="shared" ref="J9:J13" ca="1" si="0">SUM(E9:I9)/$J$14</f>
        <v>0</v>
      </c>
      <c r="K9" s="36"/>
      <c r="L9" s="712"/>
      <c r="M9" s="712"/>
    </row>
    <row r="10" spans="1:21" outlineLevel="1" x14ac:dyDescent="0.2">
      <c r="A10" s="61" t="s">
        <v>546</v>
      </c>
      <c r="B10" s="284"/>
      <c r="C10" s="284"/>
      <c r="D10" s="284"/>
      <c r="E10" s="769">
        <f ca="1">'R2 ($2020)'!E10+'R3 ($2020)'!E10</f>
        <v>0</v>
      </c>
      <c r="F10" s="769">
        <f ca="1">'R2 ($2020)'!F10+'R3 ($2020)'!F10</f>
        <v>0</v>
      </c>
      <c r="G10" s="769">
        <f ca="1">'R2 ($2020)'!G10+'R3 ($2020)'!G10</f>
        <v>0</v>
      </c>
      <c r="H10" s="769">
        <f ca="1">'R2 ($2020)'!H10+'R3 ($2020)'!H10</f>
        <v>0</v>
      </c>
      <c r="I10" s="769">
        <f ca="1">'R2 ($2020)'!I10+'R3 ($2020)'!I10</f>
        <v>0</v>
      </c>
      <c r="J10" s="827">
        <f t="shared" ca="1" si="0"/>
        <v>0</v>
      </c>
      <c r="K10" s="36"/>
      <c r="L10" s="712"/>
      <c r="M10" s="712"/>
    </row>
    <row r="11" spans="1:21" outlineLevel="1" x14ac:dyDescent="0.2">
      <c r="A11" s="61" t="s">
        <v>547</v>
      </c>
      <c r="B11" s="284"/>
      <c r="C11" s="284"/>
      <c r="D11" s="284"/>
      <c r="E11" s="769">
        <f ca="1">'R2 ($2020)'!E11+'R3 ($2020)'!E11</f>
        <v>0</v>
      </c>
      <c r="F11" s="769">
        <f ca="1">'R2 ($2020)'!F11+'R3 ($2020)'!F11</f>
        <v>0</v>
      </c>
      <c r="G11" s="769">
        <f ca="1">'R2 ($2020)'!G11+'R3 ($2020)'!G11</f>
        <v>0</v>
      </c>
      <c r="H11" s="769">
        <f ca="1">'R2 ($2020)'!H11+'R3 ($2020)'!H11</f>
        <v>0</v>
      </c>
      <c r="I11" s="769">
        <f ca="1">'R2 ($2020)'!I11+'R3 ($2020)'!I11</f>
        <v>0</v>
      </c>
      <c r="J11" s="827">
        <f t="shared" ca="1" si="0"/>
        <v>0</v>
      </c>
      <c r="K11" s="36"/>
      <c r="L11" s="712"/>
      <c r="M11" s="712"/>
    </row>
    <row r="12" spans="1:21" outlineLevel="1" x14ac:dyDescent="0.2">
      <c r="A12" s="61" t="s">
        <v>498</v>
      </c>
      <c r="B12" s="284"/>
      <c r="C12" s="284"/>
      <c r="D12" s="284"/>
      <c r="E12" s="769">
        <f ca="1">'R2 ($2020)'!E12+'R3 ($2020)'!E12</f>
        <v>0</v>
      </c>
      <c r="F12" s="769">
        <f ca="1">'R2 ($2020)'!F12+'R3 ($2020)'!F12</f>
        <v>0</v>
      </c>
      <c r="G12" s="769">
        <f ca="1">'R2 ($2020)'!G12+'R3 ($2020)'!G12</f>
        <v>0</v>
      </c>
      <c r="H12" s="769">
        <f ca="1">'R2 ($2020)'!H12+'R3 ($2020)'!H12</f>
        <v>0</v>
      </c>
      <c r="I12" s="769">
        <f ca="1">'R2 ($2020)'!I12+'R3 ($2020)'!I12</f>
        <v>0</v>
      </c>
      <c r="J12" s="827">
        <f t="shared" ca="1" si="0"/>
        <v>0</v>
      </c>
      <c r="K12" s="36"/>
      <c r="L12" s="712"/>
      <c r="M12" s="712"/>
    </row>
    <row r="13" spans="1:21" outlineLevel="1" x14ac:dyDescent="0.2">
      <c r="A13" s="83" t="s">
        <v>70</v>
      </c>
      <c r="B13" s="285"/>
      <c r="C13" s="285"/>
      <c r="D13" s="285"/>
      <c r="E13" s="769">
        <f ca="1">'R2 ($2020)'!E13+'R3 ($2020)'!E13</f>
        <v>279.7922715585492</v>
      </c>
      <c r="F13" s="769">
        <f ca="1">'R2 ($2020)'!F13+'R3 ($2020)'!F13</f>
        <v>279.7922715585492</v>
      </c>
      <c r="G13" s="769">
        <f ca="1">'R2 ($2020)'!G13+'R3 ($2020)'!G13</f>
        <v>279.7922715585492</v>
      </c>
      <c r="H13" s="769">
        <f ca="1">'R2 ($2020)'!H13+'R3 ($2020)'!H13</f>
        <v>279.7922715585492</v>
      </c>
      <c r="I13" s="769">
        <f ca="1">'R2 ($2020)'!I13+'R3 ($2020)'!I13</f>
        <v>279.7922715585492</v>
      </c>
      <c r="J13" s="827">
        <f t="shared" ca="1" si="0"/>
        <v>1</v>
      </c>
      <c r="K13" s="36"/>
      <c r="L13" s="712"/>
      <c r="M13" s="712"/>
    </row>
    <row r="14" spans="1:21" s="556" customFormat="1" x14ac:dyDescent="0.2">
      <c r="A14" s="84" t="s">
        <v>71</v>
      </c>
      <c r="B14" s="286"/>
      <c r="C14" s="286"/>
      <c r="D14" s="286"/>
      <c r="E14" s="825">
        <f t="shared" ref="E14:I14" ca="1" si="1">SUM(E8:E13)</f>
        <v>279.7922715585492</v>
      </c>
      <c r="F14" s="825">
        <f t="shared" ca="1" si="1"/>
        <v>279.7922715585492</v>
      </c>
      <c r="G14" s="825">
        <f t="shared" ca="1" si="1"/>
        <v>279.7922715585492</v>
      </c>
      <c r="H14" s="825">
        <f t="shared" ca="1" si="1"/>
        <v>279.7922715585492</v>
      </c>
      <c r="I14" s="826">
        <f t="shared" ca="1" si="1"/>
        <v>279.7922715585492</v>
      </c>
      <c r="J14" s="824">
        <f ca="1">SUM(E14:I14)</f>
        <v>1398.961357792746</v>
      </c>
      <c r="K14" s="307">
        <f ca="1">+K78</f>
        <v>0</v>
      </c>
      <c r="L14" s="532"/>
      <c r="M14" s="532"/>
    </row>
    <row r="15" spans="1:21" outlineLevel="1" x14ac:dyDescent="0.2">
      <c r="A15" s="88"/>
      <c r="B15" s="89"/>
      <c r="C15" s="89"/>
      <c r="D15" s="89"/>
      <c r="E15" s="773"/>
      <c r="F15" s="773"/>
      <c r="G15" s="773"/>
      <c r="H15" s="773"/>
      <c r="I15" s="773"/>
      <c r="J15" s="774"/>
      <c r="L15" s="712"/>
      <c r="M15" s="712"/>
    </row>
    <row r="16" spans="1:21" ht="18" outlineLevel="1" x14ac:dyDescent="0.25">
      <c r="A16" s="207" t="s">
        <v>264</v>
      </c>
      <c r="B16" s="78"/>
      <c r="C16" s="78"/>
      <c r="D16" s="78"/>
      <c r="E16" s="769"/>
      <c r="F16" s="769"/>
      <c r="G16" s="769"/>
      <c r="H16" s="769"/>
      <c r="I16" s="769"/>
      <c r="J16" s="769"/>
      <c r="K16" s="42"/>
    </row>
    <row r="17" spans="1:13" ht="18" outlineLevel="1" x14ac:dyDescent="0.25">
      <c r="A17" s="77"/>
      <c r="B17" s="78"/>
      <c r="C17" s="78"/>
      <c r="D17" s="78"/>
      <c r="E17" s="769"/>
      <c r="F17" s="769"/>
      <c r="G17" s="769"/>
      <c r="H17" s="769"/>
      <c r="I17" s="769"/>
      <c r="J17" s="769"/>
      <c r="K17" s="42"/>
    </row>
    <row r="18" spans="1:13" s="616" customFormat="1" outlineLevel="1" x14ac:dyDescent="0.2">
      <c r="A18" s="305" t="s">
        <v>119</v>
      </c>
      <c r="B18" s="59"/>
      <c r="C18" s="59"/>
      <c r="D18" s="59"/>
      <c r="E18" s="774"/>
      <c r="F18" s="774"/>
      <c r="G18" s="774"/>
      <c r="H18" s="774"/>
      <c r="I18" s="774"/>
      <c r="J18" s="774"/>
      <c r="K18" s="606"/>
      <c r="L18" s="606"/>
      <c r="M18" s="606"/>
    </row>
    <row r="19" spans="1:13" outlineLevel="1" x14ac:dyDescent="0.2">
      <c r="A19" s="61" t="s">
        <v>68</v>
      </c>
      <c r="B19" s="287"/>
      <c r="C19" s="284"/>
      <c r="D19" s="284"/>
      <c r="E19" s="769">
        <f>'R2 ($2020)'!E19+'R3 ($2020)'!E19</f>
        <v>0</v>
      </c>
      <c r="F19" s="769">
        <f>'R2 ($2020)'!F19+'R3 ($2020)'!F19</f>
        <v>0</v>
      </c>
      <c r="G19" s="769">
        <f>'R2 ($2020)'!G19+'R3 ($2020)'!G19</f>
        <v>0</v>
      </c>
      <c r="H19" s="769">
        <f>'R2 ($2020)'!H19+'R3 ($2020)'!H19</f>
        <v>0</v>
      </c>
      <c r="I19" s="769">
        <f>'R2 ($2020)'!I19+'R3 ($2020)'!I19</f>
        <v>0</v>
      </c>
      <c r="J19" s="769"/>
      <c r="K19" s="42"/>
      <c r="L19" s="712"/>
      <c r="M19" s="712"/>
    </row>
    <row r="20" spans="1:13" outlineLevel="1" x14ac:dyDescent="0.2">
      <c r="A20" s="61" t="s">
        <v>69</v>
      </c>
      <c r="B20" s="288"/>
      <c r="C20" s="284"/>
      <c r="D20" s="284"/>
      <c r="E20" s="769">
        <f>'R2 ($2020)'!E20+'R3 ($2020)'!E20</f>
        <v>0</v>
      </c>
      <c r="F20" s="769">
        <f>'R2 ($2020)'!F20+'R3 ($2020)'!F20</f>
        <v>0</v>
      </c>
      <c r="G20" s="769">
        <f>'R2 ($2020)'!G20+'R3 ($2020)'!G20</f>
        <v>0</v>
      </c>
      <c r="H20" s="769">
        <f>'R2 ($2020)'!H20+'R3 ($2020)'!H20</f>
        <v>0</v>
      </c>
      <c r="I20" s="769">
        <f>'R2 ($2020)'!I20+'R3 ($2020)'!I20</f>
        <v>0</v>
      </c>
      <c r="J20" s="769"/>
      <c r="K20" s="42"/>
      <c r="L20" s="712"/>
      <c r="M20" s="712"/>
    </row>
    <row r="21" spans="1:13" outlineLevel="1" x14ac:dyDescent="0.2">
      <c r="A21" s="61" t="s">
        <v>546</v>
      </c>
      <c r="B21" s="288"/>
      <c r="C21" s="284"/>
      <c r="D21" s="284"/>
      <c r="E21" s="769">
        <f>'R2 ($2020)'!E21+'R3 ($2020)'!E21</f>
        <v>0</v>
      </c>
      <c r="F21" s="769">
        <f>'R2 ($2020)'!F21+'R3 ($2020)'!F21</f>
        <v>0</v>
      </c>
      <c r="G21" s="769">
        <f>'R2 ($2020)'!G21+'R3 ($2020)'!G21</f>
        <v>0</v>
      </c>
      <c r="H21" s="769">
        <f>'R2 ($2020)'!H21+'R3 ($2020)'!H21</f>
        <v>0</v>
      </c>
      <c r="I21" s="769">
        <f>'R2 ($2020)'!I21+'R3 ($2020)'!I21</f>
        <v>0</v>
      </c>
      <c r="J21" s="769"/>
      <c r="K21" s="42"/>
      <c r="L21" s="712"/>
      <c r="M21" s="712"/>
    </row>
    <row r="22" spans="1:13" outlineLevel="1" x14ac:dyDescent="0.2">
      <c r="A22" s="61" t="s">
        <v>547</v>
      </c>
      <c r="B22" s="288"/>
      <c r="C22" s="284"/>
      <c r="D22" s="284"/>
      <c r="E22" s="769">
        <f>'R2 ($2020)'!E22+'R3 ($2020)'!E22</f>
        <v>0</v>
      </c>
      <c r="F22" s="769">
        <f>'R2 ($2020)'!F22+'R3 ($2020)'!F22</f>
        <v>0</v>
      </c>
      <c r="G22" s="769">
        <f>'R2 ($2020)'!G22+'R3 ($2020)'!G22</f>
        <v>0</v>
      </c>
      <c r="H22" s="769">
        <f>'R2 ($2020)'!H22+'R3 ($2020)'!H22</f>
        <v>0</v>
      </c>
      <c r="I22" s="769">
        <f>'R2 ($2020)'!I22+'R3 ($2020)'!I22</f>
        <v>0</v>
      </c>
      <c r="J22" s="769"/>
      <c r="K22" s="42"/>
      <c r="L22" s="712"/>
      <c r="M22" s="712"/>
    </row>
    <row r="23" spans="1:13" outlineLevel="1" x14ac:dyDescent="0.2">
      <c r="A23" s="61" t="s">
        <v>498</v>
      </c>
      <c r="B23" s="288"/>
      <c r="C23" s="284"/>
      <c r="D23" s="284"/>
      <c r="E23" s="769">
        <f>'R2 ($2020)'!E23+'R3 ($2020)'!E23</f>
        <v>0</v>
      </c>
      <c r="F23" s="769">
        <f>'R2 ($2020)'!F23+'R3 ($2020)'!F23</f>
        <v>0</v>
      </c>
      <c r="G23" s="769">
        <f>'R2 ($2020)'!G23+'R3 ($2020)'!G23</f>
        <v>0</v>
      </c>
      <c r="H23" s="769">
        <f>'R2 ($2020)'!H23+'R3 ($2020)'!H23</f>
        <v>0</v>
      </c>
      <c r="I23" s="769">
        <f>'R2 ($2020)'!I23+'R3 ($2020)'!I23</f>
        <v>0</v>
      </c>
      <c r="J23" s="769"/>
      <c r="K23" s="42"/>
      <c r="L23" s="712"/>
      <c r="M23" s="712"/>
    </row>
    <row r="24" spans="1:13" outlineLevel="1" x14ac:dyDescent="0.2">
      <c r="A24" s="83" t="s">
        <v>70</v>
      </c>
      <c r="B24" s="289"/>
      <c r="C24" s="284"/>
      <c r="D24" s="284"/>
      <c r="E24" s="769">
        <f>'R2 ($2020)'!E24+'R3 ($2020)'!E24</f>
        <v>14.345675295217058</v>
      </c>
      <c r="F24" s="769">
        <f>'R2 ($2020)'!F24+'R3 ($2020)'!F24</f>
        <v>14.272908468533842</v>
      </c>
      <c r="G24" s="769">
        <f>'R2 ($2020)'!G24+'R3 ($2020)'!G24</f>
        <v>15.26433385292454</v>
      </c>
      <c r="H24" s="769">
        <f>'R2 ($2020)'!H24+'R3 ($2020)'!H24</f>
        <v>15.473310607715707</v>
      </c>
      <c r="I24" s="769">
        <f>'R2 ($2020)'!I24+'R3 ($2020)'!I24</f>
        <v>15.762042153486416</v>
      </c>
      <c r="J24" s="769"/>
      <c r="K24" s="42"/>
      <c r="L24" s="712"/>
      <c r="M24" s="712"/>
    </row>
    <row r="25" spans="1:13" s="556" customFormat="1" x14ac:dyDescent="0.2">
      <c r="A25" s="84" t="s">
        <v>72</v>
      </c>
      <c r="B25" s="290"/>
      <c r="C25" s="294"/>
      <c r="D25" s="294"/>
      <c r="E25" s="825">
        <f t="shared" ref="E25:I25" si="2">SUM(E19:E24)</f>
        <v>14.345675295217058</v>
      </c>
      <c r="F25" s="825">
        <f t="shared" si="2"/>
        <v>14.272908468533842</v>
      </c>
      <c r="G25" s="825">
        <f t="shared" si="2"/>
        <v>15.26433385292454</v>
      </c>
      <c r="H25" s="825">
        <f t="shared" si="2"/>
        <v>15.473310607715707</v>
      </c>
      <c r="I25" s="826">
        <f t="shared" si="2"/>
        <v>15.762042153486416</v>
      </c>
      <c r="J25" s="826">
        <f>SUM(E25:I25)</f>
        <v>75.118270377877565</v>
      </c>
      <c r="K25" s="307">
        <f>+K79</f>
        <v>0</v>
      </c>
      <c r="L25" s="532"/>
      <c r="M25" s="532"/>
    </row>
    <row r="26" spans="1:13" outlineLevel="1" x14ac:dyDescent="0.2">
      <c r="A26" s="88"/>
      <c r="B26" s="291"/>
      <c r="C26" s="291"/>
      <c r="D26" s="291"/>
      <c r="E26" s="773"/>
      <c r="F26" s="773"/>
      <c r="G26" s="773"/>
      <c r="H26" s="773"/>
      <c r="I26" s="773"/>
      <c r="J26" s="774"/>
      <c r="K26" s="42"/>
      <c r="L26" s="712"/>
      <c r="M26" s="712"/>
    </row>
    <row r="27" spans="1:13" ht="18" outlineLevel="1" x14ac:dyDescent="0.25">
      <c r="A27" s="207" t="s">
        <v>120</v>
      </c>
      <c r="B27" s="284"/>
      <c r="C27" s="284"/>
      <c r="D27" s="284"/>
      <c r="E27" s="769"/>
      <c r="F27" s="769"/>
      <c r="G27" s="769"/>
      <c r="H27" s="769"/>
      <c r="I27" s="769"/>
      <c r="J27" s="769"/>
      <c r="K27" s="42"/>
    </row>
    <row r="28" spans="1:13" outlineLevel="1" x14ac:dyDescent="0.2">
      <c r="A28" s="92"/>
      <c r="B28" s="292"/>
      <c r="C28" s="292"/>
      <c r="D28" s="292"/>
      <c r="E28" s="775"/>
      <c r="F28" s="775"/>
      <c r="G28" s="775"/>
      <c r="H28" s="775"/>
      <c r="I28" s="775"/>
      <c r="J28" s="775"/>
      <c r="K28" s="42"/>
      <c r="L28" s="712"/>
      <c r="M28" s="712"/>
    </row>
    <row r="29" spans="1:13" s="64" customFormat="1" ht="14.25" outlineLevel="2" x14ac:dyDescent="0.2">
      <c r="A29" s="305" t="s">
        <v>119</v>
      </c>
      <c r="B29" s="284"/>
      <c r="C29" s="284"/>
      <c r="D29" s="284"/>
      <c r="E29" s="769"/>
      <c r="F29" s="769"/>
      <c r="G29" s="769"/>
      <c r="H29" s="769"/>
      <c r="I29" s="769"/>
      <c r="J29" s="769"/>
      <c r="K29" s="63"/>
      <c r="L29" s="63"/>
      <c r="M29" s="63"/>
    </row>
    <row r="30" spans="1:13" outlineLevel="2" x14ac:dyDescent="0.2">
      <c r="A30" s="61" t="s">
        <v>68</v>
      </c>
      <c r="B30" s="284"/>
      <c r="C30" s="284"/>
      <c r="D30" s="284"/>
      <c r="E30" s="769">
        <f ca="1">+'R7 ($2020)'!E8+'R7 ($2020)'!E19</f>
        <v>0</v>
      </c>
      <c r="F30" s="769">
        <f ca="1">+'R7 ($2020)'!F8+'R7 ($2020)'!F19</f>
        <v>0</v>
      </c>
      <c r="G30" s="769">
        <f ca="1">+'R7 ($2020)'!G8+'R7 ($2020)'!G19</f>
        <v>0</v>
      </c>
      <c r="H30" s="769">
        <f ca="1">+'R7 ($2020)'!H8+'R7 ($2020)'!H19</f>
        <v>0</v>
      </c>
      <c r="I30" s="769">
        <f ca="1">+'R7 ($2020)'!I8+'R7 ($2020)'!I19</f>
        <v>0</v>
      </c>
      <c r="J30" s="769"/>
      <c r="K30" s="42"/>
      <c r="L30" s="712"/>
      <c r="M30" s="712"/>
    </row>
    <row r="31" spans="1:13" outlineLevel="2" x14ac:dyDescent="0.2">
      <c r="A31" s="61" t="s">
        <v>69</v>
      </c>
      <c r="B31" s="284"/>
      <c r="C31" s="284"/>
      <c r="D31" s="284"/>
      <c r="E31" s="769">
        <f ca="1">+'R7 ($2020)'!E9+'R7 ($2020)'!E20</f>
        <v>0</v>
      </c>
      <c r="F31" s="769">
        <f ca="1">+'R7 ($2020)'!F9+'R7 ($2020)'!F20</f>
        <v>0</v>
      </c>
      <c r="G31" s="769">
        <f ca="1">+'R7 ($2020)'!G9+'R7 ($2020)'!G20</f>
        <v>0</v>
      </c>
      <c r="H31" s="769">
        <f ca="1">+'R7 ($2020)'!H9+'R7 ($2020)'!H20</f>
        <v>0</v>
      </c>
      <c r="I31" s="769">
        <f ca="1">+'R7 ($2020)'!I9+'R7 ($2020)'!I20</f>
        <v>0</v>
      </c>
      <c r="J31" s="769"/>
      <c r="K31" s="42"/>
      <c r="L31" s="712"/>
      <c r="M31" s="712"/>
    </row>
    <row r="32" spans="1:13" outlineLevel="2" x14ac:dyDescent="0.2">
      <c r="A32" s="61" t="s">
        <v>546</v>
      </c>
      <c r="B32" s="284"/>
      <c r="C32" s="284"/>
      <c r="D32" s="284"/>
      <c r="E32" s="769">
        <f ca="1">+'R7 ($2020)'!E10+'R7 ($2020)'!E21</f>
        <v>0</v>
      </c>
      <c r="F32" s="769">
        <f ca="1">+'R7 ($2020)'!F10+'R7 ($2020)'!F21</f>
        <v>0</v>
      </c>
      <c r="G32" s="769">
        <f ca="1">+'R7 ($2020)'!G10+'R7 ($2020)'!G21</f>
        <v>0</v>
      </c>
      <c r="H32" s="769">
        <f ca="1">+'R7 ($2020)'!H10+'R7 ($2020)'!H21</f>
        <v>0</v>
      </c>
      <c r="I32" s="769">
        <f ca="1">+'R7 ($2020)'!I10+'R7 ($2020)'!I21</f>
        <v>0</v>
      </c>
      <c r="J32" s="769"/>
      <c r="K32" s="42"/>
      <c r="L32" s="712"/>
      <c r="M32" s="712"/>
    </row>
    <row r="33" spans="1:13" outlineLevel="2" x14ac:dyDescent="0.2">
      <c r="A33" s="61" t="s">
        <v>547</v>
      </c>
      <c r="B33" s="284"/>
      <c r="C33" s="284"/>
      <c r="D33" s="284"/>
      <c r="E33" s="769">
        <f ca="1">+'R7 ($2020)'!E11+'R7 ($2020)'!E22</f>
        <v>0</v>
      </c>
      <c r="F33" s="769">
        <f ca="1">+'R7 ($2020)'!F11+'R7 ($2020)'!F22</f>
        <v>0</v>
      </c>
      <c r="G33" s="769">
        <f ca="1">+'R7 ($2020)'!G11+'R7 ($2020)'!G22</f>
        <v>0</v>
      </c>
      <c r="H33" s="769">
        <f ca="1">+'R7 ($2020)'!H11+'R7 ($2020)'!H22</f>
        <v>0</v>
      </c>
      <c r="I33" s="769">
        <f ca="1">+'R7 ($2020)'!I11+'R7 ($2020)'!I22</f>
        <v>0</v>
      </c>
      <c r="J33" s="769"/>
      <c r="K33" s="42"/>
      <c r="L33" s="712"/>
      <c r="M33" s="712"/>
    </row>
    <row r="34" spans="1:13" outlineLevel="2" x14ac:dyDescent="0.2">
      <c r="A34" s="61" t="s">
        <v>498</v>
      </c>
      <c r="B34" s="284"/>
      <c r="C34" s="284"/>
      <c r="D34" s="284"/>
      <c r="E34" s="769">
        <f ca="1">+'R7 ($2020)'!E12+'R7 ($2020)'!E23</f>
        <v>0</v>
      </c>
      <c r="F34" s="769">
        <f ca="1">+'R7 ($2020)'!F12+'R7 ($2020)'!F23</f>
        <v>0</v>
      </c>
      <c r="G34" s="769">
        <f ca="1">+'R7 ($2020)'!G12+'R7 ($2020)'!G23</f>
        <v>0</v>
      </c>
      <c r="H34" s="769">
        <f ca="1">+'R7 ($2020)'!H12+'R7 ($2020)'!H23</f>
        <v>0</v>
      </c>
      <c r="I34" s="769">
        <f ca="1">+'R7 ($2020)'!I12+'R7 ($2020)'!I23</f>
        <v>0</v>
      </c>
      <c r="J34" s="769"/>
      <c r="K34" s="42"/>
      <c r="L34" s="712"/>
      <c r="M34" s="712"/>
    </row>
    <row r="35" spans="1:13" outlineLevel="2" x14ac:dyDescent="0.2">
      <c r="A35" s="83" t="s">
        <v>70</v>
      </c>
      <c r="B35" s="284"/>
      <c r="C35" s="284"/>
      <c r="D35" s="284"/>
      <c r="E35" s="769">
        <f ca="1">+'R7 ($2020)'!E13+'R7 ($2020)'!E24</f>
        <v>294.13794685376627</v>
      </c>
      <c r="F35" s="769">
        <f ca="1">+'R7 ($2020)'!F13+'R7 ($2020)'!F24</f>
        <v>294.06518002708304</v>
      </c>
      <c r="G35" s="769">
        <f ca="1">+'R7 ($2020)'!G13+'R7 ($2020)'!G24</f>
        <v>295.05660541147375</v>
      </c>
      <c r="H35" s="769">
        <f ca="1">+'R7 ($2020)'!H13+'R7 ($2020)'!H24</f>
        <v>295.26558216626489</v>
      </c>
      <c r="I35" s="769">
        <f ca="1">+'R7 ($2020)'!I13+'R7 ($2020)'!I24</f>
        <v>295.55431371203559</v>
      </c>
      <c r="J35" s="769"/>
      <c r="K35" s="93"/>
      <c r="L35" s="712"/>
      <c r="M35" s="712"/>
    </row>
    <row r="36" spans="1:13" s="556" customFormat="1" x14ac:dyDescent="0.2">
      <c r="A36" s="94" t="s">
        <v>121</v>
      </c>
      <c r="B36" s="293"/>
      <c r="C36" s="293"/>
      <c r="D36" s="293"/>
      <c r="E36" s="776">
        <f t="shared" ref="E36:I36" ca="1" si="3">SUM(E30:E35)</f>
        <v>294.13794685376627</v>
      </c>
      <c r="F36" s="776">
        <f t="shared" ca="1" si="3"/>
        <v>294.06518002708304</v>
      </c>
      <c r="G36" s="776">
        <f t="shared" ca="1" si="3"/>
        <v>295.05660541147375</v>
      </c>
      <c r="H36" s="776">
        <f t="shared" ca="1" si="3"/>
        <v>295.26558216626489</v>
      </c>
      <c r="I36" s="776">
        <f t="shared" ca="1" si="3"/>
        <v>295.55431371203559</v>
      </c>
      <c r="J36" s="772">
        <f ca="1">SUM(E36:I36)</f>
        <v>1474.0796281706237</v>
      </c>
      <c r="K36" s="307">
        <f ca="1">+K80</f>
        <v>0</v>
      </c>
      <c r="M36" s="532"/>
    </row>
    <row r="37" spans="1:13" x14ac:dyDescent="0.2">
      <c r="A37" s="92"/>
      <c r="B37" s="95"/>
      <c r="C37" s="95"/>
      <c r="D37" s="95"/>
      <c r="E37" s="774"/>
      <c r="F37" s="774"/>
      <c r="G37" s="774"/>
      <c r="H37" s="774"/>
      <c r="I37" s="774"/>
      <c r="J37" s="774"/>
      <c r="K37" s="96"/>
      <c r="M37" s="712"/>
    </row>
    <row r="38" spans="1:13" outlineLevel="1" x14ac:dyDescent="0.2">
      <c r="A38" s="88"/>
      <c r="B38" s="89"/>
      <c r="C38" s="89"/>
      <c r="D38" s="89"/>
      <c r="E38" s="773"/>
      <c r="F38" s="773"/>
      <c r="G38" s="773"/>
      <c r="H38" s="773"/>
      <c r="I38" s="773"/>
      <c r="J38" s="774"/>
      <c r="L38" s="42"/>
      <c r="M38" s="712"/>
    </row>
    <row r="39" spans="1:13" ht="18" outlineLevel="1" x14ac:dyDescent="0.25">
      <c r="A39" s="207" t="s">
        <v>266</v>
      </c>
      <c r="B39" s="78"/>
      <c r="C39" s="78"/>
      <c r="D39" s="78"/>
      <c r="E39" s="769"/>
      <c r="F39" s="769"/>
      <c r="G39" s="769"/>
      <c r="H39" s="769"/>
      <c r="I39" s="769"/>
      <c r="J39" s="769"/>
      <c r="L39" s="42"/>
    </row>
    <row r="40" spans="1:13" ht="18" outlineLevel="1" x14ac:dyDescent="0.25">
      <c r="A40" s="77"/>
      <c r="B40" s="78"/>
      <c r="C40" s="78"/>
      <c r="D40" s="78"/>
      <c r="E40" s="769"/>
      <c r="F40" s="769"/>
      <c r="G40" s="769"/>
      <c r="H40" s="769"/>
      <c r="I40" s="769"/>
      <c r="J40" s="769"/>
      <c r="L40" s="42"/>
    </row>
    <row r="41" spans="1:13" s="616" customFormat="1" outlineLevel="1" x14ac:dyDescent="0.2">
      <c r="A41" s="305" t="s">
        <v>119</v>
      </c>
      <c r="B41" s="78"/>
      <c r="C41" s="78"/>
      <c r="D41" s="78"/>
      <c r="E41" s="769"/>
      <c r="F41" s="769"/>
      <c r="G41" s="769"/>
      <c r="H41" s="769"/>
      <c r="I41" s="769"/>
      <c r="J41" s="769"/>
      <c r="L41" s="606"/>
      <c r="M41" s="606"/>
    </row>
    <row r="42" spans="1:13" s="64" customFormat="1" ht="14.25" outlineLevel="1" x14ac:dyDescent="0.2">
      <c r="A42" s="61" t="s">
        <v>68</v>
      </c>
      <c r="B42" s="82"/>
      <c r="C42" s="284"/>
      <c r="D42" s="284"/>
      <c r="E42" s="769">
        <f ca="1">'R2 ($2020)'!E42+'R3 ($2020)'!E42</f>
        <v>0</v>
      </c>
      <c r="F42" s="769">
        <f ca="1">'R2 ($2020)'!F42+'R3 ($2020)'!F42</f>
        <v>0</v>
      </c>
      <c r="G42" s="769">
        <f ca="1">'R2 ($2020)'!G42+'R3 ($2020)'!G42</f>
        <v>0</v>
      </c>
      <c r="H42" s="769">
        <f ca="1">'R2 ($2020)'!H42+'R3 ($2020)'!H42</f>
        <v>0</v>
      </c>
      <c r="I42" s="769">
        <f ca="1">'R2 ($2020)'!I42+'R3 ($2020)'!I42</f>
        <v>0</v>
      </c>
      <c r="J42" s="769"/>
      <c r="L42" s="63"/>
      <c r="M42" s="63"/>
    </row>
    <row r="43" spans="1:13" outlineLevel="1" x14ac:dyDescent="0.2">
      <c r="A43" s="61" t="s">
        <v>69</v>
      </c>
      <c r="B43" s="82"/>
      <c r="C43" s="284"/>
      <c r="D43" s="284"/>
      <c r="E43" s="769">
        <f ca="1">'R2 ($2020)'!E43+'R3 ($2020)'!E43</f>
        <v>0</v>
      </c>
      <c r="F43" s="769">
        <f ca="1">'R2 ($2020)'!F43+'R3 ($2020)'!F43</f>
        <v>0</v>
      </c>
      <c r="G43" s="769">
        <f ca="1">'R2 ($2020)'!G43+'R3 ($2020)'!G43</f>
        <v>0</v>
      </c>
      <c r="H43" s="769">
        <f ca="1">'R2 ($2020)'!H43+'R3 ($2020)'!H43</f>
        <v>0</v>
      </c>
      <c r="I43" s="769">
        <f ca="1">'R2 ($2020)'!I43+'R3 ($2020)'!I43</f>
        <v>0</v>
      </c>
      <c r="J43" s="769"/>
      <c r="L43" s="42"/>
      <c r="M43" s="712"/>
    </row>
    <row r="44" spans="1:13" outlineLevel="1" x14ac:dyDescent="0.2">
      <c r="A44" s="61" t="s">
        <v>546</v>
      </c>
      <c r="B44" s="82"/>
      <c r="C44" s="284"/>
      <c r="D44" s="284"/>
      <c r="E44" s="769">
        <f ca="1">'R2 ($2020)'!E44+'R3 ($2020)'!E44</f>
        <v>0</v>
      </c>
      <c r="F44" s="769">
        <f ca="1">'R2 ($2020)'!F44+'R3 ($2020)'!F44</f>
        <v>0</v>
      </c>
      <c r="G44" s="769">
        <f ca="1">'R2 ($2020)'!G44+'R3 ($2020)'!G44</f>
        <v>0</v>
      </c>
      <c r="H44" s="769">
        <f ca="1">'R2 ($2020)'!H44+'R3 ($2020)'!H44</f>
        <v>0</v>
      </c>
      <c r="I44" s="769">
        <f ca="1">'R2 ($2020)'!I44+'R3 ($2020)'!I44</f>
        <v>0</v>
      </c>
      <c r="J44" s="769"/>
      <c r="L44" s="42"/>
      <c r="M44" s="712"/>
    </row>
    <row r="45" spans="1:13" outlineLevel="1" x14ac:dyDescent="0.2">
      <c r="A45" s="61" t="s">
        <v>547</v>
      </c>
      <c r="B45" s="82"/>
      <c r="C45" s="284"/>
      <c r="D45" s="284"/>
      <c r="E45" s="769">
        <f ca="1">'R2 ($2020)'!E45+'R3 ($2020)'!E45</f>
        <v>0</v>
      </c>
      <c r="F45" s="769">
        <f ca="1">'R2 ($2020)'!F45+'R3 ($2020)'!F45</f>
        <v>0</v>
      </c>
      <c r="G45" s="769">
        <f ca="1">'R2 ($2020)'!G45+'R3 ($2020)'!G45</f>
        <v>0</v>
      </c>
      <c r="H45" s="769">
        <f ca="1">'R2 ($2020)'!H45+'R3 ($2020)'!H45</f>
        <v>0</v>
      </c>
      <c r="I45" s="769">
        <f ca="1">'R2 ($2020)'!I45+'R3 ($2020)'!I45</f>
        <v>0</v>
      </c>
      <c r="J45" s="769"/>
      <c r="L45" s="42"/>
      <c r="M45" s="712"/>
    </row>
    <row r="46" spans="1:13" outlineLevel="1" x14ac:dyDescent="0.2">
      <c r="A46" s="61" t="s">
        <v>498</v>
      </c>
      <c r="B46" s="82"/>
      <c r="C46" s="284"/>
      <c r="D46" s="284"/>
      <c r="E46" s="769">
        <f ca="1">'R2 ($2020)'!E46+'R3 ($2020)'!E46</f>
        <v>0</v>
      </c>
      <c r="F46" s="769">
        <f ca="1">'R2 ($2020)'!F46+'R3 ($2020)'!F46</f>
        <v>0</v>
      </c>
      <c r="G46" s="769">
        <f ca="1">'R2 ($2020)'!G46+'R3 ($2020)'!G46</f>
        <v>0</v>
      </c>
      <c r="H46" s="769">
        <f ca="1">'R2 ($2020)'!H46+'R3 ($2020)'!H46</f>
        <v>0</v>
      </c>
      <c r="I46" s="769">
        <f ca="1">'R2 ($2020)'!I46+'R3 ($2020)'!I46</f>
        <v>0</v>
      </c>
      <c r="J46" s="769"/>
      <c r="L46" s="42"/>
      <c r="M46" s="712"/>
    </row>
    <row r="47" spans="1:13" outlineLevel="1" x14ac:dyDescent="0.2">
      <c r="A47" s="83" t="s">
        <v>70</v>
      </c>
      <c r="B47" s="82"/>
      <c r="C47" s="284"/>
      <c r="D47" s="284"/>
      <c r="E47" s="769">
        <f ca="1">'R2 ($2020)'!E47+'R3 ($2020)'!E47</f>
        <v>2.4292616476275639</v>
      </c>
      <c r="F47" s="769">
        <f ca="1">'R2 ($2020)'!F47+'R3 ($2020)'!F47</f>
        <v>4.5099976746094628</v>
      </c>
      <c r="G47" s="769">
        <f ca="1">'R2 ($2020)'!G47+'R3 ($2020)'!G47</f>
        <v>6.207062584076029</v>
      </c>
      <c r="H47" s="769">
        <f ca="1">'R2 ($2020)'!H47+'R3 ($2020)'!H47</f>
        <v>7.8974103895134506</v>
      </c>
      <c r="I47" s="769">
        <f ca="1">'R2 ($2020)'!I47+'R3 ($2020)'!I47</f>
        <v>9.5771860217516185</v>
      </c>
      <c r="J47" s="769"/>
      <c r="L47" s="42"/>
      <c r="M47" s="712"/>
    </row>
    <row r="48" spans="1:13" s="556" customFormat="1" x14ac:dyDescent="0.2">
      <c r="A48" s="94" t="s">
        <v>74</v>
      </c>
      <c r="B48" s="293"/>
      <c r="C48" s="293"/>
      <c r="D48" s="293"/>
      <c r="E48" s="799">
        <f t="shared" ref="E48:I48" ca="1" si="4">SUM(E42:E47)</f>
        <v>2.4292616476275639</v>
      </c>
      <c r="F48" s="799">
        <f t="shared" ca="1" si="4"/>
        <v>4.5099976746094628</v>
      </c>
      <c r="G48" s="799">
        <f t="shared" ca="1" si="4"/>
        <v>6.207062584076029</v>
      </c>
      <c r="H48" s="799">
        <f t="shared" ca="1" si="4"/>
        <v>7.8974103895134506</v>
      </c>
      <c r="I48" s="799">
        <f t="shared" ca="1" si="4"/>
        <v>9.5771860217516185</v>
      </c>
      <c r="J48" s="826">
        <f ca="1">SUM(E48:I48)</f>
        <v>30.620918317578123</v>
      </c>
      <c r="K48" s="307">
        <f ca="1">+K81</f>
        <v>0</v>
      </c>
      <c r="M48" s="532"/>
    </row>
    <row r="49" spans="1:13" outlineLevel="1" x14ac:dyDescent="0.2">
      <c r="A49" s="88"/>
      <c r="B49" s="89"/>
      <c r="C49" s="89"/>
      <c r="D49" s="89"/>
      <c r="E49" s="830"/>
      <c r="F49" s="830"/>
      <c r="G49" s="830"/>
      <c r="H49" s="830"/>
      <c r="I49" s="830"/>
      <c r="J49" s="831"/>
      <c r="L49" s="42"/>
      <c r="M49" s="712"/>
    </row>
    <row r="50" spans="1:13" ht="18" outlineLevel="1" x14ac:dyDescent="0.25">
      <c r="A50" s="207" t="s">
        <v>267</v>
      </c>
      <c r="B50" s="78"/>
      <c r="C50" s="78"/>
      <c r="D50" s="78"/>
      <c r="E50" s="829"/>
      <c r="F50" s="829"/>
      <c r="G50" s="829"/>
      <c r="H50" s="829"/>
      <c r="I50" s="829"/>
      <c r="J50" s="832"/>
      <c r="L50" s="42"/>
    </row>
    <row r="51" spans="1:13" ht="18" outlineLevel="1" x14ac:dyDescent="0.25">
      <c r="A51" s="77"/>
      <c r="B51" s="78"/>
      <c r="C51" s="78"/>
      <c r="D51" s="78"/>
      <c r="E51" s="769"/>
      <c r="F51" s="769"/>
      <c r="G51" s="769"/>
      <c r="H51" s="769"/>
      <c r="I51" s="769"/>
      <c r="J51" s="832"/>
      <c r="L51" s="42"/>
    </row>
    <row r="52" spans="1:13" s="616" customFormat="1" outlineLevel="1" x14ac:dyDescent="0.2">
      <c r="A52" s="305" t="s">
        <v>119</v>
      </c>
      <c r="B52" s="78"/>
      <c r="C52" s="78"/>
      <c r="D52" s="78"/>
      <c r="E52" s="769"/>
      <c r="F52" s="769"/>
      <c r="G52" s="769"/>
      <c r="H52" s="769"/>
      <c r="I52" s="769"/>
      <c r="J52" s="832"/>
      <c r="L52" s="606"/>
      <c r="M52" s="606"/>
    </row>
    <row r="53" spans="1:13" s="64" customFormat="1" ht="14.25" outlineLevel="1" x14ac:dyDescent="0.2">
      <c r="A53" s="61" t="s">
        <v>68</v>
      </c>
      <c r="B53" s="284"/>
      <c r="C53" s="284"/>
      <c r="D53" s="284"/>
      <c r="E53" s="769">
        <f ca="1">'R2 ($2020)'!E53+'R3 ($2020)'!E53</f>
        <v>0</v>
      </c>
      <c r="F53" s="769">
        <f ca="1">'R2 ($2020)'!F53+'R3 ($2020)'!F53</f>
        <v>0</v>
      </c>
      <c r="G53" s="769">
        <f ca="1">'R2 ($2020)'!G53+'R3 ($2020)'!G53</f>
        <v>0</v>
      </c>
      <c r="H53" s="769">
        <f ca="1">'R2 ($2020)'!H53+'R3 ($2020)'!H53</f>
        <v>0</v>
      </c>
      <c r="I53" s="769">
        <f ca="1">'R2 ($2020)'!I53+'R3 ($2020)'!I53</f>
        <v>0</v>
      </c>
      <c r="J53" s="832"/>
      <c r="L53" s="63"/>
      <c r="M53" s="63"/>
    </row>
    <row r="54" spans="1:13" outlineLevel="1" x14ac:dyDescent="0.2">
      <c r="A54" s="61" t="s">
        <v>69</v>
      </c>
      <c r="B54" s="284"/>
      <c r="C54" s="284"/>
      <c r="D54" s="284"/>
      <c r="E54" s="769">
        <f ca="1">'R2 ($2020)'!E54+'R3 ($2020)'!E54</f>
        <v>0</v>
      </c>
      <c r="F54" s="769">
        <f ca="1">'R2 ($2020)'!F54+'R3 ($2020)'!F54</f>
        <v>0</v>
      </c>
      <c r="G54" s="769">
        <f ca="1">'R2 ($2020)'!G54+'R3 ($2020)'!G54</f>
        <v>0</v>
      </c>
      <c r="H54" s="769">
        <f ca="1">'R2 ($2020)'!H54+'R3 ($2020)'!H54</f>
        <v>0</v>
      </c>
      <c r="I54" s="769">
        <f ca="1">'R2 ($2020)'!I54+'R3 ($2020)'!I54</f>
        <v>0</v>
      </c>
      <c r="J54" s="832"/>
      <c r="L54" s="42"/>
      <c r="M54" s="712"/>
    </row>
    <row r="55" spans="1:13" outlineLevel="1" x14ac:dyDescent="0.2">
      <c r="A55" s="61" t="s">
        <v>546</v>
      </c>
      <c r="B55" s="284"/>
      <c r="C55" s="284"/>
      <c r="D55" s="284"/>
      <c r="E55" s="769">
        <f ca="1">'R2 ($2020)'!E55+'R3 ($2020)'!E55</f>
        <v>0</v>
      </c>
      <c r="F55" s="769">
        <f ca="1">'R2 ($2020)'!F55+'R3 ($2020)'!F55</f>
        <v>0</v>
      </c>
      <c r="G55" s="769">
        <f ca="1">'R2 ($2020)'!G55+'R3 ($2020)'!G55</f>
        <v>0</v>
      </c>
      <c r="H55" s="769">
        <f ca="1">'R2 ($2020)'!H55+'R3 ($2020)'!H55</f>
        <v>0</v>
      </c>
      <c r="I55" s="769">
        <f ca="1">'R2 ($2020)'!I55+'R3 ($2020)'!I55</f>
        <v>0</v>
      </c>
      <c r="J55" s="832"/>
      <c r="L55" s="42"/>
      <c r="M55" s="712"/>
    </row>
    <row r="56" spans="1:13" outlineLevel="1" x14ac:dyDescent="0.2">
      <c r="A56" s="61" t="s">
        <v>547</v>
      </c>
      <c r="B56" s="284"/>
      <c r="C56" s="284"/>
      <c r="D56" s="284"/>
      <c r="E56" s="769">
        <f ca="1">'R2 ($2020)'!E56+'R3 ($2020)'!E56</f>
        <v>0</v>
      </c>
      <c r="F56" s="769">
        <f ca="1">'R2 ($2020)'!F56+'R3 ($2020)'!F56</f>
        <v>0</v>
      </c>
      <c r="G56" s="769">
        <f ca="1">'R2 ($2020)'!G56+'R3 ($2020)'!G56</f>
        <v>0</v>
      </c>
      <c r="H56" s="769">
        <f ca="1">'R2 ($2020)'!H56+'R3 ($2020)'!H56</f>
        <v>0</v>
      </c>
      <c r="I56" s="769">
        <f ca="1">'R2 ($2020)'!I56+'R3 ($2020)'!I56</f>
        <v>0</v>
      </c>
      <c r="J56" s="832"/>
      <c r="L56" s="42"/>
      <c r="M56" s="712"/>
    </row>
    <row r="57" spans="1:13" outlineLevel="1" x14ac:dyDescent="0.2">
      <c r="A57" s="61" t="s">
        <v>498</v>
      </c>
      <c r="B57" s="284"/>
      <c r="C57" s="284"/>
      <c r="D57" s="284"/>
      <c r="E57" s="769">
        <f ca="1">'R2 ($2020)'!E57+'R3 ($2020)'!E57</f>
        <v>0</v>
      </c>
      <c r="F57" s="769">
        <f ca="1">'R2 ($2020)'!F57+'R3 ($2020)'!F57</f>
        <v>0</v>
      </c>
      <c r="G57" s="769">
        <f ca="1">'R2 ($2020)'!G57+'R3 ($2020)'!G57</f>
        <v>0</v>
      </c>
      <c r="H57" s="769">
        <f ca="1">'R2 ($2020)'!H57+'R3 ($2020)'!H57</f>
        <v>0</v>
      </c>
      <c r="I57" s="769">
        <f ca="1">'R2 ($2020)'!I57+'R3 ($2020)'!I57</f>
        <v>0</v>
      </c>
      <c r="J57" s="832"/>
      <c r="L57" s="42"/>
      <c r="M57" s="712"/>
    </row>
    <row r="58" spans="1:13" outlineLevel="1" x14ac:dyDescent="0.2">
      <c r="A58" s="83" t="s">
        <v>70</v>
      </c>
      <c r="B58" s="285"/>
      <c r="C58" s="285"/>
      <c r="D58" s="285"/>
      <c r="E58" s="769">
        <f ca="1">'R2 ($2020)'!E58+'R3 ($2020)'!E58</f>
        <v>1.3097735550172223</v>
      </c>
      <c r="F58" s="769">
        <f ca="1">'R2 ($2020)'!F58+'R3 ($2020)'!F58</f>
        <v>3.1318054013256043</v>
      </c>
      <c r="G58" s="769">
        <f ca="1">'R2 ($2020)'!G58+'R3 ($2020)'!G58</f>
        <v>5.2342749345530901</v>
      </c>
      <c r="H58" s="769">
        <f ca="1">'R2 ($2020)'!H58+'R3 ($2020)'!H58</f>
        <v>7.1660790227947322</v>
      </c>
      <c r="I58" s="769">
        <f ca="1">'R2 ($2020)'!I58+'R3 ($2020)'!I58</f>
        <v>8.9071886573672856</v>
      </c>
      <c r="J58" s="832"/>
      <c r="L58" s="42"/>
      <c r="M58" s="712"/>
    </row>
    <row r="59" spans="1:13" s="556" customFormat="1" x14ac:dyDescent="0.2">
      <c r="A59" s="97" t="s">
        <v>73</v>
      </c>
      <c r="B59" s="294"/>
      <c r="C59" s="294"/>
      <c r="D59" s="294"/>
      <c r="E59" s="833">
        <f t="shared" ref="E59:I59" ca="1" si="5">SUM(E53:E58)</f>
        <v>1.3097735550172223</v>
      </c>
      <c r="F59" s="833">
        <f t="shared" ca="1" si="5"/>
        <v>3.1318054013256043</v>
      </c>
      <c r="G59" s="833">
        <f t="shared" ca="1" si="5"/>
        <v>5.2342749345530901</v>
      </c>
      <c r="H59" s="833">
        <f t="shared" ca="1" si="5"/>
        <v>7.1660790227947322</v>
      </c>
      <c r="I59" s="834">
        <f t="shared" ca="1" si="5"/>
        <v>8.9071886573672856</v>
      </c>
      <c r="J59" s="826">
        <f ca="1">SUM(E59:I59)</f>
        <v>25.749121571057934</v>
      </c>
      <c r="K59" s="307">
        <f ca="1">+K82</f>
        <v>0</v>
      </c>
      <c r="M59" s="532"/>
    </row>
    <row r="60" spans="1:13" outlineLevel="1" x14ac:dyDescent="0.2">
      <c r="A60" s="88"/>
      <c r="B60" s="89"/>
      <c r="C60" s="89"/>
      <c r="D60" s="89"/>
      <c r="E60" s="773"/>
      <c r="F60" s="773"/>
      <c r="G60" s="773"/>
      <c r="H60" s="773"/>
      <c r="I60" s="773"/>
      <c r="J60" s="774"/>
      <c r="L60" s="42"/>
      <c r="M60" s="712"/>
    </row>
    <row r="61" spans="1:13" ht="18" outlineLevel="1" x14ac:dyDescent="0.25">
      <c r="A61" s="207" t="s">
        <v>122</v>
      </c>
      <c r="B61" s="619"/>
      <c r="C61" s="619"/>
      <c r="D61" s="619"/>
      <c r="E61" s="777" t="str">
        <f>'Ref-1'!Q39</f>
        <v>2020/21</v>
      </c>
      <c r="F61" s="777" t="str">
        <f>'Ref-1'!R39</f>
        <v>2021/22</v>
      </c>
      <c r="G61" s="777" t="str">
        <f>'Ref-1'!S39</f>
        <v>2022/23</v>
      </c>
      <c r="H61" s="777" t="str">
        <f>'Ref-1'!T39</f>
        <v>2023/24</v>
      </c>
      <c r="I61" s="777" t="str">
        <f>'Ref-1'!U39</f>
        <v>2024/25</v>
      </c>
      <c r="J61" s="777"/>
      <c r="K61" s="98"/>
      <c r="L61" s="42"/>
    </row>
    <row r="62" spans="1:13" ht="18" outlineLevel="1" x14ac:dyDescent="0.25">
      <c r="A62" s="207"/>
      <c r="B62" s="76"/>
      <c r="C62" s="76"/>
      <c r="D62" s="76"/>
      <c r="E62" s="775"/>
      <c r="F62" s="775"/>
      <c r="G62" s="775"/>
      <c r="H62" s="775"/>
      <c r="I62" s="775"/>
      <c r="J62" s="775"/>
      <c r="K62" s="98"/>
      <c r="L62" s="42"/>
    </row>
    <row r="63" spans="1:13" outlineLevel="1" x14ac:dyDescent="0.2">
      <c r="A63" s="305" t="s">
        <v>119</v>
      </c>
      <c r="B63" s="76"/>
      <c r="C63" s="76"/>
      <c r="D63" s="76"/>
      <c r="E63" s="775"/>
      <c r="F63" s="775"/>
      <c r="G63" s="775"/>
      <c r="H63" s="775"/>
      <c r="I63" s="775"/>
      <c r="J63" s="775"/>
      <c r="L63" s="42"/>
    </row>
    <row r="64" spans="1:13" outlineLevel="1" x14ac:dyDescent="0.2">
      <c r="A64" s="61" t="s">
        <v>68</v>
      </c>
      <c r="B64" s="284"/>
      <c r="C64" s="284"/>
      <c r="D64" s="284"/>
      <c r="E64" s="769">
        <f t="shared" ref="E64:I69" ca="1" si="6">+E42+E30+E53</f>
        <v>0</v>
      </c>
      <c r="F64" s="769">
        <f t="shared" ca="1" si="6"/>
        <v>0</v>
      </c>
      <c r="G64" s="769">
        <f t="shared" ca="1" si="6"/>
        <v>0</v>
      </c>
      <c r="H64" s="769">
        <f t="shared" ca="1" si="6"/>
        <v>0</v>
      </c>
      <c r="I64" s="769">
        <f t="shared" ca="1" si="6"/>
        <v>0</v>
      </c>
      <c r="J64" s="769"/>
      <c r="L64" s="42"/>
    </row>
    <row r="65" spans="1:12" outlineLevel="1" x14ac:dyDescent="0.2">
      <c r="A65" s="61" t="s">
        <v>69</v>
      </c>
      <c r="B65" s="284"/>
      <c r="C65" s="284"/>
      <c r="D65" s="284"/>
      <c r="E65" s="769">
        <f t="shared" ca="1" si="6"/>
        <v>0</v>
      </c>
      <c r="F65" s="769">
        <f t="shared" ca="1" si="6"/>
        <v>0</v>
      </c>
      <c r="G65" s="769">
        <f t="shared" ca="1" si="6"/>
        <v>0</v>
      </c>
      <c r="H65" s="769">
        <f t="shared" ca="1" si="6"/>
        <v>0</v>
      </c>
      <c r="I65" s="769">
        <f t="shared" ca="1" si="6"/>
        <v>0</v>
      </c>
      <c r="J65" s="769"/>
      <c r="L65" s="42"/>
    </row>
    <row r="66" spans="1:12" outlineLevel="1" x14ac:dyDescent="0.2">
      <c r="A66" s="61" t="s">
        <v>546</v>
      </c>
      <c r="B66" s="284"/>
      <c r="C66" s="284"/>
      <c r="D66" s="284"/>
      <c r="E66" s="769">
        <f t="shared" ca="1" si="6"/>
        <v>0</v>
      </c>
      <c r="F66" s="769">
        <f t="shared" ca="1" si="6"/>
        <v>0</v>
      </c>
      <c r="G66" s="769">
        <f t="shared" ca="1" si="6"/>
        <v>0</v>
      </c>
      <c r="H66" s="769">
        <f t="shared" ca="1" si="6"/>
        <v>0</v>
      </c>
      <c r="I66" s="769">
        <f t="shared" ca="1" si="6"/>
        <v>0</v>
      </c>
      <c r="J66" s="769"/>
      <c r="L66" s="42"/>
    </row>
    <row r="67" spans="1:12" outlineLevel="1" x14ac:dyDescent="0.2">
      <c r="A67" s="61" t="s">
        <v>547</v>
      </c>
      <c r="B67" s="284"/>
      <c r="C67" s="284"/>
      <c r="D67" s="284"/>
      <c r="E67" s="769">
        <f t="shared" ca="1" si="6"/>
        <v>0</v>
      </c>
      <c r="F67" s="769">
        <f t="shared" ca="1" si="6"/>
        <v>0</v>
      </c>
      <c r="G67" s="769">
        <f t="shared" ca="1" si="6"/>
        <v>0</v>
      </c>
      <c r="H67" s="769">
        <f t="shared" ca="1" si="6"/>
        <v>0</v>
      </c>
      <c r="I67" s="769">
        <f t="shared" ca="1" si="6"/>
        <v>0</v>
      </c>
      <c r="J67" s="769"/>
      <c r="L67" s="42"/>
    </row>
    <row r="68" spans="1:12" outlineLevel="1" x14ac:dyDescent="0.2">
      <c r="A68" s="61" t="s">
        <v>498</v>
      </c>
      <c r="B68" s="284"/>
      <c r="C68" s="284"/>
      <c r="D68" s="284"/>
      <c r="E68" s="769">
        <f t="shared" ca="1" si="6"/>
        <v>0</v>
      </c>
      <c r="F68" s="769">
        <f t="shared" ca="1" si="6"/>
        <v>0</v>
      </c>
      <c r="G68" s="769">
        <f t="shared" ca="1" si="6"/>
        <v>0</v>
      </c>
      <c r="H68" s="769">
        <f t="shared" ca="1" si="6"/>
        <v>0</v>
      </c>
      <c r="I68" s="769">
        <f t="shared" ca="1" si="6"/>
        <v>0</v>
      </c>
      <c r="J68" s="769"/>
      <c r="L68" s="42"/>
    </row>
    <row r="69" spans="1:12" outlineLevel="1" x14ac:dyDescent="0.2">
      <c r="A69" s="83" t="s">
        <v>70</v>
      </c>
      <c r="B69" s="284"/>
      <c r="C69" s="284"/>
      <c r="D69" s="284"/>
      <c r="E69" s="769">
        <f t="shared" ca="1" si="6"/>
        <v>297.87698205641107</v>
      </c>
      <c r="F69" s="769">
        <f t="shared" ca="1" si="6"/>
        <v>301.7069831030181</v>
      </c>
      <c r="G69" s="769">
        <f t="shared" ca="1" si="6"/>
        <v>306.49794293010285</v>
      </c>
      <c r="H69" s="769">
        <f t="shared" ca="1" si="6"/>
        <v>310.32907157857306</v>
      </c>
      <c r="I69" s="769">
        <f t="shared" ca="1" si="6"/>
        <v>314.03868839115449</v>
      </c>
      <c r="J69" s="769"/>
      <c r="L69" s="42"/>
    </row>
    <row r="70" spans="1:12" x14ac:dyDescent="0.2">
      <c r="A70" s="99" t="s">
        <v>122</v>
      </c>
      <c r="B70" s="294"/>
      <c r="C70" s="294"/>
      <c r="D70" s="294"/>
      <c r="E70" s="825">
        <f t="shared" ref="E70:I70" ca="1" si="7">SUM(E64:E69)</f>
        <v>297.87698205641107</v>
      </c>
      <c r="F70" s="825">
        <f t="shared" ca="1" si="7"/>
        <v>301.7069831030181</v>
      </c>
      <c r="G70" s="825">
        <f t="shared" ca="1" si="7"/>
        <v>306.49794293010285</v>
      </c>
      <c r="H70" s="825">
        <f t="shared" ca="1" si="7"/>
        <v>310.32907157857306</v>
      </c>
      <c r="I70" s="825">
        <f t="shared" ca="1" si="7"/>
        <v>314.03868839115449</v>
      </c>
      <c r="J70" s="826">
        <f ca="1">SUM(E70:I70)</f>
        <v>1530.4496680592597</v>
      </c>
      <c r="K70" s="307">
        <f ca="1">+K83</f>
        <v>0</v>
      </c>
      <c r="L70" s="42"/>
    </row>
    <row r="71" spans="1:12" ht="18" x14ac:dyDescent="0.25">
      <c r="A71" s="77"/>
      <c r="B71" s="76"/>
      <c r="C71" s="76"/>
      <c r="D71" s="76"/>
      <c r="E71" s="76"/>
      <c r="F71" s="76"/>
      <c r="G71" s="76"/>
      <c r="H71" s="76"/>
      <c r="I71" s="76"/>
      <c r="J71" s="76"/>
      <c r="L71" s="42"/>
    </row>
    <row r="74" spans="1:12" x14ac:dyDescent="0.2">
      <c r="A74" s="306" t="s">
        <v>261</v>
      </c>
      <c r="B74" s="540"/>
      <c r="C74" s="540"/>
      <c r="D74" s="540"/>
      <c r="E74" s="540"/>
      <c r="F74" s="540"/>
      <c r="G74" s="540"/>
      <c r="H74" s="540"/>
      <c r="I74" s="540"/>
      <c r="J74" s="540"/>
    </row>
    <row r="75" spans="1:12" x14ac:dyDescent="0.2">
      <c r="A75" s="306"/>
      <c r="B75" s="540"/>
      <c r="C75" s="540"/>
      <c r="D75" s="540"/>
      <c r="E75" s="540"/>
      <c r="F75" s="540"/>
      <c r="G75" s="540"/>
      <c r="H75" s="540"/>
      <c r="I75" s="540"/>
      <c r="J75" s="540"/>
    </row>
    <row r="76" spans="1:12" x14ac:dyDescent="0.2">
      <c r="A76" s="616" t="s">
        <v>262</v>
      </c>
    </row>
    <row r="78" spans="1:12" x14ac:dyDescent="0.2">
      <c r="A78" s="305" t="s">
        <v>263</v>
      </c>
      <c r="E78" s="285">
        <f ca="1">'R2 ($2020)'!E14+'R3 ($2020)'!E14-'R7 ($2020)'!E14</f>
        <v>0</v>
      </c>
      <c r="F78" s="285">
        <f ca="1">'R2 ($2020)'!F14+'R3 ($2020)'!F14-'R7 ($2020)'!F14</f>
        <v>0</v>
      </c>
      <c r="G78" s="285">
        <f ca="1">'R2 ($2020)'!G14+'R3 ($2020)'!G14-'R7 ($2020)'!G14</f>
        <v>0</v>
      </c>
      <c r="H78" s="285">
        <f ca="1">'R2 ($2020)'!H14+'R3 ($2020)'!H14-'R7 ($2020)'!H14</f>
        <v>0</v>
      </c>
      <c r="I78" s="285">
        <f ca="1">'R2 ($2020)'!I14+'R3 ($2020)'!I14-'R7 ($2020)'!I14</f>
        <v>0</v>
      </c>
      <c r="J78" s="285"/>
      <c r="K78" s="285">
        <f t="shared" ref="K78:K83" ca="1" si="8">SUM(B78:I78)</f>
        <v>0</v>
      </c>
    </row>
    <row r="79" spans="1:12" x14ac:dyDescent="0.2">
      <c r="A79" s="305" t="s">
        <v>264</v>
      </c>
      <c r="E79" s="285">
        <f>'R2 ($2020)'!E25+'R3 ($2020)'!E25-'R7 ($2020)'!E25</f>
        <v>0</v>
      </c>
      <c r="F79" s="285">
        <f>'R2 ($2020)'!F25+'R3 ($2020)'!F25-'R7 ($2020)'!F25</f>
        <v>0</v>
      </c>
      <c r="G79" s="285">
        <f>'R2 ($2020)'!G25+'R3 ($2020)'!G25-'R7 ($2020)'!G25</f>
        <v>0</v>
      </c>
      <c r="H79" s="285">
        <f>'R2 ($2020)'!H25+'R3 ($2020)'!H25-'R7 ($2020)'!H25</f>
        <v>0</v>
      </c>
      <c r="I79" s="285">
        <f>'R2 ($2020)'!I25+'R3 ($2020)'!I25-'R7 ($2020)'!I25</f>
        <v>0</v>
      </c>
      <c r="J79" s="285"/>
      <c r="K79" s="285">
        <f t="shared" si="8"/>
        <v>0</v>
      </c>
    </row>
    <row r="80" spans="1:12" x14ac:dyDescent="0.2">
      <c r="A80" s="305" t="s">
        <v>265</v>
      </c>
      <c r="E80" s="285">
        <f ca="1">'R2 ($2020)'!E36+'R3 ($2020)'!E36-'R7 ($2020)'!E36</f>
        <v>0</v>
      </c>
      <c r="F80" s="285">
        <f ca="1">'R2 ($2020)'!F36+'R3 ($2020)'!F36-'R7 ($2020)'!F36</f>
        <v>0</v>
      </c>
      <c r="G80" s="285">
        <f ca="1">'R2 ($2020)'!G36+'R3 ($2020)'!G36-'R7 ($2020)'!G36</f>
        <v>0</v>
      </c>
      <c r="H80" s="285">
        <f ca="1">'R2 ($2020)'!H36+'R3 ($2020)'!H36-'R7 ($2020)'!H36</f>
        <v>0</v>
      </c>
      <c r="I80" s="285">
        <f ca="1">'R2 ($2020)'!I36+'R3 ($2020)'!I36-'R7 ($2020)'!I36</f>
        <v>0</v>
      </c>
      <c r="J80" s="285"/>
      <c r="K80" s="285">
        <f t="shared" ca="1" si="8"/>
        <v>0</v>
      </c>
    </row>
    <row r="81" spans="1:12" x14ac:dyDescent="0.2">
      <c r="A81" s="305" t="s">
        <v>266</v>
      </c>
      <c r="E81" s="285">
        <f ca="1">'R2 ($2020)'!E48+'R3 ($2020)'!E48-'R7 ($2020)'!E48</f>
        <v>0</v>
      </c>
      <c r="F81" s="285">
        <f ca="1">'R2 ($2020)'!F48+'R3 ($2020)'!F48-'R7 ($2020)'!F48</f>
        <v>0</v>
      </c>
      <c r="G81" s="285">
        <f ca="1">'R2 ($2020)'!G48+'R3 ($2020)'!G48-'R7 ($2020)'!G48</f>
        <v>0</v>
      </c>
      <c r="H81" s="285">
        <f ca="1">'R2 ($2020)'!H48+'R3 ($2020)'!H48-'R7 ($2020)'!H48</f>
        <v>0</v>
      </c>
      <c r="I81" s="285">
        <f ca="1">'R2 ($2020)'!I48+'R3 ($2020)'!I48-'R7 ($2020)'!I48</f>
        <v>0</v>
      </c>
      <c r="J81" s="285"/>
      <c r="K81" s="285">
        <f t="shared" ca="1" si="8"/>
        <v>0</v>
      </c>
    </row>
    <row r="82" spans="1:12" x14ac:dyDescent="0.2">
      <c r="A82" s="305" t="s">
        <v>267</v>
      </c>
      <c r="E82" s="285">
        <f ca="1">'R2 ($2020)'!E59+'R3 ($2020)'!E59-'R7 ($2020)'!E59</f>
        <v>0</v>
      </c>
      <c r="F82" s="285">
        <f ca="1">'R2 ($2020)'!F59+'R3 ($2020)'!F59-'R7 ($2020)'!F59</f>
        <v>0</v>
      </c>
      <c r="G82" s="285">
        <f ca="1">'R2 ($2020)'!G59+'R3 ($2020)'!G59-'R7 ($2020)'!G59</f>
        <v>0</v>
      </c>
      <c r="H82" s="285">
        <f ca="1">'R2 ($2020)'!H59+'R3 ($2020)'!H59-'R7 ($2020)'!H59</f>
        <v>0</v>
      </c>
      <c r="I82" s="285">
        <f ca="1">'R2 ($2020)'!I59+'R3 ($2020)'!I59-'R7 ($2020)'!I59</f>
        <v>0</v>
      </c>
      <c r="J82" s="285"/>
      <c r="K82" s="285">
        <f t="shared" ca="1" si="8"/>
        <v>0</v>
      </c>
    </row>
    <row r="83" spans="1:12" x14ac:dyDescent="0.2">
      <c r="A83" s="305" t="s">
        <v>122</v>
      </c>
      <c r="E83" s="285">
        <f ca="1">'R2 ($2020)'!E70+'R3 ($2020)'!E70-'R7 ($2020)'!E70</f>
        <v>0</v>
      </c>
      <c r="F83" s="285">
        <f ca="1">'R2 ($2020)'!F70+'R3 ($2020)'!F70-'R7 ($2020)'!F70</f>
        <v>0</v>
      </c>
      <c r="G83" s="285">
        <f ca="1">'R2 ($2020)'!G70+'R3 ($2020)'!G70-'R7 ($2020)'!G70</f>
        <v>0</v>
      </c>
      <c r="H83" s="285">
        <f ca="1">'R2 ($2020)'!H70+'R3 ($2020)'!H70-'R7 ($2020)'!H70</f>
        <v>0</v>
      </c>
      <c r="I83" s="285">
        <f ca="1">'R2 ($2020)'!I70+'R3 ($2020)'!I70-'R7 ($2020)'!I70</f>
        <v>0</v>
      </c>
      <c r="J83" s="285"/>
      <c r="K83" s="285">
        <f t="shared" ca="1" si="8"/>
        <v>0</v>
      </c>
    </row>
    <row r="86" spans="1:12" x14ac:dyDescent="0.2">
      <c r="A86" s="305" t="s">
        <v>119</v>
      </c>
      <c r="E86" s="76"/>
      <c r="F86" s="76"/>
      <c r="G86" s="76"/>
      <c r="H86" s="76"/>
      <c r="I86" s="76"/>
      <c r="J86" s="76"/>
    </row>
    <row r="87" spans="1:12" outlineLevel="1" x14ac:dyDescent="0.2">
      <c r="A87" s="61" t="s">
        <v>68</v>
      </c>
      <c r="E87" s="284">
        <f ca="1">'R2 ($2020)'!E64+'R3 ($2020)'!E64-'R7 ($2020)'!E64</f>
        <v>0</v>
      </c>
      <c r="F87" s="284">
        <f ca="1">'R2 ($2020)'!F64+'R3 ($2020)'!F64-'R7 ($2020)'!F64</f>
        <v>0</v>
      </c>
      <c r="G87" s="284">
        <f ca="1">'R2 ($2020)'!G64+'R3 ($2020)'!G64-'R7 ($2020)'!G64</f>
        <v>0</v>
      </c>
      <c r="H87" s="284">
        <f ca="1">'R2 ($2020)'!H64+'R3 ($2020)'!H64-'R7 ($2020)'!H64</f>
        <v>0</v>
      </c>
      <c r="I87" s="284">
        <f ca="1">'R2 ($2020)'!I64+'R3 ($2020)'!I64-'R7 ($2020)'!I64</f>
        <v>0</v>
      </c>
      <c r="J87" s="284"/>
      <c r="K87" s="284">
        <f t="shared" ref="K87:K93" ca="1" si="9">SUM(B87:I87)</f>
        <v>0</v>
      </c>
      <c r="L87" s="42"/>
    </row>
    <row r="88" spans="1:12" outlineLevel="1" x14ac:dyDescent="0.2">
      <c r="A88" s="61" t="s">
        <v>69</v>
      </c>
      <c r="E88" s="284">
        <f ca="1">'R2 ($2020)'!E65+'R3 ($2020)'!E65-'R7 ($2020)'!E65</f>
        <v>0</v>
      </c>
      <c r="F88" s="284">
        <f ca="1">'R2 ($2020)'!F65+'R3 ($2020)'!F65-'R7 ($2020)'!F65</f>
        <v>0</v>
      </c>
      <c r="G88" s="284">
        <f ca="1">'R2 ($2020)'!G65+'R3 ($2020)'!G65-'R7 ($2020)'!G65</f>
        <v>0</v>
      </c>
      <c r="H88" s="284">
        <f ca="1">'R2 ($2020)'!H65+'R3 ($2020)'!H65-'R7 ($2020)'!H65</f>
        <v>0</v>
      </c>
      <c r="I88" s="284">
        <f ca="1">'R2 ($2020)'!I65+'R3 ($2020)'!I65-'R7 ($2020)'!I65</f>
        <v>0</v>
      </c>
      <c r="J88" s="284"/>
      <c r="K88" s="284">
        <f t="shared" ca="1" si="9"/>
        <v>0</v>
      </c>
      <c r="L88" s="42"/>
    </row>
    <row r="89" spans="1:12" outlineLevel="1" x14ac:dyDescent="0.2">
      <c r="A89" s="61" t="s">
        <v>546</v>
      </c>
      <c r="E89" s="284">
        <f ca="1">'R2 ($2020)'!E66+'R3 ($2020)'!E66-'R7 ($2020)'!E66</f>
        <v>0</v>
      </c>
      <c r="F89" s="284">
        <f ca="1">'R2 ($2020)'!F66+'R3 ($2020)'!F66-'R7 ($2020)'!F66</f>
        <v>0</v>
      </c>
      <c r="G89" s="284">
        <f ca="1">'R2 ($2020)'!G66+'R3 ($2020)'!G66-'R7 ($2020)'!G66</f>
        <v>0</v>
      </c>
      <c r="H89" s="284">
        <f ca="1">'R2 ($2020)'!H66+'R3 ($2020)'!H66-'R7 ($2020)'!H66</f>
        <v>0</v>
      </c>
      <c r="I89" s="284">
        <f ca="1">'R2 ($2020)'!I66+'R3 ($2020)'!I66-'R7 ($2020)'!I66</f>
        <v>0</v>
      </c>
      <c r="J89" s="284"/>
      <c r="K89" s="284">
        <f t="shared" ca="1" si="9"/>
        <v>0</v>
      </c>
      <c r="L89" s="42"/>
    </row>
    <row r="90" spans="1:12" outlineLevel="1" x14ac:dyDescent="0.2">
      <c r="A90" s="61" t="s">
        <v>547</v>
      </c>
      <c r="E90" s="284">
        <f ca="1">'R2 ($2020)'!E67+'R3 ($2020)'!E67-'R7 ($2020)'!E67</f>
        <v>0</v>
      </c>
      <c r="F90" s="284">
        <f ca="1">'R2 ($2020)'!F67+'R3 ($2020)'!F67-'R7 ($2020)'!F67</f>
        <v>0</v>
      </c>
      <c r="G90" s="284">
        <f ca="1">'R2 ($2020)'!G67+'R3 ($2020)'!G67-'R7 ($2020)'!G67</f>
        <v>0</v>
      </c>
      <c r="H90" s="284">
        <f ca="1">'R2 ($2020)'!H67+'R3 ($2020)'!H67-'R7 ($2020)'!H67</f>
        <v>0</v>
      </c>
      <c r="I90" s="284">
        <f ca="1">'R2 ($2020)'!I67+'R3 ($2020)'!I67-'R7 ($2020)'!I67</f>
        <v>0</v>
      </c>
      <c r="J90" s="284"/>
      <c r="K90" s="284">
        <f t="shared" ca="1" si="9"/>
        <v>0</v>
      </c>
      <c r="L90" s="42"/>
    </row>
    <row r="91" spans="1:12" outlineLevel="1" x14ac:dyDescent="0.2">
      <c r="A91" s="61" t="s">
        <v>498</v>
      </c>
      <c r="E91" s="284">
        <f ca="1">'R2 ($2020)'!E68+'R3 ($2020)'!E68-'R7 ($2020)'!E68</f>
        <v>0</v>
      </c>
      <c r="F91" s="284">
        <f ca="1">'R2 ($2020)'!F68+'R3 ($2020)'!F68-'R7 ($2020)'!F68</f>
        <v>0</v>
      </c>
      <c r="G91" s="284">
        <f ca="1">'R2 ($2020)'!G68+'R3 ($2020)'!G68-'R7 ($2020)'!G68</f>
        <v>0</v>
      </c>
      <c r="H91" s="284">
        <f ca="1">'R2 ($2020)'!H68+'R3 ($2020)'!H68-'R7 ($2020)'!H68</f>
        <v>0</v>
      </c>
      <c r="I91" s="284">
        <f ca="1">'R2 ($2020)'!I68+'R3 ($2020)'!I68-'R7 ($2020)'!I68</f>
        <v>0</v>
      </c>
      <c r="J91" s="284"/>
      <c r="K91" s="284">
        <f t="shared" ca="1" si="9"/>
        <v>0</v>
      </c>
      <c r="L91" s="42"/>
    </row>
    <row r="92" spans="1:12" outlineLevel="1" x14ac:dyDescent="0.2">
      <c r="A92" s="83" t="s">
        <v>70</v>
      </c>
      <c r="E92" s="284">
        <f ca="1">'R2 ($2020)'!E69+'R3 ($2020)'!E69-'R7 ($2020)'!E69</f>
        <v>0</v>
      </c>
      <c r="F92" s="284">
        <f ca="1">'R2 ($2020)'!F69+'R3 ($2020)'!F69-'R7 ($2020)'!F69</f>
        <v>0</v>
      </c>
      <c r="G92" s="284">
        <f ca="1">'R2 ($2020)'!G69+'R3 ($2020)'!G69-'R7 ($2020)'!G69</f>
        <v>0</v>
      </c>
      <c r="H92" s="284">
        <f ca="1">'R2 ($2020)'!H69+'R3 ($2020)'!H69-'R7 ($2020)'!H69</f>
        <v>0</v>
      </c>
      <c r="I92" s="284">
        <f ca="1">'R2 ($2020)'!I69+'R3 ($2020)'!I69-'R7 ($2020)'!I69</f>
        <v>0</v>
      </c>
      <c r="J92" s="284"/>
      <c r="K92" s="284">
        <f t="shared" ca="1" si="9"/>
        <v>0</v>
      </c>
      <c r="L92" s="42"/>
    </row>
    <row r="93" spans="1:12" outlineLevel="1" x14ac:dyDescent="0.2">
      <c r="A93" s="99" t="s">
        <v>122</v>
      </c>
      <c r="E93" s="294">
        <f t="shared" ref="E93" ca="1" si="10">SUM(E87:E92)</f>
        <v>0</v>
      </c>
      <c r="F93" s="294">
        <f t="shared" ref="F93:I93" ca="1" si="11">SUM(F87:F92)</f>
        <v>0</v>
      </c>
      <c r="G93" s="294">
        <f t="shared" ca="1" si="11"/>
        <v>0</v>
      </c>
      <c r="H93" s="294">
        <f t="shared" ca="1" si="11"/>
        <v>0</v>
      </c>
      <c r="I93" s="294">
        <f t="shared" ca="1" si="11"/>
        <v>0</v>
      </c>
      <c r="J93" s="294"/>
      <c r="K93" s="294">
        <f t="shared" ca="1" si="9"/>
        <v>0</v>
      </c>
      <c r="L93" s="42"/>
    </row>
    <row r="94" spans="1:12" outlineLevel="1" x14ac:dyDescent="0.2">
      <c r="L94" s="42"/>
    </row>
  </sheetData>
  <sheetProtection formatColumns="0" formatRows="0"/>
  <dataConsolidate>
    <dataRefs count="5">
      <dataRef ref="B17" sheet="Template (2)" r:id="rId1"/>
      <dataRef ref="B17" sheet="Template (3)" r:id="rId2"/>
      <dataRef ref="B17" sheet="Template (4)" r:id="rId3"/>
      <dataRef ref="B17" sheet="Template (5)" r:id="rId4"/>
      <dataRef ref="B17" sheet="Template (6)" r:id="rId5"/>
    </dataRefs>
  </dataConsolidate>
  <conditionalFormatting sqref="K14 K37">
    <cfRule type="cellIs" dxfId="17" priority="5" stopIfTrue="1" operator="equal">
      <formula>"OK"</formula>
    </cfRule>
    <cfRule type="cellIs" dxfId="16" priority="6" stopIfTrue="1" operator="equal">
      <formula>"Warning Check Escalations"</formula>
    </cfRule>
  </conditionalFormatting>
  <conditionalFormatting sqref="K14 K70 K59 K48 K36 K25 E78:K83 E87:K93">
    <cfRule type="cellIs" dxfId="15" priority="3" stopIfTrue="1" operator="equal">
      <formula>0</formula>
    </cfRule>
    <cfRule type="cellIs" dxfId="14" priority="4" stopIfTrue="1" operator="notEqual">
      <formula>0</formula>
    </cfRule>
  </conditionalFormatting>
  <conditionalFormatting sqref="E78:J83 E87:J93">
    <cfRule type="cellIs" dxfId="13" priority="1" stopIfTrue="1" operator="equal">
      <formula>0</formula>
    </cfRule>
    <cfRule type="cellIs" dxfId="12" priority="2" stopIfTrue="1" operator="notEqual">
      <formula>0</formula>
    </cfRule>
  </conditionalFormatting>
  <dataValidations disablePrompts="1" count="1">
    <dataValidation type="list" allowBlank="1" showInputMessage="1" showErrorMessage="1" sqref="D5" xr:uid="{00000000-0002-0000-5C00-000000000000}">
      <formula1>"2007/08 Regulatory Accounts, Bottom Up"</formula1>
    </dataValidation>
  </dataValidations>
  <pageMargins left="0.46" right="0.28999999999999998" top="0.39" bottom="0.35" header="0.24" footer="0.2"/>
  <pageSetup paperSize="9" scale="79" fitToHeight="0" orientation="portrait" r:id="rId6"/>
  <headerFooter alignWithMargins="0">
    <oddFooter>&amp;L&amp;8&amp;F
&amp;A
Printed: &amp;T on &amp;D&amp;C&amp;8Page &amp;P of &amp;N</oddFooter>
  </headerFooter>
  <customProperties>
    <customPr name="_pios_id" r:id="rId7"/>
  </customProperties>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D00-000000000000}">
  <sheetPr codeName="Sheet6">
    <tabColor indexed="58"/>
    <pageSetUpPr fitToPage="1"/>
  </sheetPr>
  <dimension ref="C11:F22"/>
  <sheetViews>
    <sheetView showGridLines="0" workbookViewId="0">
      <selection activeCell="O22" sqref="O22"/>
    </sheetView>
  </sheetViews>
  <sheetFormatPr defaultRowHeight="12.75" x14ac:dyDescent="0.2"/>
  <sheetData>
    <row r="11" spans="3:6" ht="18" x14ac:dyDescent="0.25">
      <c r="C11" s="144" t="s">
        <v>390</v>
      </c>
    </row>
    <row r="12" spans="3:6" ht="16.5" x14ac:dyDescent="0.25">
      <c r="C12" s="176" t="s">
        <v>4</v>
      </c>
      <c r="D12" s="710">
        <v>7</v>
      </c>
    </row>
    <row r="13" spans="3:6" ht="15.75" x14ac:dyDescent="0.25">
      <c r="C13" s="177"/>
    </row>
    <row r="14" spans="3:6" x14ac:dyDescent="0.2">
      <c r="C14" s="945"/>
      <c r="D14" s="945"/>
      <c r="E14" s="945"/>
      <c r="F14" s="945"/>
    </row>
    <row r="15" spans="3:6" x14ac:dyDescent="0.2">
      <c r="C15" s="182"/>
      <c r="D15" s="182"/>
    </row>
    <row r="19" spans="3:3" x14ac:dyDescent="0.2">
      <c r="C19" s="147" t="s">
        <v>22</v>
      </c>
    </row>
    <row r="20" spans="3:3" x14ac:dyDescent="0.2">
      <c r="C20" s="148" t="s">
        <v>391</v>
      </c>
    </row>
    <row r="21" spans="3:3" x14ac:dyDescent="0.2">
      <c r="C21" s="148"/>
    </row>
    <row r="22" spans="3:3" x14ac:dyDescent="0.2">
      <c r="C22" s="148"/>
    </row>
  </sheetData>
  <sheetProtection formatColumns="0" formatRows="0"/>
  <mergeCells count="1">
    <mergeCell ref="C14:F14"/>
  </mergeCells>
  <phoneticPr fontId="10" type="noConversion"/>
  <pageMargins left="0.75" right="0.75" top="1" bottom="1" header="0.5" footer="0.5"/>
  <pageSetup paperSize="9" orientation="landscape" r:id="rId1"/>
  <headerFooter alignWithMargins="0">
    <oddFooter>&amp;L&amp;8&amp;F
&amp;A
Printed: &amp;T on &amp;D&amp;C&amp;8Page &amp;P of &amp;N</oddFooter>
  </headerFooter>
  <customProperties>
    <customPr name="_pios_id" r:id="rId2"/>
  </customProperties>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E00-000000000000}">
  <sheetPr codeName="Sheet99">
    <pageSetUpPr fitToPage="1"/>
  </sheetPr>
  <dimension ref="A1:W651"/>
  <sheetViews>
    <sheetView showGridLines="0" workbookViewId="0">
      <selection activeCell="B26" sqref="B26"/>
    </sheetView>
  </sheetViews>
  <sheetFormatPr defaultRowHeight="12.75" x14ac:dyDescent="0.2"/>
  <cols>
    <col min="1" max="1" width="6" customWidth="1"/>
    <col min="2" max="2" width="9.85546875" customWidth="1"/>
    <col min="3" max="3" width="41.85546875" customWidth="1"/>
    <col min="4" max="11" width="9.28515625" hidden="1" customWidth="1"/>
    <col min="12" max="12" width="13" customWidth="1"/>
    <col min="13" max="19" width="11.140625" customWidth="1"/>
  </cols>
  <sheetData>
    <row r="1" spans="1:23" ht="18" x14ac:dyDescent="0.25">
      <c r="A1" s="183" t="s">
        <v>1</v>
      </c>
      <c r="B1" s="183" t="s">
        <v>400</v>
      </c>
      <c r="E1" s="524"/>
      <c r="F1" s="525"/>
      <c r="G1" s="525"/>
      <c r="H1" s="526" t="s">
        <v>401</v>
      </c>
      <c r="I1" s="525"/>
      <c r="J1" s="525"/>
      <c r="K1" s="525"/>
      <c r="L1" s="746">
        <f>LU_Escalation</f>
        <v>1.0561399728997289</v>
      </c>
      <c r="M1" s="746">
        <f>LU_Escalation</f>
        <v>1.0561399728997289</v>
      </c>
      <c r="N1" s="746">
        <f>LU_Escalation</f>
        <v>1.0561399728997289</v>
      </c>
      <c r="O1" s="746">
        <f>LU_Escalation</f>
        <v>1.0561399728997289</v>
      </c>
      <c r="P1" s="746">
        <f>+O1</f>
        <v>1.0561399728997289</v>
      </c>
      <c r="Q1" s="746">
        <f>+P1</f>
        <v>1.0561399728997289</v>
      </c>
      <c r="R1" s="746">
        <f>+Q1</f>
        <v>1.0561399728997289</v>
      </c>
      <c r="S1" s="527">
        <f>+R1</f>
        <v>1.0561399728997289</v>
      </c>
      <c r="T1" t="s">
        <v>616</v>
      </c>
    </row>
    <row r="2" spans="1:23" ht="13.5" thickBot="1" x14ac:dyDescent="0.25">
      <c r="B2" s="2" t="s">
        <v>402</v>
      </c>
      <c r="E2" s="535"/>
      <c r="F2" s="536"/>
      <c r="G2" s="536"/>
      <c r="H2" s="536"/>
      <c r="I2" s="536"/>
      <c r="J2" s="536"/>
      <c r="K2" s="536"/>
      <c r="L2" s="688"/>
      <c r="M2" s="520"/>
      <c r="N2" s="520"/>
      <c r="O2" s="521"/>
      <c r="P2" s="522"/>
      <c r="Q2" s="522"/>
      <c r="R2" s="522"/>
      <c r="S2" s="523"/>
    </row>
    <row r="3" spans="1:23" ht="13.5" thickBot="1" x14ac:dyDescent="0.25">
      <c r="D3" s="8" t="s">
        <v>242</v>
      </c>
      <c r="E3" s="9"/>
      <c r="F3" s="9"/>
      <c r="G3" s="9"/>
      <c r="H3" s="9"/>
      <c r="I3" s="9"/>
      <c r="J3" s="9"/>
      <c r="K3" s="9"/>
      <c r="L3" s="626" t="s">
        <v>461</v>
      </c>
      <c r="M3" s="9"/>
      <c r="O3" s="9"/>
      <c r="P3" s="9"/>
      <c r="Q3" s="9"/>
      <c r="R3" s="9"/>
      <c r="S3" s="627" t="str">
        <f>+LU_PTRMDollarDenomination</f>
        <v>$'M June 2020</v>
      </c>
    </row>
    <row r="4" spans="1:23" ht="13.5" thickBot="1" x14ac:dyDescent="0.25">
      <c r="B4" s="253" t="s">
        <v>238</v>
      </c>
      <c r="C4" s="434"/>
      <c r="D4" s="437" t="str">
        <f>+'Ref-1'!F39</f>
        <v>2009/10</v>
      </c>
      <c r="E4" s="437" t="str">
        <f>+'Ref-1'!G39</f>
        <v>2010/11</v>
      </c>
      <c r="F4" s="437" t="str">
        <f>+'Ref-1'!H39</f>
        <v>2011/12</v>
      </c>
      <c r="G4" s="437" t="str">
        <f>+'Ref-1'!I39</f>
        <v>2012/13</v>
      </c>
      <c r="H4" s="437" t="str">
        <f>+'Ref-1'!J39</f>
        <v>2013/14</v>
      </c>
      <c r="I4" s="437" t="str">
        <f>+'Ref-1'!K39</f>
        <v>2014/15</v>
      </c>
      <c r="J4" s="437" t="str">
        <f>+'Ref-1'!L39</f>
        <v>2015/16</v>
      </c>
      <c r="K4" s="437" t="str">
        <f>+'Ref-1'!M39</f>
        <v>2016/17</v>
      </c>
      <c r="L4" s="437" t="str">
        <f>+'Ref-1'!N39</f>
        <v>2017/18</v>
      </c>
      <c r="M4" s="437" t="str">
        <f>+'Ref-1'!O39</f>
        <v>2018/19</v>
      </c>
      <c r="N4" s="437" t="str">
        <f>+'Ref-1'!P39</f>
        <v>2019/20</v>
      </c>
      <c r="O4" s="437" t="str">
        <f>+'Ref-1'!Q39</f>
        <v>2020/21</v>
      </c>
      <c r="P4" s="437" t="str">
        <f>+'Ref-1'!R39</f>
        <v>2021/22</v>
      </c>
      <c r="Q4" s="437" t="str">
        <f>+'Ref-1'!S39</f>
        <v>2022/23</v>
      </c>
      <c r="R4" s="437" t="str">
        <f>+'Ref-1'!T39</f>
        <v>2023/24</v>
      </c>
      <c r="S4" s="437" t="str">
        <f>+'Ref-1'!U39</f>
        <v>2024/25</v>
      </c>
    </row>
    <row r="5" spans="1:23" ht="18" x14ac:dyDescent="0.2">
      <c r="B5" s="258"/>
      <c r="C5" s="452" t="s">
        <v>239</v>
      </c>
      <c r="D5" s="260"/>
      <c r="E5" s="301"/>
      <c r="F5" s="301"/>
      <c r="G5" s="301"/>
      <c r="H5" s="301"/>
      <c r="I5" s="301"/>
      <c r="J5" s="301"/>
      <c r="K5" s="301"/>
      <c r="L5" s="301"/>
      <c r="M5" s="301"/>
      <c r="N5" s="301"/>
      <c r="O5" s="301"/>
      <c r="P5" s="301"/>
      <c r="Q5" s="301"/>
      <c r="R5" s="301"/>
      <c r="S5" s="301"/>
    </row>
    <row r="6" spans="1:23" ht="18" x14ac:dyDescent="0.2">
      <c r="B6" s="252"/>
      <c r="C6" s="248" t="s">
        <v>90</v>
      </c>
      <c r="D6" s="244"/>
      <c r="E6" s="244"/>
      <c r="F6" s="244"/>
      <c r="G6" s="244"/>
      <c r="H6" s="244"/>
      <c r="I6" s="244"/>
      <c r="J6" s="244"/>
      <c r="K6" s="503"/>
      <c r="L6" s="868"/>
      <c r="M6" s="868"/>
      <c r="N6" s="244"/>
      <c r="O6" s="244"/>
      <c r="P6" s="244"/>
      <c r="Q6" s="244"/>
      <c r="R6" s="244"/>
      <c r="S6" s="244"/>
    </row>
    <row r="7" spans="1:23" x14ac:dyDescent="0.2">
      <c r="A7" s="5"/>
      <c r="B7" s="249" t="str">
        <f ca="1">+'I-4 History'!B7</f>
        <v>DA-1</v>
      </c>
      <c r="C7" s="14" t="str">
        <f ca="1">+'I-4 History'!C7</f>
        <v>Distribution Licence Fee</v>
      </c>
      <c r="D7" s="11"/>
      <c r="E7" s="11"/>
      <c r="F7" s="11"/>
      <c r="G7" s="11"/>
      <c r="H7" s="11"/>
      <c r="I7" s="11"/>
      <c r="J7" s="11"/>
      <c r="K7" s="504"/>
      <c r="L7" s="11"/>
      <c r="M7" s="869"/>
      <c r="N7" s="11"/>
      <c r="O7" s="11"/>
      <c r="P7" s="11"/>
      <c r="Q7" s="11"/>
      <c r="R7" s="11"/>
      <c r="S7" s="11"/>
    </row>
    <row r="8" spans="1:23" x14ac:dyDescent="0.2">
      <c r="A8" s="5"/>
      <c r="B8" s="249"/>
      <c r="C8" s="13" t="s">
        <v>68</v>
      </c>
      <c r="D8" s="311">
        <f>+'R1 Opex Detail'!D8</f>
        <v>0</v>
      </c>
      <c r="E8" s="309">
        <f>+'R1 Opex Detail'!E8</f>
        <v>0</v>
      </c>
      <c r="F8" s="309">
        <f>+'R1 Opex Detail'!F8</f>
        <v>0</v>
      </c>
      <c r="G8" s="309">
        <f>+'R1 Opex Detail'!G8</f>
        <v>0</v>
      </c>
      <c r="H8" s="309">
        <f>+'R1 Opex Detail'!H8</f>
        <v>0</v>
      </c>
      <c r="I8" s="309">
        <f>+'R1 Opex Detail'!I8</f>
        <v>0</v>
      </c>
      <c r="J8" s="309">
        <f>+'R1 Opex Detail'!J8</f>
        <v>0</v>
      </c>
      <c r="K8" s="805">
        <f>+'R1 Opex Detail'!K8</f>
        <v>0</v>
      </c>
      <c r="L8" s="311">
        <f ca="1">+'R1 Opex Detail'!L8*L$1</f>
        <v>0</v>
      </c>
      <c r="M8" s="805">
        <f ca="1">+'R1 Opex Detail'!M8*M$1</f>
        <v>0</v>
      </c>
      <c r="N8" s="311">
        <f ca="1">+'R1 Opex Detail'!N8*N$1</f>
        <v>0</v>
      </c>
      <c r="O8" s="309">
        <f ca="1">+'R1 Opex Detail'!O8*O$1</f>
        <v>0</v>
      </c>
      <c r="P8" s="309">
        <f ca="1">+'R1 Opex Detail'!P8*P$1</f>
        <v>0</v>
      </c>
      <c r="Q8" s="309">
        <f ca="1">+'R1 Opex Detail'!Q8*Q$1</f>
        <v>0</v>
      </c>
      <c r="R8" s="309">
        <f ca="1">+'R1 Opex Detail'!R8*R$1</f>
        <v>0</v>
      </c>
      <c r="S8" s="309">
        <f ca="1">+'R1 Opex Detail'!S8*S$1</f>
        <v>0</v>
      </c>
    </row>
    <row r="9" spans="1:23" x14ac:dyDescent="0.2">
      <c r="A9" s="5"/>
      <c r="B9" s="249"/>
      <c r="C9" s="13" t="s">
        <v>69</v>
      </c>
      <c r="D9" s="311">
        <f>+'R1 Opex Detail'!D9</f>
        <v>0</v>
      </c>
      <c r="E9" s="309">
        <f>+'R1 Opex Detail'!E9</f>
        <v>0</v>
      </c>
      <c r="F9" s="309">
        <f>+'R1 Opex Detail'!F9</f>
        <v>0</v>
      </c>
      <c r="G9" s="309">
        <f>+'R1 Opex Detail'!G9</f>
        <v>0</v>
      </c>
      <c r="H9" s="309">
        <f>+'R1 Opex Detail'!H9</f>
        <v>0</v>
      </c>
      <c r="I9" s="309">
        <f>+'R1 Opex Detail'!I9</f>
        <v>0</v>
      </c>
      <c r="J9" s="309">
        <f>+'R1 Opex Detail'!J9</f>
        <v>0</v>
      </c>
      <c r="K9" s="805">
        <f>+'R1 Opex Detail'!K9</f>
        <v>0</v>
      </c>
      <c r="L9" s="311">
        <f ca="1">+'R1 Opex Detail'!L9*L$1</f>
        <v>0</v>
      </c>
      <c r="M9" s="805">
        <f ca="1">+'R1 Opex Detail'!M9*M$1</f>
        <v>0</v>
      </c>
      <c r="N9" s="311">
        <f ca="1">+'R1 Opex Detail'!N9*N$1</f>
        <v>0</v>
      </c>
      <c r="O9" s="309">
        <f ca="1">+'R1 Opex Detail'!O9*O$1</f>
        <v>0</v>
      </c>
      <c r="P9" s="309">
        <f ca="1">+'R1 Opex Detail'!P9*P$1</f>
        <v>0</v>
      </c>
      <c r="Q9" s="309">
        <f ca="1">+'R1 Opex Detail'!Q9*Q$1</f>
        <v>0</v>
      </c>
      <c r="R9" s="309">
        <f ca="1">+'R1 Opex Detail'!R9*R$1</f>
        <v>0</v>
      </c>
      <c r="S9" s="309">
        <f ca="1">+'R1 Opex Detail'!S9*S$1</f>
        <v>0</v>
      </c>
    </row>
    <row r="10" spans="1:23" s="736" customFormat="1" x14ac:dyDescent="0.2">
      <c r="A10" s="5"/>
      <c r="B10" s="249"/>
      <c r="C10" s="13" t="s">
        <v>546</v>
      </c>
      <c r="D10" s="311">
        <f>+'R1 Opex Detail'!D10</f>
        <v>0</v>
      </c>
      <c r="E10" s="309">
        <f>+'R1 Opex Detail'!E10</f>
        <v>0</v>
      </c>
      <c r="F10" s="309">
        <f>+'R1 Opex Detail'!F10</f>
        <v>0</v>
      </c>
      <c r="G10" s="309">
        <f>+'R1 Opex Detail'!G10</f>
        <v>0</v>
      </c>
      <c r="H10" s="309">
        <f>+'R1 Opex Detail'!H10</f>
        <v>0</v>
      </c>
      <c r="I10" s="309">
        <f>+'R1 Opex Detail'!I10</f>
        <v>0</v>
      </c>
      <c r="J10" s="309">
        <f>+'R1 Opex Detail'!J10</f>
        <v>0</v>
      </c>
      <c r="K10" s="805">
        <f>+'R1 Opex Detail'!K10</f>
        <v>0</v>
      </c>
      <c r="L10" s="311">
        <f ca="1">+'R1 Opex Detail'!L10*L$1</f>
        <v>0</v>
      </c>
      <c r="M10" s="805">
        <f ca="1">+'R1 Opex Detail'!M10*M$1</f>
        <v>0</v>
      </c>
      <c r="N10" s="311">
        <f ca="1">+'R1 Opex Detail'!N10*N$1</f>
        <v>0</v>
      </c>
      <c r="O10" s="309">
        <f ca="1">+'R1 Opex Detail'!O10*O$1</f>
        <v>0</v>
      </c>
      <c r="P10" s="309">
        <f ca="1">+'R1 Opex Detail'!P10*P$1</f>
        <v>0</v>
      </c>
      <c r="Q10" s="309">
        <f ca="1">+'R1 Opex Detail'!Q10*Q$1</f>
        <v>0</v>
      </c>
      <c r="R10" s="309">
        <f ca="1">+'R1 Opex Detail'!R10*R$1</f>
        <v>0</v>
      </c>
      <c r="S10" s="309">
        <f ca="1">+'R1 Opex Detail'!S10*S$1</f>
        <v>0</v>
      </c>
    </row>
    <row r="11" spans="1:23" x14ac:dyDescent="0.2">
      <c r="A11" s="5"/>
      <c r="B11" s="249"/>
      <c r="C11" s="13" t="s">
        <v>547</v>
      </c>
      <c r="D11" s="311">
        <f>+'R1 Opex Detail'!D11</f>
        <v>0</v>
      </c>
      <c r="E11" s="309">
        <f>+'R1 Opex Detail'!E11</f>
        <v>0</v>
      </c>
      <c r="F11" s="309">
        <f>+'R1 Opex Detail'!F11</f>
        <v>0</v>
      </c>
      <c r="G11" s="309">
        <f>+'R1 Opex Detail'!G11</f>
        <v>0</v>
      </c>
      <c r="H11" s="309">
        <f>+'R1 Opex Detail'!H11</f>
        <v>0</v>
      </c>
      <c r="I11" s="309">
        <f>+'R1 Opex Detail'!I11</f>
        <v>0</v>
      </c>
      <c r="J11" s="309">
        <f>+'R1 Opex Detail'!J11</f>
        <v>0</v>
      </c>
      <c r="K11" s="805">
        <f>+'R1 Opex Detail'!K11</f>
        <v>0</v>
      </c>
      <c r="L11" s="311">
        <f ca="1">+'R1 Opex Detail'!L11*L$1</f>
        <v>0</v>
      </c>
      <c r="M11" s="805">
        <f ca="1">+'R1 Opex Detail'!M11*M$1</f>
        <v>0</v>
      </c>
      <c r="N11" s="311">
        <f ca="1">+'R1 Opex Detail'!N11*N$1</f>
        <v>0</v>
      </c>
      <c r="O11" s="309">
        <f ca="1">+'R1 Opex Detail'!O11*O$1</f>
        <v>0</v>
      </c>
      <c r="P11" s="309">
        <f ca="1">+'R1 Opex Detail'!P11*P$1</f>
        <v>0</v>
      </c>
      <c r="Q11" s="309">
        <f ca="1">+'R1 Opex Detail'!Q11*Q$1</f>
        <v>0</v>
      </c>
      <c r="R11" s="309">
        <f ca="1">+'R1 Opex Detail'!R11*R$1</f>
        <v>0</v>
      </c>
      <c r="S11" s="309">
        <f ca="1">+'R1 Opex Detail'!S11*S$1</f>
        <v>0</v>
      </c>
    </row>
    <row r="12" spans="1:23" s="736" customFormat="1" x14ac:dyDescent="0.2">
      <c r="A12" s="5"/>
      <c r="B12" s="249"/>
      <c r="C12" s="13" t="s">
        <v>498</v>
      </c>
      <c r="D12" s="311">
        <f>+'R1 Opex Detail'!D12</f>
        <v>0</v>
      </c>
      <c r="E12" s="309">
        <f>+'R1 Opex Detail'!E12</f>
        <v>0</v>
      </c>
      <c r="F12" s="309">
        <f>+'R1 Opex Detail'!F12</f>
        <v>0</v>
      </c>
      <c r="G12" s="309">
        <f>+'R1 Opex Detail'!G12</f>
        <v>0</v>
      </c>
      <c r="H12" s="309">
        <f>+'R1 Opex Detail'!H12</f>
        <v>0</v>
      </c>
      <c r="I12" s="309">
        <f>+'R1 Opex Detail'!I12</f>
        <v>0</v>
      </c>
      <c r="J12" s="309">
        <f>+'R1 Opex Detail'!J12</f>
        <v>0</v>
      </c>
      <c r="K12" s="805">
        <f>+'R1 Opex Detail'!K12</f>
        <v>0</v>
      </c>
      <c r="L12" s="311">
        <f ca="1">+'R1 Opex Detail'!L12*L$1</f>
        <v>0</v>
      </c>
      <c r="M12" s="805">
        <f ca="1">+'R1 Opex Detail'!M12*M$1</f>
        <v>0</v>
      </c>
      <c r="N12" s="311">
        <f ca="1">+'R1 Opex Detail'!N12*N$1</f>
        <v>0</v>
      </c>
      <c r="O12" s="309">
        <f ca="1">+'R1 Opex Detail'!O12*O$1</f>
        <v>0</v>
      </c>
      <c r="P12" s="309">
        <f ca="1">+'R1 Opex Detail'!P12*P$1</f>
        <v>0</v>
      </c>
      <c r="Q12" s="309">
        <f ca="1">+'R1 Opex Detail'!Q12*Q$1</f>
        <v>0</v>
      </c>
      <c r="R12" s="309">
        <f ca="1">+'R1 Opex Detail'!R12*R$1</f>
        <v>0</v>
      </c>
      <c r="S12" s="309">
        <f ca="1">+'R1 Opex Detail'!S12*S$1</f>
        <v>0</v>
      </c>
    </row>
    <row r="13" spans="1:23" x14ac:dyDescent="0.2">
      <c r="A13" s="5"/>
      <c r="B13" s="249"/>
      <c r="C13" s="13" t="s">
        <v>70</v>
      </c>
      <c r="D13" s="311">
        <f>+'R1 Opex Detail'!D13</f>
        <v>0</v>
      </c>
      <c r="E13" s="309">
        <f>+'R1 Opex Detail'!E13</f>
        <v>0</v>
      </c>
      <c r="F13" s="309">
        <f>+'R1 Opex Detail'!F13</f>
        <v>0</v>
      </c>
      <c r="G13" s="309">
        <f>+'R1 Opex Detail'!G13</f>
        <v>0</v>
      </c>
      <c r="H13" s="309">
        <f>+'R1 Opex Detail'!H13</f>
        <v>0</v>
      </c>
      <c r="I13" s="309">
        <f>+'R1 Opex Detail'!I13</f>
        <v>0</v>
      </c>
      <c r="J13" s="309">
        <f>+'R1 Opex Detail'!J13</f>
        <v>0</v>
      </c>
      <c r="K13" s="805">
        <f>+'R1 Opex Detail'!K13</f>
        <v>0</v>
      </c>
      <c r="L13" s="311">
        <f ca="1">+'R1 Opex Detail'!L13*L$1</f>
        <v>0</v>
      </c>
      <c r="M13" s="805">
        <f ca="1">+'R1 Opex Detail'!M13*M$1</f>
        <v>2.5079133444040966</v>
      </c>
      <c r="N13" s="311">
        <f ca="1">+'R1 Opex Detail'!N13*N$1</f>
        <v>2.5079133444040966</v>
      </c>
      <c r="O13" s="309">
        <f ca="1">+'R1 Opex Detail'!O13*O$1</f>
        <v>2.541475224084174</v>
      </c>
      <c r="P13" s="309">
        <f ca="1">+'R1 Opex Detail'!P13*P$1</f>
        <v>2.576523139918848</v>
      </c>
      <c r="Q13" s="309">
        <f ca="1">+'R1 Opex Detail'!Q13*Q$1</f>
        <v>2.6106558093252854</v>
      </c>
      <c r="R13" s="309">
        <f ca="1">+'R1 Opex Detail'!R13*R$1</f>
        <v>2.6431923759947766</v>
      </c>
      <c r="S13" s="309">
        <f ca="1">+'R1 Opex Detail'!S13*S$1</f>
        <v>2.6739180351405305</v>
      </c>
    </row>
    <row r="14" spans="1:23" x14ac:dyDescent="0.2">
      <c r="A14" s="5"/>
      <c r="B14" s="249"/>
      <c r="C14" s="12" t="s">
        <v>75</v>
      </c>
      <c r="D14" s="312">
        <f t="shared" ref="D14:S14" si="0">SUBTOTAL(9,D8:D13)</f>
        <v>0</v>
      </c>
      <c r="E14" s="310">
        <f t="shared" si="0"/>
        <v>0</v>
      </c>
      <c r="F14" s="310">
        <f t="shared" si="0"/>
        <v>0</v>
      </c>
      <c r="G14" s="310">
        <f t="shared" si="0"/>
        <v>0</v>
      </c>
      <c r="H14" s="310">
        <f t="shared" si="0"/>
        <v>0</v>
      </c>
      <c r="I14" s="310">
        <f t="shared" si="0"/>
        <v>0</v>
      </c>
      <c r="J14" s="310">
        <f t="shared" si="0"/>
        <v>0</v>
      </c>
      <c r="K14" s="510">
        <f t="shared" si="0"/>
        <v>0</v>
      </c>
      <c r="L14" s="312">
        <f t="shared" ref="L14" ca="1" si="1">SUBTOTAL(9,L8:L13)</f>
        <v>0</v>
      </c>
      <c r="M14" s="510">
        <f t="shared" ca="1" si="0"/>
        <v>2.5079133444040966</v>
      </c>
      <c r="N14" s="312">
        <f t="shared" ca="1" si="0"/>
        <v>2.5079133444040966</v>
      </c>
      <c r="O14" s="310">
        <f t="shared" ca="1" si="0"/>
        <v>2.541475224084174</v>
      </c>
      <c r="P14" s="310">
        <f t="shared" ca="1" si="0"/>
        <v>2.576523139918848</v>
      </c>
      <c r="Q14" s="310">
        <f t="shared" ca="1" si="0"/>
        <v>2.6106558093252854</v>
      </c>
      <c r="R14" s="310">
        <f t="shared" ca="1" si="0"/>
        <v>2.6431923759947766</v>
      </c>
      <c r="S14" s="310">
        <f t="shared" ca="1" si="0"/>
        <v>2.6739180351405305</v>
      </c>
    </row>
    <row r="15" spans="1:23" x14ac:dyDescent="0.2">
      <c r="A15" s="5"/>
      <c r="B15" s="249"/>
      <c r="C15" s="12"/>
      <c r="D15" s="262"/>
      <c r="E15" s="262"/>
      <c r="F15" s="262"/>
      <c r="G15" s="262"/>
      <c r="H15" s="262"/>
      <c r="I15" s="262"/>
      <c r="J15" s="262"/>
      <c r="K15" s="806"/>
      <c r="L15" s="262"/>
      <c r="M15" s="870"/>
      <c r="N15" s="262"/>
      <c r="O15" s="262"/>
      <c r="P15" s="262"/>
      <c r="Q15" s="262"/>
      <c r="R15" s="262"/>
      <c r="S15" s="262"/>
      <c r="W15" s="576"/>
    </row>
    <row r="16" spans="1:23" x14ac:dyDescent="0.2">
      <c r="A16" s="5"/>
      <c r="B16" s="249" t="str">
        <f ca="1">+'I-4 History'!B16</f>
        <v>DA-2</v>
      </c>
      <c r="C16" s="14" t="str">
        <f ca="1">+'I-4 History'!C16</f>
        <v>Network Access, Monitoring and Control</v>
      </c>
      <c r="D16" s="11"/>
      <c r="E16" s="11"/>
      <c r="F16" s="11"/>
      <c r="G16" s="11"/>
      <c r="H16" s="11"/>
      <c r="I16" s="11"/>
      <c r="J16" s="11"/>
      <c r="K16" s="504"/>
      <c r="L16" s="11"/>
      <c r="M16" s="871"/>
      <c r="N16" s="11"/>
      <c r="O16" s="11"/>
      <c r="P16" s="11"/>
      <c r="Q16" s="11"/>
      <c r="R16" s="11"/>
      <c r="S16" s="11"/>
    </row>
    <row r="17" spans="1:19" x14ac:dyDescent="0.2">
      <c r="A17" s="5"/>
      <c r="B17" s="249"/>
      <c r="C17" s="13" t="s">
        <v>68</v>
      </c>
      <c r="D17" s="311">
        <f>+'R1 Opex Detail'!D17</f>
        <v>0</v>
      </c>
      <c r="E17" s="309">
        <f>+'R1 Opex Detail'!E17</f>
        <v>0</v>
      </c>
      <c r="F17" s="309">
        <f>+'R1 Opex Detail'!F17</f>
        <v>0</v>
      </c>
      <c r="G17" s="309">
        <f>+'R1 Opex Detail'!G17</f>
        <v>0</v>
      </c>
      <c r="H17" s="309">
        <f>+'R1 Opex Detail'!H17</f>
        <v>0</v>
      </c>
      <c r="I17" s="309">
        <f>+'R1 Opex Detail'!I17</f>
        <v>0</v>
      </c>
      <c r="J17" s="309">
        <f>+'R1 Opex Detail'!J17</f>
        <v>0</v>
      </c>
      <c r="K17" s="805">
        <f>+'R1 Opex Detail'!K17</f>
        <v>0</v>
      </c>
      <c r="L17" s="311">
        <f ca="1">+'R1 Opex Detail'!L17*L$1</f>
        <v>0</v>
      </c>
      <c r="M17" s="805">
        <f ca="1">+'R1 Opex Detail'!M17*M$1</f>
        <v>0</v>
      </c>
      <c r="N17" s="311">
        <f ca="1">+'R1 Opex Detail'!N17*N$1</f>
        <v>0</v>
      </c>
      <c r="O17" s="309">
        <f ca="1">+'R1 Opex Detail'!O17*O$1</f>
        <v>0</v>
      </c>
      <c r="P17" s="309">
        <f ca="1">+'R1 Opex Detail'!P17*P$1</f>
        <v>0</v>
      </c>
      <c r="Q17" s="309">
        <f ca="1">+'R1 Opex Detail'!Q17*Q$1</f>
        <v>0</v>
      </c>
      <c r="R17" s="309">
        <f ca="1">+'R1 Opex Detail'!R17*R$1</f>
        <v>0</v>
      </c>
      <c r="S17" s="309">
        <f ca="1">+'R1 Opex Detail'!S17*S$1</f>
        <v>0</v>
      </c>
    </row>
    <row r="18" spans="1:19" x14ac:dyDescent="0.2">
      <c r="A18" s="5"/>
      <c r="B18" s="249"/>
      <c r="C18" s="13" t="s">
        <v>69</v>
      </c>
      <c r="D18" s="311">
        <f>+'R1 Opex Detail'!D18</f>
        <v>0</v>
      </c>
      <c r="E18" s="309">
        <f>+'R1 Opex Detail'!E18</f>
        <v>0</v>
      </c>
      <c r="F18" s="309">
        <f>+'R1 Opex Detail'!F18</f>
        <v>0</v>
      </c>
      <c r="G18" s="309">
        <f>+'R1 Opex Detail'!G18</f>
        <v>0</v>
      </c>
      <c r="H18" s="309">
        <f>+'R1 Opex Detail'!H18</f>
        <v>0</v>
      </c>
      <c r="I18" s="309">
        <f>+'R1 Opex Detail'!I18</f>
        <v>0</v>
      </c>
      <c r="J18" s="309">
        <f>+'R1 Opex Detail'!J18</f>
        <v>0</v>
      </c>
      <c r="K18" s="805">
        <f>+'R1 Opex Detail'!K18</f>
        <v>0</v>
      </c>
      <c r="L18" s="311">
        <f ca="1">+'R1 Opex Detail'!L18*L$1</f>
        <v>0</v>
      </c>
      <c r="M18" s="805">
        <f ca="1">+'R1 Opex Detail'!M18*M$1</f>
        <v>0</v>
      </c>
      <c r="N18" s="311">
        <f ca="1">+'R1 Opex Detail'!N18*N$1</f>
        <v>0</v>
      </c>
      <c r="O18" s="309">
        <f ca="1">+'R1 Opex Detail'!O18*O$1</f>
        <v>0</v>
      </c>
      <c r="P18" s="309">
        <f ca="1">+'R1 Opex Detail'!P18*P$1</f>
        <v>0</v>
      </c>
      <c r="Q18" s="309">
        <f ca="1">+'R1 Opex Detail'!Q18*Q$1</f>
        <v>0</v>
      </c>
      <c r="R18" s="309">
        <f ca="1">+'R1 Opex Detail'!R18*R$1</f>
        <v>0</v>
      </c>
      <c r="S18" s="309">
        <f ca="1">+'R1 Opex Detail'!S18*S$1</f>
        <v>0</v>
      </c>
    </row>
    <row r="19" spans="1:19" s="736" customFormat="1" x14ac:dyDescent="0.2">
      <c r="A19" s="5"/>
      <c r="B19" s="249"/>
      <c r="C19" s="13" t="s">
        <v>546</v>
      </c>
      <c r="D19" s="311">
        <f>+'R1 Opex Detail'!D19</f>
        <v>0</v>
      </c>
      <c r="E19" s="309">
        <f>+'R1 Opex Detail'!E19</f>
        <v>0</v>
      </c>
      <c r="F19" s="309">
        <f>+'R1 Opex Detail'!F19</f>
        <v>0</v>
      </c>
      <c r="G19" s="309">
        <f>+'R1 Opex Detail'!G19</f>
        <v>0</v>
      </c>
      <c r="H19" s="309">
        <f>+'R1 Opex Detail'!H19</f>
        <v>0</v>
      </c>
      <c r="I19" s="309">
        <f>+'R1 Opex Detail'!I19</f>
        <v>0</v>
      </c>
      <c r="J19" s="309">
        <f>+'R1 Opex Detail'!J19</f>
        <v>0</v>
      </c>
      <c r="K19" s="805">
        <f>+'R1 Opex Detail'!K19</f>
        <v>0</v>
      </c>
      <c r="L19" s="311">
        <f ca="1">+'R1 Opex Detail'!L19*L$1</f>
        <v>0</v>
      </c>
      <c r="M19" s="805">
        <f ca="1">+'R1 Opex Detail'!M19*M$1</f>
        <v>0</v>
      </c>
      <c r="N19" s="311">
        <f ca="1">+'R1 Opex Detail'!N19*N$1</f>
        <v>0</v>
      </c>
      <c r="O19" s="309">
        <f ca="1">+'R1 Opex Detail'!O19*O$1</f>
        <v>0</v>
      </c>
      <c r="P19" s="309">
        <f ca="1">+'R1 Opex Detail'!P19*P$1</f>
        <v>0</v>
      </c>
      <c r="Q19" s="309">
        <f ca="1">+'R1 Opex Detail'!Q19*Q$1</f>
        <v>0</v>
      </c>
      <c r="R19" s="309">
        <f ca="1">+'R1 Opex Detail'!R19*R$1</f>
        <v>0</v>
      </c>
      <c r="S19" s="309">
        <f ca="1">+'R1 Opex Detail'!S19*S$1</f>
        <v>0</v>
      </c>
    </row>
    <row r="20" spans="1:19" x14ac:dyDescent="0.2">
      <c r="A20" s="5"/>
      <c r="B20" s="249"/>
      <c r="C20" s="13" t="s">
        <v>547</v>
      </c>
      <c r="D20" s="311">
        <f>+'R1 Opex Detail'!D20</f>
        <v>0</v>
      </c>
      <c r="E20" s="309">
        <f>+'R1 Opex Detail'!E20</f>
        <v>0</v>
      </c>
      <c r="F20" s="309">
        <f>+'R1 Opex Detail'!F20</f>
        <v>0</v>
      </c>
      <c r="G20" s="309">
        <f>+'R1 Opex Detail'!G20</f>
        <v>0</v>
      </c>
      <c r="H20" s="309">
        <f>+'R1 Opex Detail'!H20</f>
        <v>0</v>
      </c>
      <c r="I20" s="309">
        <f>+'R1 Opex Detail'!I20</f>
        <v>0</v>
      </c>
      <c r="J20" s="309">
        <f>+'R1 Opex Detail'!J20</f>
        <v>0</v>
      </c>
      <c r="K20" s="805">
        <f>+'R1 Opex Detail'!K20</f>
        <v>0</v>
      </c>
      <c r="L20" s="311">
        <f ca="1">+'R1 Opex Detail'!L20*L$1</f>
        <v>0</v>
      </c>
      <c r="M20" s="805">
        <f ca="1">+'R1 Opex Detail'!M20*M$1</f>
        <v>0</v>
      </c>
      <c r="N20" s="311">
        <f ca="1">+'R1 Opex Detail'!N20*N$1</f>
        <v>0</v>
      </c>
      <c r="O20" s="309">
        <f ca="1">+'R1 Opex Detail'!O20*O$1</f>
        <v>0</v>
      </c>
      <c r="P20" s="309">
        <f ca="1">+'R1 Opex Detail'!P20*P$1</f>
        <v>0</v>
      </c>
      <c r="Q20" s="309">
        <f ca="1">+'R1 Opex Detail'!Q20*Q$1</f>
        <v>0</v>
      </c>
      <c r="R20" s="309">
        <f ca="1">+'R1 Opex Detail'!R20*R$1</f>
        <v>0</v>
      </c>
      <c r="S20" s="309">
        <f ca="1">+'R1 Opex Detail'!S20*S$1</f>
        <v>0</v>
      </c>
    </row>
    <row r="21" spans="1:19" s="736" customFormat="1" x14ac:dyDescent="0.2">
      <c r="A21" s="5"/>
      <c r="B21" s="249"/>
      <c r="C21" s="13" t="s">
        <v>498</v>
      </c>
      <c r="D21" s="311">
        <f>+'R1 Opex Detail'!D21</f>
        <v>0</v>
      </c>
      <c r="E21" s="309">
        <f>+'R1 Opex Detail'!E21</f>
        <v>0</v>
      </c>
      <c r="F21" s="309">
        <f>+'R1 Opex Detail'!F21</f>
        <v>0</v>
      </c>
      <c r="G21" s="309">
        <f>+'R1 Opex Detail'!G21</f>
        <v>0</v>
      </c>
      <c r="H21" s="309">
        <f>+'R1 Opex Detail'!H21</f>
        <v>0</v>
      </c>
      <c r="I21" s="309">
        <f>+'R1 Opex Detail'!I21</f>
        <v>0</v>
      </c>
      <c r="J21" s="309">
        <f>+'R1 Opex Detail'!J21</f>
        <v>0</v>
      </c>
      <c r="K21" s="805">
        <f>+'R1 Opex Detail'!K21</f>
        <v>0</v>
      </c>
      <c r="L21" s="311">
        <f ca="1">+'R1 Opex Detail'!L21*L$1</f>
        <v>0</v>
      </c>
      <c r="M21" s="805">
        <f ca="1">+'R1 Opex Detail'!M21*M$1</f>
        <v>0</v>
      </c>
      <c r="N21" s="311">
        <f ca="1">+'R1 Opex Detail'!N21*N$1</f>
        <v>0</v>
      </c>
      <c r="O21" s="309">
        <f ca="1">+'R1 Opex Detail'!O21*O$1</f>
        <v>0</v>
      </c>
      <c r="P21" s="309">
        <f ca="1">+'R1 Opex Detail'!P21*P$1</f>
        <v>0</v>
      </c>
      <c r="Q21" s="309">
        <f ca="1">+'R1 Opex Detail'!Q21*Q$1</f>
        <v>0</v>
      </c>
      <c r="R21" s="309">
        <f ca="1">+'R1 Opex Detail'!R21*R$1</f>
        <v>0</v>
      </c>
      <c r="S21" s="309">
        <f ca="1">+'R1 Opex Detail'!S21*S$1</f>
        <v>0</v>
      </c>
    </row>
    <row r="22" spans="1:19" x14ac:dyDescent="0.2">
      <c r="A22" s="5"/>
      <c r="B22" s="249"/>
      <c r="C22" s="13" t="s">
        <v>70</v>
      </c>
      <c r="D22" s="311">
        <f>+'R1 Opex Detail'!D22</f>
        <v>0</v>
      </c>
      <c r="E22" s="309">
        <f>+'R1 Opex Detail'!E22</f>
        <v>0</v>
      </c>
      <c r="F22" s="309">
        <f>+'R1 Opex Detail'!F22</f>
        <v>0</v>
      </c>
      <c r="G22" s="309">
        <f>+'R1 Opex Detail'!G22</f>
        <v>0</v>
      </c>
      <c r="H22" s="309">
        <f>+'R1 Opex Detail'!H22</f>
        <v>0</v>
      </c>
      <c r="I22" s="309">
        <f>+'R1 Opex Detail'!I22</f>
        <v>0</v>
      </c>
      <c r="J22" s="309">
        <f>+'R1 Opex Detail'!J22</f>
        <v>0</v>
      </c>
      <c r="K22" s="805">
        <f>+'R1 Opex Detail'!K22</f>
        <v>0</v>
      </c>
      <c r="L22" s="311">
        <f ca="1">+'R1 Opex Detail'!L22*L$1</f>
        <v>0</v>
      </c>
      <c r="M22" s="805">
        <f ca="1">+'R1 Opex Detail'!M22*M$1</f>
        <v>11.491408855186149</v>
      </c>
      <c r="N22" s="311">
        <f ca="1">+'R1 Opex Detail'!N22*N$1</f>
        <v>11.491408855186149</v>
      </c>
      <c r="O22" s="309">
        <f ca="1">+'R1 Opex Detail'!O22*O$1</f>
        <v>11.645191394049736</v>
      </c>
      <c r="P22" s="309">
        <f ca="1">+'R1 Opex Detail'!P22*P$1</f>
        <v>11.805783039401858</v>
      </c>
      <c r="Q22" s="309">
        <f ca="1">+'R1 Opex Detail'!Q22*Q$1</f>
        <v>11.962180970910717</v>
      </c>
      <c r="R22" s="309">
        <f ca="1">+'R1 Opex Detail'!R22*R$1</f>
        <v>12.111265464271469</v>
      </c>
      <c r="S22" s="309">
        <f ca="1">+'R1 Opex Detail'!S22*S$1</f>
        <v>12.252052271111015</v>
      </c>
    </row>
    <row r="23" spans="1:19" x14ac:dyDescent="0.2">
      <c r="A23" s="5"/>
      <c r="B23" s="249"/>
      <c r="C23" s="12" t="s">
        <v>75</v>
      </c>
      <c r="D23" s="312">
        <f t="shared" ref="D23:S23" si="2">SUBTOTAL(9,D17:D22)</f>
        <v>0</v>
      </c>
      <c r="E23" s="310">
        <f t="shared" si="2"/>
        <v>0</v>
      </c>
      <c r="F23" s="310">
        <f t="shared" si="2"/>
        <v>0</v>
      </c>
      <c r="G23" s="310">
        <f t="shared" si="2"/>
        <v>0</v>
      </c>
      <c r="H23" s="310">
        <f t="shared" si="2"/>
        <v>0</v>
      </c>
      <c r="I23" s="310">
        <f t="shared" si="2"/>
        <v>0</v>
      </c>
      <c r="J23" s="310">
        <f t="shared" si="2"/>
        <v>0</v>
      </c>
      <c r="K23" s="510">
        <f t="shared" si="2"/>
        <v>0</v>
      </c>
      <c r="L23" s="312">
        <f t="shared" ref="L23" ca="1" si="3">SUBTOTAL(9,L17:L22)</f>
        <v>0</v>
      </c>
      <c r="M23" s="510">
        <f t="shared" ca="1" si="2"/>
        <v>11.491408855186149</v>
      </c>
      <c r="N23" s="312">
        <f t="shared" ca="1" si="2"/>
        <v>11.491408855186149</v>
      </c>
      <c r="O23" s="310">
        <f t="shared" ca="1" si="2"/>
        <v>11.645191394049736</v>
      </c>
      <c r="P23" s="310">
        <f t="shared" ca="1" si="2"/>
        <v>11.805783039401858</v>
      </c>
      <c r="Q23" s="310">
        <f t="shared" ca="1" si="2"/>
        <v>11.962180970910717</v>
      </c>
      <c r="R23" s="310">
        <f t="shared" ca="1" si="2"/>
        <v>12.111265464271469</v>
      </c>
      <c r="S23" s="310">
        <f t="shared" ca="1" si="2"/>
        <v>12.252052271111015</v>
      </c>
    </row>
    <row r="24" spans="1:19" x14ac:dyDescent="0.2">
      <c r="A24" s="5"/>
      <c r="B24" s="249"/>
      <c r="C24" s="12"/>
      <c r="D24" s="262"/>
      <c r="E24" s="262"/>
      <c r="F24" s="262"/>
      <c r="G24" s="262"/>
      <c r="H24" s="262"/>
      <c r="I24" s="262"/>
      <c r="J24" s="262"/>
      <c r="K24" s="806"/>
      <c r="L24" s="262"/>
      <c r="M24" s="870"/>
      <c r="N24" s="262"/>
      <c r="O24" s="262"/>
      <c r="P24" s="262"/>
      <c r="Q24" s="262"/>
      <c r="R24" s="262"/>
      <c r="S24" s="262"/>
    </row>
    <row r="25" spans="1:19" x14ac:dyDescent="0.2">
      <c r="A25" s="5"/>
      <c r="B25" s="249" t="str">
        <f ca="1">+'I-4 History'!B25</f>
        <v>DA-3</v>
      </c>
      <c r="C25" s="14" t="str">
        <f ca="1">+'I-4 History'!C25</f>
        <v>Customer Service</v>
      </c>
      <c r="D25" s="11"/>
      <c r="E25" s="11"/>
      <c r="F25" s="11"/>
      <c r="G25" s="11"/>
      <c r="H25" s="11"/>
      <c r="I25" s="11"/>
      <c r="J25" s="11"/>
      <c r="K25" s="504"/>
      <c r="L25" s="11"/>
      <c r="M25" s="871"/>
      <c r="N25" s="11"/>
      <c r="O25" s="11"/>
      <c r="P25" s="11"/>
      <c r="Q25" s="11"/>
      <c r="R25" s="11"/>
      <c r="S25" s="11"/>
    </row>
    <row r="26" spans="1:19" x14ac:dyDescent="0.2">
      <c r="A26" s="5"/>
      <c r="B26" s="249"/>
      <c r="C26" s="13" t="s">
        <v>68</v>
      </c>
      <c r="D26" s="311">
        <f>+'R1 Opex Detail'!D26</f>
        <v>0</v>
      </c>
      <c r="E26" s="309">
        <f>+'R1 Opex Detail'!E26</f>
        <v>0</v>
      </c>
      <c r="F26" s="309">
        <f>+'R1 Opex Detail'!F26</f>
        <v>0</v>
      </c>
      <c r="G26" s="309">
        <f>+'R1 Opex Detail'!G26</f>
        <v>0</v>
      </c>
      <c r="H26" s="309">
        <f>+'R1 Opex Detail'!H26</f>
        <v>0</v>
      </c>
      <c r="I26" s="309">
        <f>+'R1 Opex Detail'!I26</f>
        <v>0</v>
      </c>
      <c r="J26" s="309">
        <f>+'R1 Opex Detail'!J26</f>
        <v>0</v>
      </c>
      <c r="K26" s="805">
        <f>+'R1 Opex Detail'!K26</f>
        <v>0</v>
      </c>
      <c r="L26" s="311">
        <f ca="1">+'R1 Opex Detail'!L26*L$1</f>
        <v>0</v>
      </c>
      <c r="M26" s="805">
        <f ca="1">+'R1 Opex Detail'!M26*M$1</f>
        <v>0</v>
      </c>
      <c r="N26" s="311">
        <f ca="1">+'R1 Opex Detail'!N26*N$1</f>
        <v>0</v>
      </c>
      <c r="O26" s="309">
        <f ca="1">+'R1 Opex Detail'!O26*O$1</f>
        <v>0</v>
      </c>
      <c r="P26" s="309">
        <f ca="1">+'R1 Opex Detail'!P26*P$1</f>
        <v>0</v>
      </c>
      <c r="Q26" s="309">
        <f ca="1">+'R1 Opex Detail'!Q26*Q$1</f>
        <v>0</v>
      </c>
      <c r="R26" s="309">
        <f ca="1">+'R1 Opex Detail'!R26*R$1</f>
        <v>0</v>
      </c>
      <c r="S26" s="309">
        <f ca="1">+'R1 Opex Detail'!S26*S$1</f>
        <v>0</v>
      </c>
    </row>
    <row r="27" spans="1:19" x14ac:dyDescent="0.2">
      <c r="A27" s="5"/>
      <c r="B27" s="249"/>
      <c r="C27" s="13" t="s">
        <v>69</v>
      </c>
      <c r="D27" s="311">
        <f>+'R1 Opex Detail'!D27</f>
        <v>0</v>
      </c>
      <c r="E27" s="309">
        <f>+'R1 Opex Detail'!E27</f>
        <v>0</v>
      </c>
      <c r="F27" s="309">
        <f>+'R1 Opex Detail'!F27</f>
        <v>0</v>
      </c>
      <c r="G27" s="309">
        <f>+'R1 Opex Detail'!G27</f>
        <v>0</v>
      </c>
      <c r="H27" s="309">
        <f>+'R1 Opex Detail'!H27</f>
        <v>0</v>
      </c>
      <c r="I27" s="309">
        <f>+'R1 Opex Detail'!I27</f>
        <v>0</v>
      </c>
      <c r="J27" s="309">
        <f>+'R1 Opex Detail'!J27</f>
        <v>0</v>
      </c>
      <c r="K27" s="805">
        <f>+'R1 Opex Detail'!K27</f>
        <v>0</v>
      </c>
      <c r="L27" s="311">
        <f ca="1">+'R1 Opex Detail'!L27*L$1</f>
        <v>0</v>
      </c>
      <c r="M27" s="805">
        <f ca="1">+'R1 Opex Detail'!M27*M$1</f>
        <v>0</v>
      </c>
      <c r="N27" s="311">
        <f ca="1">+'R1 Opex Detail'!N27*N$1</f>
        <v>0</v>
      </c>
      <c r="O27" s="309">
        <f ca="1">+'R1 Opex Detail'!O27*O$1</f>
        <v>0</v>
      </c>
      <c r="P27" s="309">
        <f ca="1">+'R1 Opex Detail'!P27*P$1</f>
        <v>0</v>
      </c>
      <c r="Q27" s="309">
        <f ca="1">+'R1 Opex Detail'!Q27*Q$1</f>
        <v>0</v>
      </c>
      <c r="R27" s="309">
        <f ca="1">+'R1 Opex Detail'!R27*R$1</f>
        <v>0</v>
      </c>
      <c r="S27" s="309">
        <f ca="1">+'R1 Opex Detail'!S27*S$1</f>
        <v>0</v>
      </c>
    </row>
    <row r="28" spans="1:19" s="736" customFormat="1" x14ac:dyDescent="0.2">
      <c r="A28" s="5"/>
      <c r="B28" s="249"/>
      <c r="C28" s="13" t="s">
        <v>546</v>
      </c>
      <c r="D28" s="311">
        <f>+'R1 Opex Detail'!D28</f>
        <v>0</v>
      </c>
      <c r="E28" s="309">
        <f>+'R1 Opex Detail'!E28</f>
        <v>0</v>
      </c>
      <c r="F28" s="309">
        <f>+'R1 Opex Detail'!F28</f>
        <v>0</v>
      </c>
      <c r="G28" s="309">
        <f>+'R1 Opex Detail'!G28</f>
        <v>0</v>
      </c>
      <c r="H28" s="309">
        <f>+'R1 Opex Detail'!H28</f>
        <v>0</v>
      </c>
      <c r="I28" s="309">
        <f>+'R1 Opex Detail'!I28</f>
        <v>0</v>
      </c>
      <c r="J28" s="309">
        <f>+'R1 Opex Detail'!J28</f>
        <v>0</v>
      </c>
      <c r="K28" s="805">
        <f>+'R1 Opex Detail'!K28</f>
        <v>0</v>
      </c>
      <c r="L28" s="311">
        <f ca="1">+'R1 Opex Detail'!L28*L$1</f>
        <v>0</v>
      </c>
      <c r="M28" s="805">
        <f ca="1">+'R1 Opex Detail'!M28*M$1</f>
        <v>0</v>
      </c>
      <c r="N28" s="311">
        <f ca="1">+'R1 Opex Detail'!N28*N$1</f>
        <v>0</v>
      </c>
      <c r="O28" s="309">
        <f ca="1">+'R1 Opex Detail'!O28*O$1</f>
        <v>0</v>
      </c>
      <c r="P28" s="309">
        <f ca="1">+'R1 Opex Detail'!P28*P$1</f>
        <v>0</v>
      </c>
      <c r="Q28" s="309">
        <f ca="1">+'R1 Opex Detail'!Q28*Q$1</f>
        <v>0</v>
      </c>
      <c r="R28" s="309">
        <f ca="1">+'R1 Opex Detail'!R28*R$1</f>
        <v>0</v>
      </c>
      <c r="S28" s="309">
        <f ca="1">+'R1 Opex Detail'!S28*S$1</f>
        <v>0</v>
      </c>
    </row>
    <row r="29" spans="1:19" x14ac:dyDescent="0.2">
      <c r="A29" s="5"/>
      <c r="B29" s="249"/>
      <c r="C29" s="13" t="s">
        <v>547</v>
      </c>
      <c r="D29" s="311">
        <f>+'R1 Opex Detail'!D29</f>
        <v>0</v>
      </c>
      <c r="E29" s="309">
        <f>+'R1 Opex Detail'!E29</f>
        <v>0</v>
      </c>
      <c r="F29" s="309">
        <f>+'R1 Opex Detail'!F29</f>
        <v>0</v>
      </c>
      <c r="G29" s="309">
        <f>+'R1 Opex Detail'!G29</f>
        <v>0</v>
      </c>
      <c r="H29" s="309">
        <f>+'R1 Opex Detail'!H29</f>
        <v>0</v>
      </c>
      <c r="I29" s="309">
        <f>+'R1 Opex Detail'!I29</f>
        <v>0</v>
      </c>
      <c r="J29" s="309">
        <f>+'R1 Opex Detail'!J29</f>
        <v>0</v>
      </c>
      <c r="K29" s="805">
        <f>+'R1 Opex Detail'!K29</f>
        <v>0</v>
      </c>
      <c r="L29" s="311">
        <f ca="1">+'R1 Opex Detail'!L29*L$1</f>
        <v>0</v>
      </c>
      <c r="M29" s="805">
        <f ca="1">+'R1 Opex Detail'!M29*M$1</f>
        <v>0</v>
      </c>
      <c r="N29" s="311">
        <f ca="1">+'R1 Opex Detail'!N29*N$1</f>
        <v>0</v>
      </c>
      <c r="O29" s="309">
        <f ca="1">+'R1 Opex Detail'!O29*O$1</f>
        <v>0</v>
      </c>
      <c r="P29" s="309">
        <f ca="1">+'R1 Opex Detail'!P29*P$1</f>
        <v>0</v>
      </c>
      <c r="Q29" s="309">
        <f ca="1">+'R1 Opex Detail'!Q29*Q$1</f>
        <v>0</v>
      </c>
      <c r="R29" s="309">
        <f ca="1">+'R1 Opex Detail'!R29*R$1</f>
        <v>0</v>
      </c>
      <c r="S29" s="309">
        <f ca="1">+'R1 Opex Detail'!S29*S$1</f>
        <v>0</v>
      </c>
    </row>
    <row r="30" spans="1:19" s="736" customFormat="1" x14ac:dyDescent="0.2">
      <c r="A30" s="5"/>
      <c r="B30" s="249"/>
      <c r="C30" s="13" t="s">
        <v>498</v>
      </c>
      <c r="D30" s="311">
        <f>+'R1 Opex Detail'!D30</f>
        <v>0</v>
      </c>
      <c r="E30" s="309">
        <f>+'R1 Opex Detail'!E30</f>
        <v>0</v>
      </c>
      <c r="F30" s="309">
        <f>+'R1 Opex Detail'!F30</f>
        <v>0</v>
      </c>
      <c r="G30" s="309">
        <f>+'R1 Opex Detail'!G30</f>
        <v>0</v>
      </c>
      <c r="H30" s="309">
        <f>+'R1 Opex Detail'!H30</f>
        <v>0</v>
      </c>
      <c r="I30" s="309">
        <f>+'R1 Opex Detail'!I30</f>
        <v>0</v>
      </c>
      <c r="J30" s="309">
        <f>+'R1 Opex Detail'!J30</f>
        <v>0</v>
      </c>
      <c r="K30" s="805">
        <f>+'R1 Opex Detail'!K30</f>
        <v>0</v>
      </c>
      <c r="L30" s="311">
        <f ca="1">+'R1 Opex Detail'!L30*L$1</f>
        <v>0</v>
      </c>
      <c r="M30" s="805">
        <f ca="1">+'R1 Opex Detail'!M30*M$1</f>
        <v>0</v>
      </c>
      <c r="N30" s="311">
        <f ca="1">+'R1 Opex Detail'!N30*N$1</f>
        <v>0</v>
      </c>
      <c r="O30" s="309">
        <f ca="1">+'R1 Opex Detail'!O30*O$1</f>
        <v>0</v>
      </c>
      <c r="P30" s="309">
        <f ca="1">+'R1 Opex Detail'!P30*P$1</f>
        <v>0</v>
      </c>
      <c r="Q30" s="309">
        <f ca="1">+'R1 Opex Detail'!Q30*Q$1</f>
        <v>0</v>
      </c>
      <c r="R30" s="309">
        <f ca="1">+'R1 Opex Detail'!R30*R$1</f>
        <v>0</v>
      </c>
      <c r="S30" s="309">
        <f ca="1">+'R1 Opex Detail'!S30*S$1</f>
        <v>0</v>
      </c>
    </row>
    <row r="31" spans="1:19" x14ac:dyDescent="0.2">
      <c r="A31" s="5"/>
      <c r="B31" s="249"/>
      <c r="C31" s="13" t="s">
        <v>70</v>
      </c>
      <c r="D31" s="311">
        <f>+'R1 Opex Detail'!D31</f>
        <v>0</v>
      </c>
      <c r="E31" s="309">
        <f>+'R1 Opex Detail'!E31</f>
        <v>0</v>
      </c>
      <c r="F31" s="309">
        <f>+'R1 Opex Detail'!F31</f>
        <v>0</v>
      </c>
      <c r="G31" s="309">
        <f>+'R1 Opex Detail'!G31</f>
        <v>0</v>
      </c>
      <c r="H31" s="309">
        <f>+'R1 Opex Detail'!H31</f>
        <v>0</v>
      </c>
      <c r="I31" s="309">
        <f>+'R1 Opex Detail'!I31</f>
        <v>0</v>
      </c>
      <c r="J31" s="309">
        <f>+'R1 Opex Detail'!J31</f>
        <v>0</v>
      </c>
      <c r="K31" s="805">
        <f>+'R1 Opex Detail'!K31</f>
        <v>0</v>
      </c>
      <c r="L31" s="311">
        <f ca="1">+'R1 Opex Detail'!L31*L$1</f>
        <v>0</v>
      </c>
      <c r="M31" s="805">
        <f ca="1">+'R1 Opex Detail'!M31*M$1</f>
        <v>2.3775546740011722</v>
      </c>
      <c r="N31" s="311">
        <f ca="1">+'R1 Opex Detail'!N31*N$1</f>
        <v>2.3775546740011722</v>
      </c>
      <c r="O31" s="309">
        <f ca="1">+'R1 Opex Detail'!O31*O$1</f>
        <v>2.409372042842755</v>
      </c>
      <c r="P31" s="309">
        <f ca="1">+'R1 Opex Detail'!P31*P$1</f>
        <v>2.4425982052588768</v>
      </c>
      <c r="Q31" s="309">
        <f ca="1">+'R1 Opex Detail'!Q31*Q$1</f>
        <v>2.4749566947834394</v>
      </c>
      <c r="R31" s="309">
        <f ca="1">+'R1 Opex Detail'!R31*R$1</f>
        <v>2.5058020452950935</v>
      </c>
      <c r="S31" s="309">
        <f ca="1">+'R1 Opex Detail'!S31*S$1</f>
        <v>2.534930617331586</v>
      </c>
    </row>
    <row r="32" spans="1:19" x14ac:dyDescent="0.2">
      <c r="A32" s="5"/>
      <c r="B32" s="249"/>
      <c r="C32" s="12" t="s">
        <v>75</v>
      </c>
      <c r="D32" s="312">
        <f t="shared" ref="D32:S32" si="4">SUBTOTAL(9,D26:D31)</f>
        <v>0</v>
      </c>
      <c r="E32" s="310">
        <f t="shared" si="4"/>
        <v>0</v>
      </c>
      <c r="F32" s="310">
        <f t="shared" si="4"/>
        <v>0</v>
      </c>
      <c r="G32" s="310">
        <f t="shared" si="4"/>
        <v>0</v>
      </c>
      <c r="H32" s="310">
        <f t="shared" si="4"/>
        <v>0</v>
      </c>
      <c r="I32" s="310">
        <f t="shared" si="4"/>
        <v>0</v>
      </c>
      <c r="J32" s="310">
        <f t="shared" si="4"/>
        <v>0</v>
      </c>
      <c r="K32" s="510">
        <f t="shared" si="4"/>
        <v>0</v>
      </c>
      <c r="L32" s="312">
        <f t="shared" ref="L32" ca="1" si="5">SUBTOTAL(9,L26:L31)</f>
        <v>0</v>
      </c>
      <c r="M32" s="510">
        <f t="shared" ca="1" si="4"/>
        <v>2.3775546740011722</v>
      </c>
      <c r="N32" s="312">
        <f t="shared" ca="1" si="4"/>
        <v>2.3775546740011722</v>
      </c>
      <c r="O32" s="310">
        <f t="shared" ca="1" si="4"/>
        <v>2.409372042842755</v>
      </c>
      <c r="P32" s="310">
        <f t="shared" ca="1" si="4"/>
        <v>2.4425982052588768</v>
      </c>
      <c r="Q32" s="310">
        <f t="shared" ca="1" si="4"/>
        <v>2.4749566947834394</v>
      </c>
      <c r="R32" s="310">
        <f t="shared" ca="1" si="4"/>
        <v>2.5058020452950935</v>
      </c>
      <c r="S32" s="310">
        <f t="shared" ca="1" si="4"/>
        <v>2.534930617331586</v>
      </c>
    </row>
    <row r="33" spans="1:19" x14ac:dyDescent="0.2">
      <c r="A33" s="5"/>
      <c r="B33" s="249"/>
      <c r="C33" s="12"/>
      <c r="D33" s="262"/>
      <c r="E33" s="262"/>
      <c r="F33" s="262"/>
      <c r="G33" s="262"/>
      <c r="H33" s="262"/>
      <c r="I33" s="262"/>
      <c r="J33" s="262"/>
      <c r="K33" s="806"/>
      <c r="L33" s="262"/>
      <c r="M33" s="870"/>
      <c r="N33" s="262"/>
      <c r="O33" s="262"/>
      <c r="P33" s="262"/>
      <c r="Q33" s="262"/>
      <c r="R33" s="262"/>
      <c r="S33" s="262"/>
    </row>
    <row r="34" spans="1:19" x14ac:dyDescent="0.2">
      <c r="A34" s="5"/>
      <c r="B34" s="249" t="str">
        <f ca="1">+'I-4 History'!B34</f>
        <v>DA-4</v>
      </c>
      <c r="C34" s="14" t="str">
        <f ca="1">+'I-4 History'!C34</f>
        <v>Standards Development and Maintenance</v>
      </c>
      <c r="D34" s="11"/>
      <c r="E34" s="11"/>
      <c r="F34" s="11"/>
      <c r="G34" s="11"/>
      <c r="H34" s="11"/>
      <c r="I34" s="11"/>
      <c r="J34" s="11"/>
      <c r="K34" s="504"/>
      <c r="L34" s="11"/>
      <c r="M34" s="871"/>
      <c r="N34" s="11"/>
      <c r="O34" s="11"/>
      <c r="P34" s="11"/>
      <c r="Q34" s="11"/>
      <c r="R34" s="11"/>
      <c r="S34" s="11"/>
    </row>
    <row r="35" spans="1:19" x14ac:dyDescent="0.2">
      <c r="A35" s="5"/>
      <c r="B35" s="249"/>
      <c r="C35" s="13" t="s">
        <v>68</v>
      </c>
      <c r="D35" s="311">
        <f>+'R1 Opex Detail'!D35</f>
        <v>0</v>
      </c>
      <c r="E35" s="309">
        <f>+'R1 Opex Detail'!E35</f>
        <v>0</v>
      </c>
      <c r="F35" s="309">
        <f>+'R1 Opex Detail'!F35</f>
        <v>0</v>
      </c>
      <c r="G35" s="309">
        <f>+'R1 Opex Detail'!G35</f>
        <v>0</v>
      </c>
      <c r="H35" s="309">
        <f>+'R1 Opex Detail'!H35</f>
        <v>0</v>
      </c>
      <c r="I35" s="309">
        <f>+'R1 Opex Detail'!I35</f>
        <v>0</v>
      </c>
      <c r="J35" s="309">
        <f>+'R1 Opex Detail'!J35</f>
        <v>0</v>
      </c>
      <c r="K35" s="805">
        <f>+'R1 Opex Detail'!K35</f>
        <v>0</v>
      </c>
      <c r="L35" s="311">
        <f ca="1">+'R1 Opex Detail'!L35*L$1</f>
        <v>0</v>
      </c>
      <c r="M35" s="805">
        <f ca="1">+'R1 Opex Detail'!M35*M$1</f>
        <v>0</v>
      </c>
      <c r="N35" s="311">
        <f ca="1">+'R1 Opex Detail'!N35*N$1</f>
        <v>0</v>
      </c>
      <c r="O35" s="309">
        <f ca="1">+'R1 Opex Detail'!O35*O$1</f>
        <v>0</v>
      </c>
      <c r="P35" s="309">
        <f ca="1">+'R1 Opex Detail'!P35*P$1</f>
        <v>0</v>
      </c>
      <c r="Q35" s="309">
        <f ca="1">+'R1 Opex Detail'!Q35*Q$1</f>
        <v>0</v>
      </c>
      <c r="R35" s="309">
        <f ca="1">+'R1 Opex Detail'!R35*R$1</f>
        <v>0</v>
      </c>
      <c r="S35" s="309">
        <f ca="1">+'R1 Opex Detail'!S35*S$1</f>
        <v>0</v>
      </c>
    </row>
    <row r="36" spans="1:19" x14ac:dyDescent="0.2">
      <c r="A36" s="5"/>
      <c r="B36" s="249"/>
      <c r="C36" s="13" t="s">
        <v>69</v>
      </c>
      <c r="D36" s="311">
        <f>+'R1 Opex Detail'!D36</f>
        <v>0</v>
      </c>
      <c r="E36" s="309">
        <f>+'R1 Opex Detail'!E36</f>
        <v>0</v>
      </c>
      <c r="F36" s="309">
        <f>+'R1 Opex Detail'!F36</f>
        <v>0</v>
      </c>
      <c r="G36" s="309">
        <f>+'R1 Opex Detail'!G36</f>
        <v>0</v>
      </c>
      <c r="H36" s="309">
        <f>+'R1 Opex Detail'!H36</f>
        <v>0</v>
      </c>
      <c r="I36" s="309">
        <f>+'R1 Opex Detail'!I36</f>
        <v>0</v>
      </c>
      <c r="J36" s="309">
        <f>+'R1 Opex Detail'!J36</f>
        <v>0</v>
      </c>
      <c r="K36" s="805">
        <f>+'R1 Opex Detail'!K36</f>
        <v>0</v>
      </c>
      <c r="L36" s="311">
        <f ca="1">+'R1 Opex Detail'!L36*L$1</f>
        <v>0</v>
      </c>
      <c r="M36" s="805">
        <f ca="1">+'R1 Opex Detail'!M36*M$1</f>
        <v>0</v>
      </c>
      <c r="N36" s="311">
        <f ca="1">+'R1 Opex Detail'!N36*N$1</f>
        <v>0</v>
      </c>
      <c r="O36" s="309">
        <f ca="1">+'R1 Opex Detail'!O36*O$1</f>
        <v>0</v>
      </c>
      <c r="P36" s="309">
        <f ca="1">+'R1 Opex Detail'!P36*P$1</f>
        <v>0</v>
      </c>
      <c r="Q36" s="309">
        <f ca="1">+'R1 Opex Detail'!Q36*Q$1</f>
        <v>0</v>
      </c>
      <c r="R36" s="309">
        <f ca="1">+'R1 Opex Detail'!R36*R$1</f>
        <v>0</v>
      </c>
      <c r="S36" s="309">
        <f ca="1">+'R1 Opex Detail'!S36*S$1</f>
        <v>0</v>
      </c>
    </row>
    <row r="37" spans="1:19" s="736" customFormat="1" x14ac:dyDescent="0.2">
      <c r="A37" s="5"/>
      <c r="B37" s="249"/>
      <c r="C37" s="13" t="s">
        <v>546</v>
      </c>
      <c r="D37" s="311">
        <f>+'R1 Opex Detail'!D37</f>
        <v>0</v>
      </c>
      <c r="E37" s="309">
        <f>+'R1 Opex Detail'!E37</f>
        <v>0</v>
      </c>
      <c r="F37" s="309">
        <f>+'R1 Opex Detail'!F37</f>
        <v>0</v>
      </c>
      <c r="G37" s="309">
        <f>+'R1 Opex Detail'!G37</f>
        <v>0</v>
      </c>
      <c r="H37" s="309">
        <f>+'R1 Opex Detail'!H37</f>
        <v>0</v>
      </c>
      <c r="I37" s="309">
        <f>+'R1 Opex Detail'!I37</f>
        <v>0</v>
      </c>
      <c r="J37" s="309">
        <f>+'R1 Opex Detail'!J37</f>
        <v>0</v>
      </c>
      <c r="K37" s="805">
        <f>+'R1 Opex Detail'!K37</f>
        <v>0</v>
      </c>
      <c r="L37" s="311">
        <f ca="1">+'R1 Opex Detail'!L37*L$1</f>
        <v>0</v>
      </c>
      <c r="M37" s="805">
        <f ca="1">+'R1 Opex Detail'!M37*M$1</f>
        <v>0</v>
      </c>
      <c r="N37" s="311">
        <f ca="1">+'R1 Opex Detail'!N37*N$1</f>
        <v>0</v>
      </c>
      <c r="O37" s="309">
        <f ca="1">+'R1 Opex Detail'!O37*O$1</f>
        <v>0</v>
      </c>
      <c r="P37" s="309">
        <f ca="1">+'R1 Opex Detail'!P37*P$1</f>
        <v>0</v>
      </c>
      <c r="Q37" s="309">
        <f ca="1">+'R1 Opex Detail'!Q37*Q$1</f>
        <v>0</v>
      </c>
      <c r="R37" s="309">
        <f ca="1">+'R1 Opex Detail'!R37*R$1</f>
        <v>0</v>
      </c>
      <c r="S37" s="309">
        <f ca="1">+'R1 Opex Detail'!S37*S$1</f>
        <v>0</v>
      </c>
    </row>
    <row r="38" spans="1:19" x14ac:dyDescent="0.2">
      <c r="A38" s="5"/>
      <c r="B38" s="249"/>
      <c r="C38" s="13" t="s">
        <v>547</v>
      </c>
      <c r="D38" s="311">
        <f>+'R1 Opex Detail'!D38</f>
        <v>0</v>
      </c>
      <c r="E38" s="309">
        <f>+'R1 Opex Detail'!E38</f>
        <v>0</v>
      </c>
      <c r="F38" s="309">
        <f>+'R1 Opex Detail'!F38</f>
        <v>0</v>
      </c>
      <c r="G38" s="309">
        <f>+'R1 Opex Detail'!G38</f>
        <v>0</v>
      </c>
      <c r="H38" s="309">
        <f>+'R1 Opex Detail'!H38</f>
        <v>0</v>
      </c>
      <c r="I38" s="309">
        <f>+'R1 Opex Detail'!I38</f>
        <v>0</v>
      </c>
      <c r="J38" s="309">
        <f>+'R1 Opex Detail'!J38</f>
        <v>0</v>
      </c>
      <c r="K38" s="805">
        <f>+'R1 Opex Detail'!K38</f>
        <v>0</v>
      </c>
      <c r="L38" s="311">
        <f ca="1">+'R1 Opex Detail'!L38*L$1</f>
        <v>0</v>
      </c>
      <c r="M38" s="805">
        <f ca="1">+'R1 Opex Detail'!M38*M$1</f>
        <v>0</v>
      </c>
      <c r="N38" s="311">
        <f ca="1">+'R1 Opex Detail'!N38*N$1</f>
        <v>0</v>
      </c>
      <c r="O38" s="309">
        <f ca="1">+'R1 Opex Detail'!O38*O$1</f>
        <v>0</v>
      </c>
      <c r="P38" s="309">
        <f ca="1">+'R1 Opex Detail'!P38*P$1</f>
        <v>0</v>
      </c>
      <c r="Q38" s="309">
        <f ca="1">+'R1 Opex Detail'!Q38*Q$1</f>
        <v>0</v>
      </c>
      <c r="R38" s="309">
        <f ca="1">+'R1 Opex Detail'!R38*R$1</f>
        <v>0</v>
      </c>
      <c r="S38" s="309">
        <f ca="1">+'R1 Opex Detail'!S38*S$1</f>
        <v>0</v>
      </c>
    </row>
    <row r="39" spans="1:19" s="736" customFormat="1" x14ac:dyDescent="0.2">
      <c r="A39" s="5"/>
      <c r="B39" s="249"/>
      <c r="C39" s="13" t="s">
        <v>498</v>
      </c>
      <c r="D39" s="311">
        <f>+'R1 Opex Detail'!D39</f>
        <v>0</v>
      </c>
      <c r="E39" s="309">
        <f>+'R1 Opex Detail'!E39</f>
        <v>0</v>
      </c>
      <c r="F39" s="309">
        <f>+'R1 Opex Detail'!F39</f>
        <v>0</v>
      </c>
      <c r="G39" s="309">
        <f>+'R1 Opex Detail'!G39</f>
        <v>0</v>
      </c>
      <c r="H39" s="309">
        <f>+'R1 Opex Detail'!H39</f>
        <v>0</v>
      </c>
      <c r="I39" s="309">
        <f>+'R1 Opex Detail'!I39</f>
        <v>0</v>
      </c>
      <c r="J39" s="309">
        <f>+'R1 Opex Detail'!J39</f>
        <v>0</v>
      </c>
      <c r="K39" s="805">
        <f>+'R1 Opex Detail'!K39</f>
        <v>0</v>
      </c>
      <c r="L39" s="311">
        <f ca="1">+'R1 Opex Detail'!L39*L$1</f>
        <v>0</v>
      </c>
      <c r="M39" s="805">
        <f ca="1">+'R1 Opex Detail'!M39*M$1</f>
        <v>0</v>
      </c>
      <c r="N39" s="311">
        <f ca="1">+'R1 Opex Detail'!N39*N$1</f>
        <v>0</v>
      </c>
      <c r="O39" s="309">
        <f ca="1">+'R1 Opex Detail'!O39*O$1</f>
        <v>0</v>
      </c>
      <c r="P39" s="309">
        <f ca="1">+'R1 Opex Detail'!P39*P$1</f>
        <v>0</v>
      </c>
      <c r="Q39" s="309">
        <f ca="1">+'R1 Opex Detail'!Q39*Q$1</f>
        <v>0</v>
      </c>
      <c r="R39" s="309">
        <f ca="1">+'R1 Opex Detail'!R39*R$1</f>
        <v>0</v>
      </c>
      <c r="S39" s="309">
        <f ca="1">+'R1 Opex Detail'!S39*S$1</f>
        <v>0</v>
      </c>
    </row>
    <row r="40" spans="1:19" x14ac:dyDescent="0.2">
      <c r="A40" s="5"/>
      <c r="B40" s="249"/>
      <c r="C40" s="13" t="s">
        <v>70</v>
      </c>
      <c r="D40" s="311">
        <f>+'R1 Opex Detail'!D40</f>
        <v>0</v>
      </c>
      <c r="E40" s="309">
        <f>+'R1 Opex Detail'!E40</f>
        <v>0</v>
      </c>
      <c r="F40" s="309">
        <f>+'R1 Opex Detail'!F40</f>
        <v>0</v>
      </c>
      <c r="G40" s="309">
        <f>+'R1 Opex Detail'!G40</f>
        <v>0</v>
      </c>
      <c r="H40" s="309">
        <f>+'R1 Opex Detail'!H40</f>
        <v>0</v>
      </c>
      <c r="I40" s="309">
        <f>+'R1 Opex Detail'!I40</f>
        <v>0</v>
      </c>
      <c r="J40" s="309">
        <f>+'R1 Opex Detail'!J40</f>
        <v>0</v>
      </c>
      <c r="K40" s="805">
        <f>+'R1 Opex Detail'!K40</f>
        <v>0</v>
      </c>
      <c r="L40" s="311">
        <f ca="1">+'R1 Opex Detail'!L40*L$1</f>
        <v>0</v>
      </c>
      <c r="M40" s="805">
        <f ca="1">+'R1 Opex Detail'!M40*M$1</f>
        <v>0.67990643385521321</v>
      </c>
      <c r="N40" s="311">
        <f ca="1">+'R1 Opex Detail'!N40*N$1</f>
        <v>0.67990643385521321</v>
      </c>
      <c r="O40" s="309">
        <f ca="1">+'R1 Opex Detail'!O40*O$1</f>
        <v>0.68900520833148238</v>
      </c>
      <c r="P40" s="309">
        <f ca="1">+'R1 Opex Detail'!P40*P$1</f>
        <v>0.69850685380196154</v>
      </c>
      <c r="Q40" s="309">
        <f ca="1">+'R1 Opex Detail'!Q40*Q$1</f>
        <v>0.70776037190531671</v>
      </c>
      <c r="R40" s="309">
        <f ca="1">+'R1 Opex Detail'!R40*R$1</f>
        <v>0.71658117947568467</v>
      </c>
      <c r="S40" s="309">
        <f ca="1">+'R1 Opex Detail'!S40*S$1</f>
        <v>0.72491104198239897</v>
      </c>
    </row>
    <row r="41" spans="1:19" x14ac:dyDescent="0.2">
      <c r="A41" s="5"/>
      <c r="B41" s="249"/>
      <c r="C41" s="12" t="s">
        <v>75</v>
      </c>
      <c r="D41" s="312">
        <f t="shared" ref="D41:S41" si="6">SUBTOTAL(9,D35:D40)</f>
        <v>0</v>
      </c>
      <c r="E41" s="310">
        <f t="shared" si="6"/>
        <v>0</v>
      </c>
      <c r="F41" s="310">
        <f t="shared" si="6"/>
        <v>0</v>
      </c>
      <c r="G41" s="310">
        <f t="shared" si="6"/>
        <v>0</v>
      </c>
      <c r="H41" s="310">
        <f t="shared" si="6"/>
        <v>0</v>
      </c>
      <c r="I41" s="310">
        <f t="shared" si="6"/>
        <v>0</v>
      </c>
      <c r="J41" s="310">
        <f t="shared" si="6"/>
        <v>0</v>
      </c>
      <c r="K41" s="510">
        <f t="shared" si="6"/>
        <v>0</v>
      </c>
      <c r="L41" s="312">
        <f t="shared" ref="L41" ca="1" si="7">SUBTOTAL(9,L35:L40)</f>
        <v>0</v>
      </c>
      <c r="M41" s="510">
        <f t="shared" ca="1" si="6"/>
        <v>0.67990643385521321</v>
      </c>
      <c r="N41" s="312">
        <f t="shared" ca="1" si="6"/>
        <v>0.67990643385521321</v>
      </c>
      <c r="O41" s="310">
        <f t="shared" ca="1" si="6"/>
        <v>0.68900520833148238</v>
      </c>
      <c r="P41" s="310">
        <f t="shared" ca="1" si="6"/>
        <v>0.69850685380196154</v>
      </c>
      <c r="Q41" s="310">
        <f t="shared" ca="1" si="6"/>
        <v>0.70776037190531671</v>
      </c>
      <c r="R41" s="310">
        <f t="shared" ca="1" si="6"/>
        <v>0.71658117947568467</v>
      </c>
      <c r="S41" s="310">
        <f t="shared" ca="1" si="6"/>
        <v>0.72491104198239897</v>
      </c>
    </row>
    <row r="42" spans="1:19" x14ac:dyDescent="0.2">
      <c r="A42" s="5"/>
      <c r="B42" s="249"/>
      <c r="C42" s="12"/>
      <c r="D42" s="262"/>
      <c r="E42" s="262"/>
      <c r="F42" s="262"/>
      <c r="G42" s="262"/>
      <c r="H42" s="262"/>
      <c r="I42" s="262"/>
      <c r="J42" s="262"/>
      <c r="K42" s="806"/>
      <c r="L42" s="262"/>
      <c r="M42" s="870"/>
      <c r="N42" s="262"/>
      <c r="O42" s="262"/>
      <c r="P42" s="262"/>
      <c r="Q42" s="262"/>
      <c r="R42" s="262"/>
      <c r="S42" s="262"/>
    </row>
    <row r="43" spans="1:19" x14ac:dyDescent="0.2">
      <c r="A43" s="5"/>
      <c r="B43" s="249" t="str">
        <f ca="1">+'I-4 History'!B43</f>
        <v>DA-5</v>
      </c>
      <c r="C43" s="14" t="str">
        <f ca="1">+'I-4 History'!C43</f>
        <v>Strategic Asset Management</v>
      </c>
      <c r="D43" s="11"/>
      <c r="E43" s="11"/>
      <c r="F43" s="11"/>
      <c r="G43" s="11"/>
      <c r="H43" s="11"/>
      <c r="I43" s="11"/>
      <c r="J43" s="11"/>
      <c r="K43" s="504"/>
      <c r="L43" s="11"/>
      <c r="M43" s="871"/>
      <c r="N43" s="11"/>
      <c r="O43" s="11"/>
      <c r="P43" s="11"/>
      <c r="Q43" s="11"/>
      <c r="R43" s="11"/>
      <c r="S43" s="11"/>
    </row>
    <row r="44" spans="1:19" x14ac:dyDescent="0.2">
      <c r="A44" s="5"/>
      <c r="B44" s="249"/>
      <c r="C44" s="13" t="s">
        <v>68</v>
      </c>
      <c r="D44" s="311">
        <f>+'R1 Opex Detail'!D44</f>
        <v>0</v>
      </c>
      <c r="E44" s="309">
        <f>+'R1 Opex Detail'!E44</f>
        <v>0</v>
      </c>
      <c r="F44" s="309">
        <f>+'R1 Opex Detail'!F44</f>
        <v>0</v>
      </c>
      <c r="G44" s="309">
        <f>+'R1 Opex Detail'!G44</f>
        <v>0</v>
      </c>
      <c r="H44" s="309">
        <f>+'R1 Opex Detail'!H44</f>
        <v>0</v>
      </c>
      <c r="I44" s="309">
        <f>+'R1 Opex Detail'!I44</f>
        <v>0</v>
      </c>
      <c r="J44" s="309">
        <f>+'R1 Opex Detail'!J44</f>
        <v>0</v>
      </c>
      <c r="K44" s="805">
        <f>+'R1 Opex Detail'!K44</f>
        <v>0</v>
      </c>
      <c r="L44" s="311">
        <f ca="1">+'R1 Opex Detail'!L44*L$1</f>
        <v>0</v>
      </c>
      <c r="M44" s="805">
        <f ca="1">+'R1 Opex Detail'!M44*M$1</f>
        <v>0</v>
      </c>
      <c r="N44" s="311">
        <f ca="1">+'R1 Opex Detail'!N44*N$1</f>
        <v>0</v>
      </c>
      <c r="O44" s="309">
        <f ca="1">+'R1 Opex Detail'!O44*O$1</f>
        <v>0</v>
      </c>
      <c r="P44" s="309">
        <f ca="1">+'R1 Opex Detail'!P44*P$1</f>
        <v>0</v>
      </c>
      <c r="Q44" s="309">
        <f ca="1">+'R1 Opex Detail'!Q44*Q$1</f>
        <v>0</v>
      </c>
      <c r="R44" s="309">
        <f ca="1">+'R1 Opex Detail'!R44*R$1</f>
        <v>0</v>
      </c>
      <c r="S44" s="309">
        <f ca="1">+'R1 Opex Detail'!S44*S$1</f>
        <v>0</v>
      </c>
    </row>
    <row r="45" spans="1:19" x14ac:dyDescent="0.2">
      <c r="A45" s="5"/>
      <c r="B45" s="249"/>
      <c r="C45" s="13" t="s">
        <v>69</v>
      </c>
      <c r="D45" s="311">
        <f>+'R1 Opex Detail'!D45</f>
        <v>0</v>
      </c>
      <c r="E45" s="309">
        <f>+'R1 Opex Detail'!E45</f>
        <v>0</v>
      </c>
      <c r="F45" s="309">
        <f>+'R1 Opex Detail'!F45</f>
        <v>0</v>
      </c>
      <c r="G45" s="309">
        <f>+'R1 Opex Detail'!G45</f>
        <v>0</v>
      </c>
      <c r="H45" s="309">
        <f>+'R1 Opex Detail'!H45</f>
        <v>0</v>
      </c>
      <c r="I45" s="309">
        <f>+'R1 Opex Detail'!I45</f>
        <v>0</v>
      </c>
      <c r="J45" s="309">
        <f>+'R1 Opex Detail'!J45</f>
        <v>0</v>
      </c>
      <c r="K45" s="805">
        <f>+'R1 Opex Detail'!K45</f>
        <v>0</v>
      </c>
      <c r="L45" s="311">
        <f ca="1">+'R1 Opex Detail'!L45*L$1</f>
        <v>0</v>
      </c>
      <c r="M45" s="805">
        <f ca="1">+'R1 Opex Detail'!M45*M$1</f>
        <v>0</v>
      </c>
      <c r="N45" s="311">
        <f ca="1">+'R1 Opex Detail'!N45*N$1</f>
        <v>0</v>
      </c>
      <c r="O45" s="309">
        <f ca="1">+'R1 Opex Detail'!O45*O$1</f>
        <v>0</v>
      </c>
      <c r="P45" s="309">
        <f ca="1">+'R1 Opex Detail'!P45*P$1</f>
        <v>0</v>
      </c>
      <c r="Q45" s="309">
        <f ca="1">+'R1 Opex Detail'!Q45*Q$1</f>
        <v>0</v>
      </c>
      <c r="R45" s="309">
        <f ca="1">+'R1 Opex Detail'!R45*R$1</f>
        <v>0</v>
      </c>
      <c r="S45" s="309">
        <f ca="1">+'R1 Opex Detail'!S45*S$1</f>
        <v>0</v>
      </c>
    </row>
    <row r="46" spans="1:19" s="736" customFormat="1" x14ac:dyDescent="0.2">
      <c r="A46" s="5"/>
      <c r="B46" s="249"/>
      <c r="C46" s="13" t="s">
        <v>546</v>
      </c>
      <c r="D46" s="311">
        <f>+'R1 Opex Detail'!D46</f>
        <v>0</v>
      </c>
      <c r="E46" s="309">
        <f>+'R1 Opex Detail'!E46</f>
        <v>0</v>
      </c>
      <c r="F46" s="309">
        <f>+'R1 Opex Detail'!F46</f>
        <v>0</v>
      </c>
      <c r="G46" s="309">
        <f>+'R1 Opex Detail'!G46</f>
        <v>0</v>
      </c>
      <c r="H46" s="309">
        <f>+'R1 Opex Detail'!H46</f>
        <v>0</v>
      </c>
      <c r="I46" s="309">
        <f>+'R1 Opex Detail'!I46</f>
        <v>0</v>
      </c>
      <c r="J46" s="309">
        <f>+'R1 Opex Detail'!J46</f>
        <v>0</v>
      </c>
      <c r="K46" s="805">
        <f>+'R1 Opex Detail'!K46</f>
        <v>0</v>
      </c>
      <c r="L46" s="311">
        <f ca="1">+'R1 Opex Detail'!L46*L$1</f>
        <v>0</v>
      </c>
      <c r="M46" s="805">
        <f ca="1">+'R1 Opex Detail'!M46*M$1</f>
        <v>0</v>
      </c>
      <c r="N46" s="311">
        <f ca="1">+'R1 Opex Detail'!N46*N$1</f>
        <v>0</v>
      </c>
      <c r="O46" s="309">
        <f ca="1">+'R1 Opex Detail'!O46*O$1</f>
        <v>0</v>
      </c>
      <c r="P46" s="309">
        <f ca="1">+'R1 Opex Detail'!P46*P$1</f>
        <v>0</v>
      </c>
      <c r="Q46" s="309">
        <f ca="1">+'R1 Opex Detail'!Q46*Q$1</f>
        <v>0</v>
      </c>
      <c r="R46" s="309">
        <f ca="1">+'R1 Opex Detail'!R46*R$1</f>
        <v>0</v>
      </c>
      <c r="S46" s="309">
        <f ca="1">+'R1 Opex Detail'!S46*S$1</f>
        <v>0</v>
      </c>
    </row>
    <row r="47" spans="1:19" x14ac:dyDescent="0.2">
      <c r="A47" s="5"/>
      <c r="B47" s="249"/>
      <c r="C47" s="13" t="s">
        <v>547</v>
      </c>
      <c r="D47" s="311">
        <f>+'R1 Opex Detail'!D47</f>
        <v>0</v>
      </c>
      <c r="E47" s="309">
        <f>+'R1 Opex Detail'!E47</f>
        <v>0</v>
      </c>
      <c r="F47" s="309">
        <f>+'R1 Opex Detail'!F47</f>
        <v>0</v>
      </c>
      <c r="G47" s="309">
        <f>+'R1 Opex Detail'!G47</f>
        <v>0</v>
      </c>
      <c r="H47" s="309">
        <f>+'R1 Opex Detail'!H47</f>
        <v>0</v>
      </c>
      <c r="I47" s="309">
        <f>+'R1 Opex Detail'!I47</f>
        <v>0</v>
      </c>
      <c r="J47" s="309">
        <f>+'R1 Opex Detail'!J47</f>
        <v>0</v>
      </c>
      <c r="K47" s="805">
        <f>+'R1 Opex Detail'!K47</f>
        <v>0</v>
      </c>
      <c r="L47" s="311">
        <f ca="1">+'R1 Opex Detail'!L47*L$1</f>
        <v>0</v>
      </c>
      <c r="M47" s="805">
        <f ca="1">+'R1 Opex Detail'!M47*M$1</f>
        <v>0</v>
      </c>
      <c r="N47" s="311">
        <f ca="1">+'R1 Opex Detail'!N47*N$1</f>
        <v>0</v>
      </c>
      <c r="O47" s="309">
        <f ca="1">+'R1 Opex Detail'!O47*O$1</f>
        <v>0</v>
      </c>
      <c r="P47" s="309">
        <f ca="1">+'R1 Opex Detail'!P47*P$1</f>
        <v>0</v>
      </c>
      <c r="Q47" s="309">
        <f ca="1">+'R1 Opex Detail'!Q47*Q$1</f>
        <v>0</v>
      </c>
      <c r="R47" s="309">
        <f ca="1">+'R1 Opex Detail'!R47*R$1</f>
        <v>0</v>
      </c>
      <c r="S47" s="309">
        <f ca="1">+'R1 Opex Detail'!S47*S$1</f>
        <v>0</v>
      </c>
    </row>
    <row r="48" spans="1:19" s="736" customFormat="1" x14ac:dyDescent="0.2">
      <c r="A48" s="5"/>
      <c r="B48" s="249"/>
      <c r="C48" s="13" t="s">
        <v>498</v>
      </c>
      <c r="D48" s="311">
        <f>+'R1 Opex Detail'!D48</f>
        <v>0</v>
      </c>
      <c r="E48" s="309">
        <f>+'R1 Opex Detail'!E48</f>
        <v>0</v>
      </c>
      <c r="F48" s="309">
        <f>+'R1 Opex Detail'!F48</f>
        <v>0</v>
      </c>
      <c r="G48" s="309">
        <f>+'R1 Opex Detail'!G48</f>
        <v>0</v>
      </c>
      <c r="H48" s="309">
        <f>+'R1 Opex Detail'!H48</f>
        <v>0</v>
      </c>
      <c r="I48" s="309">
        <f>+'R1 Opex Detail'!I48</f>
        <v>0</v>
      </c>
      <c r="J48" s="309">
        <f>+'R1 Opex Detail'!J48</f>
        <v>0</v>
      </c>
      <c r="K48" s="805">
        <f>+'R1 Opex Detail'!K48</f>
        <v>0</v>
      </c>
      <c r="L48" s="311">
        <f ca="1">+'R1 Opex Detail'!L48*L$1</f>
        <v>0</v>
      </c>
      <c r="M48" s="805">
        <f ca="1">+'R1 Opex Detail'!M48*M$1</f>
        <v>0</v>
      </c>
      <c r="N48" s="311">
        <f ca="1">+'R1 Opex Detail'!N48*N$1</f>
        <v>0</v>
      </c>
      <c r="O48" s="309">
        <f ca="1">+'R1 Opex Detail'!O48*O$1</f>
        <v>0</v>
      </c>
      <c r="P48" s="309">
        <f ca="1">+'R1 Opex Detail'!P48*P$1</f>
        <v>0</v>
      </c>
      <c r="Q48" s="309">
        <f ca="1">+'R1 Opex Detail'!Q48*Q$1</f>
        <v>0</v>
      </c>
      <c r="R48" s="309">
        <f ca="1">+'R1 Opex Detail'!R48*R$1</f>
        <v>0</v>
      </c>
      <c r="S48" s="309">
        <f ca="1">+'R1 Opex Detail'!S48*S$1</f>
        <v>0</v>
      </c>
    </row>
    <row r="49" spans="1:19" x14ac:dyDescent="0.2">
      <c r="A49" s="5"/>
      <c r="B49" s="249"/>
      <c r="C49" s="13" t="s">
        <v>70</v>
      </c>
      <c r="D49" s="311">
        <f>+'R1 Opex Detail'!D49</f>
        <v>0</v>
      </c>
      <c r="E49" s="309">
        <f>+'R1 Opex Detail'!E49</f>
        <v>0</v>
      </c>
      <c r="F49" s="309">
        <f>+'R1 Opex Detail'!F49</f>
        <v>0</v>
      </c>
      <c r="G49" s="309">
        <f>+'R1 Opex Detail'!G49</f>
        <v>0</v>
      </c>
      <c r="H49" s="309">
        <f>+'R1 Opex Detail'!H49</f>
        <v>0</v>
      </c>
      <c r="I49" s="309">
        <f>+'R1 Opex Detail'!I49</f>
        <v>0</v>
      </c>
      <c r="J49" s="309">
        <f>+'R1 Opex Detail'!J49</f>
        <v>0</v>
      </c>
      <c r="K49" s="805">
        <f>+'R1 Opex Detail'!K49</f>
        <v>0</v>
      </c>
      <c r="L49" s="311">
        <f ca="1">+'R1 Opex Detail'!L49*L$1</f>
        <v>0</v>
      </c>
      <c r="M49" s="805">
        <f ca="1">+'R1 Opex Detail'!M49*M$1</f>
        <v>5.3305967777800847</v>
      </c>
      <c r="N49" s="311">
        <f ca="1">+'R1 Opex Detail'!N49*N$1</f>
        <v>5.3305967777800847</v>
      </c>
      <c r="O49" s="309">
        <f ca="1">+'R1 Opex Detail'!O49*O$1</f>
        <v>5.4019329138862426</v>
      </c>
      <c r="P49" s="309">
        <f ca="1">+'R1 Opex Detail'!P49*P$1</f>
        <v>5.4764276358163642</v>
      </c>
      <c r="Q49" s="309">
        <f ca="1">+'R1 Opex Detail'!Q49*Q$1</f>
        <v>5.5489769916228422</v>
      </c>
      <c r="R49" s="309">
        <f ca="1">+'R1 Opex Detail'!R49*R$1</f>
        <v>5.6181338139011761</v>
      </c>
      <c r="S49" s="309">
        <f ca="1">+'R1 Opex Detail'!S49*S$1</f>
        <v>5.6834415327675325</v>
      </c>
    </row>
    <row r="50" spans="1:19" x14ac:dyDescent="0.2">
      <c r="A50" s="5"/>
      <c r="B50" s="249"/>
      <c r="C50" s="12" t="s">
        <v>75</v>
      </c>
      <c r="D50" s="312">
        <f t="shared" ref="D50:S50" si="8">SUBTOTAL(9,D44:D49)</f>
        <v>0</v>
      </c>
      <c r="E50" s="310">
        <f t="shared" si="8"/>
        <v>0</v>
      </c>
      <c r="F50" s="310">
        <f t="shared" si="8"/>
        <v>0</v>
      </c>
      <c r="G50" s="310">
        <f t="shared" si="8"/>
        <v>0</v>
      </c>
      <c r="H50" s="310">
        <f t="shared" si="8"/>
        <v>0</v>
      </c>
      <c r="I50" s="310">
        <f t="shared" si="8"/>
        <v>0</v>
      </c>
      <c r="J50" s="310">
        <f t="shared" si="8"/>
        <v>0</v>
      </c>
      <c r="K50" s="510">
        <f t="shared" si="8"/>
        <v>0</v>
      </c>
      <c r="L50" s="312">
        <f t="shared" ref="L50" ca="1" si="9">SUBTOTAL(9,L44:L49)</f>
        <v>0</v>
      </c>
      <c r="M50" s="510">
        <f t="shared" ca="1" si="8"/>
        <v>5.3305967777800847</v>
      </c>
      <c r="N50" s="312">
        <f t="shared" ca="1" si="8"/>
        <v>5.3305967777800847</v>
      </c>
      <c r="O50" s="310">
        <f t="shared" ca="1" si="8"/>
        <v>5.4019329138862426</v>
      </c>
      <c r="P50" s="310">
        <f t="shared" ca="1" si="8"/>
        <v>5.4764276358163642</v>
      </c>
      <c r="Q50" s="310">
        <f t="shared" ca="1" si="8"/>
        <v>5.5489769916228422</v>
      </c>
      <c r="R50" s="310">
        <f t="shared" ca="1" si="8"/>
        <v>5.6181338139011761</v>
      </c>
      <c r="S50" s="310">
        <f t="shared" ca="1" si="8"/>
        <v>5.6834415327675325</v>
      </c>
    </row>
    <row r="51" spans="1:19" x14ac:dyDescent="0.2">
      <c r="A51" s="5"/>
      <c r="B51" s="249"/>
      <c r="C51" s="12"/>
      <c r="D51" s="262"/>
      <c r="E51" s="262"/>
      <c r="F51" s="262"/>
      <c r="G51" s="262"/>
      <c r="H51" s="262"/>
      <c r="I51" s="262"/>
      <c r="J51" s="262"/>
      <c r="K51" s="806"/>
      <c r="L51" s="262"/>
      <c r="M51" s="870"/>
      <c r="N51" s="262"/>
      <c r="O51" s="262"/>
      <c r="P51" s="262"/>
      <c r="Q51" s="262"/>
      <c r="R51" s="262"/>
      <c r="S51" s="262"/>
    </row>
    <row r="52" spans="1:19" ht="14.25" customHeight="1" x14ac:dyDescent="0.2">
      <c r="A52" s="5"/>
      <c r="B52" s="249" t="str">
        <f ca="1">+'I-4 History'!B52</f>
        <v>DA-6</v>
      </c>
      <c r="C52" s="14" t="str">
        <f ca="1">+'I-4 History'!C52</f>
        <v>Operational Asset Management</v>
      </c>
      <c r="D52" s="11"/>
      <c r="E52" s="11"/>
      <c r="F52" s="11"/>
      <c r="G52" s="11"/>
      <c r="H52" s="11"/>
      <c r="I52" s="11"/>
      <c r="J52" s="11"/>
      <c r="K52" s="504"/>
      <c r="L52" s="11"/>
      <c r="M52" s="871"/>
      <c r="N52" s="11"/>
      <c r="O52" s="11"/>
      <c r="P52" s="11"/>
      <c r="Q52" s="11"/>
      <c r="R52" s="11"/>
      <c r="S52" s="11"/>
    </row>
    <row r="53" spans="1:19" x14ac:dyDescent="0.2">
      <c r="A53" s="5"/>
      <c r="B53" s="249"/>
      <c r="C53" s="13" t="s">
        <v>68</v>
      </c>
      <c r="D53" s="311">
        <f>+'R1 Opex Detail'!D53</f>
        <v>0</v>
      </c>
      <c r="E53" s="309">
        <f>+'R1 Opex Detail'!E53</f>
        <v>0</v>
      </c>
      <c r="F53" s="309">
        <f>+'R1 Opex Detail'!F53</f>
        <v>0</v>
      </c>
      <c r="G53" s="309">
        <f>+'R1 Opex Detail'!G53</f>
        <v>0</v>
      </c>
      <c r="H53" s="309">
        <f>+'R1 Opex Detail'!H53</f>
        <v>0</v>
      </c>
      <c r="I53" s="309">
        <f>+'R1 Opex Detail'!I53</f>
        <v>0</v>
      </c>
      <c r="J53" s="309">
        <f>+'R1 Opex Detail'!J53</f>
        <v>0</v>
      </c>
      <c r="K53" s="805">
        <f>+'R1 Opex Detail'!K53</f>
        <v>0</v>
      </c>
      <c r="L53" s="311">
        <f ca="1">+'R1 Opex Detail'!L53*L$1</f>
        <v>0</v>
      </c>
      <c r="M53" s="805">
        <f ca="1">+'R1 Opex Detail'!M53*M$1</f>
        <v>0</v>
      </c>
      <c r="N53" s="311">
        <f ca="1">+'R1 Opex Detail'!N53*N$1</f>
        <v>0</v>
      </c>
      <c r="O53" s="309">
        <f ca="1">+'R1 Opex Detail'!O53*O$1</f>
        <v>0</v>
      </c>
      <c r="P53" s="309">
        <f ca="1">+'R1 Opex Detail'!P53*P$1</f>
        <v>0</v>
      </c>
      <c r="Q53" s="309">
        <f ca="1">+'R1 Opex Detail'!Q53*Q$1</f>
        <v>0</v>
      </c>
      <c r="R53" s="309">
        <f ca="1">+'R1 Opex Detail'!R53*R$1</f>
        <v>0</v>
      </c>
      <c r="S53" s="309">
        <f ca="1">+'R1 Opex Detail'!S53*S$1</f>
        <v>0</v>
      </c>
    </row>
    <row r="54" spans="1:19" x14ac:dyDescent="0.2">
      <c r="A54" s="5"/>
      <c r="B54" s="249"/>
      <c r="C54" s="13" t="s">
        <v>69</v>
      </c>
      <c r="D54" s="311">
        <f>+'R1 Opex Detail'!D54</f>
        <v>0</v>
      </c>
      <c r="E54" s="309">
        <f>+'R1 Opex Detail'!E54</f>
        <v>0</v>
      </c>
      <c r="F54" s="309">
        <f>+'R1 Opex Detail'!F54</f>
        <v>0</v>
      </c>
      <c r="G54" s="309">
        <f>+'R1 Opex Detail'!G54</f>
        <v>0</v>
      </c>
      <c r="H54" s="309">
        <f>+'R1 Opex Detail'!H54</f>
        <v>0</v>
      </c>
      <c r="I54" s="309">
        <f>+'R1 Opex Detail'!I54</f>
        <v>0</v>
      </c>
      <c r="J54" s="309">
        <f>+'R1 Opex Detail'!J54</f>
        <v>0</v>
      </c>
      <c r="K54" s="805">
        <f>+'R1 Opex Detail'!K54</f>
        <v>0</v>
      </c>
      <c r="L54" s="311">
        <f ca="1">+'R1 Opex Detail'!L54*L$1</f>
        <v>0</v>
      </c>
      <c r="M54" s="805">
        <f ca="1">+'R1 Opex Detail'!M54*M$1</f>
        <v>0</v>
      </c>
      <c r="N54" s="311">
        <f ca="1">+'R1 Opex Detail'!N54*N$1</f>
        <v>0</v>
      </c>
      <c r="O54" s="309">
        <f ca="1">+'R1 Opex Detail'!O54*O$1</f>
        <v>0</v>
      </c>
      <c r="P54" s="309">
        <f ca="1">+'R1 Opex Detail'!P54*P$1</f>
        <v>0</v>
      </c>
      <c r="Q54" s="309">
        <f ca="1">+'R1 Opex Detail'!Q54*Q$1</f>
        <v>0</v>
      </c>
      <c r="R54" s="309">
        <f ca="1">+'R1 Opex Detail'!R54*R$1</f>
        <v>0</v>
      </c>
      <c r="S54" s="309">
        <f ca="1">+'R1 Opex Detail'!S54*S$1</f>
        <v>0</v>
      </c>
    </row>
    <row r="55" spans="1:19" s="736" customFormat="1" x14ac:dyDescent="0.2">
      <c r="A55" s="5"/>
      <c r="B55" s="249"/>
      <c r="C55" s="13" t="s">
        <v>546</v>
      </c>
      <c r="D55" s="311">
        <f>+'R1 Opex Detail'!D55</f>
        <v>0</v>
      </c>
      <c r="E55" s="309">
        <f>+'R1 Opex Detail'!E55</f>
        <v>0</v>
      </c>
      <c r="F55" s="309">
        <f>+'R1 Opex Detail'!F55</f>
        <v>0</v>
      </c>
      <c r="G55" s="309">
        <f>+'R1 Opex Detail'!G55</f>
        <v>0</v>
      </c>
      <c r="H55" s="309">
        <f>+'R1 Opex Detail'!H55</f>
        <v>0</v>
      </c>
      <c r="I55" s="309">
        <f>+'R1 Opex Detail'!I55</f>
        <v>0</v>
      </c>
      <c r="J55" s="309">
        <f>+'R1 Opex Detail'!J55</f>
        <v>0</v>
      </c>
      <c r="K55" s="805">
        <f>+'R1 Opex Detail'!K55</f>
        <v>0</v>
      </c>
      <c r="L55" s="311">
        <f ca="1">+'R1 Opex Detail'!L55*L$1</f>
        <v>0</v>
      </c>
      <c r="M55" s="805">
        <f ca="1">+'R1 Opex Detail'!M55*M$1</f>
        <v>0</v>
      </c>
      <c r="N55" s="311">
        <f ca="1">+'R1 Opex Detail'!N55*N$1</f>
        <v>0</v>
      </c>
      <c r="O55" s="309">
        <f ca="1">+'R1 Opex Detail'!O55*O$1</f>
        <v>0</v>
      </c>
      <c r="P55" s="309">
        <f ca="1">+'R1 Opex Detail'!P55*P$1</f>
        <v>0</v>
      </c>
      <c r="Q55" s="309">
        <f ca="1">+'R1 Opex Detail'!Q55*Q$1</f>
        <v>0</v>
      </c>
      <c r="R55" s="309">
        <f ca="1">+'R1 Opex Detail'!R55*R$1</f>
        <v>0</v>
      </c>
      <c r="S55" s="309">
        <f ca="1">+'R1 Opex Detail'!S55*S$1</f>
        <v>0</v>
      </c>
    </row>
    <row r="56" spans="1:19" x14ac:dyDescent="0.2">
      <c r="A56" s="5"/>
      <c r="B56" s="249"/>
      <c r="C56" s="13" t="s">
        <v>547</v>
      </c>
      <c r="D56" s="311">
        <f>+'R1 Opex Detail'!D56</f>
        <v>0</v>
      </c>
      <c r="E56" s="309">
        <f>+'R1 Opex Detail'!E56</f>
        <v>0</v>
      </c>
      <c r="F56" s="309">
        <f>+'R1 Opex Detail'!F56</f>
        <v>0</v>
      </c>
      <c r="G56" s="309">
        <f>+'R1 Opex Detail'!G56</f>
        <v>0</v>
      </c>
      <c r="H56" s="309">
        <f>+'R1 Opex Detail'!H56</f>
        <v>0</v>
      </c>
      <c r="I56" s="309">
        <f>+'R1 Opex Detail'!I56</f>
        <v>0</v>
      </c>
      <c r="J56" s="309">
        <f>+'R1 Opex Detail'!J56</f>
        <v>0</v>
      </c>
      <c r="K56" s="805">
        <f>+'R1 Opex Detail'!K56</f>
        <v>0</v>
      </c>
      <c r="L56" s="311">
        <f ca="1">+'R1 Opex Detail'!L56*L$1</f>
        <v>0</v>
      </c>
      <c r="M56" s="805">
        <f ca="1">+'R1 Opex Detail'!M56*M$1</f>
        <v>0</v>
      </c>
      <c r="N56" s="311">
        <f ca="1">+'R1 Opex Detail'!N56*N$1</f>
        <v>0</v>
      </c>
      <c r="O56" s="309">
        <f ca="1">+'R1 Opex Detail'!O56*O$1</f>
        <v>0</v>
      </c>
      <c r="P56" s="309">
        <f ca="1">+'R1 Opex Detail'!P56*P$1</f>
        <v>0</v>
      </c>
      <c r="Q56" s="309">
        <f ca="1">+'R1 Opex Detail'!Q56*Q$1</f>
        <v>0</v>
      </c>
      <c r="R56" s="309">
        <f ca="1">+'R1 Opex Detail'!R56*R$1</f>
        <v>0</v>
      </c>
      <c r="S56" s="309">
        <f ca="1">+'R1 Opex Detail'!S56*S$1</f>
        <v>0</v>
      </c>
    </row>
    <row r="57" spans="1:19" s="736" customFormat="1" x14ac:dyDescent="0.2">
      <c r="A57" s="5"/>
      <c r="B57" s="249"/>
      <c r="C57" s="13" t="s">
        <v>498</v>
      </c>
      <c r="D57" s="311">
        <f>+'R1 Opex Detail'!D57</f>
        <v>0</v>
      </c>
      <c r="E57" s="309">
        <f>+'R1 Opex Detail'!E57</f>
        <v>0</v>
      </c>
      <c r="F57" s="309">
        <f>+'R1 Opex Detail'!F57</f>
        <v>0</v>
      </c>
      <c r="G57" s="309">
        <f>+'R1 Opex Detail'!G57</f>
        <v>0</v>
      </c>
      <c r="H57" s="309">
        <f>+'R1 Opex Detail'!H57</f>
        <v>0</v>
      </c>
      <c r="I57" s="309">
        <f>+'R1 Opex Detail'!I57</f>
        <v>0</v>
      </c>
      <c r="J57" s="309">
        <f>+'R1 Opex Detail'!J57</f>
        <v>0</v>
      </c>
      <c r="K57" s="805">
        <f>+'R1 Opex Detail'!K57</f>
        <v>0</v>
      </c>
      <c r="L57" s="311">
        <f ca="1">+'R1 Opex Detail'!L57*L$1</f>
        <v>0</v>
      </c>
      <c r="M57" s="805">
        <f ca="1">+'R1 Opex Detail'!M57*M$1</f>
        <v>0</v>
      </c>
      <c r="N57" s="311">
        <f ca="1">+'R1 Opex Detail'!N57*N$1</f>
        <v>0</v>
      </c>
      <c r="O57" s="309">
        <f ca="1">+'R1 Opex Detail'!O57*O$1</f>
        <v>0</v>
      </c>
      <c r="P57" s="309">
        <f ca="1">+'R1 Opex Detail'!P57*P$1</f>
        <v>0</v>
      </c>
      <c r="Q57" s="309">
        <f ca="1">+'R1 Opex Detail'!Q57*Q$1</f>
        <v>0</v>
      </c>
      <c r="R57" s="309">
        <f ca="1">+'R1 Opex Detail'!R57*R$1</f>
        <v>0</v>
      </c>
      <c r="S57" s="309">
        <f ca="1">+'R1 Opex Detail'!S57*S$1</f>
        <v>0</v>
      </c>
    </row>
    <row r="58" spans="1:19" x14ac:dyDescent="0.2">
      <c r="A58" s="5"/>
      <c r="B58" s="249"/>
      <c r="C58" s="13" t="s">
        <v>70</v>
      </c>
      <c r="D58" s="311">
        <f>+'R1 Opex Detail'!D58</f>
        <v>0</v>
      </c>
      <c r="E58" s="309">
        <f>+'R1 Opex Detail'!E58</f>
        <v>0</v>
      </c>
      <c r="F58" s="309">
        <f>+'R1 Opex Detail'!F58</f>
        <v>0</v>
      </c>
      <c r="G58" s="309">
        <f>+'R1 Opex Detail'!G58</f>
        <v>0</v>
      </c>
      <c r="H58" s="309">
        <f>+'R1 Opex Detail'!H58</f>
        <v>0</v>
      </c>
      <c r="I58" s="309">
        <f>+'R1 Opex Detail'!I58</f>
        <v>0</v>
      </c>
      <c r="J58" s="309">
        <f>+'R1 Opex Detail'!J58</f>
        <v>0</v>
      </c>
      <c r="K58" s="805">
        <f>+'R1 Opex Detail'!K58</f>
        <v>0</v>
      </c>
      <c r="L58" s="311">
        <f ca="1">+'R1 Opex Detail'!L58*L$1</f>
        <v>0</v>
      </c>
      <c r="M58" s="805">
        <f ca="1">+'R1 Opex Detail'!M58*M$1</f>
        <v>0.31607132507334279</v>
      </c>
      <c r="N58" s="311">
        <f ca="1">+'R1 Opex Detail'!N58*N$1</f>
        <v>0.31607132507334279</v>
      </c>
      <c r="O58" s="309">
        <f ca="1">+'R1 Opex Detail'!O58*O$1</f>
        <v>0.32030111547104678</v>
      </c>
      <c r="P58" s="309">
        <f ca="1">+'R1 Opex Detail'!P58*P$1</f>
        <v>0.3247181904164958</v>
      </c>
      <c r="Q58" s="309">
        <f ca="1">+'R1 Opex Detail'!Q58*Q$1</f>
        <v>0.32901991721724627</v>
      </c>
      <c r="R58" s="309">
        <f ca="1">+'R1 Opex Detail'!R58*R$1</f>
        <v>0.33312048782249049</v>
      </c>
      <c r="S58" s="309">
        <f ca="1">+'R1 Opex Detail'!S58*S$1</f>
        <v>0.33699283047006229</v>
      </c>
    </row>
    <row r="59" spans="1:19" x14ac:dyDescent="0.2">
      <c r="A59" s="5"/>
      <c r="B59" s="249"/>
      <c r="C59" s="12" t="s">
        <v>75</v>
      </c>
      <c r="D59" s="312">
        <f t="shared" ref="D59:S59" si="10">SUBTOTAL(9,D53:D58)</f>
        <v>0</v>
      </c>
      <c r="E59" s="310">
        <f t="shared" si="10"/>
        <v>0</v>
      </c>
      <c r="F59" s="310">
        <f t="shared" si="10"/>
        <v>0</v>
      </c>
      <c r="G59" s="310">
        <f t="shared" si="10"/>
        <v>0</v>
      </c>
      <c r="H59" s="310">
        <f t="shared" si="10"/>
        <v>0</v>
      </c>
      <c r="I59" s="310">
        <f t="shared" si="10"/>
        <v>0</v>
      </c>
      <c r="J59" s="310">
        <f t="shared" si="10"/>
        <v>0</v>
      </c>
      <c r="K59" s="510">
        <f t="shared" si="10"/>
        <v>0</v>
      </c>
      <c r="L59" s="312">
        <f t="shared" ref="L59" ca="1" si="11">SUBTOTAL(9,L53:L58)</f>
        <v>0</v>
      </c>
      <c r="M59" s="510">
        <f t="shared" ca="1" si="10"/>
        <v>0.31607132507334279</v>
      </c>
      <c r="N59" s="312">
        <f t="shared" ca="1" si="10"/>
        <v>0.31607132507334279</v>
      </c>
      <c r="O59" s="310">
        <f t="shared" ca="1" si="10"/>
        <v>0.32030111547104678</v>
      </c>
      <c r="P59" s="310">
        <f t="shared" ca="1" si="10"/>
        <v>0.3247181904164958</v>
      </c>
      <c r="Q59" s="310">
        <f t="shared" ca="1" si="10"/>
        <v>0.32901991721724627</v>
      </c>
      <c r="R59" s="310">
        <f t="shared" ca="1" si="10"/>
        <v>0.33312048782249049</v>
      </c>
      <c r="S59" s="310">
        <f t="shared" ca="1" si="10"/>
        <v>0.33699283047006229</v>
      </c>
    </row>
    <row r="60" spans="1:19" x14ac:dyDescent="0.2">
      <c r="A60" s="5"/>
      <c r="B60" s="249"/>
      <c r="C60" s="12"/>
      <c r="D60" s="262"/>
      <c r="E60" s="262"/>
      <c r="F60" s="262"/>
      <c r="G60" s="262"/>
      <c r="H60" s="262"/>
      <c r="I60" s="262"/>
      <c r="J60" s="262"/>
      <c r="K60" s="806"/>
      <c r="L60" s="262"/>
      <c r="M60" s="870"/>
      <c r="N60" s="262"/>
      <c r="O60" s="262"/>
      <c r="P60" s="262"/>
      <c r="Q60" s="262"/>
      <c r="R60" s="262"/>
      <c r="S60" s="262"/>
    </row>
    <row r="61" spans="1:19" x14ac:dyDescent="0.2">
      <c r="A61" s="5"/>
      <c r="B61" s="249" t="str">
        <f ca="1">+'I-4 History'!B61</f>
        <v>DA-7</v>
      </c>
      <c r="C61" s="14" t="str">
        <f ca="1">+'I-4 History'!C61</f>
        <v>Maintenance of Asset Information</v>
      </c>
      <c r="D61" s="11"/>
      <c r="E61" s="11"/>
      <c r="F61" s="11"/>
      <c r="G61" s="11"/>
      <c r="H61" s="11"/>
      <c r="I61" s="11"/>
      <c r="J61" s="11"/>
      <c r="K61" s="504"/>
      <c r="L61" s="11"/>
      <c r="M61" s="871"/>
      <c r="N61" s="11"/>
      <c r="O61" s="11"/>
      <c r="P61" s="11"/>
      <c r="Q61" s="11"/>
      <c r="R61" s="11"/>
      <c r="S61" s="11"/>
    </row>
    <row r="62" spans="1:19" x14ac:dyDescent="0.2">
      <c r="A62" s="5"/>
      <c r="B62" s="249"/>
      <c r="C62" s="13" t="s">
        <v>68</v>
      </c>
      <c r="D62" s="311">
        <f>+'R1 Opex Detail'!D62</f>
        <v>0</v>
      </c>
      <c r="E62" s="309">
        <f>+'R1 Opex Detail'!E62</f>
        <v>0</v>
      </c>
      <c r="F62" s="309">
        <f>+'R1 Opex Detail'!F62</f>
        <v>0</v>
      </c>
      <c r="G62" s="309">
        <f>+'R1 Opex Detail'!G62</f>
        <v>0</v>
      </c>
      <c r="H62" s="309">
        <f>+'R1 Opex Detail'!H62</f>
        <v>0</v>
      </c>
      <c r="I62" s="309">
        <f>+'R1 Opex Detail'!I62</f>
        <v>0</v>
      </c>
      <c r="J62" s="309">
        <f>+'R1 Opex Detail'!J62</f>
        <v>0</v>
      </c>
      <c r="K62" s="805">
        <f>+'R1 Opex Detail'!K62</f>
        <v>0</v>
      </c>
      <c r="L62" s="311">
        <f ca="1">+'R1 Opex Detail'!L62*L$1</f>
        <v>0</v>
      </c>
      <c r="M62" s="805">
        <f ca="1">+'R1 Opex Detail'!M62*M$1</f>
        <v>0</v>
      </c>
      <c r="N62" s="311">
        <f ca="1">+'R1 Opex Detail'!N62*N$1</f>
        <v>0</v>
      </c>
      <c r="O62" s="309">
        <f ca="1">+'R1 Opex Detail'!O62*O$1</f>
        <v>0</v>
      </c>
      <c r="P62" s="309">
        <f ca="1">+'R1 Opex Detail'!P62*P$1</f>
        <v>0</v>
      </c>
      <c r="Q62" s="309">
        <f ca="1">+'R1 Opex Detail'!Q62*Q$1</f>
        <v>0</v>
      </c>
      <c r="R62" s="309">
        <f ca="1">+'R1 Opex Detail'!R62*R$1</f>
        <v>0</v>
      </c>
      <c r="S62" s="309">
        <f ca="1">+'R1 Opex Detail'!S62*S$1</f>
        <v>0</v>
      </c>
    </row>
    <row r="63" spans="1:19" x14ac:dyDescent="0.2">
      <c r="A63" s="5"/>
      <c r="B63" s="249"/>
      <c r="C63" s="13" t="s">
        <v>69</v>
      </c>
      <c r="D63" s="311">
        <f>+'R1 Opex Detail'!D63</f>
        <v>0</v>
      </c>
      <c r="E63" s="309">
        <f>+'R1 Opex Detail'!E63</f>
        <v>0</v>
      </c>
      <c r="F63" s="309">
        <f>+'R1 Opex Detail'!F63</f>
        <v>0</v>
      </c>
      <c r="G63" s="309">
        <f>+'R1 Opex Detail'!G63</f>
        <v>0</v>
      </c>
      <c r="H63" s="309">
        <f>+'R1 Opex Detail'!H63</f>
        <v>0</v>
      </c>
      <c r="I63" s="309">
        <f>+'R1 Opex Detail'!I63</f>
        <v>0</v>
      </c>
      <c r="J63" s="309">
        <f>+'R1 Opex Detail'!J63</f>
        <v>0</v>
      </c>
      <c r="K63" s="805">
        <f>+'R1 Opex Detail'!K63</f>
        <v>0</v>
      </c>
      <c r="L63" s="311">
        <f ca="1">+'R1 Opex Detail'!L63*L$1</f>
        <v>0</v>
      </c>
      <c r="M63" s="805">
        <f ca="1">+'R1 Opex Detail'!M63*M$1</f>
        <v>0</v>
      </c>
      <c r="N63" s="311">
        <f ca="1">+'R1 Opex Detail'!N63*N$1</f>
        <v>0</v>
      </c>
      <c r="O63" s="309">
        <f ca="1">+'R1 Opex Detail'!O63*O$1</f>
        <v>0</v>
      </c>
      <c r="P63" s="309">
        <f ca="1">+'R1 Opex Detail'!P63*P$1</f>
        <v>0</v>
      </c>
      <c r="Q63" s="309">
        <f ca="1">+'R1 Opex Detail'!Q63*Q$1</f>
        <v>0</v>
      </c>
      <c r="R63" s="309">
        <f ca="1">+'R1 Opex Detail'!R63*R$1</f>
        <v>0</v>
      </c>
      <c r="S63" s="309">
        <f ca="1">+'R1 Opex Detail'!S63*S$1</f>
        <v>0</v>
      </c>
    </row>
    <row r="64" spans="1:19" s="736" customFormat="1" x14ac:dyDescent="0.2">
      <c r="A64" s="5"/>
      <c r="B64" s="249"/>
      <c r="C64" s="13" t="s">
        <v>546</v>
      </c>
      <c r="D64" s="311">
        <f>+'R1 Opex Detail'!D64</f>
        <v>0</v>
      </c>
      <c r="E64" s="309">
        <f>+'R1 Opex Detail'!E64</f>
        <v>0</v>
      </c>
      <c r="F64" s="309">
        <f>+'R1 Opex Detail'!F64</f>
        <v>0</v>
      </c>
      <c r="G64" s="309">
        <f>+'R1 Opex Detail'!G64</f>
        <v>0</v>
      </c>
      <c r="H64" s="309">
        <f>+'R1 Opex Detail'!H64</f>
        <v>0</v>
      </c>
      <c r="I64" s="309">
        <f>+'R1 Opex Detail'!I64</f>
        <v>0</v>
      </c>
      <c r="J64" s="309">
        <f>+'R1 Opex Detail'!J64</f>
        <v>0</v>
      </c>
      <c r="K64" s="805">
        <f>+'R1 Opex Detail'!K64</f>
        <v>0</v>
      </c>
      <c r="L64" s="311">
        <f ca="1">+'R1 Opex Detail'!L64*L$1</f>
        <v>0</v>
      </c>
      <c r="M64" s="805">
        <f ca="1">+'R1 Opex Detail'!M64*M$1</f>
        <v>0</v>
      </c>
      <c r="N64" s="311">
        <f ca="1">+'R1 Opex Detail'!N64*N$1</f>
        <v>0</v>
      </c>
      <c r="O64" s="309">
        <f ca="1">+'R1 Opex Detail'!O64*O$1</f>
        <v>0</v>
      </c>
      <c r="P64" s="309">
        <f ca="1">+'R1 Opex Detail'!P64*P$1</f>
        <v>0</v>
      </c>
      <c r="Q64" s="309">
        <f ca="1">+'R1 Opex Detail'!Q64*Q$1</f>
        <v>0</v>
      </c>
      <c r="R64" s="309">
        <f ca="1">+'R1 Opex Detail'!R64*R$1</f>
        <v>0</v>
      </c>
      <c r="S64" s="309">
        <f ca="1">+'R1 Opex Detail'!S64*S$1</f>
        <v>0</v>
      </c>
    </row>
    <row r="65" spans="1:19" x14ac:dyDescent="0.2">
      <c r="A65" s="5"/>
      <c r="B65" s="249"/>
      <c r="C65" s="13" t="s">
        <v>547</v>
      </c>
      <c r="D65" s="311">
        <f>+'R1 Opex Detail'!D65</f>
        <v>0</v>
      </c>
      <c r="E65" s="309">
        <f>+'R1 Opex Detail'!E65</f>
        <v>0</v>
      </c>
      <c r="F65" s="309">
        <f>+'R1 Opex Detail'!F65</f>
        <v>0</v>
      </c>
      <c r="G65" s="309">
        <f>+'R1 Opex Detail'!G65</f>
        <v>0</v>
      </c>
      <c r="H65" s="309">
        <f>+'R1 Opex Detail'!H65</f>
        <v>0</v>
      </c>
      <c r="I65" s="309">
        <f>+'R1 Opex Detail'!I65</f>
        <v>0</v>
      </c>
      <c r="J65" s="309">
        <f>+'R1 Opex Detail'!J65</f>
        <v>0</v>
      </c>
      <c r="K65" s="805">
        <f>+'R1 Opex Detail'!K65</f>
        <v>0</v>
      </c>
      <c r="L65" s="311">
        <f ca="1">+'R1 Opex Detail'!L65*L$1</f>
        <v>0</v>
      </c>
      <c r="M65" s="805">
        <f ca="1">+'R1 Opex Detail'!M65*M$1</f>
        <v>0</v>
      </c>
      <c r="N65" s="311">
        <f ca="1">+'R1 Opex Detail'!N65*N$1</f>
        <v>0</v>
      </c>
      <c r="O65" s="309">
        <f ca="1">+'R1 Opex Detail'!O65*O$1</f>
        <v>0</v>
      </c>
      <c r="P65" s="309">
        <f ca="1">+'R1 Opex Detail'!P65*P$1</f>
        <v>0</v>
      </c>
      <c r="Q65" s="309">
        <f ca="1">+'R1 Opex Detail'!Q65*Q$1</f>
        <v>0</v>
      </c>
      <c r="R65" s="309">
        <f ca="1">+'R1 Opex Detail'!R65*R$1</f>
        <v>0</v>
      </c>
      <c r="S65" s="309">
        <f ca="1">+'R1 Opex Detail'!S65*S$1</f>
        <v>0</v>
      </c>
    </row>
    <row r="66" spans="1:19" s="736" customFormat="1" x14ac:dyDescent="0.2">
      <c r="A66" s="5"/>
      <c r="B66" s="249"/>
      <c r="C66" s="13" t="s">
        <v>498</v>
      </c>
      <c r="D66" s="311">
        <f>+'R1 Opex Detail'!D66</f>
        <v>0</v>
      </c>
      <c r="E66" s="309">
        <f>+'R1 Opex Detail'!E66</f>
        <v>0</v>
      </c>
      <c r="F66" s="309">
        <f>+'R1 Opex Detail'!F66</f>
        <v>0</v>
      </c>
      <c r="G66" s="309">
        <f>+'R1 Opex Detail'!G66</f>
        <v>0</v>
      </c>
      <c r="H66" s="309">
        <f>+'R1 Opex Detail'!H66</f>
        <v>0</v>
      </c>
      <c r="I66" s="309">
        <f>+'R1 Opex Detail'!I66</f>
        <v>0</v>
      </c>
      <c r="J66" s="309">
        <f>+'R1 Opex Detail'!J66</f>
        <v>0</v>
      </c>
      <c r="K66" s="805">
        <f>+'R1 Opex Detail'!K66</f>
        <v>0</v>
      </c>
      <c r="L66" s="311">
        <f ca="1">+'R1 Opex Detail'!L66*L$1</f>
        <v>0</v>
      </c>
      <c r="M66" s="805">
        <f ca="1">+'R1 Opex Detail'!M66*M$1</f>
        <v>0</v>
      </c>
      <c r="N66" s="311">
        <f ca="1">+'R1 Opex Detail'!N66*N$1</f>
        <v>0</v>
      </c>
      <c r="O66" s="309">
        <f ca="1">+'R1 Opex Detail'!O66*O$1</f>
        <v>0</v>
      </c>
      <c r="P66" s="309">
        <f ca="1">+'R1 Opex Detail'!P66*P$1</f>
        <v>0</v>
      </c>
      <c r="Q66" s="309">
        <f ca="1">+'R1 Opex Detail'!Q66*Q$1</f>
        <v>0</v>
      </c>
      <c r="R66" s="309">
        <f ca="1">+'R1 Opex Detail'!R66*R$1</f>
        <v>0</v>
      </c>
      <c r="S66" s="309">
        <f ca="1">+'R1 Opex Detail'!S66*S$1</f>
        <v>0</v>
      </c>
    </row>
    <row r="67" spans="1:19" x14ac:dyDescent="0.2">
      <c r="A67" s="5"/>
      <c r="B67" s="249"/>
      <c r="C67" s="13" t="s">
        <v>70</v>
      </c>
      <c r="D67" s="311">
        <f>+'R1 Opex Detail'!D67</f>
        <v>0</v>
      </c>
      <c r="E67" s="309">
        <f>+'R1 Opex Detail'!E67</f>
        <v>0</v>
      </c>
      <c r="F67" s="309">
        <f>+'R1 Opex Detail'!F67</f>
        <v>0</v>
      </c>
      <c r="G67" s="309">
        <f>+'R1 Opex Detail'!G67</f>
        <v>0</v>
      </c>
      <c r="H67" s="309">
        <f>+'R1 Opex Detail'!H67</f>
        <v>0</v>
      </c>
      <c r="I67" s="309">
        <f>+'R1 Opex Detail'!I67</f>
        <v>0</v>
      </c>
      <c r="J67" s="309">
        <f>+'R1 Opex Detail'!J67</f>
        <v>0</v>
      </c>
      <c r="K67" s="805">
        <f>+'R1 Opex Detail'!K67</f>
        <v>0</v>
      </c>
      <c r="L67" s="311">
        <f ca="1">+'R1 Opex Detail'!L67*L$1</f>
        <v>0</v>
      </c>
      <c r="M67" s="805">
        <f ca="1">+'R1 Opex Detail'!M67*M$1</f>
        <v>1.8211112344102409</v>
      </c>
      <c r="N67" s="311">
        <f ca="1">+'R1 Opex Detail'!N67*N$1</f>
        <v>1.8211112344102409</v>
      </c>
      <c r="O67" s="309">
        <f ca="1">+'R1 Opex Detail'!O67*O$1</f>
        <v>1.8454820589722976</v>
      </c>
      <c r="P67" s="309">
        <f ca="1">+'R1 Opex Detail'!P67*P$1</f>
        <v>2.2755898810751369</v>
      </c>
      <c r="Q67" s="309">
        <f ca="1">+'R1 Opex Detail'!Q67*Q$1</f>
        <v>2.8318332657947156</v>
      </c>
      <c r="R67" s="309">
        <f ca="1">+'R1 Opex Detail'!R67*R$1</f>
        <v>3.0142354223849108</v>
      </c>
      <c r="S67" s="309">
        <f ca="1">+'R1 Opex Detail'!S67*S$1</f>
        <v>3.2669922542878305</v>
      </c>
    </row>
    <row r="68" spans="1:19" x14ac:dyDescent="0.2">
      <c r="A68" s="5"/>
      <c r="B68" s="249"/>
      <c r="C68" s="12" t="s">
        <v>75</v>
      </c>
      <c r="D68" s="312">
        <f t="shared" ref="D68:S68" si="12">SUBTOTAL(9,D62:D67)</f>
        <v>0</v>
      </c>
      <c r="E68" s="310">
        <f t="shared" si="12"/>
        <v>0</v>
      </c>
      <c r="F68" s="310">
        <f t="shared" si="12"/>
        <v>0</v>
      </c>
      <c r="G68" s="310">
        <f t="shared" si="12"/>
        <v>0</v>
      </c>
      <c r="H68" s="310">
        <f t="shared" si="12"/>
        <v>0</v>
      </c>
      <c r="I68" s="310">
        <f t="shared" si="12"/>
        <v>0</v>
      </c>
      <c r="J68" s="310">
        <f t="shared" si="12"/>
        <v>0</v>
      </c>
      <c r="K68" s="510">
        <f t="shared" si="12"/>
        <v>0</v>
      </c>
      <c r="L68" s="312">
        <f t="shared" ref="L68" ca="1" si="13">SUBTOTAL(9,L62:L67)</f>
        <v>0</v>
      </c>
      <c r="M68" s="510">
        <f t="shared" ca="1" si="12"/>
        <v>1.8211112344102409</v>
      </c>
      <c r="N68" s="312">
        <f t="shared" ca="1" si="12"/>
        <v>1.8211112344102409</v>
      </c>
      <c r="O68" s="310">
        <f t="shared" ca="1" si="12"/>
        <v>1.8454820589722976</v>
      </c>
      <c r="P68" s="310">
        <f t="shared" ca="1" si="12"/>
        <v>2.2755898810751369</v>
      </c>
      <c r="Q68" s="310">
        <f t="shared" ca="1" si="12"/>
        <v>2.8318332657947156</v>
      </c>
      <c r="R68" s="310">
        <f t="shared" ca="1" si="12"/>
        <v>3.0142354223849108</v>
      </c>
      <c r="S68" s="310">
        <f t="shared" ca="1" si="12"/>
        <v>3.2669922542878305</v>
      </c>
    </row>
    <row r="69" spans="1:19" x14ac:dyDescent="0.2">
      <c r="A69" s="5"/>
      <c r="B69" s="249"/>
      <c r="C69" s="12"/>
      <c r="D69" s="262"/>
      <c r="E69" s="262"/>
      <c r="F69" s="262"/>
      <c r="G69" s="262"/>
      <c r="H69" s="262"/>
      <c r="I69" s="262"/>
      <c r="J69" s="262"/>
      <c r="K69" s="806"/>
      <c r="L69" s="262"/>
      <c r="M69" s="870"/>
      <c r="N69" s="262"/>
      <c r="O69" s="262"/>
      <c r="P69" s="262"/>
      <c r="Q69" s="262"/>
      <c r="R69" s="262"/>
      <c r="S69" s="262"/>
    </row>
    <row r="70" spans="1:19" x14ac:dyDescent="0.2">
      <c r="A70" s="5"/>
      <c r="B70" s="249" t="str">
        <f ca="1">+'I-4 History'!B70</f>
        <v>DA-8</v>
      </c>
      <c r="C70" s="14" t="str">
        <f ca="1">+'I-4 History'!C70</f>
        <v>Network Telephony</v>
      </c>
      <c r="D70" s="11"/>
      <c r="E70" s="11"/>
      <c r="F70" s="11"/>
      <c r="G70" s="11"/>
      <c r="H70" s="11"/>
      <c r="I70" s="11"/>
      <c r="J70" s="11"/>
      <c r="K70" s="504"/>
      <c r="L70" s="11"/>
      <c r="M70" s="871"/>
      <c r="N70" s="11"/>
      <c r="O70" s="11"/>
      <c r="P70" s="11"/>
      <c r="Q70" s="11"/>
      <c r="R70" s="11"/>
      <c r="S70" s="11"/>
    </row>
    <row r="71" spans="1:19" x14ac:dyDescent="0.2">
      <c r="A71" s="5"/>
      <c r="B71" s="249"/>
      <c r="C71" s="13" t="s">
        <v>68</v>
      </c>
      <c r="D71" s="311">
        <f>+'R1 Opex Detail'!D71</f>
        <v>0</v>
      </c>
      <c r="E71" s="309">
        <f>+'R1 Opex Detail'!E71</f>
        <v>0</v>
      </c>
      <c r="F71" s="309">
        <f>+'R1 Opex Detail'!F71</f>
        <v>0</v>
      </c>
      <c r="G71" s="309">
        <f>+'R1 Opex Detail'!G71</f>
        <v>0</v>
      </c>
      <c r="H71" s="309">
        <f>+'R1 Opex Detail'!H71</f>
        <v>0</v>
      </c>
      <c r="I71" s="309">
        <f>+'R1 Opex Detail'!I71</f>
        <v>0</v>
      </c>
      <c r="J71" s="309">
        <f>+'R1 Opex Detail'!J71</f>
        <v>0</v>
      </c>
      <c r="K71" s="805">
        <f>+'R1 Opex Detail'!K71</f>
        <v>0</v>
      </c>
      <c r="L71" s="311">
        <f ca="1">+'R1 Opex Detail'!L71*L$1</f>
        <v>0</v>
      </c>
      <c r="M71" s="805">
        <f ca="1">+'R1 Opex Detail'!M71*M$1</f>
        <v>0</v>
      </c>
      <c r="N71" s="311">
        <f ca="1">+'R1 Opex Detail'!N71*N$1</f>
        <v>0</v>
      </c>
      <c r="O71" s="309">
        <f ca="1">+'R1 Opex Detail'!O71*O$1</f>
        <v>0</v>
      </c>
      <c r="P71" s="309">
        <f ca="1">+'R1 Opex Detail'!P71*P$1</f>
        <v>0</v>
      </c>
      <c r="Q71" s="309">
        <f ca="1">+'R1 Opex Detail'!Q71*Q$1</f>
        <v>0</v>
      </c>
      <c r="R71" s="309">
        <f ca="1">+'R1 Opex Detail'!R71*R$1</f>
        <v>0</v>
      </c>
      <c r="S71" s="309">
        <f ca="1">+'R1 Opex Detail'!S71*S$1</f>
        <v>0</v>
      </c>
    </row>
    <row r="72" spans="1:19" x14ac:dyDescent="0.2">
      <c r="A72" s="5"/>
      <c r="B72" s="249"/>
      <c r="C72" s="13" t="s">
        <v>69</v>
      </c>
      <c r="D72" s="311">
        <f>+'R1 Opex Detail'!D72</f>
        <v>0</v>
      </c>
      <c r="E72" s="309">
        <f>+'R1 Opex Detail'!E72</f>
        <v>0</v>
      </c>
      <c r="F72" s="309">
        <f>+'R1 Opex Detail'!F72</f>
        <v>0</v>
      </c>
      <c r="G72" s="309">
        <f>+'R1 Opex Detail'!G72</f>
        <v>0</v>
      </c>
      <c r="H72" s="309">
        <f>+'R1 Opex Detail'!H72</f>
        <v>0</v>
      </c>
      <c r="I72" s="309">
        <f>+'R1 Opex Detail'!I72</f>
        <v>0</v>
      </c>
      <c r="J72" s="309">
        <f>+'R1 Opex Detail'!J72</f>
        <v>0</v>
      </c>
      <c r="K72" s="805">
        <f>+'R1 Opex Detail'!K72</f>
        <v>0</v>
      </c>
      <c r="L72" s="311">
        <f ca="1">+'R1 Opex Detail'!L72*L$1</f>
        <v>0</v>
      </c>
      <c r="M72" s="805">
        <f ca="1">+'R1 Opex Detail'!M72*M$1</f>
        <v>0</v>
      </c>
      <c r="N72" s="311">
        <f ca="1">+'R1 Opex Detail'!N72*N$1</f>
        <v>0</v>
      </c>
      <c r="O72" s="309">
        <f ca="1">+'R1 Opex Detail'!O72*O$1</f>
        <v>0</v>
      </c>
      <c r="P72" s="309">
        <f ca="1">+'R1 Opex Detail'!P72*P$1</f>
        <v>0</v>
      </c>
      <c r="Q72" s="309">
        <f ca="1">+'R1 Opex Detail'!Q72*Q$1</f>
        <v>0</v>
      </c>
      <c r="R72" s="309">
        <f ca="1">+'R1 Opex Detail'!R72*R$1</f>
        <v>0</v>
      </c>
      <c r="S72" s="309">
        <f ca="1">+'R1 Opex Detail'!S72*S$1</f>
        <v>0</v>
      </c>
    </row>
    <row r="73" spans="1:19" s="736" customFormat="1" x14ac:dyDescent="0.2">
      <c r="A73" s="5"/>
      <c r="B73" s="249"/>
      <c r="C73" s="13" t="s">
        <v>546</v>
      </c>
      <c r="D73" s="311">
        <f>+'R1 Opex Detail'!D73</f>
        <v>0</v>
      </c>
      <c r="E73" s="309">
        <f>+'R1 Opex Detail'!E73</f>
        <v>0</v>
      </c>
      <c r="F73" s="309">
        <f>+'R1 Opex Detail'!F73</f>
        <v>0</v>
      </c>
      <c r="G73" s="309">
        <f>+'R1 Opex Detail'!G73</f>
        <v>0</v>
      </c>
      <c r="H73" s="309">
        <f>+'R1 Opex Detail'!H73</f>
        <v>0</v>
      </c>
      <c r="I73" s="309">
        <f>+'R1 Opex Detail'!I73</f>
        <v>0</v>
      </c>
      <c r="J73" s="309">
        <f>+'R1 Opex Detail'!J73</f>
        <v>0</v>
      </c>
      <c r="K73" s="805">
        <f>+'R1 Opex Detail'!K73</f>
        <v>0</v>
      </c>
      <c r="L73" s="311">
        <f ca="1">+'R1 Opex Detail'!L73*L$1</f>
        <v>0</v>
      </c>
      <c r="M73" s="805">
        <f ca="1">+'R1 Opex Detail'!M73*M$1</f>
        <v>0</v>
      </c>
      <c r="N73" s="311">
        <f ca="1">+'R1 Opex Detail'!N73*N$1</f>
        <v>0</v>
      </c>
      <c r="O73" s="309">
        <f ca="1">+'R1 Opex Detail'!O73*O$1</f>
        <v>0</v>
      </c>
      <c r="P73" s="309">
        <f ca="1">+'R1 Opex Detail'!P73*P$1</f>
        <v>0</v>
      </c>
      <c r="Q73" s="309">
        <f ca="1">+'R1 Opex Detail'!Q73*Q$1</f>
        <v>0</v>
      </c>
      <c r="R73" s="309">
        <f ca="1">+'R1 Opex Detail'!R73*R$1</f>
        <v>0</v>
      </c>
      <c r="S73" s="309">
        <f ca="1">+'R1 Opex Detail'!S73*S$1</f>
        <v>0</v>
      </c>
    </row>
    <row r="74" spans="1:19" x14ac:dyDescent="0.2">
      <c r="A74" s="5"/>
      <c r="B74" s="249"/>
      <c r="C74" s="13" t="s">
        <v>547</v>
      </c>
      <c r="D74" s="311">
        <f>+'R1 Opex Detail'!D74</f>
        <v>0</v>
      </c>
      <c r="E74" s="309">
        <f>+'R1 Opex Detail'!E74</f>
        <v>0</v>
      </c>
      <c r="F74" s="309">
        <f>+'R1 Opex Detail'!F74</f>
        <v>0</v>
      </c>
      <c r="G74" s="309">
        <f>+'R1 Opex Detail'!G74</f>
        <v>0</v>
      </c>
      <c r="H74" s="309">
        <f>+'R1 Opex Detail'!H74</f>
        <v>0</v>
      </c>
      <c r="I74" s="309">
        <f>+'R1 Opex Detail'!I74</f>
        <v>0</v>
      </c>
      <c r="J74" s="309">
        <f>+'R1 Opex Detail'!J74</f>
        <v>0</v>
      </c>
      <c r="K74" s="805">
        <f>+'R1 Opex Detail'!K74</f>
        <v>0</v>
      </c>
      <c r="L74" s="311">
        <f ca="1">+'R1 Opex Detail'!L74*L$1</f>
        <v>0</v>
      </c>
      <c r="M74" s="805">
        <f ca="1">+'R1 Opex Detail'!M74*M$1</f>
        <v>0</v>
      </c>
      <c r="N74" s="311">
        <f ca="1">+'R1 Opex Detail'!N74*N$1</f>
        <v>0</v>
      </c>
      <c r="O74" s="309">
        <f ca="1">+'R1 Opex Detail'!O74*O$1</f>
        <v>0</v>
      </c>
      <c r="P74" s="309">
        <f ca="1">+'R1 Opex Detail'!P74*P$1</f>
        <v>0</v>
      </c>
      <c r="Q74" s="309">
        <f ca="1">+'R1 Opex Detail'!Q74*Q$1</f>
        <v>0</v>
      </c>
      <c r="R74" s="309">
        <f ca="1">+'R1 Opex Detail'!R74*R$1</f>
        <v>0</v>
      </c>
      <c r="S74" s="309">
        <f ca="1">+'R1 Opex Detail'!S74*S$1</f>
        <v>0</v>
      </c>
    </row>
    <row r="75" spans="1:19" s="736" customFormat="1" x14ac:dyDescent="0.2">
      <c r="A75" s="5"/>
      <c r="B75" s="249"/>
      <c r="C75" s="13" t="s">
        <v>498</v>
      </c>
      <c r="D75" s="311">
        <f>+'R1 Opex Detail'!D75</f>
        <v>0</v>
      </c>
      <c r="E75" s="309">
        <f>+'R1 Opex Detail'!E75</f>
        <v>0</v>
      </c>
      <c r="F75" s="309">
        <f>+'R1 Opex Detail'!F75</f>
        <v>0</v>
      </c>
      <c r="G75" s="309">
        <f>+'R1 Opex Detail'!G75</f>
        <v>0</v>
      </c>
      <c r="H75" s="309">
        <f>+'R1 Opex Detail'!H75</f>
        <v>0</v>
      </c>
      <c r="I75" s="309">
        <f>+'R1 Opex Detail'!I75</f>
        <v>0</v>
      </c>
      <c r="J75" s="309">
        <f>+'R1 Opex Detail'!J75</f>
        <v>0</v>
      </c>
      <c r="K75" s="805">
        <f>+'R1 Opex Detail'!K75</f>
        <v>0</v>
      </c>
      <c r="L75" s="311">
        <f ca="1">+'R1 Opex Detail'!L75*L$1</f>
        <v>0</v>
      </c>
      <c r="M75" s="805">
        <f ca="1">+'R1 Opex Detail'!M75*M$1</f>
        <v>0</v>
      </c>
      <c r="N75" s="311">
        <f ca="1">+'R1 Opex Detail'!N75*N$1</f>
        <v>0</v>
      </c>
      <c r="O75" s="309">
        <f ca="1">+'R1 Opex Detail'!O75*O$1</f>
        <v>0</v>
      </c>
      <c r="P75" s="309">
        <f ca="1">+'R1 Opex Detail'!P75*P$1</f>
        <v>0</v>
      </c>
      <c r="Q75" s="309">
        <f ca="1">+'R1 Opex Detail'!Q75*Q$1</f>
        <v>0</v>
      </c>
      <c r="R75" s="309">
        <f ca="1">+'R1 Opex Detail'!R75*R$1</f>
        <v>0</v>
      </c>
      <c r="S75" s="309">
        <f ca="1">+'R1 Opex Detail'!S75*S$1</f>
        <v>0</v>
      </c>
    </row>
    <row r="76" spans="1:19" x14ac:dyDescent="0.2">
      <c r="A76" s="5"/>
      <c r="B76" s="249"/>
      <c r="C76" s="13" t="s">
        <v>70</v>
      </c>
      <c r="D76" s="311">
        <f>+'R1 Opex Detail'!D76</f>
        <v>0</v>
      </c>
      <c r="E76" s="309">
        <f>+'R1 Opex Detail'!E76</f>
        <v>0</v>
      </c>
      <c r="F76" s="309">
        <f>+'R1 Opex Detail'!F76</f>
        <v>0</v>
      </c>
      <c r="G76" s="309">
        <f>+'R1 Opex Detail'!G76</f>
        <v>0</v>
      </c>
      <c r="H76" s="309">
        <f>+'R1 Opex Detail'!H76</f>
        <v>0</v>
      </c>
      <c r="I76" s="309">
        <f>+'R1 Opex Detail'!I76</f>
        <v>0</v>
      </c>
      <c r="J76" s="309">
        <f>+'R1 Opex Detail'!J76</f>
        <v>0</v>
      </c>
      <c r="K76" s="805">
        <f>+'R1 Opex Detail'!K76</f>
        <v>0</v>
      </c>
      <c r="L76" s="311">
        <f ca="1">+'R1 Opex Detail'!L76*L$1</f>
        <v>0</v>
      </c>
      <c r="M76" s="805">
        <f ca="1">+'R1 Opex Detail'!M76*M$1</f>
        <v>11.80657339421561</v>
      </c>
      <c r="N76" s="311">
        <f ca="1">+'R1 Opex Detail'!N76*N$1</f>
        <v>11.80657339421561</v>
      </c>
      <c r="O76" s="309">
        <f ca="1">+'R1 Opex Detail'!O76*O$1</f>
        <v>11.964573588510529</v>
      </c>
      <c r="P76" s="309">
        <f ca="1">+'R1 Opex Detail'!P76*P$1</f>
        <v>12.129569636535741</v>
      </c>
      <c r="Q76" s="309">
        <f ca="1">+'R1 Opex Detail'!Q76*Q$1</f>
        <v>12.290256953498581</v>
      </c>
      <c r="R76" s="309">
        <f ca="1">+'R1 Opex Detail'!R76*R$1</f>
        <v>12.443430253220553</v>
      </c>
      <c r="S76" s="309">
        <f ca="1">+'R1 Opex Detail'!S76*S$1</f>
        <v>12.58807829323335</v>
      </c>
    </row>
    <row r="77" spans="1:19" x14ac:dyDescent="0.2">
      <c r="A77" s="5"/>
      <c r="B77" s="249"/>
      <c r="C77" s="12" t="s">
        <v>75</v>
      </c>
      <c r="D77" s="312">
        <f t="shared" ref="D77:S77" si="14">SUBTOTAL(9,D71:D76)</f>
        <v>0</v>
      </c>
      <c r="E77" s="310">
        <f t="shared" si="14"/>
        <v>0</v>
      </c>
      <c r="F77" s="310">
        <f t="shared" si="14"/>
        <v>0</v>
      </c>
      <c r="G77" s="310">
        <f t="shared" si="14"/>
        <v>0</v>
      </c>
      <c r="H77" s="310">
        <f t="shared" si="14"/>
        <v>0</v>
      </c>
      <c r="I77" s="310">
        <f t="shared" si="14"/>
        <v>0</v>
      </c>
      <c r="J77" s="310">
        <f t="shared" si="14"/>
        <v>0</v>
      </c>
      <c r="K77" s="510">
        <f t="shared" si="14"/>
        <v>0</v>
      </c>
      <c r="L77" s="312">
        <f t="shared" ref="L77" ca="1" si="15">SUBTOTAL(9,L71:L76)</f>
        <v>0</v>
      </c>
      <c r="M77" s="510">
        <f t="shared" ca="1" si="14"/>
        <v>11.80657339421561</v>
      </c>
      <c r="N77" s="312">
        <f t="shared" ca="1" si="14"/>
        <v>11.80657339421561</v>
      </c>
      <c r="O77" s="310">
        <f t="shared" ca="1" si="14"/>
        <v>11.964573588510529</v>
      </c>
      <c r="P77" s="310">
        <f t="shared" ca="1" si="14"/>
        <v>12.129569636535741</v>
      </c>
      <c r="Q77" s="310">
        <f t="shared" ca="1" si="14"/>
        <v>12.290256953498581</v>
      </c>
      <c r="R77" s="310">
        <f t="shared" ca="1" si="14"/>
        <v>12.443430253220553</v>
      </c>
      <c r="S77" s="310">
        <f t="shared" ca="1" si="14"/>
        <v>12.58807829323335</v>
      </c>
    </row>
    <row r="78" spans="1:19" x14ac:dyDescent="0.2">
      <c r="A78" s="5"/>
      <c r="B78" s="249"/>
      <c r="C78" s="12"/>
      <c r="D78" s="262"/>
      <c r="E78" s="262"/>
      <c r="F78" s="262"/>
      <c r="G78" s="262"/>
      <c r="H78" s="262"/>
      <c r="I78" s="262"/>
      <c r="J78" s="262"/>
      <c r="K78" s="806"/>
      <c r="L78" s="262"/>
      <c r="M78" s="870"/>
      <c r="N78" s="262"/>
      <c r="O78" s="262"/>
      <c r="P78" s="262"/>
      <c r="Q78" s="262"/>
      <c r="R78" s="262"/>
      <c r="S78" s="262"/>
    </row>
    <row r="79" spans="1:19" x14ac:dyDescent="0.2">
      <c r="A79" s="5"/>
      <c r="B79" s="249" t="str">
        <f ca="1">+'I-4 History'!B79</f>
        <v>DA-9</v>
      </c>
      <c r="C79" s="14" t="str">
        <f ca="1">+'I-4 History'!C79</f>
        <v>Regulatory Compliance</v>
      </c>
      <c r="D79" s="11"/>
      <c r="E79" s="11"/>
      <c r="F79" s="11"/>
      <c r="G79" s="11"/>
      <c r="H79" s="11"/>
      <c r="I79" s="11"/>
      <c r="J79" s="11"/>
      <c r="K79" s="504"/>
      <c r="L79" s="11"/>
      <c r="M79" s="871"/>
      <c r="N79" s="11"/>
      <c r="O79" s="11"/>
      <c r="P79" s="11"/>
      <c r="Q79" s="11"/>
      <c r="R79" s="11"/>
      <c r="S79" s="11"/>
    </row>
    <row r="80" spans="1:19" x14ac:dyDescent="0.2">
      <c r="A80" s="5"/>
      <c r="B80" s="249"/>
      <c r="C80" s="13" t="s">
        <v>68</v>
      </c>
      <c r="D80" s="311">
        <f>+'R1 Opex Detail'!D80</f>
        <v>0</v>
      </c>
      <c r="E80" s="309">
        <f>+'R1 Opex Detail'!E80</f>
        <v>0</v>
      </c>
      <c r="F80" s="309">
        <f>+'R1 Opex Detail'!F80</f>
        <v>0</v>
      </c>
      <c r="G80" s="309">
        <f>+'R1 Opex Detail'!G80</f>
        <v>0</v>
      </c>
      <c r="H80" s="309">
        <f>+'R1 Opex Detail'!H80</f>
        <v>0</v>
      </c>
      <c r="I80" s="309">
        <f>+'R1 Opex Detail'!I80</f>
        <v>0</v>
      </c>
      <c r="J80" s="309">
        <f>+'R1 Opex Detail'!J80</f>
        <v>0</v>
      </c>
      <c r="K80" s="805">
        <f>+'R1 Opex Detail'!K80</f>
        <v>0</v>
      </c>
      <c r="L80" s="311">
        <f ca="1">+'R1 Opex Detail'!L80*L$1</f>
        <v>0</v>
      </c>
      <c r="M80" s="805">
        <f ca="1">+'R1 Opex Detail'!M80*M$1</f>
        <v>0</v>
      </c>
      <c r="N80" s="311">
        <f ca="1">+'R1 Opex Detail'!N80*N$1</f>
        <v>0</v>
      </c>
      <c r="O80" s="309">
        <f ca="1">+'R1 Opex Detail'!O80*O$1</f>
        <v>0</v>
      </c>
      <c r="P80" s="309">
        <f ca="1">+'R1 Opex Detail'!P80*P$1</f>
        <v>0</v>
      </c>
      <c r="Q80" s="309">
        <f ca="1">+'R1 Opex Detail'!Q80*Q$1</f>
        <v>0</v>
      </c>
      <c r="R80" s="309">
        <f ca="1">+'R1 Opex Detail'!R80*R$1</f>
        <v>0</v>
      </c>
      <c r="S80" s="309">
        <f ca="1">+'R1 Opex Detail'!S80*S$1</f>
        <v>0</v>
      </c>
    </row>
    <row r="81" spans="1:19" x14ac:dyDescent="0.2">
      <c r="A81" s="5"/>
      <c r="B81" s="249"/>
      <c r="C81" s="13" t="s">
        <v>69</v>
      </c>
      <c r="D81" s="311">
        <f>+'R1 Opex Detail'!D81</f>
        <v>0</v>
      </c>
      <c r="E81" s="309">
        <f>+'R1 Opex Detail'!E81</f>
        <v>0</v>
      </c>
      <c r="F81" s="309">
        <f>+'R1 Opex Detail'!F81</f>
        <v>0</v>
      </c>
      <c r="G81" s="309">
        <f>+'R1 Opex Detail'!G81</f>
        <v>0</v>
      </c>
      <c r="H81" s="309">
        <f>+'R1 Opex Detail'!H81</f>
        <v>0</v>
      </c>
      <c r="I81" s="309">
        <f>+'R1 Opex Detail'!I81</f>
        <v>0</v>
      </c>
      <c r="J81" s="309">
        <f>+'R1 Opex Detail'!J81</f>
        <v>0</v>
      </c>
      <c r="K81" s="805">
        <f>+'R1 Opex Detail'!K81</f>
        <v>0</v>
      </c>
      <c r="L81" s="311">
        <f ca="1">+'R1 Opex Detail'!L81*L$1</f>
        <v>0</v>
      </c>
      <c r="M81" s="805">
        <f ca="1">+'R1 Opex Detail'!M81*M$1</f>
        <v>0</v>
      </c>
      <c r="N81" s="311">
        <f ca="1">+'R1 Opex Detail'!N81*N$1</f>
        <v>0</v>
      </c>
      <c r="O81" s="309">
        <f ca="1">+'R1 Opex Detail'!O81*O$1</f>
        <v>0</v>
      </c>
      <c r="P81" s="309">
        <f ca="1">+'R1 Opex Detail'!P81*P$1</f>
        <v>0</v>
      </c>
      <c r="Q81" s="309">
        <f ca="1">+'R1 Opex Detail'!Q81*Q$1</f>
        <v>0</v>
      </c>
      <c r="R81" s="309">
        <f ca="1">+'R1 Opex Detail'!R81*R$1</f>
        <v>0</v>
      </c>
      <c r="S81" s="309">
        <f ca="1">+'R1 Opex Detail'!S81*S$1</f>
        <v>0</v>
      </c>
    </row>
    <row r="82" spans="1:19" s="736" customFormat="1" x14ac:dyDescent="0.2">
      <c r="A82" s="5"/>
      <c r="B82" s="249"/>
      <c r="C82" s="13" t="s">
        <v>546</v>
      </c>
      <c r="D82" s="311">
        <f>+'R1 Opex Detail'!D82</f>
        <v>0</v>
      </c>
      <c r="E82" s="309">
        <f>+'R1 Opex Detail'!E82</f>
        <v>0</v>
      </c>
      <c r="F82" s="309">
        <f>+'R1 Opex Detail'!F82</f>
        <v>0</v>
      </c>
      <c r="G82" s="309">
        <f>+'R1 Opex Detail'!G82</f>
        <v>0</v>
      </c>
      <c r="H82" s="309">
        <f>+'R1 Opex Detail'!H82</f>
        <v>0</v>
      </c>
      <c r="I82" s="309">
        <f>+'R1 Opex Detail'!I82</f>
        <v>0</v>
      </c>
      <c r="J82" s="309">
        <f>+'R1 Opex Detail'!J82</f>
        <v>0</v>
      </c>
      <c r="K82" s="805">
        <f>+'R1 Opex Detail'!K82</f>
        <v>0</v>
      </c>
      <c r="L82" s="311">
        <f ca="1">+'R1 Opex Detail'!L82*L$1</f>
        <v>0</v>
      </c>
      <c r="M82" s="805">
        <f ca="1">+'R1 Opex Detail'!M82*M$1</f>
        <v>0</v>
      </c>
      <c r="N82" s="311">
        <f ca="1">+'R1 Opex Detail'!N82*N$1</f>
        <v>0</v>
      </c>
      <c r="O82" s="309">
        <f ca="1">+'R1 Opex Detail'!O82*O$1</f>
        <v>0</v>
      </c>
      <c r="P82" s="309">
        <f ca="1">+'R1 Opex Detail'!P82*P$1</f>
        <v>0</v>
      </c>
      <c r="Q82" s="309">
        <f ca="1">+'R1 Opex Detail'!Q82*Q$1</f>
        <v>0</v>
      </c>
      <c r="R82" s="309">
        <f ca="1">+'R1 Opex Detail'!R82*R$1</f>
        <v>0</v>
      </c>
      <c r="S82" s="309">
        <f ca="1">+'R1 Opex Detail'!S82*S$1</f>
        <v>0</v>
      </c>
    </row>
    <row r="83" spans="1:19" x14ac:dyDescent="0.2">
      <c r="A83" s="5"/>
      <c r="B83" s="249"/>
      <c r="C83" s="13" t="s">
        <v>547</v>
      </c>
      <c r="D83" s="311">
        <f>+'R1 Opex Detail'!D83</f>
        <v>0</v>
      </c>
      <c r="E83" s="309">
        <f>+'R1 Opex Detail'!E83</f>
        <v>0</v>
      </c>
      <c r="F83" s="309">
        <f>+'R1 Opex Detail'!F83</f>
        <v>0</v>
      </c>
      <c r="G83" s="309">
        <f>+'R1 Opex Detail'!G83</f>
        <v>0</v>
      </c>
      <c r="H83" s="309">
        <f>+'R1 Opex Detail'!H83</f>
        <v>0</v>
      </c>
      <c r="I83" s="309">
        <f>+'R1 Opex Detail'!I83</f>
        <v>0</v>
      </c>
      <c r="J83" s="309">
        <f>+'R1 Opex Detail'!J83</f>
        <v>0</v>
      </c>
      <c r="K83" s="805">
        <f>+'R1 Opex Detail'!K83</f>
        <v>0</v>
      </c>
      <c r="L83" s="311">
        <f ca="1">+'R1 Opex Detail'!L83*L$1</f>
        <v>0</v>
      </c>
      <c r="M83" s="805">
        <f ca="1">+'R1 Opex Detail'!M83*M$1</f>
        <v>0</v>
      </c>
      <c r="N83" s="311">
        <f ca="1">+'R1 Opex Detail'!N83*N$1</f>
        <v>0</v>
      </c>
      <c r="O83" s="309">
        <f ca="1">+'R1 Opex Detail'!O83*O$1</f>
        <v>0</v>
      </c>
      <c r="P83" s="309">
        <f ca="1">+'R1 Opex Detail'!P83*P$1</f>
        <v>0</v>
      </c>
      <c r="Q83" s="309">
        <f ca="1">+'R1 Opex Detail'!Q83*Q$1</f>
        <v>0</v>
      </c>
      <c r="R83" s="309">
        <f ca="1">+'R1 Opex Detail'!R83*R$1</f>
        <v>0</v>
      </c>
      <c r="S83" s="309">
        <f ca="1">+'R1 Opex Detail'!S83*S$1</f>
        <v>0</v>
      </c>
    </row>
    <row r="84" spans="1:19" s="736" customFormat="1" x14ac:dyDescent="0.2">
      <c r="A84" s="5"/>
      <c r="B84" s="249"/>
      <c r="C84" s="13" t="s">
        <v>498</v>
      </c>
      <c r="D84" s="311">
        <f>+'R1 Opex Detail'!D84</f>
        <v>0</v>
      </c>
      <c r="E84" s="309">
        <f>+'R1 Opex Detail'!E84</f>
        <v>0</v>
      </c>
      <c r="F84" s="309">
        <f>+'R1 Opex Detail'!F84</f>
        <v>0</v>
      </c>
      <c r="G84" s="309">
        <f>+'R1 Opex Detail'!G84</f>
        <v>0</v>
      </c>
      <c r="H84" s="309">
        <f>+'R1 Opex Detail'!H84</f>
        <v>0</v>
      </c>
      <c r="I84" s="309">
        <f>+'R1 Opex Detail'!I84</f>
        <v>0</v>
      </c>
      <c r="J84" s="309">
        <f>+'R1 Opex Detail'!J84</f>
        <v>0</v>
      </c>
      <c r="K84" s="805">
        <f>+'R1 Opex Detail'!K84</f>
        <v>0</v>
      </c>
      <c r="L84" s="311">
        <f ca="1">+'R1 Opex Detail'!L84*L$1</f>
        <v>0</v>
      </c>
      <c r="M84" s="805">
        <f ca="1">+'R1 Opex Detail'!M84*M$1</f>
        <v>0</v>
      </c>
      <c r="N84" s="311">
        <f ca="1">+'R1 Opex Detail'!N84*N$1</f>
        <v>0</v>
      </c>
      <c r="O84" s="309">
        <f ca="1">+'R1 Opex Detail'!O84*O$1</f>
        <v>0</v>
      </c>
      <c r="P84" s="309">
        <f ca="1">+'R1 Opex Detail'!P84*P$1</f>
        <v>0</v>
      </c>
      <c r="Q84" s="309">
        <f ca="1">+'R1 Opex Detail'!Q84*Q$1</f>
        <v>0</v>
      </c>
      <c r="R84" s="309">
        <f ca="1">+'R1 Opex Detail'!R84*R$1</f>
        <v>0</v>
      </c>
      <c r="S84" s="309">
        <f ca="1">+'R1 Opex Detail'!S84*S$1</f>
        <v>0</v>
      </c>
    </row>
    <row r="85" spans="1:19" x14ac:dyDescent="0.2">
      <c r="A85" s="5"/>
      <c r="B85" s="249"/>
      <c r="C85" s="13" t="s">
        <v>70</v>
      </c>
      <c r="D85" s="311">
        <f>+'R1 Opex Detail'!D85</f>
        <v>0</v>
      </c>
      <c r="E85" s="309">
        <f>+'R1 Opex Detail'!E85</f>
        <v>0</v>
      </c>
      <c r="F85" s="309">
        <f>+'R1 Opex Detail'!F85</f>
        <v>0</v>
      </c>
      <c r="G85" s="309">
        <f>+'R1 Opex Detail'!G85</f>
        <v>0</v>
      </c>
      <c r="H85" s="309">
        <f>+'R1 Opex Detail'!H85</f>
        <v>0</v>
      </c>
      <c r="I85" s="309">
        <f>+'R1 Opex Detail'!I85</f>
        <v>0</v>
      </c>
      <c r="J85" s="309">
        <f>+'R1 Opex Detail'!J85</f>
        <v>0</v>
      </c>
      <c r="K85" s="805">
        <f>+'R1 Opex Detail'!K85</f>
        <v>0</v>
      </c>
      <c r="L85" s="311">
        <f ca="1">+'R1 Opex Detail'!L85*L$1</f>
        <v>0</v>
      </c>
      <c r="M85" s="805">
        <f ca="1">+'R1 Opex Detail'!M85*M$1</f>
        <v>4.8013217828328871</v>
      </c>
      <c r="N85" s="311">
        <f ca="1">+'R1 Opex Detail'!N85*N$1</f>
        <v>4.8013217828328871</v>
      </c>
      <c r="O85" s="309">
        <f ca="1">+'R1 Opex Detail'!O85*O$1</f>
        <v>4.8655749534379744</v>
      </c>
      <c r="P85" s="309">
        <f ca="1">+'R1 Opex Detail'!P85*P$1</f>
        <v>4.9326730938563381</v>
      </c>
      <c r="Q85" s="309">
        <f ca="1">+'R1 Opex Detail'!Q85*Q$1</f>
        <v>4.9980190235683946</v>
      </c>
      <c r="R85" s="309">
        <f ca="1">+'R1 Opex Detail'!R85*R$1</f>
        <v>5.0603092644323358</v>
      </c>
      <c r="S85" s="309">
        <f ca="1">+'R1 Opex Detail'!S85*S$1</f>
        <v>5.1191325793915929</v>
      </c>
    </row>
    <row r="86" spans="1:19" x14ac:dyDescent="0.2">
      <c r="A86" s="5"/>
      <c r="B86" s="249"/>
      <c r="C86" s="12" t="s">
        <v>75</v>
      </c>
      <c r="D86" s="312">
        <f t="shared" ref="D86:S86" si="16">SUBTOTAL(9,D80:D85)</f>
        <v>0</v>
      </c>
      <c r="E86" s="310">
        <f t="shared" si="16"/>
        <v>0</v>
      </c>
      <c r="F86" s="310">
        <f t="shared" si="16"/>
        <v>0</v>
      </c>
      <c r="G86" s="310">
        <f t="shared" si="16"/>
        <v>0</v>
      </c>
      <c r="H86" s="310">
        <f t="shared" si="16"/>
        <v>0</v>
      </c>
      <c r="I86" s="310">
        <f t="shared" si="16"/>
        <v>0</v>
      </c>
      <c r="J86" s="310">
        <f t="shared" si="16"/>
        <v>0</v>
      </c>
      <c r="K86" s="510">
        <f t="shared" si="16"/>
        <v>0</v>
      </c>
      <c r="L86" s="312">
        <f t="shared" ref="L86" ca="1" si="17">SUBTOTAL(9,L80:L85)</f>
        <v>0</v>
      </c>
      <c r="M86" s="510">
        <f t="shared" ca="1" si="16"/>
        <v>4.8013217828328871</v>
      </c>
      <c r="N86" s="312">
        <f t="shared" ca="1" si="16"/>
        <v>4.8013217828328871</v>
      </c>
      <c r="O86" s="310">
        <f t="shared" ca="1" si="16"/>
        <v>4.8655749534379744</v>
      </c>
      <c r="P86" s="310">
        <f t="shared" ca="1" si="16"/>
        <v>4.9326730938563381</v>
      </c>
      <c r="Q86" s="310">
        <f t="shared" ca="1" si="16"/>
        <v>4.9980190235683946</v>
      </c>
      <c r="R86" s="310">
        <f t="shared" ca="1" si="16"/>
        <v>5.0603092644323358</v>
      </c>
      <c r="S86" s="310">
        <f t="shared" ca="1" si="16"/>
        <v>5.1191325793915929</v>
      </c>
    </row>
    <row r="87" spans="1:19" x14ac:dyDescent="0.2">
      <c r="A87" s="5"/>
      <c r="B87" s="249"/>
      <c r="C87" s="12"/>
      <c r="D87" s="262"/>
      <c r="E87" s="262"/>
      <c r="F87" s="262"/>
      <c r="G87" s="262"/>
      <c r="H87" s="262"/>
      <c r="I87" s="262"/>
      <c r="J87" s="262"/>
      <c r="K87" s="806"/>
      <c r="L87" s="262"/>
      <c r="M87" s="870"/>
      <c r="N87" s="262"/>
      <c r="O87" s="262"/>
      <c r="P87" s="262"/>
      <c r="Q87" s="262"/>
      <c r="R87" s="262"/>
      <c r="S87" s="262"/>
    </row>
    <row r="88" spans="1:19" x14ac:dyDescent="0.2">
      <c r="A88" s="5"/>
      <c r="B88" s="249" t="str">
        <f ca="1">+'I-4 History'!B88</f>
        <v>DA-10</v>
      </c>
      <c r="C88" s="14" t="str">
        <f ca="1">+'I-4 History'!C88</f>
        <v>Outage Management System</v>
      </c>
      <c r="D88" s="11"/>
      <c r="E88" s="11"/>
      <c r="F88" s="11"/>
      <c r="G88" s="11"/>
      <c r="H88" s="11"/>
      <c r="I88" s="11"/>
      <c r="J88" s="11"/>
      <c r="K88" s="504"/>
      <c r="L88" s="11"/>
      <c r="M88" s="871"/>
      <c r="N88" s="11"/>
      <c r="O88" s="11"/>
      <c r="P88" s="11"/>
      <c r="Q88" s="11"/>
      <c r="R88" s="11"/>
      <c r="S88" s="11"/>
    </row>
    <row r="89" spans="1:19" x14ac:dyDescent="0.2">
      <c r="A89" s="5"/>
      <c r="B89" s="249"/>
      <c r="C89" s="13" t="s">
        <v>68</v>
      </c>
      <c r="D89" s="311">
        <f>+'R1 Opex Detail'!D89</f>
        <v>0</v>
      </c>
      <c r="E89" s="309">
        <f>+'R1 Opex Detail'!E89</f>
        <v>0</v>
      </c>
      <c r="F89" s="309">
        <f>+'R1 Opex Detail'!F89</f>
        <v>0</v>
      </c>
      <c r="G89" s="309">
        <f>+'R1 Opex Detail'!G89</f>
        <v>0</v>
      </c>
      <c r="H89" s="309">
        <f>+'R1 Opex Detail'!H89</f>
        <v>0</v>
      </c>
      <c r="I89" s="309">
        <f>+'R1 Opex Detail'!I89</f>
        <v>0</v>
      </c>
      <c r="J89" s="309">
        <f>+'R1 Opex Detail'!J89</f>
        <v>0</v>
      </c>
      <c r="K89" s="805">
        <f>+'R1 Opex Detail'!K89</f>
        <v>0</v>
      </c>
      <c r="L89" s="311">
        <f ca="1">+'R1 Opex Detail'!L89*L$1</f>
        <v>0</v>
      </c>
      <c r="M89" s="805">
        <f ca="1">+'R1 Opex Detail'!M89*M$1</f>
        <v>0</v>
      </c>
      <c r="N89" s="311">
        <f ca="1">+'R1 Opex Detail'!N89*N$1</f>
        <v>0</v>
      </c>
      <c r="O89" s="309">
        <f ca="1">+'R1 Opex Detail'!O89*O$1</f>
        <v>0</v>
      </c>
      <c r="P89" s="309">
        <f ca="1">+'R1 Opex Detail'!P89*P$1</f>
        <v>0</v>
      </c>
      <c r="Q89" s="309">
        <f ca="1">+'R1 Opex Detail'!Q89*Q$1</f>
        <v>0</v>
      </c>
      <c r="R89" s="309">
        <f ca="1">+'R1 Opex Detail'!R89*R$1</f>
        <v>0</v>
      </c>
      <c r="S89" s="309">
        <f ca="1">+'R1 Opex Detail'!S89*S$1</f>
        <v>0</v>
      </c>
    </row>
    <row r="90" spans="1:19" x14ac:dyDescent="0.2">
      <c r="A90" s="5"/>
      <c r="B90" s="249"/>
      <c r="C90" s="13" t="s">
        <v>69</v>
      </c>
      <c r="D90" s="311">
        <f>+'R1 Opex Detail'!D90</f>
        <v>0</v>
      </c>
      <c r="E90" s="309">
        <f>+'R1 Opex Detail'!E90</f>
        <v>0</v>
      </c>
      <c r="F90" s="309">
        <f>+'R1 Opex Detail'!F90</f>
        <v>0</v>
      </c>
      <c r="G90" s="309">
        <f>+'R1 Opex Detail'!G90</f>
        <v>0</v>
      </c>
      <c r="H90" s="309">
        <f>+'R1 Opex Detail'!H90</f>
        <v>0</v>
      </c>
      <c r="I90" s="309">
        <f>+'R1 Opex Detail'!I90</f>
        <v>0</v>
      </c>
      <c r="J90" s="309">
        <f>+'R1 Opex Detail'!J90</f>
        <v>0</v>
      </c>
      <c r="K90" s="805">
        <f>+'R1 Opex Detail'!K90</f>
        <v>0</v>
      </c>
      <c r="L90" s="311">
        <f ca="1">+'R1 Opex Detail'!L90*L$1</f>
        <v>0</v>
      </c>
      <c r="M90" s="805">
        <f ca="1">+'R1 Opex Detail'!M90*M$1</f>
        <v>0</v>
      </c>
      <c r="N90" s="311">
        <f ca="1">+'R1 Opex Detail'!N90*N$1</f>
        <v>0</v>
      </c>
      <c r="O90" s="309">
        <f ca="1">+'R1 Opex Detail'!O90*O$1</f>
        <v>0</v>
      </c>
      <c r="P90" s="309">
        <f ca="1">+'R1 Opex Detail'!P90*P$1</f>
        <v>0</v>
      </c>
      <c r="Q90" s="309">
        <f ca="1">+'R1 Opex Detail'!Q90*Q$1</f>
        <v>0</v>
      </c>
      <c r="R90" s="309">
        <f ca="1">+'R1 Opex Detail'!R90*R$1</f>
        <v>0</v>
      </c>
      <c r="S90" s="309">
        <f ca="1">+'R1 Opex Detail'!S90*S$1</f>
        <v>0</v>
      </c>
    </row>
    <row r="91" spans="1:19" s="736" customFormat="1" x14ac:dyDescent="0.2">
      <c r="A91" s="5"/>
      <c r="B91" s="249"/>
      <c r="C91" s="13" t="s">
        <v>546</v>
      </c>
      <c r="D91" s="311">
        <f>+'R1 Opex Detail'!D91</f>
        <v>0</v>
      </c>
      <c r="E91" s="309">
        <f>+'R1 Opex Detail'!E91</f>
        <v>0</v>
      </c>
      <c r="F91" s="309">
        <f>+'R1 Opex Detail'!F91</f>
        <v>0</v>
      </c>
      <c r="G91" s="309">
        <f>+'R1 Opex Detail'!G91</f>
        <v>0</v>
      </c>
      <c r="H91" s="309">
        <f>+'R1 Opex Detail'!H91</f>
        <v>0</v>
      </c>
      <c r="I91" s="309">
        <f>+'R1 Opex Detail'!I91</f>
        <v>0</v>
      </c>
      <c r="J91" s="309">
        <f>+'R1 Opex Detail'!J91</f>
        <v>0</v>
      </c>
      <c r="K91" s="805">
        <f>+'R1 Opex Detail'!K91</f>
        <v>0</v>
      </c>
      <c r="L91" s="311">
        <f ca="1">+'R1 Opex Detail'!L91*L$1</f>
        <v>0</v>
      </c>
      <c r="M91" s="805">
        <f ca="1">+'R1 Opex Detail'!M91*M$1</f>
        <v>0</v>
      </c>
      <c r="N91" s="311">
        <f ca="1">+'R1 Opex Detail'!N91*N$1</f>
        <v>0</v>
      </c>
      <c r="O91" s="309">
        <f ca="1">+'R1 Opex Detail'!O91*O$1</f>
        <v>0</v>
      </c>
      <c r="P91" s="309">
        <f ca="1">+'R1 Opex Detail'!P91*P$1</f>
        <v>0</v>
      </c>
      <c r="Q91" s="309">
        <f ca="1">+'R1 Opex Detail'!Q91*Q$1</f>
        <v>0</v>
      </c>
      <c r="R91" s="309">
        <f ca="1">+'R1 Opex Detail'!R91*R$1</f>
        <v>0</v>
      </c>
      <c r="S91" s="309">
        <f ca="1">+'R1 Opex Detail'!S91*S$1</f>
        <v>0</v>
      </c>
    </row>
    <row r="92" spans="1:19" x14ac:dyDescent="0.2">
      <c r="A92" s="5"/>
      <c r="B92" s="249"/>
      <c r="C92" s="13" t="s">
        <v>547</v>
      </c>
      <c r="D92" s="311">
        <f>+'R1 Opex Detail'!D92</f>
        <v>0</v>
      </c>
      <c r="E92" s="309">
        <f>+'R1 Opex Detail'!E92</f>
        <v>0</v>
      </c>
      <c r="F92" s="309">
        <f>+'R1 Opex Detail'!F92</f>
        <v>0</v>
      </c>
      <c r="G92" s="309">
        <f>+'R1 Opex Detail'!G92</f>
        <v>0</v>
      </c>
      <c r="H92" s="309">
        <f>+'R1 Opex Detail'!H92</f>
        <v>0</v>
      </c>
      <c r="I92" s="309">
        <f>+'R1 Opex Detail'!I92</f>
        <v>0</v>
      </c>
      <c r="J92" s="309">
        <f>+'R1 Opex Detail'!J92</f>
        <v>0</v>
      </c>
      <c r="K92" s="805">
        <f>+'R1 Opex Detail'!K92</f>
        <v>0</v>
      </c>
      <c r="L92" s="311">
        <f ca="1">+'R1 Opex Detail'!L92*L$1</f>
        <v>0</v>
      </c>
      <c r="M92" s="805">
        <f ca="1">+'R1 Opex Detail'!M92*M$1</f>
        <v>0</v>
      </c>
      <c r="N92" s="311">
        <f ca="1">+'R1 Opex Detail'!N92*N$1</f>
        <v>0</v>
      </c>
      <c r="O92" s="309">
        <f ca="1">+'R1 Opex Detail'!O92*O$1</f>
        <v>0</v>
      </c>
      <c r="P92" s="309">
        <f ca="1">+'R1 Opex Detail'!P92*P$1</f>
        <v>0</v>
      </c>
      <c r="Q92" s="309">
        <f ca="1">+'R1 Opex Detail'!Q92*Q$1</f>
        <v>0</v>
      </c>
      <c r="R92" s="309">
        <f ca="1">+'R1 Opex Detail'!R92*R$1</f>
        <v>0</v>
      </c>
      <c r="S92" s="309">
        <f ca="1">+'R1 Opex Detail'!S92*S$1</f>
        <v>0</v>
      </c>
    </row>
    <row r="93" spans="1:19" s="736" customFormat="1" x14ac:dyDescent="0.2">
      <c r="A93" s="5"/>
      <c r="B93" s="249"/>
      <c r="C93" s="13" t="s">
        <v>498</v>
      </c>
      <c r="D93" s="311">
        <f>+'R1 Opex Detail'!D93</f>
        <v>0</v>
      </c>
      <c r="E93" s="309">
        <f>+'R1 Opex Detail'!E93</f>
        <v>0</v>
      </c>
      <c r="F93" s="309">
        <f>+'R1 Opex Detail'!F93</f>
        <v>0</v>
      </c>
      <c r="G93" s="309">
        <f>+'R1 Opex Detail'!G93</f>
        <v>0</v>
      </c>
      <c r="H93" s="309">
        <f>+'R1 Opex Detail'!H93</f>
        <v>0</v>
      </c>
      <c r="I93" s="309">
        <f>+'R1 Opex Detail'!I93</f>
        <v>0</v>
      </c>
      <c r="J93" s="309">
        <f>+'R1 Opex Detail'!J93</f>
        <v>0</v>
      </c>
      <c r="K93" s="805">
        <f>+'R1 Opex Detail'!K93</f>
        <v>0</v>
      </c>
      <c r="L93" s="311">
        <f ca="1">+'R1 Opex Detail'!L93*L$1</f>
        <v>0</v>
      </c>
      <c r="M93" s="805">
        <f ca="1">+'R1 Opex Detail'!M93*M$1</f>
        <v>0</v>
      </c>
      <c r="N93" s="311">
        <f ca="1">+'R1 Opex Detail'!N93*N$1</f>
        <v>0</v>
      </c>
      <c r="O93" s="309">
        <f ca="1">+'R1 Opex Detail'!O93*O$1</f>
        <v>0</v>
      </c>
      <c r="P93" s="309">
        <f ca="1">+'R1 Opex Detail'!P93*P$1</f>
        <v>0</v>
      </c>
      <c r="Q93" s="309">
        <f ca="1">+'R1 Opex Detail'!Q93*Q$1</f>
        <v>0</v>
      </c>
      <c r="R93" s="309">
        <f ca="1">+'R1 Opex Detail'!R93*R$1</f>
        <v>0</v>
      </c>
      <c r="S93" s="309">
        <f ca="1">+'R1 Opex Detail'!S93*S$1</f>
        <v>0</v>
      </c>
    </row>
    <row r="94" spans="1:19" x14ac:dyDescent="0.2">
      <c r="A94" s="5"/>
      <c r="B94" s="249"/>
      <c r="C94" s="13" t="s">
        <v>70</v>
      </c>
      <c r="D94" s="311">
        <f>+'R1 Opex Detail'!D94</f>
        <v>0</v>
      </c>
      <c r="E94" s="309">
        <f>+'R1 Opex Detail'!E94</f>
        <v>0</v>
      </c>
      <c r="F94" s="309">
        <f>+'R1 Opex Detail'!F94</f>
        <v>0</v>
      </c>
      <c r="G94" s="309">
        <f>+'R1 Opex Detail'!G94</f>
        <v>0</v>
      </c>
      <c r="H94" s="309">
        <f>+'R1 Opex Detail'!H94</f>
        <v>0</v>
      </c>
      <c r="I94" s="309">
        <f>+'R1 Opex Detail'!I94</f>
        <v>0</v>
      </c>
      <c r="J94" s="309">
        <f>+'R1 Opex Detail'!J94</f>
        <v>0</v>
      </c>
      <c r="K94" s="805">
        <f>+'R1 Opex Detail'!K94</f>
        <v>0</v>
      </c>
      <c r="L94" s="311">
        <f ca="1">+'R1 Opex Detail'!L94*L$1</f>
        <v>0</v>
      </c>
      <c r="M94" s="805">
        <f ca="1">+'R1 Opex Detail'!M94*M$1</f>
        <v>0.25843325095345177</v>
      </c>
      <c r="N94" s="311">
        <f ca="1">+'R1 Opex Detail'!N94*N$1</f>
        <v>0.25843325095345177</v>
      </c>
      <c r="O94" s="309">
        <f ca="1">+'R1 Opex Detail'!O94*O$1</f>
        <v>0.26189170604448753</v>
      </c>
      <c r="P94" s="309">
        <f ca="1">+'R1 Opex Detail'!P94*P$1</f>
        <v>0.26550329288360536</v>
      </c>
      <c r="Q94" s="309">
        <f ca="1">+'R1 Opex Detail'!Q94*Q$1</f>
        <v>0.26902056621288817</v>
      </c>
      <c r="R94" s="309">
        <f ca="1">+'R1 Opex Detail'!R94*R$1</f>
        <v>0.27237336574961152</v>
      </c>
      <c r="S94" s="309">
        <f ca="1">+'R1 Opex Detail'!S94*S$1</f>
        <v>0.27553955647882572</v>
      </c>
    </row>
    <row r="95" spans="1:19" x14ac:dyDescent="0.2">
      <c r="A95" s="5"/>
      <c r="B95" s="249"/>
      <c r="C95" s="12" t="s">
        <v>75</v>
      </c>
      <c r="D95" s="312">
        <f t="shared" ref="D95:S95" si="18">SUBTOTAL(9,D89:D94)</f>
        <v>0</v>
      </c>
      <c r="E95" s="310">
        <f t="shared" si="18"/>
        <v>0</v>
      </c>
      <c r="F95" s="310">
        <f t="shared" si="18"/>
        <v>0</v>
      </c>
      <c r="G95" s="310">
        <f t="shared" si="18"/>
        <v>0</v>
      </c>
      <c r="H95" s="310">
        <f t="shared" si="18"/>
        <v>0</v>
      </c>
      <c r="I95" s="310">
        <f t="shared" si="18"/>
        <v>0</v>
      </c>
      <c r="J95" s="310">
        <f t="shared" si="18"/>
        <v>0</v>
      </c>
      <c r="K95" s="510">
        <f t="shared" si="18"/>
        <v>0</v>
      </c>
      <c r="L95" s="312">
        <f t="shared" ref="L95" ca="1" si="19">SUBTOTAL(9,L89:L94)</f>
        <v>0</v>
      </c>
      <c r="M95" s="510">
        <f t="shared" ca="1" si="18"/>
        <v>0.25843325095345177</v>
      </c>
      <c r="N95" s="312">
        <f t="shared" ca="1" si="18"/>
        <v>0.25843325095345177</v>
      </c>
      <c r="O95" s="310">
        <f t="shared" ca="1" si="18"/>
        <v>0.26189170604448753</v>
      </c>
      <c r="P95" s="310">
        <f t="shared" ca="1" si="18"/>
        <v>0.26550329288360536</v>
      </c>
      <c r="Q95" s="310">
        <f t="shared" ca="1" si="18"/>
        <v>0.26902056621288817</v>
      </c>
      <c r="R95" s="310">
        <f t="shared" ca="1" si="18"/>
        <v>0.27237336574961152</v>
      </c>
      <c r="S95" s="310">
        <f t="shared" ca="1" si="18"/>
        <v>0.27553955647882572</v>
      </c>
    </row>
    <row r="96" spans="1:19" x14ac:dyDescent="0.2">
      <c r="A96" s="5"/>
      <c r="B96" s="249"/>
      <c r="C96" s="12"/>
      <c r="D96" s="263"/>
      <c r="E96" s="263"/>
      <c r="F96" s="263"/>
      <c r="G96" s="263"/>
      <c r="H96" s="263"/>
      <c r="I96" s="263"/>
      <c r="J96" s="263"/>
      <c r="K96" s="807"/>
      <c r="L96" s="263"/>
      <c r="M96" s="872"/>
      <c r="N96" s="263"/>
      <c r="O96" s="263"/>
      <c r="P96" s="263"/>
      <c r="Q96" s="263"/>
      <c r="R96" s="263"/>
      <c r="S96" s="263"/>
    </row>
    <row r="97" spans="1:19" ht="13.5" thickBot="1" x14ac:dyDescent="0.25">
      <c r="A97" s="5"/>
      <c r="B97" s="250"/>
      <c r="C97" s="268" t="s">
        <v>243</v>
      </c>
      <c r="D97" s="266">
        <f t="shared" ref="D97:S97" si="20">SUBTOTAL(9,D7:D95)</f>
        <v>0</v>
      </c>
      <c r="E97" s="266">
        <f t="shared" si="20"/>
        <v>0</v>
      </c>
      <c r="F97" s="266">
        <f t="shared" si="20"/>
        <v>0</v>
      </c>
      <c r="G97" s="266">
        <f t="shared" si="20"/>
        <v>0</v>
      </c>
      <c r="H97" s="266">
        <f t="shared" si="20"/>
        <v>0</v>
      </c>
      <c r="I97" s="266">
        <f t="shared" si="20"/>
        <v>0</v>
      </c>
      <c r="J97" s="266">
        <f t="shared" si="20"/>
        <v>0</v>
      </c>
      <c r="K97" s="808">
        <f t="shared" si="20"/>
        <v>0</v>
      </c>
      <c r="L97" s="266">
        <f t="shared" ref="L97" ca="1" si="21">SUBTOTAL(9,L7:L95)</f>
        <v>0</v>
      </c>
      <c r="M97" s="873">
        <f t="shared" ca="1" si="20"/>
        <v>41.390891072712243</v>
      </c>
      <c r="N97" s="266">
        <f t="shared" ca="1" si="20"/>
        <v>41.390891072712243</v>
      </c>
      <c r="O97" s="266">
        <f t="shared" ca="1" si="20"/>
        <v>41.94480020563072</v>
      </c>
      <c r="P97" s="266">
        <f t="shared" ca="1" si="20"/>
        <v>42.927892968965232</v>
      </c>
      <c r="Q97" s="266">
        <f t="shared" ca="1" si="20"/>
        <v>44.022680564839426</v>
      </c>
      <c r="R97" s="266">
        <f t="shared" ca="1" si="20"/>
        <v>44.718443672548098</v>
      </c>
      <c r="S97" s="266">
        <f t="shared" ca="1" si="20"/>
        <v>45.455989012194728</v>
      </c>
    </row>
    <row r="98" spans="1:19" ht="18" x14ac:dyDescent="0.2">
      <c r="A98" s="5"/>
      <c r="B98" s="252"/>
      <c r="C98" s="248" t="s">
        <v>161</v>
      </c>
      <c r="D98" s="264"/>
      <c r="E98" s="264"/>
      <c r="F98" s="264"/>
      <c r="G98" s="264"/>
      <c r="H98" s="264"/>
      <c r="I98" s="264"/>
      <c r="J98" s="264"/>
      <c r="K98" s="809"/>
      <c r="L98" s="264"/>
      <c r="M98" s="874"/>
      <c r="N98" s="264"/>
      <c r="O98" s="264"/>
      <c r="P98" s="264"/>
      <c r="Q98" s="264"/>
      <c r="R98" s="264"/>
      <c r="S98" s="264"/>
    </row>
    <row r="99" spans="1:19" x14ac:dyDescent="0.2">
      <c r="A99" s="5"/>
      <c r="B99" s="249" t="str">
        <f ca="1">+'I-4 History'!B97</f>
        <v>DA-11</v>
      </c>
      <c r="C99" s="14" t="str">
        <f ca="1">+'I-4 History'!C97</f>
        <v>Asset Assessment (Inspections)</v>
      </c>
      <c r="D99" s="11"/>
      <c r="E99" s="11"/>
      <c r="F99" s="11"/>
      <c r="G99" s="11"/>
      <c r="H99" s="11"/>
      <c r="I99" s="11"/>
      <c r="J99" s="11"/>
      <c r="K99" s="504"/>
      <c r="L99" s="11"/>
      <c r="M99" s="871"/>
      <c r="N99" s="11"/>
      <c r="O99" s="11"/>
      <c r="P99" s="11"/>
      <c r="Q99" s="11"/>
      <c r="R99" s="11"/>
      <c r="S99" s="11"/>
    </row>
    <row r="100" spans="1:19" x14ac:dyDescent="0.2">
      <c r="A100" s="5"/>
      <c r="B100" s="249"/>
      <c r="C100" s="13" t="s">
        <v>68</v>
      </c>
      <c r="D100" s="311">
        <f>+'R1 Opex Detail'!D100</f>
        <v>0</v>
      </c>
      <c r="E100" s="309">
        <f>+'R1 Opex Detail'!E100</f>
        <v>0</v>
      </c>
      <c r="F100" s="309">
        <f>+'R1 Opex Detail'!F100</f>
        <v>0</v>
      </c>
      <c r="G100" s="309">
        <f>+'R1 Opex Detail'!G100</f>
        <v>0</v>
      </c>
      <c r="H100" s="309">
        <f>+'R1 Opex Detail'!H100</f>
        <v>0</v>
      </c>
      <c r="I100" s="309">
        <f>+'R1 Opex Detail'!I100</f>
        <v>0</v>
      </c>
      <c r="J100" s="309">
        <f>+'R1 Opex Detail'!J100</f>
        <v>0</v>
      </c>
      <c r="K100" s="805">
        <f>+'R1 Opex Detail'!K100</f>
        <v>0</v>
      </c>
      <c r="L100" s="311">
        <f ca="1">+'R1 Opex Detail'!L100*L$1</f>
        <v>0</v>
      </c>
      <c r="M100" s="805">
        <f ca="1">+'R1 Opex Detail'!M100*M$1</f>
        <v>0</v>
      </c>
      <c r="N100" s="311">
        <f ca="1">+'R1 Opex Detail'!N100*N$1</f>
        <v>0</v>
      </c>
      <c r="O100" s="309">
        <f ca="1">+'R1 Opex Detail'!O100*O$1</f>
        <v>0</v>
      </c>
      <c r="P100" s="309">
        <f ca="1">+'R1 Opex Detail'!P100*P$1</f>
        <v>0</v>
      </c>
      <c r="Q100" s="309">
        <f ca="1">+'R1 Opex Detail'!Q100*Q$1</f>
        <v>0</v>
      </c>
      <c r="R100" s="309">
        <f ca="1">+'R1 Opex Detail'!R100*R$1</f>
        <v>0</v>
      </c>
      <c r="S100" s="309">
        <f ca="1">+'R1 Opex Detail'!S100*S$1</f>
        <v>0</v>
      </c>
    </row>
    <row r="101" spans="1:19" x14ac:dyDescent="0.2">
      <c r="B101" s="249"/>
      <c r="C101" s="13" t="s">
        <v>69</v>
      </c>
      <c r="D101" s="311">
        <f>+'R1 Opex Detail'!D101</f>
        <v>0</v>
      </c>
      <c r="E101" s="309">
        <f>+'R1 Opex Detail'!E101</f>
        <v>0</v>
      </c>
      <c r="F101" s="309">
        <f>+'R1 Opex Detail'!F101</f>
        <v>0</v>
      </c>
      <c r="G101" s="309">
        <f>+'R1 Opex Detail'!G101</f>
        <v>0</v>
      </c>
      <c r="H101" s="309">
        <f>+'R1 Opex Detail'!H101</f>
        <v>0</v>
      </c>
      <c r="I101" s="309">
        <f>+'R1 Opex Detail'!I101</f>
        <v>0</v>
      </c>
      <c r="J101" s="309">
        <f>+'R1 Opex Detail'!J101</f>
        <v>0</v>
      </c>
      <c r="K101" s="805">
        <f>+'R1 Opex Detail'!K101</f>
        <v>0</v>
      </c>
      <c r="L101" s="311">
        <f ca="1">+'R1 Opex Detail'!L101*L$1</f>
        <v>0</v>
      </c>
      <c r="M101" s="805">
        <f ca="1">+'R1 Opex Detail'!M101*M$1</f>
        <v>0</v>
      </c>
      <c r="N101" s="311">
        <f ca="1">+'R1 Opex Detail'!N101*N$1</f>
        <v>0</v>
      </c>
      <c r="O101" s="309">
        <f ca="1">+'R1 Opex Detail'!O101*O$1</f>
        <v>0</v>
      </c>
      <c r="P101" s="309">
        <f ca="1">+'R1 Opex Detail'!P101*P$1</f>
        <v>0</v>
      </c>
      <c r="Q101" s="309">
        <f ca="1">+'R1 Opex Detail'!Q101*Q$1</f>
        <v>0</v>
      </c>
      <c r="R101" s="309">
        <f ca="1">+'R1 Opex Detail'!R101*R$1</f>
        <v>0</v>
      </c>
      <c r="S101" s="309">
        <f ca="1">+'R1 Opex Detail'!S101*S$1</f>
        <v>0</v>
      </c>
    </row>
    <row r="102" spans="1:19" s="736" customFormat="1" x14ac:dyDescent="0.2">
      <c r="B102" s="249"/>
      <c r="C102" s="13" t="s">
        <v>546</v>
      </c>
      <c r="D102" s="311">
        <f>+'R1 Opex Detail'!D102</f>
        <v>0</v>
      </c>
      <c r="E102" s="309">
        <f>+'R1 Opex Detail'!E102</f>
        <v>0</v>
      </c>
      <c r="F102" s="309">
        <f>+'R1 Opex Detail'!F102</f>
        <v>0</v>
      </c>
      <c r="G102" s="309">
        <f>+'R1 Opex Detail'!G102</f>
        <v>0</v>
      </c>
      <c r="H102" s="309">
        <f>+'R1 Opex Detail'!H102</f>
        <v>0</v>
      </c>
      <c r="I102" s="309">
        <f>+'R1 Opex Detail'!I102</f>
        <v>0</v>
      </c>
      <c r="J102" s="309">
        <f>+'R1 Opex Detail'!J102</f>
        <v>0</v>
      </c>
      <c r="K102" s="805">
        <f>+'R1 Opex Detail'!K102</f>
        <v>0</v>
      </c>
      <c r="L102" s="311">
        <f ca="1">+'R1 Opex Detail'!L102*L$1</f>
        <v>0</v>
      </c>
      <c r="M102" s="805">
        <f ca="1">+'R1 Opex Detail'!M102*M$1</f>
        <v>0</v>
      </c>
      <c r="N102" s="311">
        <f ca="1">+'R1 Opex Detail'!N102*N$1</f>
        <v>0</v>
      </c>
      <c r="O102" s="309">
        <f ca="1">+'R1 Opex Detail'!O102*O$1</f>
        <v>0</v>
      </c>
      <c r="P102" s="309">
        <f ca="1">+'R1 Opex Detail'!P102*P$1</f>
        <v>0</v>
      </c>
      <c r="Q102" s="309">
        <f ca="1">+'R1 Opex Detail'!Q102*Q$1</f>
        <v>0</v>
      </c>
      <c r="R102" s="309">
        <f ca="1">+'R1 Opex Detail'!R102*R$1</f>
        <v>0</v>
      </c>
      <c r="S102" s="309">
        <f ca="1">+'R1 Opex Detail'!S102*S$1</f>
        <v>0</v>
      </c>
    </row>
    <row r="103" spans="1:19" x14ac:dyDescent="0.2">
      <c r="B103" s="249"/>
      <c r="C103" s="13" t="s">
        <v>547</v>
      </c>
      <c r="D103" s="311">
        <f>+'R1 Opex Detail'!D103</f>
        <v>0</v>
      </c>
      <c r="E103" s="309">
        <f>+'R1 Opex Detail'!E103</f>
        <v>0</v>
      </c>
      <c r="F103" s="309">
        <f>+'R1 Opex Detail'!F103</f>
        <v>0</v>
      </c>
      <c r="G103" s="309">
        <f>+'R1 Opex Detail'!G103</f>
        <v>0</v>
      </c>
      <c r="H103" s="309">
        <f>+'R1 Opex Detail'!H103</f>
        <v>0</v>
      </c>
      <c r="I103" s="309">
        <f>+'R1 Opex Detail'!I103</f>
        <v>0</v>
      </c>
      <c r="J103" s="309">
        <f>+'R1 Opex Detail'!J103</f>
        <v>0</v>
      </c>
      <c r="K103" s="805">
        <f>+'R1 Opex Detail'!K103</f>
        <v>0</v>
      </c>
      <c r="L103" s="311">
        <f ca="1">+'R1 Opex Detail'!L103*L$1</f>
        <v>0</v>
      </c>
      <c r="M103" s="805">
        <f ca="1">+'R1 Opex Detail'!M103*M$1</f>
        <v>0</v>
      </c>
      <c r="N103" s="311">
        <f ca="1">+'R1 Opex Detail'!N103*N$1</f>
        <v>0</v>
      </c>
      <c r="O103" s="309">
        <f ca="1">+'R1 Opex Detail'!O103*O$1</f>
        <v>0</v>
      </c>
      <c r="P103" s="309">
        <f ca="1">+'R1 Opex Detail'!P103*P$1</f>
        <v>0</v>
      </c>
      <c r="Q103" s="309">
        <f ca="1">+'R1 Opex Detail'!Q103*Q$1</f>
        <v>0</v>
      </c>
      <c r="R103" s="309">
        <f ca="1">+'R1 Opex Detail'!R103*R$1</f>
        <v>0</v>
      </c>
      <c r="S103" s="309">
        <f ca="1">+'R1 Opex Detail'!S103*S$1</f>
        <v>0</v>
      </c>
    </row>
    <row r="104" spans="1:19" s="736" customFormat="1" x14ac:dyDescent="0.2">
      <c r="B104" s="249"/>
      <c r="C104" s="13" t="s">
        <v>498</v>
      </c>
      <c r="D104" s="311">
        <f>+'R1 Opex Detail'!D104</f>
        <v>0</v>
      </c>
      <c r="E104" s="309">
        <f>+'R1 Opex Detail'!E104</f>
        <v>0</v>
      </c>
      <c r="F104" s="309">
        <f>+'R1 Opex Detail'!F104</f>
        <v>0</v>
      </c>
      <c r="G104" s="309">
        <f>+'R1 Opex Detail'!G104</f>
        <v>0</v>
      </c>
      <c r="H104" s="309">
        <f>+'R1 Opex Detail'!H104</f>
        <v>0</v>
      </c>
      <c r="I104" s="309">
        <f>+'R1 Opex Detail'!I104</f>
        <v>0</v>
      </c>
      <c r="J104" s="309">
        <f>+'R1 Opex Detail'!J104</f>
        <v>0</v>
      </c>
      <c r="K104" s="805">
        <f>+'R1 Opex Detail'!K104</f>
        <v>0</v>
      </c>
      <c r="L104" s="311">
        <f ca="1">+'R1 Opex Detail'!L104*L$1</f>
        <v>0</v>
      </c>
      <c r="M104" s="805">
        <f ca="1">+'R1 Opex Detail'!M104*M$1</f>
        <v>0</v>
      </c>
      <c r="N104" s="311">
        <f ca="1">+'R1 Opex Detail'!N104*N$1</f>
        <v>0</v>
      </c>
      <c r="O104" s="309">
        <f ca="1">+'R1 Opex Detail'!O104*O$1</f>
        <v>0</v>
      </c>
      <c r="P104" s="309">
        <f ca="1">+'R1 Opex Detail'!P104*P$1</f>
        <v>0</v>
      </c>
      <c r="Q104" s="309">
        <f ca="1">+'R1 Opex Detail'!Q104*Q$1</f>
        <v>0</v>
      </c>
      <c r="R104" s="309">
        <f ca="1">+'R1 Opex Detail'!R104*R$1</f>
        <v>0</v>
      </c>
      <c r="S104" s="309">
        <f ca="1">+'R1 Opex Detail'!S104*S$1</f>
        <v>0</v>
      </c>
    </row>
    <row r="105" spans="1:19" x14ac:dyDescent="0.2">
      <c r="B105" s="249"/>
      <c r="C105" s="13" t="s">
        <v>70</v>
      </c>
      <c r="D105" s="311">
        <f>+'R1 Opex Detail'!D105</f>
        <v>0</v>
      </c>
      <c r="E105" s="309">
        <f>+'R1 Opex Detail'!E105</f>
        <v>0</v>
      </c>
      <c r="F105" s="309">
        <f>+'R1 Opex Detail'!F105</f>
        <v>0</v>
      </c>
      <c r="G105" s="309">
        <f>+'R1 Opex Detail'!G105</f>
        <v>0</v>
      </c>
      <c r="H105" s="309">
        <f>+'R1 Opex Detail'!H105</f>
        <v>0</v>
      </c>
      <c r="I105" s="309">
        <f>+'R1 Opex Detail'!I105</f>
        <v>0</v>
      </c>
      <c r="J105" s="309">
        <f>+'R1 Opex Detail'!J105</f>
        <v>0</v>
      </c>
      <c r="K105" s="805">
        <f>+'R1 Opex Detail'!K105</f>
        <v>0</v>
      </c>
      <c r="L105" s="311">
        <f ca="1">+'R1 Opex Detail'!L105*L$1</f>
        <v>0</v>
      </c>
      <c r="M105" s="805">
        <f ca="1">+'R1 Opex Detail'!M105*M$1</f>
        <v>13.007112660774956</v>
      </c>
      <c r="N105" s="311">
        <f ca="1">+'R1 Opex Detail'!N105*N$1</f>
        <v>13.007112660774956</v>
      </c>
      <c r="O105" s="309">
        <f ca="1">+'R1 Opex Detail'!O105*O$1</f>
        <v>13.181178942243649</v>
      </c>
      <c r="P105" s="309">
        <f ca="1">+'R1 Opex Detail'!P105*P$1</f>
        <v>13.362952443630432</v>
      </c>
      <c r="Q105" s="309">
        <f ca="1">+'R1 Opex Detail'!Q105*Q$1</f>
        <v>13.53997908507047</v>
      </c>
      <c r="R105" s="309">
        <f ca="1">+'R1 Opex Detail'!R105*R$1</f>
        <v>13.708727654158471</v>
      </c>
      <c r="S105" s="309">
        <f ca="1">+'R1 Opex Detail'!S105*S$1</f>
        <v>13.868084081276312</v>
      </c>
    </row>
    <row r="106" spans="1:19" x14ac:dyDescent="0.2">
      <c r="B106" s="249"/>
      <c r="C106" s="12" t="s">
        <v>75</v>
      </c>
      <c r="D106" s="312">
        <f t="shared" ref="D106:S106" si="22">SUBTOTAL(9,D100:D105)</f>
        <v>0</v>
      </c>
      <c r="E106" s="310">
        <f t="shared" si="22"/>
        <v>0</v>
      </c>
      <c r="F106" s="310">
        <f t="shared" si="22"/>
        <v>0</v>
      </c>
      <c r="G106" s="310">
        <f t="shared" si="22"/>
        <v>0</v>
      </c>
      <c r="H106" s="310">
        <f t="shared" si="22"/>
        <v>0</v>
      </c>
      <c r="I106" s="310">
        <f t="shared" si="22"/>
        <v>0</v>
      </c>
      <c r="J106" s="310">
        <f t="shared" si="22"/>
        <v>0</v>
      </c>
      <c r="K106" s="510">
        <f t="shared" si="22"/>
        <v>0</v>
      </c>
      <c r="L106" s="312">
        <f t="shared" ref="L106" ca="1" si="23">SUBTOTAL(9,L100:L105)</f>
        <v>0</v>
      </c>
      <c r="M106" s="510">
        <f t="shared" ca="1" si="22"/>
        <v>13.007112660774956</v>
      </c>
      <c r="N106" s="312">
        <f t="shared" ca="1" si="22"/>
        <v>13.007112660774956</v>
      </c>
      <c r="O106" s="310">
        <f t="shared" ca="1" si="22"/>
        <v>13.181178942243649</v>
      </c>
      <c r="P106" s="310">
        <f t="shared" ca="1" si="22"/>
        <v>13.362952443630432</v>
      </c>
      <c r="Q106" s="310">
        <f t="shared" ca="1" si="22"/>
        <v>13.53997908507047</v>
      </c>
      <c r="R106" s="310">
        <f t="shared" ca="1" si="22"/>
        <v>13.708727654158471</v>
      </c>
      <c r="S106" s="310">
        <f t="shared" ca="1" si="22"/>
        <v>13.868084081276312</v>
      </c>
    </row>
    <row r="107" spans="1:19" x14ac:dyDescent="0.2">
      <c r="B107" s="249"/>
      <c r="C107" s="12"/>
      <c r="D107" s="262"/>
      <c r="E107" s="262"/>
      <c r="F107" s="262"/>
      <c r="G107" s="262"/>
      <c r="H107" s="262"/>
      <c r="I107" s="262"/>
      <c r="J107" s="262"/>
      <c r="K107" s="806"/>
      <c r="L107" s="262"/>
      <c r="M107" s="870"/>
      <c r="N107" s="262"/>
      <c r="O107" s="262"/>
      <c r="P107" s="262"/>
      <c r="Q107" s="262"/>
      <c r="R107" s="262"/>
      <c r="S107" s="262"/>
    </row>
    <row r="108" spans="1:19" x14ac:dyDescent="0.2">
      <c r="A108" s="5"/>
      <c r="B108" s="249" t="str">
        <f ca="1">+'I-4 History'!B106</f>
        <v>DA-12</v>
      </c>
      <c r="C108" s="14" t="str">
        <f ca="1">+'I-4 History'!C106</f>
        <v>Asset Maintenance</v>
      </c>
      <c r="D108" s="11"/>
      <c r="E108" s="11"/>
      <c r="F108" s="11"/>
      <c r="G108" s="11"/>
      <c r="H108" s="11"/>
      <c r="I108" s="11"/>
      <c r="J108" s="11"/>
      <c r="K108" s="504"/>
      <c r="L108" s="11"/>
      <c r="M108" s="871"/>
      <c r="N108" s="11"/>
      <c r="O108" s="11"/>
      <c r="P108" s="11"/>
      <c r="Q108" s="11"/>
      <c r="R108" s="11"/>
      <c r="S108" s="11"/>
    </row>
    <row r="109" spans="1:19" x14ac:dyDescent="0.2">
      <c r="B109" s="249"/>
      <c r="C109" s="13" t="s">
        <v>68</v>
      </c>
      <c r="D109" s="311">
        <f>+'R1 Opex Detail'!D109</f>
        <v>0</v>
      </c>
      <c r="E109" s="309">
        <f>+'R1 Opex Detail'!E109</f>
        <v>0</v>
      </c>
      <c r="F109" s="309">
        <f>+'R1 Opex Detail'!F109</f>
        <v>0</v>
      </c>
      <c r="G109" s="309">
        <f>+'R1 Opex Detail'!G109</f>
        <v>0</v>
      </c>
      <c r="H109" s="309">
        <f>+'R1 Opex Detail'!H109</f>
        <v>0</v>
      </c>
      <c r="I109" s="309">
        <f>+'R1 Opex Detail'!I109</f>
        <v>0</v>
      </c>
      <c r="J109" s="309">
        <f>+'R1 Opex Detail'!J109</f>
        <v>0</v>
      </c>
      <c r="K109" s="805">
        <f>+'R1 Opex Detail'!K109</f>
        <v>0</v>
      </c>
      <c r="L109" s="311">
        <f ca="1">+'R1 Opex Detail'!L109*L$1</f>
        <v>0</v>
      </c>
      <c r="M109" s="805">
        <f ca="1">+'R1 Opex Detail'!M109*M$1</f>
        <v>0</v>
      </c>
      <c r="N109" s="311">
        <f ca="1">+'R1 Opex Detail'!N109*N$1</f>
        <v>0</v>
      </c>
      <c r="O109" s="309">
        <f ca="1">+'R1 Opex Detail'!O109*O$1</f>
        <v>0</v>
      </c>
      <c r="P109" s="309">
        <f ca="1">+'R1 Opex Detail'!P109*P$1</f>
        <v>0</v>
      </c>
      <c r="Q109" s="309">
        <f ca="1">+'R1 Opex Detail'!Q109*Q$1</f>
        <v>0</v>
      </c>
      <c r="R109" s="309">
        <f ca="1">+'R1 Opex Detail'!R109*R$1</f>
        <v>0</v>
      </c>
      <c r="S109" s="309">
        <f ca="1">+'R1 Opex Detail'!S109*S$1</f>
        <v>0</v>
      </c>
    </row>
    <row r="110" spans="1:19" x14ac:dyDescent="0.2">
      <c r="B110" s="249"/>
      <c r="C110" s="13" t="s">
        <v>69</v>
      </c>
      <c r="D110" s="311">
        <f>+'R1 Opex Detail'!D110</f>
        <v>0</v>
      </c>
      <c r="E110" s="309">
        <f>+'R1 Opex Detail'!E110</f>
        <v>0</v>
      </c>
      <c r="F110" s="309">
        <f>+'R1 Opex Detail'!F110</f>
        <v>0</v>
      </c>
      <c r="G110" s="309">
        <f>+'R1 Opex Detail'!G110</f>
        <v>0</v>
      </c>
      <c r="H110" s="309">
        <f>+'R1 Opex Detail'!H110</f>
        <v>0</v>
      </c>
      <c r="I110" s="309">
        <f>+'R1 Opex Detail'!I110</f>
        <v>0</v>
      </c>
      <c r="J110" s="309">
        <f>+'R1 Opex Detail'!J110</f>
        <v>0</v>
      </c>
      <c r="K110" s="805">
        <f>+'R1 Opex Detail'!K110</f>
        <v>0</v>
      </c>
      <c r="L110" s="311">
        <f ca="1">+'R1 Opex Detail'!L110*L$1</f>
        <v>0</v>
      </c>
      <c r="M110" s="805">
        <f ca="1">+'R1 Opex Detail'!M110*M$1</f>
        <v>0</v>
      </c>
      <c r="N110" s="311">
        <f ca="1">+'R1 Opex Detail'!N110*N$1</f>
        <v>0</v>
      </c>
      <c r="O110" s="309">
        <f ca="1">+'R1 Opex Detail'!O110*O$1</f>
        <v>0</v>
      </c>
      <c r="P110" s="309">
        <f ca="1">+'R1 Opex Detail'!P110*P$1</f>
        <v>0</v>
      </c>
      <c r="Q110" s="309">
        <f ca="1">+'R1 Opex Detail'!Q110*Q$1</f>
        <v>0</v>
      </c>
      <c r="R110" s="309">
        <f ca="1">+'R1 Opex Detail'!R110*R$1</f>
        <v>0</v>
      </c>
      <c r="S110" s="309">
        <f ca="1">+'R1 Opex Detail'!S110*S$1</f>
        <v>0</v>
      </c>
    </row>
    <row r="111" spans="1:19" s="736" customFormat="1" x14ac:dyDescent="0.2">
      <c r="B111" s="249"/>
      <c r="C111" s="13" t="s">
        <v>546</v>
      </c>
      <c r="D111" s="311">
        <f>+'R1 Opex Detail'!D111</f>
        <v>0</v>
      </c>
      <c r="E111" s="309">
        <f>+'R1 Opex Detail'!E111</f>
        <v>0</v>
      </c>
      <c r="F111" s="309">
        <f>+'R1 Opex Detail'!F111</f>
        <v>0</v>
      </c>
      <c r="G111" s="309">
        <f>+'R1 Opex Detail'!G111</f>
        <v>0</v>
      </c>
      <c r="H111" s="309">
        <f>+'R1 Opex Detail'!H111</f>
        <v>0</v>
      </c>
      <c r="I111" s="309">
        <f>+'R1 Opex Detail'!I111</f>
        <v>0</v>
      </c>
      <c r="J111" s="309">
        <f>+'R1 Opex Detail'!J111</f>
        <v>0</v>
      </c>
      <c r="K111" s="805">
        <f>+'R1 Opex Detail'!K111</f>
        <v>0</v>
      </c>
      <c r="L111" s="311">
        <f ca="1">+'R1 Opex Detail'!L111*L$1</f>
        <v>0</v>
      </c>
      <c r="M111" s="805">
        <f ca="1">+'R1 Opex Detail'!M111*M$1</f>
        <v>0</v>
      </c>
      <c r="N111" s="311">
        <f ca="1">+'R1 Opex Detail'!N111*N$1</f>
        <v>0</v>
      </c>
      <c r="O111" s="309">
        <f ca="1">+'R1 Opex Detail'!O111*O$1</f>
        <v>0</v>
      </c>
      <c r="P111" s="309">
        <f ca="1">+'R1 Opex Detail'!P111*P$1</f>
        <v>0</v>
      </c>
      <c r="Q111" s="309">
        <f ca="1">+'R1 Opex Detail'!Q111*Q$1</f>
        <v>0</v>
      </c>
      <c r="R111" s="309">
        <f ca="1">+'R1 Opex Detail'!R111*R$1</f>
        <v>0</v>
      </c>
      <c r="S111" s="309">
        <f ca="1">+'R1 Opex Detail'!S111*S$1</f>
        <v>0</v>
      </c>
    </row>
    <row r="112" spans="1:19" x14ac:dyDescent="0.2">
      <c r="B112" s="249"/>
      <c r="C112" s="13" t="s">
        <v>547</v>
      </c>
      <c r="D112" s="311">
        <f>+'R1 Opex Detail'!D112</f>
        <v>0</v>
      </c>
      <c r="E112" s="309">
        <f>+'R1 Opex Detail'!E112</f>
        <v>0</v>
      </c>
      <c r="F112" s="309">
        <f>+'R1 Opex Detail'!F112</f>
        <v>0</v>
      </c>
      <c r="G112" s="309">
        <f>+'R1 Opex Detail'!G112</f>
        <v>0</v>
      </c>
      <c r="H112" s="309">
        <f>+'R1 Opex Detail'!H112</f>
        <v>0</v>
      </c>
      <c r="I112" s="309">
        <f>+'R1 Opex Detail'!I112</f>
        <v>0</v>
      </c>
      <c r="J112" s="309">
        <f>+'R1 Opex Detail'!J112</f>
        <v>0</v>
      </c>
      <c r="K112" s="805">
        <f>+'R1 Opex Detail'!K112</f>
        <v>0</v>
      </c>
      <c r="L112" s="311">
        <f ca="1">+'R1 Opex Detail'!L112*L$1</f>
        <v>0</v>
      </c>
      <c r="M112" s="805">
        <f ca="1">+'R1 Opex Detail'!M112*M$1</f>
        <v>0</v>
      </c>
      <c r="N112" s="311">
        <f ca="1">+'R1 Opex Detail'!N112*N$1</f>
        <v>0</v>
      </c>
      <c r="O112" s="309">
        <f ca="1">+'R1 Opex Detail'!O112*O$1</f>
        <v>0</v>
      </c>
      <c r="P112" s="309">
        <f ca="1">+'R1 Opex Detail'!P112*P$1</f>
        <v>0</v>
      </c>
      <c r="Q112" s="309">
        <f ca="1">+'R1 Opex Detail'!Q112*Q$1</f>
        <v>0</v>
      </c>
      <c r="R112" s="309">
        <f ca="1">+'R1 Opex Detail'!R112*R$1</f>
        <v>0</v>
      </c>
      <c r="S112" s="309">
        <f ca="1">+'R1 Opex Detail'!S112*S$1</f>
        <v>0</v>
      </c>
    </row>
    <row r="113" spans="1:19" s="736" customFormat="1" x14ac:dyDescent="0.2">
      <c r="B113" s="249"/>
      <c r="C113" s="13" t="s">
        <v>498</v>
      </c>
      <c r="D113" s="311">
        <f>+'R1 Opex Detail'!D113</f>
        <v>0</v>
      </c>
      <c r="E113" s="309">
        <f>+'R1 Opex Detail'!E113</f>
        <v>0</v>
      </c>
      <c r="F113" s="309">
        <f>+'R1 Opex Detail'!F113</f>
        <v>0</v>
      </c>
      <c r="G113" s="309">
        <f>+'R1 Opex Detail'!G113</f>
        <v>0</v>
      </c>
      <c r="H113" s="309">
        <f>+'R1 Opex Detail'!H113</f>
        <v>0</v>
      </c>
      <c r="I113" s="309">
        <f>+'R1 Opex Detail'!I113</f>
        <v>0</v>
      </c>
      <c r="J113" s="309">
        <f>+'R1 Opex Detail'!J113</f>
        <v>0</v>
      </c>
      <c r="K113" s="805">
        <f>+'R1 Opex Detail'!K113</f>
        <v>0</v>
      </c>
      <c r="L113" s="311">
        <f ca="1">+'R1 Opex Detail'!L113*L$1</f>
        <v>0</v>
      </c>
      <c r="M113" s="805">
        <f ca="1">+'R1 Opex Detail'!M113*M$1</f>
        <v>0</v>
      </c>
      <c r="N113" s="311">
        <f ca="1">+'R1 Opex Detail'!N113*N$1</f>
        <v>0</v>
      </c>
      <c r="O113" s="309">
        <f ca="1">+'R1 Opex Detail'!O113*O$1</f>
        <v>0</v>
      </c>
      <c r="P113" s="309">
        <f ca="1">+'R1 Opex Detail'!P113*P$1</f>
        <v>0</v>
      </c>
      <c r="Q113" s="309">
        <f ca="1">+'R1 Opex Detail'!Q113*Q$1</f>
        <v>0</v>
      </c>
      <c r="R113" s="309">
        <f ca="1">+'R1 Opex Detail'!R113*R$1</f>
        <v>0</v>
      </c>
      <c r="S113" s="309">
        <f ca="1">+'R1 Opex Detail'!S113*S$1</f>
        <v>0</v>
      </c>
    </row>
    <row r="114" spans="1:19" x14ac:dyDescent="0.2">
      <c r="B114" s="249"/>
      <c r="C114" s="13" t="s">
        <v>70</v>
      </c>
      <c r="D114" s="311">
        <f>+'R1 Opex Detail'!D114</f>
        <v>0</v>
      </c>
      <c r="E114" s="309">
        <f>+'R1 Opex Detail'!E114</f>
        <v>0</v>
      </c>
      <c r="F114" s="309">
        <f>+'R1 Opex Detail'!F114</f>
        <v>0</v>
      </c>
      <c r="G114" s="309">
        <f>+'R1 Opex Detail'!G114</f>
        <v>0</v>
      </c>
      <c r="H114" s="309">
        <f>+'R1 Opex Detail'!H114</f>
        <v>0</v>
      </c>
      <c r="I114" s="309">
        <f>+'R1 Opex Detail'!I114</f>
        <v>0</v>
      </c>
      <c r="J114" s="309">
        <f>+'R1 Opex Detail'!J114</f>
        <v>0</v>
      </c>
      <c r="K114" s="805">
        <f>+'R1 Opex Detail'!K114</f>
        <v>0</v>
      </c>
      <c r="L114" s="311">
        <f ca="1">+'R1 Opex Detail'!L114*L$1</f>
        <v>0</v>
      </c>
      <c r="M114" s="805">
        <f ca="1">+'R1 Opex Detail'!M114*M$1</f>
        <v>16.696833017274621</v>
      </c>
      <c r="N114" s="311">
        <f ca="1">+'R1 Opex Detail'!N114*N$1</f>
        <v>16.696833017274621</v>
      </c>
      <c r="O114" s="309">
        <f ca="1">+'R1 Opex Detail'!O114*O$1</f>
        <v>31.119392542486523</v>
      </c>
      <c r="P114" s="309">
        <f ca="1">+'R1 Opex Detail'!P114*P$1</f>
        <v>30.642274951067002</v>
      </c>
      <c r="Q114" s="309">
        <f ca="1">+'R1 Opex Detail'!Q114*Q$1</f>
        <v>30.869518640640553</v>
      </c>
      <c r="R114" s="309">
        <f ca="1">+'R1 Opex Detail'!R114*R$1</f>
        <v>31.086136021718762</v>
      </c>
      <c r="S114" s="309">
        <f ca="1">+'R1 Opex Detail'!S114*S$1</f>
        <v>31.29069699717952</v>
      </c>
    </row>
    <row r="115" spans="1:19" x14ac:dyDescent="0.2">
      <c r="B115" s="249"/>
      <c r="C115" s="12" t="s">
        <v>75</v>
      </c>
      <c r="D115" s="312">
        <f t="shared" ref="D115:S115" si="24">SUBTOTAL(9,D109:D114)</f>
        <v>0</v>
      </c>
      <c r="E115" s="310">
        <f t="shared" si="24"/>
        <v>0</v>
      </c>
      <c r="F115" s="310">
        <f t="shared" si="24"/>
        <v>0</v>
      </c>
      <c r="G115" s="310">
        <f t="shared" si="24"/>
        <v>0</v>
      </c>
      <c r="H115" s="310">
        <f t="shared" si="24"/>
        <v>0</v>
      </c>
      <c r="I115" s="310">
        <f t="shared" si="24"/>
        <v>0</v>
      </c>
      <c r="J115" s="310">
        <f t="shared" si="24"/>
        <v>0</v>
      </c>
      <c r="K115" s="510">
        <f t="shared" si="24"/>
        <v>0</v>
      </c>
      <c r="L115" s="312">
        <f t="shared" ref="L115" ca="1" si="25">SUBTOTAL(9,L109:L114)</f>
        <v>0</v>
      </c>
      <c r="M115" s="510">
        <f t="shared" ca="1" si="24"/>
        <v>16.696833017274621</v>
      </c>
      <c r="N115" s="312">
        <f t="shared" ca="1" si="24"/>
        <v>16.696833017274621</v>
      </c>
      <c r="O115" s="310">
        <f t="shared" ca="1" si="24"/>
        <v>31.119392542486523</v>
      </c>
      <c r="P115" s="310">
        <f t="shared" ca="1" si="24"/>
        <v>30.642274951067002</v>
      </c>
      <c r="Q115" s="310">
        <f t="shared" ca="1" si="24"/>
        <v>30.869518640640553</v>
      </c>
      <c r="R115" s="310">
        <f t="shared" ca="1" si="24"/>
        <v>31.086136021718762</v>
      </c>
      <c r="S115" s="310">
        <f t="shared" ca="1" si="24"/>
        <v>31.29069699717952</v>
      </c>
    </row>
    <row r="116" spans="1:19" x14ac:dyDescent="0.2">
      <c r="B116" s="249"/>
      <c r="C116" s="12"/>
      <c r="D116" s="262"/>
      <c r="E116" s="262"/>
      <c r="F116" s="262"/>
      <c r="G116" s="262"/>
      <c r="H116" s="262"/>
      <c r="I116" s="262"/>
      <c r="J116" s="262"/>
      <c r="K116" s="806"/>
      <c r="L116" s="262"/>
      <c r="M116" s="870"/>
      <c r="N116" s="262"/>
      <c r="O116" s="262"/>
      <c r="P116" s="262"/>
      <c r="Q116" s="262"/>
      <c r="R116" s="262"/>
      <c r="S116" s="262"/>
    </row>
    <row r="117" spans="1:19" x14ac:dyDescent="0.2">
      <c r="A117" s="5"/>
      <c r="B117" s="249" t="str">
        <f ca="1">+'I-4 History'!B115</f>
        <v>DA-13</v>
      </c>
      <c r="C117" s="14" t="str">
        <f ca="1">+'I-4 History'!C115</f>
        <v>Substation Property Maintenance</v>
      </c>
      <c r="D117" s="11"/>
      <c r="E117" s="11"/>
      <c r="F117" s="11"/>
      <c r="G117" s="11"/>
      <c r="H117" s="11"/>
      <c r="I117" s="11"/>
      <c r="J117" s="11"/>
      <c r="K117" s="504"/>
      <c r="L117" s="11"/>
      <c r="M117" s="871"/>
      <c r="N117" s="11"/>
      <c r="O117" s="11"/>
      <c r="P117" s="11"/>
      <c r="Q117" s="11"/>
      <c r="R117" s="11"/>
      <c r="S117" s="11"/>
    </row>
    <row r="118" spans="1:19" x14ac:dyDescent="0.2">
      <c r="B118" s="249"/>
      <c r="C118" s="13" t="s">
        <v>68</v>
      </c>
      <c r="D118" s="311">
        <f>+'R1 Opex Detail'!D118</f>
        <v>0</v>
      </c>
      <c r="E118" s="309">
        <f>+'R1 Opex Detail'!E118</f>
        <v>0</v>
      </c>
      <c r="F118" s="309">
        <f>+'R1 Opex Detail'!F118</f>
        <v>0</v>
      </c>
      <c r="G118" s="309">
        <f>+'R1 Opex Detail'!G118</f>
        <v>0</v>
      </c>
      <c r="H118" s="309">
        <f>+'R1 Opex Detail'!H118</f>
        <v>0</v>
      </c>
      <c r="I118" s="309">
        <f>+'R1 Opex Detail'!I118</f>
        <v>0</v>
      </c>
      <c r="J118" s="309">
        <f>+'R1 Opex Detail'!J118</f>
        <v>0</v>
      </c>
      <c r="K118" s="805">
        <f>+'R1 Opex Detail'!K118</f>
        <v>0</v>
      </c>
      <c r="L118" s="311">
        <f ca="1">+'R1 Opex Detail'!L118*L$1</f>
        <v>0</v>
      </c>
      <c r="M118" s="805">
        <f ca="1">+'R1 Opex Detail'!M118*M$1</f>
        <v>0</v>
      </c>
      <c r="N118" s="311">
        <f ca="1">+'R1 Opex Detail'!N118*N$1</f>
        <v>0</v>
      </c>
      <c r="O118" s="309">
        <f ca="1">+'R1 Opex Detail'!O118*O$1</f>
        <v>0</v>
      </c>
      <c r="P118" s="309">
        <f ca="1">+'R1 Opex Detail'!P118*P$1</f>
        <v>0</v>
      </c>
      <c r="Q118" s="309">
        <f ca="1">+'R1 Opex Detail'!Q118*Q$1</f>
        <v>0</v>
      </c>
      <c r="R118" s="309">
        <f ca="1">+'R1 Opex Detail'!R118*R$1</f>
        <v>0</v>
      </c>
      <c r="S118" s="309">
        <f ca="1">+'R1 Opex Detail'!S118*S$1</f>
        <v>0</v>
      </c>
    </row>
    <row r="119" spans="1:19" x14ac:dyDescent="0.2">
      <c r="B119" s="249"/>
      <c r="C119" s="13" t="s">
        <v>69</v>
      </c>
      <c r="D119" s="311">
        <f>+'R1 Opex Detail'!D119</f>
        <v>0</v>
      </c>
      <c r="E119" s="309">
        <f>+'R1 Opex Detail'!E119</f>
        <v>0</v>
      </c>
      <c r="F119" s="309">
        <f>+'R1 Opex Detail'!F119</f>
        <v>0</v>
      </c>
      <c r="G119" s="309">
        <f>+'R1 Opex Detail'!G119</f>
        <v>0</v>
      </c>
      <c r="H119" s="309">
        <f>+'R1 Opex Detail'!H119</f>
        <v>0</v>
      </c>
      <c r="I119" s="309">
        <f>+'R1 Opex Detail'!I119</f>
        <v>0</v>
      </c>
      <c r="J119" s="309">
        <f>+'R1 Opex Detail'!J119</f>
        <v>0</v>
      </c>
      <c r="K119" s="805">
        <f>+'R1 Opex Detail'!K119</f>
        <v>0</v>
      </c>
      <c r="L119" s="311">
        <f ca="1">+'R1 Opex Detail'!L119*L$1</f>
        <v>0</v>
      </c>
      <c r="M119" s="805">
        <f ca="1">+'R1 Opex Detail'!M119*M$1</f>
        <v>0</v>
      </c>
      <c r="N119" s="311">
        <f ca="1">+'R1 Opex Detail'!N119*N$1</f>
        <v>0</v>
      </c>
      <c r="O119" s="309">
        <f ca="1">+'R1 Opex Detail'!O119*O$1</f>
        <v>0</v>
      </c>
      <c r="P119" s="309">
        <f ca="1">+'R1 Opex Detail'!P119*P$1</f>
        <v>0</v>
      </c>
      <c r="Q119" s="309">
        <f ca="1">+'R1 Opex Detail'!Q119*Q$1</f>
        <v>0</v>
      </c>
      <c r="R119" s="309">
        <f ca="1">+'R1 Opex Detail'!R119*R$1</f>
        <v>0</v>
      </c>
      <c r="S119" s="309">
        <f ca="1">+'R1 Opex Detail'!S119*S$1</f>
        <v>0</v>
      </c>
    </row>
    <row r="120" spans="1:19" s="736" customFormat="1" x14ac:dyDescent="0.2">
      <c r="B120" s="249"/>
      <c r="C120" s="13" t="s">
        <v>546</v>
      </c>
      <c r="D120" s="311">
        <f>+'R1 Opex Detail'!D120</f>
        <v>0</v>
      </c>
      <c r="E120" s="309">
        <f>+'R1 Opex Detail'!E120</f>
        <v>0</v>
      </c>
      <c r="F120" s="309">
        <f>+'R1 Opex Detail'!F120</f>
        <v>0</v>
      </c>
      <c r="G120" s="309">
        <f>+'R1 Opex Detail'!G120</f>
        <v>0</v>
      </c>
      <c r="H120" s="309">
        <f>+'R1 Opex Detail'!H120</f>
        <v>0</v>
      </c>
      <c r="I120" s="309">
        <f>+'R1 Opex Detail'!I120</f>
        <v>0</v>
      </c>
      <c r="J120" s="309">
        <f>+'R1 Opex Detail'!J120</f>
        <v>0</v>
      </c>
      <c r="K120" s="805">
        <f>+'R1 Opex Detail'!K120</f>
        <v>0</v>
      </c>
      <c r="L120" s="311">
        <f ca="1">+'R1 Opex Detail'!L120*L$1</f>
        <v>0</v>
      </c>
      <c r="M120" s="805">
        <f ca="1">+'R1 Opex Detail'!M120*M$1</f>
        <v>0</v>
      </c>
      <c r="N120" s="311">
        <f ca="1">+'R1 Opex Detail'!N120*N$1</f>
        <v>0</v>
      </c>
      <c r="O120" s="309">
        <f ca="1">+'R1 Opex Detail'!O120*O$1</f>
        <v>0</v>
      </c>
      <c r="P120" s="309">
        <f ca="1">+'R1 Opex Detail'!P120*P$1</f>
        <v>0</v>
      </c>
      <c r="Q120" s="309">
        <f ca="1">+'R1 Opex Detail'!Q120*Q$1</f>
        <v>0</v>
      </c>
      <c r="R120" s="309">
        <f ca="1">+'R1 Opex Detail'!R120*R$1</f>
        <v>0</v>
      </c>
      <c r="S120" s="309">
        <f ca="1">+'R1 Opex Detail'!S120*S$1</f>
        <v>0</v>
      </c>
    </row>
    <row r="121" spans="1:19" x14ac:dyDescent="0.2">
      <c r="B121" s="249"/>
      <c r="C121" s="13" t="s">
        <v>547</v>
      </c>
      <c r="D121" s="311">
        <f>+'R1 Opex Detail'!D121</f>
        <v>0</v>
      </c>
      <c r="E121" s="309">
        <f>+'R1 Opex Detail'!E121</f>
        <v>0</v>
      </c>
      <c r="F121" s="309">
        <f>+'R1 Opex Detail'!F121</f>
        <v>0</v>
      </c>
      <c r="G121" s="309">
        <f>+'R1 Opex Detail'!G121</f>
        <v>0</v>
      </c>
      <c r="H121" s="309">
        <f>+'R1 Opex Detail'!H121</f>
        <v>0</v>
      </c>
      <c r="I121" s="309">
        <f>+'R1 Opex Detail'!I121</f>
        <v>0</v>
      </c>
      <c r="J121" s="309">
        <f>+'R1 Opex Detail'!J121</f>
        <v>0</v>
      </c>
      <c r="K121" s="805">
        <f>+'R1 Opex Detail'!K121</f>
        <v>0</v>
      </c>
      <c r="L121" s="311">
        <f ca="1">+'R1 Opex Detail'!L121*L$1</f>
        <v>0</v>
      </c>
      <c r="M121" s="805">
        <f ca="1">+'R1 Opex Detail'!M121*M$1</f>
        <v>0</v>
      </c>
      <c r="N121" s="311">
        <f ca="1">+'R1 Opex Detail'!N121*N$1</f>
        <v>0</v>
      </c>
      <c r="O121" s="309">
        <f ca="1">+'R1 Opex Detail'!O121*O$1</f>
        <v>0</v>
      </c>
      <c r="P121" s="309">
        <f ca="1">+'R1 Opex Detail'!P121*P$1</f>
        <v>0</v>
      </c>
      <c r="Q121" s="309">
        <f ca="1">+'R1 Opex Detail'!Q121*Q$1</f>
        <v>0</v>
      </c>
      <c r="R121" s="309">
        <f ca="1">+'R1 Opex Detail'!R121*R$1</f>
        <v>0</v>
      </c>
      <c r="S121" s="309">
        <f ca="1">+'R1 Opex Detail'!S121*S$1</f>
        <v>0</v>
      </c>
    </row>
    <row r="122" spans="1:19" s="736" customFormat="1" x14ac:dyDescent="0.2">
      <c r="B122" s="249"/>
      <c r="C122" s="13" t="s">
        <v>498</v>
      </c>
      <c r="D122" s="311">
        <f>+'R1 Opex Detail'!D122</f>
        <v>0</v>
      </c>
      <c r="E122" s="309">
        <f>+'R1 Opex Detail'!E122</f>
        <v>0</v>
      </c>
      <c r="F122" s="309">
        <f>+'R1 Opex Detail'!F122</f>
        <v>0</v>
      </c>
      <c r="G122" s="309">
        <f>+'R1 Opex Detail'!G122</f>
        <v>0</v>
      </c>
      <c r="H122" s="309">
        <f>+'R1 Opex Detail'!H122</f>
        <v>0</v>
      </c>
      <c r="I122" s="309">
        <f>+'R1 Opex Detail'!I122</f>
        <v>0</v>
      </c>
      <c r="J122" s="309">
        <f>+'R1 Opex Detail'!J122</f>
        <v>0</v>
      </c>
      <c r="K122" s="805">
        <f>+'R1 Opex Detail'!K122</f>
        <v>0</v>
      </c>
      <c r="L122" s="311">
        <f ca="1">+'R1 Opex Detail'!L122*L$1</f>
        <v>0</v>
      </c>
      <c r="M122" s="805">
        <f ca="1">+'R1 Opex Detail'!M122*M$1</f>
        <v>0</v>
      </c>
      <c r="N122" s="311">
        <f ca="1">+'R1 Opex Detail'!N122*N$1</f>
        <v>0</v>
      </c>
      <c r="O122" s="309">
        <f ca="1">+'R1 Opex Detail'!O122*O$1</f>
        <v>0</v>
      </c>
      <c r="P122" s="309">
        <f ca="1">+'R1 Opex Detail'!P122*P$1</f>
        <v>0</v>
      </c>
      <c r="Q122" s="309">
        <f ca="1">+'R1 Opex Detail'!Q122*Q$1</f>
        <v>0</v>
      </c>
      <c r="R122" s="309">
        <f ca="1">+'R1 Opex Detail'!R122*R$1</f>
        <v>0</v>
      </c>
      <c r="S122" s="309">
        <f ca="1">+'R1 Opex Detail'!S122*S$1</f>
        <v>0</v>
      </c>
    </row>
    <row r="123" spans="1:19" x14ac:dyDescent="0.2">
      <c r="B123" s="249"/>
      <c r="C123" s="13" t="s">
        <v>70</v>
      </c>
      <c r="D123" s="311">
        <f>+'R1 Opex Detail'!D123</f>
        <v>0</v>
      </c>
      <c r="E123" s="309">
        <f>+'R1 Opex Detail'!E123</f>
        <v>0</v>
      </c>
      <c r="F123" s="309">
        <f>+'R1 Opex Detail'!F123</f>
        <v>0</v>
      </c>
      <c r="G123" s="309">
        <f>+'R1 Opex Detail'!G123</f>
        <v>0</v>
      </c>
      <c r="H123" s="309">
        <f>+'R1 Opex Detail'!H123</f>
        <v>0</v>
      </c>
      <c r="I123" s="309">
        <f>+'R1 Opex Detail'!I123</f>
        <v>0</v>
      </c>
      <c r="J123" s="309">
        <f>+'R1 Opex Detail'!J123</f>
        <v>0</v>
      </c>
      <c r="K123" s="805">
        <f>+'R1 Opex Detail'!K123</f>
        <v>0</v>
      </c>
      <c r="L123" s="311">
        <f ca="1">+'R1 Opex Detail'!L123*L$1</f>
        <v>0</v>
      </c>
      <c r="M123" s="805">
        <f ca="1">+'R1 Opex Detail'!M123*M$1</f>
        <v>8.4316587514561601</v>
      </c>
      <c r="N123" s="311">
        <f ca="1">+'R1 Opex Detail'!N123*N$1</f>
        <v>8.4316587514561601</v>
      </c>
      <c r="O123" s="309">
        <f ca="1">+'R1 Opex Detail'!O123*O$1</f>
        <v>8.5444945147616398</v>
      </c>
      <c r="P123" s="309">
        <f ca="1">+'R1 Opex Detail'!P123*P$1</f>
        <v>8.6623263636678676</v>
      </c>
      <c r="Q123" s="309">
        <f ca="1">+'R1 Opex Detail'!Q123*Q$1</f>
        <v>8.7770811343434563</v>
      </c>
      <c r="R123" s="309">
        <f ca="1">+'R1 Opex Detail'!R123*R$1</f>
        <v>8.8864697731946691</v>
      </c>
      <c r="S123" s="309">
        <f ca="1">+'R1 Opex Detail'!S123*S$1</f>
        <v>8.9897701018956635</v>
      </c>
    </row>
    <row r="124" spans="1:19" x14ac:dyDescent="0.2">
      <c r="B124" s="249"/>
      <c r="C124" s="12" t="s">
        <v>75</v>
      </c>
      <c r="D124" s="312">
        <f t="shared" ref="D124:S124" si="26">SUBTOTAL(9,D118:D123)</f>
        <v>0</v>
      </c>
      <c r="E124" s="310">
        <f t="shared" si="26"/>
        <v>0</v>
      </c>
      <c r="F124" s="310">
        <f t="shared" si="26"/>
        <v>0</v>
      </c>
      <c r="G124" s="310">
        <f t="shared" si="26"/>
        <v>0</v>
      </c>
      <c r="H124" s="310">
        <f t="shared" si="26"/>
        <v>0</v>
      </c>
      <c r="I124" s="310">
        <f t="shared" si="26"/>
        <v>0</v>
      </c>
      <c r="J124" s="310">
        <f t="shared" si="26"/>
        <v>0</v>
      </c>
      <c r="K124" s="510">
        <f t="shared" si="26"/>
        <v>0</v>
      </c>
      <c r="L124" s="312">
        <f t="shared" ref="L124" ca="1" si="27">SUBTOTAL(9,L118:L123)</f>
        <v>0</v>
      </c>
      <c r="M124" s="510">
        <f t="shared" ca="1" si="26"/>
        <v>8.4316587514561601</v>
      </c>
      <c r="N124" s="312">
        <f t="shared" ca="1" si="26"/>
        <v>8.4316587514561601</v>
      </c>
      <c r="O124" s="310">
        <f t="shared" ca="1" si="26"/>
        <v>8.5444945147616398</v>
      </c>
      <c r="P124" s="310">
        <f t="shared" ca="1" si="26"/>
        <v>8.6623263636678676</v>
      </c>
      <c r="Q124" s="310">
        <f t="shared" ca="1" si="26"/>
        <v>8.7770811343434563</v>
      </c>
      <c r="R124" s="310">
        <f t="shared" ca="1" si="26"/>
        <v>8.8864697731946691</v>
      </c>
      <c r="S124" s="310">
        <f t="shared" ca="1" si="26"/>
        <v>8.9897701018956635</v>
      </c>
    </row>
    <row r="125" spans="1:19" x14ac:dyDescent="0.2">
      <c r="B125" s="249"/>
      <c r="C125" s="12"/>
      <c r="D125" s="262"/>
      <c r="E125" s="262"/>
      <c r="F125" s="262"/>
      <c r="G125" s="262"/>
      <c r="H125" s="262"/>
      <c r="I125" s="262"/>
      <c r="J125" s="262"/>
      <c r="K125" s="806"/>
      <c r="L125" s="262"/>
      <c r="M125" s="870"/>
      <c r="N125" s="262"/>
      <c r="O125" s="262"/>
      <c r="P125" s="262"/>
      <c r="Q125" s="262"/>
      <c r="R125" s="262"/>
      <c r="S125" s="262"/>
    </row>
    <row r="126" spans="1:19" x14ac:dyDescent="0.2">
      <c r="A126" s="5"/>
      <c r="B126" s="249" t="str">
        <f ca="1">+'I-4 History'!B124</f>
        <v>DA-14</v>
      </c>
      <c r="C126" s="14" t="str">
        <f ca="1">+'I-4 History'!C124</f>
        <v>Vegetation Management</v>
      </c>
      <c r="D126" s="11"/>
      <c r="E126" s="11"/>
      <c r="F126" s="11"/>
      <c r="G126" s="11"/>
      <c r="H126" s="11"/>
      <c r="I126" s="11"/>
      <c r="J126" s="11"/>
      <c r="K126" s="504"/>
      <c r="L126" s="11"/>
      <c r="M126" s="871"/>
      <c r="N126" s="11"/>
      <c r="O126" s="11"/>
      <c r="P126" s="11"/>
      <c r="Q126" s="11"/>
      <c r="R126" s="11"/>
      <c r="S126" s="11"/>
    </row>
    <row r="127" spans="1:19" x14ac:dyDescent="0.2">
      <c r="A127" s="5"/>
      <c r="B127" s="249"/>
      <c r="C127" s="13" t="s">
        <v>68</v>
      </c>
      <c r="D127" s="311">
        <f>+'R1 Opex Detail'!D127</f>
        <v>0</v>
      </c>
      <c r="E127" s="309">
        <f>+'R1 Opex Detail'!E127</f>
        <v>0</v>
      </c>
      <c r="F127" s="309">
        <f>+'R1 Opex Detail'!F127</f>
        <v>0</v>
      </c>
      <c r="G127" s="309">
        <f>+'R1 Opex Detail'!G127</f>
        <v>0</v>
      </c>
      <c r="H127" s="309">
        <f>+'R1 Opex Detail'!H127</f>
        <v>0</v>
      </c>
      <c r="I127" s="309">
        <f>+'R1 Opex Detail'!I127</f>
        <v>0</v>
      </c>
      <c r="J127" s="309">
        <f>+'R1 Opex Detail'!J127</f>
        <v>0</v>
      </c>
      <c r="K127" s="805">
        <f>+'R1 Opex Detail'!K127</f>
        <v>0</v>
      </c>
      <c r="L127" s="311">
        <f ca="1">+'R1 Opex Detail'!L127*L$1</f>
        <v>0</v>
      </c>
      <c r="M127" s="805">
        <f ca="1">+'R1 Opex Detail'!M127*M$1</f>
        <v>0</v>
      </c>
      <c r="N127" s="311">
        <f ca="1">+'R1 Opex Detail'!N127*N$1</f>
        <v>0</v>
      </c>
      <c r="O127" s="309">
        <f ca="1">+'R1 Opex Detail'!O127*O$1</f>
        <v>0</v>
      </c>
      <c r="P127" s="309">
        <f ca="1">+'R1 Opex Detail'!P127*P$1</f>
        <v>0</v>
      </c>
      <c r="Q127" s="309">
        <f ca="1">+'R1 Opex Detail'!Q127*Q$1</f>
        <v>0</v>
      </c>
      <c r="R127" s="309">
        <f ca="1">+'R1 Opex Detail'!R127*R$1</f>
        <v>0</v>
      </c>
      <c r="S127" s="309">
        <f ca="1">+'R1 Opex Detail'!S127*S$1</f>
        <v>0</v>
      </c>
    </row>
    <row r="128" spans="1:19" x14ac:dyDescent="0.2">
      <c r="A128" s="5"/>
      <c r="B128" s="249"/>
      <c r="C128" s="13" t="s">
        <v>69</v>
      </c>
      <c r="D128" s="311">
        <f>+'R1 Opex Detail'!D128</f>
        <v>0</v>
      </c>
      <c r="E128" s="309">
        <f>+'R1 Opex Detail'!E128</f>
        <v>0</v>
      </c>
      <c r="F128" s="309">
        <f>+'R1 Opex Detail'!F128</f>
        <v>0</v>
      </c>
      <c r="G128" s="309">
        <f>+'R1 Opex Detail'!G128</f>
        <v>0</v>
      </c>
      <c r="H128" s="309">
        <f>+'R1 Opex Detail'!H128</f>
        <v>0</v>
      </c>
      <c r="I128" s="309">
        <f>+'R1 Opex Detail'!I128</f>
        <v>0</v>
      </c>
      <c r="J128" s="309">
        <f>+'R1 Opex Detail'!J128</f>
        <v>0</v>
      </c>
      <c r="K128" s="805">
        <f>+'R1 Opex Detail'!K128</f>
        <v>0</v>
      </c>
      <c r="L128" s="311">
        <f ca="1">+'R1 Opex Detail'!L128*L$1</f>
        <v>0</v>
      </c>
      <c r="M128" s="805">
        <f ca="1">+'R1 Opex Detail'!M128*M$1</f>
        <v>0</v>
      </c>
      <c r="N128" s="311">
        <f ca="1">+'R1 Opex Detail'!N128*N$1</f>
        <v>0</v>
      </c>
      <c r="O128" s="309">
        <f ca="1">+'R1 Opex Detail'!O128*O$1</f>
        <v>0</v>
      </c>
      <c r="P128" s="309">
        <f ca="1">+'R1 Opex Detail'!P128*P$1</f>
        <v>0</v>
      </c>
      <c r="Q128" s="309">
        <f ca="1">+'R1 Opex Detail'!Q128*Q$1</f>
        <v>0</v>
      </c>
      <c r="R128" s="309">
        <f ca="1">+'R1 Opex Detail'!R128*R$1</f>
        <v>0</v>
      </c>
      <c r="S128" s="309">
        <f ca="1">+'R1 Opex Detail'!S128*S$1</f>
        <v>0</v>
      </c>
    </row>
    <row r="129" spans="1:19" s="736" customFormat="1" x14ac:dyDescent="0.2">
      <c r="A129" s="5"/>
      <c r="B129" s="249"/>
      <c r="C129" s="13" t="s">
        <v>546</v>
      </c>
      <c r="D129" s="311">
        <f>+'R1 Opex Detail'!D129</f>
        <v>0</v>
      </c>
      <c r="E129" s="309">
        <f>+'R1 Opex Detail'!E129</f>
        <v>0</v>
      </c>
      <c r="F129" s="309">
        <f>+'R1 Opex Detail'!F129</f>
        <v>0</v>
      </c>
      <c r="G129" s="309">
        <f>+'R1 Opex Detail'!G129</f>
        <v>0</v>
      </c>
      <c r="H129" s="309">
        <f>+'R1 Opex Detail'!H129</f>
        <v>0</v>
      </c>
      <c r="I129" s="309">
        <f>+'R1 Opex Detail'!I129</f>
        <v>0</v>
      </c>
      <c r="J129" s="309">
        <f>+'R1 Opex Detail'!J129</f>
        <v>0</v>
      </c>
      <c r="K129" s="805">
        <f>+'R1 Opex Detail'!K129</f>
        <v>0</v>
      </c>
      <c r="L129" s="311">
        <f ca="1">+'R1 Opex Detail'!L129*L$1</f>
        <v>0</v>
      </c>
      <c r="M129" s="805">
        <f ca="1">+'R1 Opex Detail'!M129*M$1</f>
        <v>0</v>
      </c>
      <c r="N129" s="311">
        <f ca="1">+'R1 Opex Detail'!N129*N$1</f>
        <v>0</v>
      </c>
      <c r="O129" s="309">
        <f ca="1">+'R1 Opex Detail'!O129*O$1</f>
        <v>0</v>
      </c>
      <c r="P129" s="309">
        <f ca="1">+'R1 Opex Detail'!P129*P$1</f>
        <v>0</v>
      </c>
      <c r="Q129" s="309">
        <f ca="1">+'R1 Opex Detail'!Q129*Q$1</f>
        <v>0</v>
      </c>
      <c r="R129" s="309">
        <f ca="1">+'R1 Opex Detail'!R129*R$1</f>
        <v>0</v>
      </c>
      <c r="S129" s="309">
        <f ca="1">+'R1 Opex Detail'!S129*S$1</f>
        <v>0</v>
      </c>
    </row>
    <row r="130" spans="1:19" x14ac:dyDescent="0.2">
      <c r="A130" s="5"/>
      <c r="B130" s="249"/>
      <c r="C130" s="13" t="s">
        <v>547</v>
      </c>
      <c r="D130" s="311">
        <f>+'R1 Opex Detail'!D130</f>
        <v>0</v>
      </c>
      <c r="E130" s="309">
        <f>+'R1 Opex Detail'!E130</f>
        <v>0</v>
      </c>
      <c r="F130" s="309">
        <f>+'R1 Opex Detail'!F130</f>
        <v>0</v>
      </c>
      <c r="G130" s="309">
        <f>+'R1 Opex Detail'!G130</f>
        <v>0</v>
      </c>
      <c r="H130" s="309">
        <f>+'R1 Opex Detail'!H130</f>
        <v>0</v>
      </c>
      <c r="I130" s="309">
        <f>+'R1 Opex Detail'!I130</f>
        <v>0</v>
      </c>
      <c r="J130" s="309">
        <f>+'R1 Opex Detail'!J130</f>
        <v>0</v>
      </c>
      <c r="K130" s="805">
        <f>+'R1 Opex Detail'!K130</f>
        <v>0</v>
      </c>
      <c r="L130" s="311">
        <f ca="1">+'R1 Opex Detail'!L130*L$1</f>
        <v>0</v>
      </c>
      <c r="M130" s="805">
        <f ca="1">+'R1 Opex Detail'!M130*M$1</f>
        <v>0</v>
      </c>
      <c r="N130" s="311">
        <f ca="1">+'R1 Opex Detail'!N130*N$1</f>
        <v>0</v>
      </c>
      <c r="O130" s="309">
        <f ca="1">+'R1 Opex Detail'!O130*O$1</f>
        <v>0</v>
      </c>
      <c r="P130" s="309">
        <f ca="1">+'R1 Opex Detail'!P130*P$1</f>
        <v>0</v>
      </c>
      <c r="Q130" s="309">
        <f ca="1">+'R1 Opex Detail'!Q130*Q$1</f>
        <v>0</v>
      </c>
      <c r="R130" s="309">
        <f ca="1">+'R1 Opex Detail'!R130*R$1</f>
        <v>0</v>
      </c>
      <c r="S130" s="309">
        <f ca="1">+'R1 Opex Detail'!S130*S$1</f>
        <v>0</v>
      </c>
    </row>
    <row r="131" spans="1:19" s="736" customFormat="1" x14ac:dyDescent="0.2">
      <c r="A131" s="5"/>
      <c r="B131" s="249"/>
      <c r="C131" s="13" t="s">
        <v>498</v>
      </c>
      <c r="D131" s="311">
        <f>+'R1 Opex Detail'!D131</f>
        <v>0</v>
      </c>
      <c r="E131" s="309">
        <f>+'R1 Opex Detail'!E131</f>
        <v>0</v>
      </c>
      <c r="F131" s="309">
        <f>+'R1 Opex Detail'!F131</f>
        <v>0</v>
      </c>
      <c r="G131" s="309">
        <f>+'R1 Opex Detail'!G131</f>
        <v>0</v>
      </c>
      <c r="H131" s="309">
        <f>+'R1 Opex Detail'!H131</f>
        <v>0</v>
      </c>
      <c r="I131" s="309">
        <f>+'R1 Opex Detail'!I131</f>
        <v>0</v>
      </c>
      <c r="J131" s="309">
        <f>+'R1 Opex Detail'!J131</f>
        <v>0</v>
      </c>
      <c r="K131" s="805">
        <f>+'R1 Opex Detail'!K131</f>
        <v>0</v>
      </c>
      <c r="L131" s="311">
        <f ca="1">+'R1 Opex Detail'!L131*L$1</f>
        <v>0</v>
      </c>
      <c r="M131" s="805">
        <f ca="1">+'R1 Opex Detail'!M131*M$1</f>
        <v>0</v>
      </c>
      <c r="N131" s="311">
        <f ca="1">+'R1 Opex Detail'!N131*N$1</f>
        <v>0</v>
      </c>
      <c r="O131" s="309">
        <f ca="1">+'R1 Opex Detail'!O131*O$1</f>
        <v>0</v>
      </c>
      <c r="P131" s="309">
        <f ca="1">+'R1 Opex Detail'!P131*P$1</f>
        <v>0</v>
      </c>
      <c r="Q131" s="309">
        <f ca="1">+'R1 Opex Detail'!Q131*Q$1</f>
        <v>0</v>
      </c>
      <c r="R131" s="309">
        <f ca="1">+'R1 Opex Detail'!R131*R$1</f>
        <v>0</v>
      </c>
      <c r="S131" s="309">
        <f ca="1">+'R1 Opex Detail'!S131*S$1</f>
        <v>0</v>
      </c>
    </row>
    <row r="132" spans="1:19" x14ac:dyDescent="0.2">
      <c r="A132" s="5"/>
      <c r="B132" s="249"/>
      <c r="C132" s="13" t="s">
        <v>70</v>
      </c>
      <c r="D132" s="311">
        <f>+'R1 Opex Detail'!D132</f>
        <v>0</v>
      </c>
      <c r="E132" s="309">
        <f>+'R1 Opex Detail'!E132</f>
        <v>0</v>
      </c>
      <c r="F132" s="309">
        <f>+'R1 Opex Detail'!F132</f>
        <v>0</v>
      </c>
      <c r="G132" s="309">
        <f>+'R1 Opex Detail'!G132</f>
        <v>0</v>
      </c>
      <c r="H132" s="309">
        <f>+'R1 Opex Detail'!H132</f>
        <v>0</v>
      </c>
      <c r="I132" s="309">
        <f>+'R1 Opex Detail'!I132</f>
        <v>0</v>
      </c>
      <c r="J132" s="309">
        <f>+'R1 Opex Detail'!J132</f>
        <v>0</v>
      </c>
      <c r="K132" s="805">
        <f>+'R1 Opex Detail'!K132</f>
        <v>0</v>
      </c>
      <c r="L132" s="311">
        <f ca="1">+'R1 Opex Detail'!L132*L$1</f>
        <v>0</v>
      </c>
      <c r="M132" s="805">
        <f ca="1">+'R1 Opex Detail'!M132*M$1</f>
        <v>41.394509337935354</v>
      </c>
      <c r="N132" s="311">
        <f ca="1">+'R1 Opex Detail'!N132*N$1</f>
        <v>41.394509337935354</v>
      </c>
      <c r="O132" s="309">
        <f ca="1">+'R1 Opex Detail'!O132*O$1</f>
        <v>41.948466891897688</v>
      </c>
      <c r="P132" s="309">
        <f ca="1">+'R1 Opex Detail'!P132*P$1</f>
        <v>42.526952301902291</v>
      </c>
      <c r="Q132" s="309">
        <f ca="1">+'R1 Opex Detail'!Q132*Q$1</f>
        <v>43.090331058838224</v>
      </c>
      <c r="R132" s="309">
        <f ca="1">+'R1 Opex Detail'!R132*R$1</f>
        <v>43.627365249365504</v>
      </c>
      <c r="S132" s="309">
        <f ca="1">+'R1 Opex Detail'!S132*S$1</f>
        <v>44.134509400602255</v>
      </c>
    </row>
    <row r="133" spans="1:19" x14ac:dyDescent="0.2">
      <c r="A133" s="5"/>
      <c r="B133" s="249"/>
      <c r="C133" s="12" t="s">
        <v>75</v>
      </c>
      <c r="D133" s="312">
        <f t="shared" ref="D133:S133" si="28">SUBTOTAL(9,D127:D132)</f>
        <v>0</v>
      </c>
      <c r="E133" s="310">
        <f t="shared" si="28"/>
        <v>0</v>
      </c>
      <c r="F133" s="310">
        <f t="shared" si="28"/>
        <v>0</v>
      </c>
      <c r="G133" s="310">
        <f t="shared" si="28"/>
        <v>0</v>
      </c>
      <c r="H133" s="310">
        <f t="shared" si="28"/>
        <v>0</v>
      </c>
      <c r="I133" s="310">
        <f t="shared" si="28"/>
        <v>0</v>
      </c>
      <c r="J133" s="310">
        <f t="shared" si="28"/>
        <v>0</v>
      </c>
      <c r="K133" s="510">
        <f t="shared" si="28"/>
        <v>0</v>
      </c>
      <c r="L133" s="312">
        <f t="shared" ref="L133" ca="1" si="29">SUBTOTAL(9,L127:L132)</f>
        <v>0</v>
      </c>
      <c r="M133" s="510">
        <f t="shared" ca="1" si="28"/>
        <v>41.394509337935354</v>
      </c>
      <c r="N133" s="312">
        <f t="shared" ca="1" si="28"/>
        <v>41.394509337935354</v>
      </c>
      <c r="O133" s="310">
        <f t="shared" ca="1" si="28"/>
        <v>41.948466891897688</v>
      </c>
      <c r="P133" s="310">
        <f t="shared" ca="1" si="28"/>
        <v>42.526952301902291</v>
      </c>
      <c r="Q133" s="310">
        <f t="shared" ca="1" si="28"/>
        <v>43.090331058838224</v>
      </c>
      <c r="R133" s="310">
        <f t="shared" ca="1" si="28"/>
        <v>43.627365249365504</v>
      </c>
      <c r="S133" s="310">
        <f t="shared" ca="1" si="28"/>
        <v>44.134509400602255</v>
      </c>
    </row>
    <row r="134" spans="1:19" x14ac:dyDescent="0.2">
      <c r="A134" s="5"/>
      <c r="B134" s="249"/>
      <c r="C134" s="12"/>
      <c r="D134" s="262"/>
      <c r="E134" s="262"/>
      <c r="F134" s="262"/>
      <c r="G134" s="262"/>
      <c r="H134" s="262"/>
      <c r="I134" s="262"/>
      <c r="J134" s="262"/>
      <c r="K134" s="806"/>
      <c r="L134" s="262"/>
      <c r="M134" s="870"/>
      <c r="N134" s="262"/>
      <c r="O134" s="262"/>
      <c r="P134" s="262"/>
      <c r="Q134" s="262"/>
      <c r="R134" s="262"/>
      <c r="S134" s="262"/>
    </row>
    <row r="135" spans="1:19" x14ac:dyDescent="0.2">
      <c r="A135" s="5"/>
      <c r="B135" s="249" t="str">
        <f ca="1">+'I-4 History'!B133</f>
        <v>DA-15</v>
      </c>
      <c r="C135" s="14" t="str">
        <f ca="1">+'I-4 History'!C133</f>
        <v>Emergency Response</v>
      </c>
      <c r="D135" s="11"/>
      <c r="E135" s="11"/>
      <c r="F135" s="11"/>
      <c r="G135" s="11"/>
      <c r="H135" s="11"/>
      <c r="I135" s="11"/>
      <c r="J135" s="11"/>
      <c r="K135" s="504"/>
      <c r="L135" s="11"/>
      <c r="M135" s="871"/>
      <c r="N135" s="11"/>
      <c r="O135" s="11"/>
      <c r="P135" s="11"/>
      <c r="Q135" s="11"/>
      <c r="R135" s="11"/>
      <c r="S135" s="11"/>
    </row>
    <row r="136" spans="1:19" x14ac:dyDescent="0.2">
      <c r="A136" s="5"/>
      <c r="B136" s="249"/>
      <c r="C136" s="13" t="s">
        <v>68</v>
      </c>
      <c r="D136" s="311">
        <f>+'R1 Opex Detail'!D136</f>
        <v>0</v>
      </c>
      <c r="E136" s="309">
        <f>+'R1 Opex Detail'!E136</f>
        <v>0</v>
      </c>
      <c r="F136" s="309">
        <f>+'R1 Opex Detail'!F136</f>
        <v>0</v>
      </c>
      <c r="G136" s="309">
        <f>+'R1 Opex Detail'!G136</f>
        <v>0</v>
      </c>
      <c r="H136" s="309">
        <f>+'R1 Opex Detail'!H136</f>
        <v>0</v>
      </c>
      <c r="I136" s="309">
        <f>+'R1 Opex Detail'!I136</f>
        <v>0</v>
      </c>
      <c r="J136" s="309">
        <f>+'R1 Opex Detail'!J136</f>
        <v>0</v>
      </c>
      <c r="K136" s="805">
        <f>+'R1 Opex Detail'!K136</f>
        <v>0</v>
      </c>
      <c r="L136" s="311">
        <f ca="1">+'R1 Opex Detail'!L136*L$1</f>
        <v>0</v>
      </c>
      <c r="M136" s="805">
        <f ca="1">+'R1 Opex Detail'!M136*M$1</f>
        <v>0</v>
      </c>
      <c r="N136" s="311">
        <f ca="1">+'R1 Opex Detail'!N136*N$1</f>
        <v>0</v>
      </c>
      <c r="O136" s="309">
        <f ca="1">+'R1 Opex Detail'!O136*O$1</f>
        <v>0</v>
      </c>
      <c r="P136" s="309">
        <f ca="1">+'R1 Opex Detail'!P136*P$1</f>
        <v>0</v>
      </c>
      <c r="Q136" s="309">
        <f ca="1">+'R1 Opex Detail'!Q136*Q$1</f>
        <v>0</v>
      </c>
      <c r="R136" s="309">
        <f ca="1">+'R1 Opex Detail'!R136*R$1</f>
        <v>0</v>
      </c>
      <c r="S136" s="309">
        <f ca="1">+'R1 Opex Detail'!S136*S$1</f>
        <v>0</v>
      </c>
    </row>
    <row r="137" spans="1:19" x14ac:dyDescent="0.2">
      <c r="A137" s="5"/>
      <c r="B137" s="249"/>
      <c r="C137" s="13" t="s">
        <v>69</v>
      </c>
      <c r="D137" s="311">
        <f>+'R1 Opex Detail'!D137</f>
        <v>0</v>
      </c>
      <c r="E137" s="309">
        <f>+'R1 Opex Detail'!E137</f>
        <v>0</v>
      </c>
      <c r="F137" s="309">
        <f>+'R1 Opex Detail'!F137</f>
        <v>0</v>
      </c>
      <c r="G137" s="309">
        <f>+'R1 Opex Detail'!G137</f>
        <v>0</v>
      </c>
      <c r="H137" s="309">
        <f>+'R1 Opex Detail'!H137</f>
        <v>0</v>
      </c>
      <c r="I137" s="309">
        <f>+'R1 Opex Detail'!I137</f>
        <v>0</v>
      </c>
      <c r="J137" s="309">
        <f>+'R1 Opex Detail'!J137</f>
        <v>0</v>
      </c>
      <c r="K137" s="805">
        <f>+'R1 Opex Detail'!K137</f>
        <v>0</v>
      </c>
      <c r="L137" s="311">
        <f ca="1">+'R1 Opex Detail'!L137*L$1</f>
        <v>0</v>
      </c>
      <c r="M137" s="805">
        <f ca="1">+'R1 Opex Detail'!M137*M$1</f>
        <v>0</v>
      </c>
      <c r="N137" s="311">
        <f ca="1">+'R1 Opex Detail'!N137*N$1</f>
        <v>0</v>
      </c>
      <c r="O137" s="309">
        <f ca="1">+'R1 Opex Detail'!O137*O$1</f>
        <v>0</v>
      </c>
      <c r="P137" s="309">
        <f ca="1">+'R1 Opex Detail'!P137*P$1</f>
        <v>0</v>
      </c>
      <c r="Q137" s="309">
        <f ca="1">+'R1 Opex Detail'!Q137*Q$1</f>
        <v>0</v>
      </c>
      <c r="R137" s="309">
        <f ca="1">+'R1 Opex Detail'!R137*R$1</f>
        <v>0</v>
      </c>
      <c r="S137" s="309">
        <f ca="1">+'R1 Opex Detail'!S137*S$1</f>
        <v>0</v>
      </c>
    </row>
    <row r="138" spans="1:19" s="736" customFormat="1" x14ac:dyDescent="0.2">
      <c r="A138" s="5"/>
      <c r="B138" s="249"/>
      <c r="C138" s="13" t="s">
        <v>546</v>
      </c>
      <c r="D138" s="311">
        <f>+'R1 Opex Detail'!D138</f>
        <v>0</v>
      </c>
      <c r="E138" s="309">
        <f>+'R1 Opex Detail'!E138</f>
        <v>0</v>
      </c>
      <c r="F138" s="309">
        <f>+'R1 Opex Detail'!F138</f>
        <v>0</v>
      </c>
      <c r="G138" s="309">
        <f>+'R1 Opex Detail'!G138</f>
        <v>0</v>
      </c>
      <c r="H138" s="309">
        <f>+'R1 Opex Detail'!H138</f>
        <v>0</v>
      </c>
      <c r="I138" s="309">
        <f>+'R1 Opex Detail'!I138</f>
        <v>0</v>
      </c>
      <c r="J138" s="309">
        <f>+'R1 Opex Detail'!J138</f>
        <v>0</v>
      </c>
      <c r="K138" s="805">
        <f>+'R1 Opex Detail'!K138</f>
        <v>0</v>
      </c>
      <c r="L138" s="311">
        <f ca="1">+'R1 Opex Detail'!L138*L$1</f>
        <v>0</v>
      </c>
      <c r="M138" s="805">
        <f ca="1">+'R1 Opex Detail'!M138*M$1</f>
        <v>0</v>
      </c>
      <c r="N138" s="311">
        <f ca="1">+'R1 Opex Detail'!N138*N$1</f>
        <v>0</v>
      </c>
      <c r="O138" s="309">
        <f ca="1">+'R1 Opex Detail'!O138*O$1</f>
        <v>0</v>
      </c>
      <c r="P138" s="309">
        <f ca="1">+'R1 Opex Detail'!P138*P$1</f>
        <v>0</v>
      </c>
      <c r="Q138" s="309">
        <f ca="1">+'R1 Opex Detail'!Q138*Q$1</f>
        <v>0</v>
      </c>
      <c r="R138" s="309">
        <f ca="1">+'R1 Opex Detail'!R138*R$1</f>
        <v>0</v>
      </c>
      <c r="S138" s="309">
        <f ca="1">+'R1 Opex Detail'!S138*S$1</f>
        <v>0</v>
      </c>
    </row>
    <row r="139" spans="1:19" x14ac:dyDescent="0.2">
      <c r="A139" s="5"/>
      <c r="B139" s="249"/>
      <c r="C139" s="13" t="s">
        <v>547</v>
      </c>
      <c r="D139" s="311">
        <f>+'R1 Opex Detail'!D139</f>
        <v>0</v>
      </c>
      <c r="E139" s="309">
        <f>+'R1 Opex Detail'!E139</f>
        <v>0</v>
      </c>
      <c r="F139" s="309">
        <f>+'R1 Opex Detail'!F139</f>
        <v>0</v>
      </c>
      <c r="G139" s="309">
        <f>+'R1 Opex Detail'!G139</f>
        <v>0</v>
      </c>
      <c r="H139" s="309">
        <f>+'R1 Opex Detail'!H139</f>
        <v>0</v>
      </c>
      <c r="I139" s="309">
        <f>+'R1 Opex Detail'!I139</f>
        <v>0</v>
      </c>
      <c r="J139" s="309">
        <f>+'R1 Opex Detail'!J139</f>
        <v>0</v>
      </c>
      <c r="K139" s="805">
        <f>+'R1 Opex Detail'!K139</f>
        <v>0</v>
      </c>
      <c r="L139" s="311">
        <f ca="1">+'R1 Opex Detail'!L139*L$1</f>
        <v>0</v>
      </c>
      <c r="M139" s="805">
        <f ca="1">+'R1 Opex Detail'!M139*M$1</f>
        <v>0</v>
      </c>
      <c r="N139" s="311">
        <f ca="1">+'R1 Opex Detail'!N139*N$1</f>
        <v>0</v>
      </c>
      <c r="O139" s="309">
        <f ca="1">+'R1 Opex Detail'!O139*O$1</f>
        <v>0</v>
      </c>
      <c r="P139" s="309">
        <f ca="1">+'R1 Opex Detail'!P139*P$1</f>
        <v>0</v>
      </c>
      <c r="Q139" s="309">
        <f ca="1">+'R1 Opex Detail'!Q139*Q$1</f>
        <v>0</v>
      </c>
      <c r="R139" s="309">
        <f ca="1">+'R1 Opex Detail'!R139*R$1</f>
        <v>0</v>
      </c>
      <c r="S139" s="309">
        <f ca="1">+'R1 Opex Detail'!S139*S$1</f>
        <v>0</v>
      </c>
    </row>
    <row r="140" spans="1:19" s="736" customFormat="1" x14ac:dyDescent="0.2">
      <c r="A140" s="5"/>
      <c r="B140" s="249"/>
      <c r="C140" s="13" t="s">
        <v>498</v>
      </c>
      <c r="D140" s="311">
        <f>+'R1 Opex Detail'!D140</f>
        <v>0</v>
      </c>
      <c r="E140" s="309">
        <f>+'R1 Opex Detail'!E140</f>
        <v>0</v>
      </c>
      <c r="F140" s="309">
        <f>+'R1 Opex Detail'!F140</f>
        <v>0</v>
      </c>
      <c r="G140" s="309">
        <f>+'R1 Opex Detail'!G140</f>
        <v>0</v>
      </c>
      <c r="H140" s="309">
        <f>+'R1 Opex Detail'!H140</f>
        <v>0</v>
      </c>
      <c r="I140" s="309">
        <f>+'R1 Opex Detail'!I140</f>
        <v>0</v>
      </c>
      <c r="J140" s="309">
        <f>+'R1 Opex Detail'!J140</f>
        <v>0</v>
      </c>
      <c r="K140" s="805">
        <f>+'R1 Opex Detail'!K140</f>
        <v>0</v>
      </c>
      <c r="L140" s="311">
        <f ca="1">+'R1 Opex Detail'!L140*L$1</f>
        <v>0</v>
      </c>
      <c r="M140" s="805">
        <f ca="1">+'R1 Opex Detail'!M140*M$1</f>
        <v>0</v>
      </c>
      <c r="N140" s="311">
        <f ca="1">+'R1 Opex Detail'!N140*N$1</f>
        <v>0</v>
      </c>
      <c r="O140" s="309">
        <f ca="1">+'R1 Opex Detail'!O140*O$1</f>
        <v>0</v>
      </c>
      <c r="P140" s="309">
        <f ca="1">+'R1 Opex Detail'!P140*P$1</f>
        <v>0</v>
      </c>
      <c r="Q140" s="309">
        <f ca="1">+'R1 Opex Detail'!Q140*Q$1</f>
        <v>0</v>
      </c>
      <c r="R140" s="309">
        <f ca="1">+'R1 Opex Detail'!R140*R$1</f>
        <v>0</v>
      </c>
      <c r="S140" s="309">
        <f ca="1">+'R1 Opex Detail'!S140*S$1</f>
        <v>0</v>
      </c>
    </row>
    <row r="141" spans="1:19" x14ac:dyDescent="0.2">
      <c r="A141" s="5"/>
      <c r="B141" s="249"/>
      <c r="C141" s="13" t="s">
        <v>70</v>
      </c>
      <c r="D141" s="311">
        <f>+'R1 Opex Detail'!D141</f>
        <v>0</v>
      </c>
      <c r="E141" s="309">
        <f>+'R1 Opex Detail'!E141</f>
        <v>0</v>
      </c>
      <c r="F141" s="309">
        <f>+'R1 Opex Detail'!F141</f>
        <v>0</v>
      </c>
      <c r="G141" s="309">
        <f>+'R1 Opex Detail'!G141</f>
        <v>0</v>
      </c>
      <c r="H141" s="309">
        <f>+'R1 Opex Detail'!H141</f>
        <v>0</v>
      </c>
      <c r="I141" s="309">
        <f>+'R1 Opex Detail'!I141</f>
        <v>0</v>
      </c>
      <c r="J141" s="309">
        <f>+'R1 Opex Detail'!J141</f>
        <v>0</v>
      </c>
      <c r="K141" s="805">
        <f>+'R1 Opex Detail'!K141</f>
        <v>0</v>
      </c>
      <c r="L141" s="311">
        <f ca="1">+'R1 Opex Detail'!L141*L$1</f>
        <v>0</v>
      </c>
      <c r="M141" s="805">
        <f ca="1">+'R1 Opex Detail'!M141*M$1</f>
        <v>38.76398297152376</v>
      </c>
      <c r="N141" s="311">
        <f ca="1">+'R1 Opex Detail'!N141*N$1</f>
        <v>38.76398297152376</v>
      </c>
      <c r="O141" s="309">
        <f ca="1">+'R1 Opex Detail'!O141*O$1</f>
        <v>39.282737790271284</v>
      </c>
      <c r="P141" s="309">
        <f ca="1">+'R1 Opex Detail'!P141*P$1</f>
        <v>39.824461775924185</v>
      </c>
      <c r="Q141" s="309">
        <f ca="1">+'R1 Opex Detail'!Q141*Q$1</f>
        <v>40.352039101750073</v>
      </c>
      <c r="R141" s="309">
        <f ca="1">+'R1 Opex Detail'!R141*R$1</f>
        <v>40.854945998091715</v>
      </c>
      <c r="S141" s="309">
        <f ca="1">+'R1 Opex Detail'!S141*S$1</f>
        <v>41.329862298757533</v>
      </c>
    </row>
    <row r="142" spans="1:19" x14ac:dyDescent="0.2">
      <c r="A142" s="5"/>
      <c r="B142" s="249"/>
      <c r="C142" s="12" t="s">
        <v>75</v>
      </c>
      <c r="D142" s="312">
        <f t="shared" ref="D142:S142" si="30">SUBTOTAL(9,D136:D141)</f>
        <v>0</v>
      </c>
      <c r="E142" s="310">
        <f t="shared" si="30"/>
        <v>0</v>
      </c>
      <c r="F142" s="310">
        <f t="shared" si="30"/>
        <v>0</v>
      </c>
      <c r="G142" s="310">
        <f t="shared" si="30"/>
        <v>0</v>
      </c>
      <c r="H142" s="310">
        <f t="shared" si="30"/>
        <v>0</v>
      </c>
      <c r="I142" s="310">
        <f t="shared" si="30"/>
        <v>0</v>
      </c>
      <c r="J142" s="310">
        <f t="shared" si="30"/>
        <v>0</v>
      </c>
      <c r="K142" s="510">
        <f t="shared" si="30"/>
        <v>0</v>
      </c>
      <c r="L142" s="312">
        <f t="shared" ref="L142" ca="1" si="31">SUBTOTAL(9,L136:L141)</f>
        <v>0</v>
      </c>
      <c r="M142" s="510">
        <f t="shared" ca="1" si="30"/>
        <v>38.76398297152376</v>
      </c>
      <c r="N142" s="312">
        <f t="shared" ca="1" si="30"/>
        <v>38.76398297152376</v>
      </c>
      <c r="O142" s="310">
        <f t="shared" ca="1" si="30"/>
        <v>39.282737790271284</v>
      </c>
      <c r="P142" s="310">
        <f t="shared" ca="1" si="30"/>
        <v>39.824461775924185</v>
      </c>
      <c r="Q142" s="310">
        <f t="shared" ca="1" si="30"/>
        <v>40.352039101750073</v>
      </c>
      <c r="R142" s="310">
        <f t="shared" ca="1" si="30"/>
        <v>40.854945998091715</v>
      </c>
      <c r="S142" s="310">
        <f t="shared" ca="1" si="30"/>
        <v>41.329862298757533</v>
      </c>
    </row>
    <row r="143" spans="1:19" x14ac:dyDescent="0.2">
      <c r="A143" s="5"/>
      <c r="B143" s="249"/>
      <c r="C143" s="12"/>
      <c r="D143" s="262"/>
      <c r="E143" s="262"/>
      <c r="F143" s="262"/>
      <c r="G143" s="262"/>
      <c r="H143" s="262"/>
      <c r="I143" s="262"/>
      <c r="J143" s="262"/>
      <c r="K143" s="806"/>
      <c r="L143" s="262"/>
      <c r="M143" s="870"/>
      <c r="N143" s="262"/>
      <c r="O143" s="262"/>
      <c r="P143" s="262"/>
      <c r="Q143" s="262"/>
      <c r="R143" s="262"/>
      <c r="S143" s="262"/>
    </row>
    <row r="144" spans="1:19" x14ac:dyDescent="0.2">
      <c r="A144" s="5"/>
      <c r="B144" s="249" t="str">
        <f ca="1">+'I-4 History'!B142</f>
        <v>DA-16</v>
      </c>
      <c r="C144" s="14" t="str">
        <f ca="1">+'I-4 History'!C142</f>
        <v>Guaranteed Service Level Payments</v>
      </c>
      <c r="D144" s="11"/>
      <c r="E144" s="11"/>
      <c r="F144" s="11"/>
      <c r="G144" s="11"/>
      <c r="H144" s="11"/>
      <c r="I144" s="11"/>
      <c r="J144" s="11"/>
      <c r="K144" s="504"/>
      <c r="L144" s="11"/>
      <c r="M144" s="871"/>
      <c r="N144" s="11"/>
      <c r="O144" s="11"/>
      <c r="P144" s="11"/>
      <c r="Q144" s="11"/>
      <c r="R144" s="11"/>
      <c r="S144" s="11"/>
    </row>
    <row r="145" spans="1:19" x14ac:dyDescent="0.2">
      <c r="A145" s="5"/>
      <c r="B145" s="249"/>
      <c r="C145" s="13" t="s">
        <v>68</v>
      </c>
      <c r="D145" s="311">
        <f>+'R1 Opex Detail'!D145</f>
        <v>0</v>
      </c>
      <c r="E145" s="309">
        <f>+'R1 Opex Detail'!E145</f>
        <v>0</v>
      </c>
      <c r="F145" s="309">
        <f>+'R1 Opex Detail'!F145</f>
        <v>0</v>
      </c>
      <c r="G145" s="309">
        <f>+'R1 Opex Detail'!G145</f>
        <v>0</v>
      </c>
      <c r="H145" s="309">
        <f>+'R1 Opex Detail'!H145</f>
        <v>0</v>
      </c>
      <c r="I145" s="309">
        <f>+'R1 Opex Detail'!I145</f>
        <v>0</v>
      </c>
      <c r="J145" s="309">
        <f>+'R1 Opex Detail'!J145</f>
        <v>0</v>
      </c>
      <c r="K145" s="805">
        <f>+'R1 Opex Detail'!K145</f>
        <v>0</v>
      </c>
      <c r="L145" s="311">
        <f ca="1">+'R1 Opex Detail'!L145*L$1</f>
        <v>0</v>
      </c>
      <c r="M145" s="805">
        <f ca="1">+'R1 Opex Detail'!M145*M$1</f>
        <v>0</v>
      </c>
      <c r="N145" s="311">
        <f ca="1">+'R1 Opex Detail'!N145*N$1</f>
        <v>0</v>
      </c>
      <c r="O145" s="309">
        <f ca="1">+'R1 Opex Detail'!O145*O$1</f>
        <v>0</v>
      </c>
      <c r="P145" s="309">
        <f ca="1">+'R1 Opex Detail'!P145*P$1</f>
        <v>0</v>
      </c>
      <c r="Q145" s="309">
        <f ca="1">+'R1 Opex Detail'!Q145*Q$1</f>
        <v>0</v>
      </c>
      <c r="R145" s="309">
        <f ca="1">+'R1 Opex Detail'!R145*R$1</f>
        <v>0</v>
      </c>
      <c r="S145" s="309">
        <f ca="1">+'R1 Opex Detail'!S145*S$1</f>
        <v>0</v>
      </c>
    </row>
    <row r="146" spans="1:19" x14ac:dyDescent="0.2">
      <c r="A146" s="5"/>
      <c r="B146" s="249"/>
      <c r="C146" s="13" t="s">
        <v>69</v>
      </c>
      <c r="D146" s="311">
        <f>+'R1 Opex Detail'!D146</f>
        <v>0</v>
      </c>
      <c r="E146" s="309">
        <f>+'R1 Opex Detail'!E146</f>
        <v>0</v>
      </c>
      <c r="F146" s="309">
        <f>+'R1 Opex Detail'!F146</f>
        <v>0</v>
      </c>
      <c r="G146" s="309">
        <f>+'R1 Opex Detail'!G146</f>
        <v>0</v>
      </c>
      <c r="H146" s="309">
        <f>+'R1 Opex Detail'!H146</f>
        <v>0</v>
      </c>
      <c r="I146" s="309">
        <f>+'R1 Opex Detail'!I146</f>
        <v>0</v>
      </c>
      <c r="J146" s="309">
        <f>+'R1 Opex Detail'!J146</f>
        <v>0</v>
      </c>
      <c r="K146" s="805">
        <f>+'R1 Opex Detail'!K146</f>
        <v>0</v>
      </c>
      <c r="L146" s="311">
        <f ca="1">+'R1 Opex Detail'!L146*L$1</f>
        <v>0</v>
      </c>
      <c r="M146" s="805">
        <f ca="1">+'R1 Opex Detail'!M146*M$1</f>
        <v>0</v>
      </c>
      <c r="N146" s="311">
        <f ca="1">+'R1 Opex Detail'!N146*N$1</f>
        <v>0</v>
      </c>
      <c r="O146" s="309">
        <f ca="1">+'R1 Opex Detail'!O146*O$1</f>
        <v>0</v>
      </c>
      <c r="P146" s="309">
        <f ca="1">+'R1 Opex Detail'!P146*P$1</f>
        <v>0</v>
      </c>
      <c r="Q146" s="309">
        <f ca="1">+'R1 Opex Detail'!Q146*Q$1</f>
        <v>0</v>
      </c>
      <c r="R146" s="309">
        <f ca="1">+'R1 Opex Detail'!R146*R$1</f>
        <v>0</v>
      </c>
      <c r="S146" s="309">
        <f ca="1">+'R1 Opex Detail'!S146*S$1</f>
        <v>0</v>
      </c>
    </row>
    <row r="147" spans="1:19" s="736" customFormat="1" x14ac:dyDescent="0.2">
      <c r="A147" s="5"/>
      <c r="B147" s="249"/>
      <c r="C147" s="13" t="s">
        <v>546</v>
      </c>
      <c r="D147" s="311">
        <f>+'R1 Opex Detail'!D147</f>
        <v>0</v>
      </c>
      <c r="E147" s="309">
        <f>+'R1 Opex Detail'!E147</f>
        <v>0</v>
      </c>
      <c r="F147" s="309">
        <f>+'R1 Opex Detail'!F147</f>
        <v>0</v>
      </c>
      <c r="G147" s="309">
        <f>+'R1 Opex Detail'!G147</f>
        <v>0</v>
      </c>
      <c r="H147" s="309">
        <f>+'R1 Opex Detail'!H147</f>
        <v>0</v>
      </c>
      <c r="I147" s="309">
        <f>+'R1 Opex Detail'!I147</f>
        <v>0</v>
      </c>
      <c r="J147" s="309">
        <f>+'R1 Opex Detail'!J147</f>
        <v>0</v>
      </c>
      <c r="K147" s="805">
        <f>+'R1 Opex Detail'!K147</f>
        <v>0</v>
      </c>
      <c r="L147" s="311">
        <f ca="1">+'R1 Opex Detail'!L147*L$1</f>
        <v>0</v>
      </c>
      <c r="M147" s="805">
        <f ca="1">+'R1 Opex Detail'!M147*M$1</f>
        <v>0</v>
      </c>
      <c r="N147" s="311">
        <f ca="1">+'R1 Opex Detail'!N147*N$1</f>
        <v>0</v>
      </c>
      <c r="O147" s="309">
        <f ca="1">+'R1 Opex Detail'!O147*O$1</f>
        <v>0</v>
      </c>
      <c r="P147" s="309">
        <f ca="1">+'R1 Opex Detail'!P147*P$1</f>
        <v>0</v>
      </c>
      <c r="Q147" s="309">
        <f ca="1">+'R1 Opex Detail'!Q147*Q$1</f>
        <v>0</v>
      </c>
      <c r="R147" s="309">
        <f ca="1">+'R1 Opex Detail'!R147*R$1</f>
        <v>0</v>
      </c>
      <c r="S147" s="309">
        <f ca="1">+'R1 Opex Detail'!S147*S$1</f>
        <v>0</v>
      </c>
    </row>
    <row r="148" spans="1:19" x14ac:dyDescent="0.2">
      <c r="A148" s="5"/>
      <c r="B148" s="249"/>
      <c r="C148" s="13" t="s">
        <v>547</v>
      </c>
      <c r="D148" s="311">
        <f>+'R1 Opex Detail'!D148</f>
        <v>0</v>
      </c>
      <c r="E148" s="309">
        <f>+'R1 Opex Detail'!E148</f>
        <v>0</v>
      </c>
      <c r="F148" s="309">
        <f>+'R1 Opex Detail'!F148</f>
        <v>0</v>
      </c>
      <c r="G148" s="309">
        <f>+'R1 Opex Detail'!G148</f>
        <v>0</v>
      </c>
      <c r="H148" s="309">
        <f>+'R1 Opex Detail'!H148</f>
        <v>0</v>
      </c>
      <c r="I148" s="309">
        <f>+'R1 Opex Detail'!I148</f>
        <v>0</v>
      </c>
      <c r="J148" s="309">
        <f>+'R1 Opex Detail'!J148</f>
        <v>0</v>
      </c>
      <c r="K148" s="805">
        <f>+'R1 Opex Detail'!K148</f>
        <v>0</v>
      </c>
      <c r="L148" s="311">
        <f ca="1">+'R1 Opex Detail'!L148*L$1</f>
        <v>0</v>
      </c>
      <c r="M148" s="805">
        <f ca="1">+'R1 Opex Detail'!M148*M$1</f>
        <v>0</v>
      </c>
      <c r="N148" s="311">
        <f ca="1">+'R1 Opex Detail'!N148*N$1</f>
        <v>0</v>
      </c>
      <c r="O148" s="309">
        <f ca="1">+'R1 Opex Detail'!O148*O$1</f>
        <v>0</v>
      </c>
      <c r="P148" s="309">
        <f ca="1">+'R1 Opex Detail'!P148*P$1</f>
        <v>0</v>
      </c>
      <c r="Q148" s="309">
        <f ca="1">+'R1 Opex Detail'!Q148*Q$1</f>
        <v>0</v>
      </c>
      <c r="R148" s="309">
        <f ca="1">+'R1 Opex Detail'!R148*R$1</f>
        <v>0</v>
      </c>
      <c r="S148" s="309">
        <f ca="1">+'R1 Opex Detail'!S148*S$1</f>
        <v>0</v>
      </c>
    </row>
    <row r="149" spans="1:19" s="736" customFormat="1" x14ac:dyDescent="0.2">
      <c r="A149" s="5"/>
      <c r="B149" s="249"/>
      <c r="C149" s="13" t="s">
        <v>498</v>
      </c>
      <c r="D149" s="311">
        <f>+'R1 Opex Detail'!D149</f>
        <v>0</v>
      </c>
      <c r="E149" s="309">
        <f>+'R1 Opex Detail'!E149</f>
        <v>0</v>
      </c>
      <c r="F149" s="309">
        <f>+'R1 Opex Detail'!F149</f>
        <v>0</v>
      </c>
      <c r="G149" s="309">
        <f>+'R1 Opex Detail'!G149</f>
        <v>0</v>
      </c>
      <c r="H149" s="309">
        <f>+'R1 Opex Detail'!H149</f>
        <v>0</v>
      </c>
      <c r="I149" s="309">
        <f>+'R1 Opex Detail'!I149</f>
        <v>0</v>
      </c>
      <c r="J149" s="309">
        <f>+'R1 Opex Detail'!J149</f>
        <v>0</v>
      </c>
      <c r="K149" s="805">
        <f>+'R1 Opex Detail'!K149</f>
        <v>0</v>
      </c>
      <c r="L149" s="311">
        <f ca="1">+'R1 Opex Detail'!L149*L$1</f>
        <v>0</v>
      </c>
      <c r="M149" s="805">
        <f ca="1">+'R1 Opex Detail'!M149*M$1</f>
        <v>0</v>
      </c>
      <c r="N149" s="311">
        <f ca="1">+'R1 Opex Detail'!N149*N$1</f>
        <v>0</v>
      </c>
      <c r="O149" s="309">
        <f ca="1">+'R1 Opex Detail'!O149*O$1</f>
        <v>0</v>
      </c>
      <c r="P149" s="309">
        <f ca="1">+'R1 Opex Detail'!P149*P$1</f>
        <v>0</v>
      </c>
      <c r="Q149" s="309">
        <f ca="1">+'R1 Opex Detail'!Q149*Q$1</f>
        <v>0</v>
      </c>
      <c r="R149" s="309">
        <f ca="1">+'R1 Opex Detail'!R149*R$1</f>
        <v>0</v>
      </c>
      <c r="S149" s="309">
        <f ca="1">+'R1 Opex Detail'!S149*S$1</f>
        <v>0</v>
      </c>
    </row>
    <row r="150" spans="1:19" x14ac:dyDescent="0.2">
      <c r="A150" s="5"/>
      <c r="B150" s="249"/>
      <c r="C150" s="13" t="s">
        <v>70</v>
      </c>
      <c r="D150" s="311">
        <f>+'R1 Opex Detail'!D150</f>
        <v>0</v>
      </c>
      <c r="E150" s="309">
        <f>+'R1 Opex Detail'!E150</f>
        <v>0</v>
      </c>
      <c r="F150" s="309">
        <f>+'R1 Opex Detail'!F150</f>
        <v>0</v>
      </c>
      <c r="G150" s="309">
        <f>+'R1 Opex Detail'!G150</f>
        <v>0</v>
      </c>
      <c r="H150" s="309">
        <f>+'R1 Opex Detail'!H150</f>
        <v>0</v>
      </c>
      <c r="I150" s="309">
        <f>+'R1 Opex Detail'!I150</f>
        <v>0</v>
      </c>
      <c r="J150" s="309">
        <f>+'R1 Opex Detail'!J150</f>
        <v>0</v>
      </c>
      <c r="K150" s="805">
        <f>+'R1 Opex Detail'!K150</f>
        <v>0</v>
      </c>
      <c r="L150" s="311">
        <f ca="1">+'R1 Opex Detail'!L150*L$1</f>
        <v>0</v>
      </c>
      <c r="M150" s="805">
        <f ca="1">+'R1 Opex Detail'!M150*M$1</f>
        <v>9.7057197337416579</v>
      </c>
      <c r="N150" s="311">
        <f ca="1">+'R1 Opex Detail'!N150*N$1</f>
        <v>9.7057197337416579</v>
      </c>
      <c r="O150" s="309">
        <f ca="1">+'R1 Opex Detail'!O150*O$1</f>
        <v>5.8579087816613367</v>
      </c>
      <c r="P150" s="309">
        <f ca="1">+'R1 Opex Detail'!P150*P$1</f>
        <v>5.9935455448302575</v>
      </c>
      <c r="Q150" s="309">
        <f ca="1">+'R1 Opex Detail'!Q150*Q$1</f>
        <v>6.1256402696191046</v>
      </c>
      <c r="R150" s="309">
        <f ca="1">+'R1 Opex Detail'!R150*R$1</f>
        <v>6.2515580162975963</v>
      </c>
      <c r="S150" s="309">
        <f ca="1">+'R1 Opex Detail'!S150*S$1</f>
        <v>6.3704674821962364</v>
      </c>
    </row>
    <row r="151" spans="1:19" x14ac:dyDescent="0.2">
      <c r="A151" s="5"/>
      <c r="B151" s="249"/>
      <c r="C151" s="12" t="s">
        <v>75</v>
      </c>
      <c r="D151" s="312">
        <f t="shared" ref="D151:S151" si="32">SUBTOTAL(9,D145:D150)</f>
        <v>0</v>
      </c>
      <c r="E151" s="310">
        <f t="shared" si="32"/>
        <v>0</v>
      </c>
      <c r="F151" s="310">
        <f t="shared" si="32"/>
        <v>0</v>
      </c>
      <c r="G151" s="310">
        <f t="shared" si="32"/>
        <v>0</v>
      </c>
      <c r="H151" s="310">
        <f t="shared" si="32"/>
        <v>0</v>
      </c>
      <c r="I151" s="310">
        <f t="shared" si="32"/>
        <v>0</v>
      </c>
      <c r="J151" s="310">
        <f t="shared" si="32"/>
        <v>0</v>
      </c>
      <c r="K151" s="510">
        <f t="shared" si="32"/>
        <v>0</v>
      </c>
      <c r="L151" s="312">
        <f t="shared" ref="L151" ca="1" si="33">SUBTOTAL(9,L145:L150)</f>
        <v>0</v>
      </c>
      <c r="M151" s="510">
        <f t="shared" ca="1" si="32"/>
        <v>9.7057197337416579</v>
      </c>
      <c r="N151" s="312">
        <f t="shared" ca="1" si="32"/>
        <v>9.7057197337416579</v>
      </c>
      <c r="O151" s="310">
        <f t="shared" ca="1" si="32"/>
        <v>5.8579087816613367</v>
      </c>
      <c r="P151" s="310">
        <f t="shared" ca="1" si="32"/>
        <v>5.9935455448302575</v>
      </c>
      <c r="Q151" s="310">
        <f t="shared" ca="1" si="32"/>
        <v>6.1256402696191046</v>
      </c>
      <c r="R151" s="310">
        <f t="shared" ca="1" si="32"/>
        <v>6.2515580162975963</v>
      </c>
      <c r="S151" s="310">
        <f t="shared" ca="1" si="32"/>
        <v>6.3704674821962364</v>
      </c>
    </row>
    <row r="152" spans="1:19" x14ac:dyDescent="0.2">
      <c r="A152" s="5"/>
      <c r="B152" s="249"/>
      <c r="C152" s="12"/>
      <c r="D152" s="262"/>
      <c r="E152" s="262"/>
      <c r="F152" s="262"/>
      <c r="G152" s="262"/>
      <c r="H152" s="262"/>
      <c r="I152" s="262"/>
      <c r="J152" s="262"/>
      <c r="K152" s="806"/>
      <c r="L152" s="262"/>
      <c r="M152" s="870"/>
      <c r="N152" s="262"/>
      <c r="O152" s="262"/>
      <c r="P152" s="262"/>
      <c r="Q152" s="262"/>
      <c r="R152" s="262"/>
      <c r="S152" s="262"/>
    </row>
    <row r="153" spans="1:19" x14ac:dyDescent="0.2">
      <c r="A153" s="5"/>
      <c r="B153" s="249" t="str">
        <f ca="1">+'I-4 History'!B151</f>
        <v>DA-17</v>
      </c>
      <c r="C153" s="14" t="str">
        <f ca="1">+'I-4 History'!C151</f>
        <v>Network Insurance</v>
      </c>
      <c r="D153" s="11"/>
      <c r="E153" s="11"/>
      <c r="F153" s="11"/>
      <c r="G153" s="11"/>
      <c r="H153" s="11"/>
      <c r="I153" s="11"/>
      <c r="J153" s="11"/>
      <c r="K153" s="504"/>
      <c r="L153" s="11"/>
      <c r="M153" s="871"/>
      <c r="N153" s="11"/>
      <c r="O153" s="11"/>
      <c r="P153" s="11"/>
      <c r="Q153" s="11"/>
      <c r="R153" s="11"/>
      <c r="S153" s="11"/>
    </row>
    <row r="154" spans="1:19" x14ac:dyDescent="0.2">
      <c r="A154" s="5"/>
      <c r="B154" s="249"/>
      <c r="C154" s="13" t="s">
        <v>68</v>
      </c>
      <c r="D154" s="311">
        <f>+'R1 Opex Detail'!D154</f>
        <v>0</v>
      </c>
      <c r="E154" s="309">
        <f>+'R1 Opex Detail'!E154</f>
        <v>0</v>
      </c>
      <c r="F154" s="309">
        <f>+'R1 Opex Detail'!F154</f>
        <v>0</v>
      </c>
      <c r="G154" s="309">
        <f>+'R1 Opex Detail'!G154</f>
        <v>0</v>
      </c>
      <c r="H154" s="309">
        <f>+'R1 Opex Detail'!H154</f>
        <v>0</v>
      </c>
      <c r="I154" s="309">
        <f>+'R1 Opex Detail'!I154</f>
        <v>0</v>
      </c>
      <c r="J154" s="309">
        <f>+'R1 Opex Detail'!J154</f>
        <v>0</v>
      </c>
      <c r="K154" s="805">
        <f>+'R1 Opex Detail'!K154</f>
        <v>0</v>
      </c>
      <c r="L154" s="311">
        <f ca="1">+'R1 Opex Detail'!L154*L$1</f>
        <v>0</v>
      </c>
      <c r="M154" s="805">
        <f ca="1">+'R1 Opex Detail'!M154*M$1</f>
        <v>0</v>
      </c>
      <c r="N154" s="311">
        <f ca="1">+'R1 Opex Detail'!N154*N$1</f>
        <v>0</v>
      </c>
      <c r="O154" s="309">
        <f ca="1">+'R1 Opex Detail'!O154*O$1</f>
        <v>0</v>
      </c>
      <c r="P154" s="309">
        <f ca="1">+'R1 Opex Detail'!P154*P$1</f>
        <v>0</v>
      </c>
      <c r="Q154" s="309">
        <f ca="1">+'R1 Opex Detail'!Q154*Q$1</f>
        <v>0</v>
      </c>
      <c r="R154" s="309">
        <f ca="1">+'R1 Opex Detail'!R154*R$1</f>
        <v>0</v>
      </c>
      <c r="S154" s="309">
        <f ca="1">+'R1 Opex Detail'!S154*S$1</f>
        <v>0</v>
      </c>
    </row>
    <row r="155" spans="1:19" x14ac:dyDescent="0.2">
      <c r="A155" s="5"/>
      <c r="B155" s="249"/>
      <c r="C155" s="13" t="s">
        <v>69</v>
      </c>
      <c r="D155" s="311">
        <f>+'R1 Opex Detail'!D155</f>
        <v>0</v>
      </c>
      <c r="E155" s="309">
        <f>+'R1 Opex Detail'!E155</f>
        <v>0</v>
      </c>
      <c r="F155" s="309">
        <f>+'R1 Opex Detail'!F155</f>
        <v>0</v>
      </c>
      <c r="G155" s="309">
        <f>+'R1 Opex Detail'!G155</f>
        <v>0</v>
      </c>
      <c r="H155" s="309">
        <f>+'R1 Opex Detail'!H155</f>
        <v>0</v>
      </c>
      <c r="I155" s="309">
        <f>+'R1 Opex Detail'!I155</f>
        <v>0</v>
      </c>
      <c r="J155" s="309">
        <f>+'R1 Opex Detail'!J155</f>
        <v>0</v>
      </c>
      <c r="K155" s="805">
        <f>+'R1 Opex Detail'!K155</f>
        <v>0</v>
      </c>
      <c r="L155" s="311">
        <f ca="1">+'R1 Opex Detail'!L155*L$1</f>
        <v>0</v>
      </c>
      <c r="M155" s="805">
        <f ca="1">+'R1 Opex Detail'!M155*M$1</f>
        <v>0</v>
      </c>
      <c r="N155" s="311">
        <f ca="1">+'R1 Opex Detail'!N155*N$1</f>
        <v>0</v>
      </c>
      <c r="O155" s="309">
        <f ca="1">+'R1 Opex Detail'!O155*O$1</f>
        <v>0</v>
      </c>
      <c r="P155" s="309">
        <f ca="1">+'R1 Opex Detail'!P155*P$1</f>
        <v>0</v>
      </c>
      <c r="Q155" s="309">
        <f ca="1">+'R1 Opex Detail'!Q155*Q$1</f>
        <v>0</v>
      </c>
      <c r="R155" s="309">
        <f ca="1">+'R1 Opex Detail'!R155*R$1</f>
        <v>0</v>
      </c>
      <c r="S155" s="309">
        <f ca="1">+'R1 Opex Detail'!S155*S$1</f>
        <v>0</v>
      </c>
    </row>
    <row r="156" spans="1:19" s="736" customFormat="1" x14ac:dyDescent="0.2">
      <c r="A156" s="5"/>
      <c r="B156" s="249"/>
      <c r="C156" s="13" t="s">
        <v>546</v>
      </c>
      <c r="D156" s="311">
        <f>+'R1 Opex Detail'!D156</f>
        <v>0</v>
      </c>
      <c r="E156" s="309">
        <f>+'R1 Opex Detail'!E156</f>
        <v>0</v>
      </c>
      <c r="F156" s="309">
        <f>+'R1 Opex Detail'!F156</f>
        <v>0</v>
      </c>
      <c r="G156" s="309">
        <f>+'R1 Opex Detail'!G156</f>
        <v>0</v>
      </c>
      <c r="H156" s="309">
        <f>+'R1 Opex Detail'!H156</f>
        <v>0</v>
      </c>
      <c r="I156" s="309">
        <f>+'R1 Opex Detail'!I156</f>
        <v>0</v>
      </c>
      <c r="J156" s="309">
        <f>+'R1 Opex Detail'!J156</f>
        <v>0</v>
      </c>
      <c r="K156" s="805">
        <f>+'R1 Opex Detail'!K156</f>
        <v>0</v>
      </c>
      <c r="L156" s="311">
        <f ca="1">+'R1 Opex Detail'!L156*L$1</f>
        <v>0</v>
      </c>
      <c r="M156" s="805">
        <f ca="1">+'R1 Opex Detail'!M156*M$1</f>
        <v>0</v>
      </c>
      <c r="N156" s="311">
        <f ca="1">+'R1 Opex Detail'!N156*N$1</f>
        <v>0</v>
      </c>
      <c r="O156" s="309">
        <f ca="1">+'R1 Opex Detail'!O156*O$1</f>
        <v>0</v>
      </c>
      <c r="P156" s="309">
        <f ca="1">+'R1 Opex Detail'!P156*P$1</f>
        <v>0</v>
      </c>
      <c r="Q156" s="309">
        <f ca="1">+'R1 Opex Detail'!Q156*Q$1</f>
        <v>0</v>
      </c>
      <c r="R156" s="309">
        <f ca="1">+'R1 Opex Detail'!R156*R$1</f>
        <v>0</v>
      </c>
      <c r="S156" s="309">
        <f ca="1">+'R1 Opex Detail'!S156*S$1</f>
        <v>0</v>
      </c>
    </row>
    <row r="157" spans="1:19" x14ac:dyDescent="0.2">
      <c r="A157" s="5"/>
      <c r="B157" s="249"/>
      <c r="C157" s="13" t="s">
        <v>547</v>
      </c>
      <c r="D157" s="311">
        <f>+'R1 Opex Detail'!D157</f>
        <v>0</v>
      </c>
      <c r="E157" s="309">
        <f>+'R1 Opex Detail'!E157</f>
        <v>0</v>
      </c>
      <c r="F157" s="309">
        <f>+'R1 Opex Detail'!F157</f>
        <v>0</v>
      </c>
      <c r="G157" s="309">
        <f>+'R1 Opex Detail'!G157</f>
        <v>0</v>
      </c>
      <c r="H157" s="309">
        <f>+'R1 Opex Detail'!H157</f>
        <v>0</v>
      </c>
      <c r="I157" s="309">
        <f>+'R1 Opex Detail'!I157</f>
        <v>0</v>
      </c>
      <c r="J157" s="309">
        <f>+'R1 Opex Detail'!J157</f>
        <v>0</v>
      </c>
      <c r="K157" s="805">
        <f>+'R1 Opex Detail'!K157</f>
        <v>0</v>
      </c>
      <c r="L157" s="311">
        <f ca="1">+'R1 Opex Detail'!L157*L$1</f>
        <v>0</v>
      </c>
      <c r="M157" s="805">
        <f ca="1">+'R1 Opex Detail'!M157*M$1</f>
        <v>0</v>
      </c>
      <c r="N157" s="311">
        <f ca="1">+'R1 Opex Detail'!N157*N$1</f>
        <v>0</v>
      </c>
      <c r="O157" s="309">
        <f ca="1">+'R1 Opex Detail'!O157*O$1</f>
        <v>0</v>
      </c>
      <c r="P157" s="309">
        <f ca="1">+'R1 Opex Detail'!P157*P$1</f>
        <v>0</v>
      </c>
      <c r="Q157" s="309">
        <f ca="1">+'R1 Opex Detail'!Q157*Q$1</f>
        <v>0</v>
      </c>
      <c r="R157" s="309">
        <f ca="1">+'R1 Opex Detail'!R157*R$1</f>
        <v>0</v>
      </c>
      <c r="S157" s="309">
        <f ca="1">+'R1 Opex Detail'!S157*S$1</f>
        <v>0</v>
      </c>
    </row>
    <row r="158" spans="1:19" s="736" customFormat="1" x14ac:dyDescent="0.2">
      <c r="A158" s="5"/>
      <c r="B158" s="249"/>
      <c r="C158" s="13" t="s">
        <v>498</v>
      </c>
      <c r="D158" s="311">
        <f>+'R1 Opex Detail'!D158</f>
        <v>0</v>
      </c>
      <c r="E158" s="309">
        <f>+'R1 Opex Detail'!E158</f>
        <v>0</v>
      </c>
      <c r="F158" s="309">
        <f>+'R1 Opex Detail'!F158</f>
        <v>0</v>
      </c>
      <c r="G158" s="309">
        <f>+'R1 Opex Detail'!G158</f>
        <v>0</v>
      </c>
      <c r="H158" s="309">
        <f>+'R1 Opex Detail'!H158</f>
        <v>0</v>
      </c>
      <c r="I158" s="309">
        <f>+'R1 Opex Detail'!I158</f>
        <v>0</v>
      </c>
      <c r="J158" s="309">
        <f>+'R1 Opex Detail'!J158</f>
        <v>0</v>
      </c>
      <c r="K158" s="805">
        <f>+'R1 Opex Detail'!K158</f>
        <v>0</v>
      </c>
      <c r="L158" s="311">
        <f ca="1">+'R1 Opex Detail'!L158*L$1</f>
        <v>0</v>
      </c>
      <c r="M158" s="805">
        <f ca="1">+'R1 Opex Detail'!M158*M$1</f>
        <v>0</v>
      </c>
      <c r="N158" s="311">
        <f ca="1">+'R1 Opex Detail'!N158*N$1</f>
        <v>0</v>
      </c>
      <c r="O158" s="309">
        <f ca="1">+'R1 Opex Detail'!O158*O$1</f>
        <v>0</v>
      </c>
      <c r="P158" s="309">
        <f ca="1">+'R1 Opex Detail'!P158*P$1</f>
        <v>0</v>
      </c>
      <c r="Q158" s="309">
        <f ca="1">+'R1 Opex Detail'!Q158*Q$1</f>
        <v>0</v>
      </c>
      <c r="R158" s="309">
        <f ca="1">+'R1 Opex Detail'!R158*R$1</f>
        <v>0</v>
      </c>
      <c r="S158" s="309">
        <f ca="1">+'R1 Opex Detail'!S158*S$1</f>
        <v>0</v>
      </c>
    </row>
    <row r="159" spans="1:19" x14ac:dyDescent="0.2">
      <c r="A159" s="5"/>
      <c r="B159" s="249"/>
      <c r="C159" s="13" t="s">
        <v>70</v>
      </c>
      <c r="D159" s="311">
        <f>+'R1 Opex Detail'!D159</f>
        <v>0</v>
      </c>
      <c r="E159" s="309">
        <f>+'R1 Opex Detail'!E159</f>
        <v>0</v>
      </c>
      <c r="F159" s="309">
        <f>+'R1 Opex Detail'!F159</f>
        <v>0</v>
      </c>
      <c r="G159" s="309">
        <f>+'R1 Opex Detail'!G159</f>
        <v>0</v>
      </c>
      <c r="H159" s="309">
        <f>+'R1 Opex Detail'!H159</f>
        <v>0</v>
      </c>
      <c r="I159" s="309">
        <f>+'R1 Opex Detail'!I159</f>
        <v>0</v>
      </c>
      <c r="J159" s="309">
        <f>+'R1 Opex Detail'!J159</f>
        <v>0</v>
      </c>
      <c r="K159" s="805">
        <f>+'R1 Opex Detail'!K159</f>
        <v>0</v>
      </c>
      <c r="L159" s="311">
        <f ca="1">+'R1 Opex Detail'!L159*L$1</f>
        <v>0</v>
      </c>
      <c r="M159" s="805">
        <f ca="1">+'R1 Opex Detail'!M159*M$1</f>
        <v>2.0588646828990043</v>
      </c>
      <c r="N159" s="311">
        <f ca="1">+'R1 Opex Detail'!N159*N$1</f>
        <v>2.0588646828990043</v>
      </c>
      <c r="O159" s="309">
        <f ca="1">+'R1 Opex Detail'!O159*O$1</f>
        <v>2.0864172173273561</v>
      </c>
      <c r="P159" s="309">
        <f ca="1">+'R1 Opex Detail'!P159*P$1</f>
        <v>2.1151897091210761</v>
      </c>
      <c r="Q159" s="309">
        <f ca="1">+'R1 Opex Detail'!Q159*Q$1</f>
        <v>2.1432108318328251</v>
      </c>
      <c r="R159" s="309">
        <f ca="1">+'R1 Opex Detail'!R159*R$1</f>
        <v>2.1699216383158624</v>
      </c>
      <c r="S159" s="309">
        <f ca="1">+'R1 Opex Detail'!S159*S$1</f>
        <v>2.1951457851609431</v>
      </c>
    </row>
    <row r="160" spans="1:19" x14ac:dyDescent="0.2">
      <c r="A160" s="5"/>
      <c r="B160" s="249"/>
      <c r="C160" s="12" t="s">
        <v>75</v>
      </c>
      <c r="D160" s="312">
        <f t="shared" ref="D160:S160" si="34">SUBTOTAL(9,D154:D159)</f>
        <v>0</v>
      </c>
      <c r="E160" s="310">
        <f t="shared" si="34"/>
        <v>0</v>
      </c>
      <c r="F160" s="310">
        <f t="shared" si="34"/>
        <v>0</v>
      </c>
      <c r="G160" s="310">
        <f t="shared" si="34"/>
        <v>0</v>
      </c>
      <c r="H160" s="310">
        <f t="shared" si="34"/>
        <v>0</v>
      </c>
      <c r="I160" s="310">
        <f t="shared" si="34"/>
        <v>0</v>
      </c>
      <c r="J160" s="310">
        <f t="shared" si="34"/>
        <v>0</v>
      </c>
      <c r="K160" s="510">
        <f t="shared" si="34"/>
        <v>0</v>
      </c>
      <c r="L160" s="312">
        <f t="shared" ref="L160" ca="1" si="35">SUBTOTAL(9,L154:L159)</f>
        <v>0</v>
      </c>
      <c r="M160" s="510">
        <f t="shared" ca="1" si="34"/>
        <v>2.0588646828990043</v>
      </c>
      <c r="N160" s="312">
        <f t="shared" ca="1" si="34"/>
        <v>2.0588646828990043</v>
      </c>
      <c r="O160" s="310">
        <f t="shared" ca="1" si="34"/>
        <v>2.0864172173273561</v>
      </c>
      <c r="P160" s="310">
        <f t="shared" ca="1" si="34"/>
        <v>2.1151897091210761</v>
      </c>
      <c r="Q160" s="310">
        <f t="shared" ca="1" si="34"/>
        <v>2.1432108318328251</v>
      </c>
      <c r="R160" s="310">
        <f t="shared" ca="1" si="34"/>
        <v>2.1699216383158624</v>
      </c>
      <c r="S160" s="310">
        <f t="shared" ca="1" si="34"/>
        <v>2.1951457851609431</v>
      </c>
    </row>
    <row r="161" spans="1:19" x14ac:dyDescent="0.2">
      <c r="A161" s="5"/>
      <c r="B161" s="249"/>
      <c r="C161" s="12"/>
      <c r="D161" s="262"/>
      <c r="E161" s="262"/>
      <c r="F161" s="262"/>
      <c r="G161" s="262"/>
      <c r="H161" s="262"/>
      <c r="I161" s="262"/>
      <c r="J161" s="262"/>
      <c r="K161" s="806"/>
      <c r="L161" s="262"/>
      <c r="M161" s="870"/>
      <c r="N161" s="262"/>
      <c r="O161" s="262"/>
      <c r="P161" s="262"/>
      <c r="Q161" s="262"/>
      <c r="R161" s="262"/>
      <c r="S161" s="262"/>
    </row>
    <row r="162" spans="1:19" x14ac:dyDescent="0.2">
      <c r="A162" s="5"/>
      <c r="B162" s="249" t="str">
        <f ca="1">+'I-4 History'!B160</f>
        <v>DA-18</v>
      </c>
      <c r="C162" s="14" t="str">
        <f ca="1">+'I-4 History'!C160</f>
        <v>Call Centre Charges</v>
      </c>
      <c r="D162" s="11"/>
      <c r="E162" s="11"/>
      <c r="F162" s="11"/>
      <c r="G162" s="11"/>
      <c r="H162" s="11"/>
      <c r="I162" s="11"/>
      <c r="J162" s="11"/>
      <c r="K162" s="504"/>
      <c r="L162" s="11"/>
      <c r="M162" s="871"/>
      <c r="N162" s="11"/>
      <c r="O162" s="11"/>
      <c r="P162" s="11"/>
      <c r="Q162" s="11"/>
      <c r="R162" s="11"/>
      <c r="S162" s="11"/>
    </row>
    <row r="163" spans="1:19" x14ac:dyDescent="0.2">
      <c r="B163" s="249"/>
      <c r="C163" s="13" t="s">
        <v>68</v>
      </c>
      <c r="D163" s="311">
        <f>+'R1 Opex Detail'!D163</f>
        <v>0</v>
      </c>
      <c r="E163" s="309">
        <f>+'R1 Opex Detail'!E163</f>
        <v>0</v>
      </c>
      <c r="F163" s="309">
        <f>+'R1 Opex Detail'!F163</f>
        <v>0</v>
      </c>
      <c r="G163" s="309">
        <f>+'R1 Opex Detail'!G163</f>
        <v>0</v>
      </c>
      <c r="H163" s="309">
        <f>+'R1 Opex Detail'!H163</f>
        <v>0</v>
      </c>
      <c r="I163" s="309">
        <f>+'R1 Opex Detail'!I163</f>
        <v>0</v>
      </c>
      <c r="J163" s="309">
        <f>+'R1 Opex Detail'!J163</f>
        <v>0</v>
      </c>
      <c r="K163" s="805">
        <f>+'R1 Opex Detail'!K163</f>
        <v>0</v>
      </c>
      <c r="L163" s="311">
        <f ca="1">+'R1 Opex Detail'!L163*L$1</f>
        <v>0</v>
      </c>
      <c r="M163" s="805">
        <f ca="1">+'R1 Opex Detail'!M163*M$1</f>
        <v>0</v>
      </c>
      <c r="N163" s="311">
        <f ca="1">+'R1 Opex Detail'!N163*N$1</f>
        <v>0</v>
      </c>
      <c r="O163" s="309">
        <f ca="1">+'R1 Opex Detail'!O163*O$1</f>
        <v>0</v>
      </c>
      <c r="P163" s="309">
        <f ca="1">+'R1 Opex Detail'!P163*P$1</f>
        <v>0</v>
      </c>
      <c r="Q163" s="309">
        <f ca="1">+'R1 Opex Detail'!Q163*Q$1</f>
        <v>0</v>
      </c>
      <c r="R163" s="309">
        <f ca="1">+'R1 Opex Detail'!R163*R$1</f>
        <v>0</v>
      </c>
      <c r="S163" s="309">
        <f ca="1">+'R1 Opex Detail'!S163*S$1</f>
        <v>0</v>
      </c>
    </row>
    <row r="164" spans="1:19" x14ac:dyDescent="0.2">
      <c r="B164" s="249"/>
      <c r="C164" s="13" t="s">
        <v>69</v>
      </c>
      <c r="D164" s="311">
        <f>+'R1 Opex Detail'!D164</f>
        <v>0</v>
      </c>
      <c r="E164" s="309">
        <f>+'R1 Opex Detail'!E164</f>
        <v>0</v>
      </c>
      <c r="F164" s="309">
        <f>+'R1 Opex Detail'!F164</f>
        <v>0</v>
      </c>
      <c r="G164" s="309">
        <f>+'R1 Opex Detail'!G164</f>
        <v>0</v>
      </c>
      <c r="H164" s="309">
        <f>+'R1 Opex Detail'!H164</f>
        <v>0</v>
      </c>
      <c r="I164" s="309">
        <f>+'R1 Opex Detail'!I164</f>
        <v>0</v>
      </c>
      <c r="J164" s="309">
        <f>+'R1 Opex Detail'!J164</f>
        <v>0</v>
      </c>
      <c r="K164" s="805">
        <f>+'R1 Opex Detail'!K164</f>
        <v>0</v>
      </c>
      <c r="L164" s="311">
        <f ca="1">+'R1 Opex Detail'!L164*L$1</f>
        <v>0</v>
      </c>
      <c r="M164" s="805">
        <f ca="1">+'R1 Opex Detail'!M164*M$1</f>
        <v>0</v>
      </c>
      <c r="N164" s="311">
        <f ca="1">+'R1 Opex Detail'!N164*N$1</f>
        <v>0</v>
      </c>
      <c r="O164" s="309">
        <f ca="1">+'R1 Opex Detail'!O164*O$1</f>
        <v>0</v>
      </c>
      <c r="P164" s="309">
        <f ca="1">+'R1 Opex Detail'!P164*P$1</f>
        <v>0</v>
      </c>
      <c r="Q164" s="309">
        <f ca="1">+'R1 Opex Detail'!Q164*Q$1</f>
        <v>0</v>
      </c>
      <c r="R164" s="309">
        <f ca="1">+'R1 Opex Detail'!R164*R$1</f>
        <v>0</v>
      </c>
      <c r="S164" s="309">
        <f ca="1">+'R1 Opex Detail'!S164*S$1</f>
        <v>0</v>
      </c>
    </row>
    <row r="165" spans="1:19" s="736" customFormat="1" x14ac:dyDescent="0.2">
      <c r="B165" s="249"/>
      <c r="C165" s="13" t="s">
        <v>546</v>
      </c>
      <c r="D165" s="311">
        <f>+'R1 Opex Detail'!D165</f>
        <v>0</v>
      </c>
      <c r="E165" s="309">
        <f>+'R1 Opex Detail'!E165</f>
        <v>0</v>
      </c>
      <c r="F165" s="309">
        <f>+'R1 Opex Detail'!F165</f>
        <v>0</v>
      </c>
      <c r="G165" s="309">
        <f>+'R1 Opex Detail'!G165</f>
        <v>0</v>
      </c>
      <c r="H165" s="309">
        <f>+'R1 Opex Detail'!H165</f>
        <v>0</v>
      </c>
      <c r="I165" s="309">
        <f>+'R1 Opex Detail'!I165</f>
        <v>0</v>
      </c>
      <c r="J165" s="309">
        <f>+'R1 Opex Detail'!J165</f>
        <v>0</v>
      </c>
      <c r="K165" s="805">
        <f>+'R1 Opex Detail'!K165</f>
        <v>0</v>
      </c>
      <c r="L165" s="311">
        <f ca="1">+'R1 Opex Detail'!L165*L$1</f>
        <v>0</v>
      </c>
      <c r="M165" s="805">
        <f ca="1">+'R1 Opex Detail'!M165*M$1</f>
        <v>0</v>
      </c>
      <c r="N165" s="311">
        <f ca="1">+'R1 Opex Detail'!N165*N$1</f>
        <v>0</v>
      </c>
      <c r="O165" s="309">
        <f ca="1">+'R1 Opex Detail'!O165*O$1</f>
        <v>0</v>
      </c>
      <c r="P165" s="309">
        <f ca="1">+'R1 Opex Detail'!P165*P$1</f>
        <v>0</v>
      </c>
      <c r="Q165" s="309">
        <f ca="1">+'R1 Opex Detail'!Q165*Q$1</f>
        <v>0</v>
      </c>
      <c r="R165" s="309">
        <f ca="1">+'R1 Opex Detail'!R165*R$1</f>
        <v>0</v>
      </c>
      <c r="S165" s="309">
        <f ca="1">+'R1 Opex Detail'!S165*S$1</f>
        <v>0</v>
      </c>
    </row>
    <row r="166" spans="1:19" x14ac:dyDescent="0.2">
      <c r="B166" s="249"/>
      <c r="C166" s="13" t="s">
        <v>547</v>
      </c>
      <c r="D166" s="311">
        <f>+'R1 Opex Detail'!D166</f>
        <v>0</v>
      </c>
      <c r="E166" s="309">
        <f>+'R1 Opex Detail'!E166</f>
        <v>0</v>
      </c>
      <c r="F166" s="309">
        <f>+'R1 Opex Detail'!F166</f>
        <v>0</v>
      </c>
      <c r="G166" s="309">
        <f>+'R1 Opex Detail'!G166</f>
        <v>0</v>
      </c>
      <c r="H166" s="309">
        <f>+'R1 Opex Detail'!H166</f>
        <v>0</v>
      </c>
      <c r="I166" s="309">
        <f>+'R1 Opex Detail'!I166</f>
        <v>0</v>
      </c>
      <c r="J166" s="309">
        <f>+'R1 Opex Detail'!J166</f>
        <v>0</v>
      </c>
      <c r="K166" s="805">
        <f>+'R1 Opex Detail'!K166</f>
        <v>0</v>
      </c>
      <c r="L166" s="311">
        <f ca="1">+'R1 Opex Detail'!L166*L$1</f>
        <v>0</v>
      </c>
      <c r="M166" s="805">
        <f ca="1">+'R1 Opex Detail'!M166*M$1</f>
        <v>0</v>
      </c>
      <c r="N166" s="311">
        <f ca="1">+'R1 Opex Detail'!N166*N$1</f>
        <v>0</v>
      </c>
      <c r="O166" s="309">
        <f ca="1">+'R1 Opex Detail'!O166*O$1</f>
        <v>0</v>
      </c>
      <c r="P166" s="309">
        <f ca="1">+'R1 Opex Detail'!P166*P$1</f>
        <v>0</v>
      </c>
      <c r="Q166" s="309">
        <f ca="1">+'R1 Opex Detail'!Q166*Q$1</f>
        <v>0</v>
      </c>
      <c r="R166" s="309">
        <f ca="1">+'R1 Opex Detail'!R166*R$1</f>
        <v>0</v>
      </c>
      <c r="S166" s="309">
        <f ca="1">+'R1 Opex Detail'!S166*S$1</f>
        <v>0</v>
      </c>
    </row>
    <row r="167" spans="1:19" s="736" customFormat="1" x14ac:dyDescent="0.2">
      <c r="B167" s="249"/>
      <c r="C167" s="13" t="s">
        <v>498</v>
      </c>
      <c r="D167" s="311">
        <f>+'R1 Opex Detail'!D167</f>
        <v>0</v>
      </c>
      <c r="E167" s="309">
        <f>+'R1 Opex Detail'!E167</f>
        <v>0</v>
      </c>
      <c r="F167" s="309">
        <f>+'R1 Opex Detail'!F167</f>
        <v>0</v>
      </c>
      <c r="G167" s="309">
        <f>+'R1 Opex Detail'!G167</f>
        <v>0</v>
      </c>
      <c r="H167" s="309">
        <f>+'R1 Opex Detail'!H167</f>
        <v>0</v>
      </c>
      <c r="I167" s="309">
        <f>+'R1 Opex Detail'!I167</f>
        <v>0</v>
      </c>
      <c r="J167" s="309">
        <f>+'R1 Opex Detail'!J167</f>
        <v>0</v>
      </c>
      <c r="K167" s="805">
        <f>+'R1 Opex Detail'!K167</f>
        <v>0</v>
      </c>
      <c r="L167" s="311">
        <f ca="1">+'R1 Opex Detail'!L167*L$1</f>
        <v>0</v>
      </c>
      <c r="M167" s="805">
        <f ca="1">+'R1 Opex Detail'!M167*M$1</f>
        <v>0</v>
      </c>
      <c r="N167" s="311">
        <f ca="1">+'R1 Opex Detail'!N167*N$1</f>
        <v>0</v>
      </c>
      <c r="O167" s="309">
        <f ca="1">+'R1 Opex Detail'!O167*O$1</f>
        <v>0</v>
      </c>
      <c r="P167" s="309">
        <f ca="1">+'R1 Opex Detail'!P167*P$1</f>
        <v>0</v>
      </c>
      <c r="Q167" s="309">
        <f ca="1">+'R1 Opex Detail'!Q167*Q$1</f>
        <v>0</v>
      </c>
      <c r="R167" s="309">
        <f ca="1">+'R1 Opex Detail'!R167*R$1</f>
        <v>0</v>
      </c>
      <c r="S167" s="309">
        <f ca="1">+'R1 Opex Detail'!S167*S$1</f>
        <v>0</v>
      </c>
    </row>
    <row r="168" spans="1:19" x14ac:dyDescent="0.2">
      <c r="B168" s="249"/>
      <c r="C168" s="13" t="s">
        <v>70</v>
      </c>
      <c r="D168" s="311">
        <f>+'R1 Opex Detail'!D168</f>
        <v>0</v>
      </c>
      <c r="E168" s="309">
        <f>+'R1 Opex Detail'!E168</f>
        <v>0</v>
      </c>
      <c r="F168" s="309">
        <f>+'R1 Opex Detail'!F168</f>
        <v>0</v>
      </c>
      <c r="G168" s="309">
        <f>+'R1 Opex Detail'!G168</f>
        <v>0</v>
      </c>
      <c r="H168" s="309">
        <f>+'R1 Opex Detail'!H168</f>
        <v>0</v>
      </c>
      <c r="I168" s="309">
        <f>+'R1 Opex Detail'!I168</f>
        <v>0</v>
      </c>
      <c r="J168" s="309">
        <f>+'R1 Opex Detail'!J168</f>
        <v>0</v>
      </c>
      <c r="K168" s="805">
        <f>+'R1 Opex Detail'!K168</f>
        <v>0</v>
      </c>
      <c r="L168" s="311">
        <f ca="1">+'R1 Opex Detail'!L168*L$1</f>
        <v>0</v>
      </c>
      <c r="M168" s="805">
        <f ca="1">+'R1 Opex Detail'!M168*M$1</f>
        <v>3.8512458209833103</v>
      </c>
      <c r="N168" s="311">
        <f ca="1">+'R1 Opex Detail'!N168*N$1</f>
        <v>3.8512458209833103</v>
      </c>
      <c r="O168" s="309">
        <f ca="1">+'R1 Opex Detail'!O168*O$1</f>
        <v>3.902784702560159</v>
      </c>
      <c r="P168" s="309">
        <f ca="1">+'R1 Opex Detail'!P168*P$1</f>
        <v>3.9566055970075849</v>
      </c>
      <c r="Q168" s="309">
        <f ca="1">+'R1 Opex Detail'!Q168*Q$1</f>
        <v>4.009021004702535</v>
      </c>
      <c r="R168" s="309">
        <f ca="1">+'R1 Opex Detail'!R168*R$1</f>
        <v>4.0589853771536877</v>
      </c>
      <c r="S168" s="309">
        <f ca="1">+'R1 Opex Detail'!S168*S$1</f>
        <v>4.1061688520716215</v>
      </c>
    </row>
    <row r="169" spans="1:19" x14ac:dyDescent="0.2">
      <c r="B169" s="249"/>
      <c r="C169" s="12" t="s">
        <v>75</v>
      </c>
      <c r="D169" s="312">
        <f t="shared" ref="D169:S169" si="36">SUBTOTAL(9,D163:D168)</f>
        <v>0</v>
      </c>
      <c r="E169" s="310">
        <f t="shared" si="36"/>
        <v>0</v>
      </c>
      <c r="F169" s="310">
        <f t="shared" si="36"/>
        <v>0</v>
      </c>
      <c r="G169" s="310">
        <f t="shared" si="36"/>
        <v>0</v>
      </c>
      <c r="H169" s="310">
        <f t="shared" si="36"/>
        <v>0</v>
      </c>
      <c r="I169" s="310">
        <f t="shared" si="36"/>
        <v>0</v>
      </c>
      <c r="J169" s="310">
        <f t="shared" si="36"/>
        <v>0</v>
      </c>
      <c r="K169" s="510">
        <f t="shared" si="36"/>
        <v>0</v>
      </c>
      <c r="L169" s="312">
        <f t="shared" ref="L169" ca="1" si="37">SUBTOTAL(9,L163:L168)</f>
        <v>0</v>
      </c>
      <c r="M169" s="510">
        <f t="shared" ca="1" si="36"/>
        <v>3.8512458209833103</v>
      </c>
      <c r="N169" s="312">
        <f t="shared" ca="1" si="36"/>
        <v>3.8512458209833103</v>
      </c>
      <c r="O169" s="310">
        <f t="shared" ca="1" si="36"/>
        <v>3.902784702560159</v>
      </c>
      <c r="P169" s="310">
        <f t="shared" ca="1" si="36"/>
        <v>3.9566055970075849</v>
      </c>
      <c r="Q169" s="310">
        <f t="shared" ca="1" si="36"/>
        <v>4.009021004702535</v>
      </c>
      <c r="R169" s="310">
        <f t="shared" ca="1" si="36"/>
        <v>4.0589853771536877</v>
      </c>
      <c r="S169" s="310">
        <f t="shared" ca="1" si="36"/>
        <v>4.1061688520716215</v>
      </c>
    </row>
    <row r="170" spans="1:19" x14ac:dyDescent="0.2">
      <c r="B170" s="249"/>
      <c r="C170" s="12"/>
      <c r="D170" s="262"/>
      <c r="E170" s="262"/>
      <c r="F170" s="262"/>
      <c r="G170" s="262"/>
      <c r="H170" s="262"/>
      <c r="I170" s="262"/>
      <c r="J170" s="262"/>
      <c r="K170" s="806"/>
      <c r="L170" s="262"/>
      <c r="M170" s="870"/>
      <c r="N170" s="262"/>
      <c r="O170" s="262"/>
      <c r="P170" s="262"/>
      <c r="Q170" s="262"/>
      <c r="R170" s="262"/>
      <c r="S170" s="262"/>
    </row>
    <row r="171" spans="1:19" x14ac:dyDescent="0.2">
      <c r="A171" s="5"/>
      <c r="B171" s="249" t="str">
        <f ca="1">+'I-4 History'!B169</f>
        <v>DA-19</v>
      </c>
      <c r="C171" s="14" t="str">
        <f ca="1">+'I-4 History'!C169</f>
        <v>Customer Billing (formerly FRC)</v>
      </c>
      <c r="D171" s="11"/>
      <c r="E171" s="11"/>
      <c r="F171" s="11"/>
      <c r="G171" s="11"/>
      <c r="H171" s="11"/>
      <c r="I171" s="11"/>
      <c r="J171" s="11"/>
      <c r="K171" s="504"/>
      <c r="L171" s="11"/>
      <c r="M171" s="871"/>
      <c r="N171" s="11"/>
      <c r="O171" s="11"/>
      <c r="P171" s="11"/>
      <c r="Q171" s="11"/>
      <c r="R171" s="11"/>
      <c r="S171" s="11"/>
    </row>
    <row r="172" spans="1:19" x14ac:dyDescent="0.2">
      <c r="A172" s="5"/>
      <c r="B172" s="249"/>
      <c r="C172" s="13" t="s">
        <v>68</v>
      </c>
      <c r="D172" s="311">
        <f>+'R1 Opex Detail'!D172</f>
        <v>0</v>
      </c>
      <c r="E172" s="309">
        <f>+'R1 Opex Detail'!E172</f>
        <v>0</v>
      </c>
      <c r="F172" s="309">
        <f>+'R1 Opex Detail'!F172</f>
        <v>0</v>
      </c>
      <c r="G172" s="309">
        <f>+'R1 Opex Detail'!G172</f>
        <v>0</v>
      </c>
      <c r="H172" s="309">
        <f>+'R1 Opex Detail'!H172</f>
        <v>0</v>
      </c>
      <c r="I172" s="309">
        <f>+'R1 Opex Detail'!I172</f>
        <v>0</v>
      </c>
      <c r="J172" s="309">
        <f>+'R1 Opex Detail'!J172</f>
        <v>0</v>
      </c>
      <c r="K172" s="805">
        <f>+'R1 Opex Detail'!K172</f>
        <v>0</v>
      </c>
      <c r="L172" s="311">
        <f ca="1">+'R1 Opex Detail'!L172*L$1</f>
        <v>0</v>
      </c>
      <c r="M172" s="805">
        <f ca="1">+'R1 Opex Detail'!M172*M$1</f>
        <v>0</v>
      </c>
      <c r="N172" s="311">
        <f ca="1">+'R1 Opex Detail'!N172*N$1</f>
        <v>0</v>
      </c>
      <c r="O172" s="309">
        <f ca="1">+'R1 Opex Detail'!O172*O$1</f>
        <v>0</v>
      </c>
      <c r="P172" s="309">
        <f ca="1">+'R1 Opex Detail'!P172*P$1</f>
        <v>0</v>
      </c>
      <c r="Q172" s="309">
        <f ca="1">+'R1 Opex Detail'!Q172*Q$1</f>
        <v>0</v>
      </c>
      <c r="R172" s="309">
        <f ca="1">+'R1 Opex Detail'!R172*R$1</f>
        <v>0</v>
      </c>
      <c r="S172" s="309">
        <f ca="1">+'R1 Opex Detail'!S172*S$1</f>
        <v>0</v>
      </c>
    </row>
    <row r="173" spans="1:19" x14ac:dyDescent="0.2">
      <c r="A173" s="5"/>
      <c r="B173" s="249"/>
      <c r="C173" s="13" t="s">
        <v>69</v>
      </c>
      <c r="D173" s="311">
        <f>+'R1 Opex Detail'!D173</f>
        <v>0</v>
      </c>
      <c r="E173" s="309">
        <f>+'R1 Opex Detail'!E173</f>
        <v>0</v>
      </c>
      <c r="F173" s="309">
        <f>+'R1 Opex Detail'!F173</f>
        <v>0</v>
      </c>
      <c r="G173" s="309">
        <f>+'R1 Opex Detail'!G173</f>
        <v>0</v>
      </c>
      <c r="H173" s="309">
        <f>+'R1 Opex Detail'!H173</f>
        <v>0</v>
      </c>
      <c r="I173" s="309">
        <f>+'R1 Opex Detail'!I173</f>
        <v>0</v>
      </c>
      <c r="J173" s="309">
        <f>+'R1 Opex Detail'!J173</f>
        <v>0</v>
      </c>
      <c r="K173" s="805">
        <f>+'R1 Opex Detail'!K173</f>
        <v>0</v>
      </c>
      <c r="L173" s="311">
        <f ca="1">+'R1 Opex Detail'!L173*L$1</f>
        <v>0</v>
      </c>
      <c r="M173" s="805">
        <f ca="1">+'R1 Opex Detail'!M173*M$1</f>
        <v>0</v>
      </c>
      <c r="N173" s="311">
        <f ca="1">+'R1 Opex Detail'!N173*N$1</f>
        <v>0</v>
      </c>
      <c r="O173" s="309">
        <f ca="1">+'R1 Opex Detail'!O173*O$1</f>
        <v>0</v>
      </c>
      <c r="P173" s="309">
        <f ca="1">+'R1 Opex Detail'!P173*P$1</f>
        <v>0</v>
      </c>
      <c r="Q173" s="309">
        <f ca="1">+'R1 Opex Detail'!Q173*Q$1</f>
        <v>0</v>
      </c>
      <c r="R173" s="309">
        <f ca="1">+'R1 Opex Detail'!R173*R$1</f>
        <v>0</v>
      </c>
      <c r="S173" s="309">
        <f ca="1">+'R1 Opex Detail'!S173*S$1</f>
        <v>0</v>
      </c>
    </row>
    <row r="174" spans="1:19" s="736" customFormat="1" x14ac:dyDescent="0.2">
      <c r="A174" s="5"/>
      <c r="B174" s="249"/>
      <c r="C174" s="13" t="s">
        <v>546</v>
      </c>
      <c r="D174" s="311">
        <f>+'R1 Opex Detail'!D174</f>
        <v>0</v>
      </c>
      <c r="E174" s="309">
        <f>+'R1 Opex Detail'!E174</f>
        <v>0</v>
      </c>
      <c r="F174" s="309">
        <f>+'R1 Opex Detail'!F174</f>
        <v>0</v>
      </c>
      <c r="G174" s="309">
        <f>+'R1 Opex Detail'!G174</f>
        <v>0</v>
      </c>
      <c r="H174" s="309">
        <f>+'R1 Opex Detail'!H174</f>
        <v>0</v>
      </c>
      <c r="I174" s="309">
        <f>+'R1 Opex Detail'!I174</f>
        <v>0</v>
      </c>
      <c r="J174" s="309">
        <f>+'R1 Opex Detail'!J174</f>
        <v>0</v>
      </c>
      <c r="K174" s="805">
        <f>+'R1 Opex Detail'!K174</f>
        <v>0</v>
      </c>
      <c r="L174" s="311">
        <f ca="1">+'R1 Opex Detail'!L174*L$1</f>
        <v>0</v>
      </c>
      <c r="M174" s="805">
        <f ca="1">+'R1 Opex Detail'!M174*M$1</f>
        <v>0</v>
      </c>
      <c r="N174" s="311">
        <f ca="1">+'R1 Opex Detail'!N174*N$1</f>
        <v>0</v>
      </c>
      <c r="O174" s="309">
        <f ca="1">+'R1 Opex Detail'!O174*O$1</f>
        <v>0</v>
      </c>
      <c r="P174" s="309">
        <f ca="1">+'R1 Opex Detail'!P174*P$1</f>
        <v>0</v>
      </c>
      <c r="Q174" s="309">
        <f ca="1">+'R1 Opex Detail'!Q174*Q$1</f>
        <v>0</v>
      </c>
      <c r="R174" s="309">
        <f ca="1">+'R1 Opex Detail'!R174*R$1</f>
        <v>0</v>
      </c>
      <c r="S174" s="309">
        <f ca="1">+'R1 Opex Detail'!S174*S$1</f>
        <v>0</v>
      </c>
    </row>
    <row r="175" spans="1:19" x14ac:dyDescent="0.2">
      <c r="A175" s="5"/>
      <c r="B175" s="249"/>
      <c r="C175" s="13" t="s">
        <v>547</v>
      </c>
      <c r="D175" s="311">
        <f>+'R1 Opex Detail'!D175</f>
        <v>0</v>
      </c>
      <c r="E175" s="309">
        <f>+'R1 Opex Detail'!E175</f>
        <v>0</v>
      </c>
      <c r="F175" s="309">
        <f>+'R1 Opex Detail'!F175</f>
        <v>0</v>
      </c>
      <c r="G175" s="309">
        <f>+'R1 Opex Detail'!G175</f>
        <v>0</v>
      </c>
      <c r="H175" s="309">
        <f>+'R1 Opex Detail'!H175</f>
        <v>0</v>
      </c>
      <c r="I175" s="309">
        <f>+'R1 Opex Detail'!I175</f>
        <v>0</v>
      </c>
      <c r="J175" s="309">
        <f>+'R1 Opex Detail'!J175</f>
        <v>0</v>
      </c>
      <c r="K175" s="805">
        <f>+'R1 Opex Detail'!K175</f>
        <v>0</v>
      </c>
      <c r="L175" s="311">
        <f ca="1">+'R1 Opex Detail'!L175*L$1</f>
        <v>0</v>
      </c>
      <c r="M175" s="805">
        <f ca="1">+'R1 Opex Detail'!M175*M$1</f>
        <v>0</v>
      </c>
      <c r="N175" s="311">
        <f ca="1">+'R1 Opex Detail'!N175*N$1</f>
        <v>0</v>
      </c>
      <c r="O175" s="309">
        <f ca="1">+'R1 Opex Detail'!O175*O$1</f>
        <v>0</v>
      </c>
      <c r="P175" s="309">
        <f ca="1">+'R1 Opex Detail'!P175*P$1</f>
        <v>0</v>
      </c>
      <c r="Q175" s="309">
        <f ca="1">+'R1 Opex Detail'!Q175*Q$1</f>
        <v>0</v>
      </c>
      <c r="R175" s="309">
        <f ca="1">+'R1 Opex Detail'!R175*R$1</f>
        <v>0</v>
      </c>
      <c r="S175" s="309">
        <f ca="1">+'R1 Opex Detail'!S175*S$1</f>
        <v>0</v>
      </c>
    </row>
    <row r="176" spans="1:19" s="736" customFormat="1" x14ac:dyDescent="0.2">
      <c r="A176" s="5"/>
      <c r="B176" s="249"/>
      <c r="C176" s="13" t="s">
        <v>498</v>
      </c>
      <c r="D176" s="311">
        <f>+'R1 Opex Detail'!D176</f>
        <v>0</v>
      </c>
      <c r="E176" s="309">
        <f>+'R1 Opex Detail'!E176</f>
        <v>0</v>
      </c>
      <c r="F176" s="309">
        <f>+'R1 Opex Detail'!F176</f>
        <v>0</v>
      </c>
      <c r="G176" s="309">
        <f>+'R1 Opex Detail'!G176</f>
        <v>0</v>
      </c>
      <c r="H176" s="309">
        <f>+'R1 Opex Detail'!H176</f>
        <v>0</v>
      </c>
      <c r="I176" s="309">
        <f>+'R1 Opex Detail'!I176</f>
        <v>0</v>
      </c>
      <c r="J176" s="309">
        <f>+'R1 Opex Detail'!J176</f>
        <v>0</v>
      </c>
      <c r="K176" s="805">
        <f>+'R1 Opex Detail'!K176</f>
        <v>0</v>
      </c>
      <c r="L176" s="311">
        <f ca="1">+'R1 Opex Detail'!L176*L$1</f>
        <v>0</v>
      </c>
      <c r="M176" s="805">
        <f ca="1">+'R1 Opex Detail'!M176*M$1</f>
        <v>0</v>
      </c>
      <c r="N176" s="311">
        <f ca="1">+'R1 Opex Detail'!N176*N$1</f>
        <v>0</v>
      </c>
      <c r="O176" s="309">
        <f ca="1">+'R1 Opex Detail'!O176*O$1</f>
        <v>0</v>
      </c>
      <c r="P176" s="309">
        <f ca="1">+'R1 Opex Detail'!P176*P$1</f>
        <v>0</v>
      </c>
      <c r="Q176" s="309">
        <f ca="1">+'R1 Opex Detail'!Q176*Q$1</f>
        <v>0</v>
      </c>
      <c r="R176" s="309">
        <f ca="1">+'R1 Opex Detail'!R176*R$1</f>
        <v>0</v>
      </c>
      <c r="S176" s="309">
        <f ca="1">+'R1 Opex Detail'!S176*S$1</f>
        <v>0</v>
      </c>
    </row>
    <row r="177" spans="1:19" x14ac:dyDescent="0.2">
      <c r="A177" s="5"/>
      <c r="B177" s="249"/>
      <c r="C177" s="13" t="s">
        <v>70</v>
      </c>
      <c r="D177" s="311">
        <f>+'R1 Opex Detail'!D177</f>
        <v>0</v>
      </c>
      <c r="E177" s="309">
        <f>+'R1 Opex Detail'!E177</f>
        <v>0</v>
      </c>
      <c r="F177" s="309">
        <f>+'R1 Opex Detail'!F177</f>
        <v>0</v>
      </c>
      <c r="G177" s="309">
        <f>+'R1 Opex Detail'!G177</f>
        <v>0</v>
      </c>
      <c r="H177" s="309">
        <f>+'R1 Opex Detail'!H177</f>
        <v>0</v>
      </c>
      <c r="I177" s="309">
        <f>+'R1 Opex Detail'!I177</f>
        <v>0</v>
      </c>
      <c r="J177" s="309">
        <f>+'R1 Opex Detail'!J177</f>
        <v>0</v>
      </c>
      <c r="K177" s="805">
        <f>+'R1 Opex Detail'!K177</f>
        <v>0</v>
      </c>
      <c r="L177" s="311">
        <f ca="1">+'R1 Opex Detail'!L177*L$1</f>
        <v>0</v>
      </c>
      <c r="M177" s="805">
        <f ca="1">+'R1 Opex Detail'!M177*M$1</f>
        <v>16.44643255902438</v>
      </c>
      <c r="N177" s="311">
        <f ca="1">+'R1 Opex Detail'!N177*N$1</f>
        <v>16.44643255902438</v>
      </c>
      <c r="O177" s="309">
        <f ca="1">+'R1 Opex Detail'!O177*O$1</f>
        <v>16.666525167863554</v>
      </c>
      <c r="P177" s="309">
        <f ca="1">+'R1 Opex Detail'!P177*P$1</f>
        <v>16.896362927368077</v>
      </c>
      <c r="Q177" s="309">
        <f ca="1">+'R1 Opex Detail'!Q177*Q$1</f>
        <v>17.120198669821061</v>
      </c>
      <c r="R177" s="309">
        <f ca="1">+'R1 Opex Detail'!R177*R$1</f>
        <v>17.333567465288411</v>
      </c>
      <c r="S177" s="309">
        <f ca="1">+'R1 Opex Detail'!S177*S$1</f>
        <v>17.535060663647819</v>
      </c>
    </row>
    <row r="178" spans="1:19" x14ac:dyDescent="0.2">
      <c r="A178" s="5"/>
      <c r="B178" s="249"/>
      <c r="C178" s="12" t="s">
        <v>75</v>
      </c>
      <c r="D178" s="312">
        <f t="shared" ref="D178:S178" si="38">SUBTOTAL(9,D172:D177)</f>
        <v>0</v>
      </c>
      <c r="E178" s="310">
        <f t="shared" si="38"/>
        <v>0</v>
      </c>
      <c r="F178" s="310">
        <f t="shared" si="38"/>
        <v>0</v>
      </c>
      <c r="G178" s="310">
        <f t="shared" si="38"/>
        <v>0</v>
      </c>
      <c r="H178" s="310">
        <f t="shared" si="38"/>
        <v>0</v>
      </c>
      <c r="I178" s="310">
        <f t="shared" si="38"/>
        <v>0</v>
      </c>
      <c r="J178" s="310">
        <f t="shared" si="38"/>
        <v>0</v>
      </c>
      <c r="K178" s="510">
        <f t="shared" si="38"/>
        <v>0</v>
      </c>
      <c r="L178" s="312">
        <f t="shared" ref="L178" ca="1" si="39">SUBTOTAL(9,L172:L177)</f>
        <v>0</v>
      </c>
      <c r="M178" s="510">
        <f t="shared" ca="1" si="38"/>
        <v>16.44643255902438</v>
      </c>
      <c r="N178" s="312">
        <f t="shared" ca="1" si="38"/>
        <v>16.44643255902438</v>
      </c>
      <c r="O178" s="310">
        <f t="shared" ca="1" si="38"/>
        <v>16.666525167863554</v>
      </c>
      <c r="P178" s="310">
        <f t="shared" ca="1" si="38"/>
        <v>16.896362927368077</v>
      </c>
      <c r="Q178" s="310">
        <f t="shared" ca="1" si="38"/>
        <v>17.120198669821061</v>
      </c>
      <c r="R178" s="310">
        <f t="shared" ca="1" si="38"/>
        <v>17.333567465288411</v>
      </c>
      <c r="S178" s="310">
        <f t="shared" ca="1" si="38"/>
        <v>17.535060663647819</v>
      </c>
    </row>
    <row r="179" spans="1:19" x14ac:dyDescent="0.2">
      <c r="A179" s="5"/>
      <c r="B179" s="249"/>
      <c r="C179" s="12"/>
      <c r="D179" s="262"/>
      <c r="E179" s="262"/>
      <c r="F179" s="262"/>
      <c r="G179" s="262"/>
      <c r="H179" s="262"/>
      <c r="I179" s="262"/>
      <c r="J179" s="262"/>
      <c r="K179" s="806"/>
      <c r="L179" s="262"/>
      <c r="M179" s="870"/>
      <c r="N179" s="262"/>
      <c r="O179" s="262"/>
      <c r="P179" s="262"/>
      <c r="Q179" s="262"/>
      <c r="R179" s="262"/>
      <c r="S179" s="262"/>
    </row>
    <row r="180" spans="1:19" x14ac:dyDescent="0.2">
      <c r="A180" s="5"/>
      <c r="B180" s="249" t="str">
        <f ca="1">+'I-4 History'!B178</f>
        <v>DA-20</v>
      </c>
      <c r="C180" s="14" t="str">
        <f ca="1">+'I-4 History'!C178</f>
        <v>N/A</v>
      </c>
      <c r="D180" s="11"/>
      <c r="E180" s="11"/>
      <c r="F180" s="11"/>
      <c r="G180" s="11"/>
      <c r="H180" s="11"/>
      <c r="I180" s="11"/>
      <c r="J180" s="11"/>
      <c r="K180" s="504"/>
      <c r="L180" s="11"/>
      <c r="M180" s="871"/>
      <c r="N180" s="11"/>
      <c r="O180" s="11"/>
      <c r="P180" s="11"/>
      <c r="Q180" s="11"/>
      <c r="R180" s="11"/>
      <c r="S180" s="11"/>
    </row>
    <row r="181" spans="1:19" x14ac:dyDescent="0.2">
      <c r="A181" s="5"/>
      <c r="B181" s="249"/>
      <c r="C181" s="13" t="s">
        <v>68</v>
      </c>
      <c r="D181" s="311">
        <f>+'R1 Opex Detail'!D181</f>
        <v>0</v>
      </c>
      <c r="E181" s="309">
        <f>+'R1 Opex Detail'!E181</f>
        <v>0</v>
      </c>
      <c r="F181" s="309">
        <f>+'R1 Opex Detail'!F181</f>
        <v>0</v>
      </c>
      <c r="G181" s="309">
        <f>+'R1 Opex Detail'!G181</f>
        <v>0</v>
      </c>
      <c r="H181" s="309">
        <f>+'R1 Opex Detail'!H181</f>
        <v>0</v>
      </c>
      <c r="I181" s="309">
        <f>+'R1 Opex Detail'!I181</f>
        <v>0</v>
      </c>
      <c r="J181" s="309">
        <f>+'R1 Opex Detail'!J181</f>
        <v>0</v>
      </c>
      <c r="K181" s="805">
        <f>+'R1 Opex Detail'!K181</f>
        <v>0</v>
      </c>
      <c r="L181" s="311">
        <f ca="1">+'R1 Opex Detail'!L181*L$1</f>
        <v>0</v>
      </c>
      <c r="M181" s="805">
        <f ca="1">+'R1 Opex Detail'!M181*M$1</f>
        <v>0</v>
      </c>
      <c r="N181" s="311">
        <f ca="1">+'R1 Opex Detail'!N181*N$1</f>
        <v>0</v>
      </c>
      <c r="O181" s="309">
        <f ca="1">+'R1 Opex Detail'!O181*O$1</f>
        <v>0</v>
      </c>
      <c r="P181" s="309">
        <f ca="1">+'R1 Opex Detail'!P181*P$1</f>
        <v>0</v>
      </c>
      <c r="Q181" s="309">
        <f ca="1">+'R1 Opex Detail'!Q181*Q$1</f>
        <v>0</v>
      </c>
      <c r="R181" s="309">
        <f ca="1">+'R1 Opex Detail'!R181*R$1</f>
        <v>0</v>
      </c>
      <c r="S181" s="309">
        <f ca="1">+'R1 Opex Detail'!S181*S$1</f>
        <v>0</v>
      </c>
    </row>
    <row r="182" spans="1:19" x14ac:dyDescent="0.2">
      <c r="A182" s="5"/>
      <c r="B182" s="249"/>
      <c r="C182" s="13" t="s">
        <v>69</v>
      </c>
      <c r="D182" s="311">
        <f>+'R1 Opex Detail'!D182</f>
        <v>0</v>
      </c>
      <c r="E182" s="309">
        <f>+'R1 Opex Detail'!E182</f>
        <v>0</v>
      </c>
      <c r="F182" s="309">
        <f>+'R1 Opex Detail'!F182</f>
        <v>0</v>
      </c>
      <c r="G182" s="309">
        <f>+'R1 Opex Detail'!G182</f>
        <v>0</v>
      </c>
      <c r="H182" s="309">
        <f>+'R1 Opex Detail'!H182</f>
        <v>0</v>
      </c>
      <c r="I182" s="309">
        <f>+'R1 Opex Detail'!I182</f>
        <v>0</v>
      </c>
      <c r="J182" s="309">
        <f>+'R1 Opex Detail'!J182</f>
        <v>0</v>
      </c>
      <c r="K182" s="805">
        <f>+'R1 Opex Detail'!K182</f>
        <v>0</v>
      </c>
      <c r="L182" s="311">
        <f ca="1">+'R1 Opex Detail'!L182*L$1</f>
        <v>0</v>
      </c>
      <c r="M182" s="805">
        <f ca="1">+'R1 Opex Detail'!M182*M$1</f>
        <v>0</v>
      </c>
      <c r="N182" s="311">
        <f ca="1">+'R1 Opex Detail'!N182*N$1</f>
        <v>0</v>
      </c>
      <c r="O182" s="309">
        <f ca="1">+'R1 Opex Detail'!O182*O$1</f>
        <v>0</v>
      </c>
      <c r="P182" s="309">
        <f ca="1">+'R1 Opex Detail'!P182*P$1</f>
        <v>0</v>
      </c>
      <c r="Q182" s="309">
        <f ca="1">+'R1 Opex Detail'!Q182*Q$1</f>
        <v>0</v>
      </c>
      <c r="R182" s="309">
        <f ca="1">+'R1 Opex Detail'!R182*R$1</f>
        <v>0</v>
      </c>
      <c r="S182" s="309">
        <f ca="1">+'R1 Opex Detail'!S182*S$1</f>
        <v>0</v>
      </c>
    </row>
    <row r="183" spans="1:19" s="736" customFormat="1" x14ac:dyDescent="0.2">
      <c r="A183" s="5"/>
      <c r="B183" s="249"/>
      <c r="C183" s="13" t="s">
        <v>546</v>
      </c>
      <c r="D183" s="311">
        <f>+'R1 Opex Detail'!D183</f>
        <v>0</v>
      </c>
      <c r="E183" s="309">
        <f>+'R1 Opex Detail'!E183</f>
        <v>0</v>
      </c>
      <c r="F183" s="309">
        <f>+'R1 Opex Detail'!F183</f>
        <v>0</v>
      </c>
      <c r="G183" s="309">
        <f>+'R1 Opex Detail'!G183</f>
        <v>0</v>
      </c>
      <c r="H183" s="309">
        <f>+'R1 Opex Detail'!H183</f>
        <v>0</v>
      </c>
      <c r="I183" s="309">
        <f>+'R1 Opex Detail'!I183</f>
        <v>0</v>
      </c>
      <c r="J183" s="309">
        <f>+'R1 Opex Detail'!J183</f>
        <v>0</v>
      </c>
      <c r="K183" s="805">
        <f>+'R1 Opex Detail'!K183</f>
        <v>0</v>
      </c>
      <c r="L183" s="311">
        <f ca="1">+'R1 Opex Detail'!L183*L$1</f>
        <v>0</v>
      </c>
      <c r="M183" s="805">
        <f ca="1">+'R1 Opex Detail'!M183*M$1</f>
        <v>0</v>
      </c>
      <c r="N183" s="311">
        <f ca="1">+'R1 Opex Detail'!N183*N$1</f>
        <v>0</v>
      </c>
      <c r="O183" s="309">
        <f ca="1">+'R1 Opex Detail'!O183*O$1</f>
        <v>0</v>
      </c>
      <c r="P183" s="309">
        <f ca="1">+'R1 Opex Detail'!P183*P$1</f>
        <v>0</v>
      </c>
      <c r="Q183" s="309">
        <f ca="1">+'R1 Opex Detail'!Q183*Q$1</f>
        <v>0</v>
      </c>
      <c r="R183" s="309">
        <f ca="1">+'R1 Opex Detail'!R183*R$1</f>
        <v>0</v>
      </c>
      <c r="S183" s="309">
        <f ca="1">+'R1 Opex Detail'!S183*S$1</f>
        <v>0</v>
      </c>
    </row>
    <row r="184" spans="1:19" x14ac:dyDescent="0.2">
      <c r="A184" s="5"/>
      <c r="B184" s="249"/>
      <c r="C184" s="13" t="s">
        <v>547</v>
      </c>
      <c r="D184" s="311">
        <f>+'R1 Opex Detail'!D184</f>
        <v>0</v>
      </c>
      <c r="E184" s="309">
        <f>+'R1 Opex Detail'!E184</f>
        <v>0</v>
      </c>
      <c r="F184" s="309">
        <f>+'R1 Opex Detail'!F184</f>
        <v>0</v>
      </c>
      <c r="G184" s="309">
        <f>+'R1 Opex Detail'!G184</f>
        <v>0</v>
      </c>
      <c r="H184" s="309">
        <f>+'R1 Opex Detail'!H184</f>
        <v>0</v>
      </c>
      <c r="I184" s="309">
        <f>+'R1 Opex Detail'!I184</f>
        <v>0</v>
      </c>
      <c r="J184" s="309">
        <f>+'R1 Opex Detail'!J184</f>
        <v>0</v>
      </c>
      <c r="K184" s="805">
        <f>+'R1 Opex Detail'!K184</f>
        <v>0</v>
      </c>
      <c r="L184" s="311">
        <f ca="1">+'R1 Opex Detail'!L184*L$1</f>
        <v>0</v>
      </c>
      <c r="M184" s="805">
        <f ca="1">+'R1 Opex Detail'!M184*M$1</f>
        <v>0</v>
      </c>
      <c r="N184" s="311">
        <f ca="1">+'R1 Opex Detail'!N184*N$1</f>
        <v>0</v>
      </c>
      <c r="O184" s="309">
        <f ca="1">+'R1 Opex Detail'!O184*O$1</f>
        <v>0</v>
      </c>
      <c r="P184" s="309">
        <f ca="1">+'R1 Opex Detail'!P184*P$1</f>
        <v>0</v>
      </c>
      <c r="Q184" s="309">
        <f ca="1">+'R1 Opex Detail'!Q184*Q$1</f>
        <v>0</v>
      </c>
      <c r="R184" s="309">
        <f ca="1">+'R1 Opex Detail'!R184*R$1</f>
        <v>0</v>
      </c>
      <c r="S184" s="309">
        <f ca="1">+'R1 Opex Detail'!S184*S$1</f>
        <v>0</v>
      </c>
    </row>
    <row r="185" spans="1:19" s="736" customFormat="1" x14ac:dyDescent="0.2">
      <c r="A185" s="5"/>
      <c r="B185" s="249"/>
      <c r="C185" s="13" t="s">
        <v>498</v>
      </c>
      <c r="D185" s="311">
        <f>+'R1 Opex Detail'!D185</f>
        <v>0</v>
      </c>
      <c r="E185" s="309">
        <f>+'R1 Opex Detail'!E185</f>
        <v>0</v>
      </c>
      <c r="F185" s="309">
        <f>+'R1 Opex Detail'!F185</f>
        <v>0</v>
      </c>
      <c r="G185" s="309">
        <f>+'R1 Opex Detail'!G185</f>
        <v>0</v>
      </c>
      <c r="H185" s="309">
        <f>+'R1 Opex Detail'!H185</f>
        <v>0</v>
      </c>
      <c r="I185" s="309">
        <f>+'R1 Opex Detail'!I185</f>
        <v>0</v>
      </c>
      <c r="J185" s="309">
        <f>+'R1 Opex Detail'!J185</f>
        <v>0</v>
      </c>
      <c r="K185" s="805">
        <f>+'R1 Opex Detail'!K185</f>
        <v>0</v>
      </c>
      <c r="L185" s="311">
        <f ca="1">+'R1 Opex Detail'!L185*L$1</f>
        <v>0</v>
      </c>
      <c r="M185" s="805">
        <f ca="1">+'R1 Opex Detail'!M185*M$1</f>
        <v>0</v>
      </c>
      <c r="N185" s="311">
        <f ca="1">+'R1 Opex Detail'!N185*N$1</f>
        <v>0</v>
      </c>
      <c r="O185" s="309">
        <f ca="1">+'R1 Opex Detail'!O185*O$1</f>
        <v>0</v>
      </c>
      <c r="P185" s="309">
        <f ca="1">+'R1 Opex Detail'!P185*P$1</f>
        <v>0</v>
      </c>
      <c r="Q185" s="309">
        <f ca="1">+'R1 Opex Detail'!Q185*Q$1</f>
        <v>0</v>
      </c>
      <c r="R185" s="309">
        <f ca="1">+'R1 Opex Detail'!R185*R$1</f>
        <v>0</v>
      </c>
      <c r="S185" s="309">
        <f ca="1">+'R1 Opex Detail'!S185*S$1</f>
        <v>0</v>
      </c>
    </row>
    <row r="186" spans="1:19" x14ac:dyDescent="0.2">
      <c r="A186" s="5"/>
      <c r="B186" s="249"/>
      <c r="C186" s="13" t="s">
        <v>70</v>
      </c>
      <c r="D186" s="311">
        <f>+'R1 Opex Detail'!D186</f>
        <v>0</v>
      </c>
      <c r="E186" s="309">
        <f>+'R1 Opex Detail'!E186</f>
        <v>0</v>
      </c>
      <c r="F186" s="309">
        <f>+'R1 Opex Detail'!F186</f>
        <v>0</v>
      </c>
      <c r="G186" s="309">
        <f>+'R1 Opex Detail'!G186</f>
        <v>0</v>
      </c>
      <c r="H186" s="309">
        <f>+'R1 Opex Detail'!H186</f>
        <v>0</v>
      </c>
      <c r="I186" s="309">
        <f>+'R1 Opex Detail'!I186</f>
        <v>0</v>
      </c>
      <c r="J186" s="309">
        <f>+'R1 Opex Detail'!J186</f>
        <v>0</v>
      </c>
      <c r="K186" s="805">
        <f>+'R1 Opex Detail'!K186</f>
        <v>0</v>
      </c>
      <c r="L186" s="311">
        <f ca="1">+'R1 Opex Detail'!L186*L$1</f>
        <v>0</v>
      </c>
      <c r="M186" s="805">
        <f ca="1">+'R1 Opex Detail'!M186*M$1</f>
        <v>0</v>
      </c>
      <c r="N186" s="311">
        <f ca="1">+'R1 Opex Detail'!N186*N$1</f>
        <v>0</v>
      </c>
      <c r="O186" s="309">
        <f ca="1">+'R1 Opex Detail'!O186*O$1</f>
        <v>0</v>
      </c>
      <c r="P186" s="309">
        <f ca="1">+'R1 Opex Detail'!P186*P$1</f>
        <v>0</v>
      </c>
      <c r="Q186" s="309">
        <f ca="1">+'R1 Opex Detail'!Q186*Q$1</f>
        <v>0</v>
      </c>
      <c r="R186" s="309">
        <f ca="1">+'R1 Opex Detail'!R186*R$1</f>
        <v>0</v>
      </c>
      <c r="S186" s="309">
        <f ca="1">+'R1 Opex Detail'!S186*S$1</f>
        <v>0</v>
      </c>
    </row>
    <row r="187" spans="1:19" x14ac:dyDescent="0.2">
      <c r="A187" s="5"/>
      <c r="B187" s="249"/>
      <c r="C187" s="12" t="s">
        <v>75</v>
      </c>
      <c r="D187" s="312">
        <f t="shared" ref="D187:S187" si="40">SUBTOTAL(9,D181:D186)</f>
        <v>0</v>
      </c>
      <c r="E187" s="310">
        <f t="shared" si="40"/>
        <v>0</v>
      </c>
      <c r="F187" s="310">
        <f t="shared" si="40"/>
        <v>0</v>
      </c>
      <c r="G187" s="310">
        <f t="shared" si="40"/>
        <v>0</v>
      </c>
      <c r="H187" s="310">
        <f t="shared" si="40"/>
        <v>0</v>
      </c>
      <c r="I187" s="310">
        <f t="shared" si="40"/>
        <v>0</v>
      </c>
      <c r="J187" s="310">
        <f t="shared" si="40"/>
        <v>0</v>
      </c>
      <c r="K187" s="510">
        <f t="shared" si="40"/>
        <v>0</v>
      </c>
      <c r="L187" s="312">
        <f t="shared" ref="L187" ca="1" si="41">SUBTOTAL(9,L181:L186)</f>
        <v>0</v>
      </c>
      <c r="M187" s="510">
        <f t="shared" ca="1" si="40"/>
        <v>0</v>
      </c>
      <c r="N187" s="312">
        <f t="shared" ca="1" si="40"/>
        <v>0</v>
      </c>
      <c r="O187" s="310">
        <f t="shared" ca="1" si="40"/>
        <v>0</v>
      </c>
      <c r="P187" s="310">
        <f t="shared" ca="1" si="40"/>
        <v>0</v>
      </c>
      <c r="Q187" s="310">
        <f t="shared" ca="1" si="40"/>
        <v>0</v>
      </c>
      <c r="R187" s="310">
        <f t="shared" ca="1" si="40"/>
        <v>0</v>
      </c>
      <c r="S187" s="310">
        <f t="shared" ca="1" si="40"/>
        <v>0</v>
      </c>
    </row>
    <row r="188" spans="1:19" x14ac:dyDescent="0.2">
      <c r="A188" s="5"/>
      <c r="B188" s="249"/>
      <c r="C188" s="12"/>
      <c r="D188" s="262"/>
      <c r="E188" s="262"/>
      <c r="F188" s="262"/>
      <c r="G188" s="262"/>
      <c r="H188" s="262"/>
      <c r="I188" s="262"/>
      <c r="J188" s="262"/>
      <c r="K188" s="806"/>
      <c r="L188" s="262"/>
      <c r="M188" s="870"/>
      <c r="N188" s="262"/>
      <c r="O188" s="262"/>
      <c r="P188" s="262"/>
      <c r="Q188" s="262"/>
      <c r="R188" s="262"/>
      <c r="S188" s="262"/>
    </row>
    <row r="189" spans="1:19" x14ac:dyDescent="0.2">
      <c r="A189" s="5"/>
      <c r="B189" s="249" t="str">
        <f ca="1">+'I-4 History'!B187</f>
        <v>DA-21</v>
      </c>
      <c r="C189" s="14" t="str">
        <f ca="1">+'I-4 History'!C187</f>
        <v>N/A</v>
      </c>
      <c r="D189" s="11"/>
      <c r="E189" s="11"/>
      <c r="F189" s="11"/>
      <c r="G189" s="11"/>
      <c r="H189" s="11"/>
      <c r="I189" s="11"/>
      <c r="J189" s="11"/>
      <c r="K189" s="504"/>
      <c r="L189" s="11"/>
      <c r="M189" s="871"/>
      <c r="N189" s="11"/>
      <c r="O189" s="11"/>
      <c r="P189" s="11"/>
      <c r="Q189" s="11"/>
      <c r="R189" s="11"/>
      <c r="S189" s="11"/>
    </row>
    <row r="190" spans="1:19" x14ac:dyDescent="0.2">
      <c r="A190" s="5"/>
      <c r="B190" s="249"/>
      <c r="C190" s="13" t="s">
        <v>68</v>
      </c>
      <c r="D190" s="311">
        <f>+'R1 Opex Detail'!D190</f>
        <v>0</v>
      </c>
      <c r="E190" s="309">
        <f>+'R1 Opex Detail'!E190</f>
        <v>0</v>
      </c>
      <c r="F190" s="309">
        <f>+'R1 Opex Detail'!F190</f>
        <v>0</v>
      </c>
      <c r="G190" s="309">
        <f>+'R1 Opex Detail'!G190</f>
        <v>0</v>
      </c>
      <c r="H190" s="309">
        <f>+'R1 Opex Detail'!H190</f>
        <v>0</v>
      </c>
      <c r="I190" s="309">
        <f>+'R1 Opex Detail'!I190</f>
        <v>0</v>
      </c>
      <c r="J190" s="309">
        <f>+'R1 Opex Detail'!J190</f>
        <v>0</v>
      </c>
      <c r="K190" s="805">
        <f>+'R1 Opex Detail'!K190</f>
        <v>0</v>
      </c>
      <c r="L190" s="311">
        <f ca="1">+'R1 Opex Detail'!L190*L$1</f>
        <v>0</v>
      </c>
      <c r="M190" s="805">
        <f ca="1">+'R1 Opex Detail'!M190*M$1</f>
        <v>0</v>
      </c>
      <c r="N190" s="311">
        <f ca="1">+'R1 Opex Detail'!N190*N$1</f>
        <v>0</v>
      </c>
      <c r="O190" s="309">
        <f ca="1">+'R1 Opex Detail'!O190*O$1</f>
        <v>0</v>
      </c>
      <c r="P190" s="309">
        <f ca="1">+'R1 Opex Detail'!P190*P$1</f>
        <v>0</v>
      </c>
      <c r="Q190" s="309">
        <f ca="1">+'R1 Opex Detail'!Q190*Q$1</f>
        <v>0</v>
      </c>
      <c r="R190" s="309">
        <f ca="1">+'R1 Opex Detail'!R190*R$1</f>
        <v>0</v>
      </c>
      <c r="S190" s="309">
        <f ca="1">+'R1 Opex Detail'!S190*S$1</f>
        <v>0</v>
      </c>
    </row>
    <row r="191" spans="1:19" x14ac:dyDescent="0.2">
      <c r="A191" s="5"/>
      <c r="B191" s="249"/>
      <c r="C191" s="13" t="s">
        <v>69</v>
      </c>
      <c r="D191" s="311">
        <f>+'R1 Opex Detail'!D191</f>
        <v>0</v>
      </c>
      <c r="E191" s="309">
        <f>+'R1 Opex Detail'!E191</f>
        <v>0</v>
      </c>
      <c r="F191" s="309">
        <f>+'R1 Opex Detail'!F191</f>
        <v>0</v>
      </c>
      <c r="G191" s="309">
        <f>+'R1 Opex Detail'!G191</f>
        <v>0</v>
      </c>
      <c r="H191" s="309">
        <f>+'R1 Opex Detail'!H191</f>
        <v>0</v>
      </c>
      <c r="I191" s="309">
        <f>+'R1 Opex Detail'!I191</f>
        <v>0</v>
      </c>
      <c r="J191" s="309">
        <f>+'R1 Opex Detail'!J191</f>
        <v>0</v>
      </c>
      <c r="K191" s="805">
        <f>+'R1 Opex Detail'!K191</f>
        <v>0</v>
      </c>
      <c r="L191" s="311">
        <f ca="1">+'R1 Opex Detail'!L191*L$1</f>
        <v>0</v>
      </c>
      <c r="M191" s="805">
        <f ca="1">+'R1 Opex Detail'!M191*M$1</f>
        <v>0</v>
      </c>
      <c r="N191" s="311">
        <f ca="1">+'R1 Opex Detail'!N191*N$1</f>
        <v>0</v>
      </c>
      <c r="O191" s="309">
        <f ca="1">+'R1 Opex Detail'!O191*O$1</f>
        <v>0</v>
      </c>
      <c r="P191" s="309">
        <f ca="1">+'R1 Opex Detail'!P191*P$1</f>
        <v>0</v>
      </c>
      <c r="Q191" s="309">
        <f ca="1">+'R1 Opex Detail'!Q191*Q$1</f>
        <v>0</v>
      </c>
      <c r="R191" s="309">
        <f ca="1">+'R1 Opex Detail'!R191*R$1</f>
        <v>0</v>
      </c>
      <c r="S191" s="309">
        <f ca="1">+'R1 Opex Detail'!S191*S$1</f>
        <v>0</v>
      </c>
    </row>
    <row r="192" spans="1:19" s="736" customFormat="1" x14ac:dyDescent="0.2">
      <c r="A192" s="5"/>
      <c r="B192" s="249"/>
      <c r="C192" s="13" t="s">
        <v>546</v>
      </c>
      <c r="D192" s="311">
        <f>+'R1 Opex Detail'!D192</f>
        <v>0</v>
      </c>
      <c r="E192" s="309">
        <f>+'R1 Opex Detail'!E192</f>
        <v>0</v>
      </c>
      <c r="F192" s="309">
        <f>+'R1 Opex Detail'!F192</f>
        <v>0</v>
      </c>
      <c r="G192" s="309">
        <f>+'R1 Opex Detail'!G192</f>
        <v>0</v>
      </c>
      <c r="H192" s="309">
        <f>+'R1 Opex Detail'!H192</f>
        <v>0</v>
      </c>
      <c r="I192" s="309">
        <f>+'R1 Opex Detail'!I192</f>
        <v>0</v>
      </c>
      <c r="J192" s="309">
        <f>+'R1 Opex Detail'!J192</f>
        <v>0</v>
      </c>
      <c r="K192" s="805">
        <f>+'R1 Opex Detail'!K192</f>
        <v>0</v>
      </c>
      <c r="L192" s="311">
        <f ca="1">+'R1 Opex Detail'!L192*L$1</f>
        <v>0</v>
      </c>
      <c r="M192" s="805">
        <f ca="1">+'R1 Opex Detail'!M192*M$1</f>
        <v>0</v>
      </c>
      <c r="N192" s="311">
        <f ca="1">+'R1 Opex Detail'!N192*N$1</f>
        <v>0</v>
      </c>
      <c r="O192" s="309">
        <f ca="1">+'R1 Opex Detail'!O192*O$1</f>
        <v>0</v>
      </c>
      <c r="P192" s="309">
        <f ca="1">+'R1 Opex Detail'!P192*P$1</f>
        <v>0</v>
      </c>
      <c r="Q192" s="309">
        <f ca="1">+'R1 Opex Detail'!Q192*Q$1</f>
        <v>0</v>
      </c>
      <c r="R192" s="309">
        <f ca="1">+'R1 Opex Detail'!R192*R$1</f>
        <v>0</v>
      </c>
      <c r="S192" s="309">
        <f ca="1">+'R1 Opex Detail'!S192*S$1</f>
        <v>0</v>
      </c>
    </row>
    <row r="193" spans="1:19" x14ac:dyDescent="0.2">
      <c r="A193" s="5"/>
      <c r="B193" s="249"/>
      <c r="C193" s="13" t="s">
        <v>547</v>
      </c>
      <c r="D193" s="311">
        <f>+'R1 Opex Detail'!D193</f>
        <v>0</v>
      </c>
      <c r="E193" s="309">
        <f>+'R1 Opex Detail'!E193</f>
        <v>0</v>
      </c>
      <c r="F193" s="309">
        <f>+'R1 Opex Detail'!F193</f>
        <v>0</v>
      </c>
      <c r="G193" s="309">
        <f>+'R1 Opex Detail'!G193</f>
        <v>0</v>
      </c>
      <c r="H193" s="309">
        <f>+'R1 Opex Detail'!H193</f>
        <v>0</v>
      </c>
      <c r="I193" s="309">
        <f>+'R1 Opex Detail'!I193</f>
        <v>0</v>
      </c>
      <c r="J193" s="309">
        <f>+'R1 Opex Detail'!J193</f>
        <v>0</v>
      </c>
      <c r="K193" s="805">
        <f>+'R1 Opex Detail'!K193</f>
        <v>0</v>
      </c>
      <c r="L193" s="311">
        <f ca="1">+'R1 Opex Detail'!L193*L$1</f>
        <v>0</v>
      </c>
      <c r="M193" s="805">
        <f ca="1">+'R1 Opex Detail'!M193*M$1</f>
        <v>0</v>
      </c>
      <c r="N193" s="311">
        <f ca="1">+'R1 Opex Detail'!N193*N$1</f>
        <v>0</v>
      </c>
      <c r="O193" s="309">
        <f ca="1">+'R1 Opex Detail'!O193*O$1</f>
        <v>0</v>
      </c>
      <c r="P193" s="309">
        <f ca="1">+'R1 Opex Detail'!P193*P$1</f>
        <v>0</v>
      </c>
      <c r="Q193" s="309">
        <f ca="1">+'R1 Opex Detail'!Q193*Q$1</f>
        <v>0</v>
      </c>
      <c r="R193" s="309">
        <f ca="1">+'R1 Opex Detail'!R193*R$1</f>
        <v>0</v>
      </c>
      <c r="S193" s="309">
        <f ca="1">+'R1 Opex Detail'!S193*S$1</f>
        <v>0</v>
      </c>
    </row>
    <row r="194" spans="1:19" s="736" customFormat="1" x14ac:dyDescent="0.2">
      <c r="A194" s="5"/>
      <c r="B194" s="249"/>
      <c r="C194" s="13" t="s">
        <v>498</v>
      </c>
      <c r="D194" s="311">
        <f>+'R1 Opex Detail'!D194</f>
        <v>0</v>
      </c>
      <c r="E194" s="309">
        <f>+'R1 Opex Detail'!E194</f>
        <v>0</v>
      </c>
      <c r="F194" s="309">
        <f>+'R1 Opex Detail'!F194</f>
        <v>0</v>
      </c>
      <c r="G194" s="309">
        <f>+'R1 Opex Detail'!G194</f>
        <v>0</v>
      </c>
      <c r="H194" s="309">
        <f>+'R1 Opex Detail'!H194</f>
        <v>0</v>
      </c>
      <c r="I194" s="309">
        <f>+'R1 Opex Detail'!I194</f>
        <v>0</v>
      </c>
      <c r="J194" s="309">
        <f>+'R1 Opex Detail'!J194</f>
        <v>0</v>
      </c>
      <c r="K194" s="805">
        <f>+'R1 Opex Detail'!K194</f>
        <v>0</v>
      </c>
      <c r="L194" s="311">
        <f ca="1">+'R1 Opex Detail'!L194*L$1</f>
        <v>0</v>
      </c>
      <c r="M194" s="805">
        <f ca="1">+'R1 Opex Detail'!M194*M$1</f>
        <v>0</v>
      </c>
      <c r="N194" s="311">
        <f ca="1">+'R1 Opex Detail'!N194*N$1</f>
        <v>0</v>
      </c>
      <c r="O194" s="309">
        <f ca="1">+'R1 Opex Detail'!O194*O$1</f>
        <v>0</v>
      </c>
      <c r="P194" s="309">
        <f ca="1">+'R1 Opex Detail'!P194*P$1</f>
        <v>0</v>
      </c>
      <c r="Q194" s="309">
        <f ca="1">+'R1 Opex Detail'!Q194*Q$1</f>
        <v>0</v>
      </c>
      <c r="R194" s="309">
        <f ca="1">+'R1 Opex Detail'!R194*R$1</f>
        <v>0</v>
      </c>
      <c r="S194" s="309">
        <f ca="1">+'R1 Opex Detail'!S194*S$1</f>
        <v>0</v>
      </c>
    </row>
    <row r="195" spans="1:19" x14ac:dyDescent="0.2">
      <c r="A195" s="5"/>
      <c r="B195" s="249"/>
      <c r="C195" s="13" t="s">
        <v>70</v>
      </c>
      <c r="D195" s="311">
        <f>+'R1 Opex Detail'!D195</f>
        <v>0</v>
      </c>
      <c r="E195" s="309">
        <f>+'R1 Opex Detail'!E195</f>
        <v>0</v>
      </c>
      <c r="F195" s="309">
        <f>+'R1 Opex Detail'!F195</f>
        <v>0</v>
      </c>
      <c r="G195" s="309">
        <f>+'R1 Opex Detail'!G195</f>
        <v>0</v>
      </c>
      <c r="H195" s="309">
        <f>+'R1 Opex Detail'!H195</f>
        <v>0</v>
      </c>
      <c r="I195" s="309">
        <f>+'R1 Opex Detail'!I195</f>
        <v>0</v>
      </c>
      <c r="J195" s="309">
        <f>+'R1 Opex Detail'!J195</f>
        <v>0</v>
      </c>
      <c r="K195" s="805">
        <f>+'R1 Opex Detail'!K195</f>
        <v>0</v>
      </c>
      <c r="L195" s="311">
        <f ca="1">+'R1 Opex Detail'!L195*L$1</f>
        <v>0</v>
      </c>
      <c r="M195" s="805">
        <f ca="1">+'R1 Opex Detail'!M195*M$1</f>
        <v>0</v>
      </c>
      <c r="N195" s="311">
        <f ca="1">+'R1 Opex Detail'!N195*N$1</f>
        <v>0</v>
      </c>
      <c r="O195" s="309">
        <f ca="1">+'R1 Opex Detail'!O195*O$1</f>
        <v>0</v>
      </c>
      <c r="P195" s="309">
        <f ca="1">+'R1 Opex Detail'!P195*P$1</f>
        <v>0</v>
      </c>
      <c r="Q195" s="309">
        <f ca="1">+'R1 Opex Detail'!Q195*Q$1</f>
        <v>0</v>
      </c>
      <c r="R195" s="309">
        <f ca="1">+'R1 Opex Detail'!R195*R$1</f>
        <v>0</v>
      </c>
      <c r="S195" s="309">
        <f ca="1">+'R1 Opex Detail'!S195*S$1</f>
        <v>0</v>
      </c>
    </row>
    <row r="196" spans="1:19" x14ac:dyDescent="0.2">
      <c r="A196" s="5"/>
      <c r="B196" s="249"/>
      <c r="C196" s="12" t="s">
        <v>75</v>
      </c>
      <c r="D196" s="312">
        <f t="shared" ref="D196:S196" si="42">SUBTOTAL(9,D190:D195)</f>
        <v>0</v>
      </c>
      <c r="E196" s="310">
        <f t="shared" si="42"/>
        <v>0</v>
      </c>
      <c r="F196" s="310">
        <f t="shared" si="42"/>
        <v>0</v>
      </c>
      <c r="G196" s="310">
        <f t="shared" si="42"/>
        <v>0</v>
      </c>
      <c r="H196" s="310">
        <f t="shared" si="42"/>
        <v>0</v>
      </c>
      <c r="I196" s="310">
        <f t="shared" si="42"/>
        <v>0</v>
      </c>
      <c r="J196" s="310">
        <f t="shared" si="42"/>
        <v>0</v>
      </c>
      <c r="K196" s="510">
        <f t="shared" si="42"/>
        <v>0</v>
      </c>
      <c r="L196" s="312">
        <f t="shared" ref="L196" ca="1" si="43">SUBTOTAL(9,L190:L195)</f>
        <v>0</v>
      </c>
      <c r="M196" s="510">
        <f t="shared" ca="1" si="42"/>
        <v>0</v>
      </c>
      <c r="N196" s="312">
        <f t="shared" ca="1" si="42"/>
        <v>0</v>
      </c>
      <c r="O196" s="310">
        <f t="shared" ca="1" si="42"/>
        <v>0</v>
      </c>
      <c r="P196" s="310">
        <f t="shared" ca="1" si="42"/>
        <v>0</v>
      </c>
      <c r="Q196" s="310">
        <f t="shared" ca="1" si="42"/>
        <v>0</v>
      </c>
      <c r="R196" s="310">
        <f t="shared" ca="1" si="42"/>
        <v>0</v>
      </c>
      <c r="S196" s="310">
        <f t="shared" ca="1" si="42"/>
        <v>0</v>
      </c>
    </row>
    <row r="197" spans="1:19" x14ac:dyDescent="0.2">
      <c r="A197" s="5"/>
      <c r="B197" s="249"/>
      <c r="C197" s="12"/>
      <c r="D197" s="262"/>
      <c r="E197" s="262"/>
      <c r="F197" s="262"/>
      <c r="G197" s="262"/>
      <c r="H197" s="262"/>
      <c r="I197" s="262"/>
      <c r="J197" s="262"/>
      <c r="K197" s="806"/>
      <c r="L197" s="262"/>
      <c r="M197" s="870"/>
      <c r="N197" s="262"/>
      <c r="O197" s="262"/>
      <c r="P197" s="262"/>
      <c r="Q197" s="262"/>
      <c r="R197" s="262"/>
      <c r="S197" s="262"/>
    </row>
    <row r="198" spans="1:19" x14ac:dyDescent="0.2">
      <c r="A198" s="5"/>
      <c r="B198" s="249" t="str">
        <f ca="1">+'I-4 History'!B196</f>
        <v>DA-22</v>
      </c>
      <c r="C198" s="14" t="str">
        <f ca="1">+'I-4 History'!C196</f>
        <v>N/A</v>
      </c>
      <c r="D198" s="11"/>
      <c r="E198" s="11"/>
      <c r="F198" s="11"/>
      <c r="G198" s="11"/>
      <c r="H198" s="11"/>
      <c r="I198" s="11"/>
      <c r="J198" s="11"/>
      <c r="K198" s="504"/>
      <c r="L198" s="11"/>
      <c r="M198" s="871"/>
      <c r="N198" s="11"/>
      <c r="O198" s="11"/>
      <c r="P198" s="11"/>
      <c r="Q198" s="11"/>
      <c r="R198" s="11"/>
      <c r="S198" s="11"/>
    </row>
    <row r="199" spans="1:19" x14ac:dyDescent="0.2">
      <c r="A199" s="5"/>
      <c r="B199" s="249"/>
      <c r="C199" s="13" t="s">
        <v>68</v>
      </c>
      <c r="D199" s="311">
        <f>+'R1 Opex Detail'!D199</f>
        <v>0</v>
      </c>
      <c r="E199" s="309">
        <f>+'R1 Opex Detail'!E199</f>
        <v>0</v>
      </c>
      <c r="F199" s="309">
        <f>+'R1 Opex Detail'!F199</f>
        <v>0</v>
      </c>
      <c r="G199" s="309">
        <f>+'R1 Opex Detail'!G199</f>
        <v>0</v>
      </c>
      <c r="H199" s="309">
        <f>+'R1 Opex Detail'!H199</f>
        <v>0</v>
      </c>
      <c r="I199" s="309">
        <f>+'R1 Opex Detail'!I199</f>
        <v>0</v>
      </c>
      <c r="J199" s="309">
        <f>+'R1 Opex Detail'!J199</f>
        <v>0</v>
      </c>
      <c r="K199" s="805">
        <f>+'R1 Opex Detail'!K199</f>
        <v>0</v>
      </c>
      <c r="L199" s="311">
        <f ca="1">+'R1 Opex Detail'!L199*L$1</f>
        <v>0</v>
      </c>
      <c r="M199" s="805">
        <f ca="1">+'R1 Opex Detail'!M199*M$1</f>
        <v>0</v>
      </c>
      <c r="N199" s="311">
        <f ca="1">+'R1 Opex Detail'!N199*N$1</f>
        <v>0</v>
      </c>
      <c r="O199" s="309">
        <f ca="1">+'R1 Opex Detail'!O199*O$1</f>
        <v>0</v>
      </c>
      <c r="P199" s="309">
        <f ca="1">+'R1 Opex Detail'!P199*P$1</f>
        <v>0</v>
      </c>
      <c r="Q199" s="309">
        <f ca="1">+'R1 Opex Detail'!Q199*Q$1</f>
        <v>0</v>
      </c>
      <c r="R199" s="309">
        <f ca="1">+'R1 Opex Detail'!R199*R$1</f>
        <v>0</v>
      </c>
      <c r="S199" s="309">
        <f ca="1">+'R1 Opex Detail'!S199*S$1</f>
        <v>0</v>
      </c>
    </row>
    <row r="200" spans="1:19" x14ac:dyDescent="0.2">
      <c r="A200" s="5"/>
      <c r="B200" s="249"/>
      <c r="C200" s="13" t="s">
        <v>69</v>
      </c>
      <c r="D200" s="311">
        <f>+'R1 Opex Detail'!D200</f>
        <v>0</v>
      </c>
      <c r="E200" s="309">
        <f>+'R1 Opex Detail'!E200</f>
        <v>0</v>
      </c>
      <c r="F200" s="309">
        <f>+'R1 Opex Detail'!F200</f>
        <v>0</v>
      </c>
      <c r="G200" s="309">
        <f>+'R1 Opex Detail'!G200</f>
        <v>0</v>
      </c>
      <c r="H200" s="309">
        <f>+'R1 Opex Detail'!H200</f>
        <v>0</v>
      </c>
      <c r="I200" s="309">
        <f>+'R1 Opex Detail'!I200</f>
        <v>0</v>
      </c>
      <c r="J200" s="309">
        <f>+'R1 Opex Detail'!J200</f>
        <v>0</v>
      </c>
      <c r="K200" s="805">
        <f>+'R1 Opex Detail'!K200</f>
        <v>0</v>
      </c>
      <c r="L200" s="311">
        <f ca="1">+'R1 Opex Detail'!L200*L$1</f>
        <v>0</v>
      </c>
      <c r="M200" s="805">
        <f ca="1">+'R1 Opex Detail'!M200*M$1</f>
        <v>0</v>
      </c>
      <c r="N200" s="311">
        <f ca="1">+'R1 Opex Detail'!N200*N$1</f>
        <v>0</v>
      </c>
      <c r="O200" s="309">
        <f ca="1">+'R1 Opex Detail'!O200*O$1</f>
        <v>0</v>
      </c>
      <c r="P200" s="309">
        <f ca="1">+'R1 Opex Detail'!P200*P$1</f>
        <v>0</v>
      </c>
      <c r="Q200" s="309">
        <f ca="1">+'R1 Opex Detail'!Q200*Q$1</f>
        <v>0</v>
      </c>
      <c r="R200" s="309">
        <f ca="1">+'R1 Opex Detail'!R200*R$1</f>
        <v>0</v>
      </c>
      <c r="S200" s="309">
        <f ca="1">+'R1 Opex Detail'!S200*S$1</f>
        <v>0</v>
      </c>
    </row>
    <row r="201" spans="1:19" s="736" customFormat="1" x14ac:dyDescent="0.2">
      <c r="A201" s="5"/>
      <c r="B201" s="249"/>
      <c r="C201" s="13" t="s">
        <v>546</v>
      </c>
      <c r="D201" s="311">
        <f>+'R1 Opex Detail'!D201</f>
        <v>0</v>
      </c>
      <c r="E201" s="309">
        <f>+'R1 Opex Detail'!E201</f>
        <v>0</v>
      </c>
      <c r="F201" s="309">
        <f>+'R1 Opex Detail'!F201</f>
        <v>0</v>
      </c>
      <c r="G201" s="309">
        <f>+'R1 Opex Detail'!G201</f>
        <v>0</v>
      </c>
      <c r="H201" s="309">
        <f>+'R1 Opex Detail'!H201</f>
        <v>0</v>
      </c>
      <c r="I201" s="309">
        <f>+'R1 Opex Detail'!I201</f>
        <v>0</v>
      </c>
      <c r="J201" s="309">
        <f>+'R1 Opex Detail'!J201</f>
        <v>0</v>
      </c>
      <c r="K201" s="805">
        <f>+'R1 Opex Detail'!K201</f>
        <v>0</v>
      </c>
      <c r="L201" s="311">
        <f ca="1">+'R1 Opex Detail'!L201*L$1</f>
        <v>0</v>
      </c>
      <c r="M201" s="805">
        <f ca="1">+'R1 Opex Detail'!M201*M$1</f>
        <v>0</v>
      </c>
      <c r="N201" s="311">
        <f ca="1">+'R1 Opex Detail'!N201*N$1</f>
        <v>0</v>
      </c>
      <c r="O201" s="309">
        <f ca="1">+'R1 Opex Detail'!O201*O$1</f>
        <v>0</v>
      </c>
      <c r="P201" s="309">
        <f ca="1">+'R1 Opex Detail'!P201*P$1</f>
        <v>0</v>
      </c>
      <c r="Q201" s="309">
        <f ca="1">+'R1 Opex Detail'!Q201*Q$1</f>
        <v>0</v>
      </c>
      <c r="R201" s="309">
        <f ca="1">+'R1 Opex Detail'!R201*R$1</f>
        <v>0</v>
      </c>
      <c r="S201" s="309">
        <f ca="1">+'R1 Opex Detail'!S201*S$1</f>
        <v>0</v>
      </c>
    </row>
    <row r="202" spans="1:19" x14ac:dyDescent="0.2">
      <c r="A202" s="5"/>
      <c r="B202" s="249"/>
      <c r="C202" s="13" t="s">
        <v>547</v>
      </c>
      <c r="D202" s="311">
        <f>+'R1 Opex Detail'!D202</f>
        <v>0</v>
      </c>
      <c r="E202" s="309">
        <f>+'R1 Opex Detail'!E202</f>
        <v>0</v>
      </c>
      <c r="F202" s="309">
        <f>+'R1 Opex Detail'!F202</f>
        <v>0</v>
      </c>
      <c r="G202" s="309">
        <f>+'R1 Opex Detail'!G202</f>
        <v>0</v>
      </c>
      <c r="H202" s="309">
        <f>+'R1 Opex Detail'!H202</f>
        <v>0</v>
      </c>
      <c r="I202" s="309">
        <f>+'R1 Opex Detail'!I202</f>
        <v>0</v>
      </c>
      <c r="J202" s="309">
        <f>+'R1 Opex Detail'!J202</f>
        <v>0</v>
      </c>
      <c r="K202" s="805">
        <f>+'R1 Opex Detail'!K202</f>
        <v>0</v>
      </c>
      <c r="L202" s="311">
        <f ca="1">+'R1 Opex Detail'!L202*L$1</f>
        <v>0</v>
      </c>
      <c r="M202" s="805">
        <f ca="1">+'R1 Opex Detail'!M202*M$1</f>
        <v>0</v>
      </c>
      <c r="N202" s="311">
        <f ca="1">+'R1 Opex Detail'!N202*N$1</f>
        <v>0</v>
      </c>
      <c r="O202" s="309">
        <f ca="1">+'R1 Opex Detail'!O202*O$1</f>
        <v>0</v>
      </c>
      <c r="P202" s="309">
        <f ca="1">+'R1 Opex Detail'!P202*P$1</f>
        <v>0</v>
      </c>
      <c r="Q202" s="309">
        <f ca="1">+'R1 Opex Detail'!Q202*Q$1</f>
        <v>0</v>
      </c>
      <c r="R202" s="309">
        <f ca="1">+'R1 Opex Detail'!R202*R$1</f>
        <v>0</v>
      </c>
      <c r="S202" s="309">
        <f ca="1">+'R1 Opex Detail'!S202*S$1</f>
        <v>0</v>
      </c>
    </row>
    <row r="203" spans="1:19" s="736" customFormat="1" x14ac:dyDescent="0.2">
      <c r="A203" s="5"/>
      <c r="B203" s="249"/>
      <c r="C203" s="13" t="s">
        <v>498</v>
      </c>
      <c r="D203" s="311">
        <f>+'R1 Opex Detail'!D203</f>
        <v>0</v>
      </c>
      <c r="E203" s="309">
        <f>+'R1 Opex Detail'!E203</f>
        <v>0</v>
      </c>
      <c r="F203" s="309">
        <f>+'R1 Opex Detail'!F203</f>
        <v>0</v>
      </c>
      <c r="G203" s="309">
        <f>+'R1 Opex Detail'!G203</f>
        <v>0</v>
      </c>
      <c r="H203" s="309">
        <f>+'R1 Opex Detail'!H203</f>
        <v>0</v>
      </c>
      <c r="I203" s="309">
        <f>+'R1 Opex Detail'!I203</f>
        <v>0</v>
      </c>
      <c r="J203" s="309">
        <f>+'R1 Opex Detail'!J203</f>
        <v>0</v>
      </c>
      <c r="K203" s="805">
        <f>+'R1 Opex Detail'!K203</f>
        <v>0</v>
      </c>
      <c r="L203" s="311">
        <f ca="1">+'R1 Opex Detail'!L203*L$1</f>
        <v>0</v>
      </c>
      <c r="M203" s="805">
        <f ca="1">+'R1 Opex Detail'!M203*M$1</f>
        <v>0</v>
      </c>
      <c r="N203" s="311">
        <f ca="1">+'R1 Opex Detail'!N203*N$1</f>
        <v>0</v>
      </c>
      <c r="O203" s="309">
        <f ca="1">+'R1 Opex Detail'!O203*O$1</f>
        <v>0</v>
      </c>
      <c r="P203" s="309">
        <f ca="1">+'R1 Opex Detail'!P203*P$1</f>
        <v>0</v>
      </c>
      <c r="Q203" s="309">
        <f ca="1">+'R1 Opex Detail'!Q203*Q$1</f>
        <v>0</v>
      </c>
      <c r="R203" s="309">
        <f ca="1">+'R1 Opex Detail'!R203*R$1</f>
        <v>0</v>
      </c>
      <c r="S203" s="309">
        <f ca="1">+'R1 Opex Detail'!S203*S$1</f>
        <v>0</v>
      </c>
    </row>
    <row r="204" spans="1:19" x14ac:dyDescent="0.2">
      <c r="A204" s="5"/>
      <c r="B204" s="249"/>
      <c r="C204" s="13" t="s">
        <v>70</v>
      </c>
      <c r="D204" s="311">
        <f>+'R1 Opex Detail'!D204</f>
        <v>0</v>
      </c>
      <c r="E204" s="309">
        <f>+'R1 Opex Detail'!E204</f>
        <v>0</v>
      </c>
      <c r="F204" s="309">
        <f>+'R1 Opex Detail'!F204</f>
        <v>0</v>
      </c>
      <c r="G204" s="309">
        <f>+'R1 Opex Detail'!G204</f>
        <v>0</v>
      </c>
      <c r="H204" s="309">
        <f>+'R1 Opex Detail'!H204</f>
        <v>0</v>
      </c>
      <c r="I204" s="309">
        <f>+'R1 Opex Detail'!I204</f>
        <v>0</v>
      </c>
      <c r="J204" s="309">
        <f>+'R1 Opex Detail'!J204</f>
        <v>0</v>
      </c>
      <c r="K204" s="805">
        <f>+'R1 Opex Detail'!K204</f>
        <v>0</v>
      </c>
      <c r="L204" s="311">
        <f ca="1">+'R1 Opex Detail'!L204*L$1</f>
        <v>0</v>
      </c>
      <c r="M204" s="805">
        <f ca="1">+'R1 Opex Detail'!M204*M$1</f>
        <v>0</v>
      </c>
      <c r="N204" s="311">
        <f ca="1">+'R1 Opex Detail'!N204*N$1</f>
        <v>0</v>
      </c>
      <c r="O204" s="309">
        <f ca="1">+'R1 Opex Detail'!O204*O$1</f>
        <v>0</v>
      </c>
      <c r="P204" s="309">
        <f ca="1">+'R1 Opex Detail'!P204*P$1</f>
        <v>0</v>
      </c>
      <c r="Q204" s="309">
        <f ca="1">+'R1 Opex Detail'!Q204*Q$1</f>
        <v>0</v>
      </c>
      <c r="R204" s="309">
        <f ca="1">+'R1 Opex Detail'!R204*R$1</f>
        <v>0</v>
      </c>
      <c r="S204" s="309">
        <f ca="1">+'R1 Opex Detail'!S204*S$1</f>
        <v>0</v>
      </c>
    </row>
    <row r="205" spans="1:19" x14ac:dyDescent="0.2">
      <c r="A205" s="5"/>
      <c r="B205" s="249"/>
      <c r="C205" s="12" t="s">
        <v>75</v>
      </c>
      <c r="D205" s="312">
        <f t="shared" ref="D205:S205" si="44">SUBTOTAL(9,D199:D204)</f>
        <v>0</v>
      </c>
      <c r="E205" s="310">
        <f t="shared" si="44"/>
        <v>0</v>
      </c>
      <c r="F205" s="310">
        <f t="shared" si="44"/>
        <v>0</v>
      </c>
      <c r="G205" s="310">
        <f t="shared" si="44"/>
        <v>0</v>
      </c>
      <c r="H205" s="310">
        <f t="shared" si="44"/>
        <v>0</v>
      </c>
      <c r="I205" s="310">
        <f t="shared" si="44"/>
        <v>0</v>
      </c>
      <c r="J205" s="310">
        <f t="shared" si="44"/>
        <v>0</v>
      </c>
      <c r="K205" s="510">
        <f t="shared" si="44"/>
        <v>0</v>
      </c>
      <c r="L205" s="312">
        <f t="shared" ref="L205" ca="1" si="45">SUBTOTAL(9,L199:L204)</f>
        <v>0</v>
      </c>
      <c r="M205" s="510">
        <f t="shared" ca="1" si="44"/>
        <v>0</v>
      </c>
      <c r="N205" s="312">
        <f t="shared" ca="1" si="44"/>
        <v>0</v>
      </c>
      <c r="O205" s="310">
        <f t="shared" ca="1" si="44"/>
        <v>0</v>
      </c>
      <c r="P205" s="310">
        <f t="shared" ca="1" si="44"/>
        <v>0</v>
      </c>
      <c r="Q205" s="310">
        <f t="shared" ca="1" si="44"/>
        <v>0</v>
      </c>
      <c r="R205" s="310">
        <f t="shared" ca="1" si="44"/>
        <v>0</v>
      </c>
      <c r="S205" s="310">
        <f t="shared" ca="1" si="44"/>
        <v>0</v>
      </c>
    </row>
    <row r="206" spans="1:19" x14ac:dyDescent="0.2">
      <c r="A206" s="5"/>
      <c r="B206" s="249"/>
      <c r="C206" s="12"/>
      <c r="D206" s="262"/>
      <c r="E206" s="262"/>
      <c r="F206" s="262"/>
      <c r="G206" s="262"/>
      <c r="H206" s="262"/>
      <c r="I206" s="262"/>
      <c r="J206" s="262"/>
      <c r="K206" s="806"/>
      <c r="L206" s="262"/>
      <c r="M206" s="870"/>
      <c r="N206" s="262"/>
      <c r="O206" s="262"/>
      <c r="P206" s="262"/>
      <c r="Q206" s="262"/>
      <c r="R206" s="262"/>
      <c r="S206" s="262"/>
    </row>
    <row r="207" spans="1:19" x14ac:dyDescent="0.2">
      <c r="A207" s="5"/>
      <c r="B207" s="249" t="str">
        <f ca="1">+'I-4 History'!B205</f>
        <v>DA-23</v>
      </c>
      <c r="C207" s="14" t="str">
        <f ca="1">+'I-4 History'!C205</f>
        <v>N/A</v>
      </c>
      <c r="D207" s="11"/>
      <c r="E207" s="11"/>
      <c r="F207" s="11"/>
      <c r="G207" s="11"/>
      <c r="H207" s="11"/>
      <c r="I207" s="11"/>
      <c r="J207" s="11"/>
      <c r="K207" s="504"/>
      <c r="L207" s="11"/>
      <c r="M207" s="871"/>
      <c r="N207" s="11"/>
      <c r="O207" s="11"/>
      <c r="P207" s="11"/>
      <c r="Q207" s="11"/>
      <c r="R207" s="11"/>
      <c r="S207" s="11"/>
    </row>
    <row r="208" spans="1:19" x14ac:dyDescent="0.2">
      <c r="B208" s="249"/>
      <c r="C208" s="13" t="s">
        <v>68</v>
      </c>
      <c r="D208" s="311">
        <f>+'R1 Opex Detail'!D208</f>
        <v>0</v>
      </c>
      <c r="E208" s="309">
        <f>+'R1 Opex Detail'!E208</f>
        <v>0</v>
      </c>
      <c r="F208" s="309">
        <f>+'R1 Opex Detail'!F208</f>
        <v>0</v>
      </c>
      <c r="G208" s="309">
        <f>+'R1 Opex Detail'!G208</f>
        <v>0</v>
      </c>
      <c r="H208" s="309">
        <f>+'R1 Opex Detail'!H208</f>
        <v>0</v>
      </c>
      <c r="I208" s="309">
        <f>+'R1 Opex Detail'!I208</f>
        <v>0</v>
      </c>
      <c r="J208" s="309">
        <f>+'R1 Opex Detail'!J208</f>
        <v>0</v>
      </c>
      <c r="K208" s="805">
        <f>+'R1 Opex Detail'!K208</f>
        <v>0</v>
      </c>
      <c r="L208" s="311">
        <f ca="1">+'R1 Opex Detail'!L208*L$1</f>
        <v>0</v>
      </c>
      <c r="M208" s="805">
        <f ca="1">+'R1 Opex Detail'!M208*M$1</f>
        <v>0</v>
      </c>
      <c r="N208" s="311">
        <f ca="1">+'R1 Opex Detail'!N208*N$1</f>
        <v>0</v>
      </c>
      <c r="O208" s="309">
        <f ca="1">+'R1 Opex Detail'!O208*O$1</f>
        <v>0</v>
      </c>
      <c r="P208" s="309">
        <f ca="1">+'R1 Opex Detail'!P208*P$1</f>
        <v>0</v>
      </c>
      <c r="Q208" s="309">
        <f ca="1">+'R1 Opex Detail'!Q208*Q$1</f>
        <v>0</v>
      </c>
      <c r="R208" s="309">
        <f ca="1">+'R1 Opex Detail'!R208*R$1</f>
        <v>0</v>
      </c>
      <c r="S208" s="309">
        <f ca="1">+'R1 Opex Detail'!S208*S$1</f>
        <v>0</v>
      </c>
    </row>
    <row r="209" spans="1:19" x14ac:dyDescent="0.2">
      <c r="B209" s="249"/>
      <c r="C209" s="13" t="s">
        <v>69</v>
      </c>
      <c r="D209" s="311">
        <f>+'R1 Opex Detail'!D209</f>
        <v>0</v>
      </c>
      <c r="E209" s="309">
        <f>+'R1 Opex Detail'!E209</f>
        <v>0</v>
      </c>
      <c r="F209" s="309">
        <f>+'R1 Opex Detail'!F209</f>
        <v>0</v>
      </c>
      <c r="G209" s="309">
        <f>+'R1 Opex Detail'!G209</f>
        <v>0</v>
      </c>
      <c r="H209" s="309">
        <f>+'R1 Opex Detail'!H209</f>
        <v>0</v>
      </c>
      <c r="I209" s="309">
        <f>+'R1 Opex Detail'!I209</f>
        <v>0</v>
      </c>
      <c r="J209" s="309">
        <f>+'R1 Opex Detail'!J209</f>
        <v>0</v>
      </c>
      <c r="K209" s="805">
        <f>+'R1 Opex Detail'!K209</f>
        <v>0</v>
      </c>
      <c r="L209" s="311">
        <f ca="1">+'R1 Opex Detail'!L209*L$1</f>
        <v>0</v>
      </c>
      <c r="M209" s="805">
        <f ca="1">+'R1 Opex Detail'!M209*M$1</f>
        <v>0</v>
      </c>
      <c r="N209" s="311">
        <f ca="1">+'R1 Opex Detail'!N209*N$1</f>
        <v>0</v>
      </c>
      <c r="O209" s="309">
        <f ca="1">+'R1 Opex Detail'!O209*O$1</f>
        <v>0</v>
      </c>
      <c r="P209" s="309">
        <f ca="1">+'R1 Opex Detail'!P209*P$1</f>
        <v>0</v>
      </c>
      <c r="Q209" s="309">
        <f ca="1">+'R1 Opex Detail'!Q209*Q$1</f>
        <v>0</v>
      </c>
      <c r="R209" s="309">
        <f ca="1">+'R1 Opex Detail'!R209*R$1</f>
        <v>0</v>
      </c>
      <c r="S209" s="309">
        <f ca="1">+'R1 Opex Detail'!S209*S$1</f>
        <v>0</v>
      </c>
    </row>
    <row r="210" spans="1:19" s="736" customFormat="1" x14ac:dyDescent="0.2">
      <c r="B210" s="249"/>
      <c r="C210" s="13" t="s">
        <v>546</v>
      </c>
      <c r="D210" s="311">
        <f>+'R1 Opex Detail'!D210</f>
        <v>0</v>
      </c>
      <c r="E210" s="309">
        <f>+'R1 Opex Detail'!E210</f>
        <v>0</v>
      </c>
      <c r="F210" s="309">
        <f>+'R1 Opex Detail'!F210</f>
        <v>0</v>
      </c>
      <c r="G210" s="309">
        <f>+'R1 Opex Detail'!G210</f>
        <v>0</v>
      </c>
      <c r="H210" s="309">
        <f>+'R1 Opex Detail'!H210</f>
        <v>0</v>
      </c>
      <c r="I210" s="309">
        <f>+'R1 Opex Detail'!I210</f>
        <v>0</v>
      </c>
      <c r="J210" s="309">
        <f>+'R1 Opex Detail'!J210</f>
        <v>0</v>
      </c>
      <c r="K210" s="805">
        <f>+'R1 Opex Detail'!K210</f>
        <v>0</v>
      </c>
      <c r="L210" s="311">
        <f ca="1">+'R1 Opex Detail'!L210*L$1</f>
        <v>0</v>
      </c>
      <c r="M210" s="805">
        <f ca="1">+'R1 Opex Detail'!M210*M$1</f>
        <v>0</v>
      </c>
      <c r="N210" s="311">
        <f ca="1">+'R1 Opex Detail'!N210*N$1</f>
        <v>0</v>
      </c>
      <c r="O210" s="309">
        <f ca="1">+'R1 Opex Detail'!O210*O$1</f>
        <v>0</v>
      </c>
      <c r="P210" s="309">
        <f ca="1">+'R1 Opex Detail'!P210*P$1</f>
        <v>0</v>
      </c>
      <c r="Q210" s="309">
        <f ca="1">+'R1 Opex Detail'!Q210*Q$1</f>
        <v>0</v>
      </c>
      <c r="R210" s="309">
        <f ca="1">+'R1 Opex Detail'!R210*R$1</f>
        <v>0</v>
      </c>
      <c r="S210" s="309">
        <f ca="1">+'R1 Opex Detail'!S210*S$1</f>
        <v>0</v>
      </c>
    </row>
    <row r="211" spans="1:19" x14ac:dyDescent="0.2">
      <c r="B211" s="249"/>
      <c r="C211" s="13" t="s">
        <v>547</v>
      </c>
      <c r="D211" s="311">
        <f>+'R1 Opex Detail'!D211</f>
        <v>0</v>
      </c>
      <c r="E211" s="309">
        <f>+'R1 Opex Detail'!E211</f>
        <v>0</v>
      </c>
      <c r="F211" s="309">
        <f>+'R1 Opex Detail'!F211</f>
        <v>0</v>
      </c>
      <c r="G211" s="309">
        <f>+'R1 Opex Detail'!G211</f>
        <v>0</v>
      </c>
      <c r="H211" s="309">
        <f>+'R1 Opex Detail'!H211</f>
        <v>0</v>
      </c>
      <c r="I211" s="309">
        <f>+'R1 Opex Detail'!I211</f>
        <v>0</v>
      </c>
      <c r="J211" s="309">
        <f>+'R1 Opex Detail'!J211</f>
        <v>0</v>
      </c>
      <c r="K211" s="805">
        <f>+'R1 Opex Detail'!K211</f>
        <v>0</v>
      </c>
      <c r="L211" s="311">
        <f ca="1">+'R1 Opex Detail'!L211*L$1</f>
        <v>0</v>
      </c>
      <c r="M211" s="805">
        <f ca="1">+'R1 Opex Detail'!M211*M$1</f>
        <v>0</v>
      </c>
      <c r="N211" s="311">
        <f ca="1">+'R1 Opex Detail'!N211*N$1</f>
        <v>0</v>
      </c>
      <c r="O211" s="309">
        <f ca="1">+'R1 Opex Detail'!O211*O$1</f>
        <v>0</v>
      </c>
      <c r="P211" s="309">
        <f ca="1">+'R1 Opex Detail'!P211*P$1</f>
        <v>0</v>
      </c>
      <c r="Q211" s="309">
        <f ca="1">+'R1 Opex Detail'!Q211*Q$1</f>
        <v>0</v>
      </c>
      <c r="R211" s="309">
        <f ca="1">+'R1 Opex Detail'!R211*R$1</f>
        <v>0</v>
      </c>
      <c r="S211" s="309">
        <f ca="1">+'R1 Opex Detail'!S211*S$1</f>
        <v>0</v>
      </c>
    </row>
    <row r="212" spans="1:19" s="736" customFormat="1" x14ac:dyDescent="0.2">
      <c r="B212" s="249"/>
      <c r="C212" s="13" t="s">
        <v>498</v>
      </c>
      <c r="D212" s="311">
        <f>+'R1 Opex Detail'!D212</f>
        <v>0</v>
      </c>
      <c r="E212" s="309">
        <f>+'R1 Opex Detail'!E212</f>
        <v>0</v>
      </c>
      <c r="F212" s="309">
        <f>+'R1 Opex Detail'!F212</f>
        <v>0</v>
      </c>
      <c r="G212" s="309">
        <f>+'R1 Opex Detail'!G212</f>
        <v>0</v>
      </c>
      <c r="H212" s="309">
        <f>+'R1 Opex Detail'!H212</f>
        <v>0</v>
      </c>
      <c r="I212" s="309">
        <f>+'R1 Opex Detail'!I212</f>
        <v>0</v>
      </c>
      <c r="J212" s="309">
        <f>+'R1 Opex Detail'!J212</f>
        <v>0</v>
      </c>
      <c r="K212" s="805">
        <f>+'R1 Opex Detail'!K212</f>
        <v>0</v>
      </c>
      <c r="L212" s="311">
        <f ca="1">+'R1 Opex Detail'!L212*L$1</f>
        <v>0</v>
      </c>
      <c r="M212" s="805">
        <f ca="1">+'R1 Opex Detail'!M212*M$1</f>
        <v>0</v>
      </c>
      <c r="N212" s="311">
        <f ca="1">+'R1 Opex Detail'!N212*N$1</f>
        <v>0</v>
      </c>
      <c r="O212" s="309">
        <f ca="1">+'R1 Opex Detail'!O212*O$1</f>
        <v>0</v>
      </c>
      <c r="P212" s="309">
        <f ca="1">+'R1 Opex Detail'!P212*P$1</f>
        <v>0</v>
      </c>
      <c r="Q212" s="309">
        <f ca="1">+'R1 Opex Detail'!Q212*Q$1</f>
        <v>0</v>
      </c>
      <c r="R212" s="309">
        <f ca="1">+'R1 Opex Detail'!R212*R$1</f>
        <v>0</v>
      </c>
      <c r="S212" s="309">
        <f ca="1">+'R1 Opex Detail'!S212*S$1</f>
        <v>0</v>
      </c>
    </row>
    <row r="213" spans="1:19" x14ac:dyDescent="0.2">
      <c r="B213" s="249"/>
      <c r="C213" s="13" t="s">
        <v>70</v>
      </c>
      <c r="D213" s="311">
        <f>+'R1 Opex Detail'!D213</f>
        <v>0</v>
      </c>
      <c r="E213" s="309">
        <f>+'R1 Opex Detail'!E213</f>
        <v>0</v>
      </c>
      <c r="F213" s="309">
        <f>+'R1 Opex Detail'!F213</f>
        <v>0</v>
      </c>
      <c r="G213" s="309">
        <f>+'R1 Opex Detail'!G213</f>
        <v>0</v>
      </c>
      <c r="H213" s="309">
        <f>+'R1 Opex Detail'!H213</f>
        <v>0</v>
      </c>
      <c r="I213" s="309">
        <f>+'R1 Opex Detail'!I213</f>
        <v>0</v>
      </c>
      <c r="J213" s="309">
        <f>+'R1 Opex Detail'!J213</f>
        <v>0</v>
      </c>
      <c r="K213" s="805">
        <f>+'R1 Opex Detail'!K213</f>
        <v>0</v>
      </c>
      <c r="L213" s="311">
        <f ca="1">+'R1 Opex Detail'!L213*L$1</f>
        <v>0</v>
      </c>
      <c r="M213" s="805">
        <f ca="1">+'R1 Opex Detail'!M213*M$1</f>
        <v>0</v>
      </c>
      <c r="N213" s="311">
        <f ca="1">+'R1 Opex Detail'!N213*N$1</f>
        <v>0</v>
      </c>
      <c r="O213" s="309">
        <f ca="1">+'R1 Opex Detail'!O213*O$1</f>
        <v>0</v>
      </c>
      <c r="P213" s="309">
        <f ca="1">+'R1 Opex Detail'!P213*P$1</f>
        <v>0</v>
      </c>
      <c r="Q213" s="309">
        <f ca="1">+'R1 Opex Detail'!Q213*Q$1</f>
        <v>0</v>
      </c>
      <c r="R213" s="309">
        <f ca="1">+'R1 Opex Detail'!R213*R$1</f>
        <v>0</v>
      </c>
      <c r="S213" s="309">
        <f ca="1">+'R1 Opex Detail'!S213*S$1</f>
        <v>0</v>
      </c>
    </row>
    <row r="214" spans="1:19" x14ac:dyDescent="0.2">
      <c r="B214" s="249"/>
      <c r="C214" s="300" t="s">
        <v>75</v>
      </c>
      <c r="D214" s="312">
        <f t="shared" ref="D214:S214" si="46">SUBTOTAL(9,D208:D213)</f>
        <v>0</v>
      </c>
      <c r="E214" s="310">
        <f t="shared" si="46"/>
        <v>0</v>
      </c>
      <c r="F214" s="310">
        <f t="shared" si="46"/>
        <v>0</v>
      </c>
      <c r="G214" s="310">
        <f t="shared" si="46"/>
        <v>0</v>
      </c>
      <c r="H214" s="310">
        <f t="shared" si="46"/>
        <v>0</v>
      </c>
      <c r="I214" s="310">
        <f t="shared" si="46"/>
        <v>0</v>
      </c>
      <c r="J214" s="310">
        <f t="shared" si="46"/>
        <v>0</v>
      </c>
      <c r="K214" s="510">
        <f t="shared" si="46"/>
        <v>0</v>
      </c>
      <c r="L214" s="312">
        <f t="shared" ref="L214" ca="1" si="47">SUBTOTAL(9,L208:L213)</f>
        <v>0</v>
      </c>
      <c r="M214" s="510">
        <f t="shared" ca="1" si="46"/>
        <v>0</v>
      </c>
      <c r="N214" s="312">
        <f t="shared" ca="1" si="46"/>
        <v>0</v>
      </c>
      <c r="O214" s="310">
        <f t="shared" ca="1" si="46"/>
        <v>0</v>
      </c>
      <c r="P214" s="310">
        <f t="shared" ca="1" si="46"/>
        <v>0</v>
      </c>
      <c r="Q214" s="310">
        <f t="shared" ca="1" si="46"/>
        <v>0</v>
      </c>
      <c r="R214" s="310">
        <f t="shared" ca="1" si="46"/>
        <v>0</v>
      </c>
      <c r="S214" s="310">
        <f t="shared" ca="1" si="46"/>
        <v>0</v>
      </c>
    </row>
    <row r="215" spans="1:19" ht="18" x14ac:dyDescent="0.2">
      <c r="B215" s="252"/>
      <c r="C215" s="296" t="s">
        <v>70</v>
      </c>
      <c r="D215" s="264"/>
      <c r="E215" s="264"/>
      <c r="F215" s="264"/>
      <c r="G215" s="264"/>
      <c r="H215" s="264"/>
      <c r="I215" s="264"/>
      <c r="J215" s="264"/>
      <c r="K215" s="809"/>
      <c r="L215" s="264"/>
      <c r="M215" s="874"/>
      <c r="N215" s="264"/>
      <c r="O215" s="264"/>
      <c r="P215" s="264"/>
      <c r="Q215" s="264"/>
      <c r="R215" s="264"/>
      <c r="S215" s="264"/>
    </row>
    <row r="216" spans="1:19" x14ac:dyDescent="0.2">
      <c r="A216" s="5"/>
      <c r="B216" s="249" t="str">
        <f ca="1">+'I-4 History'!B214</f>
        <v>DA-24</v>
      </c>
      <c r="C216" s="14" t="str">
        <f ca="1">+'I-4 History'!C214</f>
        <v>N/A</v>
      </c>
      <c r="D216" s="11"/>
      <c r="E216" s="11"/>
      <c r="F216" s="11"/>
      <c r="G216" s="11"/>
      <c r="H216" s="11"/>
      <c r="I216" s="11"/>
      <c r="J216" s="11"/>
      <c r="K216" s="504"/>
      <c r="L216" s="11"/>
      <c r="M216" s="871"/>
      <c r="N216" s="11"/>
      <c r="O216" s="11"/>
      <c r="P216" s="11"/>
      <c r="Q216" s="11"/>
      <c r="R216" s="11"/>
      <c r="S216" s="11"/>
    </row>
    <row r="217" spans="1:19" x14ac:dyDescent="0.2">
      <c r="B217" s="249"/>
      <c r="C217" s="13" t="s">
        <v>68</v>
      </c>
      <c r="D217" s="311">
        <f>+'R1 Opex Detail'!D217</f>
        <v>0</v>
      </c>
      <c r="E217" s="309">
        <f>+'R1 Opex Detail'!E217</f>
        <v>0</v>
      </c>
      <c r="F217" s="309">
        <f>+'R1 Opex Detail'!F217</f>
        <v>0</v>
      </c>
      <c r="G217" s="309">
        <f>+'R1 Opex Detail'!G217</f>
        <v>0</v>
      </c>
      <c r="H217" s="309">
        <f>+'R1 Opex Detail'!H217</f>
        <v>0</v>
      </c>
      <c r="I217" s="309">
        <f>+'R1 Opex Detail'!I217</f>
        <v>0</v>
      </c>
      <c r="J217" s="309">
        <f>+'R1 Opex Detail'!J217</f>
        <v>0</v>
      </c>
      <c r="K217" s="805">
        <f>+'R1 Opex Detail'!K217</f>
        <v>0</v>
      </c>
      <c r="L217" s="311">
        <f ca="1">+'R1 Opex Detail'!L217*L$1</f>
        <v>0</v>
      </c>
      <c r="M217" s="805">
        <f ca="1">+'R1 Opex Detail'!M217*M$1</f>
        <v>0</v>
      </c>
      <c r="N217" s="311">
        <f ca="1">+'R1 Opex Detail'!N217*N$1</f>
        <v>0</v>
      </c>
      <c r="O217" s="309">
        <f ca="1">+'R1 Opex Detail'!O217*O$1</f>
        <v>0</v>
      </c>
      <c r="P217" s="309">
        <f ca="1">+'R1 Opex Detail'!P217*P$1</f>
        <v>0</v>
      </c>
      <c r="Q217" s="309">
        <f ca="1">+'R1 Opex Detail'!Q217*Q$1</f>
        <v>0</v>
      </c>
      <c r="R217" s="309">
        <f ca="1">+'R1 Opex Detail'!R217*R$1</f>
        <v>0</v>
      </c>
      <c r="S217" s="309">
        <f ca="1">+'R1 Opex Detail'!S217*S$1</f>
        <v>0</v>
      </c>
    </row>
    <row r="218" spans="1:19" x14ac:dyDescent="0.2">
      <c r="B218" s="249"/>
      <c r="C218" s="13" t="s">
        <v>69</v>
      </c>
      <c r="D218" s="311">
        <f>+'R1 Opex Detail'!D218</f>
        <v>0</v>
      </c>
      <c r="E218" s="309">
        <f>+'R1 Opex Detail'!E218</f>
        <v>0</v>
      </c>
      <c r="F218" s="309">
        <f>+'R1 Opex Detail'!F218</f>
        <v>0</v>
      </c>
      <c r="G218" s="309">
        <f>+'R1 Opex Detail'!G218</f>
        <v>0</v>
      </c>
      <c r="H218" s="309">
        <f>+'R1 Opex Detail'!H218</f>
        <v>0</v>
      </c>
      <c r="I218" s="309">
        <f>+'R1 Opex Detail'!I218</f>
        <v>0</v>
      </c>
      <c r="J218" s="309">
        <f>+'R1 Opex Detail'!J218</f>
        <v>0</v>
      </c>
      <c r="K218" s="805">
        <f>+'R1 Opex Detail'!K218</f>
        <v>0</v>
      </c>
      <c r="L218" s="311">
        <f ca="1">+'R1 Opex Detail'!L218*L$1</f>
        <v>0</v>
      </c>
      <c r="M218" s="805">
        <f ca="1">+'R1 Opex Detail'!M218*M$1</f>
        <v>0</v>
      </c>
      <c r="N218" s="311">
        <f ca="1">+'R1 Opex Detail'!N218*N$1</f>
        <v>0</v>
      </c>
      <c r="O218" s="309">
        <f ca="1">+'R1 Opex Detail'!O218*O$1</f>
        <v>0</v>
      </c>
      <c r="P218" s="309">
        <f ca="1">+'R1 Opex Detail'!P218*P$1</f>
        <v>0</v>
      </c>
      <c r="Q218" s="309">
        <f ca="1">+'R1 Opex Detail'!Q218*Q$1</f>
        <v>0</v>
      </c>
      <c r="R218" s="309">
        <f ca="1">+'R1 Opex Detail'!R218*R$1</f>
        <v>0</v>
      </c>
      <c r="S218" s="309">
        <f ca="1">+'R1 Opex Detail'!S218*S$1</f>
        <v>0</v>
      </c>
    </row>
    <row r="219" spans="1:19" s="736" customFormat="1" x14ac:dyDescent="0.2">
      <c r="B219" s="249"/>
      <c r="C219" s="13" t="s">
        <v>546</v>
      </c>
      <c r="D219" s="311">
        <f>+'R1 Opex Detail'!D219</f>
        <v>0</v>
      </c>
      <c r="E219" s="309">
        <f>+'R1 Opex Detail'!E219</f>
        <v>0</v>
      </c>
      <c r="F219" s="309">
        <f>+'R1 Opex Detail'!F219</f>
        <v>0</v>
      </c>
      <c r="G219" s="309">
        <f>+'R1 Opex Detail'!G219</f>
        <v>0</v>
      </c>
      <c r="H219" s="309">
        <f>+'R1 Opex Detail'!H219</f>
        <v>0</v>
      </c>
      <c r="I219" s="309">
        <f>+'R1 Opex Detail'!I219</f>
        <v>0</v>
      </c>
      <c r="J219" s="309">
        <f>+'R1 Opex Detail'!J219</f>
        <v>0</v>
      </c>
      <c r="K219" s="805">
        <f>+'R1 Opex Detail'!K219</f>
        <v>0</v>
      </c>
      <c r="L219" s="311">
        <f ca="1">+'R1 Opex Detail'!L219*L$1</f>
        <v>0</v>
      </c>
      <c r="M219" s="805">
        <f ca="1">+'R1 Opex Detail'!M219*M$1</f>
        <v>0</v>
      </c>
      <c r="N219" s="311">
        <f ca="1">+'R1 Opex Detail'!N219*N$1</f>
        <v>0</v>
      </c>
      <c r="O219" s="309">
        <f ca="1">+'R1 Opex Detail'!O219*O$1</f>
        <v>0</v>
      </c>
      <c r="P219" s="309">
        <f ca="1">+'R1 Opex Detail'!P219*P$1</f>
        <v>0</v>
      </c>
      <c r="Q219" s="309">
        <f ca="1">+'R1 Opex Detail'!Q219*Q$1</f>
        <v>0</v>
      </c>
      <c r="R219" s="309">
        <f ca="1">+'R1 Opex Detail'!R219*R$1</f>
        <v>0</v>
      </c>
      <c r="S219" s="309">
        <f ca="1">+'R1 Opex Detail'!S219*S$1</f>
        <v>0</v>
      </c>
    </row>
    <row r="220" spans="1:19" x14ac:dyDescent="0.2">
      <c r="B220" s="249"/>
      <c r="C220" s="13" t="s">
        <v>547</v>
      </c>
      <c r="D220" s="311">
        <f>+'R1 Opex Detail'!D220</f>
        <v>0</v>
      </c>
      <c r="E220" s="309">
        <f>+'R1 Opex Detail'!E220</f>
        <v>0</v>
      </c>
      <c r="F220" s="309">
        <f>+'R1 Opex Detail'!F220</f>
        <v>0</v>
      </c>
      <c r="G220" s="309">
        <f>+'R1 Opex Detail'!G220</f>
        <v>0</v>
      </c>
      <c r="H220" s="309">
        <f>+'R1 Opex Detail'!H220</f>
        <v>0</v>
      </c>
      <c r="I220" s="309">
        <f>+'R1 Opex Detail'!I220</f>
        <v>0</v>
      </c>
      <c r="J220" s="309">
        <f>+'R1 Opex Detail'!J220</f>
        <v>0</v>
      </c>
      <c r="K220" s="805">
        <f>+'R1 Opex Detail'!K220</f>
        <v>0</v>
      </c>
      <c r="L220" s="311">
        <f ca="1">+'R1 Opex Detail'!L220*L$1</f>
        <v>0</v>
      </c>
      <c r="M220" s="805">
        <f ca="1">+'R1 Opex Detail'!M220*M$1</f>
        <v>0</v>
      </c>
      <c r="N220" s="311">
        <f ca="1">+'R1 Opex Detail'!N220*N$1</f>
        <v>0</v>
      </c>
      <c r="O220" s="309">
        <f ca="1">+'R1 Opex Detail'!O220*O$1</f>
        <v>0</v>
      </c>
      <c r="P220" s="309">
        <f ca="1">+'R1 Opex Detail'!P220*P$1</f>
        <v>0</v>
      </c>
      <c r="Q220" s="309">
        <f ca="1">+'R1 Opex Detail'!Q220*Q$1</f>
        <v>0</v>
      </c>
      <c r="R220" s="309">
        <f ca="1">+'R1 Opex Detail'!R220*R$1</f>
        <v>0</v>
      </c>
      <c r="S220" s="309">
        <f ca="1">+'R1 Opex Detail'!S220*S$1</f>
        <v>0</v>
      </c>
    </row>
    <row r="221" spans="1:19" s="736" customFormat="1" x14ac:dyDescent="0.2">
      <c r="B221" s="249"/>
      <c r="C221" s="13" t="s">
        <v>498</v>
      </c>
      <c r="D221" s="311">
        <f>+'R1 Opex Detail'!D221</f>
        <v>0</v>
      </c>
      <c r="E221" s="309">
        <f>+'R1 Opex Detail'!E221</f>
        <v>0</v>
      </c>
      <c r="F221" s="309">
        <f>+'R1 Opex Detail'!F221</f>
        <v>0</v>
      </c>
      <c r="G221" s="309">
        <f>+'R1 Opex Detail'!G221</f>
        <v>0</v>
      </c>
      <c r="H221" s="309">
        <f>+'R1 Opex Detail'!H221</f>
        <v>0</v>
      </c>
      <c r="I221" s="309">
        <f>+'R1 Opex Detail'!I221</f>
        <v>0</v>
      </c>
      <c r="J221" s="309">
        <f>+'R1 Opex Detail'!J221</f>
        <v>0</v>
      </c>
      <c r="K221" s="805">
        <f>+'R1 Opex Detail'!K221</f>
        <v>0</v>
      </c>
      <c r="L221" s="311">
        <f ca="1">+'R1 Opex Detail'!L221*L$1</f>
        <v>0</v>
      </c>
      <c r="M221" s="805">
        <f ca="1">+'R1 Opex Detail'!M221*M$1</f>
        <v>0</v>
      </c>
      <c r="N221" s="311">
        <f ca="1">+'R1 Opex Detail'!N221*N$1</f>
        <v>0</v>
      </c>
      <c r="O221" s="309">
        <f ca="1">+'R1 Opex Detail'!O221*O$1</f>
        <v>0</v>
      </c>
      <c r="P221" s="309">
        <f ca="1">+'R1 Opex Detail'!P221*P$1</f>
        <v>0</v>
      </c>
      <c r="Q221" s="309">
        <f ca="1">+'R1 Opex Detail'!Q221*Q$1</f>
        <v>0</v>
      </c>
      <c r="R221" s="309">
        <f ca="1">+'R1 Opex Detail'!R221*R$1</f>
        <v>0</v>
      </c>
      <c r="S221" s="309">
        <f ca="1">+'R1 Opex Detail'!S221*S$1</f>
        <v>0</v>
      </c>
    </row>
    <row r="222" spans="1:19" x14ac:dyDescent="0.2">
      <c r="B222" s="249"/>
      <c r="C222" s="13" t="s">
        <v>70</v>
      </c>
      <c r="D222" s="311">
        <f>+'R1 Opex Detail'!D222</f>
        <v>0</v>
      </c>
      <c r="E222" s="309">
        <f>+'R1 Opex Detail'!E222</f>
        <v>0</v>
      </c>
      <c r="F222" s="309">
        <f>+'R1 Opex Detail'!F222</f>
        <v>0</v>
      </c>
      <c r="G222" s="309">
        <f>+'R1 Opex Detail'!G222</f>
        <v>0</v>
      </c>
      <c r="H222" s="309">
        <f>+'R1 Opex Detail'!H222</f>
        <v>0</v>
      </c>
      <c r="I222" s="309">
        <f>+'R1 Opex Detail'!I222</f>
        <v>0</v>
      </c>
      <c r="J222" s="309">
        <f>+'R1 Opex Detail'!J222</f>
        <v>0</v>
      </c>
      <c r="K222" s="805">
        <f>+'R1 Opex Detail'!K222</f>
        <v>0</v>
      </c>
      <c r="L222" s="311">
        <f ca="1">+'R1 Opex Detail'!L222*L$1</f>
        <v>0</v>
      </c>
      <c r="M222" s="805">
        <f ca="1">+'R1 Opex Detail'!M222*M$1</f>
        <v>0</v>
      </c>
      <c r="N222" s="311">
        <f ca="1">+'R1 Opex Detail'!N222*N$1</f>
        <v>0</v>
      </c>
      <c r="O222" s="309">
        <f ca="1">+'R1 Opex Detail'!O222*O$1</f>
        <v>0</v>
      </c>
      <c r="P222" s="309">
        <f ca="1">+'R1 Opex Detail'!P222*P$1</f>
        <v>0</v>
      </c>
      <c r="Q222" s="309">
        <f ca="1">+'R1 Opex Detail'!Q222*Q$1</f>
        <v>0</v>
      </c>
      <c r="R222" s="309">
        <f ca="1">+'R1 Opex Detail'!R222*R$1</f>
        <v>0</v>
      </c>
      <c r="S222" s="309">
        <f ca="1">+'R1 Opex Detail'!S222*S$1</f>
        <v>0</v>
      </c>
    </row>
    <row r="223" spans="1:19" x14ac:dyDescent="0.2">
      <c r="B223" s="249"/>
      <c r="C223" s="12" t="s">
        <v>75</v>
      </c>
      <c r="D223" s="312">
        <f t="shared" ref="D223:S223" si="48">SUBTOTAL(9,D217:D222)</f>
        <v>0</v>
      </c>
      <c r="E223" s="310">
        <f t="shared" si="48"/>
        <v>0</v>
      </c>
      <c r="F223" s="310">
        <f t="shared" si="48"/>
        <v>0</v>
      </c>
      <c r="G223" s="310">
        <f t="shared" si="48"/>
        <v>0</v>
      </c>
      <c r="H223" s="310">
        <f t="shared" si="48"/>
        <v>0</v>
      </c>
      <c r="I223" s="310">
        <f t="shared" si="48"/>
        <v>0</v>
      </c>
      <c r="J223" s="310">
        <f t="shared" si="48"/>
        <v>0</v>
      </c>
      <c r="K223" s="510">
        <f t="shared" si="48"/>
        <v>0</v>
      </c>
      <c r="L223" s="312">
        <f t="shared" ref="L223" ca="1" si="49">SUBTOTAL(9,L217:L222)</f>
        <v>0</v>
      </c>
      <c r="M223" s="510">
        <f t="shared" ca="1" si="48"/>
        <v>0</v>
      </c>
      <c r="N223" s="312">
        <f t="shared" ca="1" si="48"/>
        <v>0</v>
      </c>
      <c r="O223" s="310">
        <f t="shared" ca="1" si="48"/>
        <v>0</v>
      </c>
      <c r="P223" s="310">
        <f t="shared" ca="1" si="48"/>
        <v>0</v>
      </c>
      <c r="Q223" s="310">
        <f t="shared" ca="1" si="48"/>
        <v>0</v>
      </c>
      <c r="R223" s="310">
        <f t="shared" ca="1" si="48"/>
        <v>0</v>
      </c>
      <c r="S223" s="310">
        <f t="shared" ca="1" si="48"/>
        <v>0</v>
      </c>
    </row>
    <row r="224" spans="1:19" x14ac:dyDescent="0.2">
      <c r="B224" s="249"/>
      <c r="C224" s="13"/>
      <c r="D224" s="263"/>
      <c r="E224" s="263"/>
      <c r="F224" s="263"/>
      <c r="G224" s="263"/>
      <c r="H224" s="263"/>
      <c r="I224" s="263"/>
      <c r="J224" s="263"/>
      <c r="K224" s="807"/>
      <c r="L224" s="263"/>
      <c r="M224" s="872"/>
      <c r="N224" s="263"/>
      <c r="O224" s="263"/>
      <c r="P224" s="263"/>
      <c r="Q224" s="263"/>
      <c r="R224" s="263"/>
      <c r="S224" s="263"/>
    </row>
    <row r="225" spans="1:19" ht="26.25" thickBot="1" x14ac:dyDescent="0.25">
      <c r="B225" s="250"/>
      <c r="C225" s="268" t="s">
        <v>244</v>
      </c>
      <c r="D225" s="312">
        <f t="shared" ref="D225:S225" si="50">SUBTOTAL(9,D99:D224)</f>
        <v>0</v>
      </c>
      <c r="E225" s="310">
        <f t="shared" si="50"/>
        <v>0</v>
      </c>
      <c r="F225" s="310">
        <f t="shared" si="50"/>
        <v>0</v>
      </c>
      <c r="G225" s="310">
        <f t="shared" si="50"/>
        <v>0</v>
      </c>
      <c r="H225" s="310">
        <f t="shared" si="50"/>
        <v>0</v>
      </c>
      <c r="I225" s="310">
        <f t="shared" si="50"/>
        <v>0</v>
      </c>
      <c r="J225" s="310">
        <f t="shared" si="50"/>
        <v>0</v>
      </c>
      <c r="K225" s="510">
        <f t="shared" si="50"/>
        <v>0</v>
      </c>
      <c r="L225" s="312">
        <f t="shared" ref="L225" ca="1" si="51">SUBTOTAL(9,L99:L224)</f>
        <v>0</v>
      </c>
      <c r="M225" s="510">
        <f t="shared" ca="1" si="50"/>
        <v>150.35635953561319</v>
      </c>
      <c r="N225" s="312">
        <f t="shared" ca="1" si="50"/>
        <v>150.35635953561319</v>
      </c>
      <c r="O225" s="310">
        <f t="shared" ca="1" si="50"/>
        <v>162.58990655107317</v>
      </c>
      <c r="P225" s="310">
        <f t="shared" ca="1" si="50"/>
        <v>163.98067161451877</v>
      </c>
      <c r="Q225" s="310">
        <f t="shared" ca="1" si="50"/>
        <v>166.0270197966183</v>
      </c>
      <c r="R225" s="310">
        <f t="shared" ca="1" si="50"/>
        <v>167.97767719358467</v>
      </c>
      <c r="S225" s="310">
        <f t="shared" ca="1" si="50"/>
        <v>169.81976566278789</v>
      </c>
    </row>
    <row r="226" spans="1:19" ht="15.75" x14ac:dyDescent="0.2">
      <c r="B226" s="269"/>
      <c r="C226" s="453" t="s">
        <v>245</v>
      </c>
      <c r="D226" s="454">
        <f t="shared" ref="D226:S226" si="52">SUBTOTAL(9,D8:D225)</f>
        <v>0</v>
      </c>
      <c r="E226" s="454">
        <f t="shared" si="52"/>
        <v>0</v>
      </c>
      <c r="F226" s="454">
        <f t="shared" si="52"/>
        <v>0</v>
      </c>
      <c r="G226" s="454">
        <f t="shared" si="52"/>
        <v>0</v>
      </c>
      <c r="H226" s="454">
        <f t="shared" si="52"/>
        <v>0</v>
      </c>
      <c r="I226" s="454">
        <f t="shared" si="52"/>
        <v>0</v>
      </c>
      <c r="J226" s="454">
        <f t="shared" si="52"/>
        <v>0</v>
      </c>
      <c r="K226" s="810">
        <f t="shared" si="52"/>
        <v>0</v>
      </c>
      <c r="L226" s="454">
        <f t="shared" ref="L226" ca="1" si="53">SUBTOTAL(9,L8:L225)</f>
        <v>0</v>
      </c>
      <c r="M226" s="875">
        <f t="shared" ca="1" si="52"/>
        <v>191.74725060832546</v>
      </c>
      <c r="N226" s="454">
        <f t="shared" ca="1" si="52"/>
        <v>191.74725060832546</v>
      </c>
      <c r="O226" s="454">
        <f t="shared" ca="1" si="52"/>
        <v>204.53470675670388</v>
      </c>
      <c r="P226" s="454">
        <f t="shared" ca="1" si="52"/>
        <v>206.90856458348401</v>
      </c>
      <c r="Q226" s="454">
        <f t="shared" ca="1" si="52"/>
        <v>210.04970036145775</v>
      </c>
      <c r="R226" s="454">
        <f t="shared" ca="1" si="52"/>
        <v>212.69612086613276</v>
      </c>
      <c r="S226" s="454">
        <f t="shared" ca="1" si="52"/>
        <v>215.27575467498261</v>
      </c>
    </row>
    <row r="227" spans="1:19" x14ac:dyDescent="0.2">
      <c r="B227" s="273"/>
      <c r="C227" s="455"/>
      <c r="D227" s="456"/>
      <c r="E227" s="456"/>
      <c r="F227" s="456"/>
      <c r="G227" s="456"/>
      <c r="H227" s="456"/>
      <c r="I227" s="456"/>
      <c r="J227" s="456"/>
      <c r="K227" s="456"/>
      <c r="L227" s="880"/>
      <c r="M227" s="456"/>
      <c r="N227" s="814"/>
      <c r="O227" s="456"/>
      <c r="P227" s="456"/>
      <c r="Q227" s="456"/>
      <c r="R227" s="456"/>
      <c r="S227" s="456"/>
    </row>
    <row r="228" spans="1:19" ht="18" x14ac:dyDescent="0.2">
      <c r="B228" s="269"/>
      <c r="C228" s="457" t="s">
        <v>241</v>
      </c>
      <c r="D228" s="458"/>
      <c r="E228" s="458"/>
      <c r="F228" s="458"/>
      <c r="G228" s="458"/>
      <c r="H228" s="458"/>
      <c r="I228" s="458"/>
      <c r="J228" s="458"/>
      <c r="K228" s="811"/>
      <c r="L228" s="458"/>
      <c r="M228" s="876"/>
      <c r="N228" s="458"/>
      <c r="O228" s="458"/>
      <c r="P228" s="458"/>
      <c r="Q228" s="458"/>
      <c r="R228" s="458"/>
      <c r="S228" s="458"/>
    </row>
    <row r="229" spans="1:19" ht="18" x14ac:dyDescent="0.2">
      <c r="B229" s="252"/>
      <c r="C229" s="248" t="str">
        <f>+'I-3 Allocated'!A5</f>
        <v>Office of the CEO</v>
      </c>
      <c r="D229" s="264"/>
      <c r="E229" s="264"/>
      <c r="F229" s="264"/>
      <c r="G229" s="264"/>
      <c r="H229" s="264"/>
      <c r="I229" s="264"/>
      <c r="J229" s="264"/>
      <c r="K229" s="809"/>
      <c r="L229" s="264"/>
      <c r="M229" s="874"/>
      <c r="N229" s="264"/>
      <c r="O229" s="264"/>
      <c r="P229" s="264"/>
      <c r="Q229" s="264"/>
      <c r="R229" s="264"/>
      <c r="S229" s="264"/>
    </row>
    <row r="230" spans="1:19" x14ac:dyDescent="0.2">
      <c r="A230" s="5"/>
      <c r="B230" s="249" t="str">
        <f ca="1">+'I-4 History'!B228</f>
        <v>A-1</v>
      </c>
      <c r="C230" s="14" t="str">
        <f ca="1">+'I-4 History'!C228</f>
        <v>CEO</v>
      </c>
      <c r="D230" s="11"/>
      <c r="E230" s="11"/>
      <c r="F230" s="11"/>
      <c r="G230" s="11"/>
      <c r="H230" s="11"/>
      <c r="I230" s="11"/>
      <c r="J230" s="11"/>
      <c r="K230" s="504"/>
      <c r="L230" s="11"/>
      <c r="M230" s="871"/>
      <c r="N230" s="11"/>
      <c r="O230" s="11"/>
      <c r="P230" s="11"/>
      <c r="Q230" s="11"/>
      <c r="R230" s="11"/>
      <c r="S230" s="11"/>
    </row>
    <row r="231" spans="1:19" x14ac:dyDescent="0.2">
      <c r="A231" s="5"/>
      <c r="B231" s="249"/>
      <c r="C231" s="13" t="s">
        <v>68</v>
      </c>
      <c r="D231" s="311">
        <f>+'R1 Opex Detail'!D231</f>
        <v>0</v>
      </c>
      <c r="E231" s="309">
        <f>+'R1 Opex Detail'!E231</f>
        <v>0</v>
      </c>
      <c r="F231" s="309">
        <f>+'R1 Opex Detail'!F231</f>
        <v>0</v>
      </c>
      <c r="G231" s="309">
        <f>+'R1 Opex Detail'!G231</f>
        <v>0</v>
      </c>
      <c r="H231" s="309">
        <f>+'R1 Opex Detail'!H231</f>
        <v>0</v>
      </c>
      <c r="I231" s="309">
        <f>+'R1 Opex Detail'!I231</f>
        <v>0</v>
      </c>
      <c r="J231" s="309">
        <f>+'R1 Opex Detail'!J231</f>
        <v>0</v>
      </c>
      <c r="K231" s="805">
        <f>+'R1 Opex Detail'!K231</f>
        <v>0</v>
      </c>
      <c r="L231" s="311">
        <f ca="1">+'R1 Opex Detail'!L231*L$1</f>
        <v>0</v>
      </c>
      <c r="M231" s="805">
        <f ca="1">+'R1 Opex Detail'!M231*M$1</f>
        <v>0</v>
      </c>
      <c r="N231" s="311">
        <f ca="1">+'R1 Opex Detail'!N231*N$1</f>
        <v>0</v>
      </c>
      <c r="O231" s="309">
        <f ca="1">+'R1 Opex Detail'!O231*O$1</f>
        <v>0</v>
      </c>
      <c r="P231" s="309">
        <f ca="1">+'R1 Opex Detail'!P231*P$1</f>
        <v>0</v>
      </c>
      <c r="Q231" s="309">
        <f ca="1">+'R1 Opex Detail'!Q231*Q$1</f>
        <v>0</v>
      </c>
      <c r="R231" s="309">
        <f ca="1">+'R1 Opex Detail'!R231*R$1</f>
        <v>0</v>
      </c>
      <c r="S231" s="309">
        <f ca="1">+'R1 Opex Detail'!S231*S$1</f>
        <v>0</v>
      </c>
    </row>
    <row r="232" spans="1:19" x14ac:dyDescent="0.2">
      <c r="A232" s="5"/>
      <c r="B232" s="249"/>
      <c r="C232" s="13" t="s">
        <v>69</v>
      </c>
      <c r="D232" s="311">
        <f>+'R1 Opex Detail'!D232</f>
        <v>0</v>
      </c>
      <c r="E232" s="309">
        <f>+'R1 Opex Detail'!E232</f>
        <v>0</v>
      </c>
      <c r="F232" s="309">
        <f>+'R1 Opex Detail'!F232</f>
        <v>0</v>
      </c>
      <c r="G232" s="309">
        <f>+'R1 Opex Detail'!G232</f>
        <v>0</v>
      </c>
      <c r="H232" s="309">
        <f>+'R1 Opex Detail'!H232</f>
        <v>0</v>
      </c>
      <c r="I232" s="309">
        <f>+'R1 Opex Detail'!I232</f>
        <v>0</v>
      </c>
      <c r="J232" s="309">
        <f>+'R1 Opex Detail'!J232</f>
        <v>0</v>
      </c>
      <c r="K232" s="805">
        <f>+'R1 Opex Detail'!K232</f>
        <v>0</v>
      </c>
      <c r="L232" s="311">
        <f ca="1">+'R1 Opex Detail'!L232*L$1</f>
        <v>0</v>
      </c>
      <c r="M232" s="805">
        <f ca="1">+'R1 Opex Detail'!M232*M$1</f>
        <v>0</v>
      </c>
      <c r="N232" s="311">
        <f ca="1">+'R1 Opex Detail'!N232*N$1</f>
        <v>0</v>
      </c>
      <c r="O232" s="309">
        <f ca="1">+'R1 Opex Detail'!O232*O$1</f>
        <v>0</v>
      </c>
      <c r="P232" s="309">
        <f ca="1">+'R1 Opex Detail'!P232*P$1</f>
        <v>0</v>
      </c>
      <c r="Q232" s="309">
        <f ca="1">+'R1 Opex Detail'!Q232*Q$1</f>
        <v>0</v>
      </c>
      <c r="R232" s="309">
        <f ca="1">+'R1 Opex Detail'!R232*R$1</f>
        <v>0</v>
      </c>
      <c r="S232" s="309">
        <f ca="1">+'R1 Opex Detail'!S232*S$1</f>
        <v>0</v>
      </c>
    </row>
    <row r="233" spans="1:19" s="736" customFormat="1" x14ac:dyDescent="0.2">
      <c r="A233" s="5"/>
      <c r="B233" s="249"/>
      <c r="C233" s="13" t="s">
        <v>546</v>
      </c>
      <c r="D233" s="311">
        <f>+'R1 Opex Detail'!D233</f>
        <v>0</v>
      </c>
      <c r="E233" s="309">
        <f>+'R1 Opex Detail'!E233</f>
        <v>0</v>
      </c>
      <c r="F233" s="309">
        <f>+'R1 Opex Detail'!F233</f>
        <v>0</v>
      </c>
      <c r="G233" s="309">
        <f>+'R1 Opex Detail'!G233</f>
        <v>0</v>
      </c>
      <c r="H233" s="309">
        <f>+'R1 Opex Detail'!H233</f>
        <v>0</v>
      </c>
      <c r="I233" s="309">
        <f>+'R1 Opex Detail'!I233</f>
        <v>0</v>
      </c>
      <c r="J233" s="309">
        <f>+'R1 Opex Detail'!J233</f>
        <v>0</v>
      </c>
      <c r="K233" s="805">
        <f>+'R1 Opex Detail'!K233</f>
        <v>0</v>
      </c>
      <c r="L233" s="311">
        <f ca="1">+'R1 Opex Detail'!L233*L$1</f>
        <v>0</v>
      </c>
      <c r="M233" s="805">
        <f ca="1">+'R1 Opex Detail'!M233*M$1</f>
        <v>0</v>
      </c>
      <c r="N233" s="311">
        <f ca="1">+'R1 Opex Detail'!N233*N$1</f>
        <v>0</v>
      </c>
      <c r="O233" s="309">
        <f ca="1">+'R1 Opex Detail'!O233*O$1</f>
        <v>0</v>
      </c>
      <c r="P233" s="309">
        <f ca="1">+'R1 Opex Detail'!P233*P$1</f>
        <v>0</v>
      </c>
      <c r="Q233" s="309">
        <f ca="1">+'R1 Opex Detail'!Q233*Q$1</f>
        <v>0</v>
      </c>
      <c r="R233" s="309">
        <f ca="1">+'R1 Opex Detail'!R233*R$1</f>
        <v>0</v>
      </c>
      <c r="S233" s="309">
        <f ca="1">+'R1 Opex Detail'!S233*S$1</f>
        <v>0</v>
      </c>
    </row>
    <row r="234" spans="1:19" x14ac:dyDescent="0.2">
      <c r="A234" s="5"/>
      <c r="B234" s="249"/>
      <c r="C234" s="13" t="s">
        <v>547</v>
      </c>
      <c r="D234" s="311">
        <f>+'R1 Opex Detail'!D234</f>
        <v>0</v>
      </c>
      <c r="E234" s="309">
        <f>+'R1 Opex Detail'!E234</f>
        <v>0</v>
      </c>
      <c r="F234" s="309">
        <f>+'R1 Opex Detail'!F234</f>
        <v>0</v>
      </c>
      <c r="G234" s="309">
        <f>+'R1 Opex Detail'!G234</f>
        <v>0</v>
      </c>
      <c r="H234" s="309">
        <f>+'R1 Opex Detail'!H234</f>
        <v>0</v>
      </c>
      <c r="I234" s="309">
        <f>+'R1 Opex Detail'!I234</f>
        <v>0</v>
      </c>
      <c r="J234" s="309">
        <f>+'R1 Opex Detail'!J234</f>
        <v>0</v>
      </c>
      <c r="K234" s="805">
        <f>+'R1 Opex Detail'!K234</f>
        <v>0</v>
      </c>
      <c r="L234" s="311">
        <f ca="1">+'R1 Opex Detail'!L234*L$1</f>
        <v>0</v>
      </c>
      <c r="M234" s="805">
        <f ca="1">+'R1 Opex Detail'!M234*M$1</f>
        <v>0</v>
      </c>
      <c r="N234" s="311">
        <f ca="1">+'R1 Opex Detail'!N234*N$1</f>
        <v>0</v>
      </c>
      <c r="O234" s="309">
        <f ca="1">+'R1 Opex Detail'!O234*O$1</f>
        <v>0</v>
      </c>
      <c r="P234" s="309">
        <f ca="1">+'R1 Opex Detail'!P234*P$1</f>
        <v>0</v>
      </c>
      <c r="Q234" s="309">
        <f ca="1">+'R1 Opex Detail'!Q234*Q$1</f>
        <v>0</v>
      </c>
      <c r="R234" s="309">
        <f ca="1">+'R1 Opex Detail'!R234*R$1</f>
        <v>0</v>
      </c>
      <c r="S234" s="309">
        <f ca="1">+'R1 Opex Detail'!S234*S$1</f>
        <v>0</v>
      </c>
    </row>
    <row r="235" spans="1:19" s="736" customFormat="1" x14ac:dyDescent="0.2">
      <c r="A235" s="5"/>
      <c r="B235" s="249"/>
      <c r="C235" s="13" t="s">
        <v>498</v>
      </c>
      <c r="D235" s="311">
        <f>+'R1 Opex Detail'!D235</f>
        <v>0</v>
      </c>
      <c r="E235" s="309">
        <f>+'R1 Opex Detail'!E235</f>
        <v>0</v>
      </c>
      <c r="F235" s="309">
        <f>+'R1 Opex Detail'!F235</f>
        <v>0</v>
      </c>
      <c r="G235" s="309">
        <f>+'R1 Opex Detail'!G235</f>
        <v>0</v>
      </c>
      <c r="H235" s="309">
        <f>+'R1 Opex Detail'!H235</f>
        <v>0</v>
      </c>
      <c r="I235" s="309">
        <f>+'R1 Opex Detail'!I235</f>
        <v>0</v>
      </c>
      <c r="J235" s="309">
        <f>+'R1 Opex Detail'!J235</f>
        <v>0</v>
      </c>
      <c r="K235" s="805">
        <f>+'R1 Opex Detail'!K235</f>
        <v>0</v>
      </c>
      <c r="L235" s="311">
        <f ca="1">+'R1 Opex Detail'!L235*L$1</f>
        <v>0</v>
      </c>
      <c r="M235" s="805">
        <f ca="1">+'R1 Opex Detail'!M235*M$1</f>
        <v>0</v>
      </c>
      <c r="N235" s="311">
        <f ca="1">+'R1 Opex Detail'!N235*N$1</f>
        <v>0</v>
      </c>
      <c r="O235" s="309">
        <f ca="1">+'R1 Opex Detail'!O235*O$1</f>
        <v>0</v>
      </c>
      <c r="P235" s="309">
        <f ca="1">+'R1 Opex Detail'!P235*P$1</f>
        <v>0</v>
      </c>
      <c r="Q235" s="309">
        <f ca="1">+'R1 Opex Detail'!Q235*Q$1</f>
        <v>0</v>
      </c>
      <c r="R235" s="309">
        <f ca="1">+'R1 Opex Detail'!R235*R$1</f>
        <v>0</v>
      </c>
      <c r="S235" s="309">
        <f ca="1">+'R1 Opex Detail'!S235*S$1</f>
        <v>0</v>
      </c>
    </row>
    <row r="236" spans="1:19" x14ac:dyDescent="0.2">
      <c r="A236" s="5"/>
      <c r="B236" s="249"/>
      <c r="C236" s="13" t="s">
        <v>70</v>
      </c>
      <c r="D236" s="311">
        <f>+'R1 Opex Detail'!D236</f>
        <v>0</v>
      </c>
      <c r="E236" s="309">
        <f>+'R1 Opex Detail'!E236</f>
        <v>0</v>
      </c>
      <c r="F236" s="309">
        <f>+'R1 Opex Detail'!F236</f>
        <v>0</v>
      </c>
      <c r="G236" s="309">
        <f>+'R1 Opex Detail'!G236</f>
        <v>0</v>
      </c>
      <c r="H236" s="309">
        <f>+'R1 Opex Detail'!H236</f>
        <v>0</v>
      </c>
      <c r="I236" s="309">
        <f>+'R1 Opex Detail'!I236</f>
        <v>0</v>
      </c>
      <c r="J236" s="309">
        <f>+'R1 Opex Detail'!J236</f>
        <v>0</v>
      </c>
      <c r="K236" s="805">
        <f>+'R1 Opex Detail'!K236</f>
        <v>0</v>
      </c>
      <c r="L236" s="311">
        <f ca="1">+'R1 Opex Detail'!L236*L$1</f>
        <v>0</v>
      </c>
      <c r="M236" s="805">
        <f ca="1">+'R1 Opex Detail'!M236*M$1</f>
        <v>2.7555867883729528</v>
      </c>
      <c r="N236" s="311">
        <f ca="1">+'R1 Opex Detail'!N236*N$1</f>
        <v>2.7555867883729528</v>
      </c>
      <c r="O236" s="309">
        <f ca="1">+'R1 Opex Detail'!O236*O$1</f>
        <v>2.7924631311882813</v>
      </c>
      <c r="P236" s="309">
        <f ca="1">+'R1 Opex Detail'!P236*P$1</f>
        <v>2.8309722663023509</v>
      </c>
      <c r="Q236" s="309">
        <f ca="1">+'R1 Opex Detail'!Q236*Q$1</f>
        <v>2.8684757681989157</v>
      </c>
      <c r="R236" s="309">
        <f ca="1">+'R1 Opex Detail'!R236*R$1</f>
        <v>2.9042255413932403</v>
      </c>
      <c r="S236" s="309">
        <f ca="1">+'R1 Opex Detail'!S236*S$1</f>
        <v>2.9379855676696698</v>
      </c>
    </row>
    <row r="237" spans="1:19" x14ac:dyDescent="0.2">
      <c r="A237" s="5"/>
      <c r="B237" s="249"/>
      <c r="C237" s="12" t="s">
        <v>75</v>
      </c>
      <c r="D237" s="312">
        <f t="shared" ref="D237:S237" si="54">SUBTOTAL(9,D231:D236)</f>
        <v>0</v>
      </c>
      <c r="E237" s="310">
        <f t="shared" si="54"/>
        <v>0</v>
      </c>
      <c r="F237" s="310">
        <f t="shared" si="54"/>
        <v>0</v>
      </c>
      <c r="G237" s="310">
        <f t="shared" si="54"/>
        <v>0</v>
      </c>
      <c r="H237" s="310">
        <f t="shared" si="54"/>
        <v>0</v>
      </c>
      <c r="I237" s="310">
        <f t="shared" si="54"/>
        <v>0</v>
      </c>
      <c r="J237" s="310">
        <f t="shared" si="54"/>
        <v>0</v>
      </c>
      <c r="K237" s="510">
        <f t="shared" si="54"/>
        <v>0</v>
      </c>
      <c r="L237" s="312">
        <f t="shared" ref="L237" ca="1" si="55">SUBTOTAL(9,L231:L236)</f>
        <v>0</v>
      </c>
      <c r="M237" s="510">
        <f t="shared" ca="1" si="54"/>
        <v>2.7555867883729528</v>
      </c>
      <c r="N237" s="312">
        <f t="shared" ca="1" si="54"/>
        <v>2.7555867883729528</v>
      </c>
      <c r="O237" s="310">
        <f t="shared" ca="1" si="54"/>
        <v>2.7924631311882813</v>
      </c>
      <c r="P237" s="310">
        <f t="shared" ca="1" si="54"/>
        <v>2.8309722663023509</v>
      </c>
      <c r="Q237" s="310">
        <f t="shared" ca="1" si="54"/>
        <v>2.8684757681989157</v>
      </c>
      <c r="R237" s="310">
        <f t="shared" ca="1" si="54"/>
        <v>2.9042255413932403</v>
      </c>
      <c r="S237" s="310">
        <f t="shared" ca="1" si="54"/>
        <v>2.9379855676696698</v>
      </c>
    </row>
    <row r="238" spans="1:19" x14ac:dyDescent="0.2">
      <c r="A238" s="5"/>
      <c r="B238" s="249"/>
      <c r="C238" s="12"/>
      <c r="D238" s="262"/>
      <c r="E238" s="262"/>
      <c r="F238" s="262"/>
      <c r="G238" s="262"/>
      <c r="H238" s="262"/>
      <c r="I238" s="262"/>
      <c r="J238" s="262"/>
      <c r="K238" s="806"/>
      <c r="L238" s="262"/>
      <c r="M238" s="870"/>
      <c r="N238" s="262"/>
      <c r="O238" s="262"/>
      <c r="P238" s="262"/>
      <c r="Q238" s="262"/>
      <c r="R238" s="262"/>
      <c r="S238" s="262"/>
    </row>
    <row r="239" spans="1:19" ht="17.25" customHeight="1" thickBot="1" x14ac:dyDescent="0.25">
      <c r="A239" s="5"/>
      <c r="B239" s="250"/>
      <c r="C239" s="268" t="str">
        <f>CONCATENATE("Total ", +C229)</f>
        <v>Total Office of the CEO</v>
      </c>
      <c r="D239" s="313">
        <f t="shared" ref="D239" si="56">SUBTOTAL(9,D230:D238)</f>
        <v>0</v>
      </c>
      <c r="E239" s="313">
        <f t="shared" ref="E239" si="57">SUBTOTAL(9,E230:E238)</f>
        <v>0</v>
      </c>
      <c r="F239" s="313">
        <f t="shared" ref="F239" si="58">SUBTOTAL(9,F230:F238)</f>
        <v>0</v>
      </c>
      <c r="G239" s="313">
        <f t="shared" ref="G239" si="59">SUBTOTAL(9,G230:G238)</f>
        <v>0</v>
      </c>
      <c r="H239" s="313">
        <f t="shared" ref="H239" si="60">SUBTOTAL(9,H230:H238)</f>
        <v>0</v>
      </c>
      <c r="I239" s="313">
        <f t="shared" ref="I239" si="61">SUBTOTAL(9,I230:I238)</f>
        <v>0</v>
      </c>
      <c r="J239" s="313">
        <f t="shared" ref="J239" si="62">SUBTOTAL(9,J230:J238)</f>
        <v>0</v>
      </c>
      <c r="K239" s="313">
        <f t="shared" ref="K239" si="63">SUBTOTAL(9,K230:K238)</f>
        <v>0</v>
      </c>
      <c r="L239" s="313">
        <f t="shared" ref="L239" ca="1" si="64">SUBTOTAL(9,L230:L238)</f>
        <v>0</v>
      </c>
      <c r="M239" s="313">
        <f t="shared" ref="M239:S239" ca="1" si="65">SUBTOTAL(9,M230:M238)</f>
        <v>2.7555867883729528</v>
      </c>
      <c r="N239" s="313">
        <f t="shared" ca="1" si="65"/>
        <v>2.7555867883729528</v>
      </c>
      <c r="O239" s="313">
        <f t="shared" ca="1" si="65"/>
        <v>2.7924631311882813</v>
      </c>
      <c r="P239" s="313">
        <f t="shared" ca="1" si="65"/>
        <v>2.8309722663023509</v>
      </c>
      <c r="Q239" s="313">
        <f t="shared" ca="1" si="65"/>
        <v>2.8684757681989157</v>
      </c>
      <c r="R239" s="313">
        <f t="shared" ca="1" si="65"/>
        <v>2.9042255413932403</v>
      </c>
      <c r="S239" s="313">
        <f t="shared" ca="1" si="65"/>
        <v>2.9379855676696698</v>
      </c>
    </row>
    <row r="240" spans="1:19" ht="18" x14ac:dyDescent="0.2">
      <c r="B240" s="251"/>
      <c r="C240" s="254" t="str">
        <f>+'I-3 Allocated'!A6</f>
        <v>Company Secretary</v>
      </c>
      <c r="D240" s="265"/>
      <c r="E240" s="265"/>
      <c r="F240" s="265"/>
      <c r="G240" s="265"/>
      <c r="H240" s="265"/>
      <c r="I240" s="265"/>
      <c r="J240" s="265"/>
      <c r="K240" s="812"/>
      <c r="L240" s="265"/>
      <c r="M240" s="877"/>
      <c r="N240" s="265"/>
      <c r="O240" s="265"/>
      <c r="P240" s="265"/>
      <c r="Q240" s="265"/>
      <c r="R240" s="265"/>
      <c r="S240" s="265"/>
    </row>
    <row r="241" spans="1:19" x14ac:dyDescent="0.2">
      <c r="A241" s="5"/>
      <c r="B241" s="249" t="str">
        <f ca="1">+'I-4 History'!B237</f>
        <v>A-2</v>
      </c>
      <c r="C241" s="14" t="str">
        <f ca="1">+'I-4 History'!C237</f>
        <v>Company Secretary</v>
      </c>
      <c r="D241" s="11"/>
      <c r="E241" s="11"/>
      <c r="F241" s="11"/>
      <c r="G241" s="11"/>
      <c r="H241" s="11"/>
      <c r="I241" s="11"/>
      <c r="J241" s="11"/>
      <c r="K241" s="504"/>
      <c r="L241" s="11"/>
      <c r="M241" s="871"/>
      <c r="N241" s="11"/>
      <c r="O241" s="11"/>
      <c r="P241" s="11"/>
      <c r="Q241" s="11"/>
      <c r="R241" s="11"/>
      <c r="S241" s="11"/>
    </row>
    <row r="242" spans="1:19" x14ac:dyDescent="0.2">
      <c r="A242" s="5"/>
      <c r="B242" s="249"/>
      <c r="C242" s="13" t="s">
        <v>68</v>
      </c>
      <c r="D242" s="311">
        <f>+'R1 Opex Detail'!D242</f>
        <v>0</v>
      </c>
      <c r="E242" s="309">
        <f>+'R1 Opex Detail'!E242</f>
        <v>0</v>
      </c>
      <c r="F242" s="309">
        <f>+'R1 Opex Detail'!F242</f>
        <v>0</v>
      </c>
      <c r="G242" s="309">
        <f>+'R1 Opex Detail'!G242</f>
        <v>0</v>
      </c>
      <c r="H242" s="309">
        <f>+'R1 Opex Detail'!H242</f>
        <v>0</v>
      </c>
      <c r="I242" s="309">
        <f>+'R1 Opex Detail'!I242</f>
        <v>0</v>
      </c>
      <c r="J242" s="309">
        <f>+'R1 Opex Detail'!J242</f>
        <v>0</v>
      </c>
      <c r="K242" s="805">
        <f>+'R1 Opex Detail'!K242</f>
        <v>0</v>
      </c>
      <c r="L242" s="311">
        <f ca="1">+'R1 Opex Detail'!L242*L$1</f>
        <v>0</v>
      </c>
      <c r="M242" s="805">
        <f ca="1">+'R1 Opex Detail'!M242*M$1</f>
        <v>0</v>
      </c>
      <c r="N242" s="311">
        <f ca="1">+'R1 Opex Detail'!N242*N$1</f>
        <v>0</v>
      </c>
      <c r="O242" s="309">
        <f ca="1">+'R1 Opex Detail'!O242*O$1</f>
        <v>0</v>
      </c>
      <c r="P242" s="309">
        <f ca="1">+'R1 Opex Detail'!P242*P$1</f>
        <v>0</v>
      </c>
      <c r="Q242" s="309">
        <f ca="1">+'R1 Opex Detail'!Q242*Q$1</f>
        <v>0</v>
      </c>
      <c r="R242" s="309">
        <f ca="1">+'R1 Opex Detail'!R242*R$1</f>
        <v>0</v>
      </c>
      <c r="S242" s="309">
        <f ca="1">+'R1 Opex Detail'!S242*S$1</f>
        <v>0</v>
      </c>
    </row>
    <row r="243" spans="1:19" x14ac:dyDescent="0.2">
      <c r="A243" s="5"/>
      <c r="B243" s="249"/>
      <c r="C243" s="13" t="s">
        <v>69</v>
      </c>
      <c r="D243" s="311">
        <f>+'R1 Opex Detail'!D243</f>
        <v>0</v>
      </c>
      <c r="E243" s="309">
        <f>+'R1 Opex Detail'!E243</f>
        <v>0</v>
      </c>
      <c r="F243" s="309">
        <f>+'R1 Opex Detail'!F243</f>
        <v>0</v>
      </c>
      <c r="G243" s="309">
        <f>+'R1 Opex Detail'!G243</f>
        <v>0</v>
      </c>
      <c r="H243" s="309">
        <f>+'R1 Opex Detail'!H243</f>
        <v>0</v>
      </c>
      <c r="I243" s="309">
        <f>+'R1 Opex Detail'!I243</f>
        <v>0</v>
      </c>
      <c r="J243" s="309">
        <f>+'R1 Opex Detail'!J243</f>
        <v>0</v>
      </c>
      <c r="K243" s="805">
        <f>+'R1 Opex Detail'!K243</f>
        <v>0</v>
      </c>
      <c r="L243" s="311">
        <f ca="1">+'R1 Opex Detail'!L243*L$1</f>
        <v>0</v>
      </c>
      <c r="M243" s="805">
        <f ca="1">+'R1 Opex Detail'!M243*M$1</f>
        <v>0</v>
      </c>
      <c r="N243" s="311">
        <f ca="1">+'R1 Opex Detail'!N243*N$1</f>
        <v>0</v>
      </c>
      <c r="O243" s="309">
        <f ca="1">+'R1 Opex Detail'!O243*O$1</f>
        <v>0</v>
      </c>
      <c r="P243" s="309">
        <f ca="1">+'R1 Opex Detail'!P243*P$1</f>
        <v>0</v>
      </c>
      <c r="Q243" s="309">
        <f ca="1">+'R1 Opex Detail'!Q243*Q$1</f>
        <v>0</v>
      </c>
      <c r="R243" s="309">
        <f ca="1">+'R1 Opex Detail'!R243*R$1</f>
        <v>0</v>
      </c>
      <c r="S243" s="309">
        <f ca="1">+'R1 Opex Detail'!S243*S$1</f>
        <v>0</v>
      </c>
    </row>
    <row r="244" spans="1:19" s="736" customFormat="1" x14ac:dyDescent="0.2">
      <c r="A244" s="5"/>
      <c r="B244" s="249"/>
      <c r="C244" s="13" t="s">
        <v>546</v>
      </c>
      <c r="D244" s="311">
        <f>+'R1 Opex Detail'!D244</f>
        <v>0</v>
      </c>
      <c r="E244" s="309">
        <f>+'R1 Opex Detail'!E244</f>
        <v>0</v>
      </c>
      <c r="F244" s="309">
        <f>+'R1 Opex Detail'!F244</f>
        <v>0</v>
      </c>
      <c r="G244" s="309">
        <f>+'R1 Opex Detail'!G244</f>
        <v>0</v>
      </c>
      <c r="H244" s="309">
        <f>+'R1 Opex Detail'!H244</f>
        <v>0</v>
      </c>
      <c r="I244" s="309">
        <f>+'R1 Opex Detail'!I244</f>
        <v>0</v>
      </c>
      <c r="J244" s="309">
        <f>+'R1 Opex Detail'!J244</f>
        <v>0</v>
      </c>
      <c r="K244" s="805">
        <f>+'R1 Opex Detail'!K244</f>
        <v>0</v>
      </c>
      <c r="L244" s="311">
        <f ca="1">+'R1 Opex Detail'!L244*L$1</f>
        <v>0</v>
      </c>
      <c r="M244" s="805">
        <f ca="1">+'R1 Opex Detail'!M244*M$1</f>
        <v>0</v>
      </c>
      <c r="N244" s="311">
        <f ca="1">+'R1 Opex Detail'!N244*N$1</f>
        <v>0</v>
      </c>
      <c r="O244" s="309">
        <f ca="1">+'R1 Opex Detail'!O244*O$1</f>
        <v>0</v>
      </c>
      <c r="P244" s="309">
        <f ca="1">+'R1 Opex Detail'!P244*P$1</f>
        <v>0</v>
      </c>
      <c r="Q244" s="309">
        <f ca="1">+'R1 Opex Detail'!Q244*Q$1</f>
        <v>0</v>
      </c>
      <c r="R244" s="309">
        <f ca="1">+'R1 Opex Detail'!R244*R$1</f>
        <v>0</v>
      </c>
      <c r="S244" s="309">
        <f ca="1">+'R1 Opex Detail'!S244*S$1</f>
        <v>0</v>
      </c>
    </row>
    <row r="245" spans="1:19" x14ac:dyDescent="0.2">
      <c r="A245" s="5"/>
      <c r="B245" s="249"/>
      <c r="C245" s="13" t="s">
        <v>547</v>
      </c>
      <c r="D245" s="311">
        <f>+'R1 Opex Detail'!D245</f>
        <v>0</v>
      </c>
      <c r="E245" s="309">
        <f>+'R1 Opex Detail'!E245</f>
        <v>0</v>
      </c>
      <c r="F245" s="309">
        <f>+'R1 Opex Detail'!F245</f>
        <v>0</v>
      </c>
      <c r="G245" s="309">
        <f>+'R1 Opex Detail'!G245</f>
        <v>0</v>
      </c>
      <c r="H245" s="309">
        <f>+'R1 Opex Detail'!H245</f>
        <v>0</v>
      </c>
      <c r="I245" s="309">
        <f>+'R1 Opex Detail'!I245</f>
        <v>0</v>
      </c>
      <c r="J245" s="309">
        <f>+'R1 Opex Detail'!J245</f>
        <v>0</v>
      </c>
      <c r="K245" s="805">
        <f>+'R1 Opex Detail'!K245</f>
        <v>0</v>
      </c>
      <c r="L245" s="311">
        <f ca="1">+'R1 Opex Detail'!L245*L$1</f>
        <v>0</v>
      </c>
      <c r="M245" s="805">
        <f ca="1">+'R1 Opex Detail'!M245*M$1</f>
        <v>0</v>
      </c>
      <c r="N245" s="311">
        <f ca="1">+'R1 Opex Detail'!N245*N$1</f>
        <v>0</v>
      </c>
      <c r="O245" s="309">
        <f ca="1">+'R1 Opex Detail'!O245*O$1</f>
        <v>0</v>
      </c>
      <c r="P245" s="309">
        <f ca="1">+'R1 Opex Detail'!P245*P$1</f>
        <v>0</v>
      </c>
      <c r="Q245" s="309">
        <f ca="1">+'R1 Opex Detail'!Q245*Q$1</f>
        <v>0</v>
      </c>
      <c r="R245" s="309">
        <f ca="1">+'R1 Opex Detail'!R245*R$1</f>
        <v>0</v>
      </c>
      <c r="S245" s="309">
        <f ca="1">+'R1 Opex Detail'!S245*S$1</f>
        <v>0</v>
      </c>
    </row>
    <row r="246" spans="1:19" s="736" customFormat="1" x14ac:dyDescent="0.2">
      <c r="A246" s="5"/>
      <c r="B246" s="249"/>
      <c r="C246" s="13" t="s">
        <v>498</v>
      </c>
      <c r="D246" s="311">
        <f>+'R1 Opex Detail'!D246</f>
        <v>0</v>
      </c>
      <c r="E246" s="309">
        <f>+'R1 Opex Detail'!E246</f>
        <v>0</v>
      </c>
      <c r="F246" s="309">
        <f>+'R1 Opex Detail'!F246</f>
        <v>0</v>
      </c>
      <c r="G246" s="309">
        <f>+'R1 Opex Detail'!G246</f>
        <v>0</v>
      </c>
      <c r="H246" s="309">
        <f>+'R1 Opex Detail'!H246</f>
        <v>0</v>
      </c>
      <c r="I246" s="309">
        <f>+'R1 Opex Detail'!I246</f>
        <v>0</v>
      </c>
      <c r="J246" s="309">
        <f>+'R1 Opex Detail'!J246</f>
        <v>0</v>
      </c>
      <c r="K246" s="805">
        <f>+'R1 Opex Detail'!K246</f>
        <v>0</v>
      </c>
      <c r="L246" s="311">
        <f ca="1">+'R1 Opex Detail'!L246*L$1</f>
        <v>0</v>
      </c>
      <c r="M246" s="805">
        <f ca="1">+'R1 Opex Detail'!M246*M$1</f>
        <v>0</v>
      </c>
      <c r="N246" s="311">
        <f ca="1">+'R1 Opex Detail'!N246*N$1</f>
        <v>0</v>
      </c>
      <c r="O246" s="309">
        <f ca="1">+'R1 Opex Detail'!O246*O$1</f>
        <v>0</v>
      </c>
      <c r="P246" s="309">
        <f ca="1">+'R1 Opex Detail'!P246*P$1</f>
        <v>0</v>
      </c>
      <c r="Q246" s="309">
        <f ca="1">+'R1 Opex Detail'!Q246*Q$1</f>
        <v>0</v>
      </c>
      <c r="R246" s="309">
        <f ca="1">+'R1 Opex Detail'!R246*R$1</f>
        <v>0</v>
      </c>
      <c r="S246" s="309">
        <f ca="1">+'R1 Opex Detail'!S246*S$1</f>
        <v>0</v>
      </c>
    </row>
    <row r="247" spans="1:19" x14ac:dyDescent="0.2">
      <c r="A247" s="5"/>
      <c r="B247" s="249"/>
      <c r="C247" s="13" t="s">
        <v>70</v>
      </c>
      <c r="D247" s="311">
        <f>+'R1 Opex Detail'!D247</f>
        <v>0</v>
      </c>
      <c r="E247" s="309">
        <f>+'R1 Opex Detail'!E247</f>
        <v>0</v>
      </c>
      <c r="F247" s="309">
        <f>+'R1 Opex Detail'!F247</f>
        <v>0</v>
      </c>
      <c r="G247" s="309">
        <f>+'R1 Opex Detail'!G247</f>
        <v>0</v>
      </c>
      <c r="H247" s="309">
        <f>+'R1 Opex Detail'!H247</f>
        <v>0</v>
      </c>
      <c r="I247" s="309">
        <f>+'R1 Opex Detail'!I247</f>
        <v>0</v>
      </c>
      <c r="J247" s="309">
        <f>+'R1 Opex Detail'!J247</f>
        <v>0</v>
      </c>
      <c r="K247" s="805">
        <f>+'R1 Opex Detail'!K247</f>
        <v>0</v>
      </c>
      <c r="L247" s="311">
        <f ca="1">+'R1 Opex Detail'!L247*L$1</f>
        <v>0</v>
      </c>
      <c r="M247" s="805">
        <f ca="1">+'R1 Opex Detail'!M247*M$1</f>
        <v>1.4047749088473831</v>
      </c>
      <c r="N247" s="311">
        <f ca="1">+'R1 Opex Detail'!N247*N$1</f>
        <v>1.4047749088473831</v>
      </c>
      <c r="O247" s="309">
        <f ca="1">+'R1 Opex Detail'!O247*O$1</f>
        <v>1.4235741574631802</v>
      </c>
      <c r="P247" s="309">
        <f ca="1">+'R1 Opex Detail'!P247*P$1</f>
        <v>1.4432057898247215</v>
      </c>
      <c r="Q247" s="309">
        <f ca="1">+'R1 Opex Detail'!Q247*Q$1</f>
        <v>1.4623247588517547</v>
      </c>
      <c r="R247" s="309">
        <f ca="1">+'R1 Opex Detail'!R247*R$1</f>
        <v>1.4805496917743084</v>
      </c>
      <c r="S247" s="309">
        <f ca="1">+'R1 Opex Detail'!S247*S$1</f>
        <v>1.4977602684962117</v>
      </c>
    </row>
    <row r="248" spans="1:19" x14ac:dyDescent="0.2">
      <c r="A248" s="5"/>
      <c r="B248" s="249"/>
      <c r="C248" s="12" t="s">
        <v>75</v>
      </c>
      <c r="D248" s="312">
        <f t="shared" ref="D248:S248" si="66">SUBTOTAL(9,D242:D247)</f>
        <v>0</v>
      </c>
      <c r="E248" s="310">
        <f t="shared" si="66"/>
        <v>0</v>
      </c>
      <c r="F248" s="310">
        <f t="shared" si="66"/>
        <v>0</v>
      </c>
      <c r="G248" s="310">
        <f t="shared" si="66"/>
        <v>0</v>
      </c>
      <c r="H248" s="310">
        <f t="shared" si="66"/>
        <v>0</v>
      </c>
      <c r="I248" s="310">
        <f t="shared" si="66"/>
        <v>0</v>
      </c>
      <c r="J248" s="310">
        <f t="shared" si="66"/>
        <v>0</v>
      </c>
      <c r="K248" s="510">
        <f t="shared" si="66"/>
        <v>0</v>
      </c>
      <c r="L248" s="312">
        <f t="shared" ref="L248" ca="1" si="67">SUBTOTAL(9,L242:L247)</f>
        <v>0</v>
      </c>
      <c r="M248" s="510">
        <f t="shared" ca="1" si="66"/>
        <v>1.4047749088473831</v>
      </c>
      <c r="N248" s="312">
        <f t="shared" ca="1" si="66"/>
        <v>1.4047749088473831</v>
      </c>
      <c r="O248" s="310">
        <f t="shared" ca="1" si="66"/>
        <v>1.4235741574631802</v>
      </c>
      <c r="P248" s="310">
        <f t="shared" ca="1" si="66"/>
        <v>1.4432057898247215</v>
      </c>
      <c r="Q248" s="310">
        <f t="shared" ca="1" si="66"/>
        <v>1.4623247588517547</v>
      </c>
      <c r="R248" s="310">
        <f t="shared" ca="1" si="66"/>
        <v>1.4805496917743084</v>
      </c>
      <c r="S248" s="310">
        <f t="shared" ca="1" si="66"/>
        <v>1.4977602684962117</v>
      </c>
    </row>
    <row r="249" spans="1:19" x14ac:dyDescent="0.2">
      <c r="A249" s="5"/>
      <c r="B249" s="249"/>
      <c r="C249" s="12"/>
      <c r="D249" s="262"/>
      <c r="E249" s="262"/>
      <c r="F249" s="262"/>
      <c r="G249" s="262"/>
      <c r="H249" s="262"/>
      <c r="I249" s="262"/>
      <c r="J249" s="262"/>
      <c r="K249" s="806"/>
      <c r="L249" s="262"/>
      <c r="M249" s="870"/>
      <c r="N249" s="262"/>
      <c r="O249" s="262"/>
      <c r="P249" s="262"/>
      <c r="Q249" s="262"/>
      <c r="R249" s="262"/>
      <c r="S249" s="262"/>
    </row>
    <row r="250" spans="1:19" x14ac:dyDescent="0.2">
      <c r="A250" s="5"/>
      <c r="B250" s="249" t="str">
        <f ca="1">+'I-4 History'!B246</f>
        <v>A-3</v>
      </c>
      <c r="C250" s="14" t="str">
        <f ca="1">+'I-4 History'!C246</f>
        <v>Legal Services</v>
      </c>
      <c r="D250" s="11"/>
      <c r="E250" s="11"/>
      <c r="F250" s="11"/>
      <c r="G250" s="11"/>
      <c r="H250" s="11"/>
      <c r="I250" s="11"/>
      <c r="J250" s="11"/>
      <c r="K250" s="504"/>
      <c r="L250" s="11"/>
      <c r="M250" s="871"/>
      <c r="N250" s="11"/>
      <c r="O250" s="11"/>
      <c r="P250" s="11"/>
      <c r="Q250" s="11"/>
      <c r="R250" s="11"/>
      <c r="S250" s="11"/>
    </row>
    <row r="251" spans="1:19" x14ac:dyDescent="0.2">
      <c r="A251" s="5"/>
      <c r="B251" s="249"/>
      <c r="C251" s="13" t="s">
        <v>68</v>
      </c>
      <c r="D251" s="311">
        <f>+'R1 Opex Detail'!D251</f>
        <v>0</v>
      </c>
      <c r="E251" s="309">
        <f>+'R1 Opex Detail'!E251</f>
        <v>0</v>
      </c>
      <c r="F251" s="309">
        <f>+'R1 Opex Detail'!F251</f>
        <v>0</v>
      </c>
      <c r="G251" s="309">
        <f>+'R1 Opex Detail'!G251</f>
        <v>0</v>
      </c>
      <c r="H251" s="309">
        <f>+'R1 Opex Detail'!H251</f>
        <v>0</v>
      </c>
      <c r="I251" s="309">
        <f>+'R1 Opex Detail'!I251</f>
        <v>0</v>
      </c>
      <c r="J251" s="309">
        <f>+'R1 Opex Detail'!J251</f>
        <v>0</v>
      </c>
      <c r="K251" s="805">
        <f>+'R1 Opex Detail'!K251</f>
        <v>0</v>
      </c>
      <c r="L251" s="311">
        <f ca="1">+'R1 Opex Detail'!L251*L$1</f>
        <v>0</v>
      </c>
      <c r="M251" s="805">
        <f ca="1">+'R1 Opex Detail'!M251*M$1</f>
        <v>0</v>
      </c>
      <c r="N251" s="311">
        <f ca="1">+'R1 Opex Detail'!N251*N$1</f>
        <v>0</v>
      </c>
      <c r="O251" s="309">
        <f ca="1">+'R1 Opex Detail'!O251*O$1</f>
        <v>0</v>
      </c>
      <c r="P251" s="309">
        <f ca="1">+'R1 Opex Detail'!P251*P$1</f>
        <v>0</v>
      </c>
      <c r="Q251" s="309">
        <f ca="1">+'R1 Opex Detail'!Q251*Q$1</f>
        <v>0</v>
      </c>
      <c r="R251" s="309">
        <f ca="1">+'R1 Opex Detail'!R251*R$1</f>
        <v>0</v>
      </c>
      <c r="S251" s="309">
        <f ca="1">+'R1 Opex Detail'!S251*S$1</f>
        <v>0</v>
      </c>
    </row>
    <row r="252" spans="1:19" x14ac:dyDescent="0.2">
      <c r="A252" s="5"/>
      <c r="B252" s="249"/>
      <c r="C252" s="13" t="s">
        <v>69</v>
      </c>
      <c r="D252" s="311">
        <f>+'R1 Opex Detail'!D252</f>
        <v>0</v>
      </c>
      <c r="E252" s="309">
        <f>+'R1 Opex Detail'!E252</f>
        <v>0</v>
      </c>
      <c r="F252" s="309">
        <f>+'R1 Opex Detail'!F252</f>
        <v>0</v>
      </c>
      <c r="G252" s="309">
        <f>+'R1 Opex Detail'!G252</f>
        <v>0</v>
      </c>
      <c r="H252" s="309">
        <f>+'R1 Opex Detail'!H252</f>
        <v>0</v>
      </c>
      <c r="I252" s="309">
        <f>+'R1 Opex Detail'!I252</f>
        <v>0</v>
      </c>
      <c r="J252" s="309">
        <f>+'R1 Opex Detail'!J252</f>
        <v>0</v>
      </c>
      <c r="K252" s="805">
        <f>+'R1 Opex Detail'!K252</f>
        <v>0</v>
      </c>
      <c r="L252" s="311">
        <f ca="1">+'R1 Opex Detail'!L252*L$1</f>
        <v>0</v>
      </c>
      <c r="M252" s="805">
        <f ca="1">+'R1 Opex Detail'!M252*M$1</f>
        <v>0</v>
      </c>
      <c r="N252" s="311">
        <f ca="1">+'R1 Opex Detail'!N252*N$1</f>
        <v>0</v>
      </c>
      <c r="O252" s="309">
        <f ca="1">+'R1 Opex Detail'!O252*O$1</f>
        <v>0</v>
      </c>
      <c r="P252" s="309">
        <f ca="1">+'R1 Opex Detail'!P252*P$1</f>
        <v>0</v>
      </c>
      <c r="Q252" s="309">
        <f ca="1">+'R1 Opex Detail'!Q252*Q$1</f>
        <v>0</v>
      </c>
      <c r="R252" s="309">
        <f ca="1">+'R1 Opex Detail'!R252*R$1</f>
        <v>0</v>
      </c>
      <c r="S252" s="309">
        <f ca="1">+'R1 Opex Detail'!S252*S$1</f>
        <v>0</v>
      </c>
    </row>
    <row r="253" spans="1:19" s="736" customFormat="1" x14ac:dyDescent="0.2">
      <c r="A253" s="5"/>
      <c r="B253" s="249"/>
      <c r="C253" s="13" t="s">
        <v>546</v>
      </c>
      <c r="D253" s="311">
        <f>+'R1 Opex Detail'!D253</f>
        <v>0</v>
      </c>
      <c r="E253" s="309">
        <f>+'R1 Opex Detail'!E253</f>
        <v>0</v>
      </c>
      <c r="F253" s="309">
        <f>+'R1 Opex Detail'!F253</f>
        <v>0</v>
      </c>
      <c r="G253" s="309">
        <f>+'R1 Opex Detail'!G253</f>
        <v>0</v>
      </c>
      <c r="H253" s="309">
        <f>+'R1 Opex Detail'!H253</f>
        <v>0</v>
      </c>
      <c r="I253" s="309">
        <f>+'R1 Opex Detail'!I253</f>
        <v>0</v>
      </c>
      <c r="J253" s="309">
        <f>+'R1 Opex Detail'!J253</f>
        <v>0</v>
      </c>
      <c r="K253" s="805">
        <f>+'R1 Opex Detail'!K253</f>
        <v>0</v>
      </c>
      <c r="L253" s="311">
        <f ca="1">+'R1 Opex Detail'!L253*L$1</f>
        <v>0</v>
      </c>
      <c r="M253" s="805">
        <f ca="1">+'R1 Opex Detail'!M253*M$1</f>
        <v>0</v>
      </c>
      <c r="N253" s="311">
        <f ca="1">+'R1 Opex Detail'!N253*N$1</f>
        <v>0</v>
      </c>
      <c r="O253" s="309">
        <f ca="1">+'R1 Opex Detail'!O253*O$1</f>
        <v>0</v>
      </c>
      <c r="P253" s="309">
        <f ca="1">+'R1 Opex Detail'!P253*P$1</f>
        <v>0</v>
      </c>
      <c r="Q253" s="309">
        <f ca="1">+'R1 Opex Detail'!Q253*Q$1</f>
        <v>0</v>
      </c>
      <c r="R253" s="309">
        <f ca="1">+'R1 Opex Detail'!R253*R$1</f>
        <v>0</v>
      </c>
      <c r="S253" s="309">
        <f ca="1">+'R1 Opex Detail'!S253*S$1</f>
        <v>0</v>
      </c>
    </row>
    <row r="254" spans="1:19" x14ac:dyDescent="0.2">
      <c r="A254" s="5"/>
      <c r="B254" s="249"/>
      <c r="C254" s="13" t="s">
        <v>547</v>
      </c>
      <c r="D254" s="311">
        <f>+'R1 Opex Detail'!D254</f>
        <v>0</v>
      </c>
      <c r="E254" s="309">
        <f>+'R1 Opex Detail'!E254</f>
        <v>0</v>
      </c>
      <c r="F254" s="309">
        <f>+'R1 Opex Detail'!F254</f>
        <v>0</v>
      </c>
      <c r="G254" s="309">
        <f>+'R1 Opex Detail'!G254</f>
        <v>0</v>
      </c>
      <c r="H254" s="309">
        <f>+'R1 Opex Detail'!H254</f>
        <v>0</v>
      </c>
      <c r="I254" s="309">
        <f>+'R1 Opex Detail'!I254</f>
        <v>0</v>
      </c>
      <c r="J254" s="309">
        <f>+'R1 Opex Detail'!J254</f>
        <v>0</v>
      </c>
      <c r="K254" s="805">
        <f>+'R1 Opex Detail'!K254</f>
        <v>0</v>
      </c>
      <c r="L254" s="311">
        <f ca="1">+'R1 Opex Detail'!L254*L$1</f>
        <v>0</v>
      </c>
      <c r="M254" s="805">
        <f ca="1">+'R1 Opex Detail'!M254*M$1</f>
        <v>0</v>
      </c>
      <c r="N254" s="311">
        <f ca="1">+'R1 Opex Detail'!N254*N$1</f>
        <v>0</v>
      </c>
      <c r="O254" s="309">
        <f ca="1">+'R1 Opex Detail'!O254*O$1</f>
        <v>0</v>
      </c>
      <c r="P254" s="309">
        <f ca="1">+'R1 Opex Detail'!P254*P$1</f>
        <v>0</v>
      </c>
      <c r="Q254" s="309">
        <f ca="1">+'R1 Opex Detail'!Q254*Q$1</f>
        <v>0</v>
      </c>
      <c r="R254" s="309">
        <f ca="1">+'R1 Opex Detail'!R254*R$1</f>
        <v>0</v>
      </c>
      <c r="S254" s="309">
        <f ca="1">+'R1 Opex Detail'!S254*S$1</f>
        <v>0</v>
      </c>
    </row>
    <row r="255" spans="1:19" s="736" customFormat="1" x14ac:dyDescent="0.2">
      <c r="A255" s="5"/>
      <c r="B255" s="249"/>
      <c r="C255" s="13" t="s">
        <v>498</v>
      </c>
      <c r="D255" s="311">
        <f>+'R1 Opex Detail'!D255</f>
        <v>0</v>
      </c>
      <c r="E255" s="309">
        <f>+'R1 Opex Detail'!E255</f>
        <v>0</v>
      </c>
      <c r="F255" s="309">
        <f>+'R1 Opex Detail'!F255</f>
        <v>0</v>
      </c>
      <c r="G255" s="309">
        <f>+'R1 Opex Detail'!G255</f>
        <v>0</v>
      </c>
      <c r="H255" s="309">
        <f>+'R1 Opex Detail'!H255</f>
        <v>0</v>
      </c>
      <c r="I255" s="309">
        <f>+'R1 Opex Detail'!I255</f>
        <v>0</v>
      </c>
      <c r="J255" s="309">
        <f>+'R1 Opex Detail'!J255</f>
        <v>0</v>
      </c>
      <c r="K255" s="805">
        <f>+'R1 Opex Detail'!K255</f>
        <v>0</v>
      </c>
      <c r="L255" s="311">
        <f ca="1">+'R1 Opex Detail'!L255*L$1</f>
        <v>0</v>
      </c>
      <c r="M255" s="805">
        <f ca="1">+'R1 Opex Detail'!M255*M$1</f>
        <v>0</v>
      </c>
      <c r="N255" s="311">
        <f ca="1">+'R1 Opex Detail'!N255*N$1</f>
        <v>0</v>
      </c>
      <c r="O255" s="309">
        <f ca="1">+'R1 Opex Detail'!O255*O$1</f>
        <v>0</v>
      </c>
      <c r="P255" s="309">
        <f ca="1">+'R1 Opex Detail'!P255*P$1</f>
        <v>0</v>
      </c>
      <c r="Q255" s="309">
        <f ca="1">+'R1 Opex Detail'!Q255*Q$1</f>
        <v>0</v>
      </c>
      <c r="R255" s="309">
        <f ca="1">+'R1 Opex Detail'!R255*R$1</f>
        <v>0</v>
      </c>
      <c r="S255" s="309">
        <f ca="1">+'R1 Opex Detail'!S255*S$1</f>
        <v>0</v>
      </c>
    </row>
    <row r="256" spans="1:19" x14ac:dyDescent="0.2">
      <c r="A256" s="5"/>
      <c r="B256" s="249"/>
      <c r="C256" s="13" t="s">
        <v>70</v>
      </c>
      <c r="D256" s="311">
        <f>+'R1 Opex Detail'!D256</f>
        <v>0</v>
      </c>
      <c r="E256" s="309">
        <f>+'R1 Opex Detail'!E256</f>
        <v>0</v>
      </c>
      <c r="F256" s="309">
        <f>+'R1 Opex Detail'!F256</f>
        <v>0</v>
      </c>
      <c r="G256" s="309">
        <f>+'R1 Opex Detail'!G256</f>
        <v>0</v>
      </c>
      <c r="H256" s="309">
        <f>+'R1 Opex Detail'!H256</f>
        <v>0</v>
      </c>
      <c r="I256" s="309">
        <f>+'R1 Opex Detail'!I256</f>
        <v>0</v>
      </c>
      <c r="J256" s="309">
        <f>+'R1 Opex Detail'!J256</f>
        <v>0</v>
      </c>
      <c r="K256" s="805">
        <f>+'R1 Opex Detail'!K256</f>
        <v>0</v>
      </c>
      <c r="L256" s="311">
        <f ca="1">+'R1 Opex Detail'!L256*L$1</f>
        <v>0</v>
      </c>
      <c r="M256" s="805">
        <f ca="1">+'R1 Opex Detail'!M256*M$1</f>
        <v>1.1180124240437019</v>
      </c>
      <c r="N256" s="311">
        <f ca="1">+'R1 Opex Detail'!N256*N$1</f>
        <v>1.1180124240437019</v>
      </c>
      <c r="O256" s="309">
        <f ca="1">+'R1 Opex Detail'!O256*O$1</f>
        <v>1.1277194280584004</v>
      </c>
      <c r="P256" s="309">
        <f ca="1">+'R1 Opex Detail'!P256*P$1</f>
        <v>1.136033770396603</v>
      </c>
      <c r="Q256" s="309">
        <f ca="1">+'R1 Opex Detail'!Q256*Q$1</f>
        <v>1.1428150143624327</v>
      </c>
      <c r="R256" s="309">
        <f ca="1">+'R1 Opex Detail'!R256*R$1</f>
        <v>1.1495694176806766</v>
      </c>
      <c r="S256" s="309">
        <f ca="1">+'R1 Opex Detail'!S256*S$1</f>
        <v>1.156281576011523</v>
      </c>
    </row>
    <row r="257" spans="1:19" x14ac:dyDescent="0.2">
      <c r="A257" s="5"/>
      <c r="B257" s="249"/>
      <c r="C257" s="12" t="s">
        <v>75</v>
      </c>
      <c r="D257" s="312">
        <f t="shared" ref="D257:S257" si="68">SUBTOTAL(9,D251:D256)</f>
        <v>0</v>
      </c>
      <c r="E257" s="310">
        <f t="shared" si="68"/>
        <v>0</v>
      </c>
      <c r="F257" s="310">
        <f t="shared" si="68"/>
        <v>0</v>
      </c>
      <c r="G257" s="310">
        <f t="shared" si="68"/>
        <v>0</v>
      </c>
      <c r="H257" s="310">
        <f t="shared" si="68"/>
        <v>0</v>
      </c>
      <c r="I257" s="310">
        <f t="shared" si="68"/>
        <v>0</v>
      </c>
      <c r="J257" s="310">
        <f t="shared" si="68"/>
        <v>0</v>
      </c>
      <c r="K257" s="510">
        <f t="shared" si="68"/>
        <v>0</v>
      </c>
      <c r="L257" s="312">
        <f t="shared" ref="L257" ca="1" si="69">SUBTOTAL(9,L251:L256)</f>
        <v>0</v>
      </c>
      <c r="M257" s="510">
        <f t="shared" ca="1" si="68"/>
        <v>1.1180124240437019</v>
      </c>
      <c r="N257" s="312">
        <f t="shared" ca="1" si="68"/>
        <v>1.1180124240437019</v>
      </c>
      <c r="O257" s="310">
        <f t="shared" ca="1" si="68"/>
        <v>1.1277194280584004</v>
      </c>
      <c r="P257" s="310">
        <f t="shared" ca="1" si="68"/>
        <v>1.136033770396603</v>
      </c>
      <c r="Q257" s="310">
        <f t="shared" ca="1" si="68"/>
        <v>1.1428150143624327</v>
      </c>
      <c r="R257" s="310">
        <f t="shared" ca="1" si="68"/>
        <v>1.1495694176806766</v>
      </c>
      <c r="S257" s="310">
        <f t="shared" ca="1" si="68"/>
        <v>1.156281576011523</v>
      </c>
    </row>
    <row r="258" spans="1:19" x14ac:dyDescent="0.2">
      <c r="A258" s="5"/>
      <c r="B258" s="249"/>
      <c r="C258" s="12"/>
      <c r="D258" s="262"/>
      <c r="E258" s="262"/>
      <c r="F258" s="262"/>
      <c r="G258" s="262"/>
      <c r="H258" s="262"/>
      <c r="I258" s="262"/>
      <c r="J258" s="262"/>
      <c r="K258" s="806"/>
      <c r="L258" s="262"/>
      <c r="M258" s="870"/>
      <c r="N258" s="262"/>
      <c r="O258" s="262"/>
      <c r="P258" s="262"/>
      <c r="Q258" s="262"/>
      <c r="R258" s="262"/>
      <c r="S258" s="262"/>
    </row>
    <row r="259" spans="1:19" x14ac:dyDescent="0.2">
      <c r="A259" s="5"/>
      <c r="B259" s="249" t="str">
        <f ca="1">+'I-4 History'!B255</f>
        <v>A-4</v>
      </c>
      <c r="C259" s="14" t="str">
        <f ca="1">+'I-4 History'!C255</f>
        <v>Real Estate &amp; Easements – DLC Land Tax</v>
      </c>
      <c r="D259" s="11"/>
      <c r="E259" s="11"/>
      <c r="F259" s="11"/>
      <c r="G259" s="11"/>
      <c r="H259" s="11"/>
      <c r="I259" s="11"/>
      <c r="J259" s="11"/>
      <c r="K259" s="504"/>
      <c r="L259" s="11"/>
      <c r="M259" s="871"/>
      <c r="N259" s="11"/>
      <c r="O259" s="11"/>
      <c r="P259" s="11"/>
      <c r="Q259" s="11"/>
      <c r="R259" s="11"/>
      <c r="S259" s="11"/>
    </row>
    <row r="260" spans="1:19" x14ac:dyDescent="0.2">
      <c r="A260" s="5"/>
      <c r="B260" s="249"/>
      <c r="C260" s="13" t="s">
        <v>68</v>
      </c>
      <c r="D260" s="311">
        <f>+'R1 Opex Detail'!D260</f>
        <v>0</v>
      </c>
      <c r="E260" s="309">
        <f>+'R1 Opex Detail'!E260</f>
        <v>0</v>
      </c>
      <c r="F260" s="309">
        <f>+'R1 Opex Detail'!F260</f>
        <v>0</v>
      </c>
      <c r="G260" s="309">
        <f>+'R1 Opex Detail'!G260</f>
        <v>0</v>
      </c>
      <c r="H260" s="309">
        <f>+'R1 Opex Detail'!H260</f>
        <v>0</v>
      </c>
      <c r="I260" s="309">
        <f>+'R1 Opex Detail'!I260</f>
        <v>0</v>
      </c>
      <c r="J260" s="309">
        <f>+'R1 Opex Detail'!J260</f>
        <v>0</v>
      </c>
      <c r="K260" s="805">
        <f>+'R1 Opex Detail'!K260</f>
        <v>0</v>
      </c>
      <c r="L260" s="311">
        <f ca="1">+'R1 Opex Detail'!L260*L$1</f>
        <v>0</v>
      </c>
      <c r="M260" s="805">
        <f ca="1">+'R1 Opex Detail'!M260*M$1</f>
        <v>0</v>
      </c>
      <c r="N260" s="311">
        <f ca="1">+'R1 Opex Detail'!N260*N$1</f>
        <v>0</v>
      </c>
      <c r="O260" s="309">
        <f ca="1">+'R1 Opex Detail'!O260*O$1</f>
        <v>0</v>
      </c>
      <c r="P260" s="309">
        <f ca="1">+'R1 Opex Detail'!P260*P$1</f>
        <v>0</v>
      </c>
      <c r="Q260" s="309">
        <f ca="1">+'R1 Opex Detail'!Q260*Q$1</f>
        <v>0</v>
      </c>
      <c r="R260" s="309">
        <f ca="1">+'R1 Opex Detail'!R260*R$1</f>
        <v>0</v>
      </c>
      <c r="S260" s="309">
        <f ca="1">+'R1 Opex Detail'!S260*S$1</f>
        <v>0</v>
      </c>
    </row>
    <row r="261" spans="1:19" x14ac:dyDescent="0.2">
      <c r="A261" s="5"/>
      <c r="B261" s="249"/>
      <c r="C261" s="13" t="s">
        <v>69</v>
      </c>
      <c r="D261" s="311">
        <f>+'R1 Opex Detail'!D261</f>
        <v>0</v>
      </c>
      <c r="E261" s="309">
        <f>+'R1 Opex Detail'!E261</f>
        <v>0</v>
      </c>
      <c r="F261" s="309">
        <f>+'R1 Opex Detail'!F261</f>
        <v>0</v>
      </c>
      <c r="G261" s="309">
        <f>+'R1 Opex Detail'!G261</f>
        <v>0</v>
      </c>
      <c r="H261" s="309">
        <f>+'R1 Opex Detail'!H261</f>
        <v>0</v>
      </c>
      <c r="I261" s="309">
        <f>+'R1 Opex Detail'!I261</f>
        <v>0</v>
      </c>
      <c r="J261" s="309">
        <f>+'R1 Opex Detail'!J261</f>
        <v>0</v>
      </c>
      <c r="K261" s="805">
        <f>+'R1 Opex Detail'!K261</f>
        <v>0</v>
      </c>
      <c r="L261" s="311">
        <f ca="1">+'R1 Opex Detail'!L261*L$1</f>
        <v>0</v>
      </c>
      <c r="M261" s="805">
        <f ca="1">+'R1 Opex Detail'!M261*M$1</f>
        <v>0</v>
      </c>
      <c r="N261" s="311">
        <f ca="1">+'R1 Opex Detail'!N261*N$1</f>
        <v>0</v>
      </c>
      <c r="O261" s="309">
        <f ca="1">+'R1 Opex Detail'!O261*O$1</f>
        <v>0</v>
      </c>
      <c r="P261" s="309">
        <f ca="1">+'R1 Opex Detail'!P261*P$1</f>
        <v>0</v>
      </c>
      <c r="Q261" s="309">
        <f ca="1">+'R1 Opex Detail'!Q261*Q$1</f>
        <v>0</v>
      </c>
      <c r="R261" s="309">
        <f ca="1">+'R1 Opex Detail'!R261*R$1</f>
        <v>0</v>
      </c>
      <c r="S261" s="309">
        <f ca="1">+'R1 Opex Detail'!S261*S$1</f>
        <v>0</v>
      </c>
    </row>
    <row r="262" spans="1:19" s="736" customFormat="1" x14ac:dyDescent="0.2">
      <c r="A262" s="5"/>
      <c r="B262" s="249"/>
      <c r="C262" s="13" t="s">
        <v>546</v>
      </c>
      <c r="D262" s="311">
        <f>+'R1 Opex Detail'!D262</f>
        <v>0</v>
      </c>
      <c r="E262" s="309">
        <f>+'R1 Opex Detail'!E262</f>
        <v>0</v>
      </c>
      <c r="F262" s="309">
        <f>+'R1 Opex Detail'!F262</f>
        <v>0</v>
      </c>
      <c r="G262" s="309">
        <f>+'R1 Opex Detail'!G262</f>
        <v>0</v>
      </c>
      <c r="H262" s="309">
        <f>+'R1 Opex Detail'!H262</f>
        <v>0</v>
      </c>
      <c r="I262" s="309">
        <f>+'R1 Opex Detail'!I262</f>
        <v>0</v>
      </c>
      <c r="J262" s="309">
        <f>+'R1 Opex Detail'!J262</f>
        <v>0</v>
      </c>
      <c r="K262" s="805">
        <f>+'R1 Opex Detail'!K262</f>
        <v>0</v>
      </c>
      <c r="L262" s="311">
        <f ca="1">+'R1 Opex Detail'!L262*L$1</f>
        <v>0</v>
      </c>
      <c r="M262" s="805">
        <f ca="1">+'R1 Opex Detail'!M262*M$1</f>
        <v>0</v>
      </c>
      <c r="N262" s="311">
        <f ca="1">+'R1 Opex Detail'!N262*N$1</f>
        <v>0</v>
      </c>
      <c r="O262" s="309">
        <f ca="1">+'R1 Opex Detail'!O262*O$1</f>
        <v>0</v>
      </c>
      <c r="P262" s="309">
        <f ca="1">+'R1 Opex Detail'!P262*P$1</f>
        <v>0</v>
      </c>
      <c r="Q262" s="309">
        <f ca="1">+'R1 Opex Detail'!Q262*Q$1</f>
        <v>0</v>
      </c>
      <c r="R262" s="309">
        <f ca="1">+'R1 Opex Detail'!R262*R$1</f>
        <v>0</v>
      </c>
      <c r="S262" s="309">
        <f ca="1">+'R1 Opex Detail'!S262*S$1</f>
        <v>0</v>
      </c>
    </row>
    <row r="263" spans="1:19" x14ac:dyDescent="0.2">
      <c r="A263" s="5"/>
      <c r="B263" s="249"/>
      <c r="C263" s="13" t="s">
        <v>547</v>
      </c>
      <c r="D263" s="311">
        <f>+'R1 Opex Detail'!D263</f>
        <v>0</v>
      </c>
      <c r="E263" s="309">
        <f>+'R1 Opex Detail'!E263</f>
        <v>0</v>
      </c>
      <c r="F263" s="309">
        <f>+'R1 Opex Detail'!F263</f>
        <v>0</v>
      </c>
      <c r="G263" s="309">
        <f>+'R1 Opex Detail'!G263</f>
        <v>0</v>
      </c>
      <c r="H263" s="309">
        <f>+'R1 Opex Detail'!H263</f>
        <v>0</v>
      </c>
      <c r="I263" s="309">
        <f>+'R1 Opex Detail'!I263</f>
        <v>0</v>
      </c>
      <c r="J263" s="309">
        <f>+'R1 Opex Detail'!J263</f>
        <v>0</v>
      </c>
      <c r="K263" s="805">
        <f>+'R1 Opex Detail'!K263</f>
        <v>0</v>
      </c>
      <c r="L263" s="311">
        <f ca="1">+'R1 Opex Detail'!L263*L$1</f>
        <v>0</v>
      </c>
      <c r="M263" s="805">
        <f ca="1">+'R1 Opex Detail'!M263*M$1</f>
        <v>0</v>
      </c>
      <c r="N263" s="311">
        <f ca="1">+'R1 Opex Detail'!N263*N$1</f>
        <v>0</v>
      </c>
      <c r="O263" s="309">
        <f ca="1">+'R1 Opex Detail'!O263*O$1</f>
        <v>0</v>
      </c>
      <c r="P263" s="309">
        <f ca="1">+'R1 Opex Detail'!P263*P$1</f>
        <v>0</v>
      </c>
      <c r="Q263" s="309">
        <f ca="1">+'R1 Opex Detail'!Q263*Q$1</f>
        <v>0</v>
      </c>
      <c r="R263" s="309">
        <f ca="1">+'R1 Opex Detail'!R263*R$1</f>
        <v>0</v>
      </c>
      <c r="S263" s="309">
        <f ca="1">+'R1 Opex Detail'!S263*S$1</f>
        <v>0</v>
      </c>
    </row>
    <row r="264" spans="1:19" s="736" customFormat="1" x14ac:dyDescent="0.2">
      <c r="A264" s="5"/>
      <c r="B264" s="249"/>
      <c r="C264" s="13" t="s">
        <v>498</v>
      </c>
      <c r="D264" s="311">
        <f>+'R1 Opex Detail'!D264</f>
        <v>0</v>
      </c>
      <c r="E264" s="309">
        <f>+'R1 Opex Detail'!E264</f>
        <v>0</v>
      </c>
      <c r="F264" s="309">
        <f>+'R1 Opex Detail'!F264</f>
        <v>0</v>
      </c>
      <c r="G264" s="309">
        <f>+'R1 Opex Detail'!G264</f>
        <v>0</v>
      </c>
      <c r="H264" s="309">
        <f>+'R1 Opex Detail'!H264</f>
        <v>0</v>
      </c>
      <c r="I264" s="309">
        <f>+'R1 Opex Detail'!I264</f>
        <v>0</v>
      </c>
      <c r="J264" s="309">
        <f>+'R1 Opex Detail'!J264</f>
        <v>0</v>
      </c>
      <c r="K264" s="805">
        <f>+'R1 Opex Detail'!K264</f>
        <v>0</v>
      </c>
      <c r="L264" s="311">
        <f ca="1">+'R1 Opex Detail'!L264*L$1</f>
        <v>0</v>
      </c>
      <c r="M264" s="805">
        <f ca="1">+'R1 Opex Detail'!M264*M$1</f>
        <v>0</v>
      </c>
      <c r="N264" s="311">
        <f ca="1">+'R1 Opex Detail'!N264*N$1</f>
        <v>0</v>
      </c>
      <c r="O264" s="309">
        <f ca="1">+'R1 Opex Detail'!O264*O$1</f>
        <v>0</v>
      </c>
      <c r="P264" s="309">
        <f ca="1">+'R1 Opex Detail'!P264*P$1</f>
        <v>0</v>
      </c>
      <c r="Q264" s="309">
        <f ca="1">+'R1 Opex Detail'!Q264*Q$1</f>
        <v>0</v>
      </c>
      <c r="R264" s="309">
        <f ca="1">+'R1 Opex Detail'!R264*R$1</f>
        <v>0</v>
      </c>
      <c r="S264" s="309">
        <f ca="1">+'R1 Opex Detail'!S264*S$1</f>
        <v>0</v>
      </c>
    </row>
    <row r="265" spans="1:19" x14ac:dyDescent="0.2">
      <c r="A265" s="5"/>
      <c r="B265" s="249"/>
      <c r="C265" s="13" t="s">
        <v>70</v>
      </c>
      <c r="D265" s="311">
        <f>+'R1 Opex Detail'!D265</f>
        <v>0</v>
      </c>
      <c r="E265" s="309">
        <f>+'R1 Opex Detail'!E265</f>
        <v>0</v>
      </c>
      <c r="F265" s="309">
        <f>+'R1 Opex Detail'!F265</f>
        <v>0</v>
      </c>
      <c r="G265" s="309">
        <f>+'R1 Opex Detail'!G265</f>
        <v>0</v>
      </c>
      <c r="H265" s="309">
        <f>+'R1 Opex Detail'!H265</f>
        <v>0</v>
      </c>
      <c r="I265" s="309">
        <f>+'R1 Opex Detail'!I265</f>
        <v>0</v>
      </c>
      <c r="J265" s="309">
        <f>+'R1 Opex Detail'!J265</f>
        <v>0</v>
      </c>
      <c r="K265" s="805">
        <f>+'R1 Opex Detail'!K265</f>
        <v>0</v>
      </c>
      <c r="L265" s="311">
        <f ca="1">+'R1 Opex Detail'!L265*L$1</f>
        <v>0</v>
      </c>
      <c r="M265" s="805">
        <f ca="1">+'R1 Opex Detail'!M265*M$1</f>
        <v>2.9328204974285188</v>
      </c>
      <c r="N265" s="311">
        <f ca="1">+'R1 Opex Detail'!N265*N$1</f>
        <v>2.9328204974285188</v>
      </c>
      <c r="O265" s="309">
        <f ca="1">+'R1 Opex Detail'!O265*O$1</f>
        <v>2.9720686512284051</v>
      </c>
      <c r="P265" s="309">
        <f ca="1">+'R1 Opex Detail'!P265*P$1</f>
        <v>3.0130546151898141</v>
      </c>
      <c r="Q265" s="309">
        <f ca="1">+'R1 Opex Detail'!Q265*Q$1</f>
        <v>3.052970265660957</v>
      </c>
      <c r="R265" s="309">
        <f ca="1">+'R1 Opex Detail'!R265*R$1</f>
        <v>3.0910193911848327</v>
      </c>
      <c r="S265" s="309">
        <f ca="1">+'R1 Opex Detail'!S265*S$1</f>
        <v>3.1269507933366403</v>
      </c>
    </row>
    <row r="266" spans="1:19" x14ac:dyDescent="0.2">
      <c r="A266" s="5"/>
      <c r="B266" s="249"/>
      <c r="C266" s="12" t="s">
        <v>75</v>
      </c>
      <c r="D266" s="312">
        <f t="shared" ref="D266:S266" si="70">SUBTOTAL(9,D260:D265)</f>
        <v>0</v>
      </c>
      <c r="E266" s="310">
        <f t="shared" si="70"/>
        <v>0</v>
      </c>
      <c r="F266" s="310">
        <f t="shared" si="70"/>
        <v>0</v>
      </c>
      <c r="G266" s="310">
        <f t="shared" si="70"/>
        <v>0</v>
      </c>
      <c r="H266" s="310">
        <f t="shared" si="70"/>
        <v>0</v>
      </c>
      <c r="I266" s="310">
        <f t="shared" si="70"/>
        <v>0</v>
      </c>
      <c r="J266" s="310">
        <f t="shared" si="70"/>
        <v>0</v>
      </c>
      <c r="K266" s="510">
        <f t="shared" si="70"/>
        <v>0</v>
      </c>
      <c r="L266" s="312">
        <f t="shared" ref="L266" ca="1" si="71">SUBTOTAL(9,L260:L265)</f>
        <v>0</v>
      </c>
      <c r="M266" s="510">
        <f t="shared" ca="1" si="70"/>
        <v>2.9328204974285188</v>
      </c>
      <c r="N266" s="312">
        <f t="shared" ca="1" si="70"/>
        <v>2.9328204974285188</v>
      </c>
      <c r="O266" s="310">
        <f t="shared" ca="1" si="70"/>
        <v>2.9720686512284051</v>
      </c>
      <c r="P266" s="310">
        <f t="shared" ca="1" si="70"/>
        <v>3.0130546151898141</v>
      </c>
      <c r="Q266" s="310">
        <f t="shared" ca="1" si="70"/>
        <v>3.052970265660957</v>
      </c>
      <c r="R266" s="310">
        <f t="shared" ca="1" si="70"/>
        <v>3.0910193911848327</v>
      </c>
      <c r="S266" s="310">
        <f t="shared" ca="1" si="70"/>
        <v>3.1269507933366403</v>
      </c>
    </row>
    <row r="267" spans="1:19" s="842" customFormat="1" x14ac:dyDescent="0.2">
      <c r="A267" s="5"/>
      <c r="B267" s="249"/>
      <c r="C267" s="857"/>
      <c r="D267" s="262"/>
      <c r="E267" s="262"/>
      <c r="F267" s="262"/>
      <c r="G267" s="262"/>
      <c r="H267" s="262"/>
      <c r="I267" s="262"/>
      <c r="J267" s="262"/>
      <c r="K267" s="806"/>
      <c r="L267" s="262"/>
      <c r="M267" s="870"/>
      <c r="N267" s="262"/>
      <c r="O267" s="262"/>
      <c r="P267" s="262"/>
      <c r="Q267" s="262"/>
      <c r="R267" s="262"/>
      <c r="S267" s="262"/>
    </row>
    <row r="268" spans="1:19" ht="25.5" x14ac:dyDescent="0.2">
      <c r="A268" s="5"/>
      <c r="B268" s="249" t="str">
        <f ca="1">+'I-4 History'!B264</f>
        <v>A-5</v>
      </c>
      <c r="C268" s="14" t="str">
        <f ca="1">+'I-4 History'!C264</f>
        <v>Real Estate &amp; Easements – Office and Depots</v>
      </c>
      <c r="D268" s="11"/>
      <c r="E268" s="11"/>
      <c r="F268" s="11"/>
      <c r="G268" s="11"/>
      <c r="H268" s="11"/>
      <c r="I268" s="11"/>
      <c r="J268" s="11"/>
      <c r="K268" s="504"/>
      <c r="L268" s="11"/>
      <c r="M268" s="871"/>
      <c r="N268" s="11"/>
      <c r="O268" s="11"/>
      <c r="P268" s="11"/>
      <c r="Q268" s="11"/>
      <c r="R268" s="11"/>
      <c r="S268" s="11"/>
    </row>
    <row r="269" spans="1:19" x14ac:dyDescent="0.2">
      <c r="A269" s="5"/>
      <c r="B269" s="249"/>
      <c r="C269" s="13" t="s">
        <v>68</v>
      </c>
      <c r="D269" s="311">
        <f>+'R1 Opex Detail'!D269</f>
        <v>0</v>
      </c>
      <c r="E269" s="309">
        <f>+'R1 Opex Detail'!E269</f>
        <v>0</v>
      </c>
      <c r="F269" s="309">
        <f>+'R1 Opex Detail'!F269</f>
        <v>0</v>
      </c>
      <c r="G269" s="309">
        <f>+'R1 Opex Detail'!G269</f>
        <v>0</v>
      </c>
      <c r="H269" s="309">
        <f>+'R1 Opex Detail'!H269</f>
        <v>0</v>
      </c>
      <c r="I269" s="309">
        <f>+'R1 Opex Detail'!I269</f>
        <v>0</v>
      </c>
      <c r="J269" s="309">
        <f>+'R1 Opex Detail'!J269</f>
        <v>0</v>
      </c>
      <c r="K269" s="805">
        <f>+'R1 Opex Detail'!K269</f>
        <v>0</v>
      </c>
      <c r="L269" s="311">
        <f ca="1">+'R1 Opex Detail'!L269*L$1</f>
        <v>0</v>
      </c>
      <c r="M269" s="805">
        <f ca="1">+'R1 Opex Detail'!M269*M$1</f>
        <v>0</v>
      </c>
      <c r="N269" s="311">
        <f ca="1">+'R1 Opex Detail'!N269*N$1</f>
        <v>0</v>
      </c>
      <c r="O269" s="309">
        <f ca="1">+'R1 Opex Detail'!O269*O$1</f>
        <v>0</v>
      </c>
      <c r="P269" s="309">
        <f ca="1">+'R1 Opex Detail'!P269*P$1</f>
        <v>0</v>
      </c>
      <c r="Q269" s="309">
        <f ca="1">+'R1 Opex Detail'!Q269*Q$1</f>
        <v>0</v>
      </c>
      <c r="R269" s="309">
        <f ca="1">+'R1 Opex Detail'!R269*R$1</f>
        <v>0</v>
      </c>
      <c r="S269" s="309">
        <f ca="1">+'R1 Opex Detail'!S269*S$1</f>
        <v>0</v>
      </c>
    </row>
    <row r="270" spans="1:19" x14ac:dyDescent="0.2">
      <c r="A270" s="5"/>
      <c r="B270" s="249"/>
      <c r="C270" s="13" t="s">
        <v>69</v>
      </c>
      <c r="D270" s="311">
        <f>+'R1 Opex Detail'!D270</f>
        <v>0</v>
      </c>
      <c r="E270" s="309">
        <f>+'R1 Opex Detail'!E270</f>
        <v>0</v>
      </c>
      <c r="F270" s="309">
        <f>+'R1 Opex Detail'!F270</f>
        <v>0</v>
      </c>
      <c r="G270" s="309">
        <f>+'R1 Opex Detail'!G270</f>
        <v>0</v>
      </c>
      <c r="H270" s="309">
        <f>+'R1 Opex Detail'!H270</f>
        <v>0</v>
      </c>
      <c r="I270" s="309">
        <f>+'R1 Opex Detail'!I270</f>
        <v>0</v>
      </c>
      <c r="J270" s="309">
        <f>+'R1 Opex Detail'!J270</f>
        <v>0</v>
      </c>
      <c r="K270" s="805">
        <f>+'R1 Opex Detail'!K270</f>
        <v>0</v>
      </c>
      <c r="L270" s="311">
        <f ca="1">+'R1 Opex Detail'!L270*L$1</f>
        <v>0</v>
      </c>
      <c r="M270" s="805">
        <f ca="1">+'R1 Opex Detail'!M270*M$1</f>
        <v>0</v>
      </c>
      <c r="N270" s="311">
        <f ca="1">+'R1 Opex Detail'!N270*N$1</f>
        <v>0</v>
      </c>
      <c r="O270" s="309">
        <f ca="1">+'R1 Opex Detail'!O270*O$1</f>
        <v>0</v>
      </c>
      <c r="P270" s="309">
        <f ca="1">+'R1 Opex Detail'!P270*P$1</f>
        <v>0</v>
      </c>
      <c r="Q270" s="309">
        <f ca="1">+'R1 Opex Detail'!Q270*Q$1</f>
        <v>0</v>
      </c>
      <c r="R270" s="309">
        <f ca="1">+'R1 Opex Detail'!R270*R$1</f>
        <v>0</v>
      </c>
      <c r="S270" s="309">
        <f ca="1">+'R1 Opex Detail'!S270*S$1</f>
        <v>0</v>
      </c>
    </row>
    <row r="271" spans="1:19" s="736" customFormat="1" x14ac:dyDescent="0.2">
      <c r="A271" s="5"/>
      <c r="B271" s="249"/>
      <c r="C271" s="13" t="s">
        <v>546</v>
      </c>
      <c r="D271" s="311">
        <f>+'R1 Opex Detail'!D271</f>
        <v>0</v>
      </c>
      <c r="E271" s="309">
        <f>+'R1 Opex Detail'!E271</f>
        <v>0</v>
      </c>
      <c r="F271" s="309">
        <f>+'R1 Opex Detail'!F271</f>
        <v>0</v>
      </c>
      <c r="G271" s="309">
        <f>+'R1 Opex Detail'!G271</f>
        <v>0</v>
      </c>
      <c r="H271" s="309">
        <f>+'R1 Opex Detail'!H271</f>
        <v>0</v>
      </c>
      <c r="I271" s="309">
        <f>+'R1 Opex Detail'!I271</f>
        <v>0</v>
      </c>
      <c r="J271" s="309">
        <f>+'R1 Opex Detail'!J271</f>
        <v>0</v>
      </c>
      <c r="K271" s="805">
        <f>+'R1 Opex Detail'!K271</f>
        <v>0</v>
      </c>
      <c r="L271" s="311">
        <f ca="1">+'R1 Opex Detail'!L271*L$1</f>
        <v>0</v>
      </c>
      <c r="M271" s="805">
        <f ca="1">+'R1 Opex Detail'!M271*M$1</f>
        <v>0</v>
      </c>
      <c r="N271" s="311">
        <f ca="1">+'R1 Opex Detail'!N271*N$1</f>
        <v>0</v>
      </c>
      <c r="O271" s="309">
        <f ca="1">+'R1 Opex Detail'!O271*O$1</f>
        <v>0</v>
      </c>
      <c r="P271" s="309">
        <f ca="1">+'R1 Opex Detail'!P271*P$1</f>
        <v>0</v>
      </c>
      <c r="Q271" s="309">
        <f ca="1">+'R1 Opex Detail'!Q271*Q$1</f>
        <v>0</v>
      </c>
      <c r="R271" s="309">
        <f ca="1">+'R1 Opex Detail'!R271*R$1</f>
        <v>0</v>
      </c>
      <c r="S271" s="309">
        <f ca="1">+'R1 Opex Detail'!S271*S$1</f>
        <v>0</v>
      </c>
    </row>
    <row r="272" spans="1:19" x14ac:dyDescent="0.2">
      <c r="A272" s="5"/>
      <c r="B272" s="249"/>
      <c r="C272" s="13" t="s">
        <v>547</v>
      </c>
      <c r="D272" s="311">
        <f>+'R1 Opex Detail'!D272</f>
        <v>0</v>
      </c>
      <c r="E272" s="309">
        <f>+'R1 Opex Detail'!E272</f>
        <v>0</v>
      </c>
      <c r="F272" s="309">
        <f>+'R1 Opex Detail'!F272</f>
        <v>0</v>
      </c>
      <c r="G272" s="309">
        <f>+'R1 Opex Detail'!G272</f>
        <v>0</v>
      </c>
      <c r="H272" s="309">
        <f>+'R1 Opex Detail'!H272</f>
        <v>0</v>
      </c>
      <c r="I272" s="309">
        <f>+'R1 Opex Detail'!I272</f>
        <v>0</v>
      </c>
      <c r="J272" s="309">
        <f>+'R1 Opex Detail'!J272</f>
        <v>0</v>
      </c>
      <c r="K272" s="805">
        <f>+'R1 Opex Detail'!K272</f>
        <v>0</v>
      </c>
      <c r="L272" s="311">
        <f ca="1">+'R1 Opex Detail'!L272*L$1</f>
        <v>0</v>
      </c>
      <c r="M272" s="805">
        <f ca="1">+'R1 Opex Detail'!M272*M$1</f>
        <v>0</v>
      </c>
      <c r="N272" s="311">
        <f ca="1">+'R1 Opex Detail'!N272*N$1</f>
        <v>0</v>
      </c>
      <c r="O272" s="309">
        <f ca="1">+'R1 Opex Detail'!O272*O$1</f>
        <v>0</v>
      </c>
      <c r="P272" s="309">
        <f ca="1">+'R1 Opex Detail'!P272*P$1</f>
        <v>0</v>
      </c>
      <c r="Q272" s="309">
        <f ca="1">+'R1 Opex Detail'!Q272*Q$1</f>
        <v>0</v>
      </c>
      <c r="R272" s="309">
        <f ca="1">+'R1 Opex Detail'!R272*R$1</f>
        <v>0</v>
      </c>
      <c r="S272" s="309">
        <f ca="1">+'R1 Opex Detail'!S272*S$1</f>
        <v>0</v>
      </c>
    </row>
    <row r="273" spans="1:19" s="736" customFormat="1" x14ac:dyDescent="0.2">
      <c r="A273" s="5"/>
      <c r="B273" s="249"/>
      <c r="C273" s="13" t="s">
        <v>498</v>
      </c>
      <c r="D273" s="311">
        <f>+'R1 Opex Detail'!D273</f>
        <v>0</v>
      </c>
      <c r="E273" s="309">
        <f>+'R1 Opex Detail'!E273</f>
        <v>0</v>
      </c>
      <c r="F273" s="309">
        <f>+'R1 Opex Detail'!F273</f>
        <v>0</v>
      </c>
      <c r="G273" s="309">
        <f>+'R1 Opex Detail'!G273</f>
        <v>0</v>
      </c>
      <c r="H273" s="309">
        <f>+'R1 Opex Detail'!H273</f>
        <v>0</v>
      </c>
      <c r="I273" s="309">
        <f>+'R1 Opex Detail'!I273</f>
        <v>0</v>
      </c>
      <c r="J273" s="309">
        <f>+'R1 Opex Detail'!J273</f>
        <v>0</v>
      </c>
      <c r="K273" s="805">
        <f>+'R1 Opex Detail'!K273</f>
        <v>0</v>
      </c>
      <c r="L273" s="311">
        <f ca="1">+'R1 Opex Detail'!L273*L$1</f>
        <v>0</v>
      </c>
      <c r="M273" s="805">
        <f ca="1">+'R1 Opex Detail'!M273*M$1</f>
        <v>0</v>
      </c>
      <c r="N273" s="311">
        <f ca="1">+'R1 Opex Detail'!N273*N$1</f>
        <v>0</v>
      </c>
      <c r="O273" s="309">
        <f ca="1">+'R1 Opex Detail'!O273*O$1</f>
        <v>0</v>
      </c>
      <c r="P273" s="309">
        <f ca="1">+'R1 Opex Detail'!P273*P$1</f>
        <v>0</v>
      </c>
      <c r="Q273" s="309">
        <f ca="1">+'R1 Opex Detail'!Q273*Q$1</f>
        <v>0</v>
      </c>
      <c r="R273" s="309">
        <f ca="1">+'R1 Opex Detail'!R273*R$1</f>
        <v>0</v>
      </c>
      <c r="S273" s="309">
        <f ca="1">+'R1 Opex Detail'!S273*S$1</f>
        <v>0</v>
      </c>
    </row>
    <row r="274" spans="1:19" x14ac:dyDescent="0.2">
      <c r="A274" s="5"/>
      <c r="B274" s="249"/>
      <c r="C274" s="13" t="s">
        <v>70</v>
      </c>
      <c r="D274" s="311">
        <f>+'R1 Opex Detail'!D274</f>
        <v>0</v>
      </c>
      <c r="E274" s="309">
        <f>+'R1 Opex Detail'!E274</f>
        <v>0</v>
      </c>
      <c r="F274" s="309">
        <f>+'R1 Opex Detail'!F274</f>
        <v>0</v>
      </c>
      <c r="G274" s="309">
        <f>+'R1 Opex Detail'!G274</f>
        <v>0</v>
      </c>
      <c r="H274" s="309">
        <f>+'R1 Opex Detail'!H274</f>
        <v>0</v>
      </c>
      <c r="I274" s="309">
        <f>+'R1 Opex Detail'!I274</f>
        <v>0</v>
      </c>
      <c r="J274" s="309">
        <f>+'R1 Opex Detail'!J274</f>
        <v>0</v>
      </c>
      <c r="K274" s="805">
        <f>+'R1 Opex Detail'!K274</f>
        <v>0</v>
      </c>
      <c r="L274" s="311">
        <f ca="1">+'R1 Opex Detail'!L274*L$1</f>
        <v>0</v>
      </c>
      <c r="M274" s="805">
        <f ca="1">+'R1 Opex Detail'!M274*M$1</f>
        <v>2.8396315962828367</v>
      </c>
      <c r="N274" s="311">
        <f ca="1">+'R1 Opex Detail'!N274*N$1</f>
        <v>2.8396315962828367</v>
      </c>
      <c r="O274" s="309">
        <f ca="1">+'R1 Opex Detail'!O274*O$1</f>
        <v>2.8776326596699904</v>
      </c>
      <c r="P274" s="309">
        <f ca="1">+'R1 Opex Detail'!P274*P$1</f>
        <v>2.9173163151719117</v>
      </c>
      <c r="Q274" s="309">
        <f ca="1">+'R1 Opex Detail'!Q274*Q$1</f>
        <v>2.9559636658581949</v>
      </c>
      <c r="R274" s="309">
        <f ca="1">+'R1 Opex Detail'!R274*R$1</f>
        <v>2.9928037994917616</v>
      </c>
      <c r="S274" s="309">
        <f ca="1">+'R1 Opex Detail'!S274*S$1</f>
        <v>3.0275934993518376</v>
      </c>
    </row>
    <row r="275" spans="1:19" x14ac:dyDescent="0.2">
      <c r="A275" s="5"/>
      <c r="B275" s="249"/>
      <c r="C275" s="12" t="s">
        <v>75</v>
      </c>
      <c r="D275" s="312">
        <f t="shared" ref="D275:S275" si="72">SUBTOTAL(9,D269:D274)</f>
        <v>0</v>
      </c>
      <c r="E275" s="310">
        <f t="shared" si="72"/>
        <v>0</v>
      </c>
      <c r="F275" s="310">
        <f t="shared" si="72"/>
        <v>0</v>
      </c>
      <c r="G275" s="310">
        <f t="shared" si="72"/>
        <v>0</v>
      </c>
      <c r="H275" s="310">
        <f t="shared" si="72"/>
        <v>0</v>
      </c>
      <c r="I275" s="310">
        <f t="shared" si="72"/>
        <v>0</v>
      </c>
      <c r="J275" s="310">
        <f t="shared" si="72"/>
        <v>0</v>
      </c>
      <c r="K275" s="510">
        <f t="shared" si="72"/>
        <v>0</v>
      </c>
      <c r="L275" s="312">
        <f t="shared" ref="L275" ca="1" si="73">SUBTOTAL(9,L269:L274)</f>
        <v>0</v>
      </c>
      <c r="M275" s="510">
        <f t="shared" ca="1" si="72"/>
        <v>2.8396315962828367</v>
      </c>
      <c r="N275" s="312">
        <f t="shared" ca="1" si="72"/>
        <v>2.8396315962828367</v>
      </c>
      <c r="O275" s="310">
        <f t="shared" ca="1" si="72"/>
        <v>2.8776326596699904</v>
      </c>
      <c r="P275" s="310">
        <f t="shared" ca="1" si="72"/>
        <v>2.9173163151719117</v>
      </c>
      <c r="Q275" s="310">
        <f t="shared" ca="1" si="72"/>
        <v>2.9559636658581949</v>
      </c>
      <c r="R275" s="310">
        <f t="shared" ca="1" si="72"/>
        <v>2.9928037994917616</v>
      </c>
      <c r="S275" s="310">
        <f t="shared" ca="1" si="72"/>
        <v>3.0275934993518376</v>
      </c>
    </row>
    <row r="276" spans="1:19" x14ac:dyDescent="0.2">
      <c r="A276" s="5"/>
      <c r="B276" s="249"/>
      <c r="C276" s="14"/>
      <c r="D276" s="262"/>
      <c r="E276" s="262"/>
      <c r="F276" s="262"/>
      <c r="G276" s="262"/>
      <c r="H276" s="262"/>
      <c r="I276" s="262"/>
      <c r="J276" s="262"/>
      <c r="K276" s="806"/>
      <c r="L276" s="262"/>
      <c r="M276" s="870"/>
      <c r="N276" s="262"/>
      <c r="O276" s="262"/>
      <c r="P276" s="262"/>
      <c r="Q276" s="262"/>
      <c r="R276" s="262"/>
      <c r="S276" s="262"/>
    </row>
    <row r="277" spans="1:19" x14ac:dyDescent="0.2">
      <c r="A277" s="5"/>
      <c r="B277" s="249" t="str">
        <f ca="1">+'I-4 History'!B273</f>
        <v>A-6</v>
      </c>
      <c r="C277" s="14" t="str">
        <f ca="1">+'I-4 History'!C273</f>
        <v>Audit Services</v>
      </c>
      <c r="D277" s="11"/>
      <c r="E277" s="11"/>
      <c r="F277" s="11"/>
      <c r="G277" s="11"/>
      <c r="H277" s="11"/>
      <c r="I277" s="11"/>
      <c r="J277" s="11"/>
      <c r="K277" s="504"/>
      <c r="L277" s="11"/>
      <c r="M277" s="871"/>
      <c r="N277" s="11"/>
      <c r="O277" s="11"/>
      <c r="P277" s="11"/>
      <c r="Q277" s="11"/>
      <c r="R277" s="11"/>
      <c r="S277" s="11"/>
    </row>
    <row r="278" spans="1:19" x14ac:dyDescent="0.2">
      <c r="A278" s="5"/>
      <c r="B278" s="249"/>
      <c r="C278" s="13" t="s">
        <v>68</v>
      </c>
      <c r="D278" s="311">
        <f>+'R1 Opex Detail'!D278</f>
        <v>0</v>
      </c>
      <c r="E278" s="309">
        <f>+'R1 Opex Detail'!E278</f>
        <v>0</v>
      </c>
      <c r="F278" s="309">
        <f>+'R1 Opex Detail'!F278</f>
        <v>0</v>
      </c>
      <c r="G278" s="309">
        <f>+'R1 Opex Detail'!G278</f>
        <v>0</v>
      </c>
      <c r="H278" s="309">
        <f>+'R1 Opex Detail'!H278</f>
        <v>0</v>
      </c>
      <c r="I278" s="309">
        <f>+'R1 Opex Detail'!I278</f>
        <v>0</v>
      </c>
      <c r="J278" s="309">
        <f>+'R1 Opex Detail'!J278</f>
        <v>0</v>
      </c>
      <c r="K278" s="805">
        <f>+'R1 Opex Detail'!K278</f>
        <v>0</v>
      </c>
      <c r="L278" s="311">
        <f ca="1">+'R1 Opex Detail'!L278*L$1</f>
        <v>0</v>
      </c>
      <c r="M278" s="805">
        <f ca="1">+'R1 Opex Detail'!M278*M$1</f>
        <v>0</v>
      </c>
      <c r="N278" s="311">
        <f ca="1">+'R1 Opex Detail'!N278*N$1</f>
        <v>0</v>
      </c>
      <c r="O278" s="309">
        <f ca="1">+'R1 Opex Detail'!O278*O$1</f>
        <v>0</v>
      </c>
      <c r="P278" s="309">
        <f ca="1">+'R1 Opex Detail'!P278*P$1</f>
        <v>0</v>
      </c>
      <c r="Q278" s="309">
        <f ca="1">+'R1 Opex Detail'!Q278*Q$1</f>
        <v>0</v>
      </c>
      <c r="R278" s="309">
        <f ca="1">+'R1 Opex Detail'!R278*R$1</f>
        <v>0</v>
      </c>
      <c r="S278" s="309">
        <f ca="1">+'R1 Opex Detail'!S278*S$1</f>
        <v>0</v>
      </c>
    </row>
    <row r="279" spans="1:19" x14ac:dyDescent="0.2">
      <c r="A279" s="5"/>
      <c r="B279" s="249"/>
      <c r="C279" s="13" t="s">
        <v>69</v>
      </c>
      <c r="D279" s="311">
        <f>+'R1 Opex Detail'!D279</f>
        <v>0</v>
      </c>
      <c r="E279" s="309">
        <f>+'R1 Opex Detail'!E279</f>
        <v>0</v>
      </c>
      <c r="F279" s="309">
        <f>+'R1 Opex Detail'!F279</f>
        <v>0</v>
      </c>
      <c r="G279" s="309">
        <f>+'R1 Opex Detail'!G279</f>
        <v>0</v>
      </c>
      <c r="H279" s="309">
        <f>+'R1 Opex Detail'!H279</f>
        <v>0</v>
      </c>
      <c r="I279" s="309">
        <f>+'R1 Opex Detail'!I279</f>
        <v>0</v>
      </c>
      <c r="J279" s="309">
        <f>+'R1 Opex Detail'!J279</f>
        <v>0</v>
      </c>
      <c r="K279" s="805">
        <f>+'R1 Opex Detail'!K279</f>
        <v>0</v>
      </c>
      <c r="L279" s="311">
        <f ca="1">+'R1 Opex Detail'!L279*L$1</f>
        <v>0</v>
      </c>
      <c r="M279" s="805">
        <f ca="1">+'R1 Opex Detail'!M279*M$1</f>
        <v>0</v>
      </c>
      <c r="N279" s="311">
        <f ca="1">+'R1 Opex Detail'!N279*N$1</f>
        <v>0</v>
      </c>
      <c r="O279" s="309">
        <f ca="1">+'R1 Opex Detail'!O279*O$1</f>
        <v>0</v>
      </c>
      <c r="P279" s="309">
        <f ca="1">+'R1 Opex Detail'!P279*P$1</f>
        <v>0</v>
      </c>
      <c r="Q279" s="309">
        <f ca="1">+'R1 Opex Detail'!Q279*Q$1</f>
        <v>0</v>
      </c>
      <c r="R279" s="309">
        <f ca="1">+'R1 Opex Detail'!R279*R$1</f>
        <v>0</v>
      </c>
      <c r="S279" s="309">
        <f ca="1">+'R1 Opex Detail'!S279*S$1</f>
        <v>0</v>
      </c>
    </row>
    <row r="280" spans="1:19" s="736" customFormat="1" x14ac:dyDescent="0.2">
      <c r="A280" s="5"/>
      <c r="B280" s="249"/>
      <c r="C280" s="13" t="s">
        <v>546</v>
      </c>
      <c r="D280" s="311">
        <f>+'R1 Opex Detail'!D280</f>
        <v>0</v>
      </c>
      <c r="E280" s="309">
        <f>+'R1 Opex Detail'!E280</f>
        <v>0</v>
      </c>
      <c r="F280" s="309">
        <f>+'R1 Opex Detail'!F280</f>
        <v>0</v>
      </c>
      <c r="G280" s="309">
        <f>+'R1 Opex Detail'!G280</f>
        <v>0</v>
      </c>
      <c r="H280" s="309">
        <f>+'R1 Opex Detail'!H280</f>
        <v>0</v>
      </c>
      <c r="I280" s="309">
        <f>+'R1 Opex Detail'!I280</f>
        <v>0</v>
      </c>
      <c r="J280" s="309">
        <f>+'R1 Opex Detail'!J280</f>
        <v>0</v>
      </c>
      <c r="K280" s="805">
        <f>+'R1 Opex Detail'!K280</f>
        <v>0</v>
      </c>
      <c r="L280" s="311">
        <f ca="1">+'R1 Opex Detail'!L280*L$1</f>
        <v>0</v>
      </c>
      <c r="M280" s="805">
        <f ca="1">+'R1 Opex Detail'!M280*M$1</f>
        <v>0</v>
      </c>
      <c r="N280" s="311">
        <f ca="1">+'R1 Opex Detail'!N280*N$1</f>
        <v>0</v>
      </c>
      <c r="O280" s="309">
        <f ca="1">+'R1 Opex Detail'!O280*O$1</f>
        <v>0</v>
      </c>
      <c r="P280" s="309">
        <f ca="1">+'R1 Opex Detail'!P280*P$1</f>
        <v>0</v>
      </c>
      <c r="Q280" s="309">
        <f ca="1">+'R1 Opex Detail'!Q280*Q$1</f>
        <v>0</v>
      </c>
      <c r="R280" s="309">
        <f ca="1">+'R1 Opex Detail'!R280*R$1</f>
        <v>0</v>
      </c>
      <c r="S280" s="309">
        <f ca="1">+'R1 Opex Detail'!S280*S$1</f>
        <v>0</v>
      </c>
    </row>
    <row r="281" spans="1:19" x14ac:dyDescent="0.2">
      <c r="A281" s="5"/>
      <c r="B281" s="249"/>
      <c r="C281" s="13" t="s">
        <v>547</v>
      </c>
      <c r="D281" s="311">
        <f>+'R1 Opex Detail'!D281</f>
        <v>0</v>
      </c>
      <c r="E281" s="309">
        <f>+'R1 Opex Detail'!E281</f>
        <v>0</v>
      </c>
      <c r="F281" s="309">
        <f>+'R1 Opex Detail'!F281</f>
        <v>0</v>
      </c>
      <c r="G281" s="309">
        <f>+'R1 Opex Detail'!G281</f>
        <v>0</v>
      </c>
      <c r="H281" s="309">
        <f>+'R1 Opex Detail'!H281</f>
        <v>0</v>
      </c>
      <c r="I281" s="309">
        <f>+'R1 Opex Detail'!I281</f>
        <v>0</v>
      </c>
      <c r="J281" s="309">
        <f>+'R1 Opex Detail'!J281</f>
        <v>0</v>
      </c>
      <c r="K281" s="805">
        <f>+'R1 Opex Detail'!K281</f>
        <v>0</v>
      </c>
      <c r="L281" s="311">
        <f ca="1">+'R1 Opex Detail'!L281*L$1</f>
        <v>0</v>
      </c>
      <c r="M281" s="805">
        <f ca="1">+'R1 Opex Detail'!M281*M$1</f>
        <v>0</v>
      </c>
      <c r="N281" s="311">
        <f ca="1">+'R1 Opex Detail'!N281*N$1</f>
        <v>0</v>
      </c>
      <c r="O281" s="309">
        <f ca="1">+'R1 Opex Detail'!O281*O$1</f>
        <v>0</v>
      </c>
      <c r="P281" s="309">
        <f ca="1">+'R1 Opex Detail'!P281*P$1</f>
        <v>0</v>
      </c>
      <c r="Q281" s="309">
        <f ca="1">+'R1 Opex Detail'!Q281*Q$1</f>
        <v>0</v>
      </c>
      <c r="R281" s="309">
        <f ca="1">+'R1 Opex Detail'!R281*R$1</f>
        <v>0</v>
      </c>
      <c r="S281" s="309">
        <f ca="1">+'R1 Opex Detail'!S281*S$1</f>
        <v>0</v>
      </c>
    </row>
    <row r="282" spans="1:19" s="736" customFormat="1" x14ac:dyDescent="0.2">
      <c r="A282" s="5"/>
      <c r="B282" s="249"/>
      <c r="C282" s="13" t="s">
        <v>498</v>
      </c>
      <c r="D282" s="311">
        <f>+'R1 Opex Detail'!D282</f>
        <v>0</v>
      </c>
      <c r="E282" s="309">
        <f>+'R1 Opex Detail'!E282</f>
        <v>0</v>
      </c>
      <c r="F282" s="309">
        <f>+'R1 Opex Detail'!F282</f>
        <v>0</v>
      </c>
      <c r="G282" s="309">
        <f>+'R1 Opex Detail'!G282</f>
        <v>0</v>
      </c>
      <c r="H282" s="309">
        <f>+'R1 Opex Detail'!H282</f>
        <v>0</v>
      </c>
      <c r="I282" s="309">
        <f>+'R1 Opex Detail'!I282</f>
        <v>0</v>
      </c>
      <c r="J282" s="309">
        <f>+'R1 Opex Detail'!J282</f>
        <v>0</v>
      </c>
      <c r="K282" s="805">
        <f>+'R1 Opex Detail'!K282</f>
        <v>0</v>
      </c>
      <c r="L282" s="311">
        <f ca="1">+'R1 Opex Detail'!L282*L$1</f>
        <v>0</v>
      </c>
      <c r="M282" s="805">
        <f ca="1">+'R1 Opex Detail'!M282*M$1</f>
        <v>0</v>
      </c>
      <c r="N282" s="311">
        <f ca="1">+'R1 Opex Detail'!N282*N$1</f>
        <v>0</v>
      </c>
      <c r="O282" s="309">
        <f ca="1">+'R1 Opex Detail'!O282*O$1</f>
        <v>0</v>
      </c>
      <c r="P282" s="309">
        <f ca="1">+'R1 Opex Detail'!P282*P$1</f>
        <v>0</v>
      </c>
      <c r="Q282" s="309">
        <f ca="1">+'R1 Opex Detail'!Q282*Q$1</f>
        <v>0</v>
      </c>
      <c r="R282" s="309">
        <f ca="1">+'R1 Opex Detail'!R282*R$1</f>
        <v>0</v>
      </c>
      <c r="S282" s="309">
        <f ca="1">+'R1 Opex Detail'!S282*S$1</f>
        <v>0</v>
      </c>
    </row>
    <row r="283" spans="1:19" x14ac:dyDescent="0.2">
      <c r="A283" s="5"/>
      <c r="B283" s="249"/>
      <c r="C283" s="13" t="s">
        <v>70</v>
      </c>
      <c r="D283" s="311">
        <f>+'R1 Opex Detail'!D283</f>
        <v>0</v>
      </c>
      <c r="E283" s="309">
        <f>+'R1 Opex Detail'!E283</f>
        <v>0</v>
      </c>
      <c r="F283" s="309">
        <f>+'R1 Opex Detail'!F283</f>
        <v>0</v>
      </c>
      <c r="G283" s="309">
        <f>+'R1 Opex Detail'!G283</f>
        <v>0</v>
      </c>
      <c r="H283" s="309">
        <f>+'R1 Opex Detail'!H283</f>
        <v>0</v>
      </c>
      <c r="I283" s="309">
        <f>+'R1 Opex Detail'!I283</f>
        <v>0</v>
      </c>
      <c r="J283" s="309">
        <f>+'R1 Opex Detail'!J283</f>
        <v>0</v>
      </c>
      <c r="K283" s="805">
        <f>+'R1 Opex Detail'!K283</f>
        <v>0</v>
      </c>
      <c r="L283" s="311">
        <f ca="1">+'R1 Opex Detail'!L283*L$1</f>
        <v>0</v>
      </c>
      <c r="M283" s="805">
        <f ca="1">+'R1 Opex Detail'!M283*M$1</f>
        <v>1.4381522499860029</v>
      </c>
      <c r="N283" s="311">
        <f ca="1">+'R1 Opex Detail'!N283*N$1</f>
        <v>1.4381522499860029</v>
      </c>
      <c r="O283" s="309">
        <f ca="1">+'R1 Opex Detail'!O283*O$1</f>
        <v>1.4573981672675391</v>
      </c>
      <c r="P283" s="309">
        <f ca="1">+'R1 Opex Detail'!P283*P$1</f>
        <v>1.4774962456670278</v>
      </c>
      <c r="Q283" s="309">
        <f ca="1">+'R1 Opex Detail'!Q283*Q$1</f>
        <v>1.4970694798915778</v>
      </c>
      <c r="R283" s="309">
        <f ca="1">+'R1 Opex Detail'!R283*R$1</f>
        <v>1.5157274357842552</v>
      </c>
      <c r="S283" s="309">
        <f ca="1">+'R1 Opex Detail'!S283*S$1</f>
        <v>1.5333469344528856</v>
      </c>
    </row>
    <row r="284" spans="1:19" x14ac:dyDescent="0.2">
      <c r="A284" s="5"/>
      <c r="B284" s="249"/>
      <c r="C284" s="12" t="s">
        <v>75</v>
      </c>
      <c r="D284" s="312">
        <f t="shared" ref="D284:L284" si="74">SUBTOTAL(9,D278:D283)</f>
        <v>0</v>
      </c>
      <c r="E284" s="310">
        <f t="shared" si="74"/>
        <v>0</v>
      </c>
      <c r="F284" s="310">
        <f t="shared" si="74"/>
        <v>0</v>
      </c>
      <c r="G284" s="310">
        <f t="shared" si="74"/>
        <v>0</v>
      </c>
      <c r="H284" s="310">
        <f t="shared" si="74"/>
        <v>0</v>
      </c>
      <c r="I284" s="310">
        <f t="shared" si="74"/>
        <v>0</v>
      </c>
      <c r="J284" s="310">
        <f t="shared" si="74"/>
        <v>0</v>
      </c>
      <c r="K284" s="510">
        <f t="shared" si="74"/>
        <v>0</v>
      </c>
      <c r="L284" s="312">
        <f t="shared" ca="1" si="74"/>
        <v>0</v>
      </c>
      <c r="M284" s="510">
        <f t="shared" ref="M284:S284" ca="1" si="75">SUBTOTAL(9,M278:M283)</f>
        <v>1.4381522499860029</v>
      </c>
      <c r="N284" s="312">
        <f t="shared" ca="1" si="75"/>
        <v>1.4381522499860029</v>
      </c>
      <c r="O284" s="310">
        <f t="shared" ca="1" si="75"/>
        <v>1.4573981672675391</v>
      </c>
      <c r="P284" s="310">
        <f t="shared" ca="1" si="75"/>
        <v>1.4774962456670278</v>
      </c>
      <c r="Q284" s="310">
        <f t="shared" ca="1" si="75"/>
        <v>1.4970694798915778</v>
      </c>
      <c r="R284" s="310">
        <f t="shared" ca="1" si="75"/>
        <v>1.5157274357842552</v>
      </c>
      <c r="S284" s="310">
        <f t="shared" ca="1" si="75"/>
        <v>1.5333469344528856</v>
      </c>
    </row>
    <row r="285" spans="1:19" ht="25.5" x14ac:dyDescent="0.2">
      <c r="A285" s="5"/>
      <c r="B285" s="249" t="str">
        <f ca="1">+'I-4 History'!B282</f>
        <v>A-7</v>
      </c>
      <c r="C285" s="14" t="str">
        <f ca="1">+'I-4 History'!C282</f>
        <v xml:space="preserve">Risk &amp; Insurance – Shared Insurance Premiums </v>
      </c>
      <c r="D285" s="11"/>
      <c r="E285" s="11"/>
      <c r="F285" s="11"/>
      <c r="G285" s="11"/>
      <c r="H285" s="11"/>
      <c r="I285" s="11"/>
      <c r="J285" s="11"/>
      <c r="K285" s="504"/>
      <c r="L285" s="11"/>
      <c r="M285" s="871"/>
      <c r="N285" s="11"/>
      <c r="O285" s="11"/>
      <c r="P285" s="11"/>
      <c r="Q285" s="11"/>
      <c r="R285" s="11"/>
      <c r="S285" s="11"/>
    </row>
    <row r="286" spans="1:19" x14ac:dyDescent="0.2">
      <c r="A286" s="5"/>
      <c r="B286" s="249"/>
      <c r="C286" s="13" t="s">
        <v>68</v>
      </c>
      <c r="D286" s="311">
        <f>+'R1 Opex Detail'!D287</f>
        <v>0</v>
      </c>
      <c r="E286" s="309">
        <f>+'R1 Opex Detail'!E287</f>
        <v>0</v>
      </c>
      <c r="F286" s="309">
        <f>+'R1 Opex Detail'!F287</f>
        <v>0</v>
      </c>
      <c r="G286" s="309">
        <f>+'R1 Opex Detail'!G287</f>
        <v>0</v>
      </c>
      <c r="H286" s="309">
        <f>+'R1 Opex Detail'!H287</f>
        <v>0</v>
      </c>
      <c r="I286" s="309">
        <f>+'R1 Opex Detail'!I287</f>
        <v>0</v>
      </c>
      <c r="J286" s="309">
        <f>+'R1 Opex Detail'!J287</f>
        <v>0</v>
      </c>
      <c r="K286" s="805">
        <f>+'R1 Opex Detail'!K287</f>
        <v>0</v>
      </c>
      <c r="L286" s="311">
        <f ca="1">+'R1 Opex Detail'!L287*L$1</f>
        <v>0</v>
      </c>
      <c r="M286" s="805">
        <f ca="1">+'R1 Opex Detail'!M287*M$1</f>
        <v>0</v>
      </c>
      <c r="N286" s="311">
        <f ca="1">+'R1 Opex Detail'!N287*N$1</f>
        <v>0</v>
      </c>
      <c r="O286" s="309">
        <f ca="1">+'R1 Opex Detail'!O287*O$1</f>
        <v>0</v>
      </c>
      <c r="P286" s="309">
        <f ca="1">+'R1 Opex Detail'!P287*P$1</f>
        <v>0</v>
      </c>
      <c r="Q286" s="309">
        <f ca="1">+'R1 Opex Detail'!Q287*Q$1</f>
        <v>0</v>
      </c>
      <c r="R286" s="309">
        <f ca="1">+'R1 Opex Detail'!R287*R$1</f>
        <v>0</v>
      </c>
      <c r="S286" s="309">
        <f ca="1">+'R1 Opex Detail'!S287*S$1</f>
        <v>0</v>
      </c>
    </row>
    <row r="287" spans="1:19" x14ac:dyDescent="0.2">
      <c r="A287" s="5"/>
      <c r="B287" s="249"/>
      <c r="C287" s="13" t="s">
        <v>69</v>
      </c>
      <c r="D287" s="311">
        <f>+'R1 Opex Detail'!D288</f>
        <v>0</v>
      </c>
      <c r="E287" s="309">
        <f>+'R1 Opex Detail'!E288</f>
        <v>0</v>
      </c>
      <c r="F287" s="309">
        <f>+'R1 Opex Detail'!F288</f>
        <v>0</v>
      </c>
      <c r="G287" s="309">
        <f>+'R1 Opex Detail'!G288</f>
        <v>0</v>
      </c>
      <c r="H287" s="309">
        <f>+'R1 Opex Detail'!H288</f>
        <v>0</v>
      </c>
      <c r="I287" s="309">
        <f>+'R1 Opex Detail'!I288</f>
        <v>0</v>
      </c>
      <c r="J287" s="309">
        <f>+'R1 Opex Detail'!J288</f>
        <v>0</v>
      </c>
      <c r="K287" s="805">
        <f>+'R1 Opex Detail'!K288</f>
        <v>0</v>
      </c>
      <c r="L287" s="311">
        <f ca="1">+'R1 Opex Detail'!L288*L$1</f>
        <v>0</v>
      </c>
      <c r="M287" s="805">
        <f ca="1">+'R1 Opex Detail'!M288*M$1</f>
        <v>0</v>
      </c>
      <c r="N287" s="311">
        <f ca="1">+'R1 Opex Detail'!N288*N$1</f>
        <v>0</v>
      </c>
      <c r="O287" s="309">
        <f ca="1">+'R1 Opex Detail'!O288*O$1</f>
        <v>0</v>
      </c>
      <c r="P287" s="309">
        <f ca="1">+'R1 Opex Detail'!P288*P$1</f>
        <v>0</v>
      </c>
      <c r="Q287" s="309">
        <f ca="1">+'R1 Opex Detail'!Q288*Q$1</f>
        <v>0</v>
      </c>
      <c r="R287" s="309">
        <f ca="1">+'R1 Opex Detail'!R288*R$1</f>
        <v>0</v>
      </c>
      <c r="S287" s="309">
        <f ca="1">+'R1 Opex Detail'!S288*S$1</f>
        <v>0</v>
      </c>
    </row>
    <row r="288" spans="1:19" s="736" customFormat="1" x14ac:dyDescent="0.2">
      <c r="A288" s="5"/>
      <c r="B288" s="249"/>
      <c r="C288" s="13" t="s">
        <v>546</v>
      </c>
      <c r="D288" s="311">
        <f>+'R1 Opex Detail'!D289</f>
        <v>0</v>
      </c>
      <c r="E288" s="309">
        <f>+'R1 Opex Detail'!E289</f>
        <v>0</v>
      </c>
      <c r="F288" s="309">
        <f>+'R1 Opex Detail'!F289</f>
        <v>0</v>
      </c>
      <c r="G288" s="309">
        <f>+'R1 Opex Detail'!G289</f>
        <v>0</v>
      </c>
      <c r="H288" s="309">
        <f>+'R1 Opex Detail'!H289</f>
        <v>0</v>
      </c>
      <c r="I288" s="309">
        <f>+'R1 Opex Detail'!I289</f>
        <v>0</v>
      </c>
      <c r="J288" s="309">
        <f>+'R1 Opex Detail'!J289</f>
        <v>0</v>
      </c>
      <c r="K288" s="805">
        <f>+'R1 Opex Detail'!K289</f>
        <v>0</v>
      </c>
      <c r="L288" s="311">
        <f ca="1">+'R1 Opex Detail'!L289*L$1</f>
        <v>0</v>
      </c>
      <c r="M288" s="805">
        <f ca="1">+'R1 Opex Detail'!M289*M$1</f>
        <v>0</v>
      </c>
      <c r="N288" s="311">
        <f ca="1">+'R1 Opex Detail'!N289*N$1</f>
        <v>0</v>
      </c>
      <c r="O288" s="309">
        <f ca="1">+'R1 Opex Detail'!O289*O$1</f>
        <v>0</v>
      </c>
      <c r="P288" s="309">
        <f ca="1">+'R1 Opex Detail'!P289*P$1</f>
        <v>0</v>
      </c>
      <c r="Q288" s="309">
        <f ca="1">+'R1 Opex Detail'!Q289*Q$1</f>
        <v>0</v>
      </c>
      <c r="R288" s="309">
        <f ca="1">+'R1 Opex Detail'!R289*R$1</f>
        <v>0</v>
      </c>
      <c r="S288" s="309">
        <f ca="1">+'R1 Opex Detail'!S289*S$1</f>
        <v>0</v>
      </c>
    </row>
    <row r="289" spans="1:19" x14ac:dyDescent="0.2">
      <c r="A289" s="5"/>
      <c r="B289" s="249"/>
      <c r="C289" s="13" t="s">
        <v>547</v>
      </c>
      <c r="D289" s="311">
        <f>+'R1 Opex Detail'!D290</f>
        <v>0</v>
      </c>
      <c r="E289" s="309">
        <f>+'R1 Opex Detail'!E290</f>
        <v>0</v>
      </c>
      <c r="F289" s="309">
        <f>+'R1 Opex Detail'!F290</f>
        <v>0</v>
      </c>
      <c r="G289" s="309">
        <f>+'R1 Opex Detail'!G290</f>
        <v>0</v>
      </c>
      <c r="H289" s="309">
        <f>+'R1 Opex Detail'!H290</f>
        <v>0</v>
      </c>
      <c r="I289" s="309">
        <f>+'R1 Opex Detail'!I290</f>
        <v>0</v>
      </c>
      <c r="J289" s="309">
        <f>+'R1 Opex Detail'!J290</f>
        <v>0</v>
      </c>
      <c r="K289" s="805">
        <f>+'R1 Opex Detail'!K290</f>
        <v>0</v>
      </c>
      <c r="L289" s="311">
        <f ca="1">+'R1 Opex Detail'!L290*L$1</f>
        <v>0</v>
      </c>
      <c r="M289" s="805">
        <f ca="1">+'R1 Opex Detail'!M290*M$1</f>
        <v>0</v>
      </c>
      <c r="N289" s="311">
        <f ca="1">+'R1 Opex Detail'!N290*N$1</f>
        <v>0</v>
      </c>
      <c r="O289" s="309">
        <f ca="1">+'R1 Opex Detail'!O290*O$1</f>
        <v>0</v>
      </c>
      <c r="P289" s="309">
        <f ca="1">+'R1 Opex Detail'!P290*P$1</f>
        <v>0</v>
      </c>
      <c r="Q289" s="309">
        <f ca="1">+'R1 Opex Detail'!Q290*Q$1</f>
        <v>0</v>
      </c>
      <c r="R289" s="309">
        <f ca="1">+'R1 Opex Detail'!R290*R$1</f>
        <v>0</v>
      </c>
      <c r="S289" s="309">
        <f ca="1">+'R1 Opex Detail'!S290*S$1</f>
        <v>0</v>
      </c>
    </row>
    <row r="290" spans="1:19" s="736" customFormat="1" x14ac:dyDescent="0.2">
      <c r="A290" s="5"/>
      <c r="B290" s="249"/>
      <c r="C290" s="13" t="s">
        <v>498</v>
      </c>
      <c r="D290" s="311">
        <f>+'R1 Opex Detail'!D291</f>
        <v>0</v>
      </c>
      <c r="E290" s="309">
        <f>+'R1 Opex Detail'!E291</f>
        <v>0</v>
      </c>
      <c r="F290" s="309">
        <f>+'R1 Opex Detail'!F291</f>
        <v>0</v>
      </c>
      <c r="G290" s="309">
        <f>+'R1 Opex Detail'!G291</f>
        <v>0</v>
      </c>
      <c r="H290" s="309">
        <f>+'R1 Opex Detail'!H291</f>
        <v>0</v>
      </c>
      <c r="I290" s="309">
        <f>+'R1 Opex Detail'!I291</f>
        <v>0</v>
      </c>
      <c r="J290" s="309">
        <f>+'R1 Opex Detail'!J291</f>
        <v>0</v>
      </c>
      <c r="K290" s="805">
        <f>+'R1 Opex Detail'!K291</f>
        <v>0</v>
      </c>
      <c r="L290" s="311">
        <f ca="1">+'R1 Opex Detail'!L291*L$1</f>
        <v>0</v>
      </c>
      <c r="M290" s="805">
        <f ca="1">+'R1 Opex Detail'!M291*M$1</f>
        <v>0</v>
      </c>
      <c r="N290" s="311">
        <f ca="1">+'R1 Opex Detail'!N291*N$1</f>
        <v>0</v>
      </c>
      <c r="O290" s="309">
        <f ca="1">+'R1 Opex Detail'!O291*O$1</f>
        <v>0</v>
      </c>
      <c r="P290" s="309">
        <f ca="1">+'R1 Opex Detail'!P291*P$1</f>
        <v>0</v>
      </c>
      <c r="Q290" s="309">
        <f ca="1">+'R1 Opex Detail'!Q291*Q$1</f>
        <v>0</v>
      </c>
      <c r="R290" s="309">
        <f ca="1">+'R1 Opex Detail'!R291*R$1</f>
        <v>0</v>
      </c>
      <c r="S290" s="309">
        <f ca="1">+'R1 Opex Detail'!S291*S$1</f>
        <v>0</v>
      </c>
    </row>
    <row r="291" spans="1:19" x14ac:dyDescent="0.2">
      <c r="A291" s="5"/>
      <c r="B291" s="249"/>
      <c r="C291" s="13" t="s">
        <v>70</v>
      </c>
      <c r="D291" s="311">
        <f>+'R1 Opex Detail'!D292</f>
        <v>0</v>
      </c>
      <c r="E291" s="309">
        <f>+'R1 Opex Detail'!E292</f>
        <v>0</v>
      </c>
      <c r="F291" s="309">
        <f>+'R1 Opex Detail'!F292</f>
        <v>0</v>
      </c>
      <c r="G291" s="309">
        <f>+'R1 Opex Detail'!G292</f>
        <v>0</v>
      </c>
      <c r="H291" s="309">
        <f>+'R1 Opex Detail'!H292</f>
        <v>0</v>
      </c>
      <c r="I291" s="309">
        <f>+'R1 Opex Detail'!I292</f>
        <v>0</v>
      </c>
      <c r="J291" s="309">
        <f>+'R1 Opex Detail'!J292</f>
        <v>0</v>
      </c>
      <c r="K291" s="805">
        <f>+'R1 Opex Detail'!K292</f>
        <v>0</v>
      </c>
      <c r="L291" s="311">
        <f ca="1">+'R1 Opex Detail'!L292*L$1</f>
        <v>0</v>
      </c>
      <c r="M291" s="805">
        <f ca="1">+'R1 Opex Detail'!M292*M$1</f>
        <v>1.1363240063707742</v>
      </c>
      <c r="N291" s="311">
        <f ca="1">+'R1 Opex Detail'!N292*N$1</f>
        <v>1.1363240063707742</v>
      </c>
      <c r="O291" s="309">
        <f ca="1">+'R1 Opex Detail'!O292*O$1</f>
        <v>1.1515307397551211</v>
      </c>
      <c r="P291" s="309">
        <f ca="1">+'R1 Opex Detail'!P292*P$1</f>
        <v>1.1674107892891554</v>
      </c>
      <c r="Q291" s="309">
        <f ca="1">+'R1 Opex Detail'!Q292*Q$1</f>
        <v>1.1828761448743452</v>
      </c>
      <c r="R291" s="309">
        <f ca="1">+'R1 Opex Detail'!R292*R$1</f>
        <v>1.1976183136474099</v>
      </c>
      <c r="S291" s="309">
        <f ca="1">+'R1 Opex Detail'!S292*S$1</f>
        <v>1.2115399685470059</v>
      </c>
    </row>
    <row r="292" spans="1:19" s="902" customFormat="1" x14ac:dyDescent="0.2">
      <c r="A292" s="5"/>
      <c r="B292" s="249"/>
      <c r="C292" s="12" t="s">
        <v>75</v>
      </c>
      <c r="D292" s="311"/>
      <c r="E292" s="309"/>
      <c r="F292" s="309"/>
      <c r="G292" s="309"/>
      <c r="H292" s="309"/>
      <c r="I292" s="309"/>
      <c r="J292" s="309"/>
      <c r="K292" s="805"/>
      <c r="L292" s="312">
        <f ca="1">SUBTOTAL(9,L286:L291)</f>
        <v>0</v>
      </c>
      <c r="M292" s="510">
        <f t="shared" ref="M292:S292" ca="1" si="76">SUBTOTAL(9,M286:M291)</f>
        <v>1.1363240063707742</v>
      </c>
      <c r="N292" s="312">
        <f t="shared" ca="1" si="76"/>
        <v>1.1363240063707742</v>
      </c>
      <c r="O292" s="310">
        <f t="shared" ca="1" si="76"/>
        <v>1.1515307397551211</v>
      </c>
      <c r="P292" s="310">
        <f t="shared" ca="1" si="76"/>
        <v>1.1674107892891554</v>
      </c>
      <c r="Q292" s="310">
        <f t="shared" ca="1" si="76"/>
        <v>1.1828761448743452</v>
      </c>
      <c r="R292" s="310">
        <f t="shared" ca="1" si="76"/>
        <v>1.1976183136474099</v>
      </c>
      <c r="S292" s="310">
        <f t="shared" ca="1" si="76"/>
        <v>1.2115399685470059</v>
      </c>
    </row>
    <row r="293" spans="1:19" x14ac:dyDescent="0.2">
      <c r="A293" s="5"/>
      <c r="B293" s="249" t="str">
        <f ca="1">+'I-4 History'!B291</f>
        <v>A-8</v>
      </c>
      <c r="C293" s="14" t="str">
        <f ca="1">+'I-4 History'!C291</f>
        <v>Risk &amp; Insurance – Support Costs</v>
      </c>
      <c r="D293" s="11"/>
      <c r="E293" s="11"/>
      <c r="F293" s="11"/>
      <c r="G293" s="11"/>
      <c r="H293" s="11"/>
      <c r="I293" s="11"/>
      <c r="J293" s="11"/>
      <c r="K293" s="504"/>
      <c r="L293" s="11"/>
      <c r="M293" s="871"/>
      <c r="N293" s="11"/>
      <c r="O293" s="11"/>
      <c r="P293" s="11"/>
      <c r="Q293" s="11"/>
      <c r="R293" s="11"/>
      <c r="S293" s="11"/>
    </row>
    <row r="294" spans="1:19" x14ac:dyDescent="0.2">
      <c r="A294" s="5"/>
      <c r="B294" s="249"/>
      <c r="C294" s="13" t="s">
        <v>68</v>
      </c>
      <c r="D294" s="311">
        <f>+'R1 Opex Detail'!D298</f>
        <v>0</v>
      </c>
      <c r="E294" s="309">
        <f>+'R1 Opex Detail'!E298</f>
        <v>0</v>
      </c>
      <c r="F294" s="309">
        <f>+'R1 Opex Detail'!F298</f>
        <v>0</v>
      </c>
      <c r="G294" s="309">
        <f>+'R1 Opex Detail'!G298</f>
        <v>0</v>
      </c>
      <c r="H294" s="309">
        <f>+'R1 Opex Detail'!H298</f>
        <v>0</v>
      </c>
      <c r="I294" s="309">
        <f>+'R1 Opex Detail'!I298</f>
        <v>0</v>
      </c>
      <c r="J294" s="309">
        <f>+'R1 Opex Detail'!J298</f>
        <v>0</v>
      </c>
      <c r="K294" s="805">
        <f>+'R1 Opex Detail'!K298</f>
        <v>0</v>
      </c>
      <c r="L294" s="311">
        <f ca="1">+'R1 Opex Detail'!L298*L$1</f>
        <v>0</v>
      </c>
      <c r="M294" s="805">
        <f ca="1">+'R1 Opex Detail'!M298*M$1</f>
        <v>0</v>
      </c>
      <c r="N294" s="311">
        <f ca="1">+'R1 Opex Detail'!N298*N$1</f>
        <v>0</v>
      </c>
      <c r="O294" s="309">
        <f ca="1">+'R1 Opex Detail'!O298*O$1</f>
        <v>0</v>
      </c>
      <c r="P294" s="309">
        <f ca="1">+'R1 Opex Detail'!P298*P$1</f>
        <v>0</v>
      </c>
      <c r="Q294" s="309">
        <f ca="1">+'R1 Opex Detail'!Q298*Q$1</f>
        <v>0</v>
      </c>
      <c r="R294" s="309">
        <f ca="1">+'R1 Opex Detail'!R298*R$1</f>
        <v>0</v>
      </c>
      <c r="S294" s="309">
        <f ca="1">+'R1 Opex Detail'!S298*S$1</f>
        <v>0</v>
      </c>
    </row>
    <row r="295" spans="1:19" x14ac:dyDescent="0.2">
      <c r="A295" s="5"/>
      <c r="B295" s="249"/>
      <c r="C295" s="13" t="s">
        <v>69</v>
      </c>
      <c r="D295" s="311">
        <f>+'R1 Opex Detail'!D299</f>
        <v>0</v>
      </c>
      <c r="E295" s="309">
        <f>+'R1 Opex Detail'!E299</f>
        <v>0</v>
      </c>
      <c r="F295" s="309">
        <f>+'R1 Opex Detail'!F299</f>
        <v>0</v>
      </c>
      <c r="G295" s="309">
        <f>+'R1 Opex Detail'!G299</f>
        <v>0</v>
      </c>
      <c r="H295" s="309">
        <f>+'R1 Opex Detail'!H299</f>
        <v>0</v>
      </c>
      <c r="I295" s="309">
        <f>+'R1 Opex Detail'!I299</f>
        <v>0</v>
      </c>
      <c r="J295" s="309">
        <f>+'R1 Opex Detail'!J299</f>
        <v>0</v>
      </c>
      <c r="K295" s="805">
        <f>+'R1 Opex Detail'!K299</f>
        <v>0</v>
      </c>
      <c r="L295" s="311">
        <f ca="1">+'R1 Opex Detail'!L299*L$1</f>
        <v>0</v>
      </c>
      <c r="M295" s="805">
        <f ca="1">+'R1 Opex Detail'!M299*M$1</f>
        <v>0</v>
      </c>
      <c r="N295" s="311">
        <f ca="1">+'R1 Opex Detail'!N299*N$1</f>
        <v>0</v>
      </c>
      <c r="O295" s="309">
        <f ca="1">+'R1 Opex Detail'!O299*O$1</f>
        <v>0</v>
      </c>
      <c r="P295" s="309">
        <f ca="1">+'R1 Opex Detail'!P299*P$1</f>
        <v>0</v>
      </c>
      <c r="Q295" s="309">
        <f ca="1">+'R1 Opex Detail'!Q299*Q$1</f>
        <v>0</v>
      </c>
      <c r="R295" s="309">
        <f ca="1">+'R1 Opex Detail'!R299*R$1</f>
        <v>0</v>
      </c>
      <c r="S295" s="309">
        <f ca="1">+'R1 Opex Detail'!S299*S$1</f>
        <v>0</v>
      </c>
    </row>
    <row r="296" spans="1:19" s="736" customFormat="1" x14ac:dyDescent="0.2">
      <c r="A296" s="5"/>
      <c r="B296" s="249"/>
      <c r="C296" s="13" t="s">
        <v>546</v>
      </c>
      <c r="D296" s="311">
        <f>+'R1 Opex Detail'!D300</f>
        <v>0</v>
      </c>
      <c r="E296" s="309">
        <f>+'R1 Opex Detail'!E300</f>
        <v>0</v>
      </c>
      <c r="F296" s="309">
        <f>+'R1 Opex Detail'!F300</f>
        <v>0</v>
      </c>
      <c r="G296" s="309">
        <f>+'R1 Opex Detail'!G300</f>
        <v>0</v>
      </c>
      <c r="H296" s="309">
        <f>+'R1 Opex Detail'!H300</f>
        <v>0</v>
      </c>
      <c r="I296" s="309">
        <f>+'R1 Opex Detail'!I300</f>
        <v>0</v>
      </c>
      <c r="J296" s="309">
        <f>+'R1 Opex Detail'!J300</f>
        <v>0</v>
      </c>
      <c r="K296" s="805">
        <f>+'R1 Opex Detail'!K300</f>
        <v>0</v>
      </c>
      <c r="L296" s="311">
        <f ca="1">+'R1 Opex Detail'!L300*L$1</f>
        <v>0</v>
      </c>
      <c r="M296" s="805">
        <f ca="1">+'R1 Opex Detail'!M300*M$1</f>
        <v>0</v>
      </c>
      <c r="N296" s="311">
        <f ca="1">+'R1 Opex Detail'!N300*N$1</f>
        <v>0</v>
      </c>
      <c r="O296" s="309">
        <f ca="1">+'R1 Opex Detail'!O300*O$1</f>
        <v>0</v>
      </c>
      <c r="P296" s="309">
        <f ca="1">+'R1 Opex Detail'!P300*P$1</f>
        <v>0</v>
      </c>
      <c r="Q296" s="309">
        <f ca="1">+'R1 Opex Detail'!Q300*Q$1</f>
        <v>0</v>
      </c>
      <c r="R296" s="309">
        <f ca="1">+'R1 Opex Detail'!R300*R$1</f>
        <v>0</v>
      </c>
      <c r="S296" s="309">
        <f ca="1">+'R1 Opex Detail'!S300*S$1</f>
        <v>0</v>
      </c>
    </row>
    <row r="297" spans="1:19" x14ac:dyDescent="0.2">
      <c r="A297" s="5"/>
      <c r="B297" s="249"/>
      <c r="C297" s="13" t="s">
        <v>547</v>
      </c>
      <c r="D297" s="311">
        <f>+'R1 Opex Detail'!D301</f>
        <v>0</v>
      </c>
      <c r="E297" s="309">
        <f>+'R1 Opex Detail'!E301</f>
        <v>0</v>
      </c>
      <c r="F297" s="309">
        <f>+'R1 Opex Detail'!F301</f>
        <v>0</v>
      </c>
      <c r="G297" s="309">
        <f>+'R1 Opex Detail'!G301</f>
        <v>0</v>
      </c>
      <c r="H297" s="309">
        <f>+'R1 Opex Detail'!H301</f>
        <v>0</v>
      </c>
      <c r="I297" s="309">
        <f>+'R1 Opex Detail'!I301</f>
        <v>0</v>
      </c>
      <c r="J297" s="309">
        <f>+'R1 Opex Detail'!J301</f>
        <v>0</v>
      </c>
      <c r="K297" s="805">
        <f>+'R1 Opex Detail'!K301</f>
        <v>0</v>
      </c>
      <c r="L297" s="311">
        <f ca="1">+'R1 Opex Detail'!L301*L$1</f>
        <v>0</v>
      </c>
      <c r="M297" s="805">
        <f ca="1">+'R1 Opex Detail'!M301*M$1</f>
        <v>0</v>
      </c>
      <c r="N297" s="311">
        <f ca="1">+'R1 Opex Detail'!N301*N$1</f>
        <v>0</v>
      </c>
      <c r="O297" s="309">
        <f ca="1">+'R1 Opex Detail'!O301*O$1</f>
        <v>0</v>
      </c>
      <c r="P297" s="309">
        <f ca="1">+'R1 Opex Detail'!P301*P$1</f>
        <v>0</v>
      </c>
      <c r="Q297" s="309">
        <f ca="1">+'R1 Opex Detail'!Q301*Q$1</f>
        <v>0</v>
      </c>
      <c r="R297" s="309">
        <f ca="1">+'R1 Opex Detail'!R301*R$1</f>
        <v>0</v>
      </c>
      <c r="S297" s="309">
        <f ca="1">+'R1 Opex Detail'!S301*S$1</f>
        <v>0</v>
      </c>
    </row>
    <row r="298" spans="1:19" s="736" customFormat="1" x14ac:dyDescent="0.2">
      <c r="A298" s="5"/>
      <c r="B298" s="249"/>
      <c r="C298" s="13" t="s">
        <v>498</v>
      </c>
      <c r="D298" s="311">
        <f>+'R1 Opex Detail'!D302</f>
        <v>0</v>
      </c>
      <c r="E298" s="309">
        <f>+'R1 Opex Detail'!E302</f>
        <v>0</v>
      </c>
      <c r="F298" s="309">
        <f>+'R1 Opex Detail'!F302</f>
        <v>0</v>
      </c>
      <c r="G298" s="309">
        <f>+'R1 Opex Detail'!G302</f>
        <v>0</v>
      </c>
      <c r="H298" s="309">
        <f>+'R1 Opex Detail'!H302</f>
        <v>0</v>
      </c>
      <c r="I298" s="309">
        <f>+'R1 Opex Detail'!I302</f>
        <v>0</v>
      </c>
      <c r="J298" s="309">
        <f>+'R1 Opex Detail'!J302</f>
        <v>0</v>
      </c>
      <c r="K298" s="805">
        <f>+'R1 Opex Detail'!K302</f>
        <v>0</v>
      </c>
      <c r="L298" s="311">
        <f ca="1">+'R1 Opex Detail'!L302*L$1</f>
        <v>0</v>
      </c>
      <c r="M298" s="805">
        <f ca="1">+'R1 Opex Detail'!M302*M$1</f>
        <v>0</v>
      </c>
      <c r="N298" s="311">
        <f ca="1">+'R1 Opex Detail'!N302*N$1</f>
        <v>0</v>
      </c>
      <c r="O298" s="309">
        <f ca="1">+'R1 Opex Detail'!O302*O$1</f>
        <v>0</v>
      </c>
      <c r="P298" s="309">
        <f ca="1">+'R1 Opex Detail'!P302*P$1</f>
        <v>0</v>
      </c>
      <c r="Q298" s="309">
        <f ca="1">+'R1 Opex Detail'!Q302*Q$1</f>
        <v>0</v>
      </c>
      <c r="R298" s="309">
        <f ca="1">+'R1 Opex Detail'!R302*R$1</f>
        <v>0</v>
      </c>
      <c r="S298" s="309">
        <f ca="1">+'R1 Opex Detail'!S302*S$1</f>
        <v>0</v>
      </c>
    </row>
    <row r="299" spans="1:19" x14ac:dyDescent="0.2">
      <c r="A299" s="5"/>
      <c r="B299" s="249"/>
      <c r="C299" s="13" t="s">
        <v>70</v>
      </c>
      <c r="D299" s="311">
        <f>+'R1 Opex Detail'!D303</f>
        <v>0</v>
      </c>
      <c r="E299" s="309">
        <f>+'R1 Opex Detail'!E303</f>
        <v>0</v>
      </c>
      <c r="F299" s="309">
        <f>+'R1 Opex Detail'!F303</f>
        <v>0</v>
      </c>
      <c r="G299" s="309">
        <f>+'R1 Opex Detail'!G303</f>
        <v>0</v>
      </c>
      <c r="H299" s="309">
        <f>+'R1 Opex Detail'!H303</f>
        <v>0</v>
      </c>
      <c r="I299" s="309">
        <f>+'R1 Opex Detail'!I303</f>
        <v>0</v>
      </c>
      <c r="J299" s="309">
        <f>+'R1 Opex Detail'!J303</f>
        <v>0</v>
      </c>
      <c r="K299" s="805">
        <f>+'R1 Opex Detail'!K303</f>
        <v>0</v>
      </c>
      <c r="L299" s="311">
        <f ca="1">+'R1 Opex Detail'!L303*L$1</f>
        <v>0</v>
      </c>
      <c r="M299" s="805">
        <f ca="1">+'R1 Opex Detail'!M303*M$1</f>
        <v>1.398498424629149</v>
      </c>
      <c r="N299" s="311">
        <f ca="1">+'R1 Opex Detail'!N303*N$1</f>
        <v>1.398498424629149</v>
      </c>
      <c r="O299" s="309">
        <f ca="1">+'R1 Opex Detail'!O303*O$1</f>
        <v>1.4172136788722469</v>
      </c>
      <c r="P299" s="309">
        <f ca="1">+'R1 Opex Detail'!P303*P$1</f>
        <v>1.4367575978001847</v>
      </c>
      <c r="Q299" s="309">
        <f ca="1">+'R1 Opex Detail'!Q303*Q$1</f>
        <v>1.4557911439551185</v>
      </c>
      <c r="R299" s="309">
        <f ca="1">+'R1 Opex Detail'!R303*R$1</f>
        <v>1.4739346485270188</v>
      </c>
      <c r="S299" s="309">
        <f ca="1">+'R1 Opex Detail'!S303*S$1</f>
        <v>1.4910683290056155</v>
      </c>
    </row>
    <row r="300" spans="1:19" x14ac:dyDescent="0.2">
      <c r="A300" s="5"/>
      <c r="B300" s="249"/>
      <c r="C300" s="12" t="s">
        <v>75</v>
      </c>
      <c r="D300" s="312">
        <f t="shared" ref="D300:S300" si="77">SUBTOTAL(9,D294:D299)</f>
        <v>0</v>
      </c>
      <c r="E300" s="310">
        <f t="shared" si="77"/>
        <v>0</v>
      </c>
      <c r="F300" s="310">
        <f t="shared" si="77"/>
        <v>0</v>
      </c>
      <c r="G300" s="310">
        <f t="shared" si="77"/>
        <v>0</v>
      </c>
      <c r="H300" s="310">
        <f t="shared" si="77"/>
        <v>0</v>
      </c>
      <c r="I300" s="310">
        <f t="shared" si="77"/>
        <v>0</v>
      </c>
      <c r="J300" s="310">
        <f t="shared" si="77"/>
        <v>0</v>
      </c>
      <c r="K300" s="510">
        <f t="shared" si="77"/>
        <v>0</v>
      </c>
      <c r="L300" s="312">
        <f t="shared" ref="L300" ca="1" si="78">SUBTOTAL(9,L294:L299)</f>
        <v>0</v>
      </c>
      <c r="M300" s="510">
        <f t="shared" ca="1" si="77"/>
        <v>1.398498424629149</v>
      </c>
      <c r="N300" s="312">
        <f t="shared" ca="1" si="77"/>
        <v>1.398498424629149</v>
      </c>
      <c r="O300" s="310">
        <f t="shared" ca="1" si="77"/>
        <v>1.4172136788722469</v>
      </c>
      <c r="P300" s="310">
        <f t="shared" ca="1" si="77"/>
        <v>1.4367575978001847</v>
      </c>
      <c r="Q300" s="310">
        <f t="shared" ca="1" si="77"/>
        <v>1.4557911439551185</v>
      </c>
      <c r="R300" s="310">
        <f t="shared" ca="1" si="77"/>
        <v>1.4739346485270188</v>
      </c>
      <c r="S300" s="310">
        <f t="shared" ca="1" si="77"/>
        <v>1.4910683290056155</v>
      </c>
    </row>
    <row r="301" spans="1:19" x14ac:dyDescent="0.2">
      <c r="A301" s="5"/>
      <c r="B301" s="249"/>
      <c r="C301" s="12"/>
      <c r="D301" s="262"/>
      <c r="E301" s="262"/>
      <c r="F301" s="262"/>
      <c r="G301" s="262"/>
      <c r="H301" s="262"/>
      <c r="I301" s="262"/>
      <c r="J301" s="262"/>
      <c r="K301" s="806"/>
      <c r="L301" s="262"/>
      <c r="M301" s="870"/>
      <c r="N301" s="262"/>
      <c r="O301" s="262"/>
      <c r="P301" s="262"/>
      <c r="Q301" s="262"/>
      <c r="R301" s="262"/>
      <c r="S301" s="262"/>
    </row>
    <row r="302" spans="1:19" ht="13.5" thickBot="1" x14ac:dyDescent="0.25">
      <c r="A302" s="5"/>
      <c r="B302" s="249"/>
      <c r="C302" s="268" t="str">
        <f>CONCATENATE("Total ", +C240)</f>
        <v>Total Company Secretary</v>
      </c>
      <c r="D302" s="312">
        <f t="shared" ref="D302:K302" si="79">SUBTOTAL(9,D286:D291)</f>
        <v>0</v>
      </c>
      <c r="E302" s="312">
        <f t="shared" si="79"/>
        <v>0</v>
      </c>
      <c r="F302" s="312">
        <f t="shared" si="79"/>
        <v>0</v>
      </c>
      <c r="G302" s="312">
        <f t="shared" si="79"/>
        <v>0</v>
      </c>
      <c r="H302" s="312">
        <f t="shared" si="79"/>
        <v>0</v>
      </c>
      <c r="I302" s="312">
        <f t="shared" si="79"/>
        <v>0</v>
      </c>
      <c r="J302" s="312">
        <f t="shared" si="79"/>
        <v>0</v>
      </c>
      <c r="K302" s="867">
        <f t="shared" si="79"/>
        <v>0</v>
      </c>
      <c r="L302" s="312">
        <f ca="1">SUBTOTAL(9,L240:L301)</f>
        <v>0</v>
      </c>
      <c r="M302" s="312">
        <f t="shared" ref="M302:S302" ca="1" si="80">SUBTOTAL(9,M240:M301)</f>
        <v>12.268214107588367</v>
      </c>
      <c r="N302" s="312">
        <f t="shared" ca="1" si="80"/>
        <v>12.268214107588367</v>
      </c>
      <c r="O302" s="312">
        <f t="shared" ca="1" si="80"/>
        <v>12.427137482314883</v>
      </c>
      <c r="P302" s="312">
        <f t="shared" ca="1" si="80"/>
        <v>12.591275123339418</v>
      </c>
      <c r="Q302" s="312">
        <f t="shared" ca="1" si="80"/>
        <v>12.749810473454382</v>
      </c>
      <c r="R302" s="312">
        <f t="shared" ca="1" si="80"/>
        <v>12.901222698090264</v>
      </c>
      <c r="S302" s="312">
        <f t="shared" ca="1" si="80"/>
        <v>13.04454136920172</v>
      </c>
    </row>
    <row r="303" spans="1:19" s="842" customFormat="1" ht="18" x14ac:dyDescent="0.2">
      <c r="B303" s="251"/>
      <c r="C303" s="254" t="str">
        <f>+'I-3 Allocated'!A13</f>
        <v>Finance</v>
      </c>
      <c r="D303" s="265"/>
      <c r="E303" s="265"/>
      <c r="F303" s="265"/>
      <c r="G303" s="265"/>
      <c r="H303" s="265"/>
      <c r="I303" s="265"/>
      <c r="J303" s="265"/>
      <c r="K303" s="812"/>
      <c r="L303" s="265"/>
      <c r="M303" s="877"/>
      <c r="N303" s="265"/>
      <c r="O303" s="265"/>
      <c r="P303" s="265"/>
      <c r="Q303" s="265"/>
      <c r="R303" s="265"/>
      <c r="S303" s="265"/>
    </row>
    <row r="304" spans="1:19" x14ac:dyDescent="0.2">
      <c r="A304" s="5"/>
      <c r="B304" s="249" t="str">
        <f ca="1">+'I-4 History'!B300</f>
        <v>A-9</v>
      </c>
      <c r="C304" s="14" t="str">
        <f ca="1">+'I-4 History'!C300</f>
        <v>CFO</v>
      </c>
      <c r="D304" s="11"/>
      <c r="E304" s="11"/>
      <c r="F304" s="11"/>
      <c r="G304" s="11"/>
      <c r="H304" s="11"/>
      <c r="I304" s="11"/>
      <c r="J304" s="11"/>
      <c r="K304" s="504"/>
      <c r="L304" s="11"/>
      <c r="M304" s="871"/>
      <c r="N304" s="11"/>
      <c r="O304" s="11"/>
      <c r="P304" s="11"/>
      <c r="Q304" s="11"/>
      <c r="R304" s="11"/>
      <c r="S304" s="11"/>
    </row>
    <row r="305" spans="1:19" x14ac:dyDescent="0.2">
      <c r="A305" s="5"/>
      <c r="B305" s="249"/>
      <c r="C305" s="13" t="s">
        <v>68</v>
      </c>
      <c r="D305" s="311">
        <f>+'R1 Opex Detail'!D309</f>
        <v>0</v>
      </c>
      <c r="E305" s="309">
        <f>+'R1 Opex Detail'!E309</f>
        <v>0</v>
      </c>
      <c r="F305" s="309">
        <f>+'R1 Opex Detail'!F309</f>
        <v>0</v>
      </c>
      <c r="G305" s="309">
        <f>+'R1 Opex Detail'!G309</f>
        <v>0</v>
      </c>
      <c r="H305" s="309">
        <f>+'R1 Opex Detail'!H309</f>
        <v>0</v>
      </c>
      <c r="I305" s="309">
        <f>+'R1 Opex Detail'!I309</f>
        <v>0</v>
      </c>
      <c r="J305" s="309">
        <f>+'R1 Opex Detail'!J309</f>
        <v>0</v>
      </c>
      <c r="K305" s="805">
        <f>+'R1 Opex Detail'!K309</f>
        <v>0</v>
      </c>
      <c r="L305" s="311">
        <f ca="1">+'R1 Opex Detail'!L309*L$1</f>
        <v>0</v>
      </c>
      <c r="M305" s="805">
        <f ca="1">+'R1 Opex Detail'!M309*M$1</f>
        <v>0</v>
      </c>
      <c r="N305" s="311">
        <f ca="1">+'R1 Opex Detail'!N309*N$1</f>
        <v>0</v>
      </c>
      <c r="O305" s="309">
        <f ca="1">+'R1 Opex Detail'!O309*O$1</f>
        <v>0</v>
      </c>
      <c r="P305" s="309">
        <f ca="1">+'R1 Opex Detail'!P309*P$1</f>
        <v>0</v>
      </c>
      <c r="Q305" s="309">
        <f ca="1">+'R1 Opex Detail'!Q309*Q$1</f>
        <v>0</v>
      </c>
      <c r="R305" s="309">
        <f ca="1">+'R1 Opex Detail'!R309*R$1</f>
        <v>0</v>
      </c>
      <c r="S305" s="309">
        <f ca="1">+'R1 Opex Detail'!S309*S$1</f>
        <v>0</v>
      </c>
    </row>
    <row r="306" spans="1:19" x14ac:dyDescent="0.2">
      <c r="A306" s="5"/>
      <c r="B306" s="249"/>
      <c r="C306" s="13" t="s">
        <v>69</v>
      </c>
      <c r="D306" s="311">
        <f>+'R1 Opex Detail'!D310</f>
        <v>0</v>
      </c>
      <c r="E306" s="309">
        <f>+'R1 Opex Detail'!E310</f>
        <v>0</v>
      </c>
      <c r="F306" s="309">
        <f>+'R1 Opex Detail'!F310</f>
        <v>0</v>
      </c>
      <c r="G306" s="309">
        <f>+'R1 Opex Detail'!G310</f>
        <v>0</v>
      </c>
      <c r="H306" s="309">
        <f>+'R1 Opex Detail'!H310</f>
        <v>0</v>
      </c>
      <c r="I306" s="309">
        <f>+'R1 Opex Detail'!I310</f>
        <v>0</v>
      </c>
      <c r="J306" s="309">
        <f>+'R1 Opex Detail'!J310</f>
        <v>0</v>
      </c>
      <c r="K306" s="805">
        <f>+'R1 Opex Detail'!K310</f>
        <v>0</v>
      </c>
      <c r="L306" s="311">
        <f ca="1">+'R1 Opex Detail'!L310*L$1</f>
        <v>0</v>
      </c>
      <c r="M306" s="805">
        <f ca="1">+'R1 Opex Detail'!M310*M$1</f>
        <v>0</v>
      </c>
      <c r="N306" s="311">
        <f ca="1">+'R1 Opex Detail'!N310*N$1</f>
        <v>0</v>
      </c>
      <c r="O306" s="309">
        <f ca="1">+'R1 Opex Detail'!O310*O$1</f>
        <v>0</v>
      </c>
      <c r="P306" s="309">
        <f ca="1">+'R1 Opex Detail'!P310*P$1</f>
        <v>0</v>
      </c>
      <c r="Q306" s="309">
        <f ca="1">+'R1 Opex Detail'!Q310*Q$1</f>
        <v>0</v>
      </c>
      <c r="R306" s="309">
        <f ca="1">+'R1 Opex Detail'!R310*R$1</f>
        <v>0</v>
      </c>
      <c r="S306" s="309">
        <f ca="1">+'R1 Opex Detail'!S310*S$1</f>
        <v>0</v>
      </c>
    </row>
    <row r="307" spans="1:19" s="736" customFormat="1" x14ac:dyDescent="0.2">
      <c r="A307" s="5"/>
      <c r="B307" s="249"/>
      <c r="C307" s="13" t="s">
        <v>546</v>
      </c>
      <c r="D307" s="311">
        <f>+'R1 Opex Detail'!D311</f>
        <v>0</v>
      </c>
      <c r="E307" s="309">
        <f>+'R1 Opex Detail'!E311</f>
        <v>0</v>
      </c>
      <c r="F307" s="309">
        <f>+'R1 Opex Detail'!F311</f>
        <v>0</v>
      </c>
      <c r="G307" s="309">
        <f>+'R1 Opex Detail'!G311</f>
        <v>0</v>
      </c>
      <c r="H307" s="309">
        <f>+'R1 Opex Detail'!H311</f>
        <v>0</v>
      </c>
      <c r="I307" s="309">
        <f>+'R1 Opex Detail'!I311</f>
        <v>0</v>
      </c>
      <c r="J307" s="309">
        <f>+'R1 Opex Detail'!J311</f>
        <v>0</v>
      </c>
      <c r="K307" s="805">
        <f>+'R1 Opex Detail'!K311</f>
        <v>0</v>
      </c>
      <c r="L307" s="311">
        <f ca="1">+'R1 Opex Detail'!L311*L$1</f>
        <v>0</v>
      </c>
      <c r="M307" s="805">
        <f ca="1">+'R1 Opex Detail'!M311*M$1</f>
        <v>0</v>
      </c>
      <c r="N307" s="311">
        <f ca="1">+'R1 Opex Detail'!N311*N$1</f>
        <v>0</v>
      </c>
      <c r="O307" s="309">
        <f ca="1">+'R1 Opex Detail'!O311*O$1</f>
        <v>0</v>
      </c>
      <c r="P307" s="309">
        <f ca="1">+'R1 Opex Detail'!P311*P$1</f>
        <v>0</v>
      </c>
      <c r="Q307" s="309">
        <f ca="1">+'R1 Opex Detail'!Q311*Q$1</f>
        <v>0</v>
      </c>
      <c r="R307" s="309">
        <f ca="1">+'R1 Opex Detail'!R311*R$1</f>
        <v>0</v>
      </c>
      <c r="S307" s="309">
        <f ca="1">+'R1 Opex Detail'!S311*S$1</f>
        <v>0</v>
      </c>
    </row>
    <row r="308" spans="1:19" x14ac:dyDescent="0.2">
      <c r="A308" s="5"/>
      <c r="B308" s="249"/>
      <c r="C308" s="13" t="s">
        <v>547</v>
      </c>
      <c r="D308" s="311">
        <f>+'R1 Opex Detail'!D312</f>
        <v>0</v>
      </c>
      <c r="E308" s="309">
        <f>+'R1 Opex Detail'!E312</f>
        <v>0</v>
      </c>
      <c r="F308" s="309">
        <f>+'R1 Opex Detail'!F312</f>
        <v>0</v>
      </c>
      <c r="G308" s="309">
        <f>+'R1 Opex Detail'!G312</f>
        <v>0</v>
      </c>
      <c r="H308" s="309">
        <f>+'R1 Opex Detail'!H312</f>
        <v>0</v>
      </c>
      <c r="I308" s="309">
        <f>+'R1 Opex Detail'!I312</f>
        <v>0</v>
      </c>
      <c r="J308" s="309">
        <f>+'R1 Opex Detail'!J312</f>
        <v>0</v>
      </c>
      <c r="K308" s="805">
        <f>+'R1 Opex Detail'!K312</f>
        <v>0</v>
      </c>
      <c r="L308" s="311">
        <f ca="1">+'R1 Opex Detail'!L312*L$1</f>
        <v>0</v>
      </c>
      <c r="M308" s="805">
        <f ca="1">+'R1 Opex Detail'!M312*M$1</f>
        <v>0</v>
      </c>
      <c r="N308" s="311">
        <f ca="1">+'R1 Opex Detail'!N312*N$1</f>
        <v>0</v>
      </c>
      <c r="O308" s="309">
        <f ca="1">+'R1 Opex Detail'!O312*O$1</f>
        <v>0</v>
      </c>
      <c r="P308" s="309">
        <f ca="1">+'R1 Opex Detail'!P312*P$1</f>
        <v>0</v>
      </c>
      <c r="Q308" s="309">
        <f ca="1">+'R1 Opex Detail'!Q312*Q$1</f>
        <v>0</v>
      </c>
      <c r="R308" s="309">
        <f ca="1">+'R1 Opex Detail'!R312*R$1</f>
        <v>0</v>
      </c>
      <c r="S308" s="309">
        <f ca="1">+'R1 Opex Detail'!S312*S$1</f>
        <v>0</v>
      </c>
    </row>
    <row r="309" spans="1:19" s="736" customFormat="1" x14ac:dyDescent="0.2">
      <c r="A309" s="5"/>
      <c r="B309" s="249"/>
      <c r="C309" s="13" t="s">
        <v>498</v>
      </c>
      <c r="D309" s="311">
        <f>+'R1 Opex Detail'!D313</f>
        <v>0</v>
      </c>
      <c r="E309" s="309">
        <f>+'R1 Opex Detail'!E313</f>
        <v>0</v>
      </c>
      <c r="F309" s="309">
        <f>+'R1 Opex Detail'!F313</f>
        <v>0</v>
      </c>
      <c r="G309" s="309">
        <f>+'R1 Opex Detail'!G313</f>
        <v>0</v>
      </c>
      <c r="H309" s="309">
        <f>+'R1 Opex Detail'!H313</f>
        <v>0</v>
      </c>
      <c r="I309" s="309">
        <f>+'R1 Opex Detail'!I313</f>
        <v>0</v>
      </c>
      <c r="J309" s="309">
        <f>+'R1 Opex Detail'!J313</f>
        <v>0</v>
      </c>
      <c r="K309" s="805">
        <f>+'R1 Opex Detail'!K313</f>
        <v>0</v>
      </c>
      <c r="L309" s="311">
        <f ca="1">+'R1 Opex Detail'!L313*L$1</f>
        <v>0</v>
      </c>
      <c r="M309" s="805">
        <f ca="1">+'R1 Opex Detail'!M313*M$1</f>
        <v>0</v>
      </c>
      <c r="N309" s="311">
        <f ca="1">+'R1 Opex Detail'!N313*N$1</f>
        <v>0</v>
      </c>
      <c r="O309" s="309">
        <f ca="1">+'R1 Opex Detail'!O313*O$1</f>
        <v>0</v>
      </c>
      <c r="P309" s="309">
        <f ca="1">+'R1 Opex Detail'!P313*P$1</f>
        <v>0</v>
      </c>
      <c r="Q309" s="309">
        <f ca="1">+'R1 Opex Detail'!Q313*Q$1</f>
        <v>0</v>
      </c>
      <c r="R309" s="309">
        <f ca="1">+'R1 Opex Detail'!R313*R$1</f>
        <v>0</v>
      </c>
      <c r="S309" s="309">
        <f ca="1">+'R1 Opex Detail'!S313*S$1</f>
        <v>0</v>
      </c>
    </row>
    <row r="310" spans="1:19" x14ac:dyDescent="0.2">
      <c r="A310" s="5"/>
      <c r="B310" s="249"/>
      <c r="C310" s="13" t="s">
        <v>70</v>
      </c>
      <c r="D310" s="311">
        <f>+'R1 Opex Detail'!D314</f>
        <v>0</v>
      </c>
      <c r="E310" s="309">
        <f>+'R1 Opex Detail'!E314</f>
        <v>0</v>
      </c>
      <c r="F310" s="309">
        <f>+'R1 Opex Detail'!F314</f>
        <v>0</v>
      </c>
      <c r="G310" s="309">
        <f>+'R1 Opex Detail'!G314</f>
        <v>0</v>
      </c>
      <c r="H310" s="309">
        <f>+'R1 Opex Detail'!H314</f>
        <v>0</v>
      </c>
      <c r="I310" s="309">
        <f>+'R1 Opex Detail'!I314</f>
        <v>0</v>
      </c>
      <c r="J310" s="309">
        <f>+'R1 Opex Detail'!J314</f>
        <v>0</v>
      </c>
      <c r="K310" s="805">
        <f>+'R1 Opex Detail'!K314</f>
        <v>0</v>
      </c>
      <c r="L310" s="311">
        <f ca="1">+'R1 Opex Detail'!L314*L$1</f>
        <v>0</v>
      </c>
      <c r="M310" s="805">
        <f ca="1">+'R1 Opex Detail'!M314*M$1</f>
        <v>2.5686182258022141</v>
      </c>
      <c r="N310" s="311">
        <f ca="1">+'R1 Opex Detail'!N314*N$1</f>
        <v>2.5686182258022141</v>
      </c>
      <c r="O310" s="309">
        <f ca="1">+'R1 Opex Detail'!O314*O$1</f>
        <v>2.6029924820063934</v>
      </c>
      <c r="P310" s="309">
        <f ca="1">+'R1 Opex Detail'!P314*P$1</f>
        <v>2.6388887443673714</v>
      </c>
      <c r="Q310" s="309">
        <f ca="1">+'R1 Opex Detail'!Q314*Q$1</f>
        <v>2.6738476064541667</v>
      </c>
      <c r="R310" s="309">
        <f ca="1">+'R1 Opex Detail'!R314*R$1</f>
        <v>2.7071717316033719</v>
      </c>
      <c r="S310" s="309">
        <f ca="1">+'R1 Opex Detail'!S314*S$1</f>
        <v>2.7386411156064794</v>
      </c>
    </row>
    <row r="311" spans="1:19" x14ac:dyDescent="0.2">
      <c r="A311" s="5"/>
      <c r="B311" s="249"/>
      <c r="C311" s="12" t="s">
        <v>75</v>
      </c>
      <c r="D311" s="312">
        <f t="shared" ref="D311:S311" si="81">SUBTOTAL(9,D305:D310)</f>
        <v>0</v>
      </c>
      <c r="E311" s="310">
        <f t="shared" si="81"/>
        <v>0</v>
      </c>
      <c r="F311" s="310">
        <f t="shared" si="81"/>
        <v>0</v>
      </c>
      <c r="G311" s="310">
        <f t="shared" si="81"/>
        <v>0</v>
      </c>
      <c r="H311" s="310">
        <f t="shared" si="81"/>
        <v>0</v>
      </c>
      <c r="I311" s="310">
        <f t="shared" si="81"/>
        <v>0</v>
      </c>
      <c r="J311" s="310">
        <f t="shared" si="81"/>
        <v>0</v>
      </c>
      <c r="K311" s="510">
        <f t="shared" si="81"/>
        <v>0</v>
      </c>
      <c r="L311" s="312">
        <f t="shared" ref="L311" ca="1" si="82">SUBTOTAL(9,L305:L310)</f>
        <v>0</v>
      </c>
      <c r="M311" s="510">
        <f t="shared" ca="1" si="81"/>
        <v>2.5686182258022141</v>
      </c>
      <c r="N311" s="312">
        <f t="shared" ca="1" si="81"/>
        <v>2.5686182258022141</v>
      </c>
      <c r="O311" s="310">
        <f t="shared" ca="1" si="81"/>
        <v>2.6029924820063934</v>
      </c>
      <c r="P311" s="310">
        <f t="shared" ca="1" si="81"/>
        <v>2.6388887443673714</v>
      </c>
      <c r="Q311" s="310">
        <f t="shared" ca="1" si="81"/>
        <v>2.6738476064541667</v>
      </c>
      <c r="R311" s="310">
        <f t="shared" ca="1" si="81"/>
        <v>2.7071717316033719</v>
      </c>
      <c r="S311" s="310">
        <f t="shared" ca="1" si="81"/>
        <v>2.7386411156064794</v>
      </c>
    </row>
    <row r="312" spans="1:19" x14ac:dyDescent="0.2">
      <c r="A312" s="5"/>
      <c r="B312" s="249"/>
      <c r="C312" s="12"/>
      <c r="D312" s="262"/>
      <c r="E312" s="262"/>
      <c r="F312" s="262"/>
      <c r="G312" s="262"/>
      <c r="H312" s="262"/>
      <c r="I312" s="262"/>
      <c r="J312" s="262"/>
      <c r="K312" s="806"/>
      <c r="L312" s="262"/>
      <c r="M312" s="870"/>
      <c r="N312" s="262"/>
      <c r="O312" s="262"/>
      <c r="P312" s="262"/>
      <c r="Q312" s="262"/>
      <c r="R312" s="262"/>
      <c r="S312" s="262"/>
    </row>
    <row r="313" spans="1:19" x14ac:dyDescent="0.2">
      <c r="A313" s="5"/>
      <c r="B313" s="249" t="str">
        <f ca="1">+'I-4 History'!B309</f>
        <v>A-10</v>
      </c>
      <c r="C313" s="14" t="str">
        <f ca="1">+'I-4 History'!C309</f>
        <v>Accounts Receivable – Asset Damage</v>
      </c>
      <c r="D313" s="11"/>
      <c r="E313" s="11"/>
      <c r="F313" s="11"/>
      <c r="G313" s="11"/>
      <c r="H313" s="11"/>
      <c r="I313" s="11"/>
      <c r="J313" s="11"/>
      <c r="K313" s="504"/>
      <c r="L313" s="11"/>
      <c r="M313" s="871"/>
      <c r="N313" s="11"/>
      <c r="O313" s="11"/>
      <c r="P313" s="11"/>
      <c r="Q313" s="11"/>
      <c r="R313" s="11"/>
      <c r="S313" s="11"/>
    </row>
    <row r="314" spans="1:19" x14ac:dyDescent="0.2">
      <c r="B314" s="249"/>
      <c r="C314" s="13" t="s">
        <v>68</v>
      </c>
      <c r="D314" s="311">
        <f>+'R1 Opex Detail'!D318</f>
        <v>0</v>
      </c>
      <c r="E314" s="309">
        <f>+'R1 Opex Detail'!E318</f>
        <v>0</v>
      </c>
      <c r="F314" s="309">
        <f>+'R1 Opex Detail'!F318</f>
        <v>0</v>
      </c>
      <c r="G314" s="309">
        <f>+'R1 Opex Detail'!G318</f>
        <v>0</v>
      </c>
      <c r="H314" s="309">
        <f>+'R1 Opex Detail'!H318</f>
        <v>0</v>
      </c>
      <c r="I314" s="309">
        <f>+'R1 Opex Detail'!I318</f>
        <v>0</v>
      </c>
      <c r="J314" s="309">
        <f>+'R1 Opex Detail'!J318</f>
        <v>0</v>
      </c>
      <c r="K314" s="805">
        <f>+'R1 Opex Detail'!K318</f>
        <v>0</v>
      </c>
      <c r="L314" s="311">
        <f ca="1">+'R1 Opex Detail'!L318*L$1</f>
        <v>0</v>
      </c>
      <c r="M314" s="805">
        <f ca="1">+'R1 Opex Detail'!M318*M$1</f>
        <v>0</v>
      </c>
      <c r="N314" s="311">
        <f ca="1">+'R1 Opex Detail'!N318*N$1</f>
        <v>0</v>
      </c>
      <c r="O314" s="309">
        <f ca="1">+'R1 Opex Detail'!O318*O$1</f>
        <v>0</v>
      </c>
      <c r="P314" s="309">
        <f ca="1">+'R1 Opex Detail'!P318*P$1</f>
        <v>0</v>
      </c>
      <c r="Q314" s="309">
        <f ca="1">+'R1 Opex Detail'!Q318*Q$1</f>
        <v>0</v>
      </c>
      <c r="R314" s="309">
        <f ca="1">+'R1 Opex Detail'!R318*R$1</f>
        <v>0</v>
      </c>
      <c r="S314" s="309">
        <f ca="1">+'R1 Opex Detail'!S318*S$1</f>
        <v>0</v>
      </c>
    </row>
    <row r="315" spans="1:19" x14ac:dyDescent="0.2">
      <c r="B315" s="249"/>
      <c r="C315" s="13" t="s">
        <v>69</v>
      </c>
      <c r="D315" s="311">
        <f>+'R1 Opex Detail'!D319</f>
        <v>0</v>
      </c>
      <c r="E315" s="309">
        <f>+'R1 Opex Detail'!E319</f>
        <v>0</v>
      </c>
      <c r="F315" s="309">
        <f>+'R1 Opex Detail'!F319</f>
        <v>0</v>
      </c>
      <c r="G315" s="309">
        <f>+'R1 Opex Detail'!G319</f>
        <v>0</v>
      </c>
      <c r="H315" s="309">
        <f>+'R1 Opex Detail'!H319</f>
        <v>0</v>
      </c>
      <c r="I315" s="309">
        <f>+'R1 Opex Detail'!I319</f>
        <v>0</v>
      </c>
      <c r="J315" s="309">
        <f>+'R1 Opex Detail'!J319</f>
        <v>0</v>
      </c>
      <c r="K315" s="805">
        <f>+'R1 Opex Detail'!K319</f>
        <v>0</v>
      </c>
      <c r="L315" s="311">
        <f ca="1">+'R1 Opex Detail'!L319*L$1</f>
        <v>0</v>
      </c>
      <c r="M315" s="805">
        <f ca="1">+'R1 Opex Detail'!M319*M$1</f>
        <v>0</v>
      </c>
      <c r="N315" s="311">
        <f ca="1">+'R1 Opex Detail'!N319*N$1</f>
        <v>0</v>
      </c>
      <c r="O315" s="309">
        <f ca="1">+'R1 Opex Detail'!O319*O$1</f>
        <v>0</v>
      </c>
      <c r="P315" s="309">
        <f ca="1">+'R1 Opex Detail'!P319*P$1</f>
        <v>0</v>
      </c>
      <c r="Q315" s="309">
        <f ca="1">+'R1 Opex Detail'!Q319*Q$1</f>
        <v>0</v>
      </c>
      <c r="R315" s="309">
        <f ca="1">+'R1 Opex Detail'!R319*R$1</f>
        <v>0</v>
      </c>
      <c r="S315" s="309">
        <f ca="1">+'R1 Opex Detail'!S319*S$1</f>
        <v>0</v>
      </c>
    </row>
    <row r="316" spans="1:19" s="736" customFormat="1" x14ac:dyDescent="0.2">
      <c r="B316" s="249"/>
      <c r="C316" s="13" t="s">
        <v>546</v>
      </c>
      <c r="D316" s="311">
        <f>+'R1 Opex Detail'!D320</f>
        <v>0</v>
      </c>
      <c r="E316" s="309">
        <f>+'R1 Opex Detail'!E320</f>
        <v>0</v>
      </c>
      <c r="F316" s="309">
        <f>+'R1 Opex Detail'!F320</f>
        <v>0</v>
      </c>
      <c r="G316" s="309">
        <f>+'R1 Opex Detail'!G320</f>
        <v>0</v>
      </c>
      <c r="H316" s="309">
        <f>+'R1 Opex Detail'!H320</f>
        <v>0</v>
      </c>
      <c r="I316" s="309">
        <f>+'R1 Opex Detail'!I320</f>
        <v>0</v>
      </c>
      <c r="J316" s="309">
        <f>+'R1 Opex Detail'!J320</f>
        <v>0</v>
      </c>
      <c r="K316" s="805">
        <f>+'R1 Opex Detail'!K320</f>
        <v>0</v>
      </c>
      <c r="L316" s="311">
        <f ca="1">+'R1 Opex Detail'!L320*L$1</f>
        <v>0</v>
      </c>
      <c r="M316" s="805">
        <f ca="1">+'R1 Opex Detail'!M320*M$1</f>
        <v>0</v>
      </c>
      <c r="N316" s="311">
        <f ca="1">+'R1 Opex Detail'!N320*N$1</f>
        <v>0</v>
      </c>
      <c r="O316" s="309">
        <f ca="1">+'R1 Opex Detail'!O320*O$1</f>
        <v>0</v>
      </c>
      <c r="P316" s="309">
        <f ca="1">+'R1 Opex Detail'!P320*P$1</f>
        <v>0</v>
      </c>
      <c r="Q316" s="309">
        <f ca="1">+'R1 Opex Detail'!Q320*Q$1</f>
        <v>0</v>
      </c>
      <c r="R316" s="309">
        <f ca="1">+'R1 Opex Detail'!R320*R$1</f>
        <v>0</v>
      </c>
      <c r="S316" s="309">
        <f ca="1">+'R1 Opex Detail'!S320*S$1</f>
        <v>0</v>
      </c>
    </row>
    <row r="317" spans="1:19" x14ac:dyDescent="0.2">
      <c r="B317" s="249"/>
      <c r="C317" s="13" t="s">
        <v>547</v>
      </c>
      <c r="D317" s="311">
        <f>+'R1 Opex Detail'!D321</f>
        <v>0</v>
      </c>
      <c r="E317" s="309">
        <f>+'R1 Opex Detail'!E321</f>
        <v>0</v>
      </c>
      <c r="F317" s="309">
        <f>+'R1 Opex Detail'!F321</f>
        <v>0</v>
      </c>
      <c r="G317" s="309">
        <f>+'R1 Opex Detail'!G321</f>
        <v>0</v>
      </c>
      <c r="H317" s="309">
        <f>+'R1 Opex Detail'!H321</f>
        <v>0</v>
      </c>
      <c r="I317" s="309">
        <f>+'R1 Opex Detail'!I321</f>
        <v>0</v>
      </c>
      <c r="J317" s="309">
        <f>+'R1 Opex Detail'!J321</f>
        <v>0</v>
      </c>
      <c r="K317" s="805">
        <f>+'R1 Opex Detail'!K321</f>
        <v>0</v>
      </c>
      <c r="L317" s="311">
        <f ca="1">+'R1 Opex Detail'!L321*L$1</f>
        <v>0</v>
      </c>
      <c r="M317" s="805">
        <f ca="1">+'R1 Opex Detail'!M321*M$1</f>
        <v>0</v>
      </c>
      <c r="N317" s="311">
        <f ca="1">+'R1 Opex Detail'!N321*N$1</f>
        <v>0</v>
      </c>
      <c r="O317" s="309">
        <f ca="1">+'R1 Opex Detail'!O321*O$1</f>
        <v>0</v>
      </c>
      <c r="P317" s="309">
        <f ca="1">+'R1 Opex Detail'!P321*P$1</f>
        <v>0</v>
      </c>
      <c r="Q317" s="309">
        <f ca="1">+'R1 Opex Detail'!Q321*Q$1</f>
        <v>0</v>
      </c>
      <c r="R317" s="309">
        <f ca="1">+'R1 Opex Detail'!R321*R$1</f>
        <v>0</v>
      </c>
      <c r="S317" s="309">
        <f ca="1">+'R1 Opex Detail'!S321*S$1</f>
        <v>0</v>
      </c>
    </row>
    <row r="318" spans="1:19" s="736" customFormat="1" x14ac:dyDescent="0.2">
      <c r="B318" s="249"/>
      <c r="C318" s="13" t="s">
        <v>498</v>
      </c>
      <c r="D318" s="311">
        <f>+'R1 Opex Detail'!D322</f>
        <v>0</v>
      </c>
      <c r="E318" s="309">
        <f>+'R1 Opex Detail'!E322</f>
        <v>0</v>
      </c>
      <c r="F318" s="309">
        <f>+'R1 Opex Detail'!F322</f>
        <v>0</v>
      </c>
      <c r="G318" s="309">
        <f>+'R1 Opex Detail'!G322</f>
        <v>0</v>
      </c>
      <c r="H318" s="309">
        <f>+'R1 Opex Detail'!H322</f>
        <v>0</v>
      </c>
      <c r="I318" s="309">
        <f>+'R1 Opex Detail'!I322</f>
        <v>0</v>
      </c>
      <c r="J318" s="309">
        <f>+'R1 Opex Detail'!J322</f>
        <v>0</v>
      </c>
      <c r="K318" s="805">
        <f>+'R1 Opex Detail'!K322</f>
        <v>0</v>
      </c>
      <c r="L318" s="311">
        <f ca="1">+'R1 Opex Detail'!L322*L$1</f>
        <v>0</v>
      </c>
      <c r="M318" s="805">
        <f ca="1">+'R1 Opex Detail'!M322*M$1</f>
        <v>0</v>
      </c>
      <c r="N318" s="311">
        <f ca="1">+'R1 Opex Detail'!N322*N$1</f>
        <v>0</v>
      </c>
      <c r="O318" s="309">
        <f ca="1">+'R1 Opex Detail'!O322*O$1</f>
        <v>0</v>
      </c>
      <c r="P318" s="309">
        <f ca="1">+'R1 Opex Detail'!P322*P$1</f>
        <v>0</v>
      </c>
      <c r="Q318" s="309">
        <f ca="1">+'R1 Opex Detail'!Q322*Q$1</f>
        <v>0</v>
      </c>
      <c r="R318" s="309">
        <f ca="1">+'R1 Opex Detail'!R322*R$1</f>
        <v>0</v>
      </c>
      <c r="S318" s="309">
        <f ca="1">+'R1 Opex Detail'!S322*S$1</f>
        <v>0</v>
      </c>
    </row>
    <row r="319" spans="1:19" x14ac:dyDescent="0.2">
      <c r="B319" s="249"/>
      <c r="C319" s="13" t="s">
        <v>70</v>
      </c>
      <c r="D319" s="311">
        <f>+'R1 Opex Detail'!D323</f>
        <v>0</v>
      </c>
      <c r="E319" s="309">
        <f>+'R1 Opex Detail'!E323</f>
        <v>0</v>
      </c>
      <c r="F319" s="309">
        <f>+'R1 Opex Detail'!F323</f>
        <v>0</v>
      </c>
      <c r="G319" s="309">
        <f>+'R1 Opex Detail'!G323</f>
        <v>0</v>
      </c>
      <c r="H319" s="309">
        <f>+'R1 Opex Detail'!H323</f>
        <v>0</v>
      </c>
      <c r="I319" s="309">
        <f>+'R1 Opex Detail'!I323</f>
        <v>0</v>
      </c>
      <c r="J319" s="309">
        <f>+'R1 Opex Detail'!J323</f>
        <v>0</v>
      </c>
      <c r="K319" s="805">
        <f>+'R1 Opex Detail'!K323</f>
        <v>0</v>
      </c>
      <c r="L319" s="311">
        <f ca="1">+'R1 Opex Detail'!L323*L$1</f>
        <v>0</v>
      </c>
      <c r="M319" s="805">
        <f ca="1">+'R1 Opex Detail'!M323*M$1</f>
        <v>0.24812165971237293</v>
      </c>
      <c r="N319" s="311">
        <f ca="1">+'R1 Opex Detail'!N323*N$1</f>
        <v>0.24812165971237293</v>
      </c>
      <c r="O319" s="309">
        <f ca="1">+'R1 Opex Detail'!O323*O$1</f>
        <v>0.25144212104644126</v>
      </c>
      <c r="P319" s="309">
        <f ca="1">+'R1 Opex Detail'!P323*P$1</f>
        <v>0.25490960410990615</v>
      </c>
      <c r="Q319" s="309">
        <f ca="1">+'R1 Opex Detail'!Q323*Q$1</f>
        <v>0.25828653681072528</v>
      </c>
      <c r="R319" s="309">
        <f ca="1">+'R1 Opex Detail'!R323*R$1</f>
        <v>0.26150555828983257</v>
      </c>
      <c r="S319" s="309">
        <f ca="1">+'R1 Opex Detail'!S323*S$1</f>
        <v>0.26454541672832754</v>
      </c>
    </row>
    <row r="320" spans="1:19" x14ac:dyDescent="0.2">
      <c r="B320" s="249"/>
      <c r="C320" s="12" t="s">
        <v>75</v>
      </c>
      <c r="D320" s="312">
        <f t="shared" ref="D320:S320" si="83">SUBTOTAL(9,D314:D319)</f>
        <v>0</v>
      </c>
      <c r="E320" s="310">
        <f t="shared" si="83"/>
        <v>0</v>
      </c>
      <c r="F320" s="310">
        <f t="shared" si="83"/>
        <v>0</v>
      </c>
      <c r="G320" s="310">
        <f t="shared" si="83"/>
        <v>0</v>
      </c>
      <c r="H320" s="310">
        <f t="shared" si="83"/>
        <v>0</v>
      </c>
      <c r="I320" s="310">
        <f t="shared" si="83"/>
        <v>0</v>
      </c>
      <c r="J320" s="310">
        <f t="shared" si="83"/>
        <v>0</v>
      </c>
      <c r="K320" s="510">
        <f t="shared" si="83"/>
        <v>0</v>
      </c>
      <c r="L320" s="312">
        <f t="shared" ref="L320" ca="1" si="84">SUBTOTAL(9,L314:L319)</f>
        <v>0</v>
      </c>
      <c r="M320" s="510">
        <f t="shared" ca="1" si="83"/>
        <v>0.24812165971237293</v>
      </c>
      <c r="N320" s="312">
        <f t="shared" ca="1" si="83"/>
        <v>0.24812165971237293</v>
      </c>
      <c r="O320" s="310">
        <f t="shared" ca="1" si="83"/>
        <v>0.25144212104644126</v>
      </c>
      <c r="P320" s="310">
        <f t="shared" ca="1" si="83"/>
        <v>0.25490960410990615</v>
      </c>
      <c r="Q320" s="310">
        <f t="shared" ca="1" si="83"/>
        <v>0.25828653681072528</v>
      </c>
      <c r="R320" s="310">
        <f t="shared" ca="1" si="83"/>
        <v>0.26150555828983257</v>
      </c>
      <c r="S320" s="310">
        <f t="shared" ca="1" si="83"/>
        <v>0.26454541672832754</v>
      </c>
    </row>
    <row r="321" spans="1:19" x14ac:dyDescent="0.2">
      <c r="B321" s="249"/>
      <c r="C321" s="15"/>
      <c r="D321" s="262"/>
      <c r="E321" s="262"/>
      <c r="F321" s="262"/>
      <c r="G321" s="262"/>
      <c r="H321" s="262"/>
      <c r="I321" s="262"/>
      <c r="J321" s="262"/>
      <c r="K321" s="806"/>
      <c r="L321" s="262"/>
      <c r="M321" s="870"/>
      <c r="N321" s="262"/>
      <c r="O321" s="262"/>
      <c r="P321" s="262"/>
      <c r="Q321" s="262"/>
      <c r="R321" s="262"/>
      <c r="S321" s="262"/>
    </row>
    <row r="322" spans="1:19" x14ac:dyDescent="0.2">
      <c r="A322" s="5"/>
      <c r="B322" s="249" t="str">
        <f ca="1">+'I-4 History'!B318</f>
        <v>A-11</v>
      </c>
      <c r="C322" s="14" t="str">
        <f ca="1">+'I-4 History'!C318</f>
        <v>Taxation – Specific Allocation</v>
      </c>
      <c r="D322" s="11"/>
      <c r="E322" s="11"/>
      <c r="F322" s="11"/>
      <c r="G322" s="11"/>
      <c r="H322" s="11"/>
      <c r="I322" s="11"/>
      <c r="J322" s="11"/>
      <c r="K322" s="504"/>
      <c r="L322" s="11"/>
      <c r="M322" s="871"/>
      <c r="N322" s="11"/>
      <c r="O322" s="11"/>
      <c r="P322" s="11"/>
      <c r="Q322" s="11"/>
      <c r="R322" s="11"/>
      <c r="S322" s="11"/>
    </row>
    <row r="323" spans="1:19" x14ac:dyDescent="0.2">
      <c r="A323" s="5"/>
      <c r="B323" s="249"/>
      <c r="C323" s="13" t="s">
        <v>68</v>
      </c>
      <c r="D323" s="311">
        <f>+'R1 Opex Detail'!D327</f>
        <v>0</v>
      </c>
      <c r="E323" s="309">
        <f>+'R1 Opex Detail'!E327</f>
        <v>0</v>
      </c>
      <c r="F323" s="309">
        <f>+'R1 Opex Detail'!F327</f>
        <v>0</v>
      </c>
      <c r="G323" s="309">
        <f>+'R1 Opex Detail'!G327</f>
        <v>0</v>
      </c>
      <c r="H323" s="309">
        <f>+'R1 Opex Detail'!H327</f>
        <v>0</v>
      </c>
      <c r="I323" s="309">
        <f>+'R1 Opex Detail'!I327</f>
        <v>0</v>
      </c>
      <c r="J323" s="309">
        <f>+'R1 Opex Detail'!J327</f>
        <v>0</v>
      </c>
      <c r="K323" s="805">
        <f>+'R1 Opex Detail'!K327</f>
        <v>0</v>
      </c>
      <c r="L323" s="311">
        <f ca="1">+'R1 Opex Detail'!L327*L$1</f>
        <v>0</v>
      </c>
      <c r="M323" s="805">
        <f ca="1">+'R1 Opex Detail'!M327*M$1</f>
        <v>0</v>
      </c>
      <c r="N323" s="311">
        <f ca="1">+'R1 Opex Detail'!N327*N$1</f>
        <v>0</v>
      </c>
      <c r="O323" s="309">
        <f ca="1">+'R1 Opex Detail'!O327*O$1</f>
        <v>0</v>
      </c>
      <c r="P323" s="309">
        <f ca="1">+'R1 Opex Detail'!P327*P$1</f>
        <v>0</v>
      </c>
      <c r="Q323" s="309">
        <f ca="1">+'R1 Opex Detail'!Q327*Q$1</f>
        <v>0</v>
      </c>
      <c r="R323" s="309">
        <f ca="1">+'R1 Opex Detail'!R327*R$1</f>
        <v>0</v>
      </c>
      <c r="S323" s="309">
        <f ca="1">+'R1 Opex Detail'!S327*S$1</f>
        <v>0</v>
      </c>
    </row>
    <row r="324" spans="1:19" x14ac:dyDescent="0.2">
      <c r="A324" s="5"/>
      <c r="B324" s="249"/>
      <c r="C324" s="13" t="s">
        <v>69</v>
      </c>
      <c r="D324" s="311">
        <f>+'R1 Opex Detail'!D328</f>
        <v>0</v>
      </c>
      <c r="E324" s="309">
        <f>+'R1 Opex Detail'!E328</f>
        <v>0</v>
      </c>
      <c r="F324" s="309">
        <f>+'R1 Opex Detail'!F328</f>
        <v>0</v>
      </c>
      <c r="G324" s="309">
        <f>+'R1 Opex Detail'!G328</f>
        <v>0</v>
      </c>
      <c r="H324" s="309">
        <f>+'R1 Opex Detail'!H328</f>
        <v>0</v>
      </c>
      <c r="I324" s="309">
        <f>+'R1 Opex Detail'!I328</f>
        <v>0</v>
      </c>
      <c r="J324" s="309">
        <f>+'R1 Opex Detail'!J328</f>
        <v>0</v>
      </c>
      <c r="K324" s="805">
        <f>+'R1 Opex Detail'!K328</f>
        <v>0</v>
      </c>
      <c r="L324" s="311">
        <f ca="1">+'R1 Opex Detail'!L328*L$1</f>
        <v>0</v>
      </c>
      <c r="M324" s="805">
        <f ca="1">+'R1 Opex Detail'!M328*M$1</f>
        <v>0</v>
      </c>
      <c r="N324" s="311">
        <f ca="1">+'R1 Opex Detail'!N328*N$1</f>
        <v>0</v>
      </c>
      <c r="O324" s="309">
        <f ca="1">+'R1 Opex Detail'!O328*O$1</f>
        <v>0</v>
      </c>
      <c r="P324" s="309">
        <f ca="1">+'R1 Opex Detail'!P328*P$1</f>
        <v>0</v>
      </c>
      <c r="Q324" s="309">
        <f ca="1">+'R1 Opex Detail'!Q328*Q$1</f>
        <v>0</v>
      </c>
      <c r="R324" s="309">
        <f ca="1">+'R1 Opex Detail'!R328*R$1</f>
        <v>0</v>
      </c>
      <c r="S324" s="309">
        <f ca="1">+'R1 Opex Detail'!S328*S$1</f>
        <v>0</v>
      </c>
    </row>
    <row r="325" spans="1:19" s="736" customFormat="1" x14ac:dyDescent="0.2">
      <c r="A325" s="5"/>
      <c r="B325" s="249"/>
      <c r="C325" s="13" t="s">
        <v>546</v>
      </c>
      <c r="D325" s="311">
        <f>+'R1 Opex Detail'!D329</f>
        <v>0</v>
      </c>
      <c r="E325" s="309">
        <f>+'R1 Opex Detail'!E329</f>
        <v>0</v>
      </c>
      <c r="F325" s="309">
        <f>+'R1 Opex Detail'!F329</f>
        <v>0</v>
      </c>
      <c r="G325" s="309">
        <f>+'R1 Opex Detail'!G329</f>
        <v>0</v>
      </c>
      <c r="H325" s="309">
        <f>+'R1 Opex Detail'!H329</f>
        <v>0</v>
      </c>
      <c r="I325" s="309">
        <f>+'R1 Opex Detail'!I329</f>
        <v>0</v>
      </c>
      <c r="J325" s="309">
        <f>+'R1 Opex Detail'!J329</f>
        <v>0</v>
      </c>
      <c r="K325" s="805">
        <f>+'R1 Opex Detail'!K329</f>
        <v>0</v>
      </c>
      <c r="L325" s="311">
        <f ca="1">+'R1 Opex Detail'!L329*L$1</f>
        <v>0</v>
      </c>
      <c r="M325" s="805">
        <f ca="1">+'R1 Opex Detail'!M329*M$1</f>
        <v>0</v>
      </c>
      <c r="N325" s="311">
        <f ca="1">+'R1 Opex Detail'!N329*N$1</f>
        <v>0</v>
      </c>
      <c r="O325" s="309">
        <f ca="1">+'R1 Opex Detail'!O329*O$1</f>
        <v>0</v>
      </c>
      <c r="P325" s="309">
        <f ca="1">+'R1 Opex Detail'!P329*P$1</f>
        <v>0</v>
      </c>
      <c r="Q325" s="309">
        <f ca="1">+'R1 Opex Detail'!Q329*Q$1</f>
        <v>0</v>
      </c>
      <c r="R325" s="309">
        <f ca="1">+'R1 Opex Detail'!R329*R$1</f>
        <v>0</v>
      </c>
      <c r="S325" s="309">
        <f ca="1">+'R1 Opex Detail'!S329*S$1</f>
        <v>0</v>
      </c>
    </row>
    <row r="326" spans="1:19" x14ac:dyDescent="0.2">
      <c r="A326" s="5"/>
      <c r="B326" s="249"/>
      <c r="C326" s="13" t="s">
        <v>547</v>
      </c>
      <c r="D326" s="311">
        <f>+'R1 Opex Detail'!D330</f>
        <v>0</v>
      </c>
      <c r="E326" s="309">
        <f>+'R1 Opex Detail'!E330</f>
        <v>0</v>
      </c>
      <c r="F326" s="309">
        <f>+'R1 Opex Detail'!F330</f>
        <v>0</v>
      </c>
      <c r="G326" s="309">
        <f>+'R1 Opex Detail'!G330</f>
        <v>0</v>
      </c>
      <c r="H326" s="309">
        <f>+'R1 Opex Detail'!H330</f>
        <v>0</v>
      </c>
      <c r="I326" s="309">
        <f>+'R1 Opex Detail'!I330</f>
        <v>0</v>
      </c>
      <c r="J326" s="309">
        <f>+'R1 Opex Detail'!J330</f>
        <v>0</v>
      </c>
      <c r="K326" s="805">
        <f>+'R1 Opex Detail'!K330</f>
        <v>0</v>
      </c>
      <c r="L326" s="311">
        <f ca="1">+'R1 Opex Detail'!L330*L$1</f>
        <v>0</v>
      </c>
      <c r="M326" s="805">
        <f ca="1">+'R1 Opex Detail'!M330*M$1</f>
        <v>0</v>
      </c>
      <c r="N326" s="311">
        <f ca="1">+'R1 Opex Detail'!N330*N$1</f>
        <v>0</v>
      </c>
      <c r="O326" s="309">
        <f ca="1">+'R1 Opex Detail'!O330*O$1</f>
        <v>0</v>
      </c>
      <c r="P326" s="309">
        <f ca="1">+'R1 Opex Detail'!P330*P$1</f>
        <v>0</v>
      </c>
      <c r="Q326" s="309">
        <f ca="1">+'R1 Opex Detail'!Q330*Q$1</f>
        <v>0</v>
      </c>
      <c r="R326" s="309">
        <f ca="1">+'R1 Opex Detail'!R330*R$1</f>
        <v>0</v>
      </c>
      <c r="S326" s="309">
        <f ca="1">+'R1 Opex Detail'!S330*S$1</f>
        <v>0</v>
      </c>
    </row>
    <row r="327" spans="1:19" s="736" customFormat="1" x14ac:dyDescent="0.2">
      <c r="A327" s="5"/>
      <c r="B327" s="249"/>
      <c r="C327" s="13" t="s">
        <v>498</v>
      </c>
      <c r="D327" s="311">
        <f>+'R1 Opex Detail'!D331</f>
        <v>0</v>
      </c>
      <c r="E327" s="309">
        <f>+'R1 Opex Detail'!E331</f>
        <v>0</v>
      </c>
      <c r="F327" s="309">
        <f>+'R1 Opex Detail'!F331</f>
        <v>0</v>
      </c>
      <c r="G327" s="309">
        <f>+'R1 Opex Detail'!G331</f>
        <v>0</v>
      </c>
      <c r="H327" s="309">
        <f>+'R1 Opex Detail'!H331</f>
        <v>0</v>
      </c>
      <c r="I327" s="309">
        <f>+'R1 Opex Detail'!I331</f>
        <v>0</v>
      </c>
      <c r="J327" s="309">
        <f>+'R1 Opex Detail'!J331</f>
        <v>0</v>
      </c>
      <c r="K327" s="805">
        <f>+'R1 Opex Detail'!K331</f>
        <v>0</v>
      </c>
      <c r="L327" s="311">
        <f ca="1">+'R1 Opex Detail'!L331*L$1</f>
        <v>0</v>
      </c>
      <c r="M327" s="805">
        <f ca="1">+'R1 Opex Detail'!M331*M$1</f>
        <v>0</v>
      </c>
      <c r="N327" s="311">
        <f ca="1">+'R1 Opex Detail'!N331*N$1</f>
        <v>0</v>
      </c>
      <c r="O327" s="309">
        <f ca="1">+'R1 Opex Detail'!O331*O$1</f>
        <v>0</v>
      </c>
      <c r="P327" s="309">
        <f ca="1">+'R1 Opex Detail'!P331*P$1</f>
        <v>0</v>
      </c>
      <c r="Q327" s="309">
        <f ca="1">+'R1 Opex Detail'!Q331*Q$1</f>
        <v>0</v>
      </c>
      <c r="R327" s="309">
        <f ca="1">+'R1 Opex Detail'!R331*R$1</f>
        <v>0</v>
      </c>
      <c r="S327" s="309">
        <f ca="1">+'R1 Opex Detail'!S331*S$1</f>
        <v>0</v>
      </c>
    </row>
    <row r="328" spans="1:19" x14ac:dyDescent="0.2">
      <c r="A328" s="5"/>
      <c r="B328" s="249"/>
      <c r="C328" s="13" t="s">
        <v>70</v>
      </c>
      <c r="D328" s="311">
        <f>+'R1 Opex Detail'!D332</f>
        <v>0</v>
      </c>
      <c r="E328" s="309">
        <f>+'R1 Opex Detail'!E332</f>
        <v>0</v>
      </c>
      <c r="F328" s="309">
        <f>+'R1 Opex Detail'!F332</f>
        <v>0</v>
      </c>
      <c r="G328" s="309">
        <f>+'R1 Opex Detail'!G332</f>
        <v>0</v>
      </c>
      <c r="H328" s="309">
        <f>+'R1 Opex Detail'!H332</f>
        <v>0</v>
      </c>
      <c r="I328" s="309">
        <f>+'R1 Opex Detail'!I332</f>
        <v>0</v>
      </c>
      <c r="J328" s="309">
        <f>+'R1 Opex Detail'!J332</f>
        <v>0</v>
      </c>
      <c r="K328" s="805">
        <f>+'R1 Opex Detail'!K332</f>
        <v>0</v>
      </c>
      <c r="L328" s="311">
        <f ca="1">+'R1 Opex Detail'!L332*L$1</f>
        <v>0</v>
      </c>
      <c r="M328" s="805">
        <f ca="1">+'R1 Opex Detail'!M332*M$1</f>
        <v>0.58175482068691764</v>
      </c>
      <c r="N328" s="311">
        <f ca="1">+'R1 Opex Detail'!N332*N$1</f>
        <v>0.58175482068691764</v>
      </c>
      <c r="O328" s="309">
        <f ca="1">+'R1 Opex Detail'!O332*O$1</f>
        <v>0.58954009179238265</v>
      </c>
      <c r="P328" s="309">
        <f ca="1">+'R1 Opex Detail'!P332*P$1</f>
        <v>0.59767007524549731</v>
      </c>
      <c r="Q328" s="309">
        <f ca="1">+'R1 Opex Detail'!Q332*Q$1</f>
        <v>0.60558775111512597</v>
      </c>
      <c r="R328" s="309">
        <f ca="1">+'R1 Opex Detail'!R332*R$1</f>
        <v>0.61313518274820566</v>
      </c>
      <c r="S328" s="309">
        <f ca="1">+'R1 Opex Detail'!S332*S$1</f>
        <v>0.62026254237835754</v>
      </c>
    </row>
    <row r="329" spans="1:19" x14ac:dyDescent="0.2">
      <c r="A329" s="5"/>
      <c r="B329" s="249"/>
      <c r="C329" s="12" t="s">
        <v>75</v>
      </c>
      <c r="D329" s="312">
        <f t="shared" ref="D329:S329" si="85">SUBTOTAL(9,D323:D328)</f>
        <v>0</v>
      </c>
      <c r="E329" s="310">
        <f t="shared" si="85"/>
        <v>0</v>
      </c>
      <c r="F329" s="310">
        <f t="shared" si="85"/>
        <v>0</v>
      </c>
      <c r="G329" s="310">
        <f t="shared" si="85"/>
        <v>0</v>
      </c>
      <c r="H329" s="310">
        <f t="shared" si="85"/>
        <v>0</v>
      </c>
      <c r="I329" s="310">
        <f t="shared" si="85"/>
        <v>0</v>
      </c>
      <c r="J329" s="310">
        <f t="shared" si="85"/>
        <v>0</v>
      </c>
      <c r="K329" s="510">
        <f t="shared" si="85"/>
        <v>0</v>
      </c>
      <c r="L329" s="312">
        <f t="shared" ref="L329" ca="1" si="86">SUBTOTAL(9,L323:L328)</f>
        <v>0</v>
      </c>
      <c r="M329" s="510">
        <f t="shared" ca="1" si="85"/>
        <v>0.58175482068691764</v>
      </c>
      <c r="N329" s="312">
        <f t="shared" ca="1" si="85"/>
        <v>0.58175482068691764</v>
      </c>
      <c r="O329" s="310">
        <f t="shared" ca="1" si="85"/>
        <v>0.58954009179238265</v>
      </c>
      <c r="P329" s="310">
        <f t="shared" ca="1" si="85"/>
        <v>0.59767007524549731</v>
      </c>
      <c r="Q329" s="310">
        <f t="shared" ca="1" si="85"/>
        <v>0.60558775111512597</v>
      </c>
      <c r="R329" s="310">
        <f t="shared" ca="1" si="85"/>
        <v>0.61313518274820566</v>
      </c>
      <c r="S329" s="310">
        <f t="shared" ca="1" si="85"/>
        <v>0.62026254237835754</v>
      </c>
    </row>
    <row r="330" spans="1:19" x14ac:dyDescent="0.2">
      <c r="A330" s="5"/>
      <c r="B330" s="249"/>
      <c r="C330" s="12"/>
      <c r="D330" s="262"/>
      <c r="E330" s="262"/>
      <c r="F330" s="262"/>
      <c r="G330" s="262"/>
      <c r="H330" s="262"/>
      <c r="I330" s="262"/>
      <c r="J330" s="262"/>
      <c r="K330" s="806"/>
      <c r="L330" s="262"/>
      <c r="M330" s="870"/>
      <c r="N330" s="262"/>
      <c r="O330" s="262"/>
      <c r="P330" s="262"/>
      <c r="Q330" s="262"/>
      <c r="R330" s="262"/>
      <c r="S330" s="262"/>
    </row>
    <row r="331" spans="1:19" x14ac:dyDescent="0.2">
      <c r="A331" s="5"/>
      <c r="B331" s="249" t="str">
        <f ca="1">+'I-4 History'!B327</f>
        <v>A-12</v>
      </c>
      <c r="C331" s="14" t="str">
        <f ca="1">+'I-4 History'!C327</f>
        <v>Corporate Finance</v>
      </c>
      <c r="D331" s="11"/>
      <c r="E331" s="11"/>
      <c r="F331" s="11"/>
      <c r="G331" s="11"/>
      <c r="H331" s="11"/>
      <c r="I331" s="11"/>
      <c r="J331" s="11"/>
      <c r="K331" s="504"/>
      <c r="L331" s="11"/>
      <c r="M331" s="871"/>
      <c r="N331" s="11"/>
      <c r="O331" s="11"/>
      <c r="P331" s="11"/>
      <c r="Q331" s="11"/>
      <c r="R331" s="11"/>
      <c r="S331" s="11"/>
    </row>
    <row r="332" spans="1:19" x14ac:dyDescent="0.2">
      <c r="A332" s="5"/>
      <c r="B332" s="249"/>
      <c r="C332" s="13" t="s">
        <v>68</v>
      </c>
      <c r="D332" s="311">
        <f>+'R1 Opex Detail'!D336</f>
        <v>0</v>
      </c>
      <c r="E332" s="309">
        <f>+'R1 Opex Detail'!E336</f>
        <v>0</v>
      </c>
      <c r="F332" s="309">
        <f>+'R1 Opex Detail'!F336</f>
        <v>0</v>
      </c>
      <c r="G332" s="309">
        <f>+'R1 Opex Detail'!G336</f>
        <v>0</v>
      </c>
      <c r="H332" s="309">
        <f>+'R1 Opex Detail'!H336</f>
        <v>0</v>
      </c>
      <c r="I332" s="309">
        <f>+'R1 Opex Detail'!I336</f>
        <v>0</v>
      </c>
      <c r="J332" s="309">
        <f>+'R1 Opex Detail'!J336</f>
        <v>0</v>
      </c>
      <c r="K332" s="805">
        <f>+'R1 Opex Detail'!K336</f>
        <v>0</v>
      </c>
      <c r="L332" s="311">
        <f ca="1">+'R1 Opex Detail'!L336*L$1</f>
        <v>0</v>
      </c>
      <c r="M332" s="805">
        <f ca="1">+'R1 Opex Detail'!M336*M$1</f>
        <v>0</v>
      </c>
      <c r="N332" s="311">
        <f ca="1">+'R1 Opex Detail'!N336*N$1</f>
        <v>0</v>
      </c>
      <c r="O332" s="309">
        <f ca="1">+'R1 Opex Detail'!O336*O$1</f>
        <v>0</v>
      </c>
      <c r="P332" s="309">
        <f ca="1">+'R1 Opex Detail'!P336*P$1</f>
        <v>0</v>
      </c>
      <c r="Q332" s="309">
        <f ca="1">+'R1 Opex Detail'!Q336*Q$1</f>
        <v>0</v>
      </c>
      <c r="R332" s="309">
        <f ca="1">+'R1 Opex Detail'!R336*R$1</f>
        <v>0</v>
      </c>
      <c r="S332" s="309">
        <f ca="1">+'R1 Opex Detail'!S336*S$1</f>
        <v>0</v>
      </c>
    </row>
    <row r="333" spans="1:19" x14ac:dyDescent="0.2">
      <c r="A333" s="5"/>
      <c r="B333" s="249"/>
      <c r="C333" s="13" t="s">
        <v>69</v>
      </c>
      <c r="D333" s="311">
        <f>+'R1 Opex Detail'!D337</f>
        <v>0</v>
      </c>
      <c r="E333" s="309">
        <f>+'R1 Opex Detail'!E337</f>
        <v>0</v>
      </c>
      <c r="F333" s="309">
        <f>+'R1 Opex Detail'!F337</f>
        <v>0</v>
      </c>
      <c r="G333" s="309">
        <f>+'R1 Opex Detail'!G337</f>
        <v>0</v>
      </c>
      <c r="H333" s="309">
        <f>+'R1 Opex Detail'!H337</f>
        <v>0</v>
      </c>
      <c r="I333" s="309">
        <f>+'R1 Opex Detail'!I337</f>
        <v>0</v>
      </c>
      <c r="J333" s="309">
        <f>+'R1 Opex Detail'!J337</f>
        <v>0</v>
      </c>
      <c r="K333" s="805">
        <f>+'R1 Opex Detail'!K337</f>
        <v>0</v>
      </c>
      <c r="L333" s="311">
        <f ca="1">+'R1 Opex Detail'!L337*L$1</f>
        <v>0</v>
      </c>
      <c r="M333" s="805">
        <f ca="1">+'R1 Opex Detail'!M337*M$1</f>
        <v>0</v>
      </c>
      <c r="N333" s="311">
        <f ca="1">+'R1 Opex Detail'!N337*N$1</f>
        <v>0</v>
      </c>
      <c r="O333" s="309">
        <f ca="1">+'R1 Opex Detail'!O337*O$1</f>
        <v>0</v>
      </c>
      <c r="P333" s="309">
        <f ca="1">+'R1 Opex Detail'!P337*P$1</f>
        <v>0</v>
      </c>
      <c r="Q333" s="309">
        <f ca="1">+'R1 Opex Detail'!Q337*Q$1</f>
        <v>0</v>
      </c>
      <c r="R333" s="309">
        <f ca="1">+'R1 Opex Detail'!R337*R$1</f>
        <v>0</v>
      </c>
      <c r="S333" s="309">
        <f ca="1">+'R1 Opex Detail'!S337*S$1</f>
        <v>0</v>
      </c>
    </row>
    <row r="334" spans="1:19" s="736" customFormat="1" x14ac:dyDescent="0.2">
      <c r="A334" s="5"/>
      <c r="B334" s="249"/>
      <c r="C334" s="13" t="s">
        <v>546</v>
      </c>
      <c r="D334" s="311">
        <f>+'R1 Opex Detail'!D338</f>
        <v>0</v>
      </c>
      <c r="E334" s="309">
        <f>+'R1 Opex Detail'!E338</f>
        <v>0</v>
      </c>
      <c r="F334" s="309">
        <f>+'R1 Opex Detail'!F338</f>
        <v>0</v>
      </c>
      <c r="G334" s="309">
        <f>+'R1 Opex Detail'!G338</f>
        <v>0</v>
      </c>
      <c r="H334" s="309">
        <f>+'R1 Opex Detail'!H338</f>
        <v>0</v>
      </c>
      <c r="I334" s="309">
        <f>+'R1 Opex Detail'!I338</f>
        <v>0</v>
      </c>
      <c r="J334" s="309">
        <f>+'R1 Opex Detail'!J338</f>
        <v>0</v>
      </c>
      <c r="K334" s="805">
        <f>+'R1 Opex Detail'!K338</f>
        <v>0</v>
      </c>
      <c r="L334" s="311">
        <f ca="1">+'R1 Opex Detail'!L338*L$1</f>
        <v>0</v>
      </c>
      <c r="M334" s="805">
        <f ca="1">+'R1 Opex Detail'!M338*M$1</f>
        <v>0</v>
      </c>
      <c r="N334" s="311">
        <f ca="1">+'R1 Opex Detail'!N338*N$1</f>
        <v>0</v>
      </c>
      <c r="O334" s="309">
        <f ca="1">+'R1 Opex Detail'!O338*O$1</f>
        <v>0</v>
      </c>
      <c r="P334" s="309">
        <f ca="1">+'R1 Opex Detail'!P338*P$1</f>
        <v>0</v>
      </c>
      <c r="Q334" s="309">
        <f ca="1">+'R1 Opex Detail'!Q338*Q$1</f>
        <v>0</v>
      </c>
      <c r="R334" s="309">
        <f ca="1">+'R1 Opex Detail'!R338*R$1</f>
        <v>0</v>
      </c>
      <c r="S334" s="309">
        <f ca="1">+'R1 Opex Detail'!S338*S$1</f>
        <v>0</v>
      </c>
    </row>
    <row r="335" spans="1:19" x14ac:dyDescent="0.2">
      <c r="A335" s="5"/>
      <c r="B335" s="249"/>
      <c r="C335" s="13" t="s">
        <v>547</v>
      </c>
      <c r="D335" s="311">
        <f>+'R1 Opex Detail'!D339</f>
        <v>0</v>
      </c>
      <c r="E335" s="309">
        <f>+'R1 Opex Detail'!E339</f>
        <v>0</v>
      </c>
      <c r="F335" s="309">
        <f>+'R1 Opex Detail'!F339</f>
        <v>0</v>
      </c>
      <c r="G335" s="309">
        <f>+'R1 Opex Detail'!G339</f>
        <v>0</v>
      </c>
      <c r="H335" s="309">
        <f>+'R1 Opex Detail'!H339</f>
        <v>0</v>
      </c>
      <c r="I335" s="309">
        <f>+'R1 Opex Detail'!I339</f>
        <v>0</v>
      </c>
      <c r="J335" s="309">
        <f>+'R1 Opex Detail'!J339</f>
        <v>0</v>
      </c>
      <c r="K335" s="805">
        <f>+'R1 Opex Detail'!K339</f>
        <v>0</v>
      </c>
      <c r="L335" s="311">
        <f ca="1">+'R1 Opex Detail'!L339*L$1</f>
        <v>0</v>
      </c>
      <c r="M335" s="805">
        <f ca="1">+'R1 Opex Detail'!M339*M$1</f>
        <v>0</v>
      </c>
      <c r="N335" s="311">
        <f ca="1">+'R1 Opex Detail'!N339*N$1</f>
        <v>0</v>
      </c>
      <c r="O335" s="309">
        <f ca="1">+'R1 Opex Detail'!O339*O$1</f>
        <v>0</v>
      </c>
      <c r="P335" s="309">
        <f ca="1">+'R1 Opex Detail'!P339*P$1</f>
        <v>0</v>
      </c>
      <c r="Q335" s="309">
        <f ca="1">+'R1 Opex Detail'!Q339*Q$1</f>
        <v>0</v>
      </c>
      <c r="R335" s="309">
        <f ca="1">+'R1 Opex Detail'!R339*R$1</f>
        <v>0</v>
      </c>
      <c r="S335" s="309">
        <f ca="1">+'R1 Opex Detail'!S339*S$1</f>
        <v>0</v>
      </c>
    </row>
    <row r="336" spans="1:19" s="736" customFormat="1" x14ac:dyDescent="0.2">
      <c r="A336" s="5"/>
      <c r="B336" s="249"/>
      <c r="C336" s="13" t="s">
        <v>498</v>
      </c>
      <c r="D336" s="311">
        <f>+'R1 Opex Detail'!D340</f>
        <v>0</v>
      </c>
      <c r="E336" s="309">
        <f>+'R1 Opex Detail'!E340</f>
        <v>0</v>
      </c>
      <c r="F336" s="309">
        <f>+'R1 Opex Detail'!F340</f>
        <v>0</v>
      </c>
      <c r="G336" s="309">
        <f>+'R1 Opex Detail'!G340</f>
        <v>0</v>
      </c>
      <c r="H336" s="309">
        <f>+'R1 Opex Detail'!H340</f>
        <v>0</v>
      </c>
      <c r="I336" s="309">
        <f>+'R1 Opex Detail'!I340</f>
        <v>0</v>
      </c>
      <c r="J336" s="309">
        <f>+'R1 Opex Detail'!J340</f>
        <v>0</v>
      </c>
      <c r="K336" s="805">
        <f>+'R1 Opex Detail'!K340</f>
        <v>0</v>
      </c>
      <c r="L336" s="311">
        <f ca="1">+'R1 Opex Detail'!L340*L$1</f>
        <v>0</v>
      </c>
      <c r="M336" s="805">
        <f ca="1">+'R1 Opex Detail'!M340*M$1</f>
        <v>0</v>
      </c>
      <c r="N336" s="311">
        <f ca="1">+'R1 Opex Detail'!N340*N$1</f>
        <v>0</v>
      </c>
      <c r="O336" s="309">
        <f ca="1">+'R1 Opex Detail'!O340*O$1</f>
        <v>0</v>
      </c>
      <c r="P336" s="309">
        <f ca="1">+'R1 Opex Detail'!P340*P$1</f>
        <v>0</v>
      </c>
      <c r="Q336" s="309">
        <f ca="1">+'R1 Opex Detail'!Q340*Q$1</f>
        <v>0</v>
      </c>
      <c r="R336" s="309">
        <f ca="1">+'R1 Opex Detail'!R340*R$1</f>
        <v>0</v>
      </c>
      <c r="S336" s="309">
        <f ca="1">+'R1 Opex Detail'!S340*S$1</f>
        <v>0</v>
      </c>
    </row>
    <row r="337" spans="1:19" x14ac:dyDescent="0.2">
      <c r="A337" s="5"/>
      <c r="B337" s="249"/>
      <c r="C337" s="13" t="s">
        <v>70</v>
      </c>
      <c r="D337" s="311">
        <f>+'R1 Opex Detail'!D341</f>
        <v>0</v>
      </c>
      <c r="E337" s="309">
        <f>+'R1 Opex Detail'!E341</f>
        <v>0</v>
      </c>
      <c r="F337" s="309">
        <f>+'R1 Opex Detail'!F341</f>
        <v>0</v>
      </c>
      <c r="G337" s="309">
        <f>+'R1 Opex Detail'!G341</f>
        <v>0</v>
      </c>
      <c r="H337" s="309">
        <f>+'R1 Opex Detail'!H341</f>
        <v>0</v>
      </c>
      <c r="I337" s="309">
        <f>+'R1 Opex Detail'!I341</f>
        <v>0</v>
      </c>
      <c r="J337" s="309">
        <f>+'R1 Opex Detail'!J341</f>
        <v>0</v>
      </c>
      <c r="K337" s="805">
        <f>+'R1 Opex Detail'!K341</f>
        <v>0</v>
      </c>
      <c r="L337" s="311">
        <f ca="1">+'R1 Opex Detail'!L341*L$1</f>
        <v>0</v>
      </c>
      <c r="M337" s="805">
        <f ca="1">+'R1 Opex Detail'!M341*M$1</f>
        <v>2.7785177347381484</v>
      </c>
      <c r="N337" s="311">
        <f ca="1">+'R1 Opex Detail'!N341*N$1</f>
        <v>2.7785177347381484</v>
      </c>
      <c r="O337" s="309">
        <f ca="1">+'R1 Opex Detail'!O341*O$1</f>
        <v>2.8157009484685251</v>
      </c>
      <c r="P337" s="309">
        <f ca="1">+'R1 Opex Detail'!P341*P$1</f>
        <v>2.8545305419748317</v>
      </c>
      <c r="Q337" s="309">
        <f ca="1">+'R1 Opex Detail'!Q341*Q$1</f>
        <v>2.8923461337660523</v>
      </c>
      <c r="R337" s="309">
        <f ca="1">+'R1 Opex Detail'!R341*R$1</f>
        <v>2.9283934029910395</v>
      </c>
      <c r="S337" s="309">
        <f ca="1">+'R1 Opex Detail'!S341*S$1</f>
        <v>2.9624343673802143</v>
      </c>
    </row>
    <row r="338" spans="1:19" x14ac:dyDescent="0.2">
      <c r="A338" s="5"/>
      <c r="B338" s="249"/>
      <c r="C338" s="12" t="s">
        <v>75</v>
      </c>
      <c r="D338" s="312">
        <f t="shared" ref="D338:S338" si="87">SUBTOTAL(9,D332:D337)</f>
        <v>0</v>
      </c>
      <c r="E338" s="310">
        <f t="shared" si="87"/>
        <v>0</v>
      </c>
      <c r="F338" s="310">
        <f t="shared" si="87"/>
        <v>0</v>
      </c>
      <c r="G338" s="310">
        <f t="shared" si="87"/>
        <v>0</v>
      </c>
      <c r="H338" s="310">
        <f t="shared" si="87"/>
        <v>0</v>
      </c>
      <c r="I338" s="310">
        <f t="shared" si="87"/>
        <v>0</v>
      </c>
      <c r="J338" s="310">
        <f t="shared" si="87"/>
        <v>0</v>
      </c>
      <c r="K338" s="510">
        <f t="shared" si="87"/>
        <v>0</v>
      </c>
      <c r="L338" s="312">
        <f t="shared" ref="L338" ca="1" si="88">SUBTOTAL(9,L332:L337)</f>
        <v>0</v>
      </c>
      <c r="M338" s="510">
        <f t="shared" ca="1" si="87"/>
        <v>2.7785177347381484</v>
      </c>
      <c r="N338" s="312">
        <f t="shared" ca="1" si="87"/>
        <v>2.7785177347381484</v>
      </c>
      <c r="O338" s="310">
        <f t="shared" ca="1" si="87"/>
        <v>2.8157009484685251</v>
      </c>
      <c r="P338" s="310">
        <f t="shared" ca="1" si="87"/>
        <v>2.8545305419748317</v>
      </c>
      <c r="Q338" s="310">
        <f t="shared" ca="1" si="87"/>
        <v>2.8923461337660523</v>
      </c>
      <c r="R338" s="310">
        <f t="shared" ca="1" si="87"/>
        <v>2.9283934029910395</v>
      </c>
      <c r="S338" s="310">
        <f t="shared" ca="1" si="87"/>
        <v>2.9624343673802143</v>
      </c>
    </row>
    <row r="339" spans="1:19" x14ac:dyDescent="0.2">
      <c r="A339" s="5"/>
      <c r="B339" s="249"/>
      <c r="C339" s="12"/>
      <c r="D339" s="262"/>
      <c r="E339" s="262"/>
      <c r="F339" s="262"/>
      <c r="G339" s="262"/>
      <c r="H339" s="262"/>
      <c r="I339" s="262"/>
      <c r="J339" s="262"/>
      <c r="K339" s="806"/>
      <c r="L339" s="262"/>
      <c r="M339" s="870"/>
      <c r="N339" s="262"/>
      <c r="O339" s="262"/>
      <c r="P339" s="262"/>
      <c r="Q339" s="262"/>
      <c r="R339" s="262"/>
      <c r="S339" s="262"/>
    </row>
    <row r="340" spans="1:19" x14ac:dyDescent="0.2">
      <c r="A340" s="5"/>
      <c r="B340" s="249" t="str">
        <f ca="1">+'I-4 History'!B336</f>
        <v>A-13</v>
      </c>
      <c r="C340" s="14" t="str">
        <f ca="1">+'I-4 History'!C336</f>
        <v>Operational Finance</v>
      </c>
      <c r="D340" s="11"/>
      <c r="E340" s="11"/>
      <c r="F340" s="11"/>
      <c r="G340" s="11"/>
      <c r="H340" s="11"/>
      <c r="I340" s="11"/>
      <c r="J340" s="11"/>
      <c r="K340" s="504"/>
      <c r="L340" s="11"/>
      <c r="M340" s="871"/>
      <c r="N340" s="11"/>
      <c r="O340" s="11"/>
      <c r="P340" s="11"/>
      <c r="Q340" s="11"/>
      <c r="R340" s="11"/>
      <c r="S340" s="11"/>
    </row>
    <row r="341" spans="1:19" x14ac:dyDescent="0.2">
      <c r="B341" s="249"/>
      <c r="C341" s="13" t="s">
        <v>68</v>
      </c>
      <c r="D341" s="311">
        <f>+'R1 Opex Detail'!D345</f>
        <v>0</v>
      </c>
      <c r="E341" s="309">
        <f>+'R1 Opex Detail'!E345</f>
        <v>0</v>
      </c>
      <c r="F341" s="309">
        <f>+'R1 Opex Detail'!F345</f>
        <v>0</v>
      </c>
      <c r="G341" s="309">
        <f>+'R1 Opex Detail'!G345</f>
        <v>0</v>
      </c>
      <c r="H341" s="309">
        <f>+'R1 Opex Detail'!H345</f>
        <v>0</v>
      </c>
      <c r="I341" s="309">
        <f>+'R1 Opex Detail'!I345</f>
        <v>0</v>
      </c>
      <c r="J341" s="309">
        <f>+'R1 Opex Detail'!J345</f>
        <v>0</v>
      </c>
      <c r="K341" s="805">
        <f>+'R1 Opex Detail'!K345</f>
        <v>0</v>
      </c>
      <c r="L341" s="311">
        <f ca="1">+'R1 Opex Detail'!L345*L$1</f>
        <v>0</v>
      </c>
      <c r="M341" s="805">
        <f ca="1">+'R1 Opex Detail'!M345*M$1</f>
        <v>0</v>
      </c>
      <c r="N341" s="311">
        <f ca="1">+'R1 Opex Detail'!N345*N$1</f>
        <v>0</v>
      </c>
      <c r="O341" s="309">
        <f ca="1">+'R1 Opex Detail'!O345*O$1</f>
        <v>0</v>
      </c>
      <c r="P341" s="309">
        <f ca="1">+'R1 Opex Detail'!P345*P$1</f>
        <v>0</v>
      </c>
      <c r="Q341" s="309">
        <f ca="1">+'R1 Opex Detail'!Q345*Q$1</f>
        <v>0</v>
      </c>
      <c r="R341" s="309">
        <f ca="1">+'R1 Opex Detail'!R345*R$1</f>
        <v>0</v>
      </c>
      <c r="S341" s="309">
        <f ca="1">+'R1 Opex Detail'!S345*S$1</f>
        <v>0</v>
      </c>
    </row>
    <row r="342" spans="1:19" x14ac:dyDescent="0.2">
      <c r="B342" s="249"/>
      <c r="C342" s="13" t="s">
        <v>69</v>
      </c>
      <c r="D342" s="311">
        <f>+'R1 Opex Detail'!D346</f>
        <v>0</v>
      </c>
      <c r="E342" s="309">
        <f>+'R1 Opex Detail'!E346</f>
        <v>0</v>
      </c>
      <c r="F342" s="309">
        <f>+'R1 Opex Detail'!F346</f>
        <v>0</v>
      </c>
      <c r="G342" s="309">
        <f>+'R1 Opex Detail'!G346</f>
        <v>0</v>
      </c>
      <c r="H342" s="309">
        <f>+'R1 Opex Detail'!H346</f>
        <v>0</v>
      </c>
      <c r="I342" s="309">
        <f>+'R1 Opex Detail'!I346</f>
        <v>0</v>
      </c>
      <c r="J342" s="309">
        <f>+'R1 Opex Detail'!J346</f>
        <v>0</v>
      </c>
      <c r="K342" s="805">
        <f>+'R1 Opex Detail'!K346</f>
        <v>0</v>
      </c>
      <c r="L342" s="311">
        <f ca="1">+'R1 Opex Detail'!L346*L$1</f>
        <v>0</v>
      </c>
      <c r="M342" s="805">
        <f ca="1">+'R1 Opex Detail'!M346*M$1</f>
        <v>0</v>
      </c>
      <c r="N342" s="311">
        <f ca="1">+'R1 Opex Detail'!N346*N$1</f>
        <v>0</v>
      </c>
      <c r="O342" s="309">
        <f ca="1">+'R1 Opex Detail'!O346*O$1</f>
        <v>0</v>
      </c>
      <c r="P342" s="309">
        <f ca="1">+'R1 Opex Detail'!P346*P$1</f>
        <v>0</v>
      </c>
      <c r="Q342" s="309">
        <f ca="1">+'R1 Opex Detail'!Q346*Q$1</f>
        <v>0</v>
      </c>
      <c r="R342" s="309">
        <f ca="1">+'R1 Opex Detail'!R346*R$1</f>
        <v>0</v>
      </c>
      <c r="S342" s="309">
        <f ca="1">+'R1 Opex Detail'!S346*S$1</f>
        <v>0</v>
      </c>
    </row>
    <row r="343" spans="1:19" s="736" customFormat="1" x14ac:dyDescent="0.2">
      <c r="B343" s="249"/>
      <c r="C343" s="13" t="s">
        <v>546</v>
      </c>
      <c r="D343" s="311">
        <f>+'R1 Opex Detail'!D347</f>
        <v>0</v>
      </c>
      <c r="E343" s="309">
        <f>+'R1 Opex Detail'!E347</f>
        <v>0</v>
      </c>
      <c r="F343" s="309">
        <f>+'R1 Opex Detail'!F347</f>
        <v>0</v>
      </c>
      <c r="G343" s="309">
        <f>+'R1 Opex Detail'!G347</f>
        <v>0</v>
      </c>
      <c r="H343" s="309">
        <f>+'R1 Opex Detail'!H347</f>
        <v>0</v>
      </c>
      <c r="I343" s="309">
        <f>+'R1 Opex Detail'!I347</f>
        <v>0</v>
      </c>
      <c r="J343" s="309">
        <f>+'R1 Opex Detail'!J347</f>
        <v>0</v>
      </c>
      <c r="K343" s="805">
        <f>+'R1 Opex Detail'!K347</f>
        <v>0</v>
      </c>
      <c r="L343" s="311">
        <f ca="1">+'R1 Opex Detail'!L347*L$1</f>
        <v>0</v>
      </c>
      <c r="M343" s="805">
        <f ca="1">+'R1 Opex Detail'!M347*M$1</f>
        <v>0</v>
      </c>
      <c r="N343" s="311">
        <f ca="1">+'R1 Opex Detail'!N347*N$1</f>
        <v>0</v>
      </c>
      <c r="O343" s="309">
        <f ca="1">+'R1 Opex Detail'!O347*O$1</f>
        <v>0</v>
      </c>
      <c r="P343" s="309">
        <f ca="1">+'R1 Opex Detail'!P347*P$1</f>
        <v>0</v>
      </c>
      <c r="Q343" s="309">
        <f ca="1">+'R1 Opex Detail'!Q347*Q$1</f>
        <v>0</v>
      </c>
      <c r="R343" s="309">
        <f ca="1">+'R1 Opex Detail'!R347*R$1</f>
        <v>0</v>
      </c>
      <c r="S343" s="309">
        <f ca="1">+'R1 Opex Detail'!S347*S$1</f>
        <v>0</v>
      </c>
    </row>
    <row r="344" spans="1:19" x14ac:dyDescent="0.2">
      <c r="B344" s="249"/>
      <c r="C344" s="13" t="s">
        <v>547</v>
      </c>
      <c r="D344" s="311">
        <f>+'R1 Opex Detail'!D348</f>
        <v>0</v>
      </c>
      <c r="E344" s="309">
        <f>+'R1 Opex Detail'!E348</f>
        <v>0</v>
      </c>
      <c r="F344" s="309">
        <f>+'R1 Opex Detail'!F348</f>
        <v>0</v>
      </c>
      <c r="G344" s="309">
        <f>+'R1 Opex Detail'!G348</f>
        <v>0</v>
      </c>
      <c r="H344" s="309">
        <f>+'R1 Opex Detail'!H348</f>
        <v>0</v>
      </c>
      <c r="I344" s="309">
        <f>+'R1 Opex Detail'!I348</f>
        <v>0</v>
      </c>
      <c r="J344" s="309">
        <f>+'R1 Opex Detail'!J348</f>
        <v>0</v>
      </c>
      <c r="K344" s="805">
        <f>+'R1 Opex Detail'!K348</f>
        <v>0</v>
      </c>
      <c r="L344" s="311">
        <f ca="1">+'R1 Opex Detail'!L348*L$1</f>
        <v>0</v>
      </c>
      <c r="M344" s="805">
        <f ca="1">+'R1 Opex Detail'!M348*M$1</f>
        <v>0</v>
      </c>
      <c r="N344" s="311">
        <f ca="1">+'R1 Opex Detail'!N348*N$1</f>
        <v>0</v>
      </c>
      <c r="O344" s="309">
        <f ca="1">+'R1 Opex Detail'!O348*O$1</f>
        <v>0</v>
      </c>
      <c r="P344" s="309">
        <f ca="1">+'R1 Opex Detail'!P348*P$1</f>
        <v>0</v>
      </c>
      <c r="Q344" s="309">
        <f ca="1">+'R1 Opex Detail'!Q348*Q$1</f>
        <v>0</v>
      </c>
      <c r="R344" s="309">
        <f ca="1">+'R1 Opex Detail'!R348*R$1</f>
        <v>0</v>
      </c>
      <c r="S344" s="309">
        <f ca="1">+'R1 Opex Detail'!S348*S$1</f>
        <v>0</v>
      </c>
    </row>
    <row r="345" spans="1:19" s="736" customFormat="1" x14ac:dyDescent="0.2">
      <c r="B345" s="249"/>
      <c r="C345" s="13" t="s">
        <v>498</v>
      </c>
      <c r="D345" s="311">
        <f>+'R1 Opex Detail'!D349</f>
        <v>0</v>
      </c>
      <c r="E345" s="309">
        <f>+'R1 Opex Detail'!E349</f>
        <v>0</v>
      </c>
      <c r="F345" s="309">
        <f>+'R1 Opex Detail'!F349</f>
        <v>0</v>
      </c>
      <c r="G345" s="309">
        <f>+'R1 Opex Detail'!G349</f>
        <v>0</v>
      </c>
      <c r="H345" s="309">
        <f>+'R1 Opex Detail'!H349</f>
        <v>0</v>
      </c>
      <c r="I345" s="309">
        <f>+'R1 Opex Detail'!I349</f>
        <v>0</v>
      </c>
      <c r="J345" s="309">
        <f>+'R1 Opex Detail'!J349</f>
        <v>0</v>
      </c>
      <c r="K345" s="805">
        <f>+'R1 Opex Detail'!K349</f>
        <v>0</v>
      </c>
      <c r="L345" s="311">
        <f ca="1">+'R1 Opex Detail'!L349*L$1</f>
        <v>0</v>
      </c>
      <c r="M345" s="805">
        <f ca="1">+'R1 Opex Detail'!M349*M$1</f>
        <v>0</v>
      </c>
      <c r="N345" s="311">
        <f ca="1">+'R1 Opex Detail'!N349*N$1</f>
        <v>0</v>
      </c>
      <c r="O345" s="309">
        <f ca="1">+'R1 Opex Detail'!O349*O$1</f>
        <v>0</v>
      </c>
      <c r="P345" s="309">
        <f ca="1">+'R1 Opex Detail'!P349*P$1</f>
        <v>0</v>
      </c>
      <c r="Q345" s="309">
        <f ca="1">+'R1 Opex Detail'!Q349*Q$1</f>
        <v>0</v>
      </c>
      <c r="R345" s="309">
        <f ca="1">+'R1 Opex Detail'!R349*R$1</f>
        <v>0</v>
      </c>
      <c r="S345" s="309">
        <f ca="1">+'R1 Opex Detail'!S349*S$1</f>
        <v>0</v>
      </c>
    </row>
    <row r="346" spans="1:19" x14ac:dyDescent="0.2">
      <c r="B346" s="249"/>
      <c r="C346" s="13" t="s">
        <v>70</v>
      </c>
      <c r="D346" s="311">
        <f>+'R1 Opex Detail'!D350</f>
        <v>0</v>
      </c>
      <c r="E346" s="309">
        <f>+'R1 Opex Detail'!E350</f>
        <v>0</v>
      </c>
      <c r="F346" s="309">
        <f>+'R1 Opex Detail'!F350</f>
        <v>0</v>
      </c>
      <c r="G346" s="309">
        <f>+'R1 Opex Detail'!G350</f>
        <v>0</v>
      </c>
      <c r="H346" s="309">
        <f>+'R1 Opex Detail'!H350</f>
        <v>0</v>
      </c>
      <c r="I346" s="309">
        <f>+'R1 Opex Detail'!I350</f>
        <v>0</v>
      </c>
      <c r="J346" s="309">
        <f>+'R1 Opex Detail'!J350</f>
        <v>0</v>
      </c>
      <c r="K346" s="805">
        <f>+'R1 Opex Detail'!K350</f>
        <v>0</v>
      </c>
      <c r="L346" s="311">
        <f ca="1">+'R1 Opex Detail'!L350*L$1</f>
        <v>0</v>
      </c>
      <c r="M346" s="805">
        <f ca="1">+'R1 Opex Detail'!M350*M$1</f>
        <v>1.607806078258037</v>
      </c>
      <c r="N346" s="311">
        <f ca="1">+'R1 Opex Detail'!N350*N$1</f>
        <v>1.607806078258037</v>
      </c>
      <c r="O346" s="309">
        <f ca="1">+'R1 Opex Detail'!O350*O$1</f>
        <v>1.6293223695875583</v>
      </c>
      <c r="P346" s="309">
        <f ca="1">+'R1 Opex Detail'!P350*P$1</f>
        <v>1.6517913485237723</v>
      </c>
      <c r="Q346" s="309">
        <f ca="1">+'R1 Opex Detail'!Q350*Q$1</f>
        <v>1.673673569239768</v>
      </c>
      <c r="R346" s="309">
        <f ca="1">+'R1 Opex Detail'!R350*R$1</f>
        <v>1.6945325394165411</v>
      </c>
      <c r="S346" s="309">
        <f ca="1">+'R1 Opex Detail'!S350*S$1</f>
        <v>1.7142305491756327</v>
      </c>
    </row>
    <row r="347" spans="1:19" x14ac:dyDescent="0.2">
      <c r="B347" s="249"/>
      <c r="C347" s="12" t="s">
        <v>75</v>
      </c>
      <c r="D347" s="312">
        <f t="shared" ref="D347:S347" si="89">SUBTOTAL(9,D341:D346)</f>
        <v>0</v>
      </c>
      <c r="E347" s="310">
        <f t="shared" si="89"/>
        <v>0</v>
      </c>
      <c r="F347" s="310">
        <f t="shared" si="89"/>
        <v>0</v>
      </c>
      <c r="G347" s="310">
        <f t="shared" si="89"/>
        <v>0</v>
      </c>
      <c r="H347" s="310">
        <f t="shared" si="89"/>
        <v>0</v>
      </c>
      <c r="I347" s="310">
        <f t="shared" si="89"/>
        <v>0</v>
      </c>
      <c r="J347" s="310">
        <f t="shared" si="89"/>
        <v>0</v>
      </c>
      <c r="K347" s="510">
        <f t="shared" si="89"/>
        <v>0</v>
      </c>
      <c r="L347" s="312">
        <f t="shared" ref="L347" ca="1" si="90">SUBTOTAL(9,L341:L346)</f>
        <v>0</v>
      </c>
      <c r="M347" s="510">
        <f t="shared" ca="1" si="89"/>
        <v>1.607806078258037</v>
      </c>
      <c r="N347" s="312">
        <f t="shared" ca="1" si="89"/>
        <v>1.607806078258037</v>
      </c>
      <c r="O347" s="310">
        <f t="shared" ca="1" si="89"/>
        <v>1.6293223695875583</v>
      </c>
      <c r="P347" s="310">
        <f t="shared" ca="1" si="89"/>
        <v>1.6517913485237723</v>
      </c>
      <c r="Q347" s="310">
        <f t="shared" ca="1" si="89"/>
        <v>1.673673569239768</v>
      </c>
      <c r="R347" s="310">
        <f t="shared" ca="1" si="89"/>
        <v>1.6945325394165411</v>
      </c>
      <c r="S347" s="310">
        <f t="shared" ca="1" si="89"/>
        <v>1.7142305491756327</v>
      </c>
    </row>
    <row r="348" spans="1:19" x14ac:dyDescent="0.2">
      <c r="B348" s="249"/>
      <c r="C348" s="12"/>
      <c r="D348" s="262"/>
      <c r="E348" s="262"/>
      <c r="F348" s="262"/>
      <c r="G348" s="262"/>
      <c r="H348" s="262"/>
      <c r="I348" s="262"/>
      <c r="J348" s="262"/>
      <c r="K348" s="806"/>
      <c r="L348" s="262"/>
      <c r="M348" s="870"/>
      <c r="N348" s="262"/>
      <c r="O348" s="262"/>
      <c r="P348" s="262"/>
      <c r="Q348" s="262"/>
      <c r="R348" s="262"/>
      <c r="S348" s="262"/>
    </row>
    <row r="349" spans="1:19" x14ac:dyDescent="0.2">
      <c r="A349" s="5"/>
      <c r="B349" s="249" t="str">
        <f ca="1">+'I-4 History'!B345</f>
        <v>A-14</v>
      </c>
      <c r="C349" s="14" t="str">
        <f ca="1">+'I-4 History'!C345</f>
        <v>Regulatory Finance</v>
      </c>
      <c r="D349" s="11"/>
      <c r="E349" s="11"/>
      <c r="F349" s="11"/>
      <c r="G349" s="11"/>
      <c r="H349" s="11"/>
      <c r="I349" s="11"/>
      <c r="J349" s="11"/>
      <c r="K349" s="504"/>
      <c r="L349" s="11"/>
      <c r="M349" s="871"/>
      <c r="N349" s="11"/>
      <c r="O349" s="11"/>
      <c r="P349" s="11"/>
      <c r="Q349" s="11"/>
      <c r="R349" s="11"/>
      <c r="S349" s="11"/>
    </row>
    <row r="350" spans="1:19" x14ac:dyDescent="0.2">
      <c r="A350" s="5"/>
      <c r="B350" s="249"/>
      <c r="C350" s="13" t="s">
        <v>68</v>
      </c>
      <c r="D350" s="311">
        <f>+'R1 Opex Detail'!D354</f>
        <v>0</v>
      </c>
      <c r="E350" s="309">
        <f>+'R1 Opex Detail'!E354</f>
        <v>0</v>
      </c>
      <c r="F350" s="309">
        <f>+'R1 Opex Detail'!F354</f>
        <v>0</v>
      </c>
      <c r="G350" s="309">
        <f>+'R1 Opex Detail'!G354</f>
        <v>0</v>
      </c>
      <c r="H350" s="309">
        <f>+'R1 Opex Detail'!H354</f>
        <v>0</v>
      </c>
      <c r="I350" s="309">
        <f>+'R1 Opex Detail'!I354</f>
        <v>0</v>
      </c>
      <c r="J350" s="309">
        <f>+'R1 Opex Detail'!J354</f>
        <v>0</v>
      </c>
      <c r="K350" s="805">
        <f>+'R1 Opex Detail'!K354</f>
        <v>0</v>
      </c>
      <c r="L350" s="311">
        <f ca="1">+'R1 Opex Detail'!L354*L$1</f>
        <v>0</v>
      </c>
      <c r="M350" s="805">
        <f ca="1">+'R1 Opex Detail'!M354*M$1</f>
        <v>0</v>
      </c>
      <c r="N350" s="311">
        <f ca="1">+'R1 Opex Detail'!N354*N$1</f>
        <v>0</v>
      </c>
      <c r="O350" s="309">
        <f ca="1">+'R1 Opex Detail'!O354*O$1</f>
        <v>0</v>
      </c>
      <c r="P350" s="309">
        <f ca="1">+'R1 Opex Detail'!P354*P$1</f>
        <v>0</v>
      </c>
      <c r="Q350" s="309">
        <f ca="1">+'R1 Opex Detail'!Q354*Q$1</f>
        <v>0</v>
      </c>
      <c r="R350" s="309">
        <f ca="1">+'R1 Opex Detail'!R354*R$1</f>
        <v>0</v>
      </c>
      <c r="S350" s="309">
        <f ca="1">+'R1 Opex Detail'!S354*S$1</f>
        <v>0</v>
      </c>
    </row>
    <row r="351" spans="1:19" x14ac:dyDescent="0.2">
      <c r="A351" s="5"/>
      <c r="B351" s="249"/>
      <c r="C351" s="13" t="s">
        <v>69</v>
      </c>
      <c r="D351" s="311">
        <f>+'R1 Opex Detail'!D355</f>
        <v>0</v>
      </c>
      <c r="E351" s="309">
        <f>+'R1 Opex Detail'!E355</f>
        <v>0</v>
      </c>
      <c r="F351" s="309">
        <f>+'R1 Opex Detail'!F355</f>
        <v>0</v>
      </c>
      <c r="G351" s="309">
        <f>+'R1 Opex Detail'!G355</f>
        <v>0</v>
      </c>
      <c r="H351" s="309">
        <f>+'R1 Opex Detail'!H355</f>
        <v>0</v>
      </c>
      <c r="I351" s="309">
        <f>+'R1 Opex Detail'!I355</f>
        <v>0</v>
      </c>
      <c r="J351" s="309">
        <f>+'R1 Opex Detail'!J355</f>
        <v>0</v>
      </c>
      <c r="K351" s="805">
        <f>+'R1 Opex Detail'!K355</f>
        <v>0</v>
      </c>
      <c r="L351" s="311">
        <f ca="1">+'R1 Opex Detail'!L355*L$1</f>
        <v>0</v>
      </c>
      <c r="M351" s="805">
        <f ca="1">+'R1 Opex Detail'!M355*M$1</f>
        <v>0</v>
      </c>
      <c r="N351" s="311">
        <f ca="1">+'R1 Opex Detail'!N355*N$1</f>
        <v>0</v>
      </c>
      <c r="O351" s="309">
        <f ca="1">+'R1 Opex Detail'!O355*O$1</f>
        <v>0</v>
      </c>
      <c r="P351" s="309">
        <f ca="1">+'R1 Opex Detail'!P355*P$1</f>
        <v>0</v>
      </c>
      <c r="Q351" s="309">
        <f ca="1">+'R1 Opex Detail'!Q355*Q$1</f>
        <v>0</v>
      </c>
      <c r="R351" s="309">
        <f ca="1">+'R1 Opex Detail'!R355*R$1</f>
        <v>0</v>
      </c>
      <c r="S351" s="309">
        <f ca="1">+'R1 Opex Detail'!S355*S$1</f>
        <v>0</v>
      </c>
    </row>
    <row r="352" spans="1:19" s="736" customFormat="1" x14ac:dyDescent="0.2">
      <c r="A352" s="5"/>
      <c r="B352" s="249"/>
      <c r="C352" s="13" t="s">
        <v>546</v>
      </c>
      <c r="D352" s="311">
        <f>+'R1 Opex Detail'!D356</f>
        <v>0</v>
      </c>
      <c r="E352" s="309">
        <f>+'R1 Opex Detail'!E356</f>
        <v>0</v>
      </c>
      <c r="F352" s="309">
        <f>+'R1 Opex Detail'!F356</f>
        <v>0</v>
      </c>
      <c r="G352" s="309">
        <f>+'R1 Opex Detail'!G356</f>
        <v>0</v>
      </c>
      <c r="H352" s="309">
        <f>+'R1 Opex Detail'!H356</f>
        <v>0</v>
      </c>
      <c r="I352" s="309">
        <f>+'R1 Opex Detail'!I356</f>
        <v>0</v>
      </c>
      <c r="J352" s="309">
        <f>+'R1 Opex Detail'!J356</f>
        <v>0</v>
      </c>
      <c r="K352" s="805">
        <f>+'R1 Opex Detail'!K356</f>
        <v>0</v>
      </c>
      <c r="L352" s="311">
        <f ca="1">+'R1 Opex Detail'!L356*L$1</f>
        <v>0</v>
      </c>
      <c r="M352" s="805">
        <f ca="1">+'R1 Opex Detail'!M356*M$1</f>
        <v>0</v>
      </c>
      <c r="N352" s="311">
        <f ca="1">+'R1 Opex Detail'!N356*N$1</f>
        <v>0</v>
      </c>
      <c r="O352" s="309">
        <f ca="1">+'R1 Opex Detail'!O356*O$1</f>
        <v>0</v>
      </c>
      <c r="P352" s="309">
        <f ca="1">+'R1 Opex Detail'!P356*P$1</f>
        <v>0</v>
      </c>
      <c r="Q352" s="309">
        <f ca="1">+'R1 Opex Detail'!Q356*Q$1</f>
        <v>0</v>
      </c>
      <c r="R352" s="309">
        <f ca="1">+'R1 Opex Detail'!R356*R$1</f>
        <v>0</v>
      </c>
      <c r="S352" s="309">
        <f ca="1">+'R1 Opex Detail'!S356*S$1</f>
        <v>0</v>
      </c>
    </row>
    <row r="353" spans="1:19" x14ac:dyDescent="0.2">
      <c r="A353" s="5"/>
      <c r="B353" s="249"/>
      <c r="C353" s="13" t="s">
        <v>547</v>
      </c>
      <c r="D353" s="311">
        <f>+'R1 Opex Detail'!D357</f>
        <v>0</v>
      </c>
      <c r="E353" s="309">
        <f>+'R1 Opex Detail'!E357</f>
        <v>0</v>
      </c>
      <c r="F353" s="309">
        <f>+'R1 Opex Detail'!F357</f>
        <v>0</v>
      </c>
      <c r="G353" s="309">
        <f>+'R1 Opex Detail'!G357</f>
        <v>0</v>
      </c>
      <c r="H353" s="309">
        <f>+'R1 Opex Detail'!H357</f>
        <v>0</v>
      </c>
      <c r="I353" s="309">
        <f>+'R1 Opex Detail'!I357</f>
        <v>0</v>
      </c>
      <c r="J353" s="309">
        <f>+'R1 Opex Detail'!J357</f>
        <v>0</v>
      </c>
      <c r="K353" s="805">
        <f>+'R1 Opex Detail'!K357</f>
        <v>0</v>
      </c>
      <c r="L353" s="311">
        <f ca="1">+'R1 Opex Detail'!L357*L$1</f>
        <v>0</v>
      </c>
      <c r="M353" s="805">
        <f ca="1">+'R1 Opex Detail'!M357*M$1</f>
        <v>0</v>
      </c>
      <c r="N353" s="311">
        <f ca="1">+'R1 Opex Detail'!N357*N$1</f>
        <v>0</v>
      </c>
      <c r="O353" s="309">
        <f ca="1">+'R1 Opex Detail'!O357*O$1</f>
        <v>0</v>
      </c>
      <c r="P353" s="309">
        <f ca="1">+'R1 Opex Detail'!P357*P$1</f>
        <v>0</v>
      </c>
      <c r="Q353" s="309">
        <f ca="1">+'R1 Opex Detail'!Q357*Q$1</f>
        <v>0</v>
      </c>
      <c r="R353" s="309">
        <f ca="1">+'R1 Opex Detail'!R357*R$1</f>
        <v>0</v>
      </c>
      <c r="S353" s="309">
        <f ca="1">+'R1 Opex Detail'!S357*S$1</f>
        <v>0</v>
      </c>
    </row>
    <row r="354" spans="1:19" s="736" customFormat="1" x14ac:dyDescent="0.2">
      <c r="A354" s="5"/>
      <c r="B354" s="249"/>
      <c r="C354" s="13" t="s">
        <v>498</v>
      </c>
      <c r="D354" s="311">
        <f>+'R1 Opex Detail'!D358</f>
        <v>0</v>
      </c>
      <c r="E354" s="309">
        <f>+'R1 Opex Detail'!E358</f>
        <v>0</v>
      </c>
      <c r="F354" s="309">
        <f>+'R1 Opex Detail'!F358</f>
        <v>0</v>
      </c>
      <c r="G354" s="309">
        <f>+'R1 Opex Detail'!G358</f>
        <v>0</v>
      </c>
      <c r="H354" s="309">
        <f>+'R1 Opex Detail'!H358</f>
        <v>0</v>
      </c>
      <c r="I354" s="309">
        <f>+'R1 Opex Detail'!I358</f>
        <v>0</v>
      </c>
      <c r="J354" s="309">
        <f>+'R1 Opex Detail'!J358</f>
        <v>0</v>
      </c>
      <c r="K354" s="805">
        <f>+'R1 Opex Detail'!K358</f>
        <v>0</v>
      </c>
      <c r="L354" s="311">
        <f ca="1">+'R1 Opex Detail'!L358*L$1</f>
        <v>0</v>
      </c>
      <c r="M354" s="805">
        <f ca="1">+'R1 Opex Detail'!M358*M$1</f>
        <v>0</v>
      </c>
      <c r="N354" s="311">
        <f ca="1">+'R1 Opex Detail'!N358*N$1</f>
        <v>0</v>
      </c>
      <c r="O354" s="309">
        <f ca="1">+'R1 Opex Detail'!O358*O$1</f>
        <v>0</v>
      </c>
      <c r="P354" s="309">
        <f ca="1">+'R1 Opex Detail'!P358*P$1</f>
        <v>0</v>
      </c>
      <c r="Q354" s="309">
        <f ca="1">+'R1 Opex Detail'!Q358*Q$1</f>
        <v>0</v>
      </c>
      <c r="R354" s="309">
        <f ca="1">+'R1 Opex Detail'!R358*R$1</f>
        <v>0</v>
      </c>
      <c r="S354" s="309">
        <f ca="1">+'R1 Opex Detail'!S358*S$1</f>
        <v>0</v>
      </c>
    </row>
    <row r="355" spans="1:19" x14ac:dyDescent="0.2">
      <c r="A355" s="5"/>
      <c r="B355" s="249"/>
      <c r="C355" s="13" t="s">
        <v>70</v>
      </c>
      <c r="D355" s="311">
        <f>+'R1 Opex Detail'!D359</f>
        <v>0</v>
      </c>
      <c r="E355" s="309">
        <f>+'R1 Opex Detail'!E359</f>
        <v>0</v>
      </c>
      <c r="F355" s="309">
        <f>+'R1 Opex Detail'!F359</f>
        <v>0</v>
      </c>
      <c r="G355" s="309">
        <f>+'R1 Opex Detail'!G359</f>
        <v>0</v>
      </c>
      <c r="H355" s="309">
        <f>+'R1 Opex Detail'!H359</f>
        <v>0</v>
      </c>
      <c r="I355" s="309">
        <f>+'R1 Opex Detail'!I359</f>
        <v>0</v>
      </c>
      <c r="J355" s="309">
        <f>+'R1 Opex Detail'!J359</f>
        <v>0</v>
      </c>
      <c r="K355" s="805">
        <f>+'R1 Opex Detail'!K359</f>
        <v>0</v>
      </c>
      <c r="L355" s="311">
        <f ca="1">+'R1 Opex Detail'!L359*L$1</f>
        <v>0</v>
      </c>
      <c r="M355" s="805">
        <f ca="1">+'R1 Opex Detail'!M359*M$1</f>
        <v>0.14971609126377391</v>
      </c>
      <c r="N355" s="311">
        <f ca="1">+'R1 Opex Detail'!N359*N$1</f>
        <v>0.14971609126377391</v>
      </c>
      <c r="O355" s="309">
        <f ca="1">+'R1 Opex Detail'!O359*O$1</f>
        <v>0.15171965069790588</v>
      </c>
      <c r="P355" s="309">
        <f ca="1">+'R1 Opex Detail'!P359*P$1</f>
        <v>0.15381192273649816</v>
      </c>
      <c r="Q355" s="309">
        <f ca="1">+'R1 Opex Detail'!Q359*Q$1</f>
        <v>0.15584955687538607</v>
      </c>
      <c r="R355" s="309">
        <f ca="1">+'R1 Opex Detail'!R359*R$1</f>
        <v>0.15779190771289353</v>
      </c>
      <c r="S355" s="309">
        <f ca="1">+'R1 Opex Detail'!S359*S$1</f>
        <v>0.15962615194588092</v>
      </c>
    </row>
    <row r="356" spans="1:19" x14ac:dyDescent="0.2">
      <c r="A356" s="5"/>
      <c r="B356" s="249"/>
      <c r="C356" s="12" t="s">
        <v>75</v>
      </c>
      <c r="D356" s="312">
        <f t="shared" ref="D356:S356" si="91">SUBTOTAL(9,D350:D355)</f>
        <v>0</v>
      </c>
      <c r="E356" s="310">
        <f t="shared" si="91"/>
        <v>0</v>
      </c>
      <c r="F356" s="310">
        <f t="shared" si="91"/>
        <v>0</v>
      </c>
      <c r="G356" s="310">
        <f t="shared" si="91"/>
        <v>0</v>
      </c>
      <c r="H356" s="310">
        <f t="shared" si="91"/>
        <v>0</v>
      </c>
      <c r="I356" s="310">
        <f t="shared" si="91"/>
        <v>0</v>
      </c>
      <c r="J356" s="310">
        <f t="shared" si="91"/>
        <v>0</v>
      </c>
      <c r="K356" s="510">
        <f t="shared" si="91"/>
        <v>0</v>
      </c>
      <c r="L356" s="312">
        <f t="shared" ref="L356" ca="1" si="92">SUBTOTAL(9,L350:L355)</f>
        <v>0</v>
      </c>
      <c r="M356" s="510">
        <f t="shared" ca="1" si="91"/>
        <v>0.14971609126377391</v>
      </c>
      <c r="N356" s="312">
        <f t="shared" ca="1" si="91"/>
        <v>0.14971609126377391</v>
      </c>
      <c r="O356" s="310">
        <f t="shared" ca="1" si="91"/>
        <v>0.15171965069790588</v>
      </c>
      <c r="P356" s="310">
        <f t="shared" ca="1" si="91"/>
        <v>0.15381192273649816</v>
      </c>
      <c r="Q356" s="310">
        <f t="shared" ca="1" si="91"/>
        <v>0.15584955687538607</v>
      </c>
      <c r="R356" s="310">
        <f t="shared" ca="1" si="91"/>
        <v>0.15779190771289353</v>
      </c>
      <c r="S356" s="310">
        <f t="shared" ca="1" si="91"/>
        <v>0.15962615194588092</v>
      </c>
    </row>
    <row r="357" spans="1:19" x14ac:dyDescent="0.2">
      <c r="A357" s="5"/>
      <c r="B357" s="249"/>
      <c r="C357" s="12"/>
      <c r="D357" s="262"/>
      <c r="E357" s="262"/>
      <c r="F357" s="262"/>
      <c r="G357" s="262"/>
      <c r="H357" s="262"/>
      <c r="I357" s="262"/>
      <c r="J357" s="262"/>
      <c r="K357" s="806"/>
      <c r="L357" s="262"/>
      <c r="M357" s="870"/>
      <c r="N357" s="262"/>
      <c r="O357" s="262"/>
      <c r="P357" s="262"/>
      <c r="Q357" s="262"/>
      <c r="R357" s="262"/>
      <c r="S357" s="262"/>
    </row>
    <row r="358" spans="1:19" x14ac:dyDescent="0.2">
      <c r="A358" s="5"/>
      <c r="B358" s="249" t="str">
        <f ca="1">+'I-4 History'!B354</f>
        <v>A-15</v>
      </c>
      <c r="C358" s="14" t="str">
        <f ca="1">+'I-4 History'!C354</f>
        <v>Purchasing and Contracts</v>
      </c>
      <c r="D358" s="11"/>
      <c r="E358" s="11"/>
      <c r="F358" s="11"/>
      <c r="G358" s="11"/>
      <c r="H358" s="11"/>
      <c r="I358" s="11"/>
      <c r="J358" s="11"/>
      <c r="K358" s="504"/>
      <c r="L358" s="11"/>
      <c r="M358" s="871"/>
      <c r="N358" s="11"/>
      <c r="O358" s="11"/>
      <c r="P358" s="11"/>
      <c r="Q358" s="11"/>
      <c r="R358" s="11"/>
      <c r="S358" s="11"/>
    </row>
    <row r="359" spans="1:19" x14ac:dyDescent="0.2">
      <c r="A359" s="5"/>
      <c r="B359" s="249"/>
      <c r="C359" s="13" t="s">
        <v>68</v>
      </c>
      <c r="D359" s="311">
        <f>+'R1 Opex Detail'!D363</f>
        <v>0</v>
      </c>
      <c r="E359" s="309">
        <f>+'R1 Opex Detail'!E363</f>
        <v>0</v>
      </c>
      <c r="F359" s="309">
        <f>+'R1 Opex Detail'!F363</f>
        <v>0</v>
      </c>
      <c r="G359" s="309">
        <f>+'R1 Opex Detail'!G363</f>
        <v>0</v>
      </c>
      <c r="H359" s="309">
        <f>+'R1 Opex Detail'!H363</f>
        <v>0</v>
      </c>
      <c r="I359" s="309">
        <f>+'R1 Opex Detail'!I363</f>
        <v>0</v>
      </c>
      <c r="J359" s="309">
        <f>+'R1 Opex Detail'!J363</f>
        <v>0</v>
      </c>
      <c r="K359" s="805">
        <f>+'R1 Opex Detail'!K363</f>
        <v>0</v>
      </c>
      <c r="L359" s="311">
        <f ca="1">+'R1 Opex Detail'!L363*L$1</f>
        <v>0</v>
      </c>
      <c r="M359" s="805">
        <f ca="1">+'R1 Opex Detail'!M363*M$1</f>
        <v>0</v>
      </c>
      <c r="N359" s="311">
        <f ca="1">+'R1 Opex Detail'!N363*N$1</f>
        <v>0</v>
      </c>
      <c r="O359" s="309">
        <f ca="1">+'R1 Opex Detail'!O363*O$1</f>
        <v>0</v>
      </c>
      <c r="P359" s="309">
        <f ca="1">+'R1 Opex Detail'!P363*P$1</f>
        <v>0</v>
      </c>
      <c r="Q359" s="309">
        <f ca="1">+'R1 Opex Detail'!Q363*Q$1</f>
        <v>0</v>
      </c>
      <c r="R359" s="309">
        <f ca="1">+'R1 Opex Detail'!R363*R$1</f>
        <v>0</v>
      </c>
      <c r="S359" s="309">
        <f ca="1">+'R1 Opex Detail'!S363*S$1</f>
        <v>0</v>
      </c>
    </row>
    <row r="360" spans="1:19" x14ac:dyDescent="0.2">
      <c r="A360" s="5"/>
      <c r="B360" s="249"/>
      <c r="C360" s="13" t="s">
        <v>69</v>
      </c>
      <c r="D360" s="311">
        <f>+'R1 Opex Detail'!D364</f>
        <v>0</v>
      </c>
      <c r="E360" s="309">
        <f>+'R1 Opex Detail'!E364</f>
        <v>0</v>
      </c>
      <c r="F360" s="309">
        <f>+'R1 Opex Detail'!F364</f>
        <v>0</v>
      </c>
      <c r="G360" s="309">
        <f>+'R1 Opex Detail'!G364</f>
        <v>0</v>
      </c>
      <c r="H360" s="309">
        <f>+'R1 Opex Detail'!H364</f>
        <v>0</v>
      </c>
      <c r="I360" s="309">
        <f>+'R1 Opex Detail'!I364</f>
        <v>0</v>
      </c>
      <c r="J360" s="309">
        <f>+'R1 Opex Detail'!J364</f>
        <v>0</v>
      </c>
      <c r="K360" s="805">
        <f>+'R1 Opex Detail'!K364</f>
        <v>0</v>
      </c>
      <c r="L360" s="311">
        <f ca="1">+'R1 Opex Detail'!L364*L$1</f>
        <v>0</v>
      </c>
      <c r="M360" s="805">
        <f ca="1">+'R1 Opex Detail'!M364*M$1</f>
        <v>0</v>
      </c>
      <c r="N360" s="311">
        <f ca="1">+'R1 Opex Detail'!N364*N$1</f>
        <v>0</v>
      </c>
      <c r="O360" s="309">
        <f ca="1">+'R1 Opex Detail'!O364*O$1</f>
        <v>0</v>
      </c>
      <c r="P360" s="309">
        <f ca="1">+'R1 Opex Detail'!P364*P$1</f>
        <v>0</v>
      </c>
      <c r="Q360" s="309">
        <f ca="1">+'R1 Opex Detail'!Q364*Q$1</f>
        <v>0</v>
      </c>
      <c r="R360" s="309">
        <f ca="1">+'R1 Opex Detail'!R364*R$1</f>
        <v>0</v>
      </c>
      <c r="S360" s="309">
        <f ca="1">+'R1 Opex Detail'!S364*S$1</f>
        <v>0</v>
      </c>
    </row>
    <row r="361" spans="1:19" s="736" customFormat="1" x14ac:dyDescent="0.2">
      <c r="A361" s="5"/>
      <c r="B361" s="249"/>
      <c r="C361" s="13" t="s">
        <v>546</v>
      </c>
      <c r="D361" s="311">
        <f>+'R1 Opex Detail'!D365</f>
        <v>0</v>
      </c>
      <c r="E361" s="309">
        <f>+'R1 Opex Detail'!E365</f>
        <v>0</v>
      </c>
      <c r="F361" s="309">
        <f>+'R1 Opex Detail'!F365</f>
        <v>0</v>
      </c>
      <c r="G361" s="309">
        <f>+'R1 Opex Detail'!G365</f>
        <v>0</v>
      </c>
      <c r="H361" s="309">
        <f>+'R1 Opex Detail'!H365</f>
        <v>0</v>
      </c>
      <c r="I361" s="309">
        <f>+'R1 Opex Detail'!I365</f>
        <v>0</v>
      </c>
      <c r="J361" s="309">
        <f>+'R1 Opex Detail'!J365</f>
        <v>0</v>
      </c>
      <c r="K361" s="805">
        <f>+'R1 Opex Detail'!K365</f>
        <v>0</v>
      </c>
      <c r="L361" s="311">
        <f ca="1">+'R1 Opex Detail'!L365*L$1</f>
        <v>0</v>
      </c>
      <c r="M361" s="805">
        <f ca="1">+'R1 Opex Detail'!M365*M$1</f>
        <v>0</v>
      </c>
      <c r="N361" s="311">
        <f ca="1">+'R1 Opex Detail'!N365*N$1</f>
        <v>0</v>
      </c>
      <c r="O361" s="309">
        <f ca="1">+'R1 Opex Detail'!O365*O$1</f>
        <v>0</v>
      </c>
      <c r="P361" s="309">
        <f ca="1">+'R1 Opex Detail'!P365*P$1</f>
        <v>0</v>
      </c>
      <c r="Q361" s="309">
        <f ca="1">+'R1 Opex Detail'!Q365*Q$1</f>
        <v>0</v>
      </c>
      <c r="R361" s="309">
        <f ca="1">+'R1 Opex Detail'!R365*R$1</f>
        <v>0</v>
      </c>
      <c r="S361" s="309">
        <f ca="1">+'R1 Opex Detail'!S365*S$1</f>
        <v>0</v>
      </c>
    </row>
    <row r="362" spans="1:19" x14ac:dyDescent="0.2">
      <c r="A362" s="5"/>
      <c r="B362" s="249"/>
      <c r="C362" s="13" t="s">
        <v>547</v>
      </c>
      <c r="D362" s="311">
        <f>+'R1 Opex Detail'!D366</f>
        <v>0</v>
      </c>
      <c r="E362" s="309">
        <f>+'R1 Opex Detail'!E366</f>
        <v>0</v>
      </c>
      <c r="F362" s="309">
        <f>+'R1 Opex Detail'!F366</f>
        <v>0</v>
      </c>
      <c r="G362" s="309">
        <f>+'R1 Opex Detail'!G366</f>
        <v>0</v>
      </c>
      <c r="H362" s="309">
        <f>+'R1 Opex Detail'!H366</f>
        <v>0</v>
      </c>
      <c r="I362" s="309">
        <f>+'R1 Opex Detail'!I366</f>
        <v>0</v>
      </c>
      <c r="J362" s="309">
        <f>+'R1 Opex Detail'!J366</f>
        <v>0</v>
      </c>
      <c r="K362" s="805">
        <f>+'R1 Opex Detail'!K366</f>
        <v>0</v>
      </c>
      <c r="L362" s="311">
        <f ca="1">+'R1 Opex Detail'!L366*L$1</f>
        <v>0</v>
      </c>
      <c r="M362" s="805">
        <f ca="1">+'R1 Opex Detail'!M366*M$1</f>
        <v>0</v>
      </c>
      <c r="N362" s="311">
        <f ca="1">+'R1 Opex Detail'!N366*N$1</f>
        <v>0</v>
      </c>
      <c r="O362" s="309">
        <f ca="1">+'R1 Opex Detail'!O366*O$1</f>
        <v>0</v>
      </c>
      <c r="P362" s="309">
        <f ca="1">+'R1 Opex Detail'!P366*P$1</f>
        <v>0</v>
      </c>
      <c r="Q362" s="309">
        <f ca="1">+'R1 Opex Detail'!Q366*Q$1</f>
        <v>0</v>
      </c>
      <c r="R362" s="309">
        <f ca="1">+'R1 Opex Detail'!R366*R$1</f>
        <v>0</v>
      </c>
      <c r="S362" s="309">
        <f ca="1">+'R1 Opex Detail'!S366*S$1</f>
        <v>0</v>
      </c>
    </row>
    <row r="363" spans="1:19" s="736" customFormat="1" x14ac:dyDescent="0.2">
      <c r="A363" s="5"/>
      <c r="B363" s="249"/>
      <c r="C363" s="13" t="s">
        <v>498</v>
      </c>
      <c r="D363" s="311">
        <f>+'R1 Opex Detail'!D367</f>
        <v>0</v>
      </c>
      <c r="E363" s="309">
        <f>+'R1 Opex Detail'!E367</f>
        <v>0</v>
      </c>
      <c r="F363" s="309">
        <f>+'R1 Opex Detail'!F367</f>
        <v>0</v>
      </c>
      <c r="G363" s="309">
        <f>+'R1 Opex Detail'!G367</f>
        <v>0</v>
      </c>
      <c r="H363" s="309">
        <f>+'R1 Opex Detail'!H367</f>
        <v>0</v>
      </c>
      <c r="I363" s="309">
        <f>+'R1 Opex Detail'!I367</f>
        <v>0</v>
      </c>
      <c r="J363" s="309">
        <f>+'R1 Opex Detail'!J367</f>
        <v>0</v>
      </c>
      <c r="K363" s="805">
        <f>+'R1 Opex Detail'!K367</f>
        <v>0</v>
      </c>
      <c r="L363" s="311">
        <f ca="1">+'R1 Opex Detail'!L367*L$1</f>
        <v>0</v>
      </c>
      <c r="M363" s="805">
        <f ca="1">+'R1 Opex Detail'!M367*M$1</f>
        <v>0</v>
      </c>
      <c r="N363" s="311">
        <f ca="1">+'R1 Opex Detail'!N367*N$1</f>
        <v>0</v>
      </c>
      <c r="O363" s="309">
        <f ca="1">+'R1 Opex Detail'!O367*O$1</f>
        <v>0</v>
      </c>
      <c r="P363" s="309">
        <f ca="1">+'R1 Opex Detail'!P367*P$1</f>
        <v>0</v>
      </c>
      <c r="Q363" s="309">
        <f ca="1">+'R1 Opex Detail'!Q367*Q$1</f>
        <v>0</v>
      </c>
      <c r="R363" s="309">
        <f ca="1">+'R1 Opex Detail'!R367*R$1</f>
        <v>0</v>
      </c>
      <c r="S363" s="309">
        <f ca="1">+'R1 Opex Detail'!S367*S$1</f>
        <v>0</v>
      </c>
    </row>
    <row r="364" spans="1:19" x14ac:dyDescent="0.2">
      <c r="A364" s="5"/>
      <c r="B364" s="249"/>
      <c r="C364" s="13" t="s">
        <v>70</v>
      </c>
      <c r="D364" s="311">
        <f>+'R1 Opex Detail'!D368</f>
        <v>0</v>
      </c>
      <c r="E364" s="309">
        <f>+'R1 Opex Detail'!E368</f>
        <v>0</v>
      </c>
      <c r="F364" s="309">
        <f>+'R1 Opex Detail'!F368</f>
        <v>0</v>
      </c>
      <c r="G364" s="309">
        <f>+'R1 Opex Detail'!G368</f>
        <v>0</v>
      </c>
      <c r="H364" s="309">
        <f>+'R1 Opex Detail'!H368</f>
        <v>0</v>
      </c>
      <c r="I364" s="309">
        <f>+'R1 Opex Detail'!I368</f>
        <v>0</v>
      </c>
      <c r="J364" s="309">
        <f>+'R1 Opex Detail'!J368</f>
        <v>0</v>
      </c>
      <c r="K364" s="805">
        <f>+'R1 Opex Detail'!K368</f>
        <v>0</v>
      </c>
      <c r="L364" s="311">
        <f ca="1">+'R1 Opex Detail'!L368*L$1</f>
        <v>0</v>
      </c>
      <c r="M364" s="805">
        <f ca="1">+'R1 Opex Detail'!M368*M$1</f>
        <v>3.0739383767676705</v>
      </c>
      <c r="N364" s="311">
        <f ca="1">+'R1 Opex Detail'!N368*N$1</f>
        <v>3.0739383767676705</v>
      </c>
      <c r="O364" s="309">
        <f ca="1">+'R1 Opex Detail'!O368*O$1</f>
        <v>3.1150750253585175</v>
      </c>
      <c r="P364" s="309">
        <f ca="1">+'R1 Opex Detail'!P368*P$1</f>
        <v>3.1580331019405166</v>
      </c>
      <c r="Q364" s="309">
        <f ca="1">+'R1 Opex Detail'!Q368*Q$1</f>
        <v>3.1998693649932584</v>
      </c>
      <c r="R364" s="309">
        <f ca="1">+'R1 Opex Detail'!R368*R$1</f>
        <v>3.2397492919280437</v>
      </c>
      <c r="S364" s="309">
        <f ca="1">+'R1 Opex Detail'!S368*S$1</f>
        <v>3.2774095974606725</v>
      </c>
    </row>
    <row r="365" spans="1:19" x14ac:dyDescent="0.2">
      <c r="A365" s="5"/>
      <c r="B365" s="249"/>
      <c r="C365" s="12" t="s">
        <v>75</v>
      </c>
      <c r="D365" s="312">
        <f t="shared" ref="D365:S365" si="93">SUBTOTAL(9,D359:D364)</f>
        <v>0</v>
      </c>
      <c r="E365" s="310">
        <f t="shared" si="93"/>
        <v>0</v>
      </c>
      <c r="F365" s="310">
        <f t="shared" si="93"/>
        <v>0</v>
      </c>
      <c r="G365" s="310">
        <f t="shared" si="93"/>
        <v>0</v>
      </c>
      <c r="H365" s="310">
        <f t="shared" si="93"/>
        <v>0</v>
      </c>
      <c r="I365" s="310">
        <f t="shared" si="93"/>
        <v>0</v>
      </c>
      <c r="J365" s="310">
        <f t="shared" si="93"/>
        <v>0</v>
      </c>
      <c r="K365" s="510">
        <f t="shared" si="93"/>
        <v>0</v>
      </c>
      <c r="L365" s="312">
        <f t="shared" ref="L365" ca="1" si="94">SUBTOTAL(9,L359:L364)</f>
        <v>0</v>
      </c>
      <c r="M365" s="510">
        <f t="shared" ca="1" si="93"/>
        <v>3.0739383767676705</v>
      </c>
      <c r="N365" s="312">
        <f t="shared" ca="1" si="93"/>
        <v>3.0739383767676705</v>
      </c>
      <c r="O365" s="310">
        <f t="shared" ca="1" si="93"/>
        <v>3.1150750253585175</v>
      </c>
      <c r="P365" s="310">
        <f t="shared" ca="1" si="93"/>
        <v>3.1580331019405166</v>
      </c>
      <c r="Q365" s="310">
        <f t="shared" ca="1" si="93"/>
        <v>3.1998693649932584</v>
      </c>
      <c r="R365" s="310">
        <f t="shared" ca="1" si="93"/>
        <v>3.2397492919280437</v>
      </c>
      <c r="S365" s="310">
        <f t="shared" ca="1" si="93"/>
        <v>3.2774095974606725</v>
      </c>
    </row>
    <row r="366" spans="1:19" x14ac:dyDescent="0.2">
      <c r="A366" s="5"/>
      <c r="B366" s="249"/>
      <c r="C366" s="12"/>
      <c r="D366" s="312"/>
      <c r="E366" s="310"/>
      <c r="F366" s="310"/>
      <c r="G366" s="310"/>
      <c r="H366" s="310"/>
      <c r="I366" s="310"/>
      <c r="J366" s="310"/>
      <c r="K366" s="510"/>
      <c r="L366" s="312"/>
      <c r="M366" s="510"/>
      <c r="N366" s="312"/>
      <c r="O366" s="310"/>
      <c r="P366" s="310"/>
      <c r="Q366" s="310"/>
      <c r="R366" s="310"/>
      <c r="S366" s="310"/>
    </row>
    <row r="367" spans="1:19" x14ac:dyDescent="0.2">
      <c r="A367" s="5"/>
      <c r="B367" s="249" t="str">
        <f ca="1">+'I-4 History'!B363</f>
        <v>A-16</v>
      </c>
      <c r="C367" s="14" t="str">
        <f ca="1">+'I-4 History'!C363</f>
        <v>Finance - Adjustments</v>
      </c>
      <c r="D367" s="11"/>
      <c r="E367" s="11"/>
      <c r="F367" s="11"/>
      <c r="G367" s="11"/>
      <c r="H367" s="11"/>
      <c r="I367" s="11"/>
      <c r="J367" s="11"/>
      <c r="K367" s="504"/>
      <c r="L367" s="11"/>
      <c r="M367" s="871"/>
      <c r="N367" s="11"/>
      <c r="O367" s="11"/>
      <c r="P367" s="11"/>
      <c r="Q367" s="11"/>
      <c r="R367" s="11"/>
      <c r="S367" s="11"/>
    </row>
    <row r="368" spans="1:19" x14ac:dyDescent="0.2">
      <c r="B368" s="249"/>
      <c r="C368" s="13" t="s">
        <v>68</v>
      </c>
      <c r="D368" s="311">
        <f>+'R1 Opex Detail'!D372</f>
        <v>0</v>
      </c>
      <c r="E368" s="309">
        <f>+'R1 Opex Detail'!E372</f>
        <v>0</v>
      </c>
      <c r="F368" s="309">
        <f>+'R1 Opex Detail'!F372</f>
        <v>0</v>
      </c>
      <c r="G368" s="309">
        <f>+'R1 Opex Detail'!G372</f>
        <v>0</v>
      </c>
      <c r="H368" s="309">
        <f>+'R1 Opex Detail'!H372</f>
        <v>0</v>
      </c>
      <c r="I368" s="309">
        <f>+'R1 Opex Detail'!I372</f>
        <v>0</v>
      </c>
      <c r="J368" s="309">
        <f>+'R1 Opex Detail'!J372</f>
        <v>0</v>
      </c>
      <c r="K368" s="805">
        <f>+'R1 Opex Detail'!K372</f>
        <v>0</v>
      </c>
      <c r="L368" s="311">
        <f ca="1">+'R1 Opex Detail'!L372*L$1</f>
        <v>0</v>
      </c>
      <c r="M368" s="805">
        <f ca="1">+'R1 Opex Detail'!M372*M$1</f>
        <v>0</v>
      </c>
      <c r="N368" s="311">
        <f ca="1">+'R1 Opex Detail'!N372*N$1</f>
        <v>0</v>
      </c>
      <c r="O368" s="309">
        <f ca="1">+'R1 Opex Detail'!O372*O$1</f>
        <v>0</v>
      </c>
      <c r="P368" s="309">
        <f ca="1">+'R1 Opex Detail'!P372*P$1</f>
        <v>0</v>
      </c>
      <c r="Q368" s="309">
        <f ca="1">+'R1 Opex Detail'!Q372*Q$1</f>
        <v>0</v>
      </c>
      <c r="R368" s="309">
        <f ca="1">+'R1 Opex Detail'!R372*R$1</f>
        <v>0</v>
      </c>
      <c r="S368" s="309">
        <f ca="1">+'R1 Opex Detail'!S372*S$1</f>
        <v>0</v>
      </c>
    </row>
    <row r="369" spans="1:19" x14ac:dyDescent="0.2">
      <c r="B369" s="249"/>
      <c r="C369" s="13" t="s">
        <v>69</v>
      </c>
      <c r="D369" s="311">
        <f>+'R1 Opex Detail'!D373</f>
        <v>0</v>
      </c>
      <c r="E369" s="309">
        <f>+'R1 Opex Detail'!E373</f>
        <v>0</v>
      </c>
      <c r="F369" s="309">
        <f>+'R1 Opex Detail'!F373</f>
        <v>0</v>
      </c>
      <c r="G369" s="309">
        <f>+'R1 Opex Detail'!G373</f>
        <v>0</v>
      </c>
      <c r="H369" s="309">
        <f>+'R1 Opex Detail'!H373</f>
        <v>0</v>
      </c>
      <c r="I369" s="309">
        <f>+'R1 Opex Detail'!I373</f>
        <v>0</v>
      </c>
      <c r="J369" s="309">
        <f>+'R1 Opex Detail'!J373</f>
        <v>0</v>
      </c>
      <c r="K369" s="805">
        <f>+'R1 Opex Detail'!K373</f>
        <v>0</v>
      </c>
      <c r="L369" s="311">
        <f ca="1">+'R1 Opex Detail'!L373*L$1</f>
        <v>0</v>
      </c>
      <c r="M369" s="805">
        <f ca="1">+'R1 Opex Detail'!M373*M$1</f>
        <v>0</v>
      </c>
      <c r="N369" s="311">
        <f ca="1">+'R1 Opex Detail'!N373*N$1</f>
        <v>0</v>
      </c>
      <c r="O369" s="309">
        <f ca="1">+'R1 Opex Detail'!O373*O$1</f>
        <v>0</v>
      </c>
      <c r="P369" s="309">
        <f ca="1">+'R1 Opex Detail'!P373*P$1</f>
        <v>0</v>
      </c>
      <c r="Q369" s="309">
        <f ca="1">+'R1 Opex Detail'!Q373*Q$1</f>
        <v>0</v>
      </c>
      <c r="R369" s="309">
        <f ca="1">+'R1 Opex Detail'!R373*R$1</f>
        <v>0</v>
      </c>
      <c r="S369" s="309">
        <f ca="1">+'R1 Opex Detail'!S373*S$1</f>
        <v>0</v>
      </c>
    </row>
    <row r="370" spans="1:19" s="736" customFormat="1" x14ac:dyDescent="0.2">
      <c r="B370" s="249"/>
      <c r="C370" s="13" t="s">
        <v>546</v>
      </c>
      <c r="D370" s="311">
        <f>+'R1 Opex Detail'!D374</f>
        <v>0</v>
      </c>
      <c r="E370" s="309">
        <f>+'R1 Opex Detail'!E374</f>
        <v>0</v>
      </c>
      <c r="F370" s="309">
        <f>+'R1 Opex Detail'!F374</f>
        <v>0</v>
      </c>
      <c r="G370" s="309">
        <f>+'R1 Opex Detail'!G374</f>
        <v>0</v>
      </c>
      <c r="H370" s="309">
        <f>+'R1 Opex Detail'!H374</f>
        <v>0</v>
      </c>
      <c r="I370" s="309">
        <f>+'R1 Opex Detail'!I374</f>
        <v>0</v>
      </c>
      <c r="J370" s="309">
        <f>+'R1 Opex Detail'!J374</f>
        <v>0</v>
      </c>
      <c r="K370" s="805">
        <f>+'R1 Opex Detail'!K374</f>
        <v>0</v>
      </c>
      <c r="L370" s="311">
        <f ca="1">+'R1 Opex Detail'!L374*L$1</f>
        <v>0</v>
      </c>
      <c r="M370" s="805">
        <f ca="1">+'R1 Opex Detail'!M374*M$1</f>
        <v>0</v>
      </c>
      <c r="N370" s="311">
        <f ca="1">+'R1 Opex Detail'!N374*N$1</f>
        <v>0</v>
      </c>
      <c r="O370" s="309">
        <f ca="1">+'R1 Opex Detail'!O374*O$1</f>
        <v>0</v>
      </c>
      <c r="P370" s="309">
        <f ca="1">+'R1 Opex Detail'!P374*P$1</f>
        <v>0</v>
      </c>
      <c r="Q370" s="309">
        <f ca="1">+'R1 Opex Detail'!Q374*Q$1</f>
        <v>0</v>
      </c>
      <c r="R370" s="309">
        <f ca="1">+'R1 Opex Detail'!R374*R$1</f>
        <v>0</v>
      </c>
      <c r="S370" s="309">
        <f ca="1">+'R1 Opex Detail'!S374*S$1</f>
        <v>0</v>
      </c>
    </row>
    <row r="371" spans="1:19" x14ac:dyDescent="0.2">
      <c r="B371" s="249"/>
      <c r="C371" s="13" t="s">
        <v>547</v>
      </c>
      <c r="D371" s="311">
        <f>+'R1 Opex Detail'!D375</f>
        <v>0</v>
      </c>
      <c r="E371" s="309">
        <f>+'R1 Opex Detail'!E375</f>
        <v>0</v>
      </c>
      <c r="F371" s="309">
        <f>+'R1 Opex Detail'!F375</f>
        <v>0</v>
      </c>
      <c r="G371" s="309">
        <f>+'R1 Opex Detail'!G375</f>
        <v>0</v>
      </c>
      <c r="H371" s="309">
        <f>+'R1 Opex Detail'!H375</f>
        <v>0</v>
      </c>
      <c r="I371" s="309">
        <f>+'R1 Opex Detail'!I375</f>
        <v>0</v>
      </c>
      <c r="J371" s="309">
        <f>+'R1 Opex Detail'!J375</f>
        <v>0</v>
      </c>
      <c r="K371" s="805">
        <f>+'R1 Opex Detail'!K375</f>
        <v>0</v>
      </c>
      <c r="L371" s="311">
        <f ca="1">+'R1 Opex Detail'!L375*L$1</f>
        <v>0</v>
      </c>
      <c r="M371" s="805">
        <f ca="1">+'R1 Opex Detail'!M375*M$1</f>
        <v>0</v>
      </c>
      <c r="N371" s="311">
        <f ca="1">+'R1 Opex Detail'!N375*N$1</f>
        <v>0</v>
      </c>
      <c r="O371" s="309">
        <f ca="1">+'R1 Opex Detail'!O375*O$1</f>
        <v>0</v>
      </c>
      <c r="P371" s="309">
        <f ca="1">+'R1 Opex Detail'!P375*P$1</f>
        <v>0</v>
      </c>
      <c r="Q371" s="309">
        <f ca="1">+'R1 Opex Detail'!Q375*Q$1</f>
        <v>0</v>
      </c>
      <c r="R371" s="309">
        <f ca="1">+'R1 Opex Detail'!R375*R$1</f>
        <v>0</v>
      </c>
      <c r="S371" s="309">
        <f ca="1">+'R1 Opex Detail'!S375*S$1</f>
        <v>0</v>
      </c>
    </row>
    <row r="372" spans="1:19" s="736" customFormat="1" x14ac:dyDescent="0.2">
      <c r="B372" s="249"/>
      <c r="C372" s="13" t="s">
        <v>498</v>
      </c>
      <c r="D372" s="311">
        <f>+'R1 Opex Detail'!D376</f>
        <v>0</v>
      </c>
      <c r="E372" s="309">
        <f>+'R1 Opex Detail'!E376</f>
        <v>0</v>
      </c>
      <c r="F372" s="309">
        <f>+'R1 Opex Detail'!F376</f>
        <v>0</v>
      </c>
      <c r="G372" s="309">
        <f>+'R1 Opex Detail'!G376</f>
        <v>0</v>
      </c>
      <c r="H372" s="309">
        <f>+'R1 Opex Detail'!H376</f>
        <v>0</v>
      </c>
      <c r="I372" s="309">
        <f>+'R1 Opex Detail'!I376</f>
        <v>0</v>
      </c>
      <c r="J372" s="309">
        <f>+'R1 Opex Detail'!J376</f>
        <v>0</v>
      </c>
      <c r="K372" s="805">
        <f>+'R1 Opex Detail'!K376</f>
        <v>0</v>
      </c>
      <c r="L372" s="311">
        <f ca="1">+'R1 Opex Detail'!L376*L$1</f>
        <v>0</v>
      </c>
      <c r="M372" s="805">
        <f ca="1">+'R1 Opex Detail'!M376*M$1</f>
        <v>0</v>
      </c>
      <c r="N372" s="311">
        <f ca="1">+'R1 Opex Detail'!N376*N$1</f>
        <v>0</v>
      </c>
      <c r="O372" s="309">
        <f ca="1">+'R1 Opex Detail'!O376*O$1</f>
        <v>0</v>
      </c>
      <c r="P372" s="309">
        <f ca="1">+'R1 Opex Detail'!P376*P$1</f>
        <v>0</v>
      </c>
      <c r="Q372" s="309">
        <f ca="1">+'R1 Opex Detail'!Q376*Q$1</f>
        <v>0</v>
      </c>
      <c r="R372" s="309">
        <f ca="1">+'R1 Opex Detail'!R376*R$1</f>
        <v>0</v>
      </c>
      <c r="S372" s="309">
        <f ca="1">+'R1 Opex Detail'!S376*S$1</f>
        <v>0</v>
      </c>
    </row>
    <row r="373" spans="1:19" x14ac:dyDescent="0.2">
      <c r="B373" s="249"/>
      <c r="C373" s="13" t="s">
        <v>70</v>
      </c>
      <c r="D373" s="311">
        <f>+'R1 Opex Detail'!D377</f>
        <v>0</v>
      </c>
      <c r="E373" s="309">
        <f>+'R1 Opex Detail'!E377</f>
        <v>0</v>
      </c>
      <c r="F373" s="309">
        <f>+'R1 Opex Detail'!F377</f>
        <v>0</v>
      </c>
      <c r="G373" s="309">
        <f>+'R1 Opex Detail'!G377</f>
        <v>0</v>
      </c>
      <c r="H373" s="309">
        <f>+'R1 Opex Detail'!H377</f>
        <v>0</v>
      </c>
      <c r="I373" s="309">
        <f>+'R1 Opex Detail'!I377</f>
        <v>0</v>
      </c>
      <c r="J373" s="309">
        <f>+'R1 Opex Detail'!J377</f>
        <v>0</v>
      </c>
      <c r="K373" s="805">
        <f>+'R1 Opex Detail'!K377</f>
        <v>0</v>
      </c>
      <c r="L373" s="311">
        <f ca="1">+'R1 Opex Detail'!L377*L$1</f>
        <v>0</v>
      </c>
      <c r="M373" s="805">
        <f ca="1">+'R1 Opex Detail'!M377*M$1</f>
        <v>0.54566523856234883</v>
      </c>
      <c r="N373" s="311">
        <f ca="1">+'R1 Opex Detail'!N377*N$1</f>
        <v>0.54566523856234883</v>
      </c>
      <c r="O373" s="309">
        <f ca="1">+'R1 Opex Detail'!O377*O$1</f>
        <v>0.55296754472978193</v>
      </c>
      <c r="P373" s="309">
        <f ca="1">+'R1 Opex Detail'!P377*P$1</f>
        <v>0.56059317876443193</v>
      </c>
      <c r="Q373" s="309">
        <f ca="1">+'R1 Opex Detail'!Q377*Q$1</f>
        <v>0.56801967587047875</v>
      </c>
      <c r="R373" s="309">
        <f ca="1">+'R1 Opex Detail'!R377*R$1</f>
        <v>0.57509889710965056</v>
      </c>
      <c r="S373" s="309">
        <f ca="1">+'R1 Opex Detail'!S377*S$1</f>
        <v>0.58178410581718532</v>
      </c>
    </row>
    <row r="374" spans="1:19" x14ac:dyDescent="0.2">
      <c r="B374" s="249"/>
      <c r="C374" s="12" t="s">
        <v>75</v>
      </c>
      <c r="D374" s="312">
        <f t="shared" ref="D374:S374" si="95">SUBTOTAL(9,D368:D373)</f>
        <v>0</v>
      </c>
      <c r="E374" s="310">
        <f t="shared" si="95"/>
        <v>0</v>
      </c>
      <c r="F374" s="310">
        <f t="shared" si="95"/>
        <v>0</v>
      </c>
      <c r="G374" s="310">
        <f t="shared" si="95"/>
        <v>0</v>
      </c>
      <c r="H374" s="310">
        <f t="shared" si="95"/>
        <v>0</v>
      </c>
      <c r="I374" s="310">
        <f t="shared" si="95"/>
        <v>0</v>
      </c>
      <c r="J374" s="310">
        <f t="shared" si="95"/>
        <v>0</v>
      </c>
      <c r="K374" s="510">
        <f t="shared" si="95"/>
        <v>0</v>
      </c>
      <c r="L374" s="312">
        <f t="shared" ref="L374" ca="1" si="96">SUBTOTAL(9,L368:L373)</f>
        <v>0</v>
      </c>
      <c r="M374" s="510">
        <f t="shared" ca="1" si="95"/>
        <v>0.54566523856234883</v>
      </c>
      <c r="N374" s="312">
        <f t="shared" ca="1" si="95"/>
        <v>0.54566523856234883</v>
      </c>
      <c r="O374" s="310">
        <f t="shared" ca="1" si="95"/>
        <v>0.55296754472978193</v>
      </c>
      <c r="P374" s="310">
        <f t="shared" ca="1" si="95"/>
        <v>0.56059317876443193</v>
      </c>
      <c r="Q374" s="310">
        <f t="shared" ca="1" si="95"/>
        <v>0.56801967587047875</v>
      </c>
      <c r="R374" s="310">
        <f t="shared" ca="1" si="95"/>
        <v>0.57509889710965056</v>
      </c>
      <c r="S374" s="310">
        <f t="shared" ca="1" si="95"/>
        <v>0.58178410581718532</v>
      </c>
    </row>
    <row r="375" spans="1:19" x14ac:dyDescent="0.2">
      <c r="B375" s="249"/>
      <c r="C375" s="12"/>
      <c r="D375" s="262"/>
      <c r="E375" s="262"/>
      <c r="F375" s="262"/>
      <c r="G375" s="262"/>
      <c r="H375" s="262"/>
      <c r="I375" s="262"/>
      <c r="J375" s="262"/>
      <c r="K375" s="806"/>
      <c r="L375" s="262"/>
      <c r="M375" s="870"/>
      <c r="N375" s="262"/>
      <c r="O375" s="262"/>
      <c r="P375" s="262"/>
      <c r="Q375" s="262"/>
      <c r="R375" s="262"/>
      <c r="S375" s="262"/>
    </row>
    <row r="376" spans="1:19" ht="17.25" customHeight="1" thickBot="1" x14ac:dyDescent="0.25">
      <c r="A376" s="5"/>
      <c r="B376" s="250"/>
      <c r="C376" s="268" t="str">
        <f>CONCATENATE("Total ",+C303)</f>
        <v>Total Finance</v>
      </c>
      <c r="D376" s="313">
        <f t="shared" ref="D376" si="97">SUBTOTAL(9,D303:D375)</f>
        <v>0</v>
      </c>
      <c r="E376" s="313">
        <f t="shared" ref="E376" si="98">SUBTOTAL(9,E303:E375)</f>
        <v>0</v>
      </c>
      <c r="F376" s="313">
        <f t="shared" ref="F376" si="99">SUBTOTAL(9,F303:F375)</f>
        <v>0</v>
      </c>
      <c r="G376" s="313">
        <f t="shared" ref="G376" si="100">SUBTOTAL(9,G303:G375)</f>
        <v>0</v>
      </c>
      <c r="H376" s="313">
        <f t="shared" ref="H376" si="101">SUBTOTAL(9,H303:H375)</f>
        <v>0</v>
      </c>
      <c r="I376" s="313">
        <f t="shared" ref="I376" si="102">SUBTOTAL(9,I303:I375)</f>
        <v>0</v>
      </c>
      <c r="J376" s="313">
        <f t="shared" ref="J376" si="103">SUBTOTAL(9,J303:J375)</f>
        <v>0</v>
      </c>
      <c r="K376" s="313">
        <f t="shared" ref="K376" si="104">SUBTOTAL(9,K303:K375)</f>
        <v>0</v>
      </c>
      <c r="L376" s="313">
        <f t="shared" ref="L376" ca="1" si="105">SUBTOTAL(9,L303:L375)</f>
        <v>0</v>
      </c>
      <c r="M376" s="313">
        <f t="shared" ref="M376:S376" ca="1" si="106">SUBTOTAL(9,M303:M375)</f>
        <v>11.554138225791483</v>
      </c>
      <c r="N376" s="313">
        <f t="shared" ca="1" si="106"/>
        <v>11.554138225791483</v>
      </c>
      <c r="O376" s="313">
        <f t="shared" ca="1" si="106"/>
        <v>11.708760233687507</v>
      </c>
      <c r="P376" s="313">
        <f t="shared" ca="1" si="106"/>
        <v>11.870228517662825</v>
      </c>
      <c r="Q376" s="313">
        <f t="shared" ca="1" si="106"/>
        <v>12.027480195124962</v>
      </c>
      <c r="R376" s="313">
        <f t="shared" ca="1" si="106"/>
        <v>12.177378511799578</v>
      </c>
      <c r="S376" s="313">
        <f t="shared" ca="1" si="106"/>
        <v>12.318933846492751</v>
      </c>
    </row>
    <row r="377" spans="1:19" s="842" customFormat="1" ht="18" x14ac:dyDescent="0.2">
      <c r="B377" s="251"/>
      <c r="C377" s="254" t="str">
        <f>'I-3 Allocated'!A21</f>
        <v>Information Technology</v>
      </c>
      <c r="D377" s="265"/>
      <c r="E377" s="265"/>
      <c r="F377" s="265"/>
      <c r="G377" s="265"/>
      <c r="H377" s="265"/>
      <c r="I377" s="265"/>
      <c r="J377" s="265"/>
      <c r="K377" s="812"/>
      <c r="L377" s="265"/>
      <c r="M377" s="877"/>
      <c r="N377" s="265"/>
      <c r="O377" s="265"/>
      <c r="P377" s="265"/>
      <c r="Q377" s="265"/>
      <c r="R377" s="265"/>
      <c r="S377" s="265"/>
    </row>
    <row r="378" spans="1:19" x14ac:dyDescent="0.2">
      <c r="A378" s="5"/>
      <c r="B378" s="249" t="str">
        <f ca="1">+'I-4 History'!B372</f>
        <v>A-17</v>
      </c>
      <c r="C378" s="14" t="str">
        <f ca="1">+'I-4 History'!C372</f>
        <v>Information Technology</v>
      </c>
      <c r="D378" s="11"/>
      <c r="E378" s="11"/>
      <c r="F378" s="11"/>
      <c r="G378" s="11"/>
      <c r="H378" s="11"/>
      <c r="I378" s="11"/>
      <c r="J378" s="11"/>
      <c r="K378" s="504"/>
      <c r="L378" s="11"/>
      <c r="M378" s="871"/>
      <c r="N378" s="11"/>
      <c r="O378" s="11"/>
      <c r="P378" s="11"/>
      <c r="Q378" s="11"/>
      <c r="R378" s="11"/>
      <c r="S378" s="11"/>
    </row>
    <row r="379" spans="1:19" x14ac:dyDescent="0.2">
      <c r="A379" s="5"/>
      <c r="B379" s="249"/>
      <c r="C379" s="13" t="s">
        <v>68</v>
      </c>
      <c r="D379" s="311">
        <f>+'R1 Opex Detail'!D383</f>
        <v>0</v>
      </c>
      <c r="E379" s="309">
        <f>+'R1 Opex Detail'!E383</f>
        <v>0</v>
      </c>
      <c r="F379" s="309">
        <f>+'R1 Opex Detail'!F383</f>
        <v>0</v>
      </c>
      <c r="G379" s="309">
        <f>+'R1 Opex Detail'!G383</f>
        <v>0</v>
      </c>
      <c r="H379" s="309">
        <f>+'R1 Opex Detail'!H383</f>
        <v>0</v>
      </c>
      <c r="I379" s="309">
        <f>+'R1 Opex Detail'!I383</f>
        <v>0</v>
      </c>
      <c r="J379" s="309">
        <f>+'R1 Opex Detail'!J383</f>
        <v>0</v>
      </c>
      <c r="K379" s="805">
        <f>+'R1 Opex Detail'!K383</f>
        <v>0</v>
      </c>
      <c r="L379" s="311">
        <f ca="1">+'R1 Opex Detail'!L383*L$1</f>
        <v>0</v>
      </c>
      <c r="M379" s="805">
        <f ca="1">+'R1 Opex Detail'!M383*M$1</f>
        <v>0</v>
      </c>
      <c r="N379" s="311">
        <f ca="1">+'R1 Opex Detail'!N383*N$1</f>
        <v>0</v>
      </c>
      <c r="O379" s="309">
        <f ca="1">+'R1 Opex Detail'!O383*O$1</f>
        <v>0</v>
      </c>
      <c r="P379" s="309">
        <f ca="1">+'R1 Opex Detail'!P383*P$1</f>
        <v>0</v>
      </c>
      <c r="Q379" s="309">
        <f ca="1">+'R1 Opex Detail'!Q383*Q$1</f>
        <v>0</v>
      </c>
      <c r="R379" s="309">
        <f ca="1">+'R1 Opex Detail'!R383*R$1</f>
        <v>0</v>
      </c>
      <c r="S379" s="309">
        <f ca="1">+'R1 Opex Detail'!S383*S$1</f>
        <v>0</v>
      </c>
    </row>
    <row r="380" spans="1:19" x14ac:dyDescent="0.2">
      <c r="A380" s="5"/>
      <c r="B380" s="249"/>
      <c r="C380" s="13" t="s">
        <v>69</v>
      </c>
      <c r="D380" s="311">
        <f>+'R1 Opex Detail'!D384</f>
        <v>0</v>
      </c>
      <c r="E380" s="309">
        <f>+'R1 Opex Detail'!E384</f>
        <v>0</v>
      </c>
      <c r="F380" s="309">
        <f>+'R1 Opex Detail'!F384</f>
        <v>0</v>
      </c>
      <c r="G380" s="309">
        <f>+'R1 Opex Detail'!G384</f>
        <v>0</v>
      </c>
      <c r="H380" s="309">
        <f>+'R1 Opex Detail'!H384</f>
        <v>0</v>
      </c>
      <c r="I380" s="309">
        <f>+'R1 Opex Detail'!I384</f>
        <v>0</v>
      </c>
      <c r="J380" s="309">
        <f>+'R1 Opex Detail'!J384</f>
        <v>0</v>
      </c>
      <c r="K380" s="805">
        <f>+'R1 Opex Detail'!K384</f>
        <v>0</v>
      </c>
      <c r="L380" s="311">
        <f ca="1">+'R1 Opex Detail'!L384*L$1</f>
        <v>0</v>
      </c>
      <c r="M380" s="805">
        <f ca="1">+'R1 Opex Detail'!M384*M$1</f>
        <v>0</v>
      </c>
      <c r="N380" s="311">
        <f ca="1">+'R1 Opex Detail'!N384*N$1</f>
        <v>0</v>
      </c>
      <c r="O380" s="309">
        <f ca="1">+'R1 Opex Detail'!O384*O$1</f>
        <v>0</v>
      </c>
      <c r="P380" s="309">
        <f ca="1">+'R1 Opex Detail'!P384*P$1</f>
        <v>0</v>
      </c>
      <c r="Q380" s="309">
        <f ca="1">+'R1 Opex Detail'!Q384*Q$1</f>
        <v>0</v>
      </c>
      <c r="R380" s="309">
        <f ca="1">+'R1 Opex Detail'!R384*R$1</f>
        <v>0</v>
      </c>
      <c r="S380" s="309">
        <f ca="1">+'R1 Opex Detail'!S384*S$1</f>
        <v>0</v>
      </c>
    </row>
    <row r="381" spans="1:19" s="736" customFormat="1" x14ac:dyDescent="0.2">
      <c r="A381" s="5"/>
      <c r="B381" s="249"/>
      <c r="C381" s="13" t="s">
        <v>546</v>
      </c>
      <c r="D381" s="311">
        <f>+'R1 Opex Detail'!D385</f>
        <v>0</v>
      </c>
      <c r="E381" s="309">
        <f>+'R1 Opex Detail'!E385</f>
        <v>0</v>
      </c>
      <c r="F381" s="309">
        <f>+'R1 Opex Detail'!F385</f>
        <v>0</v>
      </c>
      <c r="G381" s="309">
        <f>+'R1 Opex Detail'!G385</f>
        <v>0</v>
      </c>
      <c r="H381" s="309">
        <f>+'R1 Opex Detail'!H385</f>
        <v>0</v>
      </c>
      <c r="I381" s="309">
        <f>+'R1 Opex Detail'!I385</f>
        <v>0</v>
      </c>
      <c r="J381" s="309">
        <f>+'R1 Opex Detail'!J385</f>
        <v>0</v>
      </c>
      <c r="K381" s="805">
        <f>+'R1 Opex Detail'!K385</f>
        <v>0</v>
      </c>
      <c r="L381" s="311">
        <f ca="1">+'R1 Opex Detail'!L385*L$1</f>
        <v>0</v>
      </c>
      <c r="M381" s="805">
        <f ca="1">+'R1 Opex Detail'!M385*M$1</f>
        <v>0</v>
      </c>
      <c r="N381" s="311">
        <f ca="1">+'R1 Opex Detail'!N385*N$1</f>
        <v>0</v>
      </c>
      <c r="O381" s="309">
        <f ca="1">+'R1 Opex Detail'!O385*O$1</f>
        <v>0</v>
      </c>
      <c r="P381" s="309">
        <f ca="1">+'R1 Opex Detail'!P385*P$1</f>
        <v>0</v>
      </c>
      <c r="Q381" s="309">
        <f ca="1">+'R1 Opex Detail'!Q385*Q$1</f>
        <v>0</v>
      </c>
      <c r="R381" s="309">
        <f ca="1">+'R1 Opex Detail'!R385*R$1</f>
        <v>0</v>
      </c>
      <c r="S381" s="309">
        <f ca="1">+'R1 Opex Detail'!S385*S$1</f>
        <v>0</v>
      </c>
    </row>
    <row r="382" spans="1:19" x14ac:dyDescent="0.2">
      <c r="A382" s="5"/>
      <c r="B382" s="249"/>
      <c r="C382" s="13" t="s">
        <v>547</v>
      </c>
      <c r="D382" s="311">
        <f>+'R1 Opex Detail'!D386</f>
        <v>0</v>
      </c>
      <c r="E382" s="309">
        <f>+'R1 Opex Detail'!E386</f>
        <v>0</v>
      </c>
      <c r="F382" s="309">
        <f>+'R1 Opex Detail'!F386</f>
        <v>0</v>
      </c>
      <c r="G382" s="309">
        <f>+'R1 Opex Detail'!G386</f>
        <v>0</v>
      </c>
      <c r="H382" s="309">
        <f>+'R1 Opex Detail'!H386</f>
        <v>0</v>
      </c>
      <c r="I382" s="309">
        <f>+'R1 Opex Detail'!I386</f>
        <v>0</v>
      </c>
      <c r="J382" s="309">
        <f>+'R1 Opex Detail'!J386</f>
        <v>0</v>
      </c>
      <c r="K382" s="805">
        <f>+'R1 Opex Detail'!K386</f>
        <v>0</v>
      </c>
      <c r="L382" s="311">
        <f ca="1">+'R1 Opex Detail'!L386*L$1</f>
        <v>0</v>
      </c>
      <c r="M382" s="805">
        <f ca="1">+'R1 Opex Detail'!M386*M$1</f>
        <v>0</v>
      </c>
      <c r="N382" s="311">
        <f ca="1">+'R1 Opex Detail'!N386*N$1</f>
        <v>0</v>
      </c>
      <c r="O382" s="309">
        <f ca="1">+'R1 Opex Detail'!O386*O$1</f>
        <v>0</v>
      </c>
      <c r="P382" s="309">
        <f ca="1">+'R1 Opex Detail'!P386*P$1</f>
        <v>0</v>
      </c>
      <c r="Q382" s="309">
        <f ca="1">+'R1 Opex Detail'!Q386*Q$1</f>
        <v>0</v>
      </c>
      <c r="R382" s="309">
        <f ca="1">+'R1 Opex Detail'!R386*R$1</f>
        <v>0</v>
      </c>
      <c r="S382" s="309">
        <f ca="1">+'R1 Opex Detail'!S386*S$1</f>
        <v>0</v>
      </c>
    </row>
    <row r="383" spans="1:19" s="736" customFormat="1" x14ac:dyDescent="0.2">
      <c r="A383" s="5"/>
      <c r="B383" s="249"/>
      <c r="C383" s="13" t="s">
        <v>498</v>
      </c>
      <c r="D383" s="311">
        <f>+'R1 Opex Detail'!D387</f>
        <v>0</v>
      </c>
      <c r="E383" s="309">
        <f>+'R1 Opex Detail'!E387</f>
        <v>0</v>
      </c>
      <c r="F383" s="309">
        <f>+'R1 Opex Detail'!F387</f>
        <v>0</v>
      </c>
      <c r="G383" s="309">
        <f>+'R1 Opex Detail'!G387</f>
        <v>0</v>
      </c>
      <c r="H383" s="309">
        <f>+'R1 Opex Detail'!H387</f>
        <v>0</v>
      </c>
      <c r="I383" s="309">
        <f>+'R1 Opex Detail'!I387</f>
        <v>0</v>
      </c>
      <c r="J383" s="309">
        <f>+'R1 Opex Detail'!J387</f>
        <v>0</v>
      </c>
      <c r="K383" s="805">
        <f>+'R1 Opex Detail'!K387</f>
        <v>0</v>
      </c>
      <c r="L383" s="311">
        <f ca="1">+'R1 Opex Detail'!L387*L$1</f>
        <v>0</v>
      </c>
      <c r="M383" s="805">
        <f ca="1">+'R1 Opex Detail'!M387*M$1</f>
        <v>0</v>
      </c>
      <c r="N383" s="311">
        <f ca="1">+'R1 Opex Detail'!N387*N$1</f>
        <v>0</v>
      </c>
      <c r="O383" s="309">
        <f ca="1">+'R1 Opex Detail'!O387*O$1</f>
        <v>0</v>
      </c>
      <c r="P383" s="309">
        <f ca="1">+'R1 Opex Detail'!P387*P$1</f>
        <v>0</v>
      </c>
      <c r="Q383" s="309">
        <f ca="1">+'R1 Opex Detail'!Q387*Q$1</f>
        <v>0</v>
      </c>
      <c r="R383" s="309">
        <f ca="1">+'R1 Opex Detail'!R387*R$1</f>
        <v>0</v>
      </c>
      <c r="S383" s="309">
        <f ca="1">+'R1 Opex Detail'!S387*S$1</f>
        <v>0</v>
      </c>
    </row>
    <row r="384" spans="1:19" x14ac:dyDescent="0.2">
      <c r="A384" s="5"/>
      <c r="B384" s="249"/>
      <c r="C384" s="13" t="s">
        <v>70</v>
      </c>
      <c r="D384" s="311">
        <f>+'R1 Opex Detail'!D388</f>
        <v>0</v>
      </c>
      <c r="E384" s="309">
        <f>+'R1 Opex Detail'!E388</f>
        <v>0</v>
      </c>
      <c r="F384" s="309">
        <f>+'R1 Opex Detail'!F388</f>
        <v>0</v>
      </c>
      <c r="G384" s="309">
        <f>+'R1 Opex Detail'!G388</f>
        <v>0</v>
      </c>
      <c r="H384" s="309">
        <f>+'R1 Opex Detail'!H388</f>
        <v>0</v>
      </c>
      <c r="I384" s="309">
        <f>+'R1 Opex Detail'!I388</f>
        <v>0</v>
      </c>
      <c r="J384" s="309">
        <f>+'R1 Opex Detail'!J388</f>
        <v>0</v>
      </c>
      <c r="K384" s="805">
        <f>+'R1 Opex Detail'!K388</f>
        <v>0</v>
      </c>
      <c r="L384" s="311">
        <f ca="1">+'R1 Opex Detail'!L388*L$1</f>
        <v>0</v>
      </c>
      <c r="M384" s="805">
        <f ca="1">+'R1 Opex Detail'!M388*M$1</f>
        <v>23.094240698869381</v>
      </c>
      <c r="N384" s="311">
        <f ca="1">+'R1 Opex Detail'!N388*N$1</f>
        <v>23.094240698869381</v>
      </c>
      <c r="O384" s="309">
        <f ca="1">+'R1 Opex Detail'!O388*O$1</f>
        <v>27.527552917655264</v>
      </c>
      <c r="P384" s="309">
        <f ca="1">+'R1 Opex Detail'!P388*P$1</f>
        <v>28.083323271950736</v>
      </c>
      <c r="Q384" s="309">
        <f ca="1">+'R1 Opex Detail'!Q388*Q$1</f>
        <v>28.857602901363023</v>
      </c>
      <c r="R384" s="309">
        <f ca="1">+'R1 Opex Detail'!R388*R$1</f>
        <v>29.207418336844043</v>
      </c>
      <c r="S384" s="309">
        <f ca="1">+'R1 Opex Detail'!S388*S$1</f>
        <v>29.548643075680438</v>
      </c>
    </row>
    <row r="385" spans="1:19" x14ac:dyDescent="0.2">
      <c r="A385" s="5"/>
      <c r="B385" s="249"/>
      <c r="C385" s="12" t="s">
        <v>75</v>
      </c>
      <c r="D385" s="312">
        <f t="shared" ref="D385:S385" si="107">SUBTOTAL(9,D379:D384)</f>
        <v>0</v>
      </c>
      <c r="E385" s="310">
        <f t="shared" si="107"/>
        <v>0</v>
      </c>
      <c r="F385" s="310">
        <f t="shared" si="107"/>
        <v>0</v>
      </c>
      <c r="G385" s="310">
        <f t="shared" si="107"/>
        <v>0</v>
      </c>
      <c r="H385" s="310">
        <f t="shared" si="107"/>
        <v>0</v>
      </c>
      <c r="I385" s="310">
        <f t="shared" si="107"/>
        <v>0</v>
      </c>
      <c r="J385" s="310">
        <f t="shared" si="107"/>
        <v>0</v>
      </c>
      <c r="K385" s="510">
        <f t="shared" si="107"/>
        <v>0</v>
      </c>
      <c r="L385" s="312">
        <f t="shared" ref="L385" ca="1" si="108">SUBTOTAL(9,L379:L384)</f>
        <v>0</v>
      </c>
      <c r="M385" s="510">
        <f t="shared" ca="1" si="107"/>
        <v>23.094240698869381</v>
      </c>
      <c r="N385" s="312">
        <f t="shared" ca="1" si="107"/>
        <v>23.094240698869381</v>
      </c>
      <c r="O385" s="310">
        <f t="shared" ca="1" si="107"/>
        <v>27.527552917655264</v>
      </c>
      <c r="P385" s="310">
        <f t="shared" ca="1" si="107"/>
        <v>28.083323271950736</v>
      </c>
      <c r="Q385" s="310">
        <f t="shared" ca="1" si="107"/>
        <v>28.857602901363023</v>
      </c>
      <c r="R385" s="310">
        <f t="shared" ca="1" si="107"/>
        <v>29.207418336844043</v>
      </c>
      <c r="S385" s="310">
        <f t="shared" ca="1" si="107"/>
        <v>29.548643075680438</v>
      </c>
    </row>
    <row r="386" spans="1:19" x14ac:dyDescent="0.2">
      <c r="A386" s="5"/>
      <c r="B386" s="249"/>
      <c r="C386" s="12"/>
      <c r="D386" s="262"/>
      <c r="E386" s="262"/>
      <c r="F386" s="262"/>
      <c r="G386" s="262"/>
      <c r="H386" s="262"/>
      <c r="I386" s="262"/>
      <c r="J386" s="262"/>
      <c r="K386" s="806"/>
      <c r="L386" s="262"/>
      <c r="M386" s="870"/>
      <c r="N386" s="262"/>
      <c r="O386" s="262"/>
      <c r="P386" s="262"/>
      <c r="Q386" s="262"/>
      <c r="R386" s="262"/>
      <c r="S386" s="262"/>
    </row>
    <row r="387" spans="1:19" s="896" customFormat="1" ht="17.25" customHeight="1" thickBot="1" x14ac:dyDescent="0.25">
      <c r="A387" s="5"/>
      <c r="B387" s="250"/>
      <c r="C387" s="268" t="str">
        <f>CONCATENATE("Total ",+C377)</f>
        <v>Total Information Technology</v>
      </c>
      <c r="D387" s="313">
        <f t="shared" ref="D387" si="109">SUBTOTAL(9,D377:D386)</f>
        <v>0</v>
      </c>
      <c r="E387" s="313">
        <f t="shared" ref="E387" si="110">SUBTOTAL(9,E377:E386)</f>
        <v>0</v>
      </c>
      <c r="F387" s="313">
        <f t="shared" ref="F387" si="111">SUBTOTAL(9,F377:F386)</f>
        <v>0</v>
      </c>
      <c r="G387" s="313">
        <f t="shared" ref="G387" si="112">SUBTOTAL(9,G377:G386)</f>
        <v>0</v>
      </c>
      <c r="H387" s="313">
        <f t="shared" ref="H387" si="113">SUBTOTAL(9,H377:H386)</f>
        <v>0</v>
      </c>
      <c r="I387" s="313">
        <f t="shared" ref="I387" si="114">SUBTOTAL(9,I377:I386)</f>
        <v>0</v>
      </c>
      <c r="J387" s="313">
        <f t="shared" ref="J387" si="115">SUBTOTAL(9,J377:J386)</f>
        <v>0</v>
      </c>
      <c r="K387" s="313">
        <f t="shared" ref="K387" si="116">SUBTOTAL(9,K377:K386)</f>
        <v>0</v>
      </c>
      <c r="L387" s="313">
        <f t="shared" ref="L387" ca="1" si="117">SUBTOTAL(9,L377:L386)</f>
        <v>0</v>
      </c>
      <c r="M387" s="313">
        <f t="shared" ref="M387:S387" ca="1" si="118">SUBTOTAL(9,M377:M386)</f>
        <v>23.094240698869381</v>
      </c>
      <c r="N387" s="313">
        <f t="shared" ca="1" si="118"/>
        <v>23.094240698869381</v>
      </c>
      <c r="O387" s="313">
        <f t="shared" ca="1" si="118"/>
        <v>27.527552917655264</v>
      </c>
      <c r="P387" s="313">
        <f t="shared" ca="1" si="118"/>
        <v>28.083323271950736</v>
      </c>
      <c r="Q387" s="313">
        <f t="shared" ca="1" si="118"/>
        <v>28.857602901363023</v>
      </c>
      <c r="R387" s="313">
        <f t="shared" ca="1" si="118"/>
        <v>29.207418336844043</v>
      </c>
      <c r="S387" s="313">
        <f t="shared" ca="1" si="118"/>
        <v>29.548643075680438</v>
      </c>
    </row>
    <row r="388" spans="1:19" s="896" customFormat="1" ht="18" x14ac:dyDescent="0.2">
      <c r="B388" s="251"/>
      <c r="C388" s="254" t="str">
        <f>'I-3 Allocated'!A22</f>
        <v>Corporate Strategy</v>
      </c>
      <c r="D388" s="265"/>
      <c r="E388" s="265"/>
      <c r="F388" s="265"/>
      <c r="G388" s="265"/>
      <c r="H388" s="265"/>
      <c r="I388" s="265"/>
      <c r="J388" s="265"/>
      <c r="K388" s="812"/>
      <c r="L388" s="265"/>
      <c r="M388" s="877"/>
      <c r="N388" s="265"/>
      <c r="O388" s="265"/>
      <c r="P388" s="265"/>
      <c r="Q388" s="265"/>
      <c r="R388" s="265"/>
      <c r="S388" s="265"/>
    </row>
    <row r="389" spans="1:19" x14ac:dyDescent="0.2">
      <c r="A389" s="5"/>
      <c r="B389" s="249" t="str">
        <f ca="1">+'I-4 History'!B381</f>
        <v>A-18</v>
      </c>
      <c r="C389" s="14" t="str">
        <f ca="1">+'I-4 History'!C381</f>
        <v>General Manager - Corporate Strategy</v>
      </c>
      <c r="D389" s="11"/>
      <c r="E389" s="11"/>
      <c r="F389" s="11"/>
      <c r="G389" s="11"/>
      <c r="H389" s="11"/>
      <c r="I389" s="11"/>
      <c r="J389" s="11"/>
      <c r="K389" s="504"/>
      <c r="L389" s="11"/>
      <c r="M389" s="871"/>
      <c r="N389" s="11"/>
      <c r="O389" s="11"/>
      <c r="P389" s="11"/>
      <c r="Q389" s="11"/>
      <c r="R389" s="11"/>
      <c r="S389" s="11"/>
    </row>
    <row r="390" spans="1:19" x14ac:dyDescent="0.2">
      <c r="A390" s="5"/>
      <c r="B390" s="249"/>
      <c r="C390" s="13" t="s">
        <v>68</v>
      </c>
      <c r="D390" s="311">
        <f>+'R1 Opex Detail'!D394</f>
        <v>0</v>
      </c>
      <c r="E390" s="309">
        <f>+'R1 Opex Detail'!E394</f>
        <v>0</v>
      </c>
      <c r="F390" s="309">
        <f>+'R1 Opex Detail'!F394</f>
        <v>0</v>
      </c>
      <c r="G390" s="309">
        <f>+'R1 Opex Detail'!G394</f>
        <v>0</v>
      </c>
      <c r="H390" s="309">
        <f>+'R1 Opex Detail'!H394</f>
        <v>0</v>
      </c>
      <c r="I390" s="309">
        <f>+'R1 Opex Detail'!I394</f>
        <v>0</v>
      </c>
      <c r="J390" s="309">
        <f>+'R1 Opex Detail'!J394</f>
        <v>0</v>
      </c>
      <c r="K390" s="805">
        <f>+'R1 Opex Detail'!K394</f>
        <v>0</v>
      </c>
      <c r="L390" s="311">
        <f ca="1">+'R1 Opex Detail'!L394*L$1</f>
        <v>0</v>
      </c>
      <c r="M390" s="805">
        <f ca="1">+'R1 Opex Detail'!M394*M$1</f>
        <v>0</v>
      </c>
      <c r="N390" s="311">
        <f ca="1">+'R1 Opex Detail'!N394*N$1</f>
        <v>0</v>
      </c>
      <c r="O390" s="309">
        <f ca="1">+'R1 Opex Detail'!O394*O$1</f>
        <v>0</v>
      </c>
      <c r="P390" s="309">
        <f ca="1">+'R1 Opex Detail'!P394*P$1</f>
        <v>0</v>
      </c>
      <c r="Q390" s="309">
        <f ca="1">+'R1 Opex Detail'!Q394*Q$1</f>
        <v>0</v>
      </c>
      <c r="R390" s="309">
        <f ca="1">+'R1 Opex Detail'!R394*R$1</f>
        <v>0</v>
      </c>
      <c r="S390" s="309">
        <f ca="1">+'R1 Opex Detail'!S394*S$1</f>
        <v>0</v>
      </c>
    </row>
    <row r="391" spans="1:19" x14ac:dyDescent="0.2">
      <c r="A391" s="5"/>
      <c r="B391" s="249"/>
      <c r="C391" s="13" t="s">
        <v>69</v>
      </c>
      <c r="D391" s="311">
        <f>+'R1 Opex Detail'!D395</f>
        <v>0</v>
      </c>
      <c r="E391" s="309">
        <f>+'R1 Opex Detail'!E395</f>
        <v>0</v>
      </c>
      <c r="F391" s="309">
        <f>+'R1 Opex Detail'!F395</f>
        <v>0</v>
      </c>
      <c r="G391" s="309">
        <f>+'R1 Opex Detail'!G395</f>
        <v>0</v>
      </c>
      <c r="H391" s="309">
        <f>+'R1 Opex Detail'!H395</f>
        <v>0</v>
      </c>
      <c r="I391" s="309">
        <f>+'R1 Opex Detail'!I395</f>
        <v>0</v>
      </c>
      <c r="J391" s="309">
        <f>+'R1 Opex Detail'!J395</f>
        <v>0</v>
      </c>
      <c r="K391" s="805">
        <f>+'R1 Opex Detail'!K395</f>
        <v>0</v>
      </c>
      <c r="L391" s="311">
        <f ca="1">+'R1 Opex Detail'!L395*L$1</f>
        <v>0</v>
      </c>
      <c r="M391" s="805">
        <f ca="1">+'R1 Opex Detail'!M395*M$1</f>
        <v>0</v>
      </c>
      <c r="N391" s="311">
        <f ca="1">+'R1 Opex Detail'!N395*N$1</f>
        <v>0</v>
      </c>
      <c r="O391" s="309">
        <f ca="1">+'R1 Opex Detail'!O395*O$1</f>
        <v>0</v>
      </c>
      <c r="P391" s="309">
        <f ca="1">+'R1 Opex Detail'!P395*P$1</f>
        <v>0</v>
      </c>
      <c r="Q391" s="309">
        <f ca="1">+'R1 Opex Detail'!Q395*Q$1</f>
        <v>0</v>
      </c>
      <c r="R391" s="309">
        <f ca="1">+'R1 Opex Detail'!R395*R$1</f>
        <v>0</v>
      </c>
      <c r="S391" s="309">
        <f ca="1">+'R1 Opex Detail'!S395*S$1</f>
        <v>0</v>
      </c>
    </row>
    <row r="392" spans="1:19" s="736" customFormat="1" x14ac:dyDescent="0.2">
      <c r="A392" s="5"/>
      <c r="B392" s="249"/>
      <c r="C392" s="13" t="s">
        <v>546</v>
      </c>
      <c r="D392" s="311">
        <f>+'R1 Opex Detail'!D396</f>
        <v>0</v>
      </c>
      <c r="E392" s="309">
        <f>+'R1 Opex Detail'!E396</f>
        <v>0</v>
      </c>
      <c r="F392" s="309">
        <f>+'R1 Opex Detail'!F396</f>
        <v>0</v>
      </c>
      <c r="G392" s="309">
        <f>+'R1 Opex Detail'!G396</f>
        <v>0</v>
      </c>
      <c r="H392" s="309">
        <f>+'R1 Opex Detail'!H396</f>
        <v>0</v>
      </c>
      <c r="I392" s="309">
        <f>+'R1 Opex Detail'!I396</f>
        <v>0</v>
      </c>
      <c r="J392" s="309">
        <f>+'R1 Opex Detail'!J396</f>
        <v>0</v>
      </c>
      <c r="K392" s="805">
        <f>+'R1 Opex Detail'!K396</f>
        <v>0</v>
      </c>
      <c r="L392" s="311">
        <f ca="1">+'R1 Opex Detail'!L396*L$1</f>
        <v>0</v>
      </c>
      <c r="M392" s="805">
        <f ca="1">+'R1 Opex Detail'!M396*M$1</f>
        <v>0</v>
      </c>
      <c r="N392" s="311">
        <f ca="1">+'R1 Opex Detail'!N396*N$1</f>
        <v>0</v>
      </c>
      <c r="O392" s="309">
        <f ca="1">+'R1 Opex Detail'!O396*O$1</f>
        <v>0</v>
      </c>
      <c r="P392" s="309">
        <f ca="1">+'R1 Opex Detail'!P396*P$1</f>
        <v>0</v>
      </c>
      <c r="Q392" s="309">
        <f ca="1">+'R1 Opex Detail'!Q396*Q$1</f>
        <v>0</v>
      </c>
      <c r="R392" s="309">
        <f ca="1">+'R1 Opex Detail'!R396*R$1</f>
        <v>0</v>
      </c>
      <c r="S392" s="309">
        <f ca="1">+'R1 Opex Detail'!S396*S$1</f>
        <v>0</v>
      </c>
    </row>
    <row r="393" spans="1:19" x14ac:dyDescent="0.2">
      <c r="A393" s="5"/>
      <c r="B393" s="249"/>
      <c r="C393" s="13" t="s">
        <v>547</v>
      </c>
      <c r="D393" s="311">
        <f>+'R1 Opex Detail'!D397</f>
        <v>0</v>
      </c>
      <c r="E393" s="309">
        <f>+'R1 Opex Detail'!E397</f>
        <v>0</v>
      </c>
      <c r="F393" s="309">
        <f>+'R1 Opex Detail'!F397</f>
        <v>0</v>
      </c>
      <c r="G393" s="309">
        <f>+'R1 Opex Detail'!G397</f>
        <v>0</v>
      </c>
      <c r="H393" s="309">
        <f>+'R1 Opex Detail'!H397</f>
        <v>0</v>
      </c>
      <c r="I393" s="309">
        <f>+'R1 Opex Detail'!I397</f>
        <v>0</v>
      </c>
      <c r="J393" s="309">
        <f>+'R1 Opex Detail'!J397</f>
        <v>0</v>
      </c>
      <c r="K393" s="805">
        <f>+'R1 Opex Detail'!K397</f>
        <v>0</v>
      </c>
      <c r="L393" s="311">
        <f ca="1">+'R1 Opex Detail'!L397*L$1</f>
        <v>0</v>
      </c>
      <c r="M393" s="805">
        <f ca="1">+'R1 Opex Detail'!M397*M$1</f>
        <v>0</v>
      </c>
      <c r="N393" s="311">
        <f ca="1">+'R1 Opex Detail'!N397*N$1</f>
        <v>0</v>
      </c>
      <c r="O393" s="309">
        <f ca="1">+'R1 Opex Detail'!O397*O$1</f>
        <v>0</v>
      </c>
      <c r="P393" s="309">
        <f ca="1">+'R1 Opex Detail'!P397*P$1</f>
        <v>0</v>
      </c>
      <c r="Q393" s="309">
        <f ca="1">+'R1 Opex Detail'!Q397*Q$1</f>
        <v>0</v>
      </c>
      <c r="R393" s="309">
        <f ca="1">+'R1 Opex Detail'!R397*R$1</f>
        <v>0</v>
      </c>
      <c r="S393" s="309">
        <f ca="1">+'R1 Opex Detail'!S397*S$1</f>
        <v>0</v>
      </c>
    </row>
    <row r="394" spans="1:19" s="736" customFormat="1" x14ac:dyDescent="0.2">
      <c r="A394" s="5"/>
      <c r="B394" s="249"/>
      <c r="C394" s="13" t="s">
        <v>498</v>
      </c>
      <c r="D394" s="311">
        <f>+'R1 Opex Detail'!D398</f>
        <v>0</v>
      </c>
      <c r="E394" s="309">
        <f>+'R1 Opex Detail'!E398</f>
        <v>0</v>
      </c>
      <c r="F394" s="309">
        <f>+'R1 Opex Detail'!F398</f>
        <v>0</v>
      </c>
      <c r="G394" s="309">
        <f>+'R1 Opex Detail'!G398</f>
        <v>0</v>
      </c>
      <c r="H394" s="309">
        <f>+'R1 Opex Detail'!H398</f>
        <v>0</v>
      </c>
      <c r="I394" s="309">
        <f>+'R1 Opex Detail'!I398</f>
        <v>0</v>
      </c>
      <c r="J394" s="309">
        <f>+'R1 Opex Detail'!J398</f>
        <v>0</v>
      </c>
      <c r="K394" s="805">
        <f>+'R1 Opex Detail'!K398</f>
        <v>0</v>
      </c>
      <c r="L394" s="311">
        <f ca="1">+'R1 Opex Detail'!L398*L$1</f>
        <v>0</v>
      </c>
      <c r="M394" s="805">
        <f ca="1">+'R1 Opex Detail'!M398*M$1</f>
        <v>0</v>
      </c>
      <c r="N394" s="311">
        <f ca="1">+'R1 Opex Detail'!N398*N$1</f>
        <v>0</v>
      </c>
      <c r="O394" s="309">
        <f ca="1">+'R1 Opex Detail'!O398*O$1</f>
        <v>0</v>
      </c>
      <c r="P394" s="309">
        <f ca="1">+'R1 Opex Detail'!P398*P$1</f>
        <v>0</v>
      </c>
      <c r="Q394" s="309">
        <f ca="1">+'R1 Opex Detail'!Q398*Q$1</f>
        <v>0</v>
      </c>
      <c r="R394" s="309">
        <f ca="1">+'R1 Opex Detail'!R398*R$1</f>
        <v>0</v>
      </c>
      <c r="S394" s="309">
        <f ca="1">+'R1 Opex Detail'!S398*S$1</f>
        <v>0</v>
      </c>
    </row>
    <row r="395" spans="1:19" x14ac:dyDescent="0.2">
      <c r="A395" s="5"/>
      <c r="B395" s="249"/>
      <c r="C395" s="13" t="s">
        <v>70</v>
      </c>
      <c r="D395" s="311">
        <f>+'R1 Opex Detail'!D399</f>
        <v>0</v>
      </c>
      <c r="E395" s="309">
        <f>+'R1 Opex Detail'!E399</f>
        <v>0</v>
      </c>
      <c r="F395" s="309">
        <f>+'R1 Opex Detail'!F399</f>
        <v>0</v>
      </c>
      <c r="G395" s="309">
        <f>+'R1 Opex Detail'!G399</f>
        <v>0</v>
      </c>
      <c r="H395" s="309">
        <f>+'R1 Opex Detail'!H399</f>
        <v>0</v>
      </c>
      <c r="I395" s="309">
        <f>+'R1 Opex Detail'!I399</f>
        <v>0</v>
      </c>
      <c r="J395" s="309">
        <f>+'R1 Opex Detail'!J399</f>
        <v>0</v>
      </c>
      <c r="K395" s="805">
        <f>+'R1 Opex Detail'!K399</f>
        <v>0</v>
      </c>
      <c r="L395" s="311">
        <f ca="1">+'R1 Opex Detail'!L399*L$1</f>
        <v>0</v>
      </c>
      <c r="M395" s="805">
        <f ca="1">+'R1 Opex Detail'!M399*M$1</f>
        <v>0.71378838286592672</v>
      </c>
      <c r="N395" s="311">
        <f ca="1">+'R1 Opex Detail'!N399*N$1</f>
        <v>0.71378838286592672</v>
      </c>
      <c r="O395" s="309">
        <f ca="1">+'R1 Opex Detail'!O399*O$1</f>
        <v>0.72334057886832703</v>
      </c>
      <c r="P395" s="309">
        <f ca="1">+'R1 Opex Detail'!P399*P$1</f>
        <v>0.73331572223692598</v>
      </c>
      <c r="Q395" s="309">
        <f ca="1">+'R1 Opex Detail'!Q399*Q$1</f>
        <v>0.74303037324465726</v>
      </c>
      <c r="R395" s="309">
        <f ca="1">+'R1 Opex Detail'!R399*R$1</f>
        <v>0.75229075034614123</v>
      </c>
      <c r="S395" s="309">
        <f ca="1">+'R1 Opex Detail'!S399*S$1</f>
        <v>0.76103571699463934</v>
      </c>
    </row>
    <row r="396" spans="1:19" x14ac:dyDescent="0.2">
      <c r="A396" s="5"/>
      <c r="B396" s="249"/>
      <c r="C396" s="12" t="s">
        <v>75</v>
      </c>
      <c r="D396" s="312">
        <f t="shared" ref="D396:S396" si="119">SUBTOTAL(9,D390:D395)</f>
        <v>0</v>
      </c>
      <c r="E396" s="310">
        <f t="shared" si="119"/>
        <v>0</v>
      </c>
      <c r="F396" s="310">
        <f t="shared" si="119"/>
        <v>0</v>
      </c>
      <c r="G396" s="310">
        <f t="shared" si="119"/>
        <v>0</v>
      </c>
      <c r="H396" s="310">
        <f t="shared" si="119"/>
        <v>0</v>
      </c>
      <c r="I396" s="310">
        <f t="shared" si="119"/>
        <v>0</v>
      </c>
      <c r="J396" s="310">
        <f t="shared" si="119"/>
        <v>0</v>
      </c>
      <c r="K396" s="510">
        <f t="shared" si="119"/>
        <v>0</v>
      </c>
      <c r="L396" s="312">
        <f t="shared" ref="L396" ca="1" si="120">SUBTOTAL(9,L390:L395)</f>
        <v>0</v>
      </c>
      <c r="M396" s="510">
        <f t="shared" ca="1" si="119"/>
        <v>0.71378838286592672</v>
      </c>
      <c r="N396" s="312">
        <f t="shared" ca="1" si="119"/>
        <v>0.71378838286592672</v>
      </c>
      <c r="O396" s="310">
        <f t="shared" ca="1" si="119"/>
        <v>0.72334057886832703</v>
      </c>
      <c r="P396" s="310">
        <f t="shared" ca="1" si="119"/>
        <v>0.73331572223692598</v>
      </c>
      <c r="Q396" s="310">
        <f t="shared" ca="1" si="119"/>
        <v>0.74303037324465726</v>
      </c>
      <c r="R396" s="310">
        <f t="shared" ca="1" si="119"/>
        <v>0.75229075034614123</v>
      </c>
      <c r="S396" s="310">
        <f t="shared" ca="1" si="119"/>
        <v>0.76103571699463934</v>
      </c>
    </row>
    <row r="397" spans="1:19" x14ac:dyDescent="0.2">
      <c r="A397" s="5"/>
      <c r="B397" s="249" t="str">
        <f ca="1">+'I-4 History'!B390</f>
        <v>A-19</v>
      </c>
      <c r="C397" s="14" t="str">
        <f ca="1">+'I-4 History'!C390</f>
        <v>Regulation</v>
      </c>
      <c r="D397" s="11"/>
      <c r="E397" s="11"/>
      <c r="F397" s="11"/>
      <c r="G397" s="11"/>
      <c r="H397" s="11"/>
      <c r="I397" s="11"/>
      <c r="J397" s="11"/>
      <c r="K397" s="504"/>
      <c r="L397" s="11"/>
      <c r="M397" s="871"/>
      <c r="N397" s="11"/>
      <c r="O397" s="11"/>
      <c r="P397" s="11"/>
      <c r="Q397" s="11"/>
      <c r="R397" s="11"/>
      <c r="S397" s="11"/>
    </row>
    <row r="398" spans="1:19" x14ac:dyDescent="0.2">
      <c r="B398" s="249"/>
      <c r="C398" s="13" t="s">
        <v>68</v>
      </c>
      <c r="D398" s="311">
        <f>+'R1 Opex Detail'!D403</f>
        <v>0</v>
      </c>
      <c r="E398" s="309">
        <f>+'R1 Opex Detail'!E403</f>
        <v>0</v>
      </c>
      <c r="F398" s="309">
        <f>+'R1 Opex Detail'!F403</f>
        <v>0</v>
      </c>
      <c r="G398" s="309">
        <f>+'R1 Opex Detail'!G403</f>
        <v>0</v>
      </c>
      <c r="H398" s="309">
        <f>+'R1 Opex Detail'!H403</f>
        <v>0</v>
      </c>
      <c r="I398" s="309">
        <f>+'R1 Opex Detail'!I403</f>
        <v>0</v>
      </c>
      <c r="J398" s="309">
        <f>+'R1 Opex Detail'!J403</f>
        <v>0</v>
      </c>
      <c r="K398" s="805">
        <f>+'R1 Opex Detail'!K403</f>
        <v>0</v>
      </c>
      <c r="L398" s="311">
        <f ca="1">+'R1 Opex Detail'!L403*L$1</f>
        <v>0</v>
      </c>
      <c r="M398" s="805">
        <f ca="1">+'R1 Opex Detail'!M403*M$1</f>
        <v>0</v>
      </c>
      <c r="N398" s="311">
        <f ca="1">+'R1 Opex Detail'!N403*N$1</f>
        <v>0</v>
      </c>
      <c r="O398" s="309">
        <f ca="1">+'R1 Opex Detail'!O403*O$1</f>
        <v>0</v>
      </c>
      <c r="P398" s="309">
        <f ca="1">+'R1 Opex Detail'!P403*P$1</f>
        <v>0</v>
      </c>
      <c r="Q398" s="309">
        <f ca="1">+'R1 Opex Detail'!Q403*Q$1</f>
        <v>0</v>
      </c>
      <c r="R398" s="309">
        <f ca="1">+'R1 Opex Detail'!R403*R$1</f>
        <v>0</v>
      </c>
      <c r="S398" s="309">
        <f ca="1">+'R1 Opex Detail'!S403*S$1</f>
        <v>0</v>
      </c>
    </row>
    <row r="399" spans="1:19" x14ac:dyDescent="0.2">
      <c r="B399" s="249"/>
      <c r="C399" s="13" t="s">
        <v>69</v>
      </c>
      <c r="D399" s="311">
        <f>+'R1 Opex Detail'!D404</f>
        <v>0</v>
      </c>
      <c r="E399" s="309">
        <f>+'R1 Opex Detail'!E404</f>
        <v>0</v>
      </c>
      <c r="F399" s="309">
        <f>+'R1 Opex Detail'!F404</f>
        <v>0</v>
      </c>
      <c r="G399" s="309">
        <f>+'R1 Opex Detail'!G404</f>
        <v>0</v>
      </c>
      <c r="H399" s="309">
        <f>+'R1 Opex Detail'!H404</f>
        <v>0</v>
      </c>
      <c r="I399" s="309">
        <f>+'R1 Opex Detail'!I404</f>
        <v>0</v>
      </c>
      <c r="J399" s="309">
        <f>+'R1 Opex Detail'!J404</f>
        <v>0</v>
      </c>
      <c r="K399" s="805">
        <f>+'R1 Opex Detail'!K404</f>
        <v>0</v>
      </c>
      <c r="L399" s="311">
        <f ca="1">+'R1 Opex Detail'!L404*L$1</f>
        <v>0</v>
      </c>
      <c r="M399" s="805">
        <f ca="1">+'R1 Opex Detail'!M404*M$1</f>
        <v>0</v>
      </c>
      <c r="N399" s="311">
        <f ca="1">+'R1 Opex Detail'!N404*N$1</f>
        <v>0</v>
      </c>
      <c r="O399" s="309">
        <f ca="1">+'R1 Opex Detail'!O404*O$1</f>
        <v>0</v>
      </c>
      <c r="P399" s="309">
        <f ca="1">+'R1 Opex Detail'!P404*P$1</f>
        <v>0</v>
      </c>
      <c r="Q399" s="309">
        <f ca="1">+'R1 Opex Detail'!Q404*Q$1</f>
        <v>0</v>
      </c>
      <c r="R399" s="309">
        <f ca="1">+'R1 Opex Detail'!R404*R$1</f>
        <v>0</v>
      </c>
      <c r="S399" s="309">
        <f ca="1">+'R1 Opex Detail'!S404*S$1</f>
        <v>0</v>
      </c>
    </row>
    <row r="400" spans="1:19" s="736" customFormat="1" x14ac:dyDescent="0.2">
      <c r="B400" s="249"/>
      <c r="C400" s="13" t="s">
        <v>546</v>
      </c>
      <c r="D400" s="311">
        <f>+'R1 Opex Detail'!D405</f>
        <v>0</v>
      </c>
      <c r="E400" s="309">
        <f>+'R1 Opex Detail'!E405</f>
        <v>0</v>
      </c>
      <c r="F400" s="309">
        <f>+'R1 Opex Detail'!F405</f>
        <v>0</v>
      </c>
      <c r="G400" s="309">
        <f>+'R1 Opex Detail'!G405</f>
        <v>0</v>
      </c>
      <c r="H400" s="309">
        <f>+'R1 Opex Detail'!H405</f>
        <v>0</v>
      </c>
      <c r="I400" s="309">
        <f>+'R1 Opex Detail'!I405</f>
        <v>0</v>
      </c>
      <c r="J400" s="309">
        <f>+'R1 Opex Detail'!J405</f>
        <v>0</v>
      </c>
      <c r="K400" s="805">
        <f>+'R1 Opex Detail'!K405</f>
        <v>0</v>
      </c>
      <c r="L400" s="311">
        <f ca="1">+'R1 Opex Detail'!L405*L$1</f>
        <v>0</v>
      </c>
      <c r="M400" s="805">
        <f ca="1">+'R1 Opex Detail'!M405*M$1</f>
        <v>0</v>
      </c>
      <c r="N400" s="311">
        <f ca="1">+'R1 Opex Detail'!N405*N$1</f>
        <v>0</v>
      </c>
      <c r="O400" s="309">
        <f ca="1">+'R1 Opex Detail'!O405*O$1</f>
        <v>0</v>
      </c>
      <c r="P400" s="309">
        <f ca="1">+'R1 Opex Detail'!P405*P$1</f>
        <v>0</v>
      </c>
      <c r="Q400" s="309">
        <f ca="1">+'R1 Opex Detail'!Q405*Q$1</f>
        <v>0</v>
      </c>
      <c r="R400" s="309">
        <f ca="1">+'R1 Opex Detail'!R405*R$1</f>
        <v>0</v>
      </c>
      <c r="S400" s="309">
        <f ca="1">+'R1 Opex Detail'!S405*S$1</f>
        <v>0</v>
      </c>
    </row>
    <row r="401" spans="1:19" x14ac:dyDescent="0.2">
      <c r="B401" s="249"/>
      <c r="C401" s="13" t="s">
        <v>547</v>
      </c>
      <c r="D401" s="311">
        <f>+'R1 Opex Detail'!D406</f>
        <v>0</v>
      </c>
      <c r="E401" s="309">
        <f>+'R1 Opex Detail'!E406</f>
        <v>0</v>
      </c>
      <c r="F401" s="309">
        <f>+'R1 Opex Detail'!F406</f>
        <v>0</v>
      </c>
      <c r="G401" s="309">
        <f>+'R1 Opex Detail'!G406</f>
        <v>0</v>
      </c>
      <c r="H401" s="309">
        <f>+'R1 Opex Detail'!H406</f>
        <v>0</v>
      </c>
      <c r="I401" s="309">
        <f>+'R1 Opex Detail'!I406</f>
        <v>0</v>
      </c>
      <c r="J401" s="309">
        <f>+'R1 Opex Detail'!J406</f>
        <v>0</v>
      </c>
      <c r="K401" s="805">
        <f>+'R1 Opex Detail'!K406</f>
        <v>0</v>
      </c>
      <c r="L401" s="311">
        <f ca="1">+'R1 Opex Detail'!L406*L$1</f>
        <v>0</v>
      </c>
      <c r="M401" s="805">
        <f ca="1">+'R1 Opex Detail'!M406*M$1</f>
        <v>0</v>
      </c>
      <c r="N401" s="311">
        <f ca="1">+'R1 Opex Detail'!N406*N$1</f>
        <v>0</v>
      </c>
      <c r="O401" s="309">
        <f ca="1">+'R1 Opex Detail'!O406*O$1</f>
        <v>0</v>
      </c>
      <c r="P401" s="309">
        <f ca="1">+'R1 Opex Detail'!P406*P$1</f>
        <v>0</v>
      </c>
      <c r="Q401" s="309">
        <f ca="1">+'R1 Opex Detail'!Q406*Q$1</f>
        <v>0</v>
      </c>
      <c r="R401" s="309">
        <f ca="1">+'R1 Opex Detail'!R406*R$1</f>
        <v>0</v>
      </c>
      <c r="S401" s="309">
        <f ca="1">+'R1 Opex Detail'!S406*S$1</f>
        <v>0</v>
      </c>
    </row>
    <row r="402" spans="1:19" s="736" customFormat="1" x14ac:dyDescent="0.2">
      <c r="B402" s="249"/>
      <c r="C402" s="13" t="s">
        <v>498</v>
      </c>
      <c r="D402" s="311">
        <f>+'R1 Opex Detail'!D407</f>
        <v>0</v>
      </c>
      <c r="E402" s="309">
        <f>+'R1 Opex Detail'!E407</f>
        <v>0</v>
      </c>
      <c r="F402" s="309">
        <f>+'R1 Opex Detail'!F407</f>
        <v>0</v>
      </c>
      <c r="G402" s="309">
        <f>+'R1 Opex Detail'!G407</f>
        <v>0</v>
      </c>
      <c r="H402" s="309">
        <f>+'R1 Opex Detail'!H407</f>
        <v>0</v>
      </c>
      <c r="I402" s="309">
        <f>+'R1 Opex Detail'!I407</f>
        <v>0</v>
      </c>
      <c r="J402" s="309">
        <f>+'R1 Opex Detail'!J407</f>
        <v>0</v>
      </c>
      <c r="K402" s="805">
        <f>+'R1 Opex Detail'!K407</f>
        <v>0</v>
      </c>
      <c r="L402" s="311">
        <f ca="1">+'R1 Opex Detail'!L407*L$1</f>
        <v>0</v>
      </c>
      <c r="M402" s="805">
        <f ca="1">+'R1 Opex Detail'!M407*M$1</f>
        <v>0</v>
      </c>
      <c r="N402" s="311">
        <f ca="1">+'R1 Opex Detail'!N407*N$1</f>
        <v>0</v>
      </c>
      <c r="O402" s="309">
        <f ca="1">+'R1 Opex Detail'!O407*O$1</f>
        <v>0</v>
      </c>
      <c r="P402" s="309">
        <f ca="1">+'R1 Opex Detail'!P407*P$1</f>
        <v>0</v>
      </c>
      <c r="Q402" s="309">
        <f ca="1">+'R1 Opex Detail'!Q407*Q$1</f>
        <v>0</v>
      </c>
      <c r="R402" s="309">
        <f ca="1">+'R1 Opex Detail'!R407*R$1</f>
        <v>0</v>
      </c>
      <c r="S402" s="309">
        <f ca="1">+'R1 Opex Detail'!S407*S$1</f>
        <v>0</v>
      </c>
    </row>
    <row r="403" spans="1:19" x14ac:dyDescent="0.2">
      <c r="B403" s="249"/>
      <c r="C403" s="13" t="s">
        <v>70</v>
      </c>
      <c r="D403" s="311">
        <f>+'R1 Opex Detail'!D408</f>
        <v>0</v>
      </c>
      <c r="E403" s="309">
        <f>+'R1 Opex Detail'!E408</f>
        <v>0</v>
      </c>
      <c r="F403" s="309">
        <f>+'R1 Opex Detail'!F408</f>
        <v>0</v>
      </c>
      <c r="G403" s="309">
        <f>+'R1 Opex Detail'!G408</f>
        <v>0</v>
      </c>
      <c r="H403" s="309">
        <f>+'R1 Opex Detail'!H408</f>
        <v>0</v>
      </c>
      <c r="I403" s="309">
        <f>+'R1 Opex Detail'!I408</f>
        <v>0</v>
      </c>
      <c r="J403" s="309">
        <f>+'R1 Opex Detail'!J408</f>
        <v>0</v>
      </c>
      <c r="K403" s="805">
        <f>+'R1 Opex Detail'!K408</f>
        <v>0</v>
      </c>
      <c r="L403" s="311">
        <f ca="1">+'R1 Opex Detail'!L408*L$1</f>
        <v>0</v>
      </c>
      <c r="M403" s="805">
        <f ca="1">+'R1 Opex Detail'!M408*M$1</f>
        <v>3.9878045120389118</v>
      </c>
      <c r="N403" s="311">
        <f ca="1">+'R1 Opex Detail'!N408*N$1</f>
        <v>3.9878045120389118</v>
      </c>
      <c r="O403" s="309">
        <f ca="1">+'R1 Opex Detail'!O408*O$1</f>
        <v>4.0411708755615399</v>
      </c>
      <c r="P403" s="309">
        <f ca="1">+'R1 Opex Detail'!P408*P$1</f>
        <v>4.0969001682880721</v>
      </c>
      <c r="Q403" s="309">
        <f ca="1">+'R1 Opex Detail'!Q408*Q$1</f>
        <v>4.1511741380688205</v>
      </c>
      <c r="R403" s="309">
        <f ca="1">+'R1 Opex Detail'!R408*R$1</f>
        <v>4.2029101630237342</v>
      </c>
      <c r="S403" s="309">
        <f ca="1">+'R1 Opex Detail'!S408*S$1</f>
        <v>4.2517666845021198</v>
      </c>
    </row>
    <row r="404" spans="1:19" x14ac:dyDescent="0.2">
      <c r="B404" s="249"/>
      <c r="C404" s="12" t="s">
        <v>75</v>
      </c>
      <c r="D404" s="312">
        <f t="shared" ref="D404:S404" si="121">SUBTOTAL(9,D398:D403)</f>
        <v>0</v>
      </c>
      <c r="E404" s="310">
        <f t="shared" si="121"/>
        <v>0</v>
      </c>
      <c r="F404" s="310">
        <f t="shared" si="121"/>
        <v>0</v>
      </c>
      <c r="G404" s="310">
        <f t="shared" si="121"/>
        <v>0</v>
      </c>
      <c r="H404" s="310">
        <f t="shared" si="121"/>
        <v>0</v>
      </c>
      <c r="I404" s="310">
        <f t="shared" si="121"/>
        <v>0</v>
      </c>
      <c r="J404" s="310">
        <f t="shared" si="121"/>
        <v>0</v>
      </c>
      <c r="K404" s="510">
        <f t="shared" si="121"/>
        <v>0</v>
      </c>
      <c r="L404" s="312">
        <f t="shared" ref="L404" ca="1" si="122">SUBTOTAL(9,L398:L403)</f>
        <v>0</v>
      </c>
      <c r="M404" s="510">
        <f t="shared" ca="1" si="121"/>
        <v>3.9878045120389118</v>
      </c>
      <c r="N404" s="312">
        <f t="shared" ca="1" si="121"/>
        <v>3.9878045120389118</v>
      </c>
      <c r="O404" s="310">
        <f t="shared" ca="1" si="121"/>
        <v>4.0411708755615399</v>
      </c>
      <c r="P404" s="310">
        <f t="shared" ca="1" si="121"/>
        <v>4.0969001682880721</v>
      </c>
      <c r="Q404" s="310">
        <f t="shared" ca="1" si="121"/>
        <v>4.1511741380688205</v>
      </c>
      <c r="R404" s="310">
        <f t="shared" ca="1" si="121"/>
        <v>4.2029101630237342</v>
      </c>
      <c r="S404" s="310">
        <f t="shared" ca="1" si="121"/>
        <v>4.2517666845021198</v>
      </c>
    </row>
    <row r="405" spans="1:19" x14ac:dyDescent="0.2">
      <c r="B405" s="249"/>
      <c r="C405" s="12"/>
      <c r="D405" s="262"/>
      <c r="E405" s="262"/>
      <c r="F405" s="262"/>
      <c r="G405" s="262"/>
      <c r="H405" s="262"/>
      <c r="I405" s="262"/>
      <c r="J405" s="262"/>
      <c r="K405" s="806"/>
      <c r="L405" s="262"/>
      <c r="M405" s="870"/>
      <c r="N405" s="262"/>
      <c r="O405" s="262"/>
      <c r="P405" s="262"/>
      <c r="Q405" s="262"/>
      <c r="R405" s="262"/>
      <c r="S405" s="262"/>
    </row>
    <row r="406" spans="1:19" x14ac:dyDescent="0.2">
      <c r="A406" s="5"/>
      <c r="B406" s="249" t="str">
        <f ca="1">+'I-4 History'!B399</f>
        <v>A-20</v>
      </c>
      <c r="C406" s="14" t="str">
        <f ca="1">+'I-4 History'!C399</f>
        <v>Strategic Planning</v>
      </c>
      <c r="D406" s="11"/>
      <c r="E406" s="11"/>
      <c r="F406" s="11"/>
      <c r="G406" s="11"/>
      <c r="H406" s="11"/>
      <c r="I406" s="11"/>
      <c r="J406" s="11"/>
      <c r="K406" s="504"/>
      <c r="L406" s="11"/>
      <c r="M406" s="871"/>
      <c r="N406" s="11"/>
      <c r="O406" s="11"/>
      <c r="P406" s="11"/>
      <c r="Q406" s="11"/>
      <c r="R406" s="11"/>
      <c r="S406" s="11"/>
    </row>
    <row r="407" spans="1:19" x14ac:dyDescent="0.2">
      <c r="A407" s="5"/>
      <c r="B407" s="249"/>
      <c r="C407" s="13" t="s">
        <v>68</v>
      </c>
      <c r="D407" s="311">
        <f>+'R1 Opex Detail'!D412</f>
        <v>0</v>
      </c>
      <c r="E407" s="309">
        <f>+'R1 Opex Detail'!E412</f>
        <v>0</v>
      </c>
      <c r="F407" s="309">
        <f>+'R1 Opex Detail'!F412</f>
        <v>0</v>
      </c>
      <c r="G407" s="309">
        <f>+'R1 Opex Detail'!G412</f>
        <v>0</v>
      </c>
      <c r="H407" s="309">
        <f>+'R1 Opex Detail'!H412</f>
        <v>0</v>
      </c>
      <c r="I407" s="309">
        <f>+'R1 Opex Detail'!I412</f>
        <v>0</v>
      </c>
      <c r="J407" s="309">
        <f>+'R1 Opex Detail'!J412</f>
        <v>0</v>
      </c>
      <c r="K407" s="805">
        <f>+'R1 Opex Detail'!K412</f>
        <v>0</v>
      </c>
      <c r="L407" s="311">
        <f ca="1">+'R1 Opex Detail'!L412*L$1</f>
        <v>0</v>
      </c>
      <c r="M407" s="805">
        <f ca="1">+'R1 Opex Detail'!M412*M$1</f>
        <v>0</v>
      </c>
      <c r="N407" s="311">
        <f ca="1">+'R1 Opex Detail'!N412*N$1</f>
        <v>0</v>
      </c>
      <c r="O407" s="309">
        <f ca="1">+'R1 Opex Detail'!O412*O$1</f>
        <v>0</v>
      </c>
      <c r="P407" s="309">
        <f ca="1">+'R1 Opex Detail'!P412*P$1</f>
        <v>0</v>
      </c>
      <c r="Q407" s="309">
        <f ca="1">+'R1 Opex Detail'!Q412*Q$1</f>
        <v>0</v>
      </c>
      <c r="R407" s="309">
        <f ca="1">+'R1 Opex Detail'!R412*R$1</f>
        <v>0</v>
      </c>
      <c r="S407" s="309">
        <f ca="1">+'R1 Opex Detail'!S412*S$1</f>
        <v>0</v>
      </c>
    </row>
    <row r="408" spans="1:19" x14ac:dyDescent="0.2">
      <c r="A408" s="5"/>
      <c r="B408" s="249"/>
      <c r="C408" s="13" t="s">
        <v>69</v>
      </c>
      <c r="D408" s="311">
        <f>+'R1 Opex Detail'!D413</f>
        <v>0</v>
      </c>
      <c r="E408" s="309">
        <f>+'R1 Opex Detail'!E413</f>
        <v>0</v>
      </c>
      <c r="F408" s="309">
        <f>+'R1 Opex Detail'!F413</f>
        <v>0</v>
      </c>
      <c r="G408" s="309">
        <f>+'R1 Opex Detail'!G413</f>
        <v>0</v>
      </c>
      <c r="H408" s="309">
        <f>+'R1 Opex Detail'!H413</f>
        <v>0</v>
      </c>
      <c r="I408" s="309">
        <f>+'R1 Opex Detail'!I413</f>
        <v>0</v>
      </c>
      <c r="J408" s="309">
        <f>+'R1 Opex Detail'!J413</f>
        <v>0</v>
      </c>
      <c r="K408" s="805">
        <f>+'R1 Opex Detail'!K413</f>
        <v>0</v>
      </c>
      <c r="L408" s="311">
        <f ca="1">+'R1 Opex Detail'!L413*L$1</f>
        <v>0</v>
      </c>
      <c r="M408" s="805">
        <f ca="1">+'R1 Opex Detail'!M413*M$1</f>
        <v>0</v>
      </c>
      <c r="N408" s="311">
        <f ca="1">+'R1 Opex Detail'!N413*N$1</f>
        <v>0</v>
      </c>
      <c r="O408" s="309">
        <f ca="1">+'R1 Opex Detail'!O413*O$1</f>
        <v>0</v>
      </c>
      <c r="P408" s="309">
        <f ca="1">+'R1 Opex Detail'!P413*P$1</f>
        <v>0</v>
      </c>
      <c r="Q408" s="309">
        <f ca="1">+'R1 Opex Detail'!Q413*Q$1</f>
        <v>0</v>
      </c>
      <c r="R408" s="309">
        <f ca="1">+'R1 Opex Detail'!R413*R$1</f>
        <v>0</v>
      </c>
      <c r="S408" s="309">
        <f ca="1">+'R1 Opex Detail'!S413*S$1</f>
        <v>0</v>
      </c>
    </row>
    <row r="409" spans="1:19" s="736" customFormat="1" x14ac:dyDescent="0.2">
      <c r="A409" s="5"/>
      <c r="B409" s="249"/>
      <c r="C409" s="13" t="s">
        <v>546</v>
      </c>
      <c r="D409" s="311">
        <f>+'R1 Opex Detail'!D414</f>
        <v>0</v>
      </c>
      <c r="E409" s="309">
        <f>+'R1 Opex Detail'!E414</f>
        <v>0</v>
      </c>
      <c r="F409" s="309">
        <f>+'R1 Opex Detail'!F414</f>
        <v>0</v>
      </c>
      <c r="G409" s="309">
        <f>+'R1 Opex Detail'!G414</f>
        <v>0</v>
      </c>
      <c r="H409" s="309">
        <f>+'R1 Opex Detail'!H414</f>
        <v>0</v>
      </c>
      <c r="I409" s="309">
        <f>+'R1 Opex Detail'!I414</f>
        <v>0</v>
      </c>
      <c r="J409" s="309">
        <f>+'R1 Opex Detail'!J414</f>
        <v>0</v>
      </c>
      <c r="K409" s="805">
        <f>+'R1 Opex Detail'!K414</f>
        <v>0</v>
      </c>
      <c r="L409" s="311">
        <f ca="1">+'R1 Opex Detail'!L414*L$1</f>
        <v>0</v>
      </c>
      <c r="M409" s="805">
        <f ca="1">+'R1 Opex Detail'!M414*M$1</f>
        <v>0</v>
      </c>
      <c r="N409" s="311">
        <f ca="1">+'R1 Opex Detail'!N414*N$1</f>
        <v>0</v>
      </c>
      <c r="O409" s="309">
        <f ca="1">+'R1 Opex Detail'!O414*O$1</f>
        <v>0</v>
      </c>
      <c r="P409" s="309">
        <f ca="1">+'R1 Opex Detail'!P414*P$1</f>
        <v>0</v>
      </c>
      <c r="Q409" s="309">
        <f ca="1">+'R1 Opex Detail'!Q414*Q$1</f>
        <v>0</v>
      </c>
      <c r="R409" s="309">
        <f ca="1">+'R1 Opex Detail'!R414*R$1</f>
        <v>0</v>
      </c>
      <c r="S409" s="309">
        <f ca="1">+'R1 Opex Detail'!S414*S$1</f>
        <v>0</v>
      </c>
    </row>
    <row r="410" spans="1:19" x14ac:dyDescent="0.2">
      <c r="A410" s="5"/>
      <c r="B410" s="249"/>
      <c r="C410" s="13" t="s">
        <v>547</v>
      </c>
      <c r="D410" s="311">
        <f>+'R1 Opex Detail'!D415</f>
        <v>0</v>
      </c>
      <c r="E410" s="309">
        <f>+'R1 Opex Detail'!E415</f>
        <v>0</v>
      </c>
      <c r="F410" s="309">
        <f>+'R1 Opex Detail'!F415</f>
        <v>0</v>
      </c>
      <c r="G410" s="309">
        <f>+'R1 Opex Detail'!G415</f>
        <v>0</v>
      </c>
      <c r="H410" s="309">
        <f>+'R1 Opex Detail'!H415</f>
        <v>0</v>
      </c>
      <c r="I410" s="309">
        <f>+'R1 Opex Detail'!I415</f>
        <v>0</v>
      </c>
      <c r="J410" s="309">
        <f>+'R1 Opex Detail'!J415</f>
        <v>0</v>
      </c>
      <c r="K410" s="805">
        <f>+'R1 Opex Detail'!K415</f>
        <v>0</v>
      </c>
      <c r="L410" s="311">
        <f ca="1">+'R1 Opex Detail'!L415*L$1</f>
        <v>0</v>
      </c>
      <c r="M410" s="805">
        <f ca="1">+'R1 Opex Detail'!M415*M$1</f>
        <v>0</v>
      </c>
      <c r="N410" s="311">
        <f ca="1">+'R1 Opex Detail'!N415*N$1</f>
        <v>0</v>
      </c>
      <c r="O410" s="309">
        <f ca="1">+'R1 Opex Detail'!O415*O$1</f>
        <v>0</v>
      </c>
      <c r="P410" s="309">
        <f ca="1">+'R1 Opex Detail'!P415*P$1</f>
        <v>0</v>
      </c>
      <c r="Q410" s="309">
        <f ca="1">+'R1 Opex Detail'!Q415*Q$1</f>
        <v>0</v>
      </c>
      <c r="R410" s="309">
        <f ca="1">+'R1 Opex Detail'!R415*R$1</f>
        <v>0</v>
      </c>
      <c r="S410" s="309">
        <f ca="1">+'R1 Opex Detail'!S415*S$1</f>
        <v>0</v>
      </c>
    </row>
    <row r="411" spans="1:19" s="736" customFormat="1" x14ac:dyDescent="0.2">
      <c r="A411" s="5"/>
      <c r="B411" s="249"/>
      <c r="C411" s="13" t="s">
        <v>498</v>
      </c>
      <c r="D411" s="311">
        <f>+'R1 Opex Detail'!D416</f>
        <v>0</v>
      </c>
      <c r="E411" s="309">
        <f>+'R1 Opex Detail'!E416</f>
        <v>0</v>
      </c>
      <c r="F411" s="309">
        <f>+'R1 Opex Detail'!F416</f>
        <v>0</v>
      </c>
      <c r="G411" s="309">
        <f>+'R1 Opex Detail'!G416</f>
        <v>0</v>
      </c>
      <c r="H411" s="309">
        <f>+'R1 Opex Detail'!H416</f>
        <v>0</v>
      </c>
      <c r="I411" s="309">
        <f>+'R1 Opex Detail'!I416</f>
        <v>0</v>
      </c>
      <c r="J411" s="309">
        <f>+'R1 Opex Detail'!J416</f>
        <v>0</v>
      </c>
      <c r="K411" s="805">
        <f>+'R1 Opex Detail'!K416</f>
        <v>0</v>
      </c>
      <c r="L411" s="311">
        <f ca="1">+'R1 Opex Detail'!L416*L$1</f>
        <v>0</v>
      </c>
      <c r="M411" s="805">
        <f ca="1">+'R1 Opex Detail'!M416*M$1</f>
        <v>0</v>
      </c>
      <c r="N411" s="311">
        <f ca="1">+'R1 Opex Detail'!N416*N$1</f>
        <v>0</v>
      </c>
      <c r="O411" s="309">
        <f ca="1">+'R1 Opex Detail'!O416*O$1</f>
        <v>0</v>
      </c>
      <c r="P411" s="309">
        <f ca="1">+'R1 Opex Detail'!P416*P$1</f>
        <v>0</v>
      </c>
      <c r="Q411" s="309">
        <f ca="1">+'R1 Opex Detail'!Q416*Q$1</f>
        <v>0</v>
      </c>
      <c r="R411" s="309">
        <f ca="1">+'R1 Opex Detail'!R416*R$1</f>
        <v>0</v>
      </c>
      <c r="S411" s="309">
        <f ca="1">+'R1 Opex Detail'!S416*S$1</f>
        <v>0</v>
      </c>
    </row>
    <row r="412" spans="1:19" x14ac:dyDescent="0.2">
      <c r="A412" s="5"/>
      <c r="B412" s="249"/>
      <c r="C412" s="13" t="s">
        <v>70</v>
      </c>
      <c r="D412" s="311">
        <f>+'R1 Opex Detail'!D417</f>
        <v>0</v>
      </c>
      <c r="E412" s="309">
        <f>+'R1 Opex Detail'!E417</f>
        <v>0</v>
      </c>
      <c r="F412" s="309">
        <f>+'R1 Opex Detail'!F417</f>
        <v>0</v>
      </c>
      <c r="G412" s="309">
        <f>+'R1 Opex Detail'!G417</f>
        <v>0</v>
      </c>
      <c r="H412" s="309">
        <f>+'R1 Opex Detail'!H417</f>
        <v>0</v>
      </c>
      <c r="I412" s="309">
        <f>+'R1 Opex Detail'!I417</f>
        <v>0</v>
      </c>
      <c r="J412" s="309">
        <f>+'R1 Opex Detail'!J417</f>
        <v>0</v>
      </c>
      <c r="K412" s="805">
        <f>+'R1 Opex Detail'!K417</f>
        <v>0</v>
      </c>
      <c r="L412" s="311">
        <f ca="1">+'R1 Opex Detail'!L417*L$1</f>
        <v>0</v>
      </c>
      <c r="M412" s="805">
        <f ca="1">+'R1 Opex Detail'!M417*M$1</f>
        <v>0.38101341003172357</v>
      </c>
      <c r="N412" s="311">
        <f ca="1">+'R1 Opex Detail'!N417*N$1</f>
        <v>0.38101341003172357</v>
      </c>
      <c r="O412" s="309">
        <f ca="1">+'R1 Opex Detail'!O417*O$1</f>
        <v>0.38611228087290045</v>
      </c>
      <c r="P412" s="309">
        <f ca="1">+'R1 Opex Detail'!P417*P$1</f>
        <v>0.39143691697185917</v>
      </c>
      <c r="Q412" s="309">
        <f ca="1">+'R1 Opex Detail'!Q417*Q$1</f>
        <v>0.396622504740691</v>
      </c>
      <c r="R412" s="309">
        <f ca="1">+'R1 Opex Detail'!R417*R$1</f>
        <v>0.40156560544436104</v>
      </c>
      <c r="S412" s="309">
        <f ca="1">+'R1 Opex Detail'!S417*S$1</f>
        <v>0.40623358497910755</v>
      </c>
    </row>
    <row r="413" spans="1:19" x14ac:dyDescent="0.2">
      <c r="A413" s="5"/>
      <c r="B413" s="249"/>
      <c r="C413" s="12" t="s">
        <v>75</v>
      </c>
      <c r="D413" s="312">
        <f t="shared" ref="D413:S413" si="123">SUBTOTAL(9,D407:D412)</f>
        <v>0</v>
      </c>
      <c r="E413" s="310">
        <f t="shared" si="123"/>
        <v>0</v>
      </c>
      <c r="F413" s="310">
        <f t="shared" si="123"/>
        <v>0</v>
      </c>
      <c r="G413" s="310">
        <f t="shared" si="123"/>
        <v>0</v>
      </c>
      <c r="H413" s="310">
        <f t="shared" si="123"/>
        <v>0</v>
      </c>
      <c r="I413" s="310">
        <f t="shared" si="123"/>
        <v>0</v>
      </c>
      <c r="J413" s="310">
        <f t="shared" si="123"/>
        <v>0</v>
      </c>
      <c r="K413" s="510">
        <f t="shared" si="123"/>
        <v>0</v>
      </c>
      <c r="L413" s="312">
        <f t="shared" ref="L413" ca="1" si="124">SUBTOTAL(9,L407:L412)</f>
        <v>0</v>
      </c>
      <c r="M413" s="510">
        <f t="shared" ca="1" si="123"/>
        <v>0.38101341003172357</v>
      </c>
      <c r="N413" s="312">
        <f t="shared" ca="1" si="123"/>
        <v>0.38101341003172357</v>
      </c>
      <c r="O413" s="310">
        <f t="shared" ca="1" si="123"/>
        <v>0.38611228087290045</v>
      </c>
      <c r="P413" s="310">
        <f t="shared" ca="1" si="123"/>
        <v>0.39143691697185917</v>
      </c>
      <c r="Q413" s="310">
        <f t="shared" ca="1" si="123"/>
        <v>0.396622504740691</v>
      </c>
      <c r="R413" s="310">
        <f t="shared" ca="1" si="123"/>
        <v>0.40156560544436104</v>
      </c>
      <c r="S413" s="310">
        <f t="shared" ca="1" si="123"/>
        <v>0.40623358497910755</v>
      </c>
    </row>
    <row r="414" spans="1:19" x14ac:dyDescent="0.2">
      <c r="A414" s="5"/>
      <c r="B414" s="249"/>
      <c r="C414" s="12"/>
      <c r="D414" s="262"/>
      <c r="E414" s="262"/>
      <c r="F414" s="262"/>
      <c r="G414" s="262"/>
      <c r="H414" s="262"/>
      <c r="I414" s="262"/>
      <c r="J414" s="262"/>
      <c r="K414" s="806"/>
      <c r="L414" s="262"/>
      <c r="M414" s="870"/>
      <c r="N414" s="262"/>
      <c r="O414" s="262"/>
      <c r="P414" s="262"/>
      <c r="Q414" s="262"/>
      <c r="R414" s="262"/>
      <c r="S414" s="262"/>
    </row>
    <row r="415" spans="1:19" x14ac:dyDescent="0.2">
      <c r="A415" s="5"/>
      <c r="B415" s="249" t="str">
        <f ca="1">+'I-4 History'!B408</f>
        <v>A-21</v>
      </c>
      <c r="C415" s="14" t="str">
        <f ca="1">+'I-4 History'!C408</f>
        <v>Communications</v>
      </c>
      <c r="D415" s="11"/>
      <c r="E415" s="11"/>
      <c r="F415" s="11"/>
      <c r="G415" s="11"/>
      <c r="H415" s="11"/>
      <c r="I415" s="11"/>
      <c r="J415" s="11"/>
      <c r="K415" s="504"/>
      <c r="L415" s="11"/>
      <c r="M415" s="871"/>
      <c r="N415" s="11"/>
      <c r="O415" s="11"/>
      <c r="P415" s="11"/>
      <c r="Q415" s="11"/>
      <c r="R415" s="11"/>
      <c r="S415" s="11"/>
    </row>
    <row r="416" spans="1:19" x14ac:dyDescent="0.2">
      <c r="B416" s="249"/>
      <c r="C416" s="13" t="s">
        <v>68</v>
      </c>
      <c r="D416" s="311">
        <f>+'R1 Opex Detail'!D421</f>
        <v>0</v>
      </c>
      <c r="E416" s="309">
        <f>+'R1 Opex Detail'!E421</f>
        <v>0</v>
      </c>
      <c r="F416" s="309">
        <f>+'R1 Opex Detail'!F421</f>
        <v>0</v>
      </c>
      <c r="G416" s="309">
        <f>+'R1 Opex Detail'!G421</f>
        <v>0</v>
      </c>
      <c r="H416" s="309">
        <f>+'R1 Opex Detail'!H421</f>
        <v>0</v>
      </c>
      <c r="I416" s="309">
        <f>+'R1 Opex Detail'!I421</f>
        <v>0</v>
      </c>
      <c r="J416" s="309">
        <f>+'R1 Opex Detail'!J421</f>
        <v>0</v>
      </c>
      <c r="K416" s="805">
        <f>+'R1 Opex Detail'!K421</f>
        <v>0</v>
      </c>
      <c r="L416" s="311">
        <f ca="1">+'R1 Opex Detail'!L421*L$1</f>
        <v>0</v>
      </c>
      <c r="M416" s="805">
        <f ca="1">+'R1 Opex Detail'!M421*M$1</f>
        <v>0</v>
      </c>
      <c r="N416" s="311">
        <f ca="1">+'R1 Opex Detail'!N421*N$1</f>
        <v>0</v>
      </c>
      <c r="O416" s="309">
        <f ca="1">+'R1 Opex Detail'!O421*O$1</f>
        <v>0</v>
      </c>
      <c r="P416" s="309">
        <f ca="1">+'R1 Opex Detail'!P421*P$1</f>
        <v>0</v>
      </c>
      <c r="Q416" s="309">
        <f ca="1">+'R1 Opex Detail'!Q421*Q$1</f>
        <v>0</v>
      </c>
      <c r="R416" s="309">
        <f ca="1">+'R1 Opex Detail'!R421*R$1</f>
        <v>0</v>
      </c>
      <c r="S416" s="309">
        <f ca="1">+'R1 Opex Detail'!S421*S$1</f>
        <v>0</v>
      </c>
    </row>
    <row r="417" spans="1:19" x14ac:dyDescent="0.2">
      <c r="B417" s="249"/>
      <c r="C417" s="13" t="s">
        <v>69</v>
      </c>
      <c r="D417" s="311">
        <f>+'R1 Opex Detail'!D422</f>
        <v>0</v>
      </c>
      <c r="E417" s="309">
        <f>+'R1 Opex Detail'!E422</f>
        <v>0</v>
      </c>
      <c r="F417" s="309">
        <f>+'R1 Opex Detail'!F422</f>
        <v>0</v>
      </c>
      <c r="G417" s="309">
        <f>+'R1 Opex Detail'!G422</f>
        <v>0</v>
      </c>
      <c r="H417" s="309">
        <f>+'R1 Opex Detail'!H422</f>
        <v>0</v>
      </c>
      <c r="I417" s="309">
        <f>+'R1 Opex Detail'!I422</f>
        <v>0</v>
      </c>
      <c r="J417" s="309">
        <f>+'R1 Opex Detail'!J422</f>
        <v>0</v>
      </c>
      <c r="K417" s="805">
        <f>+'R1 Opex Detail'!K422</f>
        <v>0</v>
      </c>
      <c r="L417" s="311">
        <f ca="1">+'R1 Opex Detail'!L422*L$1</f>
        <v>0</v>
      </c>
      <c r="M417" s="805">
        <f ca="1">+'R1 Opex Detail'!M422*M$1</f>
        <v>0</v>
      </c>
      <c r="N417" s="311">
        <f ca="1">+'R1 Opex Detail'!N422*N$1</f>
        <v>0</v>
      </c>
      <c r="O417" s="309">
        <f ca="1">+'R1 Opex Detail'!O422*O$1</f>
        <v>0</v>
      </c>
      <c r="P417" s="309">
        <f ca="1">+'R1 Opex Detail'!P422*P$1</f>
        <v>0</v>
      </c>
      <c r="Q417" s="309">
        <f ca="1">+'R1 Opex Detail'!Q422*Q$1</f>
        <v>0</v>
      </c>
      <c r="R417" s="309">
        <f ca="1">+'R1 Opex Detail'!R422*R$1</f>
        <v>0</v>
      </c>
      <c r="S417" s="309">
        <f ca="1">+'R1 Opex Detail'!S422*S$1</f>
        <v>0</v>
      </c>
    </row>
    <row r="418" spans="1:19" s="736" customFormat="1" x14ac:dyDescent="0.2">
      <c r="B418" s="249"/>
      <c r="C418" s="13" t="s">
        <v>546</v>
      </c>
      <c r="D418" s="311">
        <f>+'R1 Opex Detail'!D423</f>
        <v>0</v>
      </c>
      <c r="E418" s="309">
        <f>+'R1 Opex Detail'!E423</f>
        <v>0</v>
      </c>
      <c r="F418" s="309">
        <f>+'R1 Opex Detail'!F423</f>
        <v>0</v>
      </c>
      <c r="G418" s="309">
        <f>+'R1 Opex Detail'!G423</f>
        <v>0</v>
      </c>
      <c r="H418" s="309">
        <f>+'R1 Opex Detail'!H423</f>
        <v>0</v>
      </c>
      <c r="I418" s="309">
        <f>+'R1 Opex Detail'!I423</f>
        <v>0</v>
      </c>
      <c r="J418" s="309">
        <f>+'R1 Opex Detail'!J423</f>
        <v>0</v>
      </c>
      <c r="K418" s="805">
        <f>+'R1 Opex Detail'!K423</f>
        <v>0</v>
      </c>
      <c r="L418" s="311">
        <f ca="1">+'R1 Opex Detail'!L423*L$1</f>
        <v>0</v>
      </c>
      <c r="M418" s="805">
        <f ca="1">+'R1 Opex Detail'!M423*M$1</f>
        <v>0</v>
      </c>
      <c r="N418" s="311">
        <f ca="1">+'R1 Opex Detail'!N423*N$1</f>
        <v>0</v>
      </c>
      <c r="O418" s="309">
        <f ca="1">+'R1 Opex Detail'!O423*O$1</f>
        <v>0</v>
      </c>
      <c r="P418" s="309">
        <f ca="1">+'R1 Opex Detail'!P423*P$1</f>
        <v>0</v>
      </c>
      <c r="Q418" s="309">
        <f ca="1">+'R1 Opex Detail'!Q423*Q$1</f>
        <v>0</v>
      </c>
      <c r="R418" s="309">
        <f ca="1">+'R1 Opex Detail'!R423*R$1</f>
        <v>0</v>
      </c>
      <c r="S418" s="309">
        <f ca="1">+'R1 Opex Detail'!S423*S$1</f>
        <v>0</v>
      </c>
    </row>
    <row r="419" spans="1:19" x14ac:dyDescent="0.2">
      <c r="B419" s="249"/>
      <c r="C419" s="13" t="s">
        <v>547</v>
      </c>
      <c r="D419" s="311">
        <f>+'R1 Opex Detail'!D424</f>
        <v>0</v>
      </c>
      <c r="E419" s="309">
        <f>+'R1 Opex Detail'!E424</f>
        <v>0</v>
      </c>
      <c r="F419" s="309">
        <f>+'R1 Opex Detail'!F424</f>
        <v>0</v>
      </c>
      <c r="G419" s="309">
        <f>+'R1 Opex Detail'!G424</f>
        <v>0</v>
      </c>
      <c r="H419" s="309">
        <f>+'R1 Opex Detail'!H424</f>
        <v>0</v>
      </c>
      <c r="I419" s="309">
        <f>+'R1 Opex Detail'!I424</f>
        <v>0</v>
      </c>
      <c r="J419" s="309">
        <f>+'R1 Opex Detail'!J424</f>
        <v>0</v>
      </c>
      <c r="K419" s="805">
        <f>+'R1 Opex Detail'!K424</f>
        <v>0</v>
      </c>
      <c r="L419" s="311">
        <f ca="1">+'R1 Opex Detail'!L424*L$1</f>
        <v>0</v>
      </c>
      <c r="M419" s="805">
        <f ca="1">+'R1 Opex Detail'!M424*M$1</f>
        <v>0</v>
      </c>
      <c r="N419" s="311">
        <f ca="1">+'R1 Opex Detail'!N424*N$1</f>
        <v>0</v>
      </c>
      <c r="O419" s="309">
        <f ca="1">+'R1 Opex Detail'!O424*O$1</f>
        <v>0</v>
      </c>
      <c r="P419" s="309">
        <f ca="1">+'R1 Opex Detail'!P424*P$1</f>
        <v>0</v>
      </c>
      <c r="Q419" s="309">
        <f ca="1">+'R1 Opex Detail'!Q424*Q$1</f>
        <v>0</v>
      </c>
      <c r="R419" s="309">
        <f ca="1">+'R1 Opex Detail'!R424*R$1</f>
        <v>0</v>
      </c>
      <c r="S419" s="309">
        <f ca="1">+'R1 Opex Detail'!S424*S$1</f>
        <v>0</v>
      </c>
    </row>
    <row r="420" spans="1:19" s="736" customFormat="1" x14ac:dyDescent="0.2">
      <c r="B420" s="249"/>
      <c r="C420" s="13" t="s">
        <v>498</v>
      </c>
      <c r="D420" s="311">
        <f>+'R1 Opex Detail'!D425</f>
        <v>0</v>
      </c>
      <c r="E420" s="309">
        <f>+'R1 Opex Detail'!E425</f>
        <v>0</v>
      </c>
      <c r="F420" s="309">
        <f>+'R1 Opex Detail'!F425</f>
        <v>0</v>
      </c>
      <c r="G420" s="309">
        <f>+'R1 Opex Detail'!G425</f>
        <v>0</v>
      </c>
      <c r="H420" s="309">
        <f>+'R1 Opex Detail'!H425</f>
        <v>0</v>
      </c>
      <c r="I420" s="309">
        <f>+'R1 Opex Detail'!I425</f>
        <v>0</v>
      </c>
      <c r="J420" s="309">
        <f>+'R1 Opex Detail'!J425</f>
        <v>0</v>
      </c>
      <c r="K420" s="805">
        <f>+'R1 Opex Detail'!K425</f>
        <v>0</v>
      </c>
      <c r="L420" s="311">
        <f ca="1">+'R1 Opex Detail'!L425*L$1</f>
        <v>0</v>
      </c>
      <c r="M420" s="805">
        <f ca="1">+'R1 Opex Detail'!M425*M$1</f>
        <v>0</v>
      </c>
      <c r="N420" s="311">
        <f ca="1">+'R1 Opex Detail'!N425*N$1</f>
        <v>0</v>
      </c>
      <c r="O420" s="309">
        <f ca="1">+'R1 Opex Detail'!O425*O$1</f>
        <v>0</v>
      </c>
      <c r="P420" s="309">
        <f ca="1">+'R1 Opex Detail'!P425*P$1</f>
        <v>0</v>
      </c>
      <c r="Q420" s="309">
        <f ca="1">+'R1 Opex Detail'!Q425*Q$1</f>
        <v>0</v>
      </c>
      <c r="R420" s="309">
        <f ca="1">+'R1 Opex Detail'!R425*R$1</f>
        <v>0</v>
      </c>
      <c r="S420" s="309">
        <f ca="1">+'R1 Opex Detail'!S425*S$1</f>
        <v>0</v>
      </c>
    </row>
    <row r="421" spans="1:19" x14ac:dyDescent="0.2">
      <c r="B421" s="249"/>
      <c r="C421" s="13" t="s">
        <v>70</v>
      </c>
      <c r="D421" s="311">
        <f>+'R1 Opex Detail'!D426</f>
        <v>0</v>
      </c>
      <c r="E421" s="309">
        <f>+'R1 Opex Detail'!E426</f>
        <v>0</v>
      </c>
      <c r="F421" s="309">
        <f>+'R1 Opex Detail'!F426</f>
        <v>0</v>
      </c>
      <c r="G421" s="309">
        <f>+'R1 Opex Detail'!G426</f>
        <v>0</v>
      </c>
      <c r="H421" s="309">
        <f>+'R1 Opex Detail'!H426</f>
        <v>0</v>
      </c>
      <c r="I421" s="309">
        <f>+'R1 Opex Detail'!I426</f>
        <v>0</v>
      </c>
      <c r="J421" s="309">
        <f>+'R1 Opex Detail'!J426</f>
        <v>0</v>
      </c>
      <c r="K421" s="805">
        <f>+'R1 Opex Detail'!K426</f>
        <v>0</v>
      </c>
      <c r="L421" s="311">
        <f ca="1">+'R1 Opex Detail'!L426*L$1</f>
        <v>0</v>
      </c>
      <c r="M421" s="805">
        <f ca="1">+'R1 Opex Detail'!M426*M$1</f>
        <v>2.2398035714350066</v>
      </c>
      <c r="N421" s="311">
        <f ca="1">+'R1 Opex Detail'!N426*N$1</f>
        <v>2.2398035714350066</v>
      </c>
      <c r="O421" s="309">
        <f ca="1">+'R1 Opex Detail'!O426*O$1</f>
        <v>2.2697775010124537</v>
      </c>
      <c r="P421" s="309">
        <f ca="1">+'R1 Opex Detail'!P426*P$1</f>
        <v>2.3010786012809361</v>
      </c>
      <c r="Q421" s="309">
        <f ca="1">+'R1 Opex Detail'!Q426*Q$1</f>
        <v>2.3315623000138812</v>
      </c>
      <c r="R421" s="309">
        <f ca="1">+'R1 Opex Detail'!R426*R$1</f>
        <v>2.3606205281983472</v>
      </c>
      <c r="S421" s="309">
        <f ca="1">+'R1 Opex Detail'!S426*S$1</f>
        <v>2.3880614448643516</v>
      </c>
    </row>
    <row r="422" spans="1:19" x14ac:dyDescent="0.2">
      <c r="B422" s="249"/>
      <c r="C422" s="12" t="s">
        <v>75</v>
      </c>
      <c r="D422" s="312">
        <f t="shared" ref="D422:S422" si="125">SUBTOTAL(9,D416:D421)</f>
        <v>0</v>
      </c>
      <c r="E422" s="310">
        <f t="shared" si="125"/>
        <v>0</v>
      </c>
      <c r="F422" s="310">
        <f t="shared" si="125"/>
        <v>0</v>
      </c>
      <c r="G422" s="310">
        <f t="shared" si="125"/>
        <v>0</v>
      </c>
      <c r="H422" s="310">
        <f t="shared" si="125"/>
        <v>0</v>
      </c>
      <c r="I422" s="310">
        <f t="shared" si="125"/>
        <v>0</v>
      </c>
      <c r="J422" s="310">
        <f t="shared" si="125"/>
        <v>0</v>
      </c>
      <c r="K422" s="510">
        <f t="shared" si="125"/>
        <v>0</v>
      </c>
      <c r="L422" s="312">
        <f t="shared" ref="L422" ca="1" si="126">SUBTOTAL(9,L416:L421)</f>
        <v>0</v>
      </c>
      <c r="M422" s="510">
        <f t="shared" ca="1" si="125"/>
        <v>2.2398035714350066</v>
      </c>
      <c r="N422" s="312">
        <f t="shared" ca="1" si="125"/>
        <v>2.2398035714350066</v>
      </c>
      <c r="O422" s="310">
        <f t="shared" ca="1" si="125"/>
        <v>2.2697775010124537</v>
      </c>
      <c r="P422" s="310">
        <f t="shared" ca="1" si="125"/>
        <v>2.3010786012809361</v>
      </c>
      <c r="Q422" s="310">
        <f t="shared" ca="1" si="125"/>
        <v>2.3315623000138812</v>
      </c>
      <c r="R422" s="310">
        <f t="shared" ca="1" si="125"/>
        <v>2.3606205281983472</v>
      </c>
      <c r="S422" s="310">
        <f t="shared" ca="1" si="125"/>
        <v>2.3880614448643516</v>
      </c>
    </row>
    <row r="423" spans="1:19" x14ac:dyDescent="0.2">
      <c r="B423" s="249"/>
      <c r="C423" s="15"/>
      <c r="D423" s="262"/>
      <c r="E423" s="262"/>
      <c r="F423" s="262"/>
      <c r="G423" s="262"/>
      <c r="H423" s="262"/>
      <c r="I423" s="262"/>
      <c r="J423" s="262"/>
      <c r="K423" s="806"/>
      <c r="L423" s="262"/>
      <c r="M423" s="870"/>
      <c r="N423" s="262"/>
      <c r="O423" s="262"/>
      <c r="P423" s="262"/>
      <c r="Q423" s="262"/>
      <c r="R423" s="262"/>
      <c r="S423" s="262"/>
    </row>
    <row r="424" spans="1:19" s="896" customFormat="1" ht="17.25" customHeight="1" thickBot="1" x14ac:dyDescent="0.25">
      <c r="A424" s="5"/>
      <c r="B424" s="250"/>
      <c r="C424" s="268" t="str">
        <f>CONCATENATE("Total ",+C388)</f>
        <v>Total Corporate Strategy</v>
      </c>
      <c r="D424" s="313">
        <f t="shared" ref="D424:L424" si="127">SUBTOTAL(9,D389:D423)</f>
        <v>0</v>
      </c>
      <c r="E424" s="313">
        <f t="shared" si="127"/>
        <v>0</v>
      </c>
      <c r="F424" s="313">
        <f t="shared" si="127"/>
        <v>0</v>
      </c>
      <c r="G424" s="313">
        <f t="shared" si="127"/>
        <v>0</v>
      </c>
      <c r="H424" s="313">
        <f t="shared" si="127"/>
        <v>0</v>
      </c>
      <c r="I424" s="313">
        <f t="shared" si="127"/>
        <v>0</v>
      </c>
      <c r="J424" s="313">
        <f t="shared" si="127"/>
        <v>0</v>
      </c>
      <c r="K424" s="313">
        <f t="shared" si="127"/>
        <v>0</v>
      </c>
      <c r="L424" s="313">
        <f t="shared" ca="1" si="127"/>
        <v>0</v>
      </c>
      <c r="M424" s="313">
        <f ca="1">SUBTOTAL(9,M389:M423)</f>
        <v>7.3224098763715695</v>
      </c>
      <c r="N424" s="313">
        <f t="shared" ref="N424:S424" ca="1" si="128">SUBTOTAL(9,N389:N423)</f>
        <v>7.3224098763715695</v>
      </c>
      <c r="O424" s="313">
        <f t="shared" ca="1" si="128"/>
        <v>7.4204012363152216</v>
      </c>
      <c r="P424" s="313">
        <f t="shared" ca="1" si="128"/>
        <v>7.5227314087777941</v>
      </c>
      <c r="Q424" s="313">
        <f t="shared" ca="1" si="128"/>
        <v>7.62238931606805</v>
      </c>
      <c r="R424" s="313">
        <f t="shared" ca="1" si="128"/>
        <v>7.7173870470125836</v>
      </c>
      <c r="S424" s="313">
        <f t="shared" ca="1" si="128"/>
        <v>7.8070974313402175</v>
      </c>
    </row>
    <row r="425" spans="1:19" s="896" customFormat="1" ht="18" x14ac:dyDescent="0.2">
      <c r="B425" s="251"/>
      <c r="C425" s="254" t="str">
        <f>'I-3 Allocated'!A26</f>
        <v>People and Culture</v>
      </c>
      <c r="D425" s="265"/>
      <c r="E425" s="265"/>
      <c r="F425" s="265"/>
      <c r="G425" s="265"/>
      <c r="H425" s="265"/>
      <c r="I425" s="265"/>
      <c r="J425" s="265"/>
      <c r="K425" s="812"/>
      <c r="L425" s="265"/>
      <c r="M425" s="877"/>
      <c r="N425" s="265"/>
      <c r="O425" s="265"/>
      <c r="P425" s="265"/>
      <c r="Q425" s="265"/>
      <c r="R425" s="265"/>
      <c r="S425" s="265"/>
    </row>
    <row r="426" spans="1:19" x14ac:dyDescent="0.2">
      <c r="A426" s="5"/>
      <c r="B426" s="249" t="str">
        <f ca="1">+'I-4 History'!B417</f>
        <v>A-22</v>
      </c>
      <c r="C426" s="14" t="str">
        <f ca="1">+'I-4 History'!C417</f>
        <v>General Manager - People and Culture</v>
      </c>
      <c r="D426" s="311"/>
      <c r="E426" s="309"/>
      <c r="F426" s="309"/>
      <c r="G426" s="309"/>
      <c r="H426" s="309"/>
      <c r="I426" s="309"/>
      <c r="J426" s="309"/>
      <c r="K426" s="805"/>
      <c r="L426" s="11"/>
      <c r="M426" s="871"/>
      <c r="N426" s="11"/>
      <c r="O426" s="11"/>
      <c r="P426" s="11"/>
      <c r="Q426" s="11"/>
      <c r="R426" s="11"/>
      <c r="S426" s="11"/>
    </row>
    <row r="427" spans="1:19" x14ac:dyDescent="0.2">
      <c r="A427" s="5"/>
      <c r="B427" s="249"/>
      <c r="C427" s="13" t="s">
        <v>68</v>
      </c>
      <c r="D427" s="311">
        <f>+'R1 Opex Detail'!D432</f>
        <v>0</v>
      </c>
      <c r="E427" s="309">
        <f>+'R1 Opex Detail'!E432</f>
        <v>0</v>
      </c>
      <c r="F427" s="309">
        <f>+'R1 Opex Detail'!F432</f>
        <v>0</v>
      </c>
      <c r="G427" s="309">
        <f>+'R1 Opex Detail'!G432</f>
        <v>0</v>
      </c>
      <c r="H427" s="309">
        <f>+'R1 Opex Detail'!H432</f>
        <v>0</v>
      </c>
      <c r="I427" s="309">
        <f>+'R1 Opex Detail'!I432</f>
        <v>0</v>
      </c>
      <c r="J427" s="309">
        <f>+'R1 Opex Detail'!J432</f>
        <v>0</v>
      </c>
      <c r="K427" s="805">
        <f>+'R1 Opex Detail'!K432</f>
        <v>0</v>
      </c>
      <c r="L427" s="311">
        <f ca="1">+'R1 Opex Detail'!L432*L$1</f>
        <v>0</v>
      </c>
      <c r="M427" s="805">
        <f ca="1">+'R1 Opex Detail'!M432*M$1</f>
        <v>0</v>
      </c>
      <c r="N427" s="311">
        <f ca="1">+'R1 Opex Detail'!N432*N$1</f>
        <v>0</v>
      </c>
      <c r="O427" s="309">
        <f ca="1">+'R1 Opex Detail'!O432*O$1</f>
        <v>0</v>
      </c>
      <c r="P427" s="309">
        <f ca="1">+'R1 Opex Detail'!P432*P$1</f>
        <v>0</v>
      </c>
      <c r="Q427" s="309">
        <f ca="1">+'R1 Opex Detail'!Q432*Q$1</f>
        <v>0</v>
      </c>
      <c r="R427" s="309">
        <f ca="1">+'R1 Opex Detail'!R432*R$1</f>
        <v>0</v>
      </c>
      <c r="S427" s="309">
        <f ca="1">+'R1 Opex Detail'!S432*S$1</f>
        <v>0</v>
      </c>
    </row>
    <row r="428" spans="1:19" x14ac:dyDescent="0.2">
      <c r="A428" s="5"/>
      <c r="B428" s="249"/>
      <c r="C428" s="13" t="s">
        <v>69</v>
      </c>
      <c r="D428" s="311">
        <f>+'R1 Opex Detail'!D433</f>
        <v>0</v>
      </c>
      <c r="E428" s="309">
        <f>+'R1 Opex Detail'!E433</f>
        <v>0</v>
      </c>
      <c r="F428" s="309">
        <f>+'R1 Opex Detail'!F433</f>
        <v>0</v>
      </c>
      <c r="G428" s="309">
        <f>+'R1 Opex Detail'!G433</f>
        <v>0</v>
      </c>
      <c r="H428" s="309">
        <f>+'R1 Opex Detail'!H433</f>
        <v>0</v>
      </c>
      <c r="I428" s="309">
        <f>+'R1 Opex Detail'!I433</f>
        <v>0</v>
      </c>
      <c r="J428" s="309">
        <f>+'R1 Opex Detail'!J433</f>
        <v>0</v>
      </c>
      <c r="K428" s="805">
        <f>+'R1 Opex Detail'!K433</f>
        <v>0</v>
      </c>
      <c r="L428" s="311">
        <f ca="1">+'R1 Opex Detail'!L433*L$1</f>
        <v>0</v>
      </c>
      <c r="M428" s="805">
        <f ca="1">+'R1 Opex Detail'!M433*M$1</f>
        <v>0</v>
      </c>
      <c r="N428" s="311">
        <f ca="1">+'R1 Opex Detail'!N433*N$1</f>
        <v>0</v>
      </c>
      <c r="O428" s="309">
        <f ca="1">+'R1 Opex Detail'!O433*O$1</f>
        <v>0</v>
      </c>
      <c r="P428" s="309">
        <f ca="1">+'R1 Opex Detail'!P433*P$1</f>
        <v>0</v>
      </c>
      <c r="Q428" s="309">
        <f ca="1">+'R1 Opex Detail'!Q433*Q$1</f>
        <v>0</v>
      </c>
      <c r="R428" s="309">
        <f ca="1">+'R1 Opex Detail'!R433*R$1</f>
        <v>0</v>
      </c>
      <c r="S428" s="309">
        <f ca="1">+'R1 Opex Detail'!S433*S$1</f>
        <v>0</v>
      </c>
    </row>
    <row r="429" spans="1:19" s="736" customFormat="1" x14ac:dyDescent="0.2">
      <c r="A429" s="5"/>
      <c r="B429" s="249"/>
      <c r="C429" s="13" t="s">
        <v>546</v>
      </c>
      <c r="D429" s="311">
        <f>+'R1 Opex Detail'!D434</f>
        <v>0</v>
      </c>
      <c r="E429" s="309">
        <f>+'R1 Opex Detail'!E434</f>
        <v>0</v>
      </c>
      <c r="F429" s="309">
        <f>+'R1 Opex Detail'!F434</f>
        <v>0</v>
      </c>
      <c r="G429" s="309">
        <f>+'R1 Opex Detail'!G434</f>
        <v>0</v>
      </c>
      <c r="H429" s="309">
        <f>+'R1 Opex Detail'!H434</f>
        <v>0</v>
      </c>
      <c r="I429" s="309">
        <f>+'R1 Opex Detail'!I434</f>
        <v>0</v>
      </c>
      <c r="J429" s="309">
        <f>+'R1 Opex Detail'!J434</f>
        <v>0</v>
      </c>
      <c r="K429" s="805">
        <f>+'R1 Opex Detail'!K434</f>
        <v>0</v>
      </c>
      <c r="L429" s="311">
        <f ca="1">+'R1 Opex Detail'!L434*L$1</f>
        <v>0</v>
      </c>
      <c r="M429" s="805">
        <f ca="1">+'R1 Opex Detail'!M434*M$1</f>
        <v>0</v>
      </c>
      <c r="N429" s="311">
        <f ca="1">+'R1 Opex Detail'!N434*N$1</f>
        <v>0</v>
      </c>
      <c r="O429" s="309">
        <f ca="1">+'R1 Opex Detail'!O434*O$1</f>
        <v>0</v>
      </c>
      <c r="P429" s="309">
        <f ca="1">+'R1 Opex Detail'!P434*P$1</f>
        <v>0</v>
      </c>
      <c r="Q429" s="309">
        <f ca="1">+'R1 Opex Detail'!Q434*Q$1</f>
        <v>0</v>
      </c>
      <c r="R429" s="309">
        <f ca="1">+'R1 Opex Detail'!R434*R$1</f>
        <v>0</v>
      </c>
      <c r="S429" s="309">
        <f ca="1">+'R1 Opex Detail'!S434*S$1</f>
        <v>0</v>
      </c>
    </row>
    <row r="430" spans="1:19" x14ac:dyDescent="0.2">
      <c r="A430" s="5"/>
      <c r="B430" s="249"/>
      <c r="C430" s="13" t="s">
        <v>547</v>
      </c>
      <c r="D430" s="311">
        <f>+'R1 Opex Detail'!D435</f>
        <v>0</v>
      </c>
      <c r="E430" s="309">
        <f>+'R1 Opex Detail'!E435</f>
        <v>0</v>
      </c>
      <c r="F430" s="309">
        <f>+'R1 Opex Detail'!F435</f>
        <v>0</v>
      </c>
      <c r="G430" s="309">
        <f>+'R1 Opex Detail'!G435</f>
        <v>0</v>
      </c>
      <c r="H430" s="309">
        <f>+'R1 Opex Detail'!H435</f>
        <v>0</v>
      </c>
      <c r="I430" s="309">
        <f>+'R1 Opex Detail'!I435</f>
        <v>0</v>
      </c>
      <c r="J430" s="309">
        <f>+'R1 Opex Detail'!J435</f>
        <v>0</v>
      </c>
      <c r="K430" s="805">
        <f>+'R1 Opex Detail'!K435</f>
        <v>0</v>
      </c>
      <c r="L430" s="311">
        <f ca="1">+'R1 Opex Detail'!L435*L$1</f>
        <v>0</v>
      </c>
      <c r="M430" s="805">
        <f ca="1">+'R1 Opex Detail'!M435*M$1</f>
        <v>0</v>
      </c>
      <c r="N430" s="311">
        <f ca="1">+'R1 Opex Detail'!N435*N$1</f>
        <v>0</v>
      </c>
      <c r="O430" s="309">
        <f ca="1">+'R1 Opex Detail'!O435*O$1</f>
        <v>0</v>
      </c>
      <c r="P430" s="309">
        <f ca="1">+'R1 Opex Detail'!P435*P$1</f>
        <v>0</v>
      </c>
      <c r="Q430" s="309">
        <f ca="1">+'R1 Opex Detail'!Q435*Q$1</f>
        <v>0</v>
      </c>
      <c r="R430" s="309">
        <f ca="1">+'R1 Opex Detail'!R435*R$1</f>
        <v>0</v>
      </c>
      <c r="S430" s="309">
        <f ca="1">+'R1 Opex Detail'!S435*S$1</f>
        <v>0</v>
      </c>
    </row>
    <row r="431" spans="1:19" s="736" customFormat="1" x14ac:dyDescent="0.2">
      <c r="A431" s="5"/>
      <c r="B431" s="249"/>
      <c r="C431" s="13" t="s">
        <v>498</v>
      </c>
      <c r="D431" s="311">
        <f>+'R1 Opex Detail'!D436</f>
        <v>0</v>
      </c>
      <c r="E431" s="309">
        <f>+'R1 Opex Detail'!E436</f>
        <v>0</v>
      </c>
      <c r="F431" s="309">
        <f>+'R1 Opex Detail'!F436</f>
        <v>0</v>
      </c>
      <c r="G431" s="309">
        <f>+'R1 Opex Detail'!G436</f>
        <v>0</v>
      </c>
      <c r="H431" s="309">
        <f>+'R1 Opex Detail'!H436</f>
        <v>0</v>
      </c>
      <c r="I431" s="309">
        <f>+'R1 Opex Detail'!I436</f>
        <v>0</v>
      </c>
      <c r="J431" s="309">
        <f>+'R1 Opex Detail'!J436</f>
        <v>0</v>
      </c>
      <c r="K431" s="805">
        <f>+'R1 Opex Detail'!K436</f>
        <v>0</v>
      </c>
      <c r="L431" s="311">
        <f ca="1">+'R1 Opex Detail'!L436*L$1</f>
        <v>0</v>
      </c>
      <c r="M431" s="805">
        <f ca="1">+'R1 Opex Detail'!M436*M$1</f>
        <v>0</v>
      </c>
      <c r="N431" s="311">
        <f ca="1">+'R1 Opex Detail'!N436*N$1</f>
        <v>0</v>
      </c>
      <c r="O431" s="309">
        <f ca="1">+'R1 Opex Detail'!O436*O$1</f>
        <v>0</v>
      </c>
      <c r="P431" s="309">
        <f ca="1">+'R1 Opex Detail'!P436*P$1</f>
        <v>0</v>
      </c>
      <c r="Q431" s="309">
        <f ca="1">+'R1 Opex Detail'!Q436*Q$1</f>
        <v>0</v>
      </c>
      <c r="R431" s="309">
        <f ca="1">+'R1 Opex Detail'!R436*R$1</f>
        <v>0</v>
      </c>
      <c r="S431" s="309">
        <f ca="1">+'R1 Opex Detail'!S436*S$1</f>
        <v>0</v>
      </c>
    </row>
    <row r="432" spans="1:19" x14ac:dyDescent="0.2">
      <c r="A432" s="5"/>
      <c r="B432" s="249"/>
      <c r="C432" s="13" t="s">
        <v>70</v>
      </c>
      <c r="D432" s="311">
        <f>+'R1 Opex Detail'!D437</f>
        <v>0</v>
      </c>
      <c r="E432" s="309">
        <f>+'R1 Opex Detail'!E437</f>
        <v>0</v>
      </c>
      <c r="F432" s="309">
        <f>+'R1 Opex Detail'!F437</f>
        <v>0</v>
      </c>
      <c r="G432" s="309">
        <f>+'R1 Opex Detail'!G437</f>
        <v>0</v>
      </c>
      <c r="H432" s="309">
        <f>+'R1 Opex Detail'!H437</f>
        <v>0</v>
      </c>
      <c r="I432" s="309">
        <f>+'R1 Opex Detail'!I437</f>
        <v>0</v>
      </c>
      <c r="J432" s="309">
        <f>+'R1 Opex Detail'!J437</f>
        <v>0</v>
      </c>
      <c r="K432" s="805">
        <f>+'R1 Opex Detail'!K437</f>
        <v>0</v>
      </c>
      <c r="L432" s="311">
        <f ca="1">+'R1 Opex Detail'!L437*L$1</f>
        <v>0</v>
      </c>
      <c r="M432" s="805">
        <f ca="1">+'R1 Opex Detail'!M437*M$1</f>
        <v>0.59294919668198454</v>
      </c>
      <c r="N432" s="311">
        <f ca="1">+'R1 Opex Detail'!N437*N$1</f>
        <v>0.59294919668198454</v>
      </c>
      <c r="O432" s="309">
        <f ca="1">+'R1 Opex Detail'!O437*O$1</f>
        <v>0.60088427531611799</v>
      </c>
      <c r="P432" s="309">
        <f ca="1">+'R1 Opex Detail'!P437*P$1</f>
        <v>0.60917069940087265</v>
      </c>
      <c r="Q432" s="309">
        <f ca="1">+'R1 Opex Detail'!Q437*Q$1</f>
        <v>0.61724073058848039</v>
      </c>
      <c r="R432" s="309">
        <f ca="1">+'R1 Opex Detail'!R437*R$1</f>
        <v>0.62493339314100127</v>
      </c>
      <c r="S432" s="309">
        <f ca="1">+'R1 Opex Detail'!S437*S$1</f>
        <v>0.63219790048478608</v>
      </c>
    </row>
    <row r="433" spans="1:19" x14ac:dyDescent="0.2">
      <c r="A433" s="5"/>
      <c r="B433" s="249"/>
      <c r="C433" s="12" t="s">
        <v>75</v>
      </c>
      <c r="D433" s="312">
        <f t="shared" ref="D433:S433" si="129">SUBTOTAL(9,D427:D432)</f>
        <v>0</v>
      </c>
      <c r="E433" s="310">
        <f t="shared" si="129"/>
        <v>0</v>
      </c>
      <c r="F433" s="310">
        <f t="shared" si="129"/>
        <v>0</v>
      </c>
      <c r="G433" s="310">
        <f t="shared" si="129"/>
        <v>0</v>
      </c>
      <c r="H433" s="310">
        <f t="shared" si="129"/>
        <v>0</v>
      </c>
      <c r="I433" s="310">
        <f t="shared" si="129"/>
        <v>0</v>
      </c>
      <c r="J433" s="310">
        <f t="shared" si="129"/>
        <v>0</v>
      </c>
      <c r="K433" s="510">
        <f t="shared" si="129"/>
        <v>0</v>
      </c>
      <c r="L433" s="312">
        <f t="shared" ref="L433" ca="1" si="130">SUBTOTAL(9,L427:L432)</f>
        <v>0</v>
      </c>
      <c r="M433" s="510">
        <f t="shared" ca="1" si="129"/>
        <v>0.59294919668198454</v>
      </c>
      <c r="N433" s="312">
        <f t="shared" ca="1" si="129"/>
        <v>0.59294919668198454</v>
      </c>
      <c r="O433" s="310">
        <f t="shared" ca="1" si="129"/>
        <v>0.60088427531611799</v>
      </c>
      <c r="P433" s="310">
        <f t="shared" ca="1" si="129"/>
        <v>0.60917069940087265</v>
      </c>
      <c r="Q433" s="310">
        <f t="shared" ca="1" si="129"/>
        <v>0.61724073058848039</v>
      </c>
      <c r="R433" s="310">
        <f t="shared" ca="1" si="129"/>
        <v>0.62493339314100127</v>
      </c>
      <c r="S433" s="310">
        <f t="shared" ca="1" si="129"/>
        <v>0.63219790048478608</v>
      </c>
    </row>
    <row r="434" spans="1:19" x14ac:dyDescent="0.2">
      <c r="A434" s="5"/>
      <c r="B434" s="249"/>
      <c r="C434" s="12"/>
      <c r="D434" s="262"/>
      <c r="E434" s="262"/>
      <c r="F434" s="262"/>
      <c r="G434" s="262"/>
      <c r="H434" s="262"/>
      <c r="I434" s="262"/>
      <c r="J434" s="262"/>
      <c r="K434" s="806"/>
      <c r="L434" s="262"/>
      <c r="M434" s="870"/>
      <c r="N434" s="262"/>
      <c r="O434" s="262"/>
      <c r="P434" s="262"/>
      <c r="Q434" s="262"/>
      <c r="R434" s="262"/>
      <c r="S434" s="262"/>
    </row>
    <row r="435" spans="1:19" x14ac:dyDescent="0.2">
      <c r="A435" s="5"/>
      <c r="B435" s="249" t="str">
        <f ca="1">+'I-4 History'!B426</f>
        <v>A-23</v>
      </c>
      <c r="C435" s="14" t="str">
        <f ca="1">+'I-4 History'!C426</f>
        <v>HR - Employee Relations</v>
      </c>
      <c r="D435" s="11"/>
      <c r="E435" s="11"/>
      <c r="F435" s="11"/>
      <c r="G435" s="11"/>
      <c r="H435" s="11"/>
      <c r="I435" s="11"/>
      <c r="J435" s="11"/>
      <c r="K435" s="504"/>
      <c r="L435" s="11"/>
      <c r="M435" s="871"/>
      <c r="N435" s="11"/>
      <c r="O435" s="11"/>
      <c r="P435" s="11"/>
      <c r="Q435" s="11"/>
      <c r="R435" s="11"/>
      <c r="S435" s="11"/>
    </row>
    <row r="436" spans="1:19" x14ac:dyDescent="0.2">
      <c r="A436" s="5"/>
      <c r="B436" s="249"/>
      <c r="C436" s="13" t="s">
        <v>68</v>
      </c>
      <c r="D436" s="311">
        <f>+'R1 Opex Detail'!D441</f>
        <v>0</v>
      </c>
      <c r="E436" s="309">
        <f>+'R1 Opex Detail'!E441</f>
        <v>0</v>
      </c>
      <c r="F436" s="309">
        <f>+'R1 Opex Detail'!F441</f>
        <v>0</v>
      </c>
      <c r="G436" s="309">
        <f>+'R1 Opex Detail'!G441</f>
        <v>0</v>
      </c>
      <c r="H436" s="309">
        <f>+'R1 Opex Detail'!H441</f>
        <v>0</v>
      </c>
      <c r="I436" s="309">
        <f>+'R1 Opex Detail'!I441</f>
        <v>0</v>
      </c>
      <c r="J436" s="309">
        <f>+'R1 Opex Detail'!J441</f>
        <v>0</v>
      </c>
      <c r="K436" s="805">
        <f>+'R1 Opex Detail'!K441</f>
        <v>0</v>
      </c>
      <c r="L436" s="311">
        <f ca="1">+'R1 Opex Detail'!L441*L$1</f>
        <v>0</v>
      </c>
      <c r="M436" s="805">
        <f ca="1">+'R1 Opex Detail'!M441*M$1</f>
        <v>0</v>
      </c>
      <c r="N436" s="311">
        <f ca="1">+'R1 Opex Detail'!N441*N$1</f>
        <v>0</v>
      </c>
      <c r="O436" s="309">
        <f ca="1">+'R1 Opex Detail'!O441*O$1</f>
        <v>0</v>
      </c>
      <c r="P436" s="309">
        <f ca="1">+'R1 Opex Detail'!P441*P$1</f>
        <v>0</v>
      </c>
      <c r="Q436" s="309">
        <f ca="1">+'R1 Opex Detail'!Q441*Q$1</f>
        <v>0</v>
      </c>
      <c r="R436" s="309">
        <f ca="1">+'R1 Opex Detail'!R441*R$1</f>
        <v>0</v>
      </c>
      <c r="S436" s="309">
        <f ca="1">+'R1 Opex Detail'!S441*S$1</f>
        <v>0</v>
      </c>
    </row>
    <row r="437" spans="1:19" x14ac:dyDescent="0.2">
      <c r="A437" s="5"/>
      <c r="B437" s="249"/>
      <c r="C437" s="13" t="s">
        <v>69</v>
      </c>
      <c r="D437" s="311">
        <f>+'R1 Opex Detail'!D442</f>
        <v>0</v>
      </c>
      <c r="E437" s="309">
        <f>+'R1 Opex Detail'!E442</f>
        <v>0</v>
      </c>
      <c r="F437" s="309">
        <f>+'R1 Opex Detail'!F442</f>
        <v>0</v>
      </c>
      <c r="G437" s="309">
        <f>+'R1 Opex Detail'!G442</f>
        <v>0</v>
      </c>
      <c r="H437" s="309">
        <f>+'R1 Opex Detail'!H442</f>
        <v>0</v>
      </c>
      <c r="I437" s="309">
        <f>+'R1 Opex Detail'!I442</f>
        <v>0</v>
      </c>
      <c r="J437" s="309">
        <f>+'R1 Opex Detail'!J442</f>
        <v>0</v>
      </c>
      <c r="K437" s="805">
        <f>+'R1 Opex Detail'!K442</f>
        <v>0</v>
      </c>
      <c r="L437" s="311">
        <f ca="1">+'R1 Opex Detail'!L442*L$1</f>
        <v>0</v>
      </c>
      <c r="M437" s="805">
        <f ca="1">+'R1 Opex Detail'!M442*M$1</f>
        <v>0</v>
      </c>
      <c r="N437" s="311">
        <f ca="1">+'R1 Opex Detail'!N442*N$1</f>
        <v>0</v>
      </c>
      <c r="O437" s="309">
        <f ca="1">+'R1 Opex Detail'!O442*O$1</f>
        <v>0</v>
      </c>
      <c r="P437" s="309">
        <f ca="1">+'R1 Opex Detail'!P442*P$1</f>
        <v>0</v>
      </c>
      <c r="Q437" s="309">
        <f ca="1">+'R1 Opex Detail'!Q442*Q$1</f>
        <v>0</v>
      </c>
      <c r="R437" s="309">
        <f ca="1">+'R1 Opex Detail'!R442*R$1</f>
        <v>0</v>
      </c>
      <c r="S437" s="309">
        <f ca="1">+'R1 Opex Detail'!S442*S$1</f>
        <v>0</v>
      </c>
    </row>
    <row r="438" spans="1:19" s="736" customFormat="1" x14ac:dyDescent="0.2">
      <c r="A438" s="5"/>
      <c r="B438" s="249"/>
      <c r="C438" s="13" t="s">
        <v>546</v>
      </c>
      <c r="D438" s="311">
        <f>+'R1 Opex Detail'!D443</f>
        <v>0</v>
      </c>
      <c r="E438" s="309">
        <f>+'R1 Opex Detail'!E443</f>
        <v>0</v>
      </c>
      <c r="F438" s="309">
        <f>+'R1 Opex Detail'!F443</f>
        <v>0</v>
      </c>
      <c r="G438" s="309">
        <f>+'R1 Opex Detail'!G443</f>
        <v>0</v>
      </c>
      <c r="H438" s="309">
        <f>+'R1 Opex Detail'!H443</f>
        <v>0</v>
      </c>
      <c r="I438" s="309">
        <f>+'R1 Opex Detail'!I443</f>
        <v>0</v>
      </c>
      <c r="J438" s="309">
        <f>+'R1 Opex Detail'!J443</f>
        <v>0</v>
      </c>
      <c r="K438" s="805">
        <f>+'R1 Opex Detail'!K443</f>
        <v>0</v>
      </c>
      <c r="L438" s="311">
        <f ca="1">+'R1 Opex Detail'!L443*L$1</f>
        <v>0</v>
      </c>
      <c r="M438" s="805">
        <f ca="1">+'R1 Opex Detail'!M443*M$1</f>
        <v>0</v>
      </c>
      <c r="N438" s="311">
        <f ca="1">+'R1 Opex Detail'!N443*N$1</f>
        <v>0</v>
      </c>
      <c r="O438" s="309">
        <f ca="1">+'R1 Opex Detail'!O443*O$1</f>
        <v>0</v>
      </c>
      <c r="P438" s="309">
        <f ca="1">+'R1 Opex Detail'!P443*P$1</f>
        <v>0</v>
      </c>
      <c r="Q438" s="309">
        <f ca="1">+'R1 Opex Detail'!Q443*Q$1</f>
        <v>0</v>
      </c>
      <c r="R438" s="309">
        <f ca="1">+'R1 Opex Detail'!R443*R$1</f>
        <v>0</v>
      </c>
      <c r="S438" s="309">
        <f ca="1">+'R1 Opex Detail'!S443*S$1</f>
        <v>0</v>
      </c>
    </row>
    <row r="439" spans="1:19" x14ac:dyDescent="0.2">
      <c r="A439" s="5"/>
      <c r="B439" s="249"/>
      <c r="C439" s="13" t="s">
        <v>547</v>
      </c>
      <c r="D439" s="311">
        <f>+'R1 Opex Detail'!D444</f>
        <v>0</v>
      </c>
      <c r="E439" s="309">
        <f>+'R1 Opex Detail'!E444</f>
        <v>0</v>
      </c>
      <c r="F439" s="309">
        <f>+'R1 Opex Detail'!F444</f>
        <v>0</v>
      </c>
      <c r="G439" s="309">
        <f>+'R1 Opex Detail'!G444</f>
        <v>0</v>
      </c>
      <c r="H439" s="309">
        <f>+'R1 Opex Detail'!H444</f>
        <v>0</v>
      </c>
      <c r="I439" s="309">
        <f>+'R1 Opex Detail'!I444</f>
        <v>0</v>
      </c>
      <c r="J439" s="309">
        <f>+'R1 Opex Detail'!J444</f>
        <v>0</v>
      </c>
      <c r="K439" s="805">
        <f>+'R1 Opex Detail'!K444</f>
        <v>0</v>
      </c>
      <c r="L439" s="311">
        <f ca="1">+'R1 Opex Detail'!L444*L$1</f>
        <v>0</v>
      </c>
      <c r="M439" s="805">
        <f ca="1">+'R1 Opex Detail'!M444*M$1</f>
        <v>0</v>
      </c>
      <c r="N439" s="311">
        <f ca="1">+'R1 Opex Detail'!N444*N$1</f>
        <v>0</v>
      </c>
      <c r="O439" s="309">
        <f ca="1">+'R1 Opex Detail'!O444*O$1</f>
        <v>0</v>
      </c>
      <c r="P439" s="309">
        <f ca="1">+'R1 Opex Detail'!P444*P$1</f>
        <v>0</v>
      </c>
      <c r="Q439" s="309">
        <f ca="1">+'R1 Opex Detail'!Q444*Q$1</f>
        <v>0</v>
      </c>
      <c r="R439" s="309">
        <f ca="1">+'R1 Opex Detail'!R444*R$1</f>
        <v>0</v>
      </c>
      <c r="S439" s="309">
        <f ca="1">+'R1 Opex Detail'!S444*S$1</f>
        <v>0</v>
      </c>
    </row>
    <row r="440" spans="1:19" s="736" customFormat="1" x14ac:dyDescent="0.2">
      <c r="A440" s="5"/>
      <c r="B440" s="249"/>
      <c r="C440" s="13" t="s">
        <v>498</v>
      </c>
      <c r="D440" s="311">
        <f>+'R1 Opex Detail'!D445</f>
        <v>0</v>
      </c>
      <c r="E440" s="309">
        <f>+'R1 Opex Detail'!E445</f>
        <v>0</v>
      </c>
      <c r="F440" s="309">
        <f>+'R1 Opex Detail'!F445</f>
        <v>0</v>
      </c>
      <c r="G440" s="309">
        <f>+'R1 Opex Detail'!G445</f>
        <v>0</v>
      </c>
      <c r="H440" s="309">
        <f>+'R1 Opex Detail'!H445</f>
        <v>0</v>
      </c>
      <c r="I440" s="309">
        <f>+'R1 Opex Detail'!I445</f>
        <v>0</v>
      </c>
      <c r="J440" s="309">
        <f>+'R1 Opex Detail'!J445</f>
        <v>0</v>
      </c>
      <c r="K440" s="805">
        <f>+'R1 Opex Detail'!K445</f>
        <v>0</v>
      </c>
      <c r="L440" s="311">
        <f ca="1">+'R1 Opex Detail'!L445*L$1</f>
        <v>0</v>
      </c>
      <c r="M440" s="805">
        <f ca="1">+'R1 Opex Detail'!M445*M$1</f>
        <v>0</v>
      </c>
      <c r="N440" s="311">
        <f ca="1">+'R1 Opex Detail'!N445*N$1</f>
        <v>0</v>
      </c>
      <c r="O440" s="309">
        <f ca="1">+'R1 Opex Detail'!O445*O$1</f>
        <v>0</v>
      </c>
      <c r="P440" s="309">
        <f ca="1">+'R1 Opex Detail'!P445*P$1</f>
        <v>0</v>
      </c>
      <c r="Q440" s="309">
        <f ca="1">+'R1 Opex Detail'!Q445*Q$1</f>
        <v>0</v>
      </c>
      <c r="R440" s="309">
        <f ca="1">+'R1 Opex Detail'!R445*R$1</f>
        <v>0</v>
      </c>
      <c r="S440" s="309">
        <f ca="1">+'R1 Opex Detail'!S445*S$1</f>
        <v>0</v>
      </c>
    </row>
    <row r="441" spans="1:19" x14ac:dyDescent="0.2">
      <c r="A441" s="5"/>
      <c r="B441" s="249"/>
      <c r="C441" s="13" t="s">
        <v>70</v>
      </c>
      <c r="D441" s="311">
        <f>+'R1 Opex Detail'!D446</f>
        <v>0</v>
      </c>
      <c r="E441" s="309">
        <f>+'R1 Opex Detail'!E446</f>
        <v>0</v>
      </c>
      <c r="F441" s="309">
        <f>+'R1 Opex Detail'!F446</f>
        <v>0</v>
      </c>
      <c r="G441" s="309">
        <f>+'R1 Opex Detail'!G446</f>
        <v>0</v>
      </c>
      <c r="H441" s="309">
        <f>+'R1 Opex Detail'!H446</f>
        <v>0</v>
      </c>
      <c r="I441" s="309">
        <f>+'R1 Opex Detail'!I446</f>
        <v>0</v>
      </c>
      <c r="J441" s="309">
        <f>+'R1 Opex Detail'!J446</f>
        <v>0</v>
      </c>
      <c r="K441" s="805">
        <f>+'R1 Opex Detail'!K446</f>
        <v>0</v>
      </c>
      <c r="L441" s="311">
        <f ca="1">+'R1 Opex Detail'!L446*L$1</f>
        <v>0</v>
      </c>
      <c r="M441" s="805">
        <f ca="1">+'R1 Opex Detail'!M446*M$1</f>
        <v>4.0485188090228492</v>
      </c>
      <c r="N441" s="311">
        <f ca="1">+'R1 Opex Detail'!N446*N$1</f>
        <v>4.0485188090228492</v>
      </c>
      <c r="O441" s="309">
        <f ca="1">+'R1 Opex Detail'!O446*O$1</f>
        <v>4.1026976750726405</v>
      </c>
      <c r="P441" s="309">
        <f ca="1">+'R1 Opex Detail'!P446*P$1</f>
        <v>4.1592754459076389</v>
      </c>
      <c r="Q441" s="309">
        <f ca="1">+'R1 Opex Detail'!Q446*Q$1</f>
        <v>4.2143757365147501</v>
      </c>
      <c r="R441" s="309">
        <f ca="1">+'R1 Opex Detail'!R446*R$1</f>
        <v>4.2668994421030551</v>
      </c>
      <c r="S441" s="309">
        <f ca="1">+'R1 Opex Detail'!S446*S$1</f>
        <v>4.3164998037936888</v>
      </c>
    </row>
    <row r="442" spans="1:19" x14ac:dyDescent="0.2">
      <c r="A442" s="5"/>
      <c r="B442" s="249"/>
      <c r="C442" s="12" t="s">
        <v>75</v>
      </c>
      <c r="D442" s="312">
        <f t="shared" ref="D442:S442" si="131">SUBTOTAL(9,D436:D441)</f>
        <v>0</v>
      </c>
      <c r="E442" s="310">
        <f t="shared" si="131"/>
        <v>0</v>
      </c>
      <c r="F442" s="310">
        <f t="shared" si="131"/>
        <v>0</v>
      </c>
      <c r="G442" s="310">
        <f t="shared" si="131"/>
        <v>0</v>
      </c>
      <c r="H442" s="310">
        <f t="shared" si="131"/>
        <v>0</v>
      </c>
      <c r="I442" s="310">
        <f t="shared" si="131"/>
        <v>0</v>
      </c>
      <c r="J442" s="310">
        <f t="shared" si="131"/>
        <v>0</v>
      </c>
      <c r="K442" s="510">
        <f t="shared" si="131"/>
        <v>0</v>
      </c>
      <c r="L442" s="312">
        <f t="shared" ref="L442" ca="1" si="132">SUBTOTAL(9,L436:L441)</f>
        <v>0</v>
      </c>
      <c r="M442" s="510">
        <f t="shared" ca="1" si="131"/>
        <v>4.0485188090228492</v>
      </c>
      <c r="N442" s="312">
        <f t="shared" ca="1" si="131"/>
        <v>4.0485188090228492</v>
      </c>
      <c r="O442" s="310">
        <f t="shared" ca="1" si="131"/>
        <v>4.1026976750726405</v>
      </c>
      <c r="P442" s="310">
        <f t="shared" ca="1" si="131"/>
        <v>4.1592754459076389</v>
      </c>
      <c r="Q442" s="310">
        <f t="shared" ca="1" si="131"/>
        <v>4.2143757365147501</v>
      </c>
      <c r="R442" s="310">
        <f t="shared" ca="1" si="131"/>
        <v>4.2668994421030551</v>
      </c>
      <c r="S442" s="310">
        <f t="shared" ca="1" si="131"/>
        <v>4.3164998037936888</v>
      </c>
    </row>
    <row r="443" spans="1:19" x14ac:dyDescent="0.2">
      <c r="A443" s="5"/>
      <c r="B443" s="249"/>
      <c r="C443" s="12"/>
      <c r="D443" s="262"/>
      <c r="E443" s="262"/>
      <c r="F443" s="262"/>
      <c r="G443" s="262"/>
      <c r="H443" s="262"/>
      <c r="I443" s="262"/>
      <c r="J443" s="262"/>
      <c r="K443" s="806"/>
      <c r="L443" s="262"/>
      <c r="M443" s="870"/>
      <c r="N443" s="262"/>
      <c r="O443" s="262"/>
      <c r="P443" s="262"/>
      <c r="Q443" s="262"/>
      <c r="R443" s="262"/>
      <c r="S443" s="262"/>
    </row>
    <row r="444" spans="1:19" x14ac:dyDescent="0.2">
      <c r="A444" s="5"/>
      <c r="B444" s="249" t="str">
        <f ca="1">+'I-4 History'!B435</f>
        <v>A-24</v>
      </c>
      <c r="C444" s="14" t="str">
        <f ca="1">+'I-4 History'!C435</f>
        <v>N/A</v>
      </c>
      <c r="D444" s="11"/>
      <c r="E444" s="11"/>
      <c r="F444" s="11"/>
      <c r="G444" s="11"/>
      <c r="H444" s="11"/>
      <c r="I444" s="11"/>
      <c r="J444" s="11"/>
      <c r="K444" s="504"/>
      <c r="L444" s="11"/>
      <c r="M444" s="871"/>
      <c r="N444" s="11"/>
      <c r="O444" s="11"/>
      <c r="P444" s="11"/>
      <c r="Q444" s="11"/>
      <c r="R444" s="11"/>
      <c r="S444" s="11"/>
    </row>
    <row r="445" spans="1:19" x14ac:dyDescent="0.2">
      <c r="B445" s="249"/>
      <c r="C445" s="13" t="s">
        <v>68</v>
      </c>
      <c r="D445" s="311">
        <f>+'R1 Opex Detail'!D450</f>
        <v>0</v>
      </c>
      <c r="E445" s="309">
        <f>+'R1 Opex Detail'!E450</f>
        <v>0</v>
      </c>
      <c r="F445" s="309">
        <f>+'R1 Opex Detail'!F450</f>
        <v>0</v>
      </c>
      <c r="G445" s="309">
        <f>+'R1 Opex Detail'!G450</f>
        <v>0</v>
      </c>
      <c r="H445" s="309">
        <f>+'R1 Opex Detail'!H450</f>
        <v>0</v>
      </c>
      <c r="I445" s="309">
        <f>+'R1 Opex Detail'!I450</f>
        <v>0</v>
      </c>
      <c r="J445" s="309">
        <f>+'R1 Opex Detail'!J450</f>
        <v>0</v>
      </c>
      <c r="K445" s="805">
        <f>+'R1 Opex Detail'!K450</f>
        <v>0</v>
      </c>
      <c r="L445" s="311">
        <f ca="1">+'R1 Opex Detail'!L450*L$1</f>
        <v>0</v>
      </c>
      <c r="M445" s="805">
        <f ca="1">+'R1 Opex Detail'!M450*M$1</f>
        <v>0</v>
      </c>
      <c r="N445" s="311">
        <f ca="1">+'R1 Opex Detail'!N450*N$1</f>
        <v>0</v>
      </c>
      <c r="O445" s="309">
        <f ca="1">+'R1 Opex Detail'!O450*O$1</f>
        <v>0</v>
      </c>
      <c r="P445" s="309">
        <f ca="1">+'R1 Opex Detail'!P450*P$1</f>
        <v>0</v>
      </c>
      <c r="Q445" s="309">
        <f ca="1">+'R1 Opex Detail'!Q450*Q$1</f>
        <v>0</v>
      </c>
      <c r="R445" s="309">
        <f ca="1">+'R1 Opex Detail'!R450*R$1</f>
        <v>0</v>
      </c>
      <c r="S445" s="309">
        <f ca="1">+'R1 Opex Detail'!S450*S$1</f>
        <v>0</v>
      </c>
    </row>
    <row r="446" spans="1:19" x14ac:dyDescent="0.2">
      <c r="B446" s="249"/>
      <c r="C446" s="13" t="s">
        <v>69</v>
      </c>
      <c r="D446" s="311">
        <f>+'R1 Opex Detail'!D451</f>
        <v>0</v>
      </c>
      <c r="E446" s="309">
        <f>+'R1 Opex Detail'!E451</f>
        <v>0</v>
      </c>
      <c r="F446" s="309">
        <f>+'R1 Opex Detail'!F451</f>
        <v>0</v>
      </c>
      <c r="G446" s="309">
        <f>+'R1 Opex Detail'!G451</f>
        <v>0</v>
      </c>
      <c r="H446" s="309">
        <f>+'R1 Opex Detail'!H451</f>
        <v>0</v>
      </c>
      <c r="I446" s="309">
        <f>+'R1 Opex Detail'!I451</f>
        <v>0</v>
      </c>
      <c r="J446" s="309">
        <f>+'R1 Opex Detail'!J451</f>
        <v>0</v>
      </c>
      <c r="K446" s="805">
        <f>+'R1 Opex Detail'!K451</f>
        <v>0</v>
      </c>
      <c r="L446" s="311">
        <f ca="1">+'R1 Opex Detail'!L451*L$1</f>
        <v>0</v>
      </c>
      <c r="M446" s="805">
        <f ca="1">+'R1 Opex Detail'!M451*M$1</f>
        <v>0</v>
      </c>
      <c r="N446" s="311">
        <f ca="1">+'R1 Opex Detail'!N451*N$1</f>
        <v>0</v>
      </c>
      <c r="O446" s="309">
        <f ca="1">+'R1 Opex Detail'!O451*O$1</f>
        <v>0</v>
      </c>
      <c r="P446" s="309">
        <f ca="1">+'R1 Opex Detail'!P451*P$1</f>
        <v>0</v>
      </c>
      <c r="Q446" s="309">
        <f ca="1">+'R1 Opex Detail'!Q451*Q$1</f>
        <v>0</v>
      </c>
      <c r="R446" s="309">
        <f ca="1">+'R1 Opex Detail'!R451*R$1</f>
        <v>0</v>
      </c>
      <c r="S446" s="309">
        <f ca="1">+'R1 Opex Detail'!S451*S$1</f>
        <v>0</v>
      </c>
    </row>
    <row r="447" spans="1:19" s="736" customFormat="1" x14ac:dyDescent="0.2">
      <c r="B447" s="249"/>
      <c r="C447" s="13" t="s">
        <v>546</v>
      </c>
      <c r="D447" s="311">
        <f>+'R1 Opex Detail'!D452</f>
        <v>0</v>
      </c>
      <c r="E447" s="309">
        <f>+'R1 Opex Detail'!E452</f>
        <v>0</v>
      </c>
      <c r="F447" s="309">
        <f>+'R1 Opex Detail'!F452</f>
        <v>0</v>
      </c>
      <c r="G447" s="309">
        <f>+'R1 Opex Detail'!G452</f>
        <v>0</v>
      </c>
      <c r="H447" s="309">
        <f>+'R1 Opex Detail'!H452</f>
        <v>0</v>
      </c>
      <c r="I447" s="309">
        <f>+'R1 Opex Detail'!I452</f>
        <v>0</v>
      </c>
      <c r="J447" s="309">
        <f>+'R1 Opex Detail'!J452</f>
        <v>0</v>
      </c>
      <c r="K447" s="805">
        <f>+'R1 Opex Detail'!K452</f>
        <v>0</v>
      </c>
      <c r="L447" s="311">
        <f ca="1">+'R1 Opex Detail'!L452*L$1</f>
        <v>0</v>
      </c>
      <c r="M447" s="805">
        <f ca="1">+'R1 Opex Detail'!M452*M$1</f>
        <v>0</v>
      </c>
      <c r="N447" s="311">
        <f ca="1">+'R1 Opex Detail'!N452*N$1</f>
        <v>0</v>
      </c>
      <c r="O447" s="309">
        <f ca="1">+'R1 Opex Detail'!O452*O$1</f>
        <v>0</v>
      </c>
      <c r="P447" s="309">
        <f ca="1">+'R1 Opex Detail'!P452*P$1</f>
        <v>0</v>
      </c>
      <c r="Q447" s="309">
        <f ca="1">+'R1 Opex Detail'!Q452*Q$1</f>
        <v>0</v>
      </c>
      <c r="R447" s="309">
        <f ca="1">+'R1 Opex Detail'!R452*R$1</f>
        <v>0</v>
      </c>
      <c r="S447" s="309">
        <f ca="1">+'R1 Opex Detail'!S452*S$1</f>
        <v>0</v>
      </c>
    </row>
    <row r="448" spans="1:19" x14ac:dyDescent="0.2">
      <c r="B448" s="249"/>
      <c r="C448" s="13" t="s">
        <v>547</v>
      </c>
      <c r="D448" s="311">
        <f>+'R1 Opex Detail'!D453</f>
        <v>0</v>
      </c>
      <c r="E448" s="309">
        <f>+'R1 Opex Detail'!E453</f>
        <v>0</v>
      </c>
      <c r="F448" s="309">
        <f>+'R1 Opex Detail'!F453</f>
        <v>0</v>
      </c>
      <c r="G448" s="309">
        <f>+'R1 Opex Detail'!G453</f>
        <v>0</v>
      </c>
      <c r="H448" s="309">
        <f>+'R1 Opex Detail'!H453</f>
        <v>0</v>
      </c>
      <c r="I448" s="309">
        <f>+'R1 Opex Detail'!I453</f>
        <v>0</v>
      </c>
      <c r="J448" s="309">
        <f>+'R1 Opex Detail'!J453</f>
        <v>0</v>
      </c>
      <c r="K448" s="805">
        <f>+'R1 Opex Detail'!K453</f>
        <v>0</v>
      </c>
      <c r="L448" s="311">
        <f ca="1">+'R1 Opex Detail'!L453*L$1</f>
        <v>0</v>
      </c>
      <c r="M448" s="805">
        <f ca="1">+'R1 Opex Detail'!M453*M$1</f>
        <v>0</v>
      </c>
      <c r="N448" s="311">
        <f ca="1">+'R1 Opex Detail'!N453*N$1</f>
        <v>0</v>
      </c>
      <c r="O448" s="309">
        <f ca="1">+'R1 Opex Detail'!O453*O$1</f>
        <v>0</v>
      </c>
      <c r="P448" s="309">
        <f ca="1">+'R1 Opex Detail'!P453*P$1</f>
        <v>0</v>
      </c>
      <c r="Q448" s="309">
        <f ca="1">+'R1 Opex Detail'!Q453*Q$1</f>
        <v>0</v>
      </c>
      <c r="R448" s="309">
        <f ca="1">+'R1 Opex Detail'!R453*R$1</f>
        <v>0</v>
      </c>
      <c r="S448" s="309">
        <f ca="1">+'R1 Opex Detail'!S453*S$1</f>
        <v>0</v>
      </c>
    </row>
    <row r="449" spans="1:19" s="736" customFormat="1" x14ac:dyDescent="0.2">
      <c r="B449" s="249"/>
      <c r="C449" s="13" t="s">
        <v>498</v>
      </c>
      <c r="D449" s="311">
        <f>+'R1 Opex Detail'!D454</f>
        <v>0</v>
      </c>
      <c r="E449" s="309">
        <f>+'R1 Opex Detail'!E454</f>
        <v>0</v>
      </c>
      <c r="F449" s="309">
        <f>+'R1 Opex Detail'!F454</f>
        <v>0</v>
      </c>
      <c r="G449" s="309">
        <f>+'R1 Opex Detail'!G454</f>
        <v>0</v>
      </c>
      <c r="H449" s="309">
        <f>+'R1 Opex Detail'!H454</f>
        <v>0</v>
      </c>
      <c r="I449" s="309">
        <f>+'R1 Opex Detail'!I454</f>
        <v>0</v>
      </c>
      <c r="J449" s="309">
        <f>+'R1 Opex Detail'!J454</f>
        <v>0</v>
      </c>
      <c r="K449" s="805">
        <f>+'R1 Opex Detail'!K454</f>
        <v>0</v>
      </c>
      <c r="L449" s="311">
        <f ca="1">+'R1 Opex Detail'!L454*L$1</f>
        <v>0</v>
      </c>
      <c r="M449" s="805">
        <f ca="1">+'R1 Opex Detail'!M454*M$1</f>
        <v>0</v>
      </c>
      <c r="N449" s="311">
        <f ca="1">+'R1 Opex Detail'!N454*N$1</f>
        <v>0</v>
      </c>
      <c r="O449" s="309">
        <f ca="1">+'R1 Opex Detail'!O454*O$1</f>
        <v>0</v>
      </c>
      <c r="P449" s="309">
        <f ca="1">+'R1 Opex Detail'!P454*P$1</f>
        <v>0</v>
      </c>
      <c r="Q449" s="309">
        <f ca="1">+'R1 Opex Detail'!Q454*Q$1</f>
        <v>0</v>
      </c>
      <c r="R449" s="309">
        <f ca="1">+'R1 Opex Detail'!R454*R$1</f>
        <v>0</v>
      </c>
      <c r="S449" s="309">
        <f ca="1">+'R1 Opex Detail'!S454*S$1</f>
        <v>0</v>
      </c>
    </row>
    <row r="450" spans="1:19" x14ac:dyDescent="0.2">
      <c r="B450" s="249"/>
      <c r="C450" s="13" t="s">
        <v>70</v>
      </c>
      <c r="D450" s="311">
        <f>+'R1 Opex Detail'!D455</f>
        <v>0</v>
      </c>
      <c r="E450" s="309">
        <f>+'R1 Opex Detail'!E455</f>
        <v>0</v>
      </c>
      <c r="F450" s="309">
        <f>+'R1 Opex Detail'!F455</f>
        <v>0</v>
      </c>
      <c r="G450" s="309">
        <f>+'R1 Opex Detail'!G455</f>
        <v>0</v>
      </c>
      <c r="H450" s="309">
        <f>+'R1 Opex Detail'!H455</f>
        <v>0</v>
      </c>
      <c r="I450" s="309">
        <f>+'R1 Opex Detail'!I455</f>
        <v>0</v>
      </c>
      <c r="J450" s="309">
        <f>+'R1 Opex Detail'!J455</f>
        <v>0</v>
      </c>
      <c r="K450" s="805">
        <f>+'R1 Opex Detail'!K455</f>
        <v>0</v>
      </c>
      <c r="L450" s="311">
        <f ca="1">+'R1 Opex Detail'!L455*L$1</f>
        <v>0</v>
      </c>
      <c r="M450" s="805">
        <f ca="1">+'R1 Opex Detail'!M455*M$1</f>
        <v>0</v>
      </c>
      <c r="N450" s="311">
        <f ca="1">+'R1 Opex Detail'!N455*N$1</f>
        <v>0</v>
      </c>
      <c r="O450" s="309">
        <f ca="1">+'R1 Opex Detail'!O455*O$1</f>
        <v>0</v>
      </c>
      <c r="P450" s="309">
        <f ca="1">+'R1 Opex Detail'!P455*P$1</f>
        <v>0</v>
      </c>
      <c r="Q450" s="309">
        <f ca="1">+'R1 Opex Detail'!Q455*Q$1</f>
        <v>0</v>
      </c>
      <c r="R450" s="309">
        <f ca="1">+'R1 Opex Detail'!R455*R$1</f>
        <v>0</v>
      </c>
      <c r="S450" s="309">
        <f ca="1">+'R1 Opex Detail'!S455*S$1</f>
        <v>0</v>
      </c>
    </row>
    <row r="451" spans="1:19" x14ac:dyDescent="0.2">
      <c r="B451" s="249"/>
      <c r="C451" s="12" t="s">
        <v>75</v>
      </c>
      <c r="D451" s="312">
        <f t="shared" ref="D451:S451" si="133">SUBTOTAL(9,D445:D450)</f>
        <v>0</v>
      </c>
      <c r="E451" s="310">
        <f t="shared" si="133"/>
        <v>0</v>
      </c>
      <c r="F451" s="310">
        <f t="shared" si="133"/>
        <v>0</v>
      </c>
      <c r="G451" s="310">
        <f t="shared" si="133"/>
        <v>0</v>
      </c>
      <c r="H451" s="310">
        <f t="shared" si="133"/>
        <v>0</v>
      </c>
      <c r="I451" s="310">
        <f t="shared" si="133"/>
        <v>0</v>
      </c>
      <c r="J451" s="310">
        <f t="shared" si="133"/>
        <v>0</v>
      </c>
      <c r="K451" s="510">
        <f t="shared" si="133"/>
        <v>0</v>
      </c>
      <c r="L451" s="312">
        <f t="shared" ref="L451" ca="1" si="134">SUBTOTAL(9,L445:L450)</f>
        <v>0</v>
      </c>
      <c r="M451" s="510">
        <f t="shared" ca="1" si="133"/>
        <v>0</v>
      </c>
      <c r="N451" s="312">
        <f t="shared" ca="1" si="133"/>
        <v>0</v>
      </c>
      <c r="O451" s="310">
        <f t="shared" ca="1" si="133"/>
        <v>0</v>
      </c>
      <c r="P451" s="310">
        <f t="shared" ca="1" si="133"/>
        <v>0</v>
      </c>
      <c r="Q451" s="310">
        <f t="shared" ca="1" si="133"/>
        <v>0</v>
      </c>
      <c r="R451" s="310">
        <f t="shared" ca="1" si="133"/>
        <v>0</v>
      </c>
      <c r="S451" s="310">
        <f t="shared" ca="1" si="133"/>
        <v>0</v>
      </c>
    </row>
    <row r="452" spans="1:19" x14ac:dyDescent="0.2">
      <c r="B452" s="249"/>
      <c r="C452" s="12"/>
      <c r="D452" s="262"/>
      <c r="E452" s="262"/>
      <c r="F452" s="262"/>
      <c r="G452" s="262"/>
      <c r="H452" s="262"/>
      <c r="I452" s="262"/>
      <c r="J452" s="262"/>
      <c r="K452" s="806"/>
      <c r="L452" s="262"/>
      <c r="M452" s="870"/>
      <c r="N452" s="262"/>
      <c r="O452" s="262"/>
      <c r="P452" s="262"/>
      <c r="Q452" s="262"/>
      <c r="R452" s="262"/>
      <c r="S452" s="262"/>
    </row>
    <row r="453" spans="1:19" x14ac:dyDescent="0.2">
      <c r="A453" s="5"/>
      <c r="B453" s="249" t="str">
        <f ca="1">+'I-4 History'!B444</f>
        <v>A-25</v>
      </c>
      <c r="C453" s="14" t="str">
        <f ca="1">+'I-4 History'!C444</f>
        <v>N/A</v>
      </c>
      <c r="D453" s="11"/>
      <c r="E453" s="11"/>
      <c r="F453" s="11"/>
      <c r="G453" s="11"/>
      <c r="H453" s="11"/>
      <c r="I453" s="11"/>
      <c r="J453" s="11"/>
      <c r="K453" s="504"/>
      <c r="L453" s="11"/>
      <c r="M453" s="871"/>
      <c r="N453" s="11"/>
      <c r="O453" s="11"/>
      <c r="P453" s="11"/>
      <c r="Q453" s="11"/>
      <c r="R453" s="11"/>
      <c r="S453" s="11"/>
    </row>
    <row r="454" spans="1:19" x14ac:dyDescent="0.2">
      <c r="A454" s="5"/>
      <c r="B454" s="249"/>
      <c r="C454" s="13" t="s">
        <v>68</v>
      </c>
      <c r="D454" s="311">
        <f>+'R1 Opex Detail'!D459</f>
        <v>0</v>
      </c>
      <c r="E454" s="309">
        <f>+'R1 Opex Detail'!E459</f>
        <v>0</v>
      </c>
      <c r="F454" s="309">
        <f>+'R1 Opex Detail'!F459</f>
        <v>0</v>
      </c>
      <c r="G454" s="309">
        <f>+'R1 Opex Detail'!G459</f>
        <v>0</v>
      </c>
      <c r="H454" s="309">
        <f>+'R1 Opex Detail'!H459</f>
        <v>0</v>
      </c>
      <c r="I454" s="309">
        <f>+'R1 Opex Detail'!I459</f>
        <v>0</v>
      </c>
      <c r="J454" s="309">
        <f>+'R1 Opex Detail'!J459</f>
        <v>0</v>
      </c>
      <c r="K454" s="805">
        <f>+'R1 Opex Detail'!K459</f>
        <v>0</v>
      </c>
      <c r="L454" s="311">
        <f ca="1">+'R1 Opex Detail'!L459*L$1</f>
        <v>0</v>
      </c>
      <c r="M454" s="805">
        <f ca="1">+'R1 Opex Detail'!M459*M$1</f>
        <v>0</v>
      </c>
      <c r="N454" s="311">
        <f ca="1">+'R1 Opex Detail'!N459*N$1</f>
        <v>0</v>
      </c>
      <c r="O454" s="309">
        <f ca="1">+'R1 Opex Detail'!O459*O$1</f>
        <v>0</v>
      </c>
      <c r="P454" s="309">
        <f ca="1">+'R1 Opex Detail'!P459*P$1</f>
        <v>0</v>
      </c>
      <c r="Q454" s="309">
        <f ca="1">+'R1 Opex Detail'!Q459*Q$1</f>
        <v>0</v>
      </c>
      <c r="R454" s="309">
        <f ca="1">+'R1 Opex Detail'!R459*R$1</f>
        <v>0</v>
      </c>
      <c r="S454" s="309">
        <f ca="1">+'R1 Opex Detail'!S459*S$1</f>
        <v>0</v>
      </c>
    </row>
    <row r="455" spans="1:19" x14ac:dyDescent="0.2">
      <c r="A455" s="5"/>
      <c r="B455" s="249"/>
      <c r="C455" s="13" t="s">
        <v>69</v>
      </c>
      <c r="D455" s="311">
        <f>+'R1 Opex Detail'!D460</f>
        <v>0</v>
      </c>
      <c r="E455" s="309">
        <f>+'R1 Opex Detail'!E460</f>
        <v>0</v>
      </c>
      <c r="F455" s="309">
        <f>+'R1 Opex Detail'!F460</f>
        <v>0</v>
      </c>
      <c r="G455" s="309">
        <f>+'R1 Opex Detail'!G460</f>
        <v>0</v>
      </c>
      <c r="H455" s="309">
        <f>+'R1 Opex Detail'!H460</f>
        <v>0</v>
      </c>
      <c r="I455" s="309">
        <f>+'R1 Opex Detail'!I460</f>
        <v>0</v>
      </c>
      <c r="J455" s="309">
        <f>+'R1 Opex Detail'!J460</f>
        <v>0</v>
      </c>
      <c r="K455" s="805">
        <f>+'R1 Opex Detail'!K460</f>
        <v>0</v>
      </c>
      <c r="L455" s="311">
        <f ca="1">+'R1 Opex Detail'!L460*L$1</f>
        <v>0</v>
      </c>
      <c r="M455" s="805">
        <f ca="1">+'R1 Opex Detail'!M460*M$1</f>
        <v>0</v>
      </c>
      <c r="N455" s="311">
        <f ca="1">+'R1 Opex Detail'!N460*N$1</f>
        <v>0</v>
      </c>
      <c r="O455" s="309">
        <f ca="1">+'R1 Opex Detail'!O460*O$1</f>
        <v>0</v>
      </c>
      <c r="P455" s="309">
        <f ca="1">+'R1 Opex Detail'!P460*P$1</f>
        <v>0</v>
      </c>
      <c r="Q455" s="309">
        <f ca="1">+'R1 Opex Detail'!Q460*Q$1</f>
        <v>0</v>
      </c>
      <c r="R455" s="309">
        <f ca="1">+'R1 Opex Detail'!R460*R$1</f>
        <v>0</v>
      </c>
      <c r="S455" s="309">
        <f ca="1">+'R1 Opex Detail'!S460*S$1</f>
        <v>0</v>
      </c>
    </row>
    <row r="456" spans="1:19" s="736" customFormat="1" x14ac:dyDescent="0.2">
      <c r="A456" s="5"/>
      <c r="B456" s="249"/>
      <c r="C456" s="13" t="s">
        <v>546</v>
      </c>
      <c r="D456" s="311">
        <f>+'R1 Opex Detail'!D461</f>
        <v>0</v>
      </c>
      <c r="E456" s="309">
        <f>+'R1 Opex Detail'!E461</f>
        <v>0</v>
      </c>
      <c r="F456" s="309">
        <f>+'R1 Opex Detail'!F461</f>
        <v>0</v>
      </c>
      <c r="G456" s="309">
        <f>+'R1 Opex Detail'!G461</f>
        <v>0</v>
      </c>
      <c r="H456" s="309">
        <f>+'R1 Opex Detail'!H461</f>
        <v>0</v>
      </c>
      <c r="I456" s="309">
        <f>+'R1 Opex Detail'!I461</f>
        <v>0</v>
      </c>
      <c r="J456" s="309">
        <f>+'R1 Opex Detail'!J461</f>
        <v>0</v>
      </c>
      <c r="K456" s="805">
        <f>+'R1 Opex Detail'!K461</f>
        <v>0</v>
      </c>
      <c r="L456" s="311">
        <f ca="1">+'R1 Opex Detail'!L461*L$1</f>
        <v>0</v>
      </c>
      <c r="M456" s="805">
        <f ca="1">+'R1 Opex Detail'!M461*M$1</f>
        <v>0</v>
      </c>
      <c r="N456" s="311">
        <f ca="1">+'R1 Opex Detail'!N461*N$1</f>
        <v>0</v>
      </c>
      <c r="O456" s="309">
        <f ca="1">+'R1 Opex Detail'!O461*O$1</f>
        <v>0</v>
      </c>
      <c r="P456" s="309">
        <f ca="1">+'R1 Opex Detail'!P461*P$1</f>
        <v>0</v>
      </c>
      <c r="Q456" s="309">
        <f ca="1">+'R1 Opex Detail'!Q461*Q$1</f>
        <v>0</v>
      </c>
      <c r="R456" s="309">
        <f ca="1">+'R1 Opex Detail'!R461*R$1</f>
        <v>0</v>
      </c>
      <c r="S456" s="309">
        <f ca="1">+'R1 Opex Detail'!S461*S$1</f>
        <v>0</v>
      </c>
    </row>
    <row r="457" spans="1:19" x14ac:dyDescent="0.2">
      <c r="A457" s="5"/>
      <c r="B457" s="249"/>
      <c r="C457" s="13" t="s">
        <v>547</v>
      </c>
      <c r="D457" s="311">
        <f>+'R1 Opex Detail'!D462</f>
        <v>0</v>
      </c>
      <c r="E457" s="309">
        <f>+'R1 Opex Detail'!E462</f>
        <v>0</v>
      </c>
      <c r="F457" s="309">
        <f>+'R1 Opex Detail'!F462</f>
        <v>0</v>
      </c>
      <c r="G457" s="309">
        <f>+'R1 Opex Detail'!G462</f>
        <v>0</v>
      </c>
      <c r="H457" s="309">
        <f>+'R1 Opex Detail'!H462</f>
        <v>0</v>
      </c>
      <c r="I457" s="309">
        <f>+'R1 Opex Detail'!I462</f>
        <v>0</v>
      </c>
      <c r="J457" s="309">
        <f>+'R1 Opex Detail'!J462</f>
        <v>0</v>
      </c>
      <c r="K457" s="805">
        <f>+'R1 Opex Detail'!K462</f>
        <v>0</v>
      </c>
      <c r="L457" s="311">
        <f ca="1">+'R1 Opex Detail'!L462*L$1</f>
        <v>0</v>
      </c>
      <c r="M457" s="805">
        <f ca="1">+'R1 Opex Detail'!M462*M$1</f>
        <v>0</v>
      </c>
      <c r="N457" s="311">
        <f ca="1">+'R1 Opex Detail'!N462*N$1</f>
        <v>0</v>
      </c>
      <c r="O457" s="309">
        <f ca="1">+'R1 Opex Detail'!O462*O$1</f>
        <v>0</v>
      </c>
      <c r="P457" s="309">
        <f ca="1">+'R1 Opex Detail'!P462*P$1</f>
        <v>0</v>
      </c>
      <c r="Q457" s="309">
        <f ca="1">+'R1 Opex Detail'!Q462*Q$1</f>
        <v>0</v>
      </c>
      <c r="R457" s="309">
        <f ca="1">+'R1 Opex Detail'!R462*R$1</f>
        <v>0</v>
      </c>
      <c r="S457" s="309">
        <f ca="1">+'R1 Opex Detail'!S462*S$1</f>
        <v>0</v>
      </c>
    </row>
    <row r="458" spans="1:19" s="736" customFormat="1" x14ac:dyDescent="0.2">
      <c r="A458" s="5"/>
      <c r="B458" s="249"/>
      <c r="C458" s="13" t="s">
        <v>498</v>
      </c>
      <c r="D458" s="311">
        <f>+'R1 Opex Detail'!D463</f>
        <v>0</v>
      </c>
      <c r="E458" s="309">
        <f>+'R1 Opex Detail'!E463</f>
        <v>0</v>
      </c>
      <c r="F458" s="309">
        <f>+'R1 Opex Detail'!F463</f>
        <v>0</v>
      </c>
      <c r="G458" s="309">
        <f>+'R1 Opex Detail'!G463</f>
        <v>0</v>
      </c>
      <c r="H458" s="309">
        <f>+'R1 Opex Detail'!H463</f>
        <v>0</v>
      </c>
      <c r="I458" s="309">
        <f>+'R1 Opex Detail'!I463</f>
        <v>0</v>
      </c>
      <c r="J458" s="309">
        <f>+'R1 Opex Detail'!J463</f>
        <v>0</v>
      </c>
      <c r="K458" s="805">
        <f>+'R1 Opex Detail'!K463</f>
        <v>0</v>
      </c>
      <c r="L458" s="311">
        <f ca="1">+'R1 Opex Detail'!L463*L$1</f>
        <v>0</v>
      </c>
      <c r="M458" s="805">
        <f ca="1">+'R1 Opex Detail'!M463*M$1</f>
        <v>0</v>
      </c>
      <c r="N458" s="311">
        <f ca="1">+'R1 Opex Detail'!N463*N$1</f>
        <v>0</v>
      </c>
      <c r="O458" s="309">
        <f ca="1">+'R1 Opex Detail'!O463*O$1</f>
        <v>0</v>
      </c>
      <c r="P458" s="309">
        <f ca="1">+'R1 Opex Detail'!P463*P$1</f>
        <v>0</v>
      </c>
      <c r="Q458" s="309">
        <f ca="1">+'R1 Opex Detail'!Q463*Q$1</f>
        <v>0</v>
      </c>
      <c r="R458" s="309">
        <f ca="1">+'R1 Opex Detail'!R463*R$1</f>
        <v>0</v>
      </c>
      <c r="S458" s="309">
        <f ca="1">+'R1 Opex Detail'!S463*S$1</f>
        <v>0</v>
      </c>
    </row>
    <row r="459" spans="1:19" x14ac:dyDescent="0.2">
      <c r="A459" s="5"/>
      <c r="B459" s="249"/>
      <c r="C459" s="13" t="s">
        <v>70</v>
      </c>
      <c r="D459" s="311">
        <f>+'R1 Opex Detail'!D464</f>
        <v>0</v>
      </c>
      <c r="E459" s="309">
        <f>+'R1 Opex Detail'!E464</f>
        <v>0</v>
      </c>
      <c r="F459" s="309">
        <f>+'R1 Opex Detail'!F464</f>
        <v>0</v>
      </c>
      <c r="G459" s="309">
        <f>+'R1 Opex Detail'!G464</f>
        <v>0</v>
      </c>
      <c r="H459" s="309">
        <f>+'R1 Opex Detail'!H464</f>
        <v>0</v>
      </c>
      <c r="I459" s="309">
        <f>+'R1 Opex Detail'!I464</f>
        <v>0</v>
      </c>
      <c r="J459" s="309">
        <f>+'R1 Opex Detail'!J464</f>
        <v>0</v>
      </c>
      <c r="K459" s="805">
        <f>+'R1 Opex Detail'!K464</f>
        <v>0</v>
      </c>
      <c r="L459" s="311">
        <f ca="1">+'R1 Opex Detail'!L464*L$1</f>
        <v>0</v>
      </c>
      <c r="M459" s="805">
        <f ca="1">+'R1 Opex Detail'!M464*M$1</f>
        <v>0</v>
      </c>
      <c r="N459" s="311">
        <f ca="1">+'R1 Opex Detail'!N464*N$1</f>
        <v>0</v>
      </c>
      <c r="O459" s="309">
        <f ca="1">+'R1 Opex Detail'!O464*O$1</f>
        <v>0</v>
      </c>
      <c r="P459" s="309">
        <f ca="1">+'R1 Opex Detail'!P464*P$1</f>
        <v>0</v>
      </c>
      <c r="Q459" s="309">
        <f ca="1">+'R1 Opex Detail'!Q464*Q$1</f>
        <v>0</v>
      </c>
      <c r="R459" s="309">
        <f ca="1">+'R1 Opex Detail'!R464*R$1</f>
        <v>0</v>
      </c>
      <c r="S459" s="309">
        <f ca="1">+'R1 Opex Detail'!S464*S$1</f>
        <v>0</v>
      </c>
    </row>
    <row r="460" spans="1:19" x14ac:dyDescent="0.2">
      <c r="A460" s="5"/>
      <c r="B460" s="249"/>
      <c r="C460" s="12" t="s">
        <v>75</v>
      </c>
      <c r="D460" s="312">
        <f t="shared" ref="D460:S460" si="135">SUBTOTAL(9,D454:D459)</f>
        <v>0</v>
      </c>
      <c r="E460" s="310">
        <f t="shared" si="135"/>
        <v>0</v>
      </c>
      <c r="F460" s="310">
        <f t="shared" si="135"/>
        <v>0</v>
      </c>
      <c r="G460" s="310">
        <f t="shared" si="135"/>
        <v>0</v>
      </c>
      <c r="H460" s="310">
        <f t="shared" si="135"/>
        <v>0</v>
      </c>
      <c r="I460" s="310">
        <f t="shared" si="135"/>
        <v>0</v>
      </c>
      <c r="J460" s="310">
        <f t="shared" si="135"/>
        <v>0</v>
      </c>
      <c r="K460" s="510">
        <f t="shared" si="135"/>
        <v>0</v>
      </c>
      <c r="L460" s="312">
        <f t="shared" ref="L460" ca="1" si="136">SUBTOTAL(9,L454:L459)</f>
        <v>0</v>
      </c>
      <c r="M460" s="510">
        <f t="shared" ca="1" si="135"/>
        <v>0</v>
      </c>
      <c r="N460" s="312">
        <f t="shared" ca="1" si="135"/>
        <v>0</v>
      </c>
      <c r="O460" s="310">
        <f t="shared" ca="1" si="135"/>
        <v>0</v>
      </c>
      <c r="P460" s="310">
        <f t="shared" ca="1" si="135"/>
        <v>0</v>
      </c>
      <c r="Q460" s="310">
        <f t="shared" ca="1" si="135"/>
        <v>0</v>
      </c>
      <c r="R460" s="310">
        <f t="shared" ca="1" si="135"/>
        <v>0</v>
      </c>
      <c r="S460" s="310">
        <f t="shared" ca="1" si="135"/>
        <v>0</v>
      </c>
    </row>
    <row r="461" spans="1:19" x14ac:dyDescent="0.2">
      <c r="A461" s="5"/>
      <c r="B461" s="249"/>
      <c r="C461" s="12"/>
      <c r="D461" s="262"/>
      <c r="E461" s="262"/>
      <c r="F461" s="262"/>
      <c r="G461" s="262"/>
      <c r="H461" s="262"/>
      <c r="I461" s="262"/>
      <c r="J461" s="262"/>
      <c r="K461" s="806"/>
      <c r="L461" s="262"/>
      <c r="M461" s="870"/>
      <c r="N461" s="262"/>
      <c r="O461" s="262"/>
      <c r="P461" s="262"/>
      <c r="Q461" s="262"/>
      <c r="R461" s="262"/>
      <c r="S461" s="262"/>
    </row>
    <row r="462" spans="1:19" x14ac:dyDescent="0.2">
      <c r="A462" s="5"/>
      <c r="B462" s="249" t="str">
        <f ca="1">+'I-4 History'!B453</f>
        <v>A-26</v>
      </c>
      <c r="C462" s="14" t="str">
        <f ca="1">+'I-4 History'!C453</f>
        <v>Training Centre - Apprentice</v>
      </c>
      <c r="D462" s="11"/>
      <c r="E462" s="11"/>
      <c r="F462" s="11"/>
      <c r="G462" s="11"/>
      <c r="H462" s="11"/>
      <c r="I462" s="11"/>
      <c r="J462" s="11"/>
      <c r="K462" s="504"/>
      <c r="L462" s="11"/>
      <c r="M462" s="871"/>
      <c r="N462" s="11"/>
      <c r="O462" s="11"/>
      <c r="P462" s="11"/>
      <c r="Q462" s="11"/>
      <c r="R462" s="11"/>
      <c r="S462" s="11"/>
    </row>
    <row r="463" spans="1:19" x14ac:dyDescent="0.2">
      <c r="B463" s="249"/>
      <c r="C463" s="13" t="s">
        <v>68</v>
      </c>
      <c r="D463" s="311">
        <f>+'R1 Opex Detail'!D468</f>
        <v>0</v>
      </c>
      <c r="E463" s="309">
        <f>+'R1 Opex Detail'!E468</f>
        <v>0</v>
      </c>
      <c r="F463" s="309">
        <f>+'R1 Opex Detail'!F468</f>
        <v>0</v>
      </c>
      <c r="G463" s="309">
        <f>+'R1 Opex Detail'!G468</f>
        <v>0</v>
      </c>
      <c r="H463" s="309">
        <f>+'R1 Opex Detail'!H468</f>
        <v>0</v>
      </c>
      <c r="I463" s="309">
        <f>+'R1 Opex Detail'!I468</f>
        <v>0</v>
      </c>
      <c r="J463" s="309">
        <f>+'R1 Opex Detail'!J468</f>
        <v>0</v>
      </c>
      <c r="K463" s="805">
        <f>+'R1 Opex Detail'!K468</f>
        <v>0</v>
      </c>
      <c r="L463" s="311">
        <f ca="1">+'R1 Opex Detail'!L468*L$1</f>
        <v>0</v>
      </c>
      <c r="M463" s="805">
        <f ca="1">+'R1 Opex Detail'!M468*M$1</f>
        <v>0</v>
      </c>
      <c r="N463" s="311">
        <f ca="1">+'R1 Opex Detail'!N468*N$1</f>
        <v>0</v>
      </c>
      <c r="O463" s="309">
        <f ca="1">+'R1 Opex Detail'!O468*O$1</f>
        <v>0</v>
      </c>
      <c r="P463" s="309">
        <f ca="1">+'R1 Opex Detail'!P468*P$1</f>
        <v>0</v>
      </c>
      <c r="Q463" s="309">
        <f ca="1">+'R1 Opex Detail'!Q468*Q$1</f>
        <v>0</v>
      </c>
      <c r="R463" s="309">
        <f ca="1">+'R1 Opex Detail'!R468*R$1</f>
        <v>0</v>
      </c>
      <c r="S463" s="309">
        <f ca="1">+'R1 Opex Detail'!S468*S$1</f>
        <v>0</v>
      </c>
    </row>
    <row r="464" spans="1:19" x14ac:dyDescent="0.2">
      <c r="B464" s="249"/>
      <c r="C464" s="13" t="s">
        <v>69</v>
      </c>
      <c r="D464" s="311">
        <f>+'R1 Opex Detail'!D469</f>
        <v>0</v>
      </c>
      <c r="E464" s="309">
        <f>+'R1 Opex Detail'!E469</f>
        <v>0</v>
      </c>
      <c r="F464" s="309">
        <f>+'R1 Opex Detail'!F469</f>
        <v>0</v>
      </c>
      <c r="G464" s="309">
        <f>+'R1 Opex Detail'!G469</f>
        <v>0</v>
      </c>
      <c r="H464" s="309">
        <f>+'R1 Opex Detail'!H469</f>
        <v>0</v>
      </c>
      <c r="I464" s="309">
        <f>+'R1 Opex Detail'!I469</f>
        <v>0</v>
      </c>
      <c r="J464" s="309">
        <f>+'R1 Opex Detail'!J469</f>
        <v>0</v>
      </c>
      <c r="K464" s="805">
        <f>+'R1 Opex Detail'!K469</f>
        <v>0</v>
      </c>
      <c r="L464" s="311">
        <f ca="1">+'R1 Opex Detail'!L469*L$1</f>
        <v>0</v>
      </c>
      <c r="M464" s="805">
        <f ca="1">+'R1 Opex Detail'!M469*M$1</f>
        <v>0</v>
      </c>
      <c r="N464" s="311">
        <f ca="1">+'R1 Opex Detail'!N469*N$1</f>
        <v>0</v>
      </c>
      <c r="O464" s="309">
        <f ca="1">+'R1 Opex Detail'!O469*O$1</f>
        <v>0</v>
      </c>
      <c r="P464" s="309">
        <f ca="1">+'R1 Opex Detail'!P469*P$1</f>
        <v>0</v>
      </c>
      <c r="Q464" s="309">
        <f ca="1">+'R1 Opex Detail'!Q469*Q$1</f>
        <v>0</v>
      </c>
      <c r="R464" s="309">
        <f ca="1">+'R1 Opex Detail'!R469*R$1</f>
        <v>0</v>
      </c>
      <c r="S464" s="309">
        <f ca="1">+'R1 Opex Detail'!S469*S$1</f>
        <v>0</v>
      </c>
    </row>
    <row r="465" spans="1:19" s="736" customFormat="1" x14ac:dyDescent="0.2">
      <c r="B465" s="249"/>
      <c r="C465" s="13" t="s">
        <v>546</v>
      </c>
      <c r="D465" s="311">
        <f>+'R1 Opex Detail'!D470</f>
        <v>0</v>
      </c>
      <c r="E465" s="309">
        <f>+'R1 Opex Detail'!E470</f>
        <v>0</v>
      </c>
      <c r="F465" s="309">
        <f>+'R1 Opex Detail'!F470</f>
        <v>0</v>
      </c>
      <c r="G465" s="309">
        <f>+'R1 Opex Detail'!G470</f>
        <v>0</v>
      </c>
      <c r="H465" s="309">
        <f>+'R1 Opex Detail'!H470</f>
        <v>0</v>
      </c>
      <c r="I465" s="309">
        <f>+'R1 Opex Detail'!I470</f>
        <v>0</v>
      </c>
      <c r="J465" s="309">
        <f>+'R1 Opex Detail'!J470</f>
        <v>0</v>
      </c>
      <c r="K465" s="805">
        <f>+'R1 Opex Detail'!K470</f>
        <v>0</v>
      </c>
      <c r="L465" s="311">
        <f ca="1">+'R1 Opex Detail'!L470*L$1</f>
        <v>0</v>
      </c>
      <c r="M465" s="805">
        <f ca="1">+'R1 Opex Detail'!M470*M$1</f>
        <v>0</v>
      </c>
      <c r="N465" s="311">
        <f ca="1">+'R1 Opex Detail'!N470*N$1</f>
        <v>0</v>
      </c>
      <c r="O465" s="309">
        <f ca="1">+'R1 Opex Detail'!O470*O$1</f>
        <v>0</v>
      </c>
      <c r="P465" s="309">
        <f ca="1">+'R1 Opex Detail'!P470*P$1</f>
        <v>0</v>
      </c>
      <c r="Q465" s="309">
        <f ca="1">+'R1 Opex Detail'!Q470*Q$1</f>
        <v>0</v>
      </c>
      <c r="R465" s="309">
        <f ca="1">+'R1 Opex Detail'!R470*R$1</f>
        <v>0</v>
      </c>
      <c r="S465" s="309">
        <f ca="1">+'R1 Opex Detail'!S470*S$1</f>
        <v>0</v>
      </c>
    </row>
    <row r="466" spans="1:19" x14ac:dyDescent="0.2">
      <c r="B466" s="249"/>
      <c r="C466" s="13" t="s">
        <v>547</v>
      </c>
      <c r="D466" s="311">
        <f>+'R1 Opex Detail'!D471</f>
        <v>0</v>
      </c>
      <c r="E466" s="309">
        <f>+'R1 Opex Detail'!E471</f>
        <v>0</v>
      </c>
      <c r="F466" s="309">
        <f>+'R1 Opex Detail'!F471</f>
        <v>0</v>
      </c>
      <c r="G466" s="309">
        <f>+'R1 Opex Detail'!G471</f>
        <v>0</v>
      </c>
      <c r="H466" s="309">
        <f>+'R1 Opex Detail'!H471</f>
        <v>0</v>
      </c>
      <c r="I466" s="309">
        <f>+'R1 Opex Detail'!I471</f>
        <v>0</v>
      </c>
      <c r="J466" s="309">
        <f>+'R1 Opex Detail'!J471</f>
        <v>0</v>
      </c>
      <c r="K466" s="805">
        <f>+'R1 Opex Detail'!K471</f>
        <v>0</v>
      </c>
      <c r="L466" s="311">
        <f ca="1">+'R1 Opex Detail'!L471*L$1</f>
        <v>0</v>
      </c>
      <c r="M466" s="805">
        <f ca="1">+'R1 Opex Detail'!M471*M$1</f>
        <v>0</v>
      </c>
      <c r="N466" s="311">
        <f ca="1">+'R1 Opex Detail'!N471*N$1</f>
        <v>0</v>
      </c>
      <c r="O466" s="309">
        <f ca="1">+'R1 Opex Detail'!O471*O$1</f>
        <v>0</v>
      </c>
      <c r="P466" s="309">
        <f ca="1">+'R1 Opex Detail'!P471*P$1</f>
        <v>0</v>
      </c>
      <c r="Q466" s="309">
        <f ca="1">+'R1 Opex Detail'!Q471*Q$1</f>
        <v>0</v>
      </c>
      <c r="R466" s="309">
        <f ca="1">+'R1 Opex Detail'!R471*R$1</f>
        <v>0</v>
      </c>
      <c r="S466" s="309">
        <f ca="1">+'R1 Opex Detail'!S471*S$1</f>
        <v>0</v>
      </c>
    </row>
    <row r="467" spans="1:19" s="736" customFormat="1" x14ac:dyDescent="0.2">
      <c r="B467" s="249"/>
      <c r="C467" s="13" t="s">
        <v>498</v>
      </c>
      <c r="D467" s="311">
        <f>+'R1 Opex Detail'!D472</f>
        <v>0</v>
      </c>
      <c r="E467" s="309">
        <f>+'R1 Opex Detail'!E472</f>
        <v>0</v>
      </c>
      <c r="F467" s="309">
        <f>+'R1 Opex Detail'!F472</f>
        <v>0</v>
      </c>
      <c r="G467" s="309">
        <f>+'R1 Opex Detail'!G472</f>
        <v>0</v>
      </c>
      <c r="H467" s="309">
        <f>+'R1 Opex Detail'!H472</f>
        <v>0</v>
      </c>
      <c r="I467" s="309">
        <f>+'R1 Opex Detail'!I472</f>
        <v>0</v>
      </c>
      <c r="J467" s="309">
        <f>+'R1 Opex Detail'!J472</f>
        <v>0</v>
      </c>
      <c r="K467" s="805">
        <f>+'R1 Opex Detail'!K472</f>
        <v>0</v>
      </c>
      <c r="L467" s="311">
        <f ca="1">+'R1 Opex Detail'!L472*L$1</f>
        <v>0</v>
      </c>
      <c r="M467" s="805">
        <f ca="1">+'R1 Opex Detail'!M472*M$1</f>
        <v>0</v>
      </c>
      <c r="N467" s="311">
        <f ca="1">+'R1 Opex Detail'!N472*N$1</f>
        <v>0</v>
      </c>
      <c r="O467" s="309">
        <f ca="1">+'R1 Opex Detail'!O472*O$1</f>
        <v>0</v>
      </c>
      <c r="P467" s="309">
        <f ca="1">+'R1 Opex Detail'!P472*P$1</f>
        <v>0</v>
      </c>
      <c r="Q467" s="309">
        <f ca="1">+'R1 Opex Detail'!Q472*Q$1</f>
        <v>0</v>
      </c>
      <c r="R467" s="309">
        <f ca="1">+'R1 Opex Detail'!R472*R$1</f>
        <v>0</v>
      </c>
      <c r="S467" s="309">
        <f ca="1">+'R1 Opex Detail'!S472*S$1</f>
        <v>0</v>
      </c>
    </row>
    <row r="468" spans="1:19" x14ac:dyDescent="0.2">
      <c r="B468" s="249"/>
      <c r="C468" s="13" t="s">
        <v>70</v>
      </c>
      <c r="D468" s="311">
        <f>+'R1 Opex Detail'!D473</f>
        <v>0</v>
      </c>
      <c r="E468" s="309">
        <f>+'R1 Opex Detail'!E473</f>
        <v>0</v>
      </c>
      <c r="F468" s="309">
        <f>+'R1 Opex Detail'!F473</f>
        <v>0</v>
      </c>
      <c r="G468" s="309">
        <f>+'R1 Opex Detail'!G473</f>
        <v>0</v>
      </c>
      <c r="H468" s="309">
        <f>+'R1 Opex Detail'!H473</f>
        <v>0</v>
      </c>
      <c r="I468" s="309">
        <f>+'R1 Opex Detail'!I473</f>
        <v>0</v>
      </c>
      <c r="J468" s="309">
        <f>+'R1 Opex Detail'!J473</f>
        <v>0</v>
      </c>
      <c r="K468" s="805">
        <f>+'R1 Opex Detail'!K473</f>
        <v>0</v>
      </c>
      <c r="L468" s="311">
        <f ca="1">+'R1 Opex Detail'!L473*L$1</f>
        <v>0</v>
      </c>
      <c r="M468" s="805">
        <f ca="1">+'R1 Opex Detail'!M473*M$1</f>
        <v>0.38058152029517106</v>
      </c>
      <c r="N468" s="311">
        <f ca="1">+'R1 Opex Detail'!N473*N$1</f>
        <v>0.38058152029517106</v>
      </c>
      <c r="O468" s="309">
        <f ca="1">+'R1 Opex Detail'!O473*O$1</f>
        <v>0.38567461141855763</v>
      </c>
      <c r="P468" s="309">
        <f ca="1">+'R1 Opex Detail'!P473*P$1</f>
        <v>0.39099321188826686</v>
      </c>
      <c r="Q468" s="309">
        <f ca="1">+'R1 Opex Detail'!Q473*Q$1</f>
        <v>0.39617292164315904</v>
      </c>
      <c r="R468" s="309">
        <f ca="1">+'R1 Opex Detail'!R473*R$1</f>
        <v>0.40111041919900164</v>
      </c>
      <c r="S468" s="309">
        <f ca="1">+'R1 Opex Detail'!S473*S$1</f>
        <v>0.40577310744373468</v>
      </c>
    </row>
    <row r="469" spans="1:19" x14ac:dyDescent="0.2">
      <c r="B469" s="249"/>
      <c r="C469" s="12" t="s">
        <v>75</v>
      </c>
      <c r="D469" s="312">
        <f t="shared" ref="D469:S469" si="137">SUBTOTAL(9,D463:D468)</f>
        <v>0</v>
      </c>
      <c r="E469" s="310">
        <f t="shared" si="137"/>
        <v>0</v>
      </c>
      <c r="F469" s="310">
        <f t="shared" si="137"/>
        <v>0</v>
      </c>
      <c r="G469" s="310">
        <f t="shared" si="137"/>
        <v>0</v>
      </c>
      <c r="H469" s="310">
        <f t="shared" si="137"/>
        <v>0</v>
      </c>
      <c r="I469" s="310">
        <f t="shared" si="137"/>
        <v>0</v>
      </c>
      <c r="J469" s="310">
        <f t="shared" si="137"/>
        <v>0</v>
      </c>
      <c r="K469" s="510">
        <f t="shared" si="137"/>
        <v>0</v>
      </c>
      <c r="L469" s="312">
        <f t="shared" ref="L469" ca="1" si="138">SUBTOTAL(9,L463:L468)</f>
        <v>0</v>
      </c>
      <c r="M469" s="510">
        <f t="shared" ca="1" si="137"/>
        <v>0.38058152029517106</v>
      </c>
      <c r="N469" s="312">
        <f t="shared" ca="1" si="137"/>
        <v>0.38058152029517106</v>
      </c>
      <c r="O469" s="310">
        <f t="shared" ca="1" si="137"/>
        <v>0.38567461141855763</v>
      </c>
      <c r="P469" s="310">
        <f t="shared" ca="1" si="137"/>
        <v>0.39099321188826686</v>
      </c>
      <c r="Q469" s="310">
        <f t="shared" ca="1" si="137"/>
        <v>0.39617292164315904</v>
      </c>
      <c r="R469" s="310">
        <f t="shared" ca="1" si="137"/>
        <v>0.40111041919900164</v>
      </c>
      <c r="S469" s="310">
        <f t="shared" ca="1" si="137"/>
        <v>0.40577310744373468</v>
      </c>
    </row>
    <row r="470" spans="1:19" x14ac:dyDescent="0.2">
      <c r="B470" s="249"/>
      <c r="C470" s="13"/>
      <c r="D470" s="262"/>
      <c r="E470" s="262"/>
      <c r="F470" s="262"/>
      <c r="G470" s="262"/>
      <c r="H470" s="262"/>
      <c r="I470" s="262"/>
      <c r="J470" s="262"/>
      <c r="K470" s="806"/>
      <c r="L470" s="262"/>
      <c r="M470" s="870"/>
      <c r="N470" s="262"/>
      <c r="O470" s="262"/>
      <c r="P470" s="262"/>
      <c r="Q470" s="262"/>
      <c r="R470" s="262"/>
      <c r="S470" s="262"/>
    </row>
    <row r="471" spans="1:19" x14ac:dyDescent="0.2">
      <c r="A471" s="5"/>
      <c r="B471" s="249" t="str">
        <f ca="1">+'I-4 History'!B462</f>
        <v>A-27</v>
      </c>
      <c r="C471" s="14" t="str">
        <f ca="1">+'I-4 History'!C462</f>
        <v>Training Centre - Management/Admin</v>
      </c>
      <c r="D471" s="11"/>
      <c r="E471" s="11"/>
      <c r="F471" s="11"/>
      <c r="G471" s="11"/>
      <c r="H471" s="11"/>
      <c r="I471" s="11"/>
      <c r="J471" s="11"/>
      <c r="K471" s="504"/>
      <c r="L471" s="11"/>
      <c r="M471" s="871"/>
      <c r="N471" s="11"/>
      <c r="O471" s="11"/>
      <c r="P471" s="11"/>
      <c r="Q471" s="11"/>
      <c r="R471" s="11"/>
      <c r="S471" s="11"/>
    </row>
    <row r="472" spans="1:19" x14ac:dyDescent="0.2">
      <c r="A472" s="5"/>
      <c r="B472" s="249"/>
      <c r="C472" s="13" t="s">
        <v>68</v>
      </c>
      <c r="D472" s="311">
        <f>+'R1 Opex Detail'!D477</f>
        <v>0</v>
      </c>
      <c r="E472" s="309">
        <f>+'R1 Opex Detail'!E477</f>
        <v>0</v>
      </c>
      <c r="F472" s="309">
        <f>+'R1 Opex Detail'!F477</f>
        <v>0</v>
      </c>
      <c r="G472" s="309">
        <f>+'R1 Opex Detail'!G477</f>
        <v>0</v>
      </c>
      <c r="H472" s="309">
        <f>+'R1 Opex Detail'!H477</f>
        <v>0</v>
      </c>
      <c r="I472" s="309">
        <f>+'R1 Opex Detail'!I477</f>
        <v>0</v>
      </c>
      <c r="J472" s="309">
        <f>+'R1 Opex Detail'!J477</f>
        <v>0</v>
      </c>
      <c r="K472" s="805">
        <f>+'R1 Opex Detail'!K477</f>
        <v>0</v>
      </c>
      <c r="L472" s="311">
        <f ca="1">+'R1 Opex Detail'!L477*L$1</f>
        <v>0</v>
      </c>
      <c r="M472" s="805">
        <f ca="1">+'R1 Opex Detail'!M477*M$1</f>
        <v>0</v>
      </c>
      <c r="N472" s="311">
        <f ca="1">+'R1 Opex Detail'!N477*N$1</f>
        <v>0</v>
      </c>
      <c r="O472" s="309">
        <f ca="1">+'R1 Opex Detail'!O477*O$1</f>
        <v>0</v>
      </c>
      <c r="P472" s="309">
        <f ca="1">+'R1 Opex Detail'!P477*P$1</f>
        <v>0</v>
      </c>
      <c r="Q472" s="309">
        <f ca="1">+'R1 Opex Detail'!Q477*Q$1</f>
        <v>0</v>
      </c>
      <c r="R472" s="309">
        <f ca="1">+'R1 Opex Detail'!R477*R$1</f>
        <v>0</v>
      </c>
      <c r="S472" s="309">
        <f ca="1">+'R1 Opex Detail'!S477*S$1</f>
        <v>0</v>
      </c>
    </row>
    <row r="473" spans="1:19" x14ac:dyDescent="0.2">
      <c r="A473" s="5"/>
      <c r="B473" s="249"/>
      <c r="C473" s="13" t="s">
        <v>69</v>
      </c>
      <c r="D473" s="311">
        <f>+'R1 Opex Detail'!D478</f>
        <v>0</v>
      </c>
      <c r="E473" s="309">
        <f>+'R1 Opex Detail'!E478</f>
        <v>0</v>
      </c>
      <c r="F473" s="309">
        <f>+'R1 Opex Detail'!F478</f>
        <v>0</v>
      </c>
      <c r="G473" s="309">
        <f>+'R1 Opex Detail'!G478</f>
        <v>0</v>
      </c>
      <c r="H473" s="309">
        <f>+'R1 Opex Detail'!H478</f>
        <v>0</v>
      </c>
      <c r="I473" s="309">
        <f>+'R1 Opex Detail'!I478</f>
        <v>0</v>
      </c>
      <c r="J473" s="309">
        <f>+'R1 Opex Detail'!J478</f>
        <v>0</v>
      </c>
      <c r="K473" s="805">
        <f>+'R1 Opex Detail'!K478</f>
        <v>0</v>
      </c>
      <c r="L473" s="311">
        <f ca="1">+'R1 Opex Detail'!L478*L$1</f>
        <v>0</v>
      </c>
      <c r="M473" s="805">
        <f ca="1">+'R1 Opex Detail'!M478*M$1</f>
        <v>0</v>
      </c>
      <c r="N473" s="311">
        <f ca="1">+'R1 Opex Detail'!N478*N$1</f>
        <v>0</v>
      </c>
      <c r="O473" s="309">
        <f ca="1">+'R1 Opex Detail'!O478*O$1</f>
        <v>0</v>
      </c>
      <c r="P473" s="309">
        <f ca="1">+'R1 Opex Detail'!P478*P$1</f>
        <v>0</v>
      </c>
      <c r="Q473" s="309">
        <f ca="1">+'R1 Opex Detail'!Q478*Q$1</f>
        <v>0</v>
      </c>
      <c r="R473" s="309">
        <f ca="1">+'R1 Opex Detail'!R478*R$1</f>
        <v>0</v>
      </c>
      <c r="S473" s="309">
        <f ca="1">+'R1 Opex Detail'!S478*S$1</f>
        <v>0</v>
      </c>
    </row>
    <row r="474" spans="1:19" s="736" customFormat="1" x14ac:dyDescent="0.2">
      <c r="A474" s="5"/>
      <c r="B474" s="249"/>
      <c r="C474" s="13" t="s">
        <v>546</v>
      </c>
      <c r="D474" s="311">
        <f>+'R1 Opex Detail'!D479</f>
        <v>0</v>
      </c>
      <c r="E474" s="309">
        <f>+'R1 Opex Detail'!E479</f>
        <v>0</v>
      </c>
      <c r="F474" s="309">
        <f>+'R1 Opex Detail'!F479</f>
        <v>0</v>
      </c>
      <c r="G474" s="309">
        <f>+'R1 Opex Detail'!G479</f>
        <v>0</v>
      </c>
      <c r="H474" s="309">
        <f>+'R1 Opex Detail'!H479</f>
        <v>0</v>
      </c>
      <c r="I474" s="309">
        <f>+'R1 Opex Detail'!I479</f>
        <v>0</v>
      </c>
      <c r="J474" s="309">
        <f>+'R1 Opex Detail'!J479</f>
        <v>0</v>
      </c>
      <c r="K474" s="805">
        <f>+'R1 Opex Detail'!K479</f>
        <v>0</v>
      </c>
      <c r="L474" s="311">
        <f ca="1">+'R1 Opex Detail'!L479*L$1</f>
        <v>0</v>
      </c>
      <c r="M474" s="805">
        <f ca="1">+'R1 Opex Detail'!M479*M$1</f>
        <v>0</v>
      </c>
      <c r="N474" s="311">
        <f ca="1">+'R1 Opex Detail'!N479*N$1</f>
        <v>0</v>
      </c>
      <c r="O474" s="309">
        <f ca="1">+'R1 Opex Detail'!O479*O$1</f>
        <v>0</v>
      </c>
      <c r="P474" s="309">
        <f ca="1">+'R1 Opex Detail'!P479*P$1</f>
        <v>0</v>
      </c>
      <c r="Q474" s="309">
        <f ca="1">+'R1 Opex Detail'!Q479*Q$1</f>
        <v>0</v>
      </c>
      <c r="R474" s="309">
        <f ca="1">+'R1 Opex Detail'!R479*R$1</f>
        <v>0</v>
      </c>
      <c r="S474" s="309">
        <f ca="1">+'R1 Opex Detail'!S479*S$1</f>
        <v>0</v>
      </c>
    </row>
    <row r="475" spans="1:19" x14ac:dyDescent="0.2">
      <c r="A475" s="5"/>
      <c r="B475" s="249"/>
      <c r="C475" s="13" t="s">
        <v>547</v>
      </c>
      <c r="D475" s="311">
        <f>+'R1 Opex Detail'!D480</f>
        <v>0</v>
      </c>
      <c r="E475" s="309">
        <f>+'R1 Opex Detail'!E480</f>
        <v>0</v>
      </c>
      <c r="F475" s="309">
        <f>+'R1 Opex Detail'!F480</f>
        <v>0</v>
      </c>
      <c r="G475" s="309">
        <f>+'R1 Opex Detail'!G480</f>
        <v>0</v>
      </c>
      <c r="H475" s="309">
        <f>+'R1 Opex Detail'!H480</f>
        <v>0</v>
      </c>
      <c r="I475" s="309">
        <f>+'R1 Opex Detail'!I480</f>
        <v>0</v>
      </c>
      <c r="J475" s="309">
        <f>+'R1 Opex Detail'!J480</f>
        <v>0</v>
      </c>
      <c r="K475" s="805">
        <f>+'R1 Opex Detail'!K480</f>
        <v>0</v>
      </c>
      <c r="L475" s="311">
        <f ca="1">+'R1 Opex Detail'!L480*L$1</f>
        <v>0</v>
      </c>
      <c r="M475" s="805">
        <f ca="1">+'R1 Opex Detail'!M480*M$1</f>
        <v>0</v>
      </c>
      <c r="N475" s="311">
        <f ca="1">+'R1 Opex Detail'!N480*N$1</f>
        <v>0</v>
      </c>
      <c r="O475" s="309">
        <f ca="1">+'R1 Opex Detail'!O480*O$1</f>
        <v>0</v>
      </c>
      <c r="P475" s="309">
        <f ca="1">+'R1 Opex Detail'!P480*P$1</f>
        <v>0</v>
      </c>
      <c r="Q475" s="309">
        <f ca="1">+'R1 Opex Detail'!Q480*Q$1</f>
        <v>0</v>
      </c>
      <c r="R475" s="309">
        <f ca="1">+'R1 Opex Detail'!R480*R$1</f>
        <v>0</v>
      </c>
      <c r="S475" s="309">
        <f ca="1">+'R1 Opex Detail'!S480*S$1</f>
        <v>0</v>
      </c>
    </row>
    <row r="476" spans="1:19" s="736" customFormat="1" x14ac:dyDescent="0.2">
      <c r="A476" s="5"/>
      <c r="B476" s="249"/>
      <c r="C476" s="13" t="s">
        <v>498</v>
      </c>
      <c r="D476" s="311">
        <f>+'R1 Opex Detail'!D481</f>
        <v>0</v>
      </c>
      <c r="E476" s="309">
        <f>+'R1 Opex Detail'!E481</f>
        <v>0</v>
      </c>
      <c r="F476" s="309">
        <f>+'R1 Opex Detail'!F481</f>
        <v>0</v>
      </c>
      <c r="G476" s="309">
        <f>+'R1 Opex Detail'!G481</f>
        <v>0</v>
      </c>
      <c r="H476" s="309">
        <f>+'R1 Opex Detail'!H481</f>
        <v>0</v>
      </c>
      <c r="I476" s="309">
        <f>+'R1 Opex Detail'!I481</f>
        <v>0</v>
      </c>
      <c r="J476" s="309">
        <f>+'R1 Opex Detail'!J481</f>
        <v>0</v>
      </c>
      <c r="K476" s="805">
        <f>+'R1 Opex Detail'!K481</f>
        <v>0</v>
      </c>
      <c r="L476" s="311">
        <f ca="1">+'R1 Opex Detail'!L481*L$1</f>
        <v>0</v>
      </c>
      <c r="M476" s="805">
        <f ca="1">+'R1 Opex Detail'!M481*M$1</f>
        <v>0</v>
      </c>
      <c r="N476" s="311">
        <f ca="1">+'R1 Opex Detail'!N481*N$1</f>
        <v>0</v>
      </c>
      <c r="O476" s="309">
        <f ca="1">+'R1 Opex Detail'!O481*O$1</f>
        <v>0</v>
      </c>
      <c r="P476" s="309">
        <f ca="1">+'R1 Opex Detail'!P481*P$1</f>
        <v>0</v>
      </c>
      <c r="Q476" s="309">
        <f ca="1">+'R1 Opex Detail'!Q481*Q$1</f>
        <v>0</v>
      </c>
      <c r="R476" s="309">
        <f ca="1">+'R1 Opex Detail'!R481*R$1</f>
        <v>0</v>
      </c>
      <c r="S476" s="309">
        <f ca="1">+'R1 Opex Detail'!S481*S$1</f>
        <v>0</v>
      </c>
    </row>
    <row r="477" spans="1:19" x14ac:dyDescent="0.2">
      <c r="A477" s="5"/>
      <c r="B477" s="249"/>
      <c r="C477" s="13" t="s">
        <v>70</v>
      </c>
      <c r="D477" s="311">
        <f>+'R1 Opex Detail'!D482</f>
        <v>0</v>
      </c>
      <c r="E477" s="309">
        <f>+'R1 Opex Detail'!E482</f>
        <v>0</v>
      </c>
      <c r="F477" s="309">
        <f>+'R1 Opex Detail'!F482</f>
        <v>0</v>
      </c>
      <c r="G477" s="309">
        <f>+'R1 Opex Detail'!G482</f>
        <v>0</v>
      </c>
      <c r="H477" s="309">
        <f>+'R1 Opex Detail'!H482</f>
        <v>0</v>
      </c>
      <c r="I477" s="309">
        <f>+'R1 Opex Detail'!I482</f>
        <v>0</v>
      </c>
      <c r="J477" s="309">
        <f>+'R1 Opex Detail'!J482</f>
        <v>0</v>
      </c>
      <c r="K477" s="805">
        <f>+'R1 Opex Detail'!K482</f>
        <v>0</v>
      </c>
      <c r="L477" s="311">
        <f ca="1">+'R1 Opex Detail'!L482*L$1</f>
        <v>0</v>
      </c>
      <c r="M477" s="805">
        <f ca="1">+'R1 Opex Detail'!M482*M$1</f>
        <v>1.2599523949607467</v>
      </c>
      <c r="N477" s="311">
        <f ca="1">+'R1 Opex Detail'!N482*N$1</f>
        <v>1.2599523949607467</v>
      </c>
      <c r="O477" s="309">
        <f ca="1">+'R1 Opex Detail'!O482*O$1</f>
        <v>1.2768135719135514</v>
      </c>
      <c r="P477" s="309">
        <f ca="1">+'R1 Opex Detail'!P482*P$1</f>
        <v>1.2944213196424799</v>
      </c>
      <c r="Q477" s="309">
        <f ca="1">+'R1 Opex Detail'!Q482*Q$1</f>
        <v>1.3115692560578278</v>
      </c>
      <c r="R477" s="309">
        <f ca="1">+'R1 Opex Detail'!R482*R$1</f>
        <v>1.3279153252673148</v>
      </c>
      <c r="S477" s="309">
        <f ca="1">+'R1 Opex Detail'!S482*S$1</f>
        <v>1.3433516113390884</v>
      </c>
    </row>
    <row r="478" spans="1:19" x14ac:dyDescent="0.2">
      <c r="A478" s="5"/>
      <c r="B478" s="249"/>
      <c r="C478" s="12" t="s">
        <v>75</v>
      </c>
      <c r="D478" s="312">
        <f t="shared" ref="D478:S478" si="139">SUBTOTAL(9,D472:D477)</f>
        <v>0</v>
      </c>
      <c r="E478" s="310">
        <f t="shared" si="139"/>
        <v>0</v>
      </c>
      <c r="F478" s="310">
        <f t="shared" si="139"/>
        <v>0</v>
      </c>
      <c r="G478" s="310">
        <f t="shared" si="139"/>
        <v>0</v>
      </c>
      <c r="H478" s="310">
        <f t="shared" si="139"/>
        <v>0</v>
      </c>
      <c r="I478" s="310">
        <f t="shared" si="139"/>
        <v>0</v>
      </c>
      <c r="J478" s="310">
        <f t="shared" si="139"/>
        <v>0</v>
      </c>
      <c r="K478" s="510">
        <f t="shared" si="139"/>
        <v>0</v>
      </c>
      <c r="L478" s="312">
        <f t="shared" ref="L478" ca="1" si="140">SUBTOTAL(9,L472:L477)</f>
        <v>0</v>
      </c>
      <c r="M478" s="510">
        <f t="shared" ca="1" si="139"/>
        <v>1.2599523949607467</v>
      </c>
      <c r="N478" s="312">
        <f t="shared" ca="1" si="139"/>
        <v>1.2599523949607467</v>
      </c>
      <c r="O478" s="310">
        <f t="shared" ca="1" si="139"/>
        <v>1.2768135719135514</v>
      </c>
      <c r="P478" s="310">
        <f t="shared" ca="1" si="139"/>
        <v>1.2944213196424799</v>
      </c>
      <c r="Q478" s="310">
        <f t="shared" ca="1" si="139"/>
        <v>1.3115692560578278</v>
      </c>
      <c r="R478" s="310">
        <f t="shared" ca="1" si="139"/>
        <v>1.3279153252673148</v>
      </c>
      <c r="S478" s="310">
        <f t="shared" ca="1" si="139"/>
        <v>1.3433516113390884</v>
      </c>
    </row>
    <row r="479" spans="1:19" x14ac:dyDescent="0.2">
      <c r="A479" s="5"/>
      <c r="B479" s="249"/>
      <c r="C479" s="12"/>
      <c r="D479" s="262"/>
      <c r="E479" s="262"/>
      <c r="F479" s="262"/>
      <c r="G479" s="262"/>
      <c r="H479" s="262"/>
      <c r="I479" s="262"/>
      <c r="J479" s="262"/>
      <c r="K479" s="806"/>
      <c r="L479" s="262"/>
      <c r="M479" s="870"/>
      <c r="N479" s="262"/>
      <c r="O479" s="262"/>
      <c r="P479" s="262"/>
      <c r="Q479" s="262"/>
      <c r="R479" s="262"/>
      <c r="S479" s="262"/>
    </row>
    <row r="480" spans="1:19" x14ac:dyDescent="0.2">
      <c r="A480" s="5"/>
      <c r="B480" s="249" t="str">
        <f ca="1">+'I-4 History'!B471</f>
        <v>A-28</v>
      </c>
      <c r="C480" s="261" t="str">
        <f ca="1">+'I-4 History'!C471</f>
        <v>Training Centre - Electrical/Poleline</v>
      </c>
      <c r="D480" s="11"/>
      <c r="E480" s="11"/>
      <c r="F480" s="11"/>
      <c r="G480" s="11"/>
      <c r="H480" s="11"/>
      <c r="I480" s="11"/>
      <c r="J480" s="11"/>
      <c r="K480" s="504"/>
      <c r="L480" s="11"/>
      <c r="M480" s="871"/>
      <c r="N480" s="11"/>
      <c r="O480" s="11"/>
      <c r="P480" s="11"/>
      <c r="Q480" s="11"/>
      <c r="R480" s="11"/>
      <c r="S480" s="11"/>
    </row>
    <row r="481" spans="1:19" x14ac:dyDescent="0.2">
      <c r="A481" s="5"/>
      <c r="B481" s="249"/>
      <c r="C481" s="13" t="s">
        <v>68</v>
      </c>
      <c r="D481" s="311">
        <f>+'R1 Opex Detail'!D486</f>
        <v>0</v>
      </c>
      <c r="E481" s="309">
        <f>+'R1 Opex Detail'!E486</f>
        <v>0</v>
      </c>
      <c r="F481" s="309">
        <f>+'R1 Opex Detail'!F486</f>
        <v>0</v>
      </c>
      <c r="G481" s="309">
        <f>+'R1 Opex Detail'!G486</f>
        <v>0</v>
      </c>
      <c r="H481" s="309">
        <f>+'R1 Opex Detail'!H486</f>
        <v>0</v>
      </c>
      <c r="I481" s="309">
        <f>+'R1 Opex Detail'!I486</f>
        <v>0</v>
      </c>
      <c r="J481" s="309">
        <f>+'R1 Opex Detail'!J486</f>
        <v>0</v>
      </c>
      <c r="K481" s="805">
        <f>+'R1 Opex Detail'!K486</f>
        <v>0</v>
      </c>
      <c r="L481" s="311">
        <f ca="1">+'R1 Opex Detail'!L486*L$1</f>
        <v>0</v>
      </c>
      <c r="M481" s="805">
        <f ca="1">+'R1 Opex Detail'!M486*M$1</f>
        <v>0</v>
      </c>
      <c r="N481" s="311">
        <f ca="1">+'R1 Opex Detail'!N486*N$1</f>
        <v>0</v>
      </c>
      <c r="O481" s="309">
        <f ca="1">+'R1 Opex Detail'!O486*O$1</f>
        <v>0</v>
      </c>
      <c r="P481" s="309">
        <f ca="1">+'R1 Opex Detail'!P486*P$1</f>
        <v>0</v>
      </c>
      <c r="Q481" s="309">
        <f ca="1">+'R1 Opex Detail'!Q486*Q$1</f>
        <v>0</v>
      </c>
      <c r="R481" s="309">
        <f ca="1">+'R1 Opex Detail'!R486*R$1</f>
        <v>0</v>
      </c>
      <c r="S481" s="309">
        <f ca="1">+'R1 Opex Detail'!S486*S$1</f>
        <v>0</v>
      </c>
    </row>
    <row r="482" spans="1:19" x14ac:dyDescent="0.2">
      <c r="A482" s="5"/>
      <c r="B482" s="249"/>
      <c r="C482" s="13" t="s">
        <v>69</v>
      </c>
      <c r="D482" s="311">
        <f>+'R1 Opex Detail'!D487</f>
        <v>0</v>
      </c>
      <c r="E482" s="309">
        <f>+'R1 Opex Detail'!E487</f>
        <v>0</v>
      </c>
      <c r="F482" s="309">
        <f>+'R1 Opex Detail'!F487</f>
        <v>0</v>
      </c>
      <c r="G482" s="309">
        <f>+'R1 Opex Detail'!G487</f>
        <v>0</v>
      </c>
      <c r="H482" s="309">
        <f>+'R1 Opex Detail'!H487</f>
        <v>0</v>
      </c>
      <c r="I482" s="309">
        <f>+'R1 Opex Detail'!I487</f>
        <v>0</v>
      </c>
      <c r="J482" s="309">
        <f>+'R1 Opex Detail'!J487</f>
        <v>0</v>
      </c>
      <c r="K482" s="805">
        <f>+'R1 Opex Detail'!K487</f>
        <v>0</v>
      </c>
      <c r="L482" s="311">
        <f ca="1">+'R1 Opex Detail'!L487*L$1</f>
        <v>0</v>
      </c>
      <c r="M482" s="805">
        <f ca="1">+'R1 Opex Detail'!M487*M$1</f>
        <v>0</v>
      </c>
      <c r="N482" s="311">
        <f ca="1">+'R1 Opex Detail'!N487*N$1</f>
        <v>0</v>
      </c>
      <c r="O482" s="309">
        <f ca="1">+'R1 Opex Detail'!O487*O$1</f>
        <v>0</v>
      </c>
      <c r="P482" s="309">
        <f ca="1">+'R1 Opex Detail'!P487*P$1</f>
        <v>0</v>
      </c>
      <c r="Q482" s="309">
        <f ca="1">+'R1 Opex Detail'!Q487*Q$1</f>
        <v>0</v>
      </c>
      <c r="R482" s="309">
        <f ca="1">+'R1 Opex Detail'!R487*R$1</f>
        <v>0</v>
      </c>
      <c r="S482" s="309">
        <f ca="1">+'R1 Opex Detail'!S487*S$1</f>
        <v>0</v>
      </c>
    </row>
    <row r="483" spans="1:19" s="736" customFormat="1" x14ac:dyDescent="0.2">
      <c r="A483" s="5"/>
      <c r="B483" s="249"/>
      <c r="C483" s="13" t="s">
        <v>546</v>
      </c>
      <c r="D483" s="311">
        <f>+'R1 Opex Detail'!D488</f>
        <v>0</v>
      </c>
      <c r="E483" s="309">
        <f>+'R1 Opex Detail'!E488</f>
        <v>0</v>
      </c>
      <c r="F483" s="309">
        <f>+'R1 Opex Detail'!F488</f>
        <v>0</v>
      </c>
      <c r="G483" s="309">
        <f>+'R1 Opex Detail'!G488</f>
        <v>0</v>
      </c>
      <c r="H483" s="309">
        <f>+'R1 Opex Detail'!H488</f>
        <v>0</v>
      </c>
      <c r="I483" s="309">
        <f>+'R1 Opex Detail'!I488</f>
        <v>0</v>
      </c>
      <c r="J483" s="309">
        <f>+'R1 Opex Detail'!J488</f>
        <v>0</v>
      </c>
      <c r="K483" s="805">
        <f>+'R1 Opex Detail'!K488</f>
        <v>0</v>
      </c>
      <c r="L483" s="311">
        <f ca="1">+'R1 Opex Detail'!L488*L$1</f>
        <v>0</v>
      </c>
      <c r="M483" s="805">
        <f ca="1">+'R1 Opex Detail'!M488*M$1</f>
        <v>0</v>
      </c>
      <c r="N483" s="311">
        <f ca="1">+'R1 Opex Detail'!N488*N$1</f>
        <v>0</v>
      </c>
      <c r="O483" s="309">
        <f ca="1">+'R1 Opex Detail'!O488*O$1</f>
        <v>0</v>
      </c>
      <c r="P483" s="309">
        <f ca="1">+'R1 Opex Detail'!P488*P$1</f>
        <v>0</v>
      </c>
      <c r="Q483" s="309">
        <f ca="1">+'R1 Opex Detail'!Q488*Q$1</f>
        <v>0</v>
      </c>
      <c r="R483" s="309">
        <f ca="1">+'R1 Opex Detail'!R488*R$1</f>
        <v>0</v>
      </c>
      <c r="S483" s="309">
        <f ca="1">+'R1 Opex Detail'!S488*S$1</f>
        <v>0</v>
      </c>
    </row>
    <row r="484" spans="1:19" x14ac:dyDescent="0.2">
      <c r="A484" s="5"/>
      <c r="B484" s="249"/>
      <c r="C484" s="13" t="s">
        <v>547</v>
      </c>
      <c r="D484" s="311">
        <f>+'R1 Opex Detail'!D489</f>
        <v>0</v>
      </c>
      <c r="E484" s="309">
        <f>+'R1 Opex Detail'!E489</f>
        <v>0</v>
      </c>
      <c r="F484" s="309">
        <f>+'R1 Opex Detail'!F489</f>
        <v>0</v>
      </c>
      <c r="G484" s="309">
        <f>+'R1 Opex Detail'!G489</f>
        <v>0</v>
      </c>
      <c r="H484" s="309">
        <f>+'R1 Opex Detail'!H489</f>
        <v>0</v>
      </c>
      <c r="I484" s="309">
        <f>+'R1 Opex Detail'!I489</f>
        <v>0</v>
      </c>
      <c r="J484" s="309">
        <f>+'R1 Opex Detail'!J489</f>
        <v>0</v>
      </c>
      <c r="K484" s="805">
        <f>+'R1 Opex Detail'!K489</f>
        <v>0</v>
      </c>
      <c r="L484" s="311">
        <f ca="1">+'R1 Opex Detail'!L489*L$1</f>
        <v>0</v>
      </c>
      <c r="M484" s="805">
        <f ca="1">+'R1 Opex Detail'!M489*M$1</f>
        <v>0</v>
      </c>
      <c r="N484" s="311">
        <f ca="1">+'R1 Opex Detail'!N489*N$1</f>
        <v>0</v>
      </c>
      <c r="O484" s="309">
        <f ca="1">+'R1 Opex Detail'!O489*O$1</f>
        <v>0</v>
      </c>
      <c r="P484" s="309">
        <f ca="1">+'R1 Opex Detail'!P489*P$1</f>
        <v>0</v>
      </c>
      <c r="Q484" s="309">
        <f ca="1">+'R1 Opex Detail'!Q489*Q$1</f>
        <v>0</v>
      </c>
      <c r="R484" s="309">
        <f ca="1">+'R1 Opex Detail'!R489*R$1</f>
        <v>0</v>
      </c>
      <c r="S484" s="309">
        <f ca="1">+'R1 Opex Detail'!S489*S$1</f>
        <v>0</v>
      </c>
    </row>
    <row r="485" spans="1:19" s="736" customFormat="1" x14ac:dyDescent="0.2">
      <c r="A485" s="5"/>
      <c r="B485" s="249"/>
      <c r="C485" s="13" t="s">
        <v>498</v>
      </c>
      <c r="D485" s="311">
        <f>+'R1 Opex Detail'!D490</f>
        <v>0</v>
      </c>
      <c r="E485" s="309">
        <f>+'R1 Opex Detail'!E490</f>
        <v>0</v>
      </c>
      <c r="F485" s="309">
        <f>+'R1 Opex Detail'!F490</f>
        <v>0</v>
      </c>
      <c r="G485" s="309">
        <f>+'R1 Opex Detail'!G490</f>
        <v>0</v>
      </c>
      <c r="H485" s="309">
        <f>+'R1 Opex Detail'!H490</f>
        <v>0</v>
      </c>
      <c r="I485" s="309">
        <f>+'R1 Opex Detail'!I490</f>
        <v>0</v>
      </c>
      <c r="J485" s="309">
        <f>+'R1 Opex Detail'!J490</f>
        <v>0</v>
      </c>
      <c r="K485" s="805">
        <f>+'R1 Opex Detail'!K490</f>
        <v>0</v>
      </c>
      <c r="L485" s="311">
        <f ca="1">+'R1 Opex Detail'!L490*L$1</f>
        <v>0</v>
      </c>
      <c r="M485" s="805">
        <f ca="1">+'R1 Opex Detail'!M490*M$1</f>
        <v>0</v>
      </c>
      <c r="N485" s="311">
        <f ca="1">+'R1 Opex Detail'!N490*N$1</f>
        <v>0</v>
      </c>
      <c r="O485" s="309">
        <f ca="1">+'R1 Opex Detail'!O490*O$1</f>
        <v>0</v>
      </c>
      <c r="P485" s="309">
        <f ca="1">+'R1 Opex Detail'!P490*P$1</f>
        <v>0</v>
      </c>
      <c r="Q485" s="309">
        <f ca="1">+'R1 Opex Detail'!Q490*Q$1</f>
        <v>0</v>
      </c>
      <c r="R485" s="309">
        <f ca="1">+'R1 Opex Detail'!R490*R$1</f>
        <v>0</v>
      </c>
      <c r="S485" s="309">
        <f ca="1">+'R1 Opex Detail'!S490*S$1</f>
        <v>0</v>
      </c>
    </row>
    <row r="486" spans="1:19" x14ac:dyDescent="0.2">
      <c r="A486" s="5"/>
      <c r="B486" s="249"/>
      <c r="C486" s="13" t="s">
        <v>70</v>
      </c>
      <c r="D486" s="311">
        <f>+'R1 Opex Detail'!D491</f>
        <v>0</v>
      </c>
      <c r="E486" s="309">
        <f>+'R1 Opex Detail'!E491</f>
        <v>0</v>
      </c>
      <c r="F486" s="309">
        <f>+'R1 Opex Detail'!F491</f>
        <v>0</v>
      </c>
      <c r="G486" s="309">
        <f>+'R1 Opex Detail'!G491</f>
        <v>0</v>
      </c>
      <c r="H486" s="309">
        <f>+'R1 Opex Detail'!H491</f>
        <v>0</v>
      </c>
      <c r="I486" s="309">
        <f>+'R1 Opex Detail'!I491</f>
        <v>0</v>
      </c>
      <c r="J486" s="309">
        <f>+'R1 Opex Detail'!J491</f>
        <v>0</v>
      </c>
      <c r="K486" s="805">
        <f>+'R1 Opex Detail'!K491</f>
        <v>0</v>
      </c>
      <c r="L486" s="311">
        <f ca="1">+'R1 Opex Detail'!L491*L$1</f>
        <v>0</v>
      </c>
      <c r="M486" s="805">
        <f ca="1">+'R1 Opex Detail'!M491*M$1</f>
        <v>3.2608824630552782</v>
      </c>
      <c r="N486" s="311">
        <f ca="1">+'R1 Opex Detail'!N491*N$1</f>
        <v>3.2608824630552782</v>
      </c>
      <c r="O486" s="309">
        <f ca="1">+'R1 Opex Detail'!O491*O$1</f>
        <v>3.3045208707060567</v>
      </c>
      <c r="P486" s="309">
        <f ca="1">+'R1 Opex Detail'!P491*P$1</f>
        <v>3.3500914779867812</v>
      </c>
      <c r="Q486" s="309">
        <f ca="1">+'R1 Opex Detail'!Q491*Q$1</f>
        <v>3.3944720477273838</v>
      </c>
      <c r="R486" s="309">
        <f ca="1">+'R1 Opex Detail'!R491*R$1</f>
        <v>3.4367773051627375</v>
      </c>
      <c r="S486" s="309">
        <f ca="1">+'R1 Opex Detail'!S491*S$1</f>
        <v>3.4767279530979076</v>
      </c>
    </row>
    <row r="487" spans="1:19" x14ac:dyDescent="0.2">
      <c r="A487" s="5"/>
      <c r="B487" s="249"/>
      <c r="C487" s="12" t="s">
        <v>75</v>
      </c>
      <c r="D487" s="312">
        <f t="shared" ref="D487:S487" si="141">SUBTOTAL(9,D481:D486)</f>
        <v>0</v>
      </c>
      <c r="E487" s="310">
        <f t="shared" si="141"/>
        <v>0</v>
      </c>
      <c r="F487" s="310">
        <f t="shared" si="141"/>
        <v>0</v>
      </c>
      <c r="G487" s="310">
        <f t="shared" si="141"/>
        <v>0</v>
      </c>
      <c r="H487" s="310">
        <f t="shared" si="141"/>
        <v>0</v>
      </c>
      <c r="I487" s="310">
        <f t="shared" si="141"/>
        <v>0</v>
      </c>
      <c r="J487" s="310">
        <f t="shared" si="141"/>
        <v>0</v>
      </c>
      <c r="K487" s="510">
        <f t="shared" si="141"/>
        <v>0</v>
      </c>
      <c r="L487" s="312">
        <f t="shared" ref="L487" ca="1" si="142">SUBTOTAL(9,L481:L486)</f>
        <v>0</v>
      </c>
      <c r="M487" s="510">
        <f t="shared" ca="1" si="141"/>
        <v>3.2608824630552782</v>
      </c>
      <c r="N487" s="312">
        <f t="shared" ca="1" si="141"/>
        <v>3.2608824630552782</v>
      </c>
      <c r="O487" s="310">
        <f t="shared" ca="1" si="141"/>
        <v>3.3045208707060567</v>
      </c>
      <c r="P487" s="310">
        <f t="shared" ca="1" si="141"/>
        <v>3.3500914779867812</v>
      </c>
      <c r="Q487" s="310">
        <f t="shared" ca="1" si="141"/>
        <v>3.3944720477273838</v>
      </c>
      <c r="R487" s="310">
        <f t="shared" ca="1" si="141"/>
        <v>3.4367773051627375</v>
      </c>
      <c r="S487" s="310">
        <f t="shared" ca="1" si="141"/>
        <v>3.4767279530979076</v>
      </c>
    </row>
    <row r="488" spans="1:19" x14ac:dyDescent="0.2">
      <c r="A488" s="5"/>
      <c r="B488" s="249"/>
      <c r="C488" s="15"/>
      <c r="D488" s="262"/>
      <c r="E488" s="262"/>
      <c r="F488" s="262"/>
      <c r="G488" s="262"/>
      <c r="H488" s="262"/>
      <c r="I488" s="262"/>
      <c r="J488" s="262"/>
      <c r="K488" s="806"/>
      <c r="L488" s="262"/>
      <c r="M488" s="870"/>
      <c r="N488" s="262"/>
      <c r="O488" s="262"/>
      <c r="P488" s="262"/>
      <c r="Q488" s="262"/>
      <c r="R488" s="262"/>
      <c r="S488" s="262"/>
    </row>
    <row r="489" spans="1:19" x14ac:dyDescent="0.2">
      <c r="A489" s="5"/>
      <c r="B489" s="249" t="str">
        <f ca="1">+'I-4 History'!B480</f>
        <v>A-29</v>
      </c>
      <c r="C489" s="261" t="str">
        <f ca="1">+'I-4 History'!C480</f>
        <v>WHS</v>
      </c>
      <c r="D489" s="11"/>
      <c r="E489" s="11"/>
      <c r="F489" s="11"/>
      <c r="G489" s="11"/>
      <c r="H489" s="11"/>
      <c r="I489" s="11"/>
      <c r="J489" s="11"/>
      <c r="K489" s="504"/>
      <c r="L489" s="11"/>
      <c r="M489" s="871"/>
      <c r="N489" s="11"/>
      <c r="O489" s="11"/>
      <c r="P489" s="11"/>
      <c r="Q489" s="11"/>
      <c r="R489" s="11"/>
      <c r="S489" s="11"/>
    </row>
    <row r="490" spans="1:19" x14ac:dyDescent="0.2">
      <c r="B490" s="249"/>
      <c r="C490" s="13" t="s">
        <v>68</v>
      </c>
      <c r="D490" s="311">
        <f>+'R1 Opex Detail'!D495</f>
        <v>0</v>
      </c>
      <c r="E490" s="309">
        <f>+'R1 Opex Detail'!E495</f>
        <v>0</v>
      </c>
      <c r="F490" s="309">
        <f>+'R1 Opex Detail'!F495</f>
        <v>0</v>
      </c>
      <c r="G490" s="309">
        <f>+'R1 Opex Detail'!G495</f>
        <v>0</v>
      </c>
      <c r="H490" s="309">
        <f>+'R1 Opex Detail'!H495</f>
        <v>0</v>
      </c>
      <c r="I490" s="309">
        <f>+'R1 Opex Detail'!I495</f>
        <v>0</v>
      </c>
      <c r="J490" s="309">
        <f>+'R1 Opex Detail'!J495</f>
        <v>0</v>
      </c>
      <c r="K490" s="805">
        <f>+'R1 Opex Detail'!K495</f>
        <v>0</v>
      </c>
      <c r="L490" s="311">
        <f ca="1">+'R1 Opex Detail'!L495*L$1</f>
        <v>0</v>
      </c>
      <c r="M490" s="805">
        <f ca="1">+'R1 Opex Detail'!M495*M$1</f>
        <v>0</v>
      </c>
      <c r="N490" s="311">
        <f ca="1">+'R1 Opex Detail'!N495*N$1</f>
        <v>0</v>
      </c>
      <c r="O490" s="309">
        <f ca="1">+'R1 Opex Detail'!O495*O$1</f>
        <v>0</v>
      </c>
      <c r="P490" s="309">
        <f ca="1">+'R1 Opex Detail'!P495*P$1</f>
        <v>0</v>
      </c>
      <c r="Q490" s="309">
        <f ca="1">+'R1 Opex Detail'!Q495*Q$1</f>
        <v>0</v>
      </c>
      <c r="R490" s="309">
        <f ca="1">+'R1 Opex Detail'!R495*R$1</f>
        <v>0</v>
      </c>
      <c r="S490" s="309">
        <f ca="1">+'R1 Opex Detail'!S495*S$1</f>
        <v>0</v>
      </c>
    </row>
    <row r="491" spans="1:19" x14ac:dyDescent="0.2">
      <c r="B491" s="249"/>
      <c r="C491" s="13" t="s">
        <v>69</v>
      </c>
      <c r="D491" s="311">
        <f>+'R1 Opex Detail'!D496</f>
        <v>0</v>
      </c>
      <c r="E491" s="309">
        <f>+'R1 Opex Detail'!E496</f>
        <v>0</v>
      </c>
      <c r="F491" s="309">
        <f>+'R1 Opex Detail'!F496</f>
        <v>0</v>
      </c>
      <c r="G491" s="309">
        <f>+'R1 Opex Detail'!G496</f>
        <v>0</v>
      </c>
      <c r="H491" s="309">
        <f>+'R1 Opex Detail'!H496</f>
        <v>0</v>
      </c>
      <c r="I491" s="309">
        <f>+'R1 Opex Detail'!I496</f>
        <v>0</v>
      </c>
      <c r="J491" s="309">
        <f>+'R1 Opex Detail'!J496</f>
        <v>0</v>
      </c>
      <c r="K491" s="805">
        <f>+'R1 Opex Detail'!K496</f>
        <v>0</v>
      </c>
      <c r="L491" s="311">
        <f ca="1">+'R1 Opex Detail'!L496*L$1</f>
        <v>0</v>
      </c>
      <c r="M491" s="805">
        <f ca="1">+'R1 Opex Detail'!M496*M$1</f>
        <v>0</v>
      </c>
      <c r="N491" s="311">
        <f ca="1">+'R1 Opex Detail'!N496*N$1</f>
        <v>0</v>
      </c>
      <c r="O491" s="309">
        <f ca="1">+'R1 Opex Detail'!O496*O$1</f>
        <v>0</v>
      </c>
      <c r="P491" s="309">
        <f ca="1">+'R1 Opex Detail'!P496*P$1</f>
        <v>0</v>
      </c>
      <c r="Q491" s="309">
        <f ca="1">+'R1 Opex Detail'!Q496*Q$1</f>
        <v>0</v>
      </c>
      <c r="R491" s="309">
        <f ca="1">+'R1 Opex Detail'!R496*R$1</f>
        <v>0</v>
      </c>
      <c r="S491" s="309">
        <f ca="1">+'R1 Opex Detail'!S496*S$1</f>
        <v>0</v>
      </c>
    </row>
    <row r="492" spans="1:19" s="736" customFormat="1" x14ac:dyDescent="0.2">
      <c r="B492" s="249"/>
      <c r="C492" s="13" t="s">
        <v>546</v>
      </c>
      <c r="D492" s="311">
        <f>+'R1 Opex Detail'!D497</f>
        <v>0</v>
      </c>
      <c r="E492" s="309">
        <f>+'R1 Opex Detail'!E497</f>
        <v>0</v>
      </c>
      <c r="F492" s="309">
        <f>+'R1 Opex Detail'!F497</f>
        <v>0</v>
      </c>
      <c r="G492" s="309">
        <f>+'R1 Opex Detail'!G497</f>
        <v>0</v>
      </c>
      <c r="H492" s="309">
        <f>+'R1 Opex Detail'!H497</f>
        <v>0</v>
      </c>
      <c r="I492" s="309">
        <f>+'R1 Opex Detail'!I497</f>
        <v>0</v>
      </c>
      <c r="J492" s="309">
        <f>+'R1 Opex Detail'!J497</f>
        <v>0</v>
      </c>
      <c r="K492" s="805">
        <f>+'R1 Opex Detail'!K497</f>
        <v>0</v>
      </c>
      <c r="L492" s="311">
        <f ca="1">+'R1 Opex Detail'!L497*L$1</f>
        <v>0</v>
      </c>
      <c r="M492" s="805">
        <f ca="1">+'R1 Opex Detail'!M497*M$1</f>
        <v>0</v>
      </c>
      <c r="N492" s="311">
        <f ca="1">+'R1 Opex Detail'!N497*N$1</f>
        <v>0</v>
      </c>
      <c r="O492" s="309">
        <f ca="1">+'R1 Opex Detail'!O497*O$1</f>
        <v>0</v>
      </c>
      <c r="P492" s="309">
        <f ca="1">+'R1 Opex Detail'!P497*P$1</f>
        <v>0</v>
      </c>
      <c r="Q492" s="309">
        <f ca="1">+'R1 Opex Detail'!Q497*Q$1</f>
        <v>0</v>
      </c>
      <c r="R492" s="309">
        <f ca="1">+'R1 Opex Detail'!R497*R$1</f>
        <v>0</v>
      </c>
      <c r="S492" s="309">
        <f ca="1">+'R1 Opex Detail'!S497*S$1</f>
        <v>0</v>
      </c>
    </row>
    <row r="493" spans="1:19" x14ac:dyDescent="0.2">
      <c r="B493" s="249"/>
      <c r="C493" s="13" t="s">
        <v>547</v>
      </c>
      <c r="D493" s="311">
        <f>+'R1 Opex Detail'!D498</f>
        <v>0</v>
      </c>
      <c r="E493" s="309">
        <f>+'R1 Opex Detail'!E498</f>
        <v>0</v>
      </c>
      <c r="F493" s="309">
        <f>+'R1 Opex Detail'!F498</f>
        <v>0</v>
      </c>
      <c r="G493" s="309">
        <f>+'R1 Opex Detail'!G498</f>
        <v>0</v>
      </c>
      <c r="H493" s="309">
        <f>+'R1 Opex Detail'!H498</f>
        <v>0</v>
      </c>
      <c r="I493" s="309">
        <f>+'R1 Opex Detail'!I498</f>
        <v>0</v>
      </c>
      <c r="J493" s="309">
        <f>+'R1 Opex Detail'!J498</f>
        <v>0</v>
      </c>
      <c r="K493" s="805">
        <f>+'R1 Opex Detail'!K498</f>
        <v>0</v>
      </c>
      <c r="L493" s="311">
        <f ca="1">+'R1 Opex Detail'!L498*L$1</f>
        <v>0</v>
      </c>
      <c r="M493" s="805">
        <f ca="1">+'R1 Opex Detail'!M498*M$1</f>
        <v>0</v>
      </c>
      <c r="N493" s="311">
        <f ca="1">+'R1 Opex Detail'!N498*N$1</f>
        <v>0</v>
      </c>
      <c r="O493" s="309">
        <f ca="1">+'R1 Opex Detail'!O498*O$1</f>
        <v>0</v>
      </c>
      <c r="P493" s="309">
        <f ca="1">+'R1 Opex Detail'!P498*P$1</f>
        <v>0</v>
      </c>
      <c r="Q493" s="309">
        <f ca="1">+'R1 Opex Detail'!Q498*Q$1</f>
        <v>0</v>
      </c>
      <c r="R493" s="309">
        <f ca="1">+'R1 Opex Detail'!R498*R$1</f>
        <v>0</v>
      </c>
      <c r="S493" s="309">
        <f ca="1">+'R1 Opex Detail'!S498*S$1</f>
        <v>0</v>
      </c>
    </row>
    <row r="494" spans="1:19" s="736" customFormat="1" x14ac:dyDescent="0.2">
      <c r="B494" s="249"/>
      <c r="C494" s="13" t="s">
        <v>498</v>
      </c>
      <c r="D494" s="311">
        <f>+'R1 Opex Detail'!D499</f>
        <v>0</v>
      </c>
      <c r="E494" s="309">
        <f>+'R1 Opex Detail'!E499</f>
        <v>0</v>
      </c>
      <c r="F494" s="309">
        <f>+'R1 Opex Detail'!F499</f>
        <v>0</v>
      </c>
      <c r="G494" s="309">
        <f>+'R1 Opex Detail'!G499</f>
        <v>0</v>
      </c>
      <c r="H494" s="309">
        <f>+'R1 Opex Detail'!H499</f>
        <v>0</v>
      </c>
      <c r="I494" s="309">
        <f>+'R1 Opex Detail'!I499</f>
        <v>0</v>
      </c>
      <c r="J494" s="309">
        <f>+'R1 Opex Detail'!J499</f>
        <v>0</v>
      </c>
      <c r="K494" s="805">
        <f>+'R1 Opex Detail'!K499</f>
        <v>0</v>
      </c>
      <c r="L494" s="311">
        <f ca="1">+'R1 Opex Detail'!L499*L$1</f>
        <v>0</v>
      </c>
      <c r="M494" s="805">
        <f ca="1">+'R1 Opex Detail'!M499*M$1</f>
        <v>0</v>
      </c>
      <c r="N494" s="311">
        <f ca="1">+'R1 Opex Detail'!N499*N$1</f>
        <v>0</v>
      </c>
      <c r="O494" s="309">
        <f ca="1">+'R1 Opex Detail'!O499*O$1</f>
        <v>0</v>
      </c>
      <c r="P494" s="309">
        <f ca="1">+'R1 Opex Detail'!P499*P$1</f>
        <v>0</v>
      </c>
      <c r="Q494" s="309">
        <f ca="1">+'R1 Opex Detail'!Q499*Q$1</f>
        <v>0</v>
      </c>
      <c r="R494" s="309">
        <f ca="1">+'R1 Opex Detail'!R499*R$1</f>
        <v>0</v>
      </c>
      <c r="S494" s="309">
        <f ca="1">+'R1 Opex Detail'!S499*S$1</f>
        <v>0</v>
      </c>
    </row>
    <row r="495" spans="1:19" x14ac:dyDescent="0.2">
      <c r="B495" s="249"/>
      <c r="C495" s="13" t="s">
        <v>70</v>
      </c>
      <c r="D495" s="311">
        <f>+'R1 Opex Detail'!D500</f>
        <v>0</v>
      </c>
      <c r="E495" s="309">
        <f>+'R1 Opex Detail'!E500</f>
        <v>0</v>
      </c>
      <c r="F495" s="309">
        <f>+'R1 Opex Detail'!F500</f>
        <v>0</v>
      </c>
      <c r="G495" s="309">
        <f>+'R1 Opex Detail'!G500</f>
        <v>0</v>
      </c>
      <c r="H495" s="309">
        <f>+'R1 Opex Detail'!H500</f>
        <v>0</v>
      </c>
      <c r="I495" s="309">
        <f>+'R1 Opex Detail'!I500</f>
        <v>0</v>
      </c>
      <c r="J495" s="309">
        <f>+'R1 Opex Detail'!J500</f>
        <v>0</v>
      </c>
      <c r="K495" s="805">
        <f>+'R1 Opex Detail'!K500</f>
        <v>0</v>
      </c>
      <c r="L495" s="311">
        <f ca="1">+'R1 Opex Detail'!L500*L$1</f>
        <v>0</v>
      </c>
      <c r="M495" s="805">
        <f ca="1">+'R1 Opex Detail'!M500*M$1</f>
        <v>3.0705639684552462</v>
      </c>
      <c r="N495" s="311">
        <f ca="1">+'R1 Opex Detail'!N500*N$1</f>
        <v>3.0705639684552462</v>
      </c>
      <c r="O495" s="309">
        <f ca="1">+'R1 Opex Detail'!O500*O$1</f>
        <v>3.1116554593910148</v>
      </c>
      <c r="P495" s="309">
        <f ca="1">+'R1 Opex Detail'!P500*P$1</f>
        <v>3.1545663788498266</v>
      </c>
      <c r="Q495" s="309">
        <f ca="1">+'R1 Opex Detail'!Q500*Q$1</f>
        <v>3.1963567162474305</v>
      </c>
      <c r="R495" s="309">
        <f ca="1">+'R1 Opex Detail'!R500*R$1</f>
        <v>3.2361928650902532</v>
      </c>
      <c r="S495" s="309">
        <f ca="1">+'R1 Opex Detail'!S500*S$1</f>
        <v>3.2738118291148677</v>
      </c>
    </row>
    <row r="496" spans="1:19" x14ac:dyDescent="0.2">
      <c r="B496" s="249"/>
      <c r="C496" s="12" t="s">
        <v>75</v>
      </c>
      <c r="D496" s="312">
        <f t="shared" ref="D496:S496" si="143">SUBTOTAL(9,D490:D495)</f>
        <v>0</v>
      </c>
      <c r="E496" s="310">
        <f t="shared" si="143"/>
        <v>0</v>
      </c>
      <c r="F496" s="310">
        <f t="shared" si="143"/>
        <v>0</v>
      </c>
      <c r="G496" s="310">
        <f t="shared" si="143"/>
        <v>0</v>
      </c>
      <c r="H496" s="310">
        <f t="shared" si="143"/>
        <v>0</v>
      </c>
      <c r="I496" s="310">
        <f t="shared" si="143"/>
        <v>0</v>
      </c>
      <c r="J496" s="310">
        <f t="shared" si="143"/>
        <v>0</v>
      </c>
      <c r="K496" s="510">
        <f t="shared" si="143"/>
        <v>0</v>
      </c>
      <c r="L496" s="312">
        <f t="shared" ref="L496" ca="1" si="144">SUBTOTAL(9,L490:L495)</f>
        <v>0</v>
      </c>
      <c r="M496" s="510">
        <f t="shared" ca="1" si="143"/>
        <v>3.0705639684552462</v>
      </c>
      <c r="N496" s="312">
        <f t="shared" ca="1" si="143"/>
        <v>3.0705639684552462</v>
      </c>
      <c r="O496" s="310">
        <f t="shared" ca="1" si="143"/>
        <v>3.1116554593910148</v>
      </c>
      <c r="P496" s="310">
        <f t="shared" ca="1" si="143"/>
        <v>3.1545663788498266</v>
      </c>
      <c r="Q496" s="310">
        <f t="shared" ca="1" si="143"/>
        <v>3.1963567162474305</v>
      </c>
      <c r="R496" s="310">
        <f t="shared" ca="1" si="143"/>
        <v>3.2361928650902532</v>
      </c>
      <c r="S496" s="310">
        <f t="shared" ca="1" si="143"/>
        <v>3.2738118291148677</v>
      </c>
    </row>
    <row r="497" spans="1:19" x14ac:dyDescent="0.2">
      <c r="B497" s="249"/>
      <c r="C497" s="12"/>
      <c r="D497" s="262"/>
      <c r="E497" s="262"/>
      <c r="F497" s="262"/>
      <c r="G497" s="262"/>
      <c r="H497" s="262"/>
      <c r="I497" s="262"/>
      <c r="J497" s="262"/>
      <c r="K497" s="806"/>
      <c r="L497" s="262"/>
      <c r="M497" s="870"/>
      <c r="N497" s="262"/>
      <c r="O497" s="262"/>
      <c r="P497" s="262"/>
      <c r="Q497" s="262"/>
      <c r="R497" s="262"/>
      <c r="S497" s="262"/>
    </row>
    <row r="498" spans="1:19" x14ac:dyDescent="0.2">
      <c r="A498" s="5"/>
      <c r="B498" s="249" t="str">
        <f ca="1">+'I-4 History'!B489</f>
        <v>A-30</v>
      </c>
      <c r="C498" s="14" t="str">
        <f ca="1">+'I-4 History'!C489</f>
        <v>Environment</v>
      </c>
      <c r="D498" s="11"/>
      <c r="E498" s="11"/>
      <c r="F498" s="11"/>
      <c r="G498" s="11"/>
      <c r="H498" s="11"/>
      <c r="I498" s="11"/>
      <c r="J498" s="11"/>
      <c r="K498" s="504"/>
      <c r="L498" s="11"/>
      <c r="M498" s="871"/>
      <c r="N498" s="11"/>
      <c r="O498" s="11"/>
      <c r="P498" s="11"/>
      <c r="Q498" s="11"/>
      <c r="R498" s="11"/>
      <c r="S498" s="11"/>
    </row>
    <row r="499" spans="1:19" x14ac:dyDescent="0.2">
      <c r="A499" s="5"/>
      <c r="B499" s="249"/>
      <c r="C499" s="13" t="s">
        <v>68</v>
      </c>
      <c r="D499" s="311">
        <f>+'R1 Opex Detail'!D504</f>
        <v>0</v>
      </c>
      <c r="E499" s="309">
        <f>+'R1 Opex Detail'!E504</f>
        <v>0</v>
      </c>
      <c r="F499" s="309">
        <f>+'R1 Opex Detail'!F504</f>
        <v>0</v>
      </c>
      <c r="G499" s="309">
        <f>+'R1 Opex Detail'!G504</f>
        <v>0</v>
      </c>
      <c r="H499" s="309">
        <f>+'R1 Opex Detail'!H504</f>
        <v>0</v>
      </c>
      <c r="I499" s="309">
        <f>+'R1 Opex Detail'!I504</f>
        <v>0</v>
      </c>
      <c r="J499" s="309">
        <f>+'R1 Opex Detail'!J504</f>
        <v>0</v>
      </c>
      <c r="K499" s="805">
        <f>+'R1 Opex Detail'!K504</f>
        <v>0</v>
      </c>
      <c r="L499" s="311">
        <f ca="1">+'R1 Opex Detail'!L504*L$1</f>
        <v>0</v>
      </c>
      <c r="M499" s="805">
        <f ca="1">+'R1 Opex Detail'!M504*M$1</f>
        <v>0</v>
      </c>
      <c r="N499" s="311">
        <f ca="1">+'R1 Opex Detail'!N504*N$1</f>
        <v>0</v>
      </c>
      <c r="O499" s="309">
        <f ca="1">+'R1 Opex Detail'!O504*O$1</f>
        <v>0</v>
      </c>
      <c r="P499" s="309">
        <f ca="1">+'R1 Opex Detail'!P504*P$1</f>
        <v>0</v>
      </c>
      <c r="Q499" s="309">
        <f ca="1">+'R1 Opex Detail'!Q504*Q$1</f>
        <v>0</v>
      </c>
      <c r="R499" s="309">
        <f ca="1">+'R1 Opex Detail'!R504*R$1</f>
        <v>0</v>
      </c>
      <c r="S499" s="309">
        <f ca="1">+'R1 Opex Detail'!S504*S$1</f>
        <v>0</v>
      </c>
    </row>
    <row r="500" spans="1:19" x14ac:dyDescent="0.2">
      <c r="A500" s="5"/>
      <c r="B500" s="249"/>
      <c r="C500" s="13" t="s">
        <v>69</v>
      </c>
      <c r="D500" s="311">
        <f>+'R1 Opex Detail'!D505</f>
        <v>0</v>
      </c>
      <c r="E500" s="309">
        <f>+'R1 Opex Detail'!E505</f>
        <v>0</v>
      </c>
      <c r="F500" s="309">
        <f>+'R1 Opex Detail'!F505</f>
        <v>0</v>
      </c>
      <c r="G500" s="309">
        <f>+'R1 Opex Detail'!G505</f>
        <v>0</v>
      </c>
      <c r="H500" s="309">
        <f>+'R1 Opex Detail'!H505</f>
        <v>0</v>
      </c>
      <c r="I500" s="309">
        <f>+'R1 Opex Detail'!I505</f>
        <v>0</v>
      </c>
      <c r="J500" s="309">
        <f>+'R1 Opex Detail'!J505</f>
        <v>0</v>
      </c>
      <c r="K500" s="805">
        <f>+'R1 Opex Detail'!K505</f>
        <v>0</v>
      </c>
      <c r="L500" s="311">
        <f ca="1">+'R1 Opex Detail'!L505*L$1</f>
        <v>0</v>
      </c>
      <c r="M500" s="805">
        <f ca="1">+'R1 Opex Detail'!M505*M$1</f>
        <v>0</v>
      </c>
      <c r="N500" s="311">
        <f ca="1">+'R1 Opex Detail'!N505*N$1</f>
        <v>0</v>
      </c>
      <c r="O500" s="309">
        <f ca="1">+'R1 Opex Detail'!O505*O$1</f>
        <v>0</v>
      </c>
      <c r="P500" s="309">
        <f ca="1">+'R1 Opex Detail'!P505*P$1</f>
        <v>0</v>
      </c>
      <c r="Q500" s="309">
        <f ca="1">+'R1 Opex Detail'!Q505*Q$1</f>
        <v>0</v>
      </c>
      <c r="R500" s="309">
        <f ca="1">+'R1 Opex Detail'!R505*R$1</f>
        <v>0</v>
      </c>
      <c r="S500" s="309">
        <f ca="1">+'R1 Opex Detail'!S505*S$1</f>
        <v>0</v>
      </c>
    </row>
    <row r="501" spans="1:19" s="736" customFormat="1" x14ac:dyDescent="0.2">
      <c r="A501" s="5"/>
      <c r="B501" s="249"/>
      <c r="C501" s="13" t="s">
        <v>546</v>
      </c>
      <c r="D501" s="311">
        <f>+'R1 Opex Detail'!D506</f>
        <v>0</v>
      </c>
      <c r="E501" s="309">
        <f>+'R1 Opex Detail'!E506</f>
        <v>0</v>
      </c>
      <c r="F501" s="309">
        <f>+'R1 Opex Detail'!F506</f>
        <v>0</v>
      </c>
      <c r="G501" s="309">
        <f>+'R1 Opex Detail'!G506</f>
        <v>0</v>
      </c>
      <c r="H501" s="309">
        <f>+'R1 Opex Detail'!H506</f>
        <v>0</v>
      </c>
      <c r="I501" s="309">
        <f>+'R1 Opex Detail'!I506</f>
        <v>0</v>
      </c>
      <c r="J501" s="309">
        <f>+'R1 Opex Detail'!J506</f>
        <v>0</v>
      </c>
      <c r="K501" s="805">
        <f>+'R1 Opex Detail'!K506</f>
        <v>0</v>
      </c>
      <c r="L501" s="311">
        <f ca="1">+'R1 Opex Detail'!L506*L$1</f>
        <v>0</v>
      </c>
      <c r="M501" s="805">
        <f ca="1">+'R1 Opex Detail'!M506*M$1</f>
        <v>0</v>
      </c>
      <c r="N501" s="311">
        <f ca="1">+'R1 Opex Detail'!N506*N$1</f>
        <v>0</v>
      </c>
      <c r="O501" s="309">
        <f ca="1">+'R1 Opex Detail'!O506*O$1</f>
        <v>0</v>
      </c>
      <c r="P501" s="309">
        <f ca="1">+'R1 Opex Detail'!P506*P$1</f>
        <v>0</v>
      </c>
      <c r="Q501" s="309">
        <f ca="1">+'R1 Opex Detail'!Q506*Q$1</f>
        <v>0</v>
      </c>
      <c r="R501" s="309">
        <f ca="1">+'R1 Opex Detail'!R506*R$1</f>
        <v>0</v>
      </c>
      <c r="S501" s="309">
        <f ca="1">+'R1 Opex Detail'!S506*S$1</f>
        <v>0</v>
      </c>
    </row>
    <row r="502" spans="1:19" x14ac:dyDescent="0.2">
      <c r="A502" s="5"/>
      <c r="B502" s="249"/>
      <c r="C502" s="13" t="s">
        <v>547</v>
      </c>
      <c r="D502" s="311">
        <f>+'R1 Opex Detail'!D507</f>
        <v>0</v>
      </c>
      <c r="E502" s="309">
        <f>+'R1 Opex Detail'!E507</f>
        <v>0</v>
      </c>
      <c r="F502" s="309">
        <f>+'R1 Opex Detail'!F507</f>
        <v>0</v>
      </c>
      <c r="G502" s="309">
        <f>+'R1 Opex Detail'!G507</f>
        <v>0</v>
      </c>
      <c r="H502" s="309">
        <f>+'R1 Opex Detail'!H507</f>
        <v>0</v>
      </c>
      <c r="I502" s="309">
        <f>+'R1 Opex Detail'!I507</f>
        <v>0</v>
      </c>
      <c r="J502" s="309">
        <f>+'R1 Opex Detail'!J507</f>
        <v>0</v>
      </c>
      <c r="K502" s="805">
        <f>+'R1 Opex Detail'!K507</f>
        <v>0</v>
      </c>
      <c r="L502" s="311">
        <f ca="1">+'R1 Opex Detail'!L507*L$1</f>
        <v>0</v>
      </c>
      <c r="M502" s="805">
        <f ca="1">+'R1 Opex Detail'!M507*M$1</f>
        <v>0</v>
      </c>
      <c r="N502" s="311">
        <f ca="1">+'R1 Opex Detail'!N507*N$1</f>
        <v>0</v>
      </c>
      <c r="O502" s="309">
        <f ca="1">+'R1 Opex Detail'!O507*O$1</f>
        <v>0</v>
      </c>
      <c r="P502" s="309">
        <f ca="1">+'R1 Opex Detail'!P507*P$1</f>
        <v>0</v>
      </c>
      <c r="Q502" s="309">
        <f ca="1">+'R1 Opex Detail'!Q507*Q$1</f>
        <v>0</v>
      </c>
      <c r="R502" s="309">
        <f ca="1">+'R1 Opex Detail'!R507*R$1</f>
        <v>0</v>
      </c>
      <c r="S502" s="309">
        <f ca="1">+'R1 Opex Detail'!S507*S$1</f>
        <v>0</v>
      </c>
    </row>
    <row r="503" spans="1:19" s="736" customFormat="1" x14ac:dyDescent="0.2">
      <c r="A503" s="5"/>
      <c r="B503" s="249"/>
      <c r="C503" s="13" t="s">
        <v>498</v>
      </c>
      <c r="D503" s="311">
        <f>+'R1 Opex Detail'!D508</f>
        <v>0</v>
      </c>
      <c r="E503" s="309">
        <f>+'R1 Opex Detail'!E508</f>
        <v>0</v>
      </c>
      <c r="F503" s="309">
        <f>+'R1 Opex Detail'!F508</f>
        <v>0</v>
      </c>
      <c r="G503" s="309">
        <f>+'R1 Opex Detail'!G508</f>
        <v>0</v>
      </c>
      <c r="H503" s="309">
        <f>+'R1 Opex Detail'!H508</f>
        <v>0</v>
      </c>
      <c r="I503" s="309">
        <f>+'R1 Opex Detail'!I508</f>
        <v>0</v>
      </c>
      <c r="J503" s="309">
        <f>+'R1 Opex Detail'!J508</f>
        <v>0</v>
      </c>
      <c r="K503" s="805">
        <f>+'R1 Opex Detail'!K508</f>
        <v>0</v>
      </c>
      <c r="L503" s="311">
        <f ca="1">+'R1 Opex Detail'!L508*L$1</f>
        <v>0</v>
      </c>
      <c r="M503" s="805">
        <f ca="1">+'R1 Opex Detail'!M508*M$1</f>
        <v>0</v>
      </c>
      <c r="N503" s="311">
        <f ca="1">+'R1 Opex Detail'!N508*N$1</f>
        <v>0</v>
      </c>
      <c r="O503" s="309">
        <f ca="1">+'R1 Opex Detail'!O508*O$1</f>
        <v>0</v>
      </c>
      <c r="P503" s="309">
        <f ca="1">+'R1 Opex Detail'!P508*P$1</f>
        <v>0</v>
      </c>
      <c r="Q503" s="309">
        <f ca="1">+'R1 Opex Detail'!Q508*Q$1</f>
        <v>0</v>
      </c>
      <c r="R503" s="309">
        <f ca="1">+'R1 Opex Detail'!R508*R$1</f>
        <v>0</v>
      </c>
      <c r="S503" s="309">
        <f ca="1">+'R1 Opex Detail'!S508*S$1</f>
        <v>0</v>
      </c>
    </row>
    <row r="504" spans="1:19" x14ac:dyDescent="0.2">
      <c r="A504" s="5"/>
      <c r="B504" s="249"/>
      <c r="C504" s="13" t="s">
        <v>70</v>
      </c>
      <c r="D504" s="311">
        <f>+'R1 Opex Detail'!D509</f>
        <v>0</v>
      </c>
      <c r="E504" s="309">
        <f>+'R1 Opex Detail'!E509</f>
        <v>0</v>
      </c>
      <c r="F504" s="309">
        <f>+'R1 Opex Detail'!F509</f>
        <v>0</v>
      </c>
      <c r="G504" s="309">
        <f>+'R1 Opex Detail'!G509</f>
        <v>0</v>
      </c>
      <c r="H504" s="309">
        <f>+'R1 Opex Detail'!H509</f>
        <v>0</v>
      </c>
      <c r="I504" s="309">
        <f>+'R1 Opex Detail'!I509</f>
        <v>0</v>
      </c>
      <c r="J504" s="309">
        <f>+'R1 Opex Detail'!J509</f>
        <v>0</v>
      </c>
      <c r="K504" s="805">
        <f>+'R1 Opex Detail'!K509</f>
        <v>0</v>
      </c>
      <c r="L504" s="311">
        <f ca="1">+'R1 Opex Detail'!L509*L$1</f>
        <v>0</v>
      </c>
      <c r="M504" s="805">
        <f ca="1">+'R1 Opex Detail'!M509*M$1</f>
        <v>0.40356802625247157</v>
      </c>
      <c r="N504" s="311">
        <f ca="1">+'R1 Opex Detail'!N509*N$1</f>
        <v>0.40356802625247157</v>
      </c>
      <c r="O504" s="309">
        <f ca="1">+'R1 Opex Detail'!O509*O$1</f>
        <v>0.4089687318111519</v>
      </c>
      <c r="P504" s="309">
        <f ca="1">+'R1 Opex Detail'!P509*P$1</f>
        <v>0.41460856711456145</v>
      </c>
      <c r="Q504" s="309">
        <f ca="1">+'R1 Opex Detail'!Q509*Q$1</f>
        <v>0.42010112292946616</v>
      </c>
      <c r="R504" s="309">
        <f ca="1">+'R1 Opex Detail'!R509*R$1</f>
        <v>0.42533683732172672</v>
      </c>
      <c r="S504" s="309">
        <f ca="1">+'R1 Opex Detail'!S509*S$1</f>
        <v>0.4302811443666355</v>
      </c>
    </row>
    <row r="505" spans="1:19" x14ac:dyDescent="0.2">
      <c r="A505" s="5"/>
      <c r="B505" s="249"/>
      <c r="C505" s="12" t="s">
        <v>75</v>
      </c>
      <c r="D505" s="312">
        <f t="shared" ref="D505:S505" si="145">SUBTOTAL(9,D499:D504)</f>
        <v>0</v>
      </c>
      <c r="E505" s="310">
        <f t="shared" si="145"/>
        <v>0</v>
      </c>
      <c r="F505" s="310">
        <f t="shared" si="145"/>
        <v>0</v>
      </c>
      <c r="G505" s="310">
        <f t="shared" si="145"/>
        <v>0</v>
      </c>
      <c r="H505" s="310">
        <f t="shared" si="145"/>
        <v>0</v>
      </c>
      <c r="I505" s="310">
        <f t="shared" si="145"/>
        <v>0</v>
      </c>
      <c r="J505" s="310">
        <f t="shared" si="145"/>
        <v>0</v>
      </c>
      <c r="K505" s="510">
        <f t="shared" si="145"/>
        <v>0</v>
      </c>
      <c r="L505" s="312">
        <f t="shared" ref="L505" ca="1" si="146">SUBTOTAL(9,L499:L504)</f>
        <v>0</v>
      </c>
      <c r="M505" s="510">
        <f t="shared" ca="1" si="145"/>
        <v>0.40356802625247157</v>
      </c>
      <c r="N505" s="312">
        <f t="shared" ca="1" si="145"/>
        <v>0.40356802625247157</v>
      </c>
      <c r="O505" s="310">
        <f t="shared" ca="1" si="145"/>
        <v>0.4089687318111519</v>
      </c>
      <c r="P505" s="310">
        <f t="shared" ca="1" si="145"/>
        <v>0.41460856711456145</v>
      </c>
      <c r="Q505" s="310">
        <f t="shared" ca="1" si="145"/>
        <v>0.42010112292946616</v>
      </c>
      <c r="R505" s="310">
        <f t="shared" ca="1" si="145"/>
        <v>0.42533683732172672</v>
      </c>
      <c r="S505" s="310">
        <f t="shared" ca="1" si="145"/>
        <v>0.4302811443666355</v>
      </c>
    </row>
    <row r="506" spans="1:19" x14ac:dyDescent="0.2">
      <c r="A506" s="5"/>
      <c r="B506" s="249"/>
      <c r="C506" s="12"/>
      <c r="D506" s="262"/>
      <c r="E506" s="262"/>
      <c r="F506" s="262"/>
      <c r="G506" s="262"/>
      <c r="H506" s="262"/>
      <c r="I506" s="262"/>
      <c r="J506" s="262"/>
      <c r="K506" s="806"/>
      <c r="L506" s="262"/>
      <c r="M506" s="870"/>
      <c r="N506" s="262"/>
      <c r="O506" s="262"/>
      <c r="P506" s="262"/>
      <c r="Q506" s="262"/>
      <c r="R506" s="262"/>
      <c r="S506" s="262"/>
    </row>
    <row r="507" spans="1:19" x14ac:dyDescent="0.2">
      <c r="A507" s="5"/>
      <c r="B507" s="249" t="str">
        <f ca="1">+'I-4 History'!B498</f>
        <v>A-31</v>
      </c>
      <c r="C507" s="14" t="str">
        <f ca="1">+'I-4 History'!C498</f>
        <v>Property – Offices and Depots</v>
      </c>
      <c r="D507" s="11"/>
      <c r="E507" s="11"/>
      <c r="F507" s="11"/>
      <c r="G507" s="11"/>
      <c r="H507" s="11"/>
      <c r="I507" s="11"/>
      <c r="J507" s="11"/>
      <c r="K507" s="504"/>
      <c r="L507" s="11"/>
      <c r="M507" s="871"/>
      <c r="N507" s="11"/>
      <c r="O507" s="11"/>
      <c r="P507" s="11"/>
      <c r="Q507" s="11"/>
      <c r="R507" s="11"/>
      <c r="S507" s="11"/>
    </row>
    <row r="508" spans="1:19" x14ac:dyDescent="0.2">
      <c r="B508" s="249"/>
      <c r="C508" s="13" t="s">
        <v>68</v>
      </c>
      <c r="D508" s="311">
        <f>+'R1 Opex Detail'!D513</f>
        <v>0</v>
      </c>
      <c r="E508" s="309">
        <f>+'R1 Opex Detail'!E513</f>
        <v>0</v>
      </c>
      <c r="F508" s="309">
        <f>+'R1 Opex Detail'!F513</f>
        <v>0</v>
      </c>
      <c r="G508" s="309">
        <f>+'R1 Opex Detail'!G513</f>
        <v>0</v>
      </c>
      <c r="H508" s="309">
        <f>+'R1 Opex Detail'!H513</f>
        <v>0</v>
      </c>
      <c r="I508" s="309">
        <f>+'R1 Opex Detail'!I513</f>
        <v>0</v>
      </c>
      <c r="J508" s="309">
        <f>+'R1 Opex Detail'!J513</f>
        <v>0</v>
      </c>
      <c r="K508" s="805">
        <f>+'R1 Opex Detail'!K513</f>
        <v>0</v>
      </c>
      <c r="L508" s="311">
        <f ca="1">+'R1 Opex Detail'!L513*L$1</f>
        <v>0</v>
      </c>
      <c r="M508" s="805">
        <f ca="1">+'R1 Opex Detail'!M513*M$1</f>
        <v>0</v>
      </c>
      <c r="N508" s="311">
        <f ca="1">+'R1 Opex Detail'!N513*N$1</f>
        <v>0</v>
      </c>
      <c r="O508" s="309">
        <f ca="1">+'R1 Opex Detail'!O513*O$1</f>
        <v>0</v>
      </c>
      <c r="P508" s="309">
        <f ca="1">+'R1 Opex Detail'!P513*P$1</f>
        <v>0</v>
      </c>
      <c r="Q508" s="309">
        <f ca="1">+'R1 Opex Detail'!Q513*Q$1</f>
        <v>0</v>
      </c>
      <c r="R508" s="309">
        <f ca="1">+'R1 Opex Detail'!R513*R$1</f>
        <v>0</v>
      </c>
      <c r="S508" s="309">
        <f ca="1">+'R1 Opex Detail'!S513*S$1</f>
        <v>0</v>
      </c>
    </row>
    <row r="509" spans="1:19" x14ac:dyDescent="0.2">
      <c r="B509" s="249"/>
      <c r="C509" s="13" t="s">
        <v>69</v>
      </c>
      <c r="D509" s="311">
        <f>+'R1 Opex Detail'!D514</f>
        <v>0</v>
      </c>
      <c r="E509" s="309">
        <f>+'R1 Opex Detail'!E514</f>
        <v>0</v>
      </c>
      <c r="F509" s="309">
        <f>+'R1 Opex Detail'!F514</f>
        <v>0</v>
      </c>
      <c r="G509" s="309">
        <f>+'R1 Opex Detail'!G514</f>
        <v>0</v>
      </c>
      <c r="H509" s="309">
        <f>+'R1 Opex Detail'!H514</f>
        <v>0</v>
      </c>
      <c r="I509" s="309">
        <f>+'R1 Opex Detail'!I514</f>
        <v>0</v>
      </c>
      <c r="J509" s="309">
        <f>+'R1 Opex Detail'!J514</f>
        <v>0</v>
      </c>
      <c r="K509" s="805">
        <f>+'R1 Opex Detail'!K514</f>
        <v>0</v>
      </c>
      <c r="L509" s="311">
        <f ca="1">+'R1 Opex Detail'!L514*L$1</f>
        <v>0</v>
      </c>
      <c r="M509" s="805">
        <f ca="1">+'R1 Opex Detail'!M514*M$1</f>
        <v>0</v>
      </c>
      <c r="N509" s="311">
        <f ca="1">+'R1 Opex Detail'!N514*N$1</f>
        <v>0</v>
      </c>
      <c r="O509" s="309">
        <f ca="1">+'R1 Opex Detail'!O514*O$1</f>
        <v>0</v>
      </c>
      <c r="P509" s="309">
        <f ca="1">+'R1 Opex Detail'!P514*P$1</f>
        <v>0</v>
      </c>
      <c r="Q509" s="309">
        <f ca="1">+'R1 Opex Detail'!Q514*Q$1</f>
        <v>0</v>
      </c>
      <c r="R509" s="309">
        <f ca="1">+'R1 Opex Detail'!R514*R$1</f>
        <v>0</v>
      </c>
      <c r="S509" s="309">
        <f ca="1">+'R1 Opex Detail'!S514*S$1</f>
        <v>0</v>
      </c>
    </row>
    <row r="510" spans="1:19" s="736" customFormat="1" x14ac:dyDescent="0.2">
      <c r="B510" s="249"/>
      <c r="C510" s="13" t="s">
        <v>546</v>
      </c>
      <c r="D510" s="311">
        <f>+'R1 Opex Detail'!D515</f>
        <v>0</v>
      </c>
      <c r="E510" s="309">
        <f>+'R1 Opex Detail'!E515</f>
        <v>0</v>
      </c>
      <c r="F510" s="309">
        <f>+'R1 Opex Detail'!F515</f>
        <v>0</v>
      </c>
      <c r="G510" s="309">
        <f>+'R1 Opex Detail'!G515</f>
        <v>0</v>
      </c>
      <c r="H510" s="309">
        <f>+'R1 Opex Detail'!H515</f>
        <v>0</v>
      </c>
      <c r="I510" s="309">
        <f>+'R1 Opex Detail'!I515</f>
        <v>0</v>
      </c>
      <c r="J510" s="309">
        <f>+'R1 Opex Detail'!J515</f>
        <v>0</v>
      </c>
      <c r="K510" s="805">
        <f>+'R1 Opex Detail'!K515</f>
        <v>0</v>
      </c>
      <c r="L510" s="311">
        <f ca="1">+'R1 Opex Detail'!L515*L$1</f>
        <v>0</v>
      </c>
      <c r="M510" s="805">
        <f ca="1">+'R1 Opex Detail'!M515*M$1</f>
        <v>0</v>
      </c>
      <c r="N510" s="311">
        <f ca="1">+'R1 Opex Detail'!N515*N$1</f>
        <v>0</v>
      </c>
      <c r="O510" s="309">
        <f ca="1">+'R1 Opex Detail'!O515*O$1</f>
        <v>0</v>
      </c>
      <c r="P510" s="309">
        <f ca="1">+'R1 Opex Detail'!P515*P$1</f>
        <v>0</v>
      </c>
      <c r="Q510" s="309">
        <f ca="1">+'R1 Opex Detail'!Q515*Q$1</f>
        <v>0</v>
      </c>
      <c r="R510" s="309">
        <f ca="1">+'R1 Opex Detail'!R515*R$1</f>
        <v>0</v>
      </c>
      <c r="S510" s="309">
        <f ca="1">+'R1 Opex Detail'!S515*S$1</f>
        <v>0</v>
      </c>
    </row>
    <row r="511" spans="1:19" x14ac:dyDescent="0.2">
      <c r="B511" s="249"/>
      <c r="C511" s="13" t="s">
        <v>547</v>
      </c>
      <c r="D511" s="311">
        <f>+'R1 Opex Detail'!D516</f>
        <v>0</v>
      </c>
      <c r="E511" s="309">
        <f>+'R1 Opex Detail'!E516</f>
        <v>0</v>
      </c>
      <c r="F511" s="309">
        <f>+'R1 Opex Detail'!F516</f>
        <v>0</v>
      </c>
      <c r="G511" s="309">
        <f>+'R1 Opex Detail'!G516</f>
        <v>0</v>
      </c>
      <c r="H511" s="309">
        <f>+'R1 Opex Detail'!H516</f>
        <v>0</v>
      </c>
      <c r="I511" s="309">
        <f>+'R1 Opex Detail'!I516</f>
        <v>0</v>
      </c>
      <c r="J511" s="309">
        <f>+'R1 Opex Detail'!J516</f>
        <v>0</v>
      </c>
      <c r="K511" s="805">
        <f>+'R1 Opex Detail'!K516</f>
        <v>0</v>
      </c>
      <c r="L511" s="311">
        <f ca="1">+'R1 Opex Detail'!L516*L$1</f>
        <v>0</v>
      </c>
      <c r="M511" s="805">
        <f ca="1">+'R1 Opex Detail'!M516*M$1</f>
        <v>0</v>
      </c>
      <c r="N511" s="311">
        <f ca="1">+'R1 Opex Detail'!N516*N$1</f>
        <v>0</v>
      </c>
      <c r="O511" s="309">
        <f ca="1">+'R1 Opex Detail'!O516*O$1</f>
        <v>0</v>
      </c>
      <c r="P511" s="309">
        <f ca="1">+'R1 Opex Detail'!P516*P$1</f>
        <v>0</v>
      </c>
      <c r="Q511" s="309">
        <f ca="1">+'R1 Opex Detail'!Q516*Q$1</f>
        <v>0</v>
      </c>
      <c r="R511" s="309">
        <f ca="1">+'R1 Opex Detail'!R516*R$1</f>
        <v>0</v>
      </c>
      <c r="S511" s="309">
        <f ca="1">+'R1 Opex Detail'!S516*S$1</f>
        <v>0</v>
      </c>
    </row>
    <row r="512" spans="1:19" s="736" customFormat="1" x14ac:dyDescent="0.2">
      <c r="B512" s="249"/>
      <c r="C512" s="13" t="s">
        <v>498</v>
      </c>
      <c r="D512" s="311">
        <f>+'R1 Opex Detail'!D517</f>
        <v>0</v>
      </c>
      <c r="E512" s="309">
        <f>+'R1 Opex Detail'!E517</f>
        <v>0</v>
      </c>
      <c r="F512" s="309">
        <f>+'R1 Opex Detail'!F517</f>
        <v>0</v>
      </c>
      <c r="G512" s="309">
        <f>+'R1 Opex Detail'!G517</f>
        <v>0</v>
      </c>
      <c r="H512" s="309">
        <f>+'R1 Opex Detail'!H517</f>
        <v>0</v>
      </c>
      <c r="I512" s="309">
        <f>+'R1 Opex Detail'!I517</f>
        <v>0</v>
      </c>
      <c r="J512" s="309">
        <f>+'R1 Opex Detail'!J517</f>
        <v>0</v>
      </c>
      <c r="K512" s="805">
        <f>+'R1 Opex Detail'!K517</f>
        <v>0</v>
      </c>
      <c r="L512" s="311">
        <f ca="1">+'R1 Opex Detail'!L517*L$1</f>
        <v>0</v>
      </c>
      <c r="M512" s="805">
        <f ca="1">+'R1 Opex Detail'!M517*M$1</f>
        <v>0</v>
      </c>
      <c r="N512" s="311">
        <f ca="1">+'R1 Opex Detail'!N517*N$1</f>
        <v>0</v>
      </c>
      <c r="O512" s="309">
        <f ca="1">+'R1 Opex Detail'!O517*O$1</f>
        <v>0</v>
      </c>
      <c r="P512" s="309">
        <f ca="1">+'R1 Opex Detail'!P517*P$1</f>
        <v>0</v>
      </c>
      <c r="Q512" s="309">
        <f ca="1">+'R1 Opex Detail'!Q517*Q$1</f>
        <v>0</v>
      </c>
      <c r="R512" s="309">
        <f ca="1">+'R1 Opex Detail'!R517*R$1</f>
        <v>0</v>
      </c>
      <c r="S512" s="309">
        <f ca="1">+'R1 Opex Detail'!S517*S$1</f>
        <v>0</v>
      </c>
    </row>
    <row r="513" spans="1:19" x14ac:dyDescent="0.2">
      <c r="B513" s="249"/>
      <c r="C513" s="13" t="s">
        <v>70</v>
      </c>
      <c r="D513" s="311">
        <f>+'R1 Opex Detail'!D518</f>
        <v>0</v>
      </c>
      <c r="E513" s="309">
        <f>+'R1 Opex Detail'!E518</f>
        <v>0</v>
      </c>
      <c r="F513" s="309">
        <f>+'R1 Opex Detail'!F518</f>
        <v>0</v>
      </c>
      <c r="G513" s="309">
        <f>+'R1 Opex Detail'!G518</f>
        <v>0</v>
      </c>
      <c r="H513" s="309">
        <f>+'R1 Opex Detail'!H518</f>
        <v>0</v>
      </c>
      <c r="I513" s="309">
        <f>+'R1 Opex Detail'!I518</f>
        <v>0</v>
      </c>
      <c r="J513" s="309">
        <f>+'R1 Opex Detail'!J518</f>
        <v>0</v>
      </c>
      <c r="K513" s="805">
        <f>+'R1 Opex Detail'!K518</f>
        <v>0</v>
      </c>
      <c r="L513" s="311">
        <f ca="1">+'R1 Opex Detail'!L518*L$1</f>
        <v>0</v>
      </c>
      <c r="M513" s="805">
        <f ca="1">+'R1 Opex Detail'!M518*M$1</f>
        <v>1.8416468381670825</v>
      </c>
      <c r="N513" s="311">
        <f ca="1">+'R1 Opex Detail'!N518*N$1</f>
        <v>1.8416468381670825</v>
      </c>
      <c r="O513" s="309">
        <f ca="1">+'R1 Opex Detail'!O518*O$1</f>
        <v>1.8662924782302341</v>
      </c>
      <c r="P513" s="309">
        <f ca="1">+'R1 Opex Detail'!P518*P$1</f>
        <v>1.8920293656411549</v>
      </c>
      <c r="Q513" s="309">
        <f ca="1">+'R1 Opex Detail'!Q518*Q$1</f>
        <v>1.9170941561893717</v>
      </c>
      <c r="R513" s="309">
        <f ca="1">+'R1 Opex Detail'!R518*R$1</f>
        <v>1.9409868737210134</v>
      </c>
      <c r="S513" s="309">
        <f ca="1">+'R1 Opex Detail'!S518*S$1</f>
        <v>1.9635497797092274</v>
      </c>
    </row>
    <row r="514" spans="1:19" x14ac:dyDescent="0.2">
      <c r="B514" s="249"/>
      <c r="C514" s="12" t="s">
        <v>75</v>
      </c>
      <c r="D514" s="312">
        <f t="shared" ref="D514:S514" si="147">SUBTOTAL(9,D508:D513)</f>
        <v>0</v>
      </c>
      <c r="E514" s="310">
        <f t="shared" si="147"/>
        <v>0</v>
      </c>
      <c r="F514" s="310">
        <f t="shared" si="147"/>
        <v>0</v>
      </c>
      <c r="G514" s="310">
        <f t="shared" si="147"/>
        <v>0</v>
      </c>
      <c r="H514" s="310">
        <f t="shared" si="147"/>
        <v>0</v>
      </c>
      <c r="I514" s="310">
        <f t="shared" si="147"/>
        <v>0</v>
      </c>
      <c r="J514" s="310">
        <f t="shared" si="147"/>
        <v>0</v>
      </c>
      <c r="K514" s="510">
        <f t="shared" si="147"/>
        <v>0</v>
      </c>
      <c r="L514" s="312">
        <f t="shared" ref="L514" ca="1" si="148">SUBTOTAL(9,L508:L513)</f>
        <v>0</v>
      </c>
      <c r="M514" s="510">
        <f t="shared" ca="1" si="147"/>
        <v>1.8416468381670825</v>
      </c>
      <c r="N514" s="312">
        <f t="shared" ca="1" si="147"/>
        <v>1.8416468381670825</v>
      </c>
      <c r="O514" s="310">
        <f t="shared" ca="1" si="147"/>
        <v>1.8662924782302341</v>
      </c>
      <c r="P514" s="310">
        <f t="shared" ca="1" si="147"/>
        <v>1.8920293656411549</v>
      </c>
      <c r="Q514" s="310">
        <f t="shared" ca="1" si="147"/>
        <v>1.9170941561893717</v>
      </c>
      <c r="R514" s="310">
        <f t="shared" ca="1" si="147"/>
        <v>1.9409868737210134</v>
      </c>
      <c r="S514" s="310">
        <f t="shared" ca="1" si="147"/>
        <v>1.9635497797092274</v>
      </c>
    </row>
    <row r="515" spans="1:19" x14ac:dyDescent="0.2">
      <c r="B515" s="249"/>
      <c r="C515" s="12"/>
      <c r="D515" s="262"/>
      <c r="E515" s="262"/>
      <c r="F515" s="262"/>
      <c r="G515" s="262"/>
      <c r="H515" s="262"/>
      <c r="I515" s="262"/>
      <c r="J515" s="262"/>
      <c r="K515" s="806"/>
      <c r="L515" s="262"/>
      <c r="M515" s="870"/>
      <c r="N515" s="262"/>
      <c r="O515" s="262"/>
      <c r="P515" s="262"/>
      <c r="Q515" s="262"/>
      <c r="R515" s="262"/>
      <c r="S515" s="262"/>
    </row>
    <row r="516" spans="1:19" s="842" customFormat="1" ht="17.25" customHeight="1" thickBot="1" x14ac:dyDescent="0.25">
      <c r="B516" s="250"/>
      <c r="C516" s="268" t="str">
        <f>CONCATENATE("Total ",+C425)</f>
        <v>Total People and Culture</v>
      </c>
      <c r="D516" s="313">
        <f t="shared" ref="D516" si="149">SUBTOTAL(9,D425:D515)</f>
        <v>0</v>
      </c>
      <c r="E516" s="313">
        <f t="shared" ref="E516" si="150">SUBTOTAL(9,E425:E515)</f>
        <v>0</v>
      </c>
      <c r="F516" s="313">
        <f t="shared" ref="F516" si="151">SUBTOTAL(9,F425:F515)</f>
        <v>0</v>
      </c>
      <c r="G516" s="313">
        <f t="shared" ref="G516" si="152">SUBTOTAL(9,G425:G515)</f>
        <v>0</v>
      </c>
      <c r="H516" s="313">
        <f t="shared" ref="H516" si="153">SUBTOTAL(9,H425:H515)</f>
        <v>0</v>
      </c>
      <c r="I516" s="313">
        <f t="shared" ref="I516" si="154">SUBTOTAL(9,I425:I515)</f>
        <v>0</v>
      </c>
      <c r="J516" s="313">
        <f t="shared" ref="J516" si="155">SUBTOTAL(9,J425:J515)</f>
        <v>0</v>
      </c>
      <c r="K516" s="313">
        <f t="shared" ref="K516" si="156">SUBTOTAL(9,K425:K515)</f>
        <v>0</v>
      </c>
      <c r="L516" s="313">
        <f t="shared" ref="L516" ca="1" si="157">SUBTOTAL(9,L425:L515)</f>
        <v>0</v>
      </c>
      <c r="M516" s="313">
        <f t="shared" ref="M516:S516" ca="1" si="158">SUBTOTAL(9,M425:M515)</f>
        <v>14.858663216890832</v>
      </c>
      <c r="N516" s="313">
        <f t="shared" ca="1" si="158"/>
        <v>14.858663216890832</v>
      </c>
      <c r="O516" s="313">
        <f t="shared" ca="1" si="158"/>
        <v>15.057507673859325</v>
      </c>
      <c r="P516" s="313">
        <f t="shared" ca="1" si="158"/>
        <v>15.265156466431584</v>
      </c>
      <c r="Q516" s="313">
        <f t="shared" ca="1" si="158"/>
        <v>15.467382687897869</v>
      </c>
      <c r="R516" s="313">
        <f t="shared" ca="1" si="158"/>
        <v>15.660152461006103</v>
      </c>
      <c r="S516" s="313">
        <f t="shared" ca="1" si="158"/>
        <v>15.842193129349937</v>
      </c>
    </row>
    <row r="517" spans="1:19" s="842" customFormat="1" ht="18" x14ac:dyDescent="0.2">
      <c r="B517" s="251"/>
      <c r="C517" s="254" t="str">
        <f>'I-3 Allocated'!A36</f>
        <v>Customer Relations</v>
      </c>
      <c r="D517" s="265"/>
      <c r="E517" s="265"/>
      <c r="F517" s="265"/>
      <c r="G517" s="265"/>
      <c r="H517" s="265"/>
      <c r="I517" s="265"/>
      <c r="J517" s="265"/>
      <c r="K517" s="812"/>
      <c r="L517" s="265"/>
      <c r="M517" s="877"/>
      <c r="N517" s="265"/>
      <c r="O517" s="265"/>
      <c r="P517" s="265"/>
      <c r="Q517" s="265"/>
      <c r="R517" s="265"/>
      <c r="S517" s="265"/>
    </row>
    <row r="518" spans="1:19" x14ac:dyDescent="0.2">
      <c r="A518" s="5"/>
      <c r="B518" s="249" t="str">
        <f ca="1">+'I-4 History'!B507</f>
        <v>A-32</v>
      </c>
      <c r="C518" s="14" t="str">
        <f ca="1">+'I-4 History'!C507</f>
        <v>General Manager - Customer Relations</v>
      </c>
      <c r="D518" s="11"/>
      <c r="E518" s="11"/>
      <c r="F518" s="11"/>
      <c r="G518" s="11"/>
      <c r="H518" s="11"/>
      <c r="I518" s="11"/>
      <c r="J518" s="11"/>
      <c r="K518" s="504"/>
      <c r="L518" s="11"/>
      <c r="M518" s="871"/>
      <c r="N518" s="11"/>
      <c r="O518" s="11"/>
      <c r="P518" s="11"/>
      <c r="Q518" s="11"/>
      <c r="R518" s="11"/>
      <c r="S518" s="11"/>
    </row>
    <row r="519" spans="1:19" x14ac:dyDescent="0.2">
      <c r="A519" s="5"/>
      <c r="B519" s="249"/>
      <c r="C519" s="13" t="s">
        <v>68</v>
      </c>
      <c r="D519" s="311">
        <f>+'R1 Opex Detail'!D524</f>
        <v>0</v>
      </c>
      <c r="E519" s="309">
        <f>+'R1 Opex Detail'!E524</f>
        <v>0</v>
      </c>
      <c r="F519" s="309">
        <f>+'R1 Opex Detail'!F524</f>
        <v>0</v>
      </c>
      <c r="G519" s="309">
        <f>+'R1 Opex Detail'!G524</f>
        <v>0</v>
      </c>
      <c r="H519" s="309">
        <f>+'R1 Opex Detail'!H524</f>
        <v>0</v>
      </c>
      <c r="I519" s="309">
        <f>+'R1 Opex Detail'!I524</f>
        <v>0</v>
      </c>
      <c r="J519" s="309">
        <f>+'R1 Opex Detail'!J524</f>
        <v>0</v>
      </c>
      <c r="K519" s="805">
        <f>+'R1 Opex Detail'!K524</f>
        <v>0</v>
      </c>
      <c r="L519" s="311">
        <f ca="1">+'R1 Opex Detail'!L524*L$1</f>
        <v>0</v>
      </c>
      <c r="M519" s="805">
        <f ca="1">+'R1 Opex Detail'!M524*M$1</f>
        <v>0</v>
      </c>
      <c r="N519" s="311">
        <f ca="1">+'R1 Opex Detail'!N524*N$1</f>
        <v>0</v>
      </c>
      <c r="O519" s="309">
        <f ca="1">+'R1 Opex Detail'!O524*O$1</f>
        <v>0</v>
      </c>
      <c r="P519" s="309">
        <f ca="1">+'R1 Opex Detail'!P524*P$1</f>
        <v>0</v>
      </c>
      <c r="Q519" s="309">
        <f ca="1">+'R1 Opex Detail'!Q524*Q$1</f>
        <v>0</v>
      </c>
      <c r="R519" s="309">
        <f ca="1">+'R1 Opex Detail'!R524*R$1</f>
        <v>0</v>
      </c>
      <c r="S519" s="309">
        <f ca="1">+'R1 Opex Detail'!S524*S$1</f>
        <v>0</v>
      </c>
    </row>
    <row r="520" spans="1:19" x14ac:dyDescent="0.2">
      <c r="A520" s="5"/>
      <c r="B520" s="249"/>
      <c r="C520" s="13" t="s">
        <v>69</v>
      </c>
      <c r="D520" s="311">
        <f>+'R1 Opex Detail'!D525</f>
        <v>0</v>
      </c>
      <c r="E520" s="309">
        <f>+'R1 Opex Detail'!E525</f>
        <v>0</v>
      </c>
      <c r="F520" s="309">
        <f>+'R1 Opex Detail'!F525</f>
        <v>0</v>
      </c>
      <c r="G520" s="309">
        <f>+'R1 Opex Detail'!G525</f>
        <v>0</v>
      </c>
      <c r="H520" s="309">
        <f>+'R1 Opex Detail'!H525</f>
        <v>0</v>
      </c>
      <c r="I520" s="309">
        <f>+'R1 Opex Detail'!I525</f>
        <v>0</v>
      </c>
      <c r="J520" s="309">
        <f>+'R1 Opex Detail'!J525</f>
        <v>0</v>
      </c>
      <c r="K520" s="805">
        <f>+'R1 Opex Detail'!K525</f>
        <v>0</v>
      </c>
      <c r="L520" s="311">
        <f ca="1">+'R1 Opex Detail'!L525*L$1</f>
        <v>0</v>
      </c>
      <c r="M520" s="805">
        <f ca="1">+'R1 Opex Detail'!M525*M$1</f>
        <v>0</v>
      </c>
      <c r="N520" s="311">
        <f ca="1">+'R1 Opex Detail'!N525*N$1</f>
        <v>0</v>
      </c>
      <c r="O520" s="309">
        <f ca="1">+'R1 Opex Detail'!O525*O$1</f>
        <v>0</v>
      </c>
      <c r="P520" s="309">
        <f ca="1">+'R1 Opex Detail'!P525*P$1</f>
        <v>0</v>
      </c>
      <c r="Q520" s="309">
        <f ca="1">+'R1 Opex Detail'!Q525*Q$1</f>
        <v>0</v>
      </c>
      <c r="R520" s="309">
        <f ca="1">+'R1 Opex Detail'!R525*R$1</f>
        <v>0</v>
      </c>
      <c r="S520" s="309">
        <f ca="1">+'R1 Opex Detail'!S525*S$1</f>
        <v>0</v>
      </c>
    </row>
    <row r="521" spans="1:19" s="736" customFormat="1" x14ac:dyDescent="0.2">
      <c r="A521" s="5"/>
      <c r="B521" s="249"/>
      <c r="C521" s="13" t="s">
        <v>546</v>
      </c>
      <c r="D521" s="311">
        <f>+'R1 Opex Detail'!D526</f>
        <v>0</v>
      </c>
      <c r="E521" s="309">
        <f>+'R1 Opex Detail'!E526</f>
        <v>0</v>
      </c>
      <c r="F521" s="309">
        <f>+'R1 Opex Detail'!F526</f>
        <v>0</v>
      </c>
      <c r="G521" s="309">
        <f>+'R1 Opex Detail'!G526</f>
        <v>0</v>
      </c>
      <c r="H521" s="309">
        <f>+'R1 Opex Detail'!H526</f>
        <v>0</v>
      </c>
      <c r="I521" s="309">
        <f>+'R1 Opex Detail'!I526</f>
        <v>0</v>
      </c>
      <c r="J521" s="309">
        <f>+'R1 Opex Detail'!J526</f>
        <v>0</v>
      </c>
      <c r="K521" s="805">
        <f>+'R1 Opex Detail'!K526</f>
        <v>0</v>
      </c>
      <c r="L521" s="311">
        <f ca="1">+'R1 Opex Detail'!L526*L$1</f>
        <v>0</v>
      </c>
      <c r="M521" s="805">
        <f ca="1">+'R1 Opex Detail'!M526*M$1</f>
        <v>0</v>
      </c>
      <c r="N521" s="311">
        <f ca="1">+'R1 Opex Detail'!N526*N$1</f>
        <v>0</v>
      </c>
      <c r="O521" s="309">
        <f ca="1">+'R1 Opex Detail'!O526*O$1</f>
        <v>0</v>
      </c>
      <c r="P521" s="309">
        <f ca="1">+'R1 Opex Detail'!P526*P$1</f>
        <v>0</v>
      </c>
      <c r="Q521" s="309">
        <f ca="1">+'R1 Opex Detail'!Q526*Q$1</f>
        <v>0</v>
      </c>
      <c r="R521" s="309">
        <f ca="1">+'R1 Opex Detail'!R526*R$1</f>
        <v>0</v>
      </c>
      <c r="S521" s="309">
        <f ca="1">+'R1 Opex Detail'!S526*S$1</f>
        <v>0</v>
      </c>
    </row>
    <row r="522" spans="1:19" x14ac:dyDescent="0.2">
      <c r="A522" s="5"/>
      <c r="B522" s="249"/>
      <c r="C522" s="13" t="s">
        <v>547</v>
      </c>
      <c r="D522" s="311">
        <f>+'R1 Opex Detail'!D527</f>
        <v>0</v>
      </c>
      <c r="E522" s="309">
        <f>+'R1 Opex Detail'!E527</f>
        <v>0</v>
      </c>
      <c r="F522" s="309">
        <f>+'R1 Opex Detail'!F527</f>
        <v>0</v>
      </c>
      <c r="G522" s="309">
        <f>+'R1 Opex Detail'!G527</f>
        <v>0</v>
      </c>
      <c r="H522" s="309">
        <f>+'R1 Opex Detail'!H527</f>
        <v>0</v>
      </c>
      <c r="I522" s="309">
        <f>+'R1 Opex Detail'!I527</f>
        <v>0</v>
      </c>
      <c r="J522" s="309">
        <f>+'R1 Opex Detail'!J527</f>
        <v>0</v>
      </c>
      <c r="K522" s="805">
        <f>+'R1 Opex Detail'!K527</f>
        <v>0</v>
      </c>
      <c r="L522" s="311">
        <f ca="1">+'R1 Opex Detail'!L527*L$1</f>
        <v>0</v>
      </c>
      <c r="M522" s="805">
        <f ca="1">+'R1 Opex Detail'!M527*M$1</f>
        <v>0</v>
      </c>
      <c r="N522" s="311">
        <f ca="1">+'R1 Opex Detail'!N527*N$1</f>
        <v>0</v>
      </c>
      <c r="O522" s="309">
        <f ca="1">+'R1 Opex Detail'!O527*O$1</f>
        <v>0</v>
      </c>
      <c r="P522" s="309">
        <f ca="1">+'R1 Opex Detail'!P527*P$1</f>
        <v>0</v>
      </c>
      <c r="Q522" s="309">
        <f ca="1">+'R1 Opex Detail'!Q527*Q$1</f>
        <v>0</v>
      </c>
      <c r="R522" s="309">
        <f ca="1">+'R1 Opex Detail'!R527*R$1</f>
        <v>0</v>
      </c>
      <c r="S522" s="309">
        <f ca="1">+'R1 Opex Detail'!S527*S$1</f>
        <v>0</v>
      </c>
    </row>
    <row r="523" spans="1:19" s="736" customFormat="1" x14ac:dyDescent="0.2">
      <c r="A523" s="5"/>
      <c r="B523" s="249"/>
      <c r="C523" s="13" t="s">
        <v>498</v>
      </c>
      <c r="D523" s="311">
        <f>+'R1 Opex Detail'!D528</f>
        <v>0</v>
      </c>
      <c r="E523" s="309">
        <f>+'R1 Opex Detail'!E528</f>
        <v>0</v>
      </c>
      <c r="F523" s="309">
        <f>+'R1 Opex Detail'!F528</f>
        <v>0</v>
      </c>
      <c r="G523" s="309">
        <f>+'R1 Opex Detail'!G528</f>
        <v>0</v>
      </c>
      <c r="H523" s="309">
        <f>+'R1 Opex Detail'!H528</f>
        <v>0</v>
      </c>
      <c r="I523" s="309">
        <f>+'R1 Opex Detail'!I528</f>
        <v>0</v>
      </c>
      <c r="J523" s="309">
        <f>+'R1 Opex Detail'!J528</f>
        <v>0</v>
      </c>
      <c r="K523" s="805">
        <f>+'R1 Opex Detail'!K528</f>
        <v>0</v>
      </c>
      <c r="L523" s="311">
        <f ca="1">+'R1 Opex Detail'!L528*L$1</f>
        <v>0</v>
      </c>
      <c r="M523" s="805">
        <f ca="1">+'R1 Opex Detail'!M528*M$1</f>
        <v>0</v>
      </c>
      <c r="N523" s="311">
        <f ca="1">+'R1 Opex Detail'!N528*N$1</f>
        <v>0</v>
      </c>
      <c r="O523" s="309">
        <f ca="1">+'R1 Opex Detail'!O528*O$1</f>
        <v>0</v>
      </c>
      <c r="P523" s="309">
        <f ca="1">+'R1 Opex Detail'!P528*P$1</f>
        <v>0</v>
      </c>
      <c r="Q523" s="309">
        <f ca="1">+'R1 Opex Detail'!Q528*Q$1</f>
        <v>0</v>
      </c>
      <c r="R523" s="309">
        <f ca="1">+'R1 Opex Detail'!R528*R$1</f>
        <v>0</v>
      </c>
      <c r="S523" s="309">
        <f ca="1">+'R1 Opex Detail'!S528*S$1</f>
        <v>0</v>
      </c>
    </row>
    <row r="524" spans="1:19" x14ac:dyDescent="0.2">
      <c r="A524" s="5"/>
      <c r="B524" s="249"/>
      <c r="C524" s="13" t="s">
        <v>70</v>
      </c>
      <c r="D524" s="311">
        <f>+'R1 Opex Detail'!D529</f>
        <v>0</v>
      </c>
      <c r="E524" s="309">
        <f>+'R1 Opex Detail'!E529</f>
        <v>0</v>
      </c>
      <c r="F524" s="309">
        <f>+'R1 Opex Detail'!F529</f>
        <v>0</v>
      </c>
      <c r="G524" s="309">
        <f>+'R1 Opex Detail'!G529</f>
        <v>0</v>
      </c>
      <c r="H524" s="309">
        <f>+'R1 Opex Detail'!H529</f>
        <v>0</v>
      </c>
      <c r="I524" s="309">
        <f>+'R1 Opex Detail'!I529</f>
        <v>0</v>
      </c>
      <c r="J524" s="309">
        <f>+'R1 Opex Detail'!J529</f>
        <v>0</v>
      </c>
      <c r="K524" s="805">
        <f>+'R1 Opex Detail'!K529</f>
        <v>0</v>
      </c>
      <c r="L524" s="311">
        <f ca="1">+'R1 Opex Detail'!L529*L$1</f>
        <v>0</v>
      </c>
      <c r="M524" s="805">
        <f ca="1">+'R1 Opex Detail'!M529*M$1</f>
        <v>0.9235228145100266</v>
      </c>
      <c r="N524" s="311">
        <f ca="1">+'R1 Opex Detail'!N529*N$1</f>
        <v>0.9235228145100266</v>
      </c>
      <c r="O524" s="309">
        <f ca="1">+'R1 Opex Detail'!O529*O$1</f>
        <v>0.93588175890958136</v>
      </c>
      <c r="P524" s="309">
        <f ca="1">+'R1 Opex Detail'!P529*P$1</f>
        <v>0.94878792647975307</v>
      </c>
      <c r="Q524" s="309">
        <f ca="1">+'R1 Opex Detail'!Q529*Q$1</f>
        <v>0.96135706049202208</v>
      </c>
      <c r="R524" s="309">
        <f ca="1">+'R1 Opex Detail'!R529*R$1</f>
        <v>0.97333844002897796</v>
      </c>
      <c r="S524" s="309">
        <f ca="1">+'R1 Opex Detail'!S529*S$1</f>
        <v>0.98465296462181418</v>
      </c>
    </row>
    <row r="525" spans="1:19" x14ac:dyDescent="0.2">
      <c r="A525" s="5"/>
      <c r="B525" s="249"/>
      <c r="C525" s="12" t="s">
        <v>75</v>
      </c>
      <c r="D525" s="312">
        <f t="shared" ref="D525:S525" si="159">SUBTOTAL(9,D519:D524)</f>
        <v>0</v>
      </c>
      <c r="E525" s="310">
        <f t="shared" si="159"/>
        <v>0</v>
      </c>
      <c r="F525" s="310">
        <f t="shared" si="159"/>
        <v>0</v>
      </c>
      <c r="G525" s="310">
        <f t="shared" si="159"/>
        <v>0</v>
      </c>
      <c r="H525" s="310">
        <f t="shared" si="159"/>
        <v>0</v>
      </c>
      <c r="I525" s="310">
        <f t="shared" si="159"/>
        <v>0</v>
      </c>
      <c r="J525" s="310">
        <f t="shared" si="159"/>
        <v>0</v>
      </c>
      <c r="K525" s="510">
        <f t="shared" si="159"/>
        <v>0</v>
      </c>
      <c r="L525" s="312">
        <f t="shared" ref="L525" ca="1" si="160">SUBTOTAL(9,L519:L524)</f>
        <v>0</v>
      </c>
      <c r="M525" s="510">
        <f t="shared" ca="1" si="159"/>
        <v>0.9235228145100266</v>
      </c>
      <c r="N525" s="312">
        <f t="shared" ca="1" si="159"/>
        <v>0.9235228145100266</v>
      </c>
      <c r="O525" s="310">
        <f t="shared" ca="1" si="159"/>
        <v>0.93588175890958136</v>
      </c>
      <c r="P525" s="310">
        <f t="shared" ca="1" si="159"/>
        <v>0.94878792647975307</v>
      </c>
      <c r="Q525" s="310">
        <f t="shared" ca="1" si="159"/>
        <v>0.96135706049202208</v>
      </c>
      <c r="R525" s="310">
        <f t="shared" ca="1" si="159"/>
        <v>0.97333844002897796</v>
      </c>
      <c r="S525" s="310">
        <f t="shared" ca="1" si="159"/>
        <v>0.98465296462181418</v>
      </c>
    </row>
    <row r="526" spans="1:19" x14ac:dyDescent="0.2">
      <c r="A526" s="5"/>
      <c r="B526" s="249"/>
      <c r="C526" s="12"/>
      <c r="D526" s="262"/>
      <c r="E526" s="262"/>
      <c r="F526" s="262"/>
      <c r="G526" s="262"/>
      <c r="H526" s="262"/>
      <c r="I526" s="262"/>
      <c r="J526" s="262"/>
      <c r="K526" s="806"/>
      <c r="L526" s="262"/>
      <c r="M526" s="870"/>
      <c r="N526" s="262"/>
      <c r="O526" s="262"/>
      <c r="P526" s="262"/>
      <c r="Q526" s="262"/>
      <c r="R526" s="262"/>
      <c r="S526" s="262"/>
    </row>
    <row r="527" spans="1:19" x14ac:dyDescent="0.2">
      <c r="A527" s="5"/>
      <c r="B527" s="249" t="str">
        <f ca="1">+'I-4 History'!B516</f>
        <v>A-33</v>
      </c>
      <c r="C527" s="14" t="str">
        <f ca="1">+'I-4 History'!C516</f>
        <v>Customer Services (excl. Call Centre)</v>
      </c>
      <c r="D527" s="11"/>
      <c r="E527" s="11"/>
      <c r="F527" s="11"/>
      <c r="G527" s="11"/>
      <c r="H527" s="11"/>
      <c r="I527" s="11"/>
      <c r="J527" s="11"/>
      <c r="K527" s="504"/>
      <c r="L527" s="11"/>
      <c r="M527" s="871"/>
      <c r="N527" s="11"/>
      <c r="O527" s="11"/>
      <c r="P527" s="11"/>
      <c r="Q527" s="11"/>
      <c r="R527" s="11"/>
      <c r="S527" s="11"/>
    </row>
    <row r="528" spans="1:19" x14ac:dyDescent="0.2">
      <c r="B528" s="249"/>
      <c r="C528" s="13" t="s">
        <v>68</v>
      </c>
      <c r="D528" s="311">
        <f>+'R1 Opex Detail'!D533</f>
        <v>0</v>
      </c>
      <c r="E528" s="309">
        <f>+'R1 Opex Detail'!E533</f>
        <v>0</v>
      </c>
      <c r="F528" s="309">
        <f>+'R1 Opex Detail'!F533</f>
        <v>0</v>
      </c>
      <c r="G528" s="309">
        <f>+'R1 Opex Detail'!G533</f>
        <v>0</v>
      </c>
      <c r="H528" s="309">
        <f>+'R1 Opex Detail'!H533</f>
        <v>0</v>
      </c>
      <c r="I528" s="309">
        <f>+'R1 Opex Detail'!I533</f>
        <v>0</v>
      </c>
      <c r="J528" s="309">
        <f>+'R1 Opex Detail'!J533</f>
        <v>0</v>
      </c>
      <c r="K528" s="805">
        <f>+'R1 Opex Detail'!K533</f>
        <v>0</v>
      </c>
      <c r="L528" s="311">
        <f ca="1">+'R1 Opex Detail'!L533*L$1</f>
        <v>0</v>
      </c>
      <c r="M528" s="805">
        <f ca="1">+'R1 Opex Detail'!M533*M$1</f>
        <v>0</v>
      </c>
      <c r="N528" s="311">
        <f ca="1">+'R1 Opex Detail'!N533*N$1</f>
        <v>0</v>
      </c>
      <c r="O528" s="309">
        <f ca="1">+'R1 Opex Detail'!O533*O$1</f>
        <v>0</v>
      </c>
      <c r="P528" s="309">
        <f ca="1">+'R1 Opex Detail'!P533*P$1</f>
        <v>0</v>
      </c>
      <c r="Q528" s="309">
        <f ca="1">+'R1 Opex Detail'!Q533*Q$1</f>
        <v>0</v>
      </c>
      <c r="R528" s="309">
        <f ca="1">+'R1 Opex Detail'!R533*R$1</f>
        <v>0</v>
      </c>
      <c r="S528" s="309">
        <f ca="1">+'R1 Opex Detail'!S533*S$1</f>
        <v>0</v>
      </c>
    </row>
    <row r="529" spans="1:19" x14ac:dyDescent="0.2">
      <c r="B529" s="249"/>
      <c r="C529" s="13" t="s">
        <v>69</v>
      </c>
      <c r="D529" s="311">
        <f>+'R1 Opex Detail'!D534</f>
        <v>0</v>
      </c>
      <c r="E529" s="309">
        <f>+'R1 Opex Detail'!E534</f>
        <v>0</v>
      </c>
      <c r="F529" s="309">
        <f>+'R1 Opex Detail'!F534</f>
        <v>0</v>
      </c>
      <c r="G529" s="309">
        <f>+'R1 Opex Detail'!G534</f>
        <v>0</v>
      </c>
      <c r="H529" s="309">
        <f>+'R1 Opex Detail'!H534</f>
        <v>0</v>
      </c>
      <c r="I529" s="309">
        <f>+'R1 Opex Detail'!I534</f>
        <v>0</v>
      </c>
      <c r="J529" s="309">
        <f>+'R1 Opex Detail'!J534</f>
        <v>0</v>
      </c>
      <c r="K529" s="805">
        <f>+'R1 Opex Detail'!K534</f>
        <v>0</v>
      </c>
      <c r="L529" s="311">
        <f ca="1">+'R1 Opex Detail'!L534*L$1</f>
        <v>0</v>
      </c>
      <c r="M529" s="805">
        <f ca="1">+'R1 Opex Detail'!M534*M$1</f>
        <v>0</v>
      </c>
      <c r="N529" s="311">
        <f ca="1">+'R1 Opex Detail'!N534*N$1</f>
        <v>0</v>
      </c>
      <c r="O529" s="309">
        <f ca="1">+'R1 Opex Detail'!O534*O$1</f>
        <v>0</v>
      </c>
      <c r="P529" s="309">
        <f ca="1">+'R1 Opex Detail'!P534*P$1</f>
        <v>0</v>
      </c>
      <c r="Q529" s="309">
        <f ca="1">+'R1 Opex Detail'!Q534*Q$1</f>
        <v>0</v>
      </c>
      <c r="R529" s="309">
        <f ca="1">+'R1 Opex Detail'!R534*R$1</f>
        <v>0</v>
      </c>
      <c r="S529" s="309">
        <f ca="1">+'R1 Opex Detail'!S534*S$1</f>
        <v>0</v>
      </c>
    </row>
    <row r="530" spans="1:19" s="736" customFormat="1" x14ac:dyDescent="0.2">
      <c r="B530" s="249"/>
      <c r="C530" s="13" t="s">
        <v>546</v>
      </c>
      <c r="D530" s="311">
        <f>+'R1 Opex Detail'!D535</f>
        <v>0</v>
      </c>
      <c r="E530" s="309">
        <f>+'R1 Opex Detail'!E535</f>
        <v>0</v>
      </c>
      <c r="F530" s="309">
        <f>+'R1 Opex Detail'!F535</f>
        <v>0</v>
      </c>
      <c r="G530" s="309">
        <f>+'R1 Opex Detail'!G535</f>
        <v>0</v>
      </c>
      <c r="H530" s="309">
        <f>+'R1 Opex Detail'!H535</f>
        <v>0</v>
      </c>
      <c r="I530" s="309">
        <f>+'R1 Opex Detail'!I535</f>
        <v>0</v>
      </c>
      <c r="J530" s="309">
        <f>+'R1 Opex Detail'!J535</f>
        <v>0</v>
      </c>
      <c r="K530" s="805">
        <f>+'R1 Opex Detail'!K535</f>
        <v>0</v>
      </c>
      <c r="L530" s="311">
        <f ca="1">+'R1 Opex Detail'!L535*L$1</f>
        <v>0</v>
      </c>
      <c r="M530" s="805">
        <f ca="1">+'R1 Opex Detail'!M535*M$1</f>
        <v>0</v>
      </c>
      <c r="N530" s="311">
        <f ca="1">+'R1 Opex Detail'!N535*N$1</f>
        <v>0</v>
      </c>
      <c r="O530" s="309">
        <f ca="1">+'R1 Opex Detail'!O535*O$1</f>
        <v>0</v>
      </c>
      <c r="P530" s="309">
        <f ca="1">+'R1 Opex Detail'!P535*P$1</f>
        <v>0</v>
      </c>
      <c r="Q530" s="309">
        <f ca="1">+'R1 Opex Detail'!Q535*Q$1</f>
        <v>0</v>
      </c>
      <c r="R530" s="309">
        <f ca="1">+'R1 Opex Detail'!R535*R$1</f>
        <v>0</v>
      </c>
      <c r="S530" s="309">
        <f ca="1">+'R1 Opex Detail'!S535*S$1</f>
        <v>0</v>
      </c>
    </row>
    <row r="531" spans="1:19" x14ac:dyDescent="0.2">
      <c r="B531" s="249"/>
      <c r="C531" s="13" t="s">
        <v>547</v>
      </c>
      <c r="D531" s="311">
        <f>+'R1 Opex Detail'!D536</f>
        <v>0</v>
      </c>
      <c r="E531" s="309">
        <f>+'R1 Opex Detail'!E536</f>
        <v>0</v>
      </c>
      <c r="F531" s="309">
        <f>+'R1 Opex Detail'!F536</f>
        <v>0</v>
      </c>
      <c r="G531" s="309">
        <f>+'R1 Opex Detail'!G536</f>
        <v>0</v>
      </c>
      <c r="H531" s="309">
        <f>+'R1 Opex Detail'!H536</f>
        <v>0</v>
      </c>
      <c r="I531" s="309">
        <f>+'R1 Opex Detail'!I536</f>
        <v>0</v>
      </c>
      <c r="J531" s="309">
        <f>+'R1 Opex Detail'!J536</f>
        <v>0</v>
      </c>
      <c r="K531" s="805">
        <f>+'R1 Opex Detail'!K536</f>
        <v>0</v>
      </c>
      <c r="L531" s="311">
        <f ca="1">+'R1 Opex Detail'!L536*L$1</f>
        <v>0</v>
      </c>
      <c r="M531" s="805">
        <f ca="1">+'R1 Opex Detail'!M536*M$1</f>
        <v>0</v>
      </c>
      <c r="N531" s="311">
        <f ca="1">+'R1 Opex Detail'!N536*N$1</f>
        <v>0</v>
      </c>
      <c r="O531" s="309">
        <f ca="1">+'R1 Opex Detail'!O536*O$1</f>
        <v>0</v>
      </c>
      <c r="P531" s="309">
        <f ca="1">+'R1 Opex Detail'!P536*P$1</f>
        <v>0</v>
      </c>
      <c r="Q531" s="309">
        <f ca="1">+'R1 Opex Detail'!Q536*Q$1</f>
        <v>0</v>
      </c>
      <c r="R531" s="309">
        <f ca="1">+'R1 Opex Detail'!R536*R$1</f>
        <v>0</v>
      </c>
      <c r="S531" s="309">
        <f ca="1">+'R1 Opex Detail'!S536*S$1</f>
        <v>0</v>
      </c>
    </row>
    <row r="532" spans="1:19" s="736" customFormat="1" x14ac:dyDescent="0.2">
      <c r="B532" s="249"/>
      <c r="C532" s="13" t="s">
        <v>498</v>
      </c>
      <c r="D532" s="311">
        <f>+'R1 Opex Detail'!D537</f>
        <v>0</v>
      </c>
      <c r="E532" s="309">
        <f>+'R1 Opex Detail'!E537</f>
        <v>0</v>
      </c>
      <c r="F532" s="309">
        <f>+'R1 Opex Detail'!F537</f>
        <v>0</v>
      </c>
      <c r="G532" s="309">
        <f>+'R1 Opex Detail'!G537</f>
        <v>0</v>
      </c>
      <c r="H532" s="309">
        <f>+'R1 Opex Detail'!H537</f>
        <v>0</v>
      </c>
      <c r="I532" s="309">
        <f>+'R1 Opex Detail'!I537</f>
        <v>0</v>
      </c>
      <c r="J532" s="309">
        <f>+'R1 Opex Detail'!J537</f>
        <v>0</v>
      </c>
      <c r="K532" s="805">
        <f>+'R1 Opex Detail'!K537</f>
        <v>0</v>
      </c>
      <c r="L532" s="311">
        <f ca="1">+'R1 Opex Detail'!L537*L$1</f>
        <v>0</v>
      </c>
      <c r="M532" s="805">
        <f ca="1">+'R1 Opex Detail'!M537*M$1</f>
        <v>0</v>
      </c>
      <c r="N532" s="311">
        <f ca="1">+'R1 Opex Detail'!N537*N$1</f>
        <v>0</v>
      </c>
      <c r="O532" s="309">
        <f ca="1">+'R1 Opex Detail'!O537*O$1</f>
        <v>0</v>
      </c>
      <c r="P532" s="309">
        <f ca="1">+'R1 Opex Detail'!P537*P$1</f>
        <v>0</v>
      </c>
      <c r="Q532" s="309">
        <f ca="1">+'R1 Opex Detail'!Q537*Q$1</f>
        <v>0</v>
      </c>
      <c r="R532" s="309">
        <f ca="1">+'R1 Opex Detail'!R537*R$1</f>
        <v>0</v>
      </c>
      <c r="S532" s="309">
        <f ca="1">+'R1 Opex Detail'!S537*S$1</f>
        <v>0</v>
      </c>
    </row>
    <row r="533" spans="1:19" x14ac:dyDescent="0.2">
      <c r="B533" s="249"/>
      <c r="C533" s="13" t="s">
        <v>70</v>
      </c>
      <c r="D533" s="311">
        <f>+'R1 Opex Detail'!D538</f>
        <v>0</v>
      </c>
      <c r="E533" s="309">
        <f>+'R1 Opex Detail'!E538</f>
        <v>0</v>
      </c>
      <c r="F533" s="309">
        <f>+'R1 Opex Detail'!F538</f>
        <v>0</v>
      </c>
      <c r="G533" s="309">
        <f>+'R1 Opex Detail'!G538</f>
        <v>0</v>
      </c>
      <c r="H533" s="309">
        <f>+'R1 Opex Detail'!H538</f>
        <v>0</v>
      </c>
      <c r="I533" s="309">
        <f>+'R1 Opex Detail'!I538</f>
        <v>0</v>
      </c>
      <c r="J533" s="309">
        <f>+'R1 Opex Detail'!J538</f>
        <v>0</v>
      </c>
      <c r="K533" s="805">
        <f>+'R1 Opex Detail'!K538</f>
        <v>0</v>
      </c>
      <c r="L533" s="311">
        <f ca="1">+'R1 Opex Detail'!L538*L$1</f>
        <v>0</v>
      </c>
      <c r="M533" s="805">
        <f ca="1">+'R1 Opex Detail'!M538*M$1</f>
        <v>4.6935723517694736</v>
      </c>
      <c r="N533" s="311">
        <f ca="1">+'R1 Opex Detail'!N538*N$1</f>
        <v>4.6935723517694736</v>
      </c>
      <c r="O533" s="309">
        <f ca="1">+'R1 Opex Detail'!O538*O$1</f>
        <v>4.7563835772415617</v>
      </c>
      <c r="P533" s="309">
        <f ca="1">+'R1 Opex Detail'!P538*P$1</f>
        <v>4.8219759268001381</v>
      </c>
      <c r="Q533" s="309">
        <f ca="1">+'R1 Opex Detail'!Q538*Q$1</f>
        <v>4.8858553880963598</v>
      </c>
      <c r="R533" s="309">
        <f ca="1">+'R1 Opex Detail'!R538*R$1</f>
        <v>4.9467477351474161</v>
      </c>
      <c r="S533" s="309">
        <f ca="1">+'R1 Opex Detail'!S538*S$1</f>
        <v>5.0042509597218157</v>
      </c>
    </row>
    <row r="534" spans="1:19" x14ac:dyDescent="0.2">
      <c r="B534" s="249"/>
      <c r="C534" s="12" t="s">
        <v>75</v>
      </c>
      <c r="D534" s="312">
        <f t="shared" ref="D534:S534" si="161">SUBTOTAL(9,D528:D533)</f>
        <v>0</v>
      </c>
      <c r="E534" s="310">
        <f t="shared" si="161"/>
        <v>0</v>
      </c>
      <c r="F534" s="310">
        <f t="shared" si="161"/>
        <v>0</v>
      </c>
      <c r="G534" s="310">
        <f t="shared" si="161"/>
        <v>0</v>
      </c>
      <c r="H534" s="310">
        <f t="shared" si="161"/>
        <v>0</v>
      </c>
      <c r="I534" s="310">
        <f t="shared" si="161"/>
        <v>0</v>
      </c>
      <c r="J534" s="310">
        <f t="shared" si="161"/>
        <v>0</v>
      </c>
      <c r="K534" s="510">
        <f t="shared" si="161"/>
        <v>0</v>
      </c>
      <c r="L534" s="312">
        <f t="shared" ref="L534" ca="1" si="162">SUBTOTAL(9,L528:L533)</f>
        <v>0</v>
      </c>
      <c r="M534" s="510">
        <f t="shared" ca="1" si="161"/>
        <v>4.6935723517694736</v>
      </c>
      <c r="N534" s="312">
        <f t="shared" ca="1" si="161"/>
        <v>4.6935723517694736</v>
      </c>
      <c r="O534" s="310">
        <f t="shared" ca="1" si="161"/>
        <v>4.7563835772415617</v>
      </c>
      <c r="P534" s="310">
        <f t="shared" ca="1" si="161"/>
        <v>4.8219759268001381</v>
      </c>
      <c r="Q534" s="310">
        <f t="shared" ca="1" si="161"/>
        <v>4.8858553880963598</v>
      </c>
      <c r="R534" s="310">
        <f t="shared" ca="1" si="161"/>
        <v>4.9467477351474161</v>
      </c>
      <c r="S534" s="310">
        <f t="shared" ca="1" si="161"/>
        <v>5.0042509597218157</v>
      </c>
    </row>
    <row r="535" spans="1:19" x14ac:dyDescent="0.2">
      <c r="A535" s="5"/>
      <c r="B535" s="249" t="str">
        <f ca="1">+'I-4 History'!B525</f>
        <v>A-34</v>
      </c>
      <c r="C535" s="14" t="str">
        <f ca="1">+'I-4 History'!C525</f>
        <v>Customer Programs</v>
      </c>
      <c r="D535" s="11"/>
      <c r="E535" s="11"/>
      <c r="F535" s="11"/>
      <c r="G535" s="11"/>
      <c r="H535" s="11"/>
      <c r="I535" s="11"/>
      <c r="J535" s="11"/>
      <c r="K535" s="504"/>
      <c r="L535" s="11"/>
      <c r="M535" s="871"/>
      <c r="N535" s="11"/>
      <c r="O535" s="11"/>
      <c r="P535" s="11"/>
      <c r="Q535" s="11"/>
      <c r="R535" s="11"/>
      <c r="S535" s="11"/>
    </row>
    <row r="536" spans="1:19" x14ac:dyDescent="0.2">
      <c r="A536" s="5"/>
      <c r="B536" s="249"/>
      <c r="C536" s="13" t="s">
        <v>68</v>
      </c>
      <c r="D536" s="311">
        <f>+'R1 Opex Detail'!D542</f>
        <v>0</v>
      </c>
      <c r="E536" s="309">
        <f>+'R1 Opex Detail'!E542</f>
        <v>0</v>
      </c>
      <c r="F536" s="309">
        <f>+'R1 Opex Detail'!F542</f>
        <v>0</v>
      </c>
      <c r="G536" s="309">
        <f>+'R1 Opex Detail'!G542</f>
        <v>0</v>
      </c>
      <c r="H536" s="309">
        <f>+'R1 Opex Detail'!H542</f>
        <v>0</v>
      </c>
      <c r="I536" s="309">
        <f>+'R1 Opex Detail'!I542</f>
        <v>0</v>
      </c>
      <c r="J536" s="309">
        <f>+'R1 Opex Detail'!J542</f>
        <v>0</v>
      </c>
      <c r="K536" s="805">
        <f>+'R1 Opex Detail'!K542</f>
        <v>0</v>
      </c>
      <c r="L536" s="311">
        <f ca="1">+'R1 Opex Detail'!L542*L$1</f>
        <v>0</v>
      </c>
      <c r="M536" s="805">
        <f ca="1">+'R1 Opex Detail'!M542*M$1</f>
        <v>0</v>
      </c>
      <c r="N536" s="311">
        <f ca="1">+'R1 Opex Detail'!N542*N$1</f>
        <v>0</v>
      </c>
      <c r="O536" s="309">
        <f ca="1">+'R1 Opex Detail'!O542*O$1</f>
        <v>0</v>
      </c>
      <c r="P536" s="309">
        <f ca="1">+'R1 Opex Detail'!P542*P$1</f>
        <v>0</v>
      </c>
      <c r="Q536" s="309">
        <f ca="1">+'R1 Opex Detail'!Q542*Q$1</f>
        <v>0</v>
      </c>
      <c r="R536" s="309">
        <f ca="1">+'R1 Opex Detail'!R542*R$1</f>
        <v>0</v>
      </c>
      <c r="S536" s="309">
        <f ca="1">+'R1 Opex Detail'!S542*S$1</f>
        <v>0</v>
      </c>
    </row>
    <row r="537" spans="1:19" x14ac:dyDescent="0.2">
      <c r="A537" s="5"/>
      <c r="B537" s="249"/>
      <c r="C537" s="13" t="s">
        <v>69</v>
      </c>
      <c r="D537" s="311">
        <f>+'R1 Opex Detail'!D543</f>
        <v>0</v>
      </c>
      <c r="E537" s="309">
        <f>+'R1 Opex Detail'!E543</f>
        <v>0</v>
      </c>
      <c r="F537" s="309">
        <f>+'R1 Opex Detail'!F543</f>
        <v>0</v>
      </c>
      <c r="G537" s="309">
        <f>+'R1 Opex Detail'!G543</f>
        <v>0</v>
      </c>
      <c r="H537" s="309">
        <f>+'R1 Opex Detail'!H543</f>
        <v>0</v>
      </c>
      <c r="I537" s="309">
        <f>+'R1 Opex Detail'!I543</f>
        <v>0</v>
      </c>
      <c r="J537" s="309">
        <f>+'R1 Opex Detail'!J543</f>
        <v>0</v>
      </c>
      <c r="K537" s="805">
        <f>+'R1 Opex Detail'!K543</f>
        <v>0</v>
      </c>
      <c r="L537" s="311">
        <f ca="1">+'R1 Opex Detail'!L543*L$1</f>
        <v>0</v>
      </c>
      <c r="M537" s="805">
        <f ca="1">+'R1 Opex Detail'!M543*M$1</f>
        <v>0</v>
      </c>
      <c r="N537" s="311">
        <f ca="1">+'R1 Opex Detail'!N543*N$1</f>
        <v>0</v>
      </c>
      <c r="O537" s="309">
        <f ca="1">+'R1 Opex Detail'!O543*O$1</f>
        <v>0</v>
      </c>
      <c r="P537" s="309">
        <f ca="1">+'R1 Opex Detail'!P543*P$1</f>
        <v>0</v>
      </c>
      <c r="Q537" s="309">
        <f ca="1">+'R1 Opex Detail'!Q543*Q$1</f>
        <v>0</v>
      </c>
      <c r="R537" s="309">
        <f ca="1">+'R1 Opex Detail'!R543*R$1</f>
        <v>0</v>
      </c>
      <c r="S537" s="309">
        <f ca="1">+'R1 Opex Detail'!S543*S$1</f>
        <v>0</v>
      </c>
    </row>
    <row r="538" spans="1:19" s="736" customFormat="1" x14ac:dyDescent="0.2">
      <c r="A538" s="5"/>
      <c r="B538" s="249"/>
      <c r="C538" s="13" t="s">
        <v>546</v>
      </c>
      <c r="D538" s="311">
        <f>+'R1 Opex Detail'!D544</f>
        <v>0</v>
      </c>
      <c r="E538" s="309">
        <f>+'R1 Opex Detail'!E544</f>
        <v>0</v>
      </c>
      <c r="F538" s="309">
        <f>+'R1 Opex Detail'!F544</f>
        <v>0</v>
      </c>
      <c r="G538" s="309">
        <f>+'R1 Opex Detail'!G544</f>
        <v>0</v>
      </c>
      <c r="H538" s="309">
        <f>+'R1 Opex Detail'!H544</f>
        <v>0</v>
      </c>
      <c r="I538" s="309">
        <f>+'R1 Opex Detail'!I544</f>
        <v>0</v>
      </c>
      <c r="J538" s="309">
        <f>+'R1 Opex Detail'!J544</f>
        <v>0</v>
      </c>
      <c r="K538" s="805">
        <f>+'R1 Opex Detail'!K544</f>
        <v>0</v>
      </c>
      <c r="L538" s="311">
        <f ca="1">+'R1 Opex Detail'!L544*L$1</f>
        <v>0</v>
      </c>
      <c r="M538" s="805">
        <f ca="1">+'R1 Opex Detail'!M544*M$1</f>
        <v>0</v>
      </c>
      <c r="N538" s="311">
        <f ca="1">+'R1 Opex Detail'!N544*N$1</f>
        <v>0</v>
      </c>
      <c r="O538" s="309">
        <f ca="1">+'R1 Opex Detail'!O544*O$1</f>
        <v>0</v>
      </c>
      <c r="P538" s="309">
        <f ca="1">+'R1 Opex Detail'!P544*P$1</f>
        <v>0</v>
      </c>
      <c r="Q538" s="309">
        <f ca="1">+'R1 Opex Detail'!Q544*Q$1</f>
        <v>0</v>
      </c>
      <c r="R538" s="309">
        <f ca="1">+'R1 Opex Detail'!R544*R$1</f>
        <v>0</v>
      </c>
      <c r="S538" s="309">
        <f ca="1">+'R1 Opex Detail'!S544*S$1</f>
        <v>0</v>
      </c>
    </row>
    <row r="539" spans="1:19" x14ac:dyDescent="0.2">
      <c r="A539" s="5"/>
      <c r="B539" s="249"/>
      <c r="C539" s="13" t="s">
        <v>547</v>
      </c>
      <c r="D539" s="311">
        <f>+'R1 Opex Detail'!D545</f>
        <v>0</v>
      </c>
      <c r="E539" s="309">
        <f>+'R1 Opex Detail'!E545</f>
        <v>0</v>
      </c>
      <c r="F539" s="309">
        <f>+'R1 Opex Detail'!F545</f>
        <v>0</v>
      </c>
      <c r="G539" s="309">
        <f>+'R1 Opex Detail'!G545</f>
        <v>0</v>
      </c>
      <c r="H539" s="309">
        <f>+'R1 Opex Detail'!H545</f>
        <v>0</v>
      </c>
      <c r="I539" s="309">
        <f>+'R1 Opex Detail'!I545</f>
        <v>0</v>
      </c>
      <c r="J539" s="309">
        <f>+'R1 Opex Detail'!J545</f>
        <v>0</v>
      </c>
      <c r="K539" s="805">
        <f>+'R1 Opex Detail'!K545</f>
        <v>0</v>
      </c>
      <c r="L539" s="311">
        <f ca="1">+'R1 Opex Detail'!L545*L$1</f>
        <v>0</v>
      </c>
      <c r="M539" s="805">
        <f ca="1">+'R1 Opex Detail'!M545*M$1</f>
        <v>0</v>
      </c>
      <c r="N539" s="311">
        <f ca="1">+'R1 Opex Detail'!N545*N$1</f>
        <v>0</v>
      </c>
      <c r="O539" s="309">
        <f ca="1">+'R1 Opex Detail'!O545*O$1</f>
        <v>0</v>
      </c>
      <c r="P539" s="309">
        <f ca="1">+'R1 Opex Detail'!P545*P$1</f>
        <v>0</v>
      </c>
      <c r="Q539" s="309">
        <f ca="1">+'R1 Opex Detail'!Q545*Q$1</f>
        <v>0</v>
      </c>
      <c r="R539" s="309">
        <f ca="1">+'R1 Opex Detail'!R545*R$1</f>
        <v>0</v>
      </c>
      <c r="S539" s="309">
        <f ca="1">+'R1 Opex Detail'!S545*S$1</f>
        <v>0</v>
      </c>
    </row>
    <row r="540" spans="1:19" s="736" customFormat="1" x14ac:dyDescent="0.2">
      <c r="A540" s="5"/>
      <c r="B540" s="249"/>
      <c r="C540" s="13" t="s">
        <v>498</v>
      </c>
      <c r="D540" s="311">
        <f>+'R1 Opex Detail'!D546</f>
        <v>0</v>
      </c>
      <c r="E540" s="309">
        <f>+'R1 Opex Detail'!E546</f>
        <v>0</v>
      </c>
      <c r="F540" s="309">
        <f>+'R1 Opex Detail'!F546</f>
        <v>0</v>
      </c>
      <c r="G540" s="309">
        <f>+'R1 Opex Detail'!G546</f>
        <v>0</v>
      </c>
      <c r="H540" s="309">
        <f>+'R1 Opex Detail'!H546</f>
        <v>0</v>
      </c>
      <c r="I540" s="309">
        <f>+'R1 Opex Detail'!I546</f>
        <v>0</v>
      </c>
      <c r="J540" s="309">
        <f>+'R1 Opex Detail'!J546</f>
        <v>0</v>
      </c>
      <c r="K540" s="805">
        <f>+'R1 Opex Detail'!K546</f>
        <v>0</v>
      </c>
      <c r="L540" s="311">
        <f ca="1">+'R1 Opex Detail'!L546*L$1</f>
        <v>0</v>
      </c>
      <c r="M540" s="805">
        <f ca="1">+'R1 Opex Detail'!M546*M$1</f>
        <v>0</v>
      </c>
      <c r="N540" s="311">
        <f ca="1">+'R1 Opex Detail'!N546*N$1</f>
        <v>0</v>
      </c>
      <c r="O540" s="309">
        <f ca="1">+'R1 Opex Detail'!O546*O$1</f>
        <v>0</v>
      </c>
      <c r="P540" s="309">
        <f ca="1">+'R1 Opex Detail'!P546*P$1</f>
        <v>0</v>
      </c>
      <c r="Q540" s="309">
        <f ca="1">+'R1 Opex Detail'!Q546*Q$1</f>
        <v>0</v>
      </c>
      <c r="R540" s="309">
        <f ca="1">+'R1 Opex Detail'!R546*R$1</f>
        <v>0</v>
      </c>
      <c r="S540" s="309">
        <f ca="1">+'R1 Opex Detail'!S546*S$1</f>
        <v>0</v>
      </c>
    </row>
    <row r="541" spans="1:19" x14ac:dyDescent="0.2">
      <c r="A541" s="5"/>
      <c r="B541" s="249"/>
      <c r="C541" s="13" t="s">
        <v>70</v>
      </c>
      <c r="D541" s="311">
        <f>+'R1 Opex Detail'!D547</f>
        <v>0</v>
      </c>
      <c r="E541" s="309">
        <f>+'R1 Opex Detail'!E547</f>
        <v>0</v>
      </c>
      <c r="F541" s="309">
        <f>+'R1 Opex Detail'!F547</f>
        <v>0</v>
      </c>
      <c r="G541" s="309">
        <f>+'R1 Opex Detail'!G547</f>
        <v>0</v>
      </c>
      <c r="H541" s="309">
        <f>+'R1 Opex Detail'!H547</f>
        <v>0</v>
      </c>
      <c r="I541" s="309">
        <f>+'R1 Opex Detail'!I547</f>
        <v>0</v>
      </c>
      <c r="J541" s="309">
        <f>+'R1 Opex Detail'!J547</f>
        <v>0</v>
      </c>
      <c r="K541" s="805">
        <f>+'R1 Opex Detail'!K547</f>
        <v>0</v>
      </c>
      <c r="L541" s="311">
        <f ca="1">+'R1 Opex Detail'!L547*L$1</f>
        <v>0</v>
      </c>
      <c r="M541" s="805">
        <f ca="1">+'R1 Opex Detail'!M547*M$1</f>
        <v>1.643675188928305</v>
      </c>
      <c r="N541" s="311">
        <f ca="1">+'R1 Opex Detail'!N547*N$1</f>
        <v>1.643675188928305</v>
      </c>
      <c r="O541" s="309">
        <f ca="1">+'R1 Opex Detail'!O547*O$1</f>
        <v>1.6656714947604139</v>
      </c>
      <c r="P541" s="309">
        <f ca="1">+'R1 Opex Detail'!P547*P$1</f>
        <v>1.688641742041741</v>
      </c>
      <c r="Q541" s="309">
        <f ca="1">+'R1 Opex Detail'!Q547*Q$1</f>
        <v>1.7110121409075689</v>
      </c>
      <c r="R541" s="309">
        <f ca="1">+'R1 Opex Detail'!R547*R$1</f>
        <v>1.7323364611783967</v>
      </c>
      <c r="S541" s="309">
        <f ca="1">+'R1 Opex Detail'!S547*S$1</f>
        <v>1.752473920757704</v>
      </c>
    </row>
    <row r="542" spans="1:19" x14ac:dyDescent="0.2">
      <c r="A542" s="5"/>
      <c r="B542" s="249"/>
      <c r="C542" s="12" t="s">
        <v>75</v>
      </c>
      <c r="D542" s="312">
        <f t="shared" ref="D542:S542" si="163">SUBTOTAL(9,D536:D541)</f>
        <v>0</v>
      </c>
      <c r="E542" s="310">
        <f t="shared" si="163"/>
        <v>0</v>
      </c>
      <c r="F542" s="310">
        <f t="shared" si="163"/>
        <v>0</v>
      </c>
      <c r="G542" s="310">
        <f t="shared" si="163"/>
        <v>0</v>
      </c>
      <c r="H542" s="310">
        <f t="shared" si="163"/>
        <v>0</v>
      </c>
      <c r="I542" s="310">
        <f t="shared" si="163"/>
        <v>0</v>
      </c>
      <c r="J542" s="310">
        <f t="shared" si="163"/>
        <v>0</v>
      </c>
      <c r="K542" s="510">
        <f t="shared" si="163"/>
        <v>0</v>
      </c>
      <c r="L542" s="312">
        <f t="shared" ref="L542" ca="1" si="164">SUBTOTAL(9,L536:L541)</f>
        <v>0</v>
      </c>
      <c r="M542" s="510">
        <f t="shared" ca="1" si="163"/>
        <v>1.643675188928305</v>
      </c>
      <c r="N542" s="312">
        <f t="shared" ca="1" si="163"/>
        <v>1.643675188928305</v>
      </c>
      <c r="O542" s="310">
        <f t="shared" ca="1" si="163"/>
        <v>1.6656714947604139</v>
      </c>
      <c r="P542" s="310">
        <f t="shared" ca="1" si="163"/>
        <v>1.688641742041741</v>
      </c>
      <c r="Q542" s="310">
        <f t="shared" ca="1" si="163"/>
        <v>1.7110121409075689</v>
      </c>
      <c r="R542" s="310">
        <f t="shared" ca="1" si="163"/>
        <v>1.7323364611783967</v>
      </c>
      <c r="S542" s="310">
        <f t="shared" ca="1" si="163"/>
        <v>1.752473920757704</v>
      </c>
    </row>
    <row r="543" spans="1:19" x14ac:dyDescent="0.2">
      <c r="A543" s="5"/>
      <c r="B543" s="249"/>
      <c r="C543" s="12"/>
      <c r="D543" s="262"/>
      <c r="E543" s="262"/>
      <c r="F543" s="262"/>
      <c r="G543" s="262"/>
      <c r="H543" s="262"/>
      <c r="I543" s="262"/>
      <c r="J543" s="262"/>
      <c r="K543" s="806"/>
      <c r="L543" s="262"/>
      <c r="M543" s="870"/>
      <c r="N543" s="262"/>
      <c r="O543" s="262"/>
      <c r="P543" s="262"/>
      <c r="Q543" s="262"/>
      <c r="R543" s="262"/>
      <c r="S543" s="262"/>
    </row>
    <row r="544" spans="1:19" x14ac:dyDescent="0.2">
      <c r="A544" s="5"/>
      <c r="B544" s="249" t="str">
        <f ca="1">+'I-4 History'!B534</f>
        <v>A-35</v>
      </c>
      <c r="C544" s="261" t="str">
        <f ca="1">+'I-4 History'!C534</f>
        <v>Customer Operations</v>
      </c>
      <c r="D544" s="11"/>
      <c r="E544" s="11"/>
      <c r="F544" s="11"/>
      <c r="G544" s="11"/>
      <c r="H544" s="11"/>
      <c r="I544" s="11"/>
      <c r="J544" s="11"/>
      <c r="K544" s="504"/>
      <c r="L544" s="11"/>
      <c r="M544" s="871"/>
      <c r="N544" s="11"/>
      <c r="O544" s="11"/>
      <c r="P544" s="11"/>
      <c r="Q544" s="11"/>
      <c r="R544" s="11"/>
      <c r="S544" s="11"/>
    </row>
    <row r="545" spans="1:19" x14ac:dyDescent="0.2">
      <c r="A545" s="5"/>
      <c r="B545" s="249"/>
      <c r="C545" s="13" t="s">
        <v>68</v>
      </c>
      <c r="D545" s="311">
        <f>+'R1 Opex Detail'!D551</f>
        <v>0</v>
      </c>
      <c r="E545" s="309">
        <f>+'R1 Opex Detail'!E551</f>
        <v>0</v>
      </c>
      <c r="F545" s="309">
        <f>+'R1 Opex Detail'!F551</f>
        <v>0</v>
      </c>
      <c r="G545" s="309">
        <f>+'R1 Opex Detail'!G551</f>
        <v>0</v>
      </c>
      <c r="H545" s="309">
        <f>+'R1 Opex Detail'!H551</f>
        <v>0</v>
      </c>
      <c r="I545" s="309">
        <f>+'R1 Opex Detail'!I551</f>
        <v>0</v>
      </c>
      <c r="J545" s="309">
        <f>+'R1 Opex Detail'!J551</f>
        <v>0</v>
      </c>
      <c r="K545" s="805">
        <f>+'R1 Opex Detail'!K551</f>
        <v>0</v>
      </c>
      <c r="L545" s="311">
        <f ca="1">+'R1 Opex Detail'!L551*L$1</f>
        <v>0</v>
      </c>
      <c r="M545" s="805">
        <f ca="1">+'R1 Opex Detail'!M551*M$1</f>
        <v>0</v>
      </c>
      <c r="N545" s="311">
        <f ca="1">+'R1 Opex Detail'!N551*N$1</f>
        <v>0</v>
      </c>
      <c r="O545" s="309">
        <f ca="1">+'R1 Opex Detail'!O551*O$1</f>
        <v>0</v>
      </c>
      <c r="P545" s="309">
        <f ca="1">+'R1 Opex Detail'!P551*P$1</f>
        <v>0</v>
      </c>
      <c r="Q545" s="309">
        <f ca="1">+'R1 Opex Detail'!Q551*Q$1</f>
        <v>0</v>
      </c>
      <c r="R545" s="309">
        <f ca="1">+'R1 Opex Detail'!R551*R$1</f>
        <v>0</v>
      </c>
      <c r="S545" s="309">
        <f ca="1">+'R1 Opex Detail'!S551*S$1</f>
        <v>0</v>
      </c>
    </row>
    <row r="546" spans="1:19" x14ac:dyDescent="0.2">
      <c r="A546" s="5"/>
      <c r="B546" s="249"/>
      <c r="C546" s="13" t="s">
        <v>69</v>
      </c>
      <c r="D546" s="311">
        <f>+'R1 Opex Detail'!D552</f>
        <v>0</v>
      </c>
      <c r="E546" s="309">
        <f>+'R1 Opex Detail'!E552</f>
        <v>0</v>
      </c>
      <c r="F546" s="309">
        <f>+'R1 Opex Detail'!F552</f>
        <v>0</v>
      </c>
      <c r="G546" s="309">
        <f>+'R1 Opex Detail'!G552</f>
        <v>0</v>
      </c>
      <c r="H546" s="309">
        <f>+'R1 Opex Detail'!H552</f>
        <v>0</v>
      </c>
      <c r="I546" s="309">
        <f>+'R1 Opex Detail'!I552</f>
        <v>0</v>
      </c>
      <c r="J546" s="309">
        <f>+'R1 Opex Detail'!J552</f>
        <v>0</v>
      </c>
      <c r="K546" s="805">
        <f>+'R1 Opex Detail'!K552</f>
        <v>0</v>
      </c>
      <c r="L546" s="311">
        <f ca="1">+'R1 Opex Detail'!L552*L$1</f>
        <v>0</v>
      </c>
      <c r="M546" s="805">
        <f ca="1">+'R1 Opex Detail'!M552*M$1</f>
        <v>0</v>
      </c>
      <c r="N546" s="311">
        <f ca="1">+'R1 Opex Detail'!N552*N$1</f>
        <v>0</v>
      </c>
      <c r="O546" s="309">
        <f ca="1">+'R1 Opex Detail'!O552*O$1</f>
        <v>0</v>
      </c>
      <c r="P546" s="309">
        <f ca="1">+'R1 Opex Detail'!P552*P$1</f>
        <v>0</v>
      </c>
      <c r="Q546" s="309">
        <f ca="1">+'R1 Opex Detail'!Q552*Q$1</f>
        <v>0</v>
      </c>
      <c r="R546" s="309">
        <f ca="1">+'R1 Opex Detail'!R552*R$1</f>
        <v>0</v>
      </c>
      <c r="S546" s="309">
        <f ca="1">+'R1 Opex Detail'!S552*S$1</f>
        <v>0</v>
      </c>
    </row>
    <row r="547" spans="1:19" s="736" customFormat="1" x14ac:dyDescent="0.2">
      <c r="A547" s="5"/>
      <c r="B547" s="249"/>
      <c r="C547" s="13" t="s">
        <v>546</v>
      </c>
      <c r="D547" s="311">
        <f>+'R1 Opex Detail'!D553</f>
        <v>0</v>
      </c>
      <c r="E547" s="309">
        <f>+'R1 Opex Detail'!E553</f>
        <v>0</v>
      </c>
      <c r="F547" s="309">
        <f>+'R1 Opex Detail'!F553</f>
        <v>0</v>
      </c>
      <c r="G547" s="309">
        <f>+'R1 Opex Detail'!G553</f>
        <v>0</v>
      </c>
      <c r="H547" s="309">
        <f>+'R1 Opex Detail'!H553</f>
        <v>0</v>
      </c>
      <c r="I547" s="309">
        <f>+'R1 Opex Detail'!I553</f>
        <v>0</v>
      </c>
      <c r="J547" s="309">
        <f>+'R1 Opex Detail'!J553</f>
        <v>0</v>
      </c>
      <c r="K547" s="805">
        <f>+'R1 Opex Detail'!K553</f>
        <v>0</v>
      </c>
      <c r="L547" s="311">
        <f ca="1">+'R1 Opex Detail'!L553*L$1</f>
        <v>0</v>
      </c>
      <c r="M547" s="805">
        <f ca="1">+'R1 Opex Detail'!M553*M$1</f>
        <v>0</v>
      </c>
      <c r="N547" s="311">
        <f ca="1">+'R1 Opex Detail'!N553*N$1</f>
        <v>0</v>
      </c>
      <c r="O547" s="309">
        <f ca="1">+'R1 Opex Detail'!O553*O$1</f>
        <v>0</v>
      </c>
      <c r="P547" s="309">
        <f ca="1">+'R1 Opex Detail'!P553*P$1</f>
        <v>0</v>
      </c>
      <c r="Q547" s="309">
        <f ca="1">+'R1 Opex Detail'!Q553*Q$1</f>
        <v>0</v>
      </c>
      <c r="R547" s="309">
        <f ca="1">+'R1 Opex Detail'!R553*R$1</f>
        <v>0</v>
      </c>
      <c r="S547" s="309">
        <f ca="1">+'R1 Opex Detail'!S553*S$1</f>
        <v>0</v>
      </c>
    </row>
    <row r="548" spans="1:19" x14ac:dyDescent="0.2">
      <c r="A548" s="5"/>
      <c r="B548" s="249"/>
      <c r="C548" s="13" t="s">
        <v>547</v>
      </c>
      <c r="D548" s="311">
        <f>+'R1 Opex Detail'!D554</f>
        <v>0</v>
      </c>
      <c r="E548" s="309">
        <f>+'R1 Opex Detail'!E554</f>
        <v>0</v>
      </c>
      <c r="F548" s="309">
        <f>+'R1 Opex Detail'!F554</f>
        <v>0</v>
      </c>
      <c r="G548" s="309">
        <f>+'R1 Opex Detail'!G554</f>
        <v>0</v>
      </c>
      <c r="H548" s="309">
        <f>+'R1 Opex Detail'!H554</f>
        <v>0</v>
      </c>
      <c r="I548" s="309">
        <f>+'R1 Opex Detail'!I554</f>
        <v>0</v>
      </c>
      <c r="J548" s="309">
        <f>+'R1 Opex Detail'!J554</f>
        <v>0</v>
      </c>
      <c r="K548" s="805">
        <f>+'R1 Opex Detail'!K554</f>
        <v>0</v>
      </c>
      <c r="L548" s="311">
        <f ca="1">+'R1 Opex Detail'!L554*L$1</f>
        <v>0</v>
      </c>
      <c r="M548" s="805">
        <f ca="1">+'R1 Opex Detail'!M554*M$1</f>
        <v>0</v>
      </c>
      <c r="N548" s="311">
        <f ca="1">+'R1 Opex Detail'!N554*N$1</f>
        <v>0</v>
      </c>
      <c r="O548" s="309">
        <f ca="1">+'R1 Opex Detail'!O554*O$1</f>
        <v>0</v>
      </c>
      <c r="P548" s="309">
        <f ca="1">+'R1 Opex Detail'!P554*P$1</f>
        <v>0</v>
      </c>
      <c r="Q548" s="309">
        <f ca="1">+'R1 Opex Detail'!Q554*Q$1</f>
        <v>0</v>
      </c>
      <c r="R548" s="309">
        <f ca="1">+'R1 Opex Detail'!R554*R$1</f>
        <v>0</v>
      </c>
      <c r="S548" s="309">
        <f ca="1">+'R1 Opex Detail'!S554*S$1</f>
        <v>0</v>
      </c>
    </row>
    <row r="549" spans="1:19" s="736" customFormat="1" x14ac:dyDescent="0.2">
      <c r="A549" s="5"/>
      <c r="B549" s="249"/>
      <c r="C549" s="13" t="s">
        <v>498</v>
      </c>
      <c r="D549" s="311">
        <f>+'R1 Opex Detail'!D555</f>
        <v>0</v>
      </c>
      <c r="E549" s="309">
        <f>+'R1 Opex Detail'!E555</f>
        <v>0</v>
      </c>
      <c r="F549" s="309">
        <f>+'R1 Opex Detail'!F555</f>
        <v>0</v>
      </c>
      <c r="G549" s="309">
        <f>+'R1 Opex Detail'!G555</f>
        <v>0</v>
      </c>
      <c r="H549" s="309">
        <f>+'R1 Opex Detail'!H555</f>
        <v>0</v>
      </c>
      <c r="I549" s="309">
        <f>+'R1 Opex Detail'!I555</f>
        <v>0</v>
      </c>
      <c r="J549" s="309">
        <f>+'R1 Opex Detail'!J555</f>
        <v>0</v>
      </c>
      <c r="K549" s="805">
        <f>+'R1 Opex Detail'!K555</f>
        <v>0</v>
      </c>
      <c r="L549" s="311">
        <f ca="1">+'R1 Opex Detail'!L555*L$1</f>
        <v>0</v>
      </c>
      <c r="M549" s="805">
        <f ca="1">+'R1 Opex Detail'!M555*M$1</f>
        <v>0</v>
      </c>
      <c r="N549" s="311">
        <f ca="1">+'R1 Opex Detail'!N555*N$1</f>
        <v>0</v>
      </c>
      <c r="O549" s="309">
        <f ca="1">+'R1 Opex Detail'!O555*O$1</f>
        <v>0</v>
      </c>
      <c r="P549" s="309">
        <f ca="1">+'R1 Opex Detail'!P555*P$1</f>
        <v>0</v>
      </c>
      <c r="Q549" s="309">
        <f ca="1">+'R1 Opex Detail'!Q555*Q$1</f>
        <v>0</v>
      </c>
      <c r="R549" s="309">
        <f ca="1">+'R1 Opex Detail'!R555*R$1</f>
        <v>0</v>
      </c>
      <c r="S549" s="309">
        <f ca="1">+'R1 Opex Detail'!S555*S$1</f>
        <v>0</v>
      </c>
    </row>
    <row r="550" spans="1:19" x14ac:dyDescent="0.2">
      <c r="A550" s="5"/>
      <c r="B550" s="249"/>
      <c r="C550" s="13" t="s">
        <v>70</v>
      </c>
      <c r="D550" s="311">
        <f>+'R1 Opex Detail'!D556</f>
        <v>0</v>
      </c>
      <c r="E550" s="309">
        <f>+'R1 Opex Detail'!E556</f>
        <v>0</v>
      </c>
      <c r="F550" s="309">
        <f>+'R1 Opex Detail'!F556</f>
        <v>0</v>
      </c>
      <c r="G550" s="309">
        <f>+'R1 Opex Detail'!G556</f>
        <v>0</v>
      </c>
      <c r="H550" s="309">
        <f>+'R1 Opex Detail'!H556</f>
        <v>0</v>
      </c>
      <c r="I550" s="309">
        <f>+'R1 Opex Detail'!I556</f>
        <v>0</v>
      </c>
      <c r="J550" s="309">
        <f>+'R1 Opex Detail'!J556</f>
        <v>0</v>
      </c>
      <c r="K550" s="805">
        <f>+'R1 Opex Detail'!K556</f>
        <v>0</v>
      </c>
      <c r="L550" s="311">
        <f ca="1">+'R1 Opex Detail'!L556*L$1</f>
        <v>0</v>
      </c>
      <c r="M550" s="805">
        <f ca="1">+'R1 Opex Detail'!M556*M$1</f>
        <v>2.4585357419986362</v>
      </c>
      <c r="N550" s="311">
        <f ca="1">+'R1 Opex Detail'!N556*N$1</f>
        <v>2.4585357419986362</v>
      </c>
      <c r="O550" s="309">
        <f ca="1">+'R1 Opex Detail'!O556*O$1</f>
        <v>2.4914368312433015</v>
      </c>
      <c r="P550" s="309">
        <f ca="1">+'R1 Opex Detail'!P556*P$1</f>
        <v>2.5257946984935278</v>
      </c>
      <c r="Q550" s="309">
        <f ca="1">+'R1 Opex Detail'!Q556*Q$1</f>
        <v>2.5592553393457291</v>
      </c>
      <c r="R550" s="309">
        <f ca="1">+'R1 Opex Detail'!R556*R$1</f>
        <v>2.5911513026800899</v>
      </c>
      <c r="S550" s="309">
        <f ca="1">+'R1 Opex Detail'!S556*S$1</f>
        <v>2.6212720129410148</v>
      </c>
    </row>
    <row r="551" spans="1:19" x14ac:dyDescent="0.2">
      <c r="A551" s="5"/>
      <c r="B551" s="249"/>
      <c r="C551" s="12" t="s">
        <v>75</v>
      </c>
      <c r="D551" s="312">
        <f t="shared" ref="D551:S551" si="165">SUBTOTAL(9,D545:D550)</f>
        <v>0</v>
      </c>
      <c r="E551" s="310">
        <f t="shared" si="165"/>
        <v>0</v>
      </c>
      <c r="F551" s="310">
        <f t="shared" si="165"/>
        <v>0</v>
      </c>
      <c r="G551" s="310">
        <f t="shared" si="165"/>
        <v>0</v>
      </c>
      <c r="H551" s="310">
        <f t="shared" si="165"/>
        <v>0</v>
      </c>
      <c r="I551" s="310">
        <f t="shared" si="165"/>
        <v>0</v>
      </c>
      <c r="J551" s="310">
        <f t="shared" si="165"/>
        <v>0</v>
      </c>
      <c r="K551" s="510">
        <f t="shared" si="165"/>
        <v>0</v>
      </c>
      <c r="L551" s="312">
        <f t="shared" ref="L551" ca="1" si="166">SUBTOTAL(9,L545:L550)</f>
        <v>0</v>
      </c>
      <c r="M551" s="510">
        <f t="shared" ca="1" si="165"/>
        <v>2.4585357419986362</v>
      </c>
      <c r="N551" s="312">
        <f t="shared" ca="1" si="165"/>
        <v>2.4585357419986362</v>
      </c>
      <c r="O551" s="310">
        <f t="shared" ca="1" si="165"/>
        <v>2.4914368312433015</v>
      </c>
      <c r="P551" s="310">
        <f t="shared" ca="1" si="165"/>
        <v>2.5257946984935278</v>
      </c>
      <c r="Q551" s="310">
        <f t="shared" ca="1" si="165"/>
        <v>2.5592553393457291</v>
      </c>
      <c r="R551" s="310">
        <f t="shared" ca="1" si="165"/>
        <v>2.5911513026800899</v>
      </c>
      <c r="S551" s="310">
        <f t="shared" ca="1" si="165"/>
        <v>2.6212720129410148</v>
      </c>
    </row>
    <row r="552" spans="1:19" x14ac:dyDescent="0.2">
      <c r="A552" s="5"/>
      <c r="B552" s="249"/>
      <c r="C552" s="12"/>
      <c r="D552" s="262"/>
      <c r="E552" s="262"/>
      <c r="F552" s="262"/>
      <c r="G552" s="262"/>
      <c r="H552" s="262"/>
      <c r="I552" s="262"/>
      <c r="J552" s="262"/>
      <c r="K552" s="806"/>
      <c r="L552" s="262"/>
      <c r="M552" s="870"/>
      <c r="N552" s="262"/>
      <c r="O552" s="262"/>
      <c r="P552" s="262"/>
      <c r="Q552" s="262"/>
      <c r="R552" s="262"/>
      <c r="S552" s="262"/>
    </row>
    <row r="553" spans="1:19" x14ac:dyDescent="0.2">
      <c r="A553" s="5"/>
      <c r="B553" s="249" t="str">
        <f ca="1">+'I-4 History'!B543</f>
        <v>A-36</v>
      </c>
      <c r="C553" s="14" t="str">
        <f ca="1">+'I-4 History'!C543</f>
        <v>Customer Engagement</v>
      </c>
      <c r="D553" s="11"/>
      <c r="E553" s="11"/>
      <c r="F553" s="11"/>
      <c r="G553" s="11"/>
      <c r="H553" s="11"/>
      <c r="I553" s="11"/>
      <c r="J553" s="11"/>
      <c r="K553" s="504"/>
      <c r="L553" s="11"/>
      <c r="M553" s="871"/>
      <c r="N553" s="11"/>
      <c r="O553" s="11"/>
      <c r="P553" s="11"/>
      <c r="Q553" s="11"/>
      <c r="R553" s="11"/>
      <c r="S553" s="11"/>
    </row>
    <row r="554" spans="1:19" x14ac:dyDescent="0.2">
      <c r="B554" s="249"/>
      <c r="C554" s="13" t="s">
        <v>68</v>
      </c>
      <c r="D554" s="311">
        <f>+'R1 Opex Detail'!D560</f>
        <v>0</v>
      </c>
      <c r="E554" s="309">
        <f>+'R1 Opex Detail'!E560</f>
        <v>0</v>
      </c>
      <c r="F554" s="309">
        <f>+'R1 Opex Detail'!F560</f>
        <v>0</v>
      </c>
      <c r="G554" s="309">
        <f>+'R1 Opex Detail'!G560</f>
        <v>0</v>
      </c>
      <c r="H554" s="309">
        <f>+'R1 Opex Detail'!H560</f>
        <v>0</v>
      </c>
      <c r="I554" s="309">
        <f>+'R1 Opex Detail'!I560</f>
        <v>0</v>
      </c>
      <c r="J554" s="309">
        <f>+'R1 Opex Detail'!J560</f>
        <v>0</v>
      </c>
      <c r="K554" s="805">
        <f>+'R1 Opex Detail'!K560</f>
        <v>0</v>
      </c>
      <c r="L554" s="311">
        <f ca="1">+'R1 Opex Detail'!L560*L$1</f>
        <v>0</v>
      </c>
      <c r="M554" s="805">
        <f ca="1">+'R1 Opex Detail'!M560*M$1</f>
        <v>0</v>
      </c>
      <c r="N554" s="311">
        <f ca="1">+'R1 Opex Detail'!N560*N$1</f>
        <v>0</v>
      </c>
      <c r="O554" s="309">
        <f ca="1">+'R1 Opex Detail'!O560*O$1</f>
        <v>0</v>
      </c>
      <c r="P554" s="309">
        <f ca="1">+'R1 Opex Detail'!P560*P$1</f>
        <v>0</v>
      </c>
      <c r="Q554" s="309">
        <f ca="1">+'R1 Opex Detail'!Q560*Q$1</f>
        <v>0</v>
      </c>
      <c r="R554" s="309">
        <f ca="1">+'R1 Opex Detail'!R560*R$1</f>
        <v>0</v>
      </c>
      <c r="S554" s="309">
        <f ca="1">+'R1 Opex Detail'!S560*S$1</f>
        <v>0</v>
      </c>
    </row>
    <row r="555" spans="1:19" x14ac:dyDescent="0.2">
      <c r="B555" s="249"/>
      <c r="C555" s="13" t="s">
        <v>69</v>
      </c>
      <c r="D555" s="311">
        <f>+'R1 Opex Detail'!D561</f>
        <v>0</v>
      </c>
      <c r="E555" s="309">
        <f>+'R1 Opex Detail'!E561</f>
        <v>0</v>
      </c>
      <c r="F555" s="309">
        <f>+'R1 Opex Detail'!F561</f>
        <v>0</v>
      </c>
      <c r="G555" s="309">
        <f>+'R1 Opex Detail'!G561</f>
        <v>0</v>
      </c>
      <c r="H555" s="309">
        <f>+'R1 Opex Detail'!H561</f>
        <v>0</v>
      </c>
      <c r="I555" s="309">
        <f>+'R1 Opex Detail'!I561</f>
        <v>0</v>
      </c>
      <c r="J555" s="309">
        <f>+'R1 Opex Detail'!J561</f>
        <v>0</v>
      </c>
      <c r="K555" s="805">
        <f>+'R1 Opex Detail'!K561</f>
        <v>0</v>
      </c>
      <c r="L555" s="311">
        <f ca="1">+'R1 Opex Detail'!L561*L$1</f>
        <v>0</v>
      </c>
      <c r="M555" s="805">
        <f ca="1">+'R1 Opex Detail'!M561*M$1</f>
        <v>0</v>
      </c>
      <c r="N555" s="311">
        <f ca="1">+'R1 Opex Detail'!N561*N$1</f>
        <v>0</v>
      </c>
      <c r="O555" s="309">
        <f ca="1">+'R1 Opex Detail'!O561*O$1</f>
        <v>0</v>
      </c>
      <c r="P555" s="309">
        <f ca="1">+'R1 Opex Detail'!P561*P$1</f>
        <v>0</v>
      </c>
      <c r="Q555" s="309">
        <f ca="1">+'R1 Opex Detail'!Q561*Q$1</f>
        <v>0</v>
      </c>
      <c r="R555" s="309">
        <f ca="1">+'R1 Opex Detail'!R561*R$1</f>
        <v>0</v>
      </c>
      <c r="S555" s="309">
        <f ca="1">+'R1 Opex Detail'!S561*S$1</f>
        <v>0</v>
      </c>
    </row>
    <row r="556" spans="1:19" s="736" customFormat="1" x14ac:dyDescent="0.2">
      <c r="B556" s="249"/>
      <c r="C556" s="13" t="s">
        <v>546</v>
      </c>
      <c r="D556" s="311">
        <f>+'R1 Opex Detail'!D562</f>
        <v>0</v>
      </c>
      <c r="E556" s="309">
        <f>+'R1 Opex Detail'!E562</f>
        <v>0</v>
      </c>
      <c r="F556" s="309">
        <f>+'R1 Opex Detail'!F562</f>
        <v>0</v>
      </c>
      <c r="G556" s="309">
        <f>+'R1 Opex Detail'!G562</f>
        <v>0</v>
      </c>
      <c r="H556" s="309">
        <f>+'R1 Opex Detail'!H562</f>
        <v>0</v>
      </c>
      <c r="I556" s="309">
        <f>+'R1 Opex Detail'!I562</f>
        <v>0</v>
      </c>
      <c r="J556" s="309">
        <f>+'R1 Opex Detail'!J562</f>
        <v>0</v>
      </c>
      <c r="K556" s="805">
        <f>+'R1 Opex Detail'!K562</f>
        <v>0</v>
      </c>
      <c r="L556" s="311">
        <f ca="1">+'R1 Opex Detail'!L562*L$1</f>
        <v>0</v>
      </c>
      <c r="M556" s="805">
        <f ca="1">+'R1 Opex Detail'!M562*M$1</f>
        <v>0</v>
      </c>
      <c r="N556" s="311">
        <f ca="1">+'R1 Opex Detail'!N562*N$1</f>
        <v>0</v>
      </c>
      <c r="O556" s="309">
        <f ca="1">+'R1 Opex Detail'!O562*O$1</f>
        <v>0</v>
      </c>
      <c r="P556" s="309">
        <f ca="1">+'R1 Opex Detail'!P562*P$1</f>
        <v>0</v>
      </c>
      <c r="Q556" s="309">
        <f ca="1">+'R1 Opex Detail'!Q562*Q$1</f>
        <v>0</v>
      </c>
      <c r="R556" s="309">
        <f ca="1">+'R1 Opex Detail'!R562*R$1</f>
        <v>0</v>
      </c>
      <c r="S556" s="309">
        <f ca="1">+'R1 Opex Detail'!S562*S$1</f>
        <v>0</v>
      </c>
    </row>
    <row r="557" spans="1:19" x14ac:dyDescent="0.2">
      <c r="B557" s="249"/>
      <c r="C557" s="13" t="s">
        <v>547</v>
      </c>
      <c r="D557" s="311">
        <f>+'R1 Opex Detail'!D563</f>
        <v>0</v>
      </c>
      <c r="E557" s="309">
        <f>+'R1 Opex Detail'!E563</f>
        <v>0</v>
      </c>
      <c r="F557" s="309">
        <f>+'R1 Opex Detail'!F563</f>
        <v>0</v>
      </c>
      <c r="G557" s="309">
        <f>+'R1 Opex Detail'!G563</f>
        <v>0</v>
      </c>
      <c r="H557" s="309">
        <f>+'R1 Opex Detail'!H563</f>
        <v>0</v>
      </c>
      <c r="I557" s="309">
        <f>+'R1 Opex Detail'!I563</f>
        <v>0</v>
      </c>
      <c r="J557" s="309">
        <f>+'R1 Opex Detail'!J563</f>
        <v>0</v>
      </c>
      <c r="K557" s="805">
        <f>+'R1 Opex Detail'!K563</f>
        <v>0</v>
      </c>
      <c r="L557" s="311">
        <f ca="1">+'R1 Opex Detail'!L563*L$1</f>
        <v>0</v>
      </c>
      <c r="M557" s="805">
        <f ca="1">+'R1 Opex Detail'!M563*M$1</f>
        <v>0</v>
      </c>
      <c r="N557" s="311">
        <f ca="1">+'R1 Opex Detail'!N563*N$1</f>
        <v>0</v>
      </c>
      <c r="O557" s="309">
        <f ca="1">+'R1 Opex Detail'!O563*O$1</f>
        <v>0</v>
      </c>
      <c r="P557" s="309">
        <f ca="1">+'R1 Opex Detail'!P563*P$1</f>
        <v>0</v>
      </c>
      <c r="Q557" s="309">
        <f ca="1">+'R1 Opex Detail'!Q563*Q$1</f>
        <v>0</v>
      </c>
      <c r="R557" s="309">
        <f ca="1">+'R1 Opex Detail'!R563*R$1</f>
        <v>0</v>
      </c>
      <c r="S557" s="309">
        <f ca="1">+'R1 Opex Detail'!S563*S$1</f>
        <v>0</v>
      </c>
    </row>
    <row r="558" spans="1:19" s="736" customFormat="1" x14ac:dyDescent="0.2">
      <c r="B558" s="249"/>
      <c r="C558" s="13" t="s">
        <v>498</v>
      </c>
      <c r="D558" s="311">
        <f>+'R1 Opex Detail'!D564</f>
        <v>0</v>
      </c>
      <c r="E558" s="309">
        <f>+'R1 Opex Detail'!E564</f>
        <v>0</v>
      </c>
      <c r="F558" s="309">
        <f>+'R1 Opex Detail'!F564</f>
        <v>0</v>
      </c>
      <c r="G558" s="309">
        <f>+'R1 Opex Detail'!G564</f>
        <v>0</v>
      </c>
      <c r="H558" s="309">
        <f>+'R1 Opex Detail'!H564</f>
        <v>0</v>
      </c>
      <c r="I558" s="309">
        <f>+'R1 Opex Detail'!I564</f>
        <v>0</v>
      </c>
      <c r="J558" s="309">
        <f>+'R1 Opex Detail'!J564</f>
        <v>0</v>
      </c>
      <c r="K558" s="805">
        <f>+'R1 Opex Detail'!K564</f>
        <v>0</v>
      </c>
      <c r="L558" s="311">
        <f ca="1">+'R1 Opex Detail'!L564*L$1</f>
        <v>0</v>
      </c>
      <c r="M558" s="805">
        <f ca="1">+'R1 Opex Detail'!M564*M$1</f>
        <v>0</v>
      </c>
      <c r="N558" s="311">
        <f ca="1">+'R1 Opex Detail'!N564*N$1</f>
        <v>0</v>
      </c>
      <c r="O558" s="309">
        <f ca="1">+'R1 Opex Detail'!O564*O$1</f>
        <v>0</v>
      </c>
      <c r="P558" s="309">
        <f ca="1">+'R1 Opex Detail'!P564*P$1</f>
        <v>0</v>
      </c>
      <c r="Q558" s="309">
        <f ca="1">+'R1 Opex Detail'!Q564*Q$1</f>
        <v>0</v>
      </c>
      <c r="R558" s="309">
        <f ca="1">+'R1 Opex Detail'!R564*R$1</f>
        <v>0</v>
      </c>
      <c r="S558" s="309">
        <f ca="1">+'R1 Opex Detail'!S564*S$1</f>
        <v>0</v>
      </c>
    </row>
    <row r="559" spans="1:19" x14ac:dyDescent="0.2">
      <c r="B559" s="249"/>
      <c r="C559" s="13" t="s">
        <v>70</v>
      </c>
      <c r="D559" s="311">
        <f>+'R1 Opex Detail'!D565</f>
        <v>0</v>
      </c>
      <c r="E559" s="309">
        <f>+'R1 Opex Detail'!E565</f>
        <v>0</v>
      </c>
      <c r="F559" s="309">
        <f>+'R1 Opex Detail'!F565</f>
        <v>0</v>
      </c>
      <c r="G559" s="309">
        <f>+'R1 Opex Detail'!G565</f>
        <v>0</v>
      </c>
      <c r="H559" s="309">
        <f>+'R1 Opex Detail'!H565</f>
        <v>0</v>
      </c>
      <c r="I559" s="309">
        <f>+'R1 Opex Detail'!I565</f>
        <v>0</v>
      </c>
      <c r="J559" s="309">
        <f>+'R1 Opex Detail'!J565</f>
        <v>0</v>
      </c>
      <c r="K559" s="805">
        <f>+'R1 Opex Detail'!K565</f>
        <v>0</v>
      </c>
      <c r="L559" s="311">
        <f ca="1">+'R1 Opex Detail'!L565*L$1</f>
        <v>0</v>
      </c>
      <c r="M559" s="805">
        <f ca="1">+'R1 Opex Detail'!M565*M$1</f>
        <v>0.45872710389947768</v>
      </c>
      <c r="N559" s="311">
        <f ca="1">+'R1 Opex Detail'!N565*N$1</f>
        <v>0.45872710389947768</v>
      </c>
      <c r="O559" s="309">
        <f ca="1">+'R1 Opex Detail'!O565*O$1</f>
        <v>0.46486596986205841</v>
      </c>
      <c r="P559" s="309">
        <f ca="1">+'R1 Opex Detail'!P565*P$1</f>
        <v>0.47127664946724751</v>
      </c>
      <c r="Q559" s="309">
        <f ca="1">+'R1 Opex Detail'!Q565*Q$1</f>
        <v>0.47751991964247498</v>
      </c>
      <c r="R559" s="309">
        <f ca="1">+'R1 Opex Detail'!R565*R$1</f>
        <v>0.4834712436913825</v>
      </c>
      <c r="S559" s="309">
        <f ca="1">+'R1 Opex Detail'!S565*S$1</f>
        <v>0.48909133127007959</v>
      </c>
    </row>
    <row r="560" spans="1:19" x14ac:dyDescent="0.2">
      <c r="B560" s="249"/>
      <c r="C560" s="12" t="s">
        <v>75</v>
      </c>
      <c r="D560" s="312">
        <f t="shared" ref="D560:S560" si="167">SUBTOTAL(9,D554:D559)</f>
        <v>0</v>
      </c>
      <c r="E560" s="310">
        <f t="shared" si="167"/>
        <v>0</v>
      </c>
      <c r="F560" s="310">
        <f t="shared" si="167"/>
        <v>0</v>
      </c>
      <c r="G560" s="310">
        <f t="shared" si="167"/>
        <v>0</v>
      </c>
      <c r="H560" s="310">
        <f t="shared" si="167"/>
        <v>0</v>
      </c>
      <c r="I560" s="310">
        <f t="shared" si="167"/>
        <v>0</v>
      </c>
      <c r="J560" s="310">
        <f t="shared" si="167"/>
        <v>0</v>
      </c>
      <c r="K560" s="510">
        <f t="shared" si="167"/>
        <v>0</v>
      </c>
      <c r="L560" s="312">
        <f t="shared" ref="L560" ca="1" si="168">SUBTOTAL(9,L554:L559)</f>
        <v>0</v>
      </c>
      <c r="M560" s="510">
        <f t="shared" ca="1" si="167"/>
        <v>0.45872710389947768</v>
      </c>
      <c r="N560" s="312">
        <f t="shared" ca="1" si="167"/>
        <v>0.45872710389947768</v>
      </c>
      <c r="O560" s="310">
        <f t="shared" ca="1" si="167"/>
        <v>0.46486596986205841</v>
      </c>
      <c r="P560" s="310">
        <f t="shared" ca="1" si="167"/>
        <v>0.47127664946724751</v>
      </c>
      <c r="Q560" s="310">
        <f t="shared" ca="1" si="167"/>
        <v>0.47751991964247498</v>
      </c>
      <c r="R560" s="310">
        <f t="shared" ca="1" si="167"/>
        <v>0.4834712436913825</v>
      </c>
      <c r="S560" s="310">
        <f t="shared" ca="1" si="167"/>
        <v>0.48909133127007959</v>
      </c>
    </row>
    <row r="561" spans="1:19" x14ac:dyDescent="0.2">
      <c r="B561" s="249"/>
      <c r="C561" s="12"/>
      <c r="D561" s="262"/>
      <c r="E561" s="262"/>
      <c r="F561" s="262"/>
      <c r="G561" s="262"/>
      <c r="H561" s="262"/>
      <c r="I561" s="262"/>
      <c r="J561" s="262"/>
      <c r="K561" s="806"/>
      <c r="L561" s="262"/>
      <c r="M561" s="870"/>
      <c r="N561" s="262"/>
      <c r="O561" s="262"/>
      <c r="P561" s="262"/>
      <c r="Q561" s="262"/>
      <c r="R561" s="262"/>
      <c r="S561" s="262"/>
    </row>
    <row r="562" spans="1:19" ht="17.25" customHeight="1" thickBot="1" x14ac:dyDescent="0.25">
      <c r="A562" s="5"/>
      <c r="B562" s="250"/>
      <c r="C562" s="268" t="str">
        <f>CONCATENATE("Total ", +C517)</f>
        <v>Total Customer Relations</v>
      </c>
      <c r="D562" s="313">
        <f t="shared" ref="D562" si="169">SUBTOTAL(9,D517:D561)</f>
        <v>0</v>
      </c>
      <c r="E562" s="313">
        <f t="shared" ref="E562" si="170">SUBTOTAL(9,E517:E561)</f>
        <v>0</v>
      </c>
      <c r="F562" s="313">
        <f t="shared" ref="F562" si="171">SUBTOTAL(9,F517:F561)</f>
        <v>0</v>
      </c>
      <c r="G562" s="313">
        <f t="shared" ref="G562" si="172">SUBTOTAL(9,G517:G561)</f>
        <v>0</v>
      </c>
      <c r="H562" s="313">
        <f t="shared" ref="H562" si="173">SUBTOTAL(9,H517:H561)</f>
        <v>0</v>
      </c>
      <c r="I562" s="313">
        <f t="shared" ref="I562" si="174">SUBTOTAL(9,I517:I561)</f>
        <v>0</v>
      </c>
      <c r="J562" s="313">
        <f t="shared" ref="J562" si="175">SUBTOTAL(9,J517:J561)</f>
        <v>0</v>
      </c>
      <c r="K562" s="313">
        <f t="shared" ref="K562" si="176">SUBTOTAL(9,K517:K561)</f>
        <v>0</v>
      </c>
      <c r="L562" s="313">
        <f t="shared" ref="L562" ca="1" si="177">SUBTOTAL(9,L517:L561)</f>
        <v>0</v>
      </c>
      <c r="M562" s="313">
        <f t="shared" ref="M562:S562" ca="1" si="178">SUBTOTAL(9,M517:M561)</f>
        <v>10.178033201105919</v>
      </c>
      <c r="N562" s="313">
        <f t="shared" ca="1" si="178"/>
        <v>10.178033201105919</v>
      </c>
      <c r="O562" s="313">
        <f t="shared" ca="1" si="178"/>
        <v>10.314239632016918</v>
      </c>
      <c r="P562" s="313">
        <f t="shared" ca="1" si="178"/>
        <v>10.456476943282407</v>
      </c>
      <c r="Q562" s="313">
        <f t="shared" ca="1" si="178"/>
        <v>10.594999848484154</v>
      </c>
      <c r="R562" s="313">
        <f t="shared" ca="1" si="178"/>
        <v>10.727045182726265</v>
      </c>
      <c r="S562" s="313">
        <f t="shared" ca="1" si="178"/>
        <v>10.851741189312429</v>
      </c>
    </row>
    <row r="563" spans="1:19" ht="18" x14ac:dyDescent="0.2">
      <c r="B563" s="251"/>
      <c r="C563" s="254" t="str">
        <f>'I-3 Allocated'!A41</f>
        <v xml:space="preserve">Other </v>
      </c>
      <c r="D563" s="265"/>
      <c r="E563" s="265"/>
      <c r="F563" s="265"/>
      <c r="G563" s="265"/>
      <c r="H563" s="265"/>
      <c r="I563" s="265"/>
      <c r="J563" s="265"/>
      <c r="K563" s="812"/>
      <c r="L563" s="265"/>
      <c r="M563" s="877"/>
      <c r="N563" s="265"/>
      <c r="O563" s="265"/>
      <c r="P563" s="265"/>
      <c r="Q563" s="265"/>
      <c r="R563" s="265"/>
      <c r="S563" s="265"/>
    </row>
    <row r="564" spans="1:19" x14ac:dyDescent="0.2">
      <c r="A564" s="5"/>
      <c r="B564" s="249" t="str">
        <f ca="1">+'I-4 History'!B552</f>
        <v>A-37</v>
      </c>
      <c r="C564" s="14" t="str">
        <f ca="1">+'I-4 History'!C552</f>
        <v>Employee Bonuses</v>
      </c>
      <c r="D564" s="11"/>
      <c r="E564" s="11"/>
      <c r="F564" s="11"/>
      <c r="G564" s="11"/>
      <c r="H564" s="11"/>
      <c r="I564" s="11"/>
      <c r="J564" s="11"/>
      <c r="K564" s="504"/>
      <c r="L564" s="11"/>
      <c r="M564" s="871"/>
      <c r="N564" s="11"/>
      <c r="O564" s="11"/>
      <c r="P564" s="11"/>
      <c r="Q564" s="11"/>
      <c r="R564" s="11"/>
      <c r="S564" s="11"/>
    </row>
    <row r="565" spans="1:19" x14ac:dyDescent="0.2">
      <c r="B565" s="249"/>
      <c r="C565" s="13" t="s">
        <v>68</v>
      </c>
      <c r="D565" s="311">
        <f>+'R1 Opex Detail'!D571</f>
        <v>0</v>
      </c>
      <c r="E565" s="309">
        <f>+'R1 Opex Detail'!E571</f>
        <v>0</v>
      </c>
      <c r="F565" s="309">
        <f>+'R1 Opex Detail'!F571</f>
        <v>0</v>
      </c>
      <c r="G565" s="309">
        <f>+'R1 Opex Detail'!G571</f>
        <v>0</v>
      </c>
      <c r="H565" s="309">
        <f>+'R1 Opex Detail'!H571</f>
        <v>0</v>
      </c>
      <c r="I565" s="309">
        <f>+'R1 Opex Detail'!I571</f>
        <v>0</v>
      </c>
      <c r="J565" s="309">
        <f>+'R1 Opex Detail'!J571</f>
        <v>0</v>
      </c>
      <c r="K565" s="805">
        <f>+'R1 Opex Detail'!K571</f>
        <v>0</v>
      </c>
      <c r="L565" s="311">
        <f ca="1">+'R1 Opex Detail'!L571*L$1</f>
        <v>0</v>
      </c>
      <c r="M565" s="805">
        <f ca="1">+'R1 Opex Detail'!M571*M$1</f>
        <v>0</v>
      </c>
      <c r="N565" s="311">
        <f ca="1">+'R1 Opex Detail'!N571*N$1</f>
        <v>0</v>
      </c>
      <c r="O565" s="309">
        <f ca="1">+'R1 Opex Detail'!O571*O$1</f>
        <v>0</v>
      </c>
      <c r="P565" s="309">
        <f ca="1">+'R1 Opex Detail'!P571*P$1</f>
        <v>0</v>
      </c>
      <c r="Q565" s="309">
        <f ca="1">+'R1 Opex Detail'!Q571*Q$1</f>
        <v>0</v>
      </c>
      <c r="R565" s="309">
        <f ca="1">+'R1 Opex Detail'!R571*R$1</f>
        <v>0</v>
      </c>
      <c r="S565" s="309">
        <f ca="1">+'R1 Opex Detail'!S571*S$1</f>
        <v>0</v>
      </c>
    </row>
    <row r="566" spans="1:19" x14ac:dyDescent="0.2">
      <c r="B566" s="249"/>
      <c r="C566" s="13" t="s">
        <v>69</v>
      </c>
      <c r="D566" s="311">
        <f>+'R1 Opex Detail'!D572</f>
        <v>0</v>
      </c>
      <c r="E566" s="309">
        <f>+'R1 Opex Detail'!E572</f>
        <v>0</v>
      </c>
      <c r="F566" s="309">
        <f>+'R1 Opex Detail'!F572</f>
        <v>0</v>
      </c>
      <c r="G566" s="309">
        <f>+'R1 Opex Detail'!G572</f>
        <v>0</v>
      </c>
      <c r="H566" s="309">
        <f>+'R1 Opex Detail'!H572</f>
        <v>0</v>
      </c>
      <c r="I566" s="309">
        <f>+'R1 Opex Detail'!I572</f>
        <v>0</v>
      </c>
      <c r="J566" s="309">
        <f>+'R1 Opex Detail'!J572</f>
        <v>0</v>
      </c>
      <c r="K566" s="805">
        <f>+'R1 Opex Detail'!K572</f>
        <v>0</v>
      </c>
      <c r="L566" s="311">
        <f ca="1">+'R1 Opex Detail'!L572*L$1</f>
        <v>0</v>
      </c>
      <c r="M566" s="805">
        <f ca="1">+'R1 Opex Detail'!M572*M$1</f>
        <v>0</v>
      </c>
      <c r="N566" s="311">
        <f ca="1">+'R1 Opex Detail'!N572*N$1</f>
        <v>0</v>
      </c>
      <c r="O566" s="309">
        <f ca="1">+'R1 Opex Detail'!O572*O$1</f>
        <v>0</v>
      </c>
      <c r="P566" s="309">
        <f ca="1">+'R1 Opex Detail'!P572*P$1</f>
        <v>0</v>
      </c>
      <c r="Q566" s="309">
        <f ca="1">+'R1 Opex Detail'!Q572*Q$1</f>
        <v>0</v>
      </c>
      <c r="R566" s="309">
        <f ca="1">+'R1 Opex Detail'!R572*R$1</f>
        <v>0</v>
      </c>
      <c r="S566" s="309">
        <f ca="1">+'R1 Opex Detail'!S572*S$1</f>
        <v>0</v>
      </c>
    </row>
    <row r="567" spans="1:19" s="736" customFormat="1" x14ac:dyDescent="0.2">
      <c r="B567" s="249"/>
      <c r="C567" s="13" t="s">
        <v>546</v>
      </c>
      <c r="D567" s="311">
        <f>+'R1 Opex Detail'!D573</f>
        <v>0</v>
      </c>
      <c r="E567" s="309">
        <f>+'R1 Opex Detail'!E573</f>
        <v>0</v>
      </c>
      <c r="F567" s="309">
        <f>+'R1 Opex Detail'!F573</f>
        <v>0</v>
      </c>
      <c r="G567" s="309">
        <f>+'R1 Opex Detail'!G573</f>
        <v>0</v>
      </c>
      <c r="H567" s="309">
        <f>+'R1 Opex Detail'!H573</f>
        <v>0</v>
      </c>
      <c r="I567" s="309">
        <f>+'R1 Opex Detail'!I573</f>
        <v>0</v>
      </c>
      <c r="J567" s="309">
        <f>+'R1 Opex Detail'!J573</f>
        <v>0</v>
      </c>
      <c r="K567" s="805">
        <f>+'R1 Opex Detail'!K573</f>
        <v>0</v>
      </c>
      <c r="L567" s="311">
        <f ca="1">+'R1 Opex Detail'!L573*L$1</f>
        <v>0</v>
      </c>
      <c r="M567" s="805">
        <f ca="1">+'R1 Opex Detail'!M573*M$1</f>
        <v>0</v>
      </c>
      <c r="N567" s="311">
        <f ca="1">+'R1 Opex Detail'!N573*N$1</f>
        <v>0</v>
      </c>
      <c r="O567" s="309">
        <f ca="1">+'R1 Opex Detail'!O573*O$1</f>
        <v>0</v>
      </c>
      <c r="P567" s="309">
        <f ca="1">+'R1 Opex Detail'!P573*P$1</f>
        <v>0</v>
      </c>
      <c r="Q567" s="309">
        <f ca="1">+'R1 Opex Detail'!Q573*Q$1</f>
        <v>0</v>
      </c>
      <c r="R567" s="309">
        <f ca="1">+'R1 Opex Detail'!R573*R$1</f>
        <v>0</v>
      </c>
      <c r="S567" s="309">
        <f ca="1">+'R1 Opex Detail'!S573*S$1</f>
        <v>0</v>
      </c>
    </row>
    <row r="568" spans="1:19" x14ac:dyDescent="0.2">
      <c r="B568" s="249"/>
      <c r="C568" s="13" t="s">
        <v>547</v>
      </c>
      <c r="D568" s="311">
        <f>+'R1 Opex Detail'!D574</f>
        <v>0</v>
      </c>
      <c r="E568" s="309">
        <f>+'R1 Opex Detail'!E574</f>
        <v>0</v>
      </c>
      <c r="F568" s="309">
        <f>+'R1 Opex Detail'!F574</f>
        <v>0</v>
      </c>
      <c r="G568" s="309">
        <f>+'R1 Opex Detail'!G574</f>
        <v>0</v>
      </c>
      <c r="H568" s="309">
        <f>+'R1 Opex Detail'!H574</f>
        <v>0</v>
      </c>
      <c r="I568" s="309">
        <f>+'R1 Opex Detail'!I574</f>
        <v>0</v>
      </c>
      <c r="J568" s="309">
        <f>+'R1 Opex Detail'!J574</f>
        <v>0</v>
      </c>
      <c r="K568" s="805">
        <f>+'R1 Opex Detail'!K574</f>
        <v>0</v>
      </c>
      <c r="L568" s="311">
        <f ca="1">+'R1 Opex Detail'!L574*L$1</f>
        <v>0</v>
      </c>
      <c r="M568" s="805">
        <f ca="1">+'R1 Opex Detail'!M574*M$1</f>
        <v>0</v>
      </c>
      <c r="N568" s="311">
        <f ca="1">+'R1 Opex Detail'!N574*N$1</f>
        <v>0</v>
      </c>
      <c r="O568" s="309">
        <f ca="1">+'R1 Opex Detail'!O574*O$1</f>
        <v>0</v>
      </c>
      <c r="P568" s="309">
        <f ca="1">+'R1 Opex Detail'!P574*P$1</f>
        <v>0</v>
      </c>
      <c r="Q568" s="309">
        <f ca="1">+'R1 Opex Detail'!Q574*Q$1</f>
        <v>0</v>
      </c>
      <c r="R568" s="309">
        <f ca="1">+'R1 Opex Detail'!R574*R$1</f>
        <v>0</v>
      </c>
      <c r="S568" s="309">
        <f ca="1">+'R1 Opex Detail'!S574*S$1</f>
        <v>0</v>
      </c>
    </row>
    <row r="569" spans="1:19" s="736" customFormat="1" x14ac:dyDescent="0.2">
      <c r="B569" s="249"/>
      <c r="C569" s="13" t="s">
        <v>498</v>
      </c>
      <c r="D569" s="311">
        <f>+'R1 Opex Detail'!D575</f>
        <v>0</v>
      </c>
      <c r="E569" s="309">
        <f>+'R1 Opex Detail'!E575</f>
        <v>0</v>
      </c>
      <c r="F569" s="309">
        <f>+'R1 Opex Detail'!F575</f>
        <v>0</v>
      </c>
      <c r="G569" s="309">
        <f>+'R1 Opex Detail'!G575</f>
        <v>0</v>
      </c>
      <c r="H569" s="309">
        <f>+'R1 Opex Detail'!H575</f>
        <v>0</v>
      </c>
      <c r="I569" s="309">
        <f>+'R1 Opex Detail'!I575</f>
        <v>0</v>
      </c>
      <c r="J569" s="309">
        <f>+'R1 Opex Detail'!J575</f>
        <v>0</v>
      </c>
      <c r="K569" s="805">
        <f>+'R1 Opex Detail'!K575</f>
        <v>0</v>
      </c>
      <c r="L569" s="311">
        <f ca="1">+'R1 Opex Detail'!L575*L$1</f>
        <v>0</v>
      </c>
      <c r="M569" s="805">
        <f ca="1">+'R1 Opex Detail'!M575*M$1</f>
        <v>0</v>
      </c>
      <c r="N569" s="311">
        <f ca="1">+'R1 Opex Detail'!N575*N$1</f>
        <v>0</v>
      </c>
      <c r="O569" s="309">
        <f ca="1">+'R1 Opex Detail'!O575*O$1</f>
        <v>0</v>
      </c>
      <c r="P569" s="309">
        <f ca="1">+'R1 Opex Detail'!P575*P$1</f>
        <v>0</v>
      </c>
      <c r="Q569" s="309">
        <f ca="1">+'R1 Opex Detail'!Q575*Q$1</f>
        <v>0</v>
      </c>
      <c r="R569" s="309">
        <f ca="1">+'R1 Opex Detail'!R575*R$1</f>
        <v>0</v>
      </c>
      <c r="S569" s="309">
        <f ca="1">+'R1 Opex Detail'!S575*S$1</f>
        <v>0</v>
      </c>
    </row>
    <row r="570" spans="1:19" x14ac:dyDescent="0.2">
      <c r="B570" s="249"/>
      <c r="C570" s="13" t="s">
        <v>70</v>
      </c>
      <c r="D570" s="311">
        <f>+'R1 Opex Detail'!D576</f>
        <v>0</v>
      </c>
      <c r="E570" s="309">
        <f>+'R1 Opex Detail'!E576</f>
        <v>0</v>
      </c>
      <c r="F570" s="309">
        <f>+'R1 Opex Detail'!F576</f>
        <v>0</v>
      </c>
      <c r="G570" s="309">
        <f>+'R1 Opex Detail'!G576</f>
        <v>0</v>
      </c>
      <c r="H570" s="309">
        <f>+'R1 Opex Detail'!H576</f>
        <v>0</v>
      </c>
      <c r="I570" s="309">
        <f>+'R1 Opex Detail'!I576</f>
        <v>0</v>
      </c>
      <c r="J570" s="309">
        <f>+'R1 Opex Detail'!J576</f>
        <v>0</v>
      </c>
      <c r="K570" s="805">
        <f>+'R1 Opex Detail'!K576</f>
        <v>0</v>
      </c>
      <c r="L570" s="311">
        <f ca="1">+'R1 Opex Detail'!L576*L$1</f>
        <v>0</v>
      </c>
      <c r="M570" s="805">
        <f ca="1">+'R1 Opex Detail'!M576*M$1</f>
        <v>8.0009861332393921</v>
      </c>
      <c r="N570" s="311">
        <f ca="1">+'R1 Opex Detail'!N576*N$1</f>
        <v>8.0009861332393921</v>
      </c>
      <c r="O570" s="309">
        <f ca="1">+'R1 Opex Detail'!O576*O$1</f>
        <v>8.1080584667093305</v>
      </c>
      <c r="P570" s="309">
        <f ca="1">+'R1 Opex Detail'!P576*P$1</f>
        <v>8.2198716955108235</v>
      </c>
      <c r="Q570" s="309">
        <f ca="1">+'R1 Opex Detail'!Q576*Q$1</f>
        <v>8.3287650172121896</v>
      </c>
      <c r="R570" s="309">
        <f ca="1">+'R1 Opex Detail'!R576*R$1</f>
        <v>8.4325662985948515</v>
      </c>
      <c r="S570" s="309">
        <f ca="1">+'R1 Opex Detail'!S576*S$1</f>
        <v>8.5305902487876875</v>
      </c>
    </row>
    <row r="571" spans="1:19" x14ac:dyDescent="0.2">
      <c r="B571" s="249"/>
      <c r="C571" s="12" t="s">
        <v>75</v>
      </c>
      <c r="D571" s="312">
        <f t="shared" ref="D571:S571" si="179">SUBTOTAL(9,D565:D570)</f>
        <v>0</v>
      </c>
      <c r="E571" s="310">
        <f t="shared" si="179"/>
        <v>0</v>
      </c>
      <c r="F571" s="310">
        <f t="shared" si="179"/>
        <v>0</v>
      </c>
      <c r="G571" s="310">
        <f t="shared" si="179"/>
        <v>0</v>
      </c>
      <c r="H571" s="310">
        <f t="shared" si="179"/>
        <v>0</v>
      </c>
      <c r="I571" s="310">
        <f t="shared" si="179"/>
        <v>0</v>
      </c>
      <c r="J571" s="310">
        <f t="shared" si="179"/>
        <v>0</v>
      </c>
      <c r="K571" s="510">
        <f t="shared" si="179"/>
        <v>0</v>
      </c>
      <c r="L571" s="312">
        <f t="shared" ref="L571" ca="1" si="180">SUBTOTAL(9,L565:L570)</f>
        <v>0</v>
      </c>
      <c r="M571" s="510">
        <f t="shared" ca="1" si="179"/>
        <v>8.0009861332393921</v>
      </c>
      <c r="N571" s="312">
        <f t="shared" ca="1" si="179"/>
        <v>8.0009861332393921</v>
      </c>
      <c r="O571" s="310">
        <f t="shared" ca="1" si="179"/>
        <v>8.1080584667093305</v>
      </c>
      <c r="P571" s="310">
        <f t="shared" ca="1" si="179"/>
        <v>8.2198716955108235</v>
      </c>
      <c r="Q571" s="310">
        <f t="shared" ca="1" si="179"/>
        <v>8.3287650172121896</v>
      </c>
      <c r="R571" s="310">
        <f t="shared" ca="1" si="179"/>
        <v>8.4325662985948515</v>
      </c>
      <c r="S571" s="310">
        <f t="shared" ca="1" si="179"/>
        <v>8.5305902487876875</v>
      </c>
    </row>
    <row r="572" spans="1:19" x14ac:dyDescent="0.2">
      <c r="A572" s="5"/>
      <c r="B572" s="249" t="str">
        <f ca="1">+'I-4 History'!B561</f>
        <v>A-38</v>
      </c>
      <c r="C572" s="14" t="str">
        <f ca="1">+'I-4 History'!C561</f>
        <v>Voluntary Separation Packages (VSP’s)</v>
      </c>
      <c r="D572" s="11"/>
      <c r="E572" s="11"/>
      <c r="F572" s="11"/>
      <c r="G572" s="11"/>
      <c r="H572" s="11"/>
      <c r="I572" s="11"/>
      <c r="J572" s="11"/>
      <c r="K572" s="504"/>
      <c r="L572" s="11"/>
      <c r="M572" s="871"/>
      <c r="N572" s="11"/>
      <c r="O572" s="11"/>
      <c r="P572" s="11"/>
      <c r="Q572" s="11"/>
      <c r="R572" s="11"/>
      <c r="S572" s="11"/>
    </row>
    <row r="573" spans="1:19" x14ac:dyDescent="0.2">
      <c r="B573" s="249"/>
      <c r="C573" s="13" t="s">
        <v>68</v>
      </c>
      <c r="D573" s="311">
        <f>+'R1 Opex Detail'!D580</f>
        <v>0</v>
      </c>
      <c r="E573" s="309">
        <f>+'R1 Opex Detail'!E580</f>
        <v>0</v>
      </c>
      <c r="F573" s="309">
        <f>+'R1 Opex Detail'!F580</f>
        <v>0</v>
      </c>
      <c r="G573" s="309">
        <f>+'R1 Opex Detail'!G580</f>
        <v>0</v>
      </c>
      <c r="H573" s="309">
        <f>+'R1 Opex Detail'!H580</f>
        <v>0</v>
      </c>
      <c r="I573" s="309">
        <f>+'R1 Opex Detail'!I580</f>
        <v>0</v>
      </c>
      <c r="J573" s="309">
        <f>+'R1 Opex Detail'!J580</f>
        <v>0</v>
      </c>
      <c r="K573" s="805">
        <f>+'R1 Opex Detail'!K580</f>
        <v>0</v>
      </c>
      <c r="L573" s="311">
        <f ca="1">+'R1 Opex Detail'!L580*L$1</f>
        <v>0</v>
      </c>
      <c r="M573" s="805">
        <f ca="1">+'R1 Opex Detail'!M580*M$1</f>
        <v>0</v>
      </c>
      <c r="N573" s="311">
        <f ca="1">+'R1 Opex Detail'!N580*N$1</f>
        <v>0</v>
      </c>
      <c r="O573" s="309">
        <f ca="1">+'R1 Opex Detail'!O580*O$1</f>
        <v>0</v>
      </c>
      <c r="P573" s="309">
        <f ca="1">+'R1 Opex Detail'!P580*P$1</f>
        <v>0</v>
      </c>
      <c r="Q573" s="309">
        <f ca="1">+'R1 Opex Detail'!Q580*Q$1</f>
        <v>0</v>
      </c>
      <c r="R573" s="309">
        <f ca="1">+'R1 Opex Detail'!R580*R$1</f>
        <v>0</v>
      </c>
      <c r="S573" s="309">
        <f ca="1">+'R1 Opex Detail'!S580*S$1</f>
        <v>0</v>
      </c>
    </row>
    <row r="574" spans="1:19" x14ac:dyDescent="0.2">
      <c r="B574" s="249"/>
      <c r="C574" s="13" t="s">
        <v>69</v>
      </c>
      <c r="D574" s="311">
        <f>+'R1 Opex Detail'!D581</f>
        <v>0</v>
      </c>
      <c r="E574" s="309">
        <f>+'R1 Opex Detail'!E581</f>
        <v>0</v>
      </c>
      <c r="F574" s="309">
        <f>+'R1 Opex Detail'!F581</f>
        <v>0</v>
      </c>
      <c r="G574" s="309">
        <f>+'R1 Opex Detail'!G581</f>
        <v>0</v>
      </c>
      <c r="H574" s="309">
        <f>+'R1 Opex Detail'!H581</f>
        <v>0</v>
      </c>
      <c r="I574" s="309">
        <f>+'R1 Opex Detail'!I581</f>
        <v>0</v>
      </c>
      <c r="J574" s="309">
        <f>+'R1 Opex Detail'!J581</f>
        <v>0</v>
      </c>
      <c r="K574" s="805">
        <f>+'R1 Opex Detail'!K581</f>
        <v>0</v>
      </c>
      <c r="L574" s="311">
        <f ca="1">+'R1 Opex Detail'!L581*L$1</f>
        <v>0</v>
      </c>
      <c r="M574" s="805">
        <f ca="1">+'R1 Opex Detail'!M581*M$1</f>
        <v>0</v>
      </c>
      <c r="N574" s="311">
        <f ca="1">+'R1 Opex Detail'!N581*N$1</f>
        <v>0</v>
      </c>
      <c r="O574" s="309">
        <f ca="1">+'R1 Opex Detail'!O581*O$1</f>
        <v>0</v>
      </c>
      <c r="P574" s="309">
        <f ca="1">+'R1 Opex Detail'!P581*P$1</f>
        <v>0</v>
      </c>
      <c r="Q574" s="309">
        <f ca="1">+'R1 Opex Detail'!Q581*Q$1</f>
        <v>0</v>
      </c>
      <c r="R574" s="309">
        <f ca="1">+'R1 Opex Detail'!R581*R$1</f>
        <v>0</v>
      </c>
      <c r="S574" s="309">
        <f ca="1">+'R1 Opex Detail'!S581*S$1</f>
        <v>0</v>
      </c>
    </row>
    <row r="575" spans="1:19" s="736" customFormat="1" x14ac:dyDescent="0.2">
      <c r="B575" s="249"/>
      <c r="C575" s="13" t="s">
        <v>546</v>
      </c>
      <c r="D575" s="311">
        <f>+'R1 Opex Detail'!D582</f>
        <v>0</v>
      </c>
      <c r="E575" s="309">
        <f>+'R1 Opex Detail'!E582</f>
        <v>0</v>
      </c>
      <c r="F575" s="309">
        <f>+'R1 Opex Detail'!F582</f>
        <v>0</v>
      </c>
      <c r="G575" s="309">
        <f>+'R1 Opex Detail'!G582</f>
        <v>0</v>
      </c>
      <c r="H575" s="309">
        <f>+'R1 Opex Detail'!H582</f>
        <v>0</v>
      </c>
      <c r="I575" s="309">
        <f>+'R1 Opex Detail'!I582</f>
        <v>0</v>
      </c>
      <c r="J575" s="309">
        <f>+'R1 Opex Detail'!J582</f>
        <v>0</v>
      </c>
      <c r="K575" s="805">
        <f>+'R1 Opex Detail'!K582</f>
        <v>0</v>
      </c>
      <c r="L575" s="311">
        <f ca="1">+'R1 Opex Detail'!L582*L$1</f>
        <v>0</v>
      </c>
      <c r="M575" s="805">
        <f ca="1">+'R1 Opex Detail'!M582*M$1</f>
        <v>0</v>
      </c>
      <c r="N575" s="311">
        <f ca="1">+'R1 Opex Detail'!N582*N$1</f>
        <v>0</v>
      </c>
      <c r="O575" s="309">
        <f ca="1">+'R1 Opex Detail'!O582*O$1</f>
        <v>0</v>
      </c>
      <c r="P575" s="309">
        <f ca="1">+'R1 Opex Detail'!P582*P$1</f>
        <v>0</v>
      </c>
      <c r="Q575" s="309">
        <f ca="1">+'R1 Opex Detail'!Q582*Q$1</f>
        <v>0</v>
      </c>
      <c r="R575" s="309">
        <f ca="1">+'R1 Opex Detail'!R582*R$1</f>
        <v>0</v>
      </c>
      <c r="S575" s="309">
        <f ca="1">+'R1 Opex Detail'!S582*S$1</f>
        <v>0</v>
      </c>
    </row>
    <row r="576" spans="1:19" x14ac:dyDescent="0.2">
      <c r="B576" s="249"/>
      <c r="C576" s="13" t="s">
        <v>547</v>
      </c>
      <c r="D576" s="311">
        <f>+'R1 Opex Detail'!D583</f>
        <v>0</v>
      </c>
      <c r="E576" s="309">
        <f>+'R1 Opex Detail'!E583</f>
        <v>0</v>
      </c>
      <c r="F576" s="309">
        <f>+'R1 Opex Detail'!F583</f>
        <v>0</v>
      </c>
      <c r="G576" s="309">
        <f>+'R1 Opex Detail'!G583</f>
        <v>0</v>
      </c>
      <c r="H576" s="309">
        <f>+'R1 Opex Detail'!H583</f>
        <v>0</v>
      </c>
      <c r="I576" s="309">
        <f>+'R1 Opex Detail'!I583</f>
        <v>0</v>
      </c>
      <c r="J576" s="309">
        <f>+'R1 Opex Detail'!J583</f>
        <v>0</v>
      </c>
      <c r="K576" s="805">
        <f>+'R1 Opex Detail'!K583</f>
        <v>0</v>
      </c>
      <c r="L576" s="311">
        <f ca="1">+'R1 Opex Detail'!L583*L$1</f>
        <v>0</v>
      </c>
      <c r="M576" s="805">
        <f ca="1">+'R1 Opex Detail'!M583*M$1</f>
        <v>0</v>
      </c>
      <c r="N576" s="311">
        <f ca="1">+'R1 Opex Detail'!N583*N$1</f>
        <v>0</v>
      </c>
      <c r="O576" s="309">
        <f ca="1">+'R1 Opex Detail'!O583*O$1</f>
        <v>0</v>
      </c>
      <c r="P576" s="309">
        <f ca="1">+'R1 Opex Detail'!P583*P$1</f>
        <v>0</v>
      </c>
      <c r="Q576" s="309">
        <f ca="1">+'R1 Opex Detail'!Q583*Q$1</f>
        <v>0</v>
      </c>
      <c r="R576" s="309">
        <f ca="1">+'R1 Opex Detail'!R583*R$1</f>
        <v>0</v>
      </c>
      <c r="S576" s="309">
        <f ca="1">+'R1 Opex Detail'!S583*S$1</f>
        <v>0</v>
      </c>
    </row>
    <row r="577" spans="1:19" s="736" customFormat="1" x14ac:dyDescent="0.2">
      <c r="B577" s="249"/>
      <c r="C577" s="13" t="s">
        <v>498</v>
      </c>
      <c r="D577" s="311">
        <f>+'R1 Opex Detail'!D584</f>
        <v>0</v>
      </c>
      <c r="E577" s="309">
        <f>+'R1 Opex Detail'!E584</f>
        <v>0</v>
      </c>
      <c r="F577" s="309">
        <f>+'R1 Opex Detail'!F584</f>
        <v>0</v>
      </c>
      <c r="G577" s="309">
        <f>+'R1 Opex Detail'!G584</f>
        <v>0</v>
      </c>
      <c r="H577" s="309">
        <f>+'R1 Opex Detail'!H584</f>
        <v>0</v>
      </c>
      <c r="I577" s="309">
        <f>+'R1 Opex Detail'!I584</f>
        <v>0</v>
      </c>
      <c r="J577" s="309">
        <f>+'R1 Opex Detail'!J584</f>
        <v>0</v>
      </c>
      <c r="K577" s="805">
        <f>+'R1 Opex Detail'!K584</f>
        <v>0</v>
      </c>
      <c r="L577" s="311">
        <f ca="1">+'R1 Opex Detail'!L584*L$1</f>
        <v>0</v>
      </c>
      <c r="M577" s="805">
        <f ca="1">+'R1 Opex Detail'!M584*M$1</f>
        <v>0</v>
      </c>
      <c r="N577" s="311">
        <f ca="1">+'R1 Opex Detail'!N584*N$1</f>
        <v>0</v>
      </c>
      <c r="O577" s="309">
        <f ca="1">+'R1 Opex Detail'!O584*O$1</f>
        <v>0</v>
      </c>
      <c r="P577" s="309">
        <f ca="1">+'R1 Opex Detail'!P584*P$1</f>
        <v>0</v>
      </c>
      <c r="Q577" s="309">
        <f ca="1">+'R1 Opex Detail'!Q584*Q$1</f>
        <v>0</v>
      </c>
      <c r="R577" s="309">
        <f ca="1">+'R1 Opex Detail'!R584*R$1</f>
        <v>0</v>
      </c>
      <c r="S577" s="309">
        <f ca="1">+'R1 Opex Detail'!S584*S$1</f>
        <v>0</v>
      </c>
    </row>
    <row r="578" spans="1:19" x14ac:dyDescent="0.2">
      <c r="B578" s="249"/>
      <c r="C578" s="13" t="s">
        <v>70</v>
      </c>
      <c r="D578" s="311">
        <f>+'R1 Opex Detail'!D585</f>
        <v>0</v>
      </c>
      <c r="E578" s="309">
        <f>+'R1 Opex Detail'!E585</f>
        <v>0</v>
      </c>
      <c r="F578" s="309">
        <f>+'R1 Opex Detail'!F585</f>
        <v>0</v>
      </c>
      <c r="G578" s="309">
        <f>+'R1 Opex Detail'!G585</f>
        <v>0</v>
      </c>
      <c r="H578" s="309">
        <f>+'R1 Opex Detail'!H585</f>
        <v>0</v>
      </c>
      <c r="I578" s="309">
        <f>+'R1 Opex Detail'!I585</f>
        <v>0</v>
      </c>
      <c r="J578" s="309">
        <f>+'R1 Opex Detail'!J585</f>
        <v>0</v>
      </c>
      <c r="K578" s="805">
        <f>+'R1 Opex Detail'!K585</f>
        <v>0</v>
      </c>
      <c r="L578" s="311">
        <f ca="1">+'R1 Opex Detail'!L585*L$1</f>
        <v>0</v>
      </c>
      <c r="M578" s="805">
        <f ca="1">+'R1 Opex Detail'!M585*M$1</f>
        <v>0.53213734112423638</v>
      </c>
      <c r="N578" s="311">
        <f ca="1">+'R1 Opex Detail'!N585*N$1</f>
        <v>0.53213734112423638</v>
      </c>
      <c r="O578" s="309">
        <f ca="1">+'R1 Opex Detail'!O585*O$1</f>
        <v>0.53925861166412081</v>
      </c>
      <c r="P578" s="309">
        <f ca="1">+'R1 Opex Detail'!P585*P$1</f>
        <v>0.54669519426607704</v>
      </c>
      <c r="Q578" s="309">
        <f ca="1">+'R1 Opex Detail'!Q585*Q$1</f>
        <v>0.55393757685634548</v>
      </c>
      <c r="R578" s="309">
        <f ca="1">+'R1 Opex Detail'!R585*R$1</f>
        <v>0.56084129309337072</v>
      </c>
      <c r="S578" s="309">
        <f ca="1">+'R1 Opex Detail'!S585*S$1</f>
        <v>0.56736076498764221</v>
      </c>
    </row>
    <row r="579" spans="1:19" x14ac:dyDescent="0.2">
      <c r="B579" s="249"/>
      <c r="C579" s="12" t="s">
        <v>75</v>
      </c>
      <c r="D579" s="312">
        <f t="shared" ref="D579:S579" si="181">SUBTOTAL(9,D573:D578)</f>
        <v>0</v>
      </c>
      <c r="E579" s="310">
        <f t="shared" si="181"/>
        <v>0</v>
      </c>
      <c r="F579" s="310">
        <f t="shared" si="181"/>
        <v>0</v>
      </c>
      <c r="G579" s="310">
        <f t="shared" si="181"/>
        <v>0</v>
      </c>
      <c r="H579" s="310">
        <f t="shared" si="181"/>
        <v>0</v>
      </c>
      <c r="I579" s="310">
        <f t="shared" si="181"/>
        <v>0</v>
      </c>
      <c r="J579" s="310">
        <f t="shared" si="181"/>
        <v>0</v>
      </c>
      <c r="K579" s="510">
        <f t="shared" si="181"/>
        <v>0</v>
      </c>
      <c r="L579" s="312">
        <f t="shared" ref="L579" ca="1" si="182">SUBTOTAL(9,L573:L578)</f>
        <v>0</v>
      </c>
      <c r="M579" s="510">
        <f t="shared" ca="1" si="181"/>
        <v>0.53213734112423638</v>
      </c>
      <c r="N579" s="312">
        <f t="shared" ca="1" si="181"/>
        <v>0.53213734112423638</v>
      </c>
      <c r="O579" s="310">
        <f t="shared" ca="1" si="181"/>
        <v>0.53925861166412081</v>
      </c>
      <c r="P579" s="310">
        <f t="shared" ca="1" si="181"/>
        <v>0.54669519426607704</v>
      </c>
      <c r="Q579" s="310">
        <f t="shared" ca="1" si="181"/>
        <v>0.55393757685634548</v>
      </c>
      <c r="R579" s="310">
        <f t="shared" ca="1" si="181"/>
        <v>0.56084129309337072</v>
      </c>
      <c r="S579" s="310">
        <f t="shared" ca="1" si="181"/>
        <v>0.56736076498764221</v>
      </c>
    </row>
    <row r="580" spans="1:19" x14ac:dyDescent="0.2">
      <c r="B580" s="249"/>
      <c r="C580" s="12"/>
      <c r="D580" s="262"/>
      <c r="E580" s="262"/>
      <c r="F580" s="262"/>
      <c r="G580" s="262"/>
      <c r="H580" s="262"/>
      <c r="I580" s="262"/>
      <c r="J580" s="262"/>
      <c r="K580" s="806"/>
      <c r="L580" s="262"/>
      <c r="M580" s="870"/>
      <c r="N580" s="262"/>
      <c r="O580" s="262"/>
      <c r="P580" s="262"/>
      <c r="Q580" s="262"/>
      <c r="R580" s="262"/>
      <c r="S580" s="262"/>
    </row>
    <row r="581" spans="1:19" x14ac:dyDescent="0.2">
      <c r="A581" s="5"/>
      <c r="B581" s="249" t="str">
        <f ca="1">+'I-4 History'!B570</f>
        <v>A-39</v>
      </c>
      <c r="C581" s="14" t="str">
        <f ca="1">+'I-4 History'!C570</f>
        <v>Superannuation</v>
      </c>
      <c r="D581" s="311"/>
      <c r="E581" s="309"/>
      <c r="F581" s="309"/>
      <c r="G581" s="309"/>
      <c r="H581" s="309"/>
      <c r="I581" s="309"/>
      <c r="J581" s="309"/>
      <c r="K581" s="805"/>
      <c r="L581" s="311"/>
      <c r="M581" s="805"/>
      <c r="N581" s="311"/>
      <c r="O581" s="309"/>
      <c r="P581" s="309"/>
      <c r="Q581" s="309"/>
      <c r="R581" s="309"/>
      <c r="S581" s="309"/>
    </row>
    <row r="582" spans="1:19" x14ac:dyDescent="0.2">
      <c r="B582" s="249"/>
      <c r="C582" s="13" t="s">
        <v>68</v>
      </c>
      <c r="D582" s="311">
        <f>+'R1 Opex Detail'!D589</f>
        <v>0</v>
      </c>
      <c r="E582" s="309">
        <f>+'R1 Opex Detail'!E589</f>
        <v>0</v>
      </c>
      <c r="F582" s="309">
        <f>+'R1 Opex Detail'!F589</f>
        <v>0</v>
      </c>
      <c r="G582" s="309">
        <f>+'R1 Opex Detail'!G589</f>
        <v>0</v>
      </c>
      <c r="H582" s="309">
        <f>+'R1 Opex Detail'!H589</f>
        <v>0</v>
      </c>
      <c r="I582" s="309">
        <f>+'R1 Opex Detail'!I589</f>
        <v>0</v>
      </c>
      <c r="J582" s="309">
        <f>+'R1 Opex Detail'!J589</f>
        <v>0</v>
      </c>
      <c r="K582" s="805">
        <f>+'R1 Opex Detail'!K589</f>
        <v>0</v>
      </c>
      <c r="L582" s="311">
        <f ca="1">+'R1 Opex Detail'!L589*L$1</f>
        <v>0</v>
      </c>
      <c r="M582" s="805">
        <f ca="1">+'R1 Opex Detail'!M589*M$1</f>
        <v>0</v>
      </c>
      <c r="N582" s="311">
        <f ca="1">+'R1 Opex Detail'!N589*N$1</f>
        <v>0</v>
      </c>
      <c r="O582" s="309">
        <f ca="1">+'R1 Opex Detail'!O589*O$1</f>
        <v>0</v>
      </c>
      <c r="P582" s="309">
        <f ca="1">+'R1 Opex Detail'!P589*P$1</f>
        <v>0</v>
      </c>
      <c r="Q582" s="309">
        <f ca="1">+'R1 Opex Detail'!Q589*Q$1</f>
        <v>0</v>
      </c>
      <c r="R582" s="309">
        <f ca="1">+'R1 Opex Detail'!R589*R$1</f>
        <v>0</v>
      </c>
      <c r="S582" s="309">
        <f ca="1">+'R1 Opex Detail'!S589*S$1</f>
        <v>0</v>
      </c>
    </row>
    <row r="583" spans="1:19" x14ac:dyDescent="0.2">
      <c r="B583" s="249"/>
      <c r="C583" s="13" t="s">
        <v>69</v>
      </c>
      <c r="D583" s="311">
        <f>+'R1 Opex Detail'!D590</f>
        <v>0</v>
      </c>
      <c r="E583" s="309">
        <f>+'R1 Opex Detail'!E590</f>
        <v>0</v>
      </c>
      <c r="F583" s="309">
        <f>+'R1 Opex Detail'!F590</f>
        <v>0</v>
      </c>
      <c r="G583" s="309">
        <f>+'R1 Opex Detail'!G590</f>
        <v>0</v>
      </c>
      <c r="H583" s="309">
        <f>+'R1 Opex Detail'!H590</f>
        <v>0</v>
      </c>
      <c r="I583" s="309">
        <f>+'R1 Opex Detail'!I590</f>
        <v>0</v>
      </c>
      <c r="J583" s="309">
        <f>+'R1 Opex Detail'!J590</f>
        <v>0</v>
      </c>
      <c r="K583" s="805">
        <f>+'R1 Opex Detail'!K590</f>
        <v>0</v>
      </c>
      <c r="L583" s="311">
        <f ca="1">+'R1 Opex Detail'!L590*L$1</f>
        <v>0</v>
      </c>
      <c r="M583" s="805">
        <f ca="1">+'R1 Opex Detail'!M590*M$1</f>
        <v>0</v>
      </c>
      <c r="N583" s="311">
        <f ca="1">+'R1 Opex Detail'!N590*N$1</f>
        <v>0</v>
      </c>
      <c r="O583" s="309">
        <f ca="1">+'R1 Opex Detail'!O590*O$1</f>
        <v>0</v>
      </c>
      <c r="P583" s="309">
        <f ca="1">+'R1 Opex Detail'!P590*P$1</f>
        <v>0</v>
      </c>
      <c r="Q583" s="309">
        <f ca="1">+'R1 Opex Detail'!Q590*Q$1</f>
        <v>0</v>
      </c>
      <c r="R583" s="309">
        <f ca="1">+'R1 Opex Detail'!R590*R$1</f>
        <v>0</v>
      </c>
      <c r="S583" s="309">
        <f ca="1">+'R1 Opex Detail'!S590*S$1</f>
        <v>0</v>
      </c>
    </row>
    <row r="584" spans="1:19" s="736" customFormat="1" x14ac:dyDescent="0.2">
      <c r="B584" s="249"/>
      <c r="C584" s="13" t="s">
        <v>546</v>
      </c>
      <c r="D584" s="311">
        <f>+'R1 Opex Detail'!D591</f>
        <v>0</v>
      </c>
      <c r="E584" s="309">
        <f>+'R1 Opex Detail'!E591</f>
        <v>0</v>
      </c>
      <c r="F584" s="309">
        <f>+'R1 Opex Detail'!F591</f>
        <v>0</v>
      </c>
      <c r="G584" s="309">
        <f>+'R1 Opex Detail'!G591</f>
        <v>0</v>
      </c>
      <c r="H584" s="309">
        <f>+'R1 Opex Detail'!H591</f>
        <v>0</v>
      </c>
      <c r="I584" s="309">
        <f>+'R1 Opex Detail'!I591</f>
        <v>0</v>
      </c>
      <c r="J584" s="309">
        <f>+'R1 Opex Detail'!J591</f>
        <v>0</v>
      </c>
      <c r="K584" s="805">
        <f>+'R1 Opex Detail'!K591</f>
        <v>0</v>
      </c>
      <c r="L584" s="311">
        <f ca="1">+'R1 Opex Detail'!L591*L$1</f>
        <v>0</v>
      </c>
      <c r="M584" s="805">
        <f ca="1">+'R1 Opex Detail'!M591*M$1</f>
        <v>0</v>
      </c>
      <c r="N584" s="311">
        <f ca="1">+'R1 Opex Detail'!N591*N$1</f>
        <v>0</v>
      </c>
      <c r="O584" s="309">
        <f ca="1">+'R1 Opex Detail'!O591*O$1</f>
        <v>0</v>
      </c>
      <c r="P584" s="309">
        <f ca="1">+'R1 Opex Detail'!P591*P$1</f>
        <v>0</v>
      </c>
      <c r="Q584" s="309">
        <f ca="1">+'R1 Opex Detail'!Q591*Q$1</f>
        <v>0</v>
      </c>
      <c r="R584" s="309">
        <f ca="1">+'R1 Opex Detail'!R591*R$1</f>
        <v>0</v>
      </c>
      <c r="S584" s="309">
        <f ca="1">+'R1 Opex Detail'!S591*S$1</f>
        <v>0</v>
      </c>
    </row>
    <row r="585" spans="1:19" x14ac:dyDescent="0.2">
      <c r="B585" s="249"/>
      <c r="C585" s="13" t="s">
        <v>547</v>
      </c>
      <c r="D585" s="311">
        <f>+'R1 Opex Detail'!D592</f>
        <v>0</v>
      </c>
      <c r="E585" s="309">
        <f>+'R1 Opex Detail'!E592</f>
        <v>0</v>
      </c>
      <c r="F585" s="309">
        <f>+'R1 Opex Detail'!F592</f>
        <v>0</v>
      </c>
      <c r="G585" s="309">
        <f>+'R1 Opex Detail'!G592</f>
        <v>0</v>
      </c>
      <c r="H585" s="309">
        <f>+'R1 Opex Detail'!H592</f>
        <v>0</v>
      </c>
      <c r="I585" s="309">
        <f>+'R1 Opex Detail'!I592</f>
        <v>0</v>
      </c>
      <c r="J585" s="309">
        <f>+'R1 Opex Detail'!J592</f>
        <v>0</v>
      </c>
      <c r="K585" s="805">
        <f>+'R1 Opex Detail'!K592</f>
        <v>0</v>
      </c>
      <c r="L585" s="311">
        <f ca="1">+'R1 Opex Detail'!L592*L$1</f>
        <v>0</v>
      </c>
      <c r="M585" s="805">
        <f ca="1">+'R1 Opex Detail'!M592*M$1</f>
        <v>0</v>
      </c>
      <c r="N585" s="311">
        <f ca="1">+'R1 Opex Detail'!N592*N$1</f>
        <v>0</v>
      </c>
      <c r="O585" s="309">
        <f ca="1">+'R1 Opex Detail'!O592*O$1</f>
        <v>0</v>
      </c>
      <c r="P585" s="309">
        <f ca="1">+'R1 Opex Detail'!P592*P$1</f>
        <v>0</v>
      </c>
      <c r="Q585" s="309">
        <f ca="1">+'R1 Opex Detail'!Q592*Q$1</f>
        <v>0</v>
      </c>
      <c r="R585" s="309">
        <f ca="1">+'R1 Opex Detail'!R592*R$1</f>
        <v>0</v>
      </c>
      <c r="S585" s="309">
        <f ca="1">+'R1 Opex Detail'!S592*S$1</f>
        <v>0</v>
      </c>
    </row>
    <row r="586" spans="1:19" s="736" customFormat="1" x14ac:dyDescent="0.2">
      <c r="B586" s="249"/>
      <c r="C586" s="13" t="s">
        <v>498</v>
      </c>
      <c r="D586" s="311">
        <f>+'R1 Opex Detail'!D593</f>
        <v>0</v>
      </c>
      <c r="E586" s="309">
        <f>+'R1 Opex Detail'!E593</f>
        <v>0</v>
      </c>
      <c r="F586" s="309">
        <f>+'R1 Opex Detail'!F593</f>
        <v>0</v>
      </c>
      <c r="G586" s="309">
        <f>+'R1 Opex Detail'!G593</f>
        <v>0</v>
      </c>
      <c r="H586" s="309">
        <f>+'R1 Opex Detail'!H593</f>
        <v>0</v>
      </c>
      <c r="I586" s="309">
        <f>+'R1 Opex Detail'!I593</f>
        <v>0</v>
      </c>
      <c r="J586" s="309">
        <f>+'R1 Opex Detail'!J593</f>
        <v>0</v>
      </c>
      <c r="K586" s="805">
        <f>+'R1 Opex Detail'!K593</f>
        <v>0</v>
      </c>
      <c r="L586" s="311">
        <f ca="1">+'R1 Opex Detail'!L593*L$1</f>
        <v>0</v>
      </c>
      <c r="M586" s="805">
        <f ca="1">+'R1 Opex Detail'!M593*M$1</f>
        <v>0</v>
      </c>
      <c r="N586" s="311">
        <f ca="1">+'R1 Opex Detail'!N593*N$1</f>
        <v>0</v>
      </c>
      <c r="O586" s="309">
        <f ca="1">+'R1 Opex Detail'!O593*O$1</f>
        <v>0</v>
      </c>
      <c r="P586" s="309">
        <f ca="1">+'R1 Opex Detail'!P593*P$1</f>
        <v>0</v>
      </c>
      <c r="Q586" s="309">
        <f ca="1">+'R1 Opex Detail'!Q593*Q$1</f>
        <v>0</v>
      </c>
      <c r="R586" s="309">
        <f ca="1">+'R1 Opex Detail'!R593*R$1</f>
        <v>0</v>
      </c>
      <c r="S586" s="309">
        <f ca="1">+'R1 Opex Detail'!S593*S$1</f>
        <v>0</v>
      </c>
    </row>
    <row r="587" spans="1:19" x14ac:dyDescent="0.2">
      <c r="B587" s="249"/>
      <c r="C587" s="13" t="s">
        <v>70</v>
      </c>
      <c r="D587" s="311">
        <f>+'R1 Opex Detail'!D594</f>
        <v>0</v>
      </c>
      <c r="E587" s="309">
        <f>+'R1 Opex Detail'!E594</f>
        <v>0</v>
      </c>
      <c r="F587" s="309">
        <f>+'R1 Opex Detail'!F594</f>
        <v>0</v>
      </c>
      <c r="G587" s="309">
        <f>+'R1 Opex Detail'!G594</f>
        <v>0</v>
      </c>
      <c r="H587" s="309">
        <f>+'R1 Opex Detail'!H594</f>
        <v>0</v>
      </c>
      <c r="I587" s="309">
        <f>+'R1 Opex Detail'!I594</f>
        <v>0</v>
      </c>
      <c r="J587" s="309">
        <f>+'R1 Opex Detail'!J594</f>
        <v>0</v>
      </c>
      <c r="K587" s="805">
        <f>+'R1 Opex Detail'!K594</f>
        <v>0</v>
      </c>
      <c r="L587" s="311">
        <f ca="1">+'R1 Opex Detail'!L594*L$1</f>
        <v>0</v>
      </c>
      <c r="M587" s="805">
        <f ca="1">+'R1 Opex Detail'!M594*M$1</f>
        <v>-3.1706727461152302</v>
      </c>
      <c r="N587" s="311">
        <f ca="1">+'R1 Opex Detail'!N594*N$1</f>
        <v>-3.1706727461152302</v>
      </c>
      <c r="O587" s="309">
        <f ca="1">+'R1 Opex Detail'!O594*O$1</f>
        <v>-3.2131039319643984</v>
      </c>
      <c r="P587" s="309">
        <f ca="1">+'R1 Opex Detail'!P594*P$1</f>
        <v>-3.2574138646792177</v>
      </c>
      <c r="Q587" s="309">
        <f ca="1">+'R1 Opex Detail'!Q594*Q$1</f>
        <v>-3.300566681294923</v>
      </c>
      <c r="R587" s="309">
        <f ca="1">+'R1 Opex Detail'!R594*R$1</f>
        <v>-3.3417015974678863</v>
      </c>
      <c r="S587" s="309">
        <f ca="1">+'R1 Opex Detail'!S594*S$1</f>
        <v>-3.3805470425376858</v>
      </c>
    </row>
    <row r="588" spans="1:19" x14ac:dyDescent="0.2">
      <c r="B588" s="249"/>
      <c r="C588" s="12" t="s">
        <v>75</v>
      </c>
      <c r="D588" s="312">
        <f t="shared" ref="D588:S588" si="183">SUBTOTAL(9,D582:D587)</f>
        <v>0</v>
      </c>
      <c r="E588" s="310">
        <f t="shared" si="183"/>
        <v>0</v>
      </c>
      <c r="F588" s="310">
        <f t="shared" si="183"/>
        <v>0</v>
      </c>
      <c r="G588" s="310">
        <f t="shared" si="183"/>
        <v>0</v>
      </c>
      <c r="H588" s="310">
        <f t="shared" si="183"/>
        <v>0</v>
      </c>
      <c r="I588" s="310">
        <f t="shared" si="183"/>
        <v>0</v>
      </c>
      <c r="J588" s="310">
        <f t="shared" si="183"/>
        <v>0</v>
      </c>
      <c r="K588" s="510">
        <f t="shared" si="183"/>
        <v>0</v>
      </c>
      <c r="L588" s="312">
        <f t="shared" ref="L588" ca="1" si="184">SUBTOTAL(9,L582:L587)</f>
        <v>0</v>
      </c>
      <c r="M588" s="510">
        <f t="shared" ca="1" si="183"/>
        <v>-3.1706727461152302</v>
      </c>
      <c r="N588" s="312">
        <f t="shared" ca="1" si="183"/>
        <v>-3.1706727461152302</v>
      </c>
      <c r="O588" s="310">
        <f t="shared" ca="1" si="183"/>
        <v>-3.2131039319643984</v>
      </c>
      <c r="P588" s="310">
        <f t="shared" ca="1" si="183"/>
        <v>-3.2574138646792177</v>
      </c>
      <c r="Q588" s="310">
        <f t="shared" ca="1" si="183"/>
        <v>-3.300566681294923</v>
      </c>
      <c r="R588" s="310">
        <f t="shared" ca="1" si="183"/>
        <v>-3.3417015974678863</v>
      </c>
      <c r="S588" s="310">
        <f t="shared" ca="1" si="183"/>
        <v>-3.3805470425376858</v>
      </c>
    </row>
    <row r="589" spans="1:19" x14ac:dyDescent="0.2">
      <c r="B589" s="249"/>
      <c r="C589" s="12"/>
      <c r="D589" s="262"/>
      <c r="E589" s="262"/>
      <c r="F589" s="262"/>
      <c r="G589" s="262"/>
      <c r="H589" s="262"/>
      <c r="I589" s="262"/>
      <c r="J589" s="262"/>
      <c r="K589" s="806"/>
      <c r="L589" s="262"/>
      <c r="M589" s="870"/>
      <c r="N589" s="262"/>
      <c r="O589" s="262"/>
      <c r="P589" s="262"/>
      <c r="Q589" s="262"/>
      <c r="R589" s="262"/>
      <c r="S589" s="262"/>
    </row>
    <row r="590" spans="1:19" x14ac:dyDescent="0.2">
      <c r="A590" s="5"/>
      <c r="B590" s="249" t="str">
        <f ca="1">+'I-4 History'!B579</f>
        <v>A-40</v>
      </c>
      <c r="C590" s="14" t="str">
        <f ca="1">+'I-4 History'!C579</f>
        <v>Self Insurance</v>
      </c>
      <c r="D590" s="11"/>
      <c r="E590" s="11"/>
      <c r="F590" s="11"/>
      <c r="G590" s="11"/>
      <c r="H590" s="11"/>
      <c r="I590" s="11"/>
      <c r="J590" s="11"/>
      <c r="K590" s="504"/>
      <c r="L590" s="11"/>
      <c r="M590" s="871"/>
      <c r="N590" s="11"/>
      <c r="O590" s="11"/>
      <c r="P590" s="11"/>
      <c r="Q590" s="11"/>
      <c r="R590" s="11"/>
      <c r="S590" s="11"/>
    </row>
    <row r="591" spans="1:19" x14ac:dyDescent="0.2">
      <c r="B591" s="249"/>
      <c r="C591" s="13" t="s">
        <v>68</v>
      </c>
      <c r="D591" s="311">
        <f>+'R1 Opex Detail'!D598</f>
        <v>0</v>
      </c>
      <c r="E591" s="309">
        <f>+'R1 Opex Detail'!E598</f>
        <v>0</v>
      </c>
      <c r="F591" s="309">
        <f>+'R1 Opex Detail'!F598</f>
        <v>0</v>
      </c>
      <c r="G591" s="309">
        <f>+'R1 Opex Detail'!G598</f>
        <v>0</v>
      </c>
      <c r="H591" s="309">
        <f>+'R1 Opex Detail'!H598</f>
        <v>0</v>
      </c>
      <c r="I591" s="309">
        <f>+'R1 Opex Detail'!I598</f>
        <v>0</v>
      </c>
      <c r="J591" s="309">
        <f>+'R1 Opex Detail'!J598</f>
        <v>0</v>
      </c>
      <c r="K591" s="805">
        <f>+'R1 Opex Detail'!K598</f>
        <v>0</v>
      </c>
      <c r="L591" s="311">
        <f ca="1">+'R1 Opex Detail'!L598*L$1</f>
        <v>0</v>
      </c>
      <c r="M591" s="805">
        <f ca="1">+'R1 Opex Detail'!M598*M$1</f>
        <v>0</v>
      </c>
      <c r="N591" s="311">
        <f ca="1">+'R1 Opex Detail'!N598*N$1</f>
        <v>0</v>
      </c>
      <c r="O591" s="309">
        <f ca="1">+'R1 Opex Detail'!O598*O$1</f>
        <v>0</v>
      </c>
      <c r="P591" s="309">
        <f ca="1">+'R1 Opex Detail'!P598*P$1</f>
        <v>0</v>
      </c>
      <c r="Q591" s="309">
        <f ca="1">+'R1 Opex Detail'!Q598*Q$1</f>
        <v>0</v>
      </c>
      <c r="R591" s="309">
        <f ca="1">+'R1 Opex Detail'!R598*R$1</f>
        <v>0</v>
      </c>
      <c r="S591" s="309">
        <f ca="1">+'R1 Opex Detail'!S598*S$1</f>
        <v>0</v>
      </c>
    </row>
    <row r="592" spans="1:19" x14ac:dyDescent="0.2">
      <c r="B592" s="249"/>
      <c r="C592" s="13" t="s">
        <v>69</v>
      </c>
      <c r="D592" s="311">
        <f>+'R1 Opex Detail'!D599</f>
        <v>0</v>
      </c>
      <c r="E592" s="309">
        <f>+'R1 Opex Detail'!E599</f>
        <v>0</v>
      </c>
      <c r="F592" s="309">
        <f>+'R1 Opex Detail'!F599</f>
        <v>0</v>
      </c>
      <c r="G592" s="309">
        <f>+'R1 Opex Detail'!G599</f>
        <v>0</v>
      </c>
      <c r="H592" s="309">
        <f>+'R1 Opex Detail'!H599</f>
        <v>0</v>
      </c>
      <c r="I592" s="309">
        <f>+'R1 Opex Detail'!I599</f>
        <v>0</v>
      </c>
      <c r="J592" s="309">
        <f>+'R1 Opex Detail'!J599</f>
        <v>0</v>
      </c>
      <c r="K592" s="805">
        <f>+'R1 Opex Detail'!K599</f>
        <v>0</v>
      </c>
      <c r="L592" s="311">
        <f ca="1">+'R1 Opex Detail'!L599*L$1</f>
        <v>0</v>
      </c>
      <c r="M592" s="805">
        <f ca="1">+'R1 Opex Detail'!M599*M$1</f>
        <v>0</v>
      </c>
      <c r="N592" s="311">
        <f ca="1">+'R1 Opex Detail'!N599*N$1</f>
        <v>0</v>
      </c>
      <c r="O592" s="309">
        <f ca="1">+'R1 Opex Detail'!O599*O$1</f>
        <v>0</v>
      </c>
      <c r="P592" s="309">
        <f ca="1">+'R1 Opex Detail'!P599*P$1</f>
        <v>0</v>
      </c>
      <c r="Q592" s="309">
        <f ca="1">+'R1 Opex Detail'!Q599*Q$1</f>
        <v>0</v>
      </c>
      <c r="R592" s="309">
        <f ca="1">+'R1 Opex Detail'!R599*R$1</f>
        <v>0</v>
      </c>
      <c r="S592" s="309">
        <f ca="1">+'R1 Opex Detail'!S599*S$1</f>
        <v>0</v>
      </c>
    </row>
    <row r="593" spans="1:19" s="736" customFormat="1" x14ac:dyDescent="0.2">
      <c r="B593" s="249"/>
      <c r="C593" s="13" t="s">
        <v>546</v>
      </c>
      <c r="D593" s="311">
        <f>+'R1 Opex Detail'!D600</f>
        <v>0</v>
      </c>
      <c r="E593" s="309">
        <f>+'R1 Opex Detail'!E600</f>
        <v>0</v>
      </c>
      <c r="F593" s="309">
        <f>+'R1 Opex Detail'!F600</f>
        <v>0</v>
      </c>
      <c r="G593" s="309">
        <f>+'R1 Opex Detail'!G600</f>
        <v>0</v>
      </c>
      <c r="H593" s="309">
        <f>+'R1 Opex Detail'!H600</f>
        <v>0</v>
      </c>
      <c r="I593" s="309">
        <f>+'R1 Opex Detail'!I600</f>
        <v>0</v>
      </c>
      <c r="J593" s="309">
        <f>+'R1 Opex Detail'!J600</f>
        <v>0</v>
      </c>
      <c r="K593" s="805">
        <f>+'R1 Opex Detail'!K600</f>
        <v>0</v>
      </c>
      <c r="L593" s="311">
        <f ca="1">+'R1 Opex Detail'!L600*L$1</f>
        <v>0</v>
      </c>
      <c r="M593" s="805">
        <f ca="1">+'R1 Opex Detail'!M600*M$1</f>
        <v>0</v>
      </c>
      <c r="N593" s="311">
        <f ca="1">+'R1 Opex Detail'!N600*N$1</f>
        <v>0</v>
      </c>
      <c r="O593" s="309">
        <f ca="1">+'R1 Opex Detail'!O600*O$1</f>
        <v>0</v>
      </c>
      <c r="P593" s="309">
        <f ca="1">+'R1 Opex Detail'!P600*P$1</f>
        <v>0</v>
      </c>
      <c r="Q593" s="309">
        <f ca="1">+'R1 Opex Detail'!Q600*Q$1</f>
        <v>0</v>
      </c>
      <c r="R593" s="309">
        <f ca="1">+'R1 Opex Detail'!R600*R$1</f>
        <v>0</v>
      </c>
      <c r="S593" s="309">
        <f ca="1">+'R1 Opex Detail'!S600*S$1</f>
        <v>0</v>
      </c>
    </row>
    <row r="594" spans="1:19" x14ac:dyDescent="0.2">
      <c r="B594" s="249"/>
      <c r="C594" s="13" t="s">
        <v>547</v>
      </c>
      <c r="D594" s="311">
        <f>+'R1 Opex Detail'!D601</f>
        <v>0</v>
      </c>
      <c r="E594" s="309">
        <f>+'R1 Opex Detail'!E601</f>
        <v>0</v>
      </c>
      <c r="F594" s="309">
        <f>+'R1 Opex Detail'!F601</f>
        <v>0</v>
      </c>
      <c r="G594" s="309">
        <f>+'R1 Opex Detail'!G601</f>
        <v>0</v>
      </c>
      <c r="H594" s="309">
        <f>+'R1 Opex Detail'!H601</f>
        <v>0</v>
      </c>
      <c r="I594" s="309">
        <f>+'R1 Opex Detail'!I601</f>
        <v>0</v>
      </c>
      <c r="J594" s="309">
        <f>+'R1 Opex Detail'!J601</f>
        <v>0</v>
      </c>
      <c r="K594" s="805">
        <f>+'R1 Opex Detail'!K601</f>
        <v>0</v>
      </c>
      <c r="L594" s="311">
        <f ca="1">+'R1 Opex Detail'!L601*L$1</f>
        <v>0</v>
      </c>
      <c r="M594" s="805">
        <f ca="1">+'R1 Opex Detail'!M601*M$1</f>
        <v>0</v>
      </c>
      <c r="N594" s="311">
        <f ca="1">+'R1 Opex Detail'!N601*N$1</f>
        <v>0</v>
      </c>
      <c r="O594" s="309">
        <f ca="1">+'R1 Opex Detail'!O601*O$1</f>
        <v>0</v>
      </c>
      <c r="P594" s="309">
        <f ca="1">+'R1 Opex Detail'!P601*P$1</f>
        <v>0</v>
      </c>
      <c r="Q594" s="309">
        <f ca="1">+'R1 Opex Detail'!Q601*Q$1</f>
        <v>0</v>
      </c>
      <c r="R594" s="309">
        <f ca="1">+'R1 Opex Detail'!R601*R$1</f>
        <v>0</v>
      </c>
      <c r="S594" s="309">
        <f ca="1">+'R1 Opex Detail'!S601*S$1</f>
        <v>0</v>
      </c>
    </row>
    <row r="595" spans="1:19" s="736" customFormat="1" x14ac:dyDescent="0.2">
      <c r="B595" s="249"/>
      <c r="C595" s="13" t="s">
        <v>498</v>
      </c>
      <c r="D595" s="311">
        <f>+'R1 Opex Detail'!D602</f>
        <v>0</v>
      </c>
      <c r="E595" s="309">
        <f>+'R1 Opex Detail'!E602</f>
        <v>0</v>
      </c>
      <c r="F595" s="309">
        <f>+'R1 Opex Detail'!F602</f>
        <v>0</v>
      </c>
      <c r="G595" s="309">
        <f>+'R1 Opex Detail'!G602</f>
        <v>0</v>
      </c>
      <c r="H595" s="309">
        <f>+'R1 Opex Detail'!H602</f>
        <v>0</v>
      </c>
      <c r="I595" s="309">
        <f>+'R1 Opex Detail'!I602</f>
        <v>0</v>
      </c>
      <c r="J595" s="309">
        <f>+'R1 Opex Detail'!J602</f>
        <v>0</v>
      </c>
      <c r="K595" s="805">
        <f>+'R1 Opex Detail'!K602</f>
        <v>0</v>
      </c>
      <c r="L595" s="311">
        <f ca="1">+'R1 Opex Detail'!L602*L$1</f>
        <v>0</v>
      </c>
      <c r="M595" s="805">
        <f ca="1">+'R1 Opex Detail'!M602*M$1</f>
        <v>0</v>
      </c>
      <c r="N595" s="311">
        <f ca="1">+'R1 Opex Detail'!N602*N$1</f>
        <v>0</v>
      </c>
      <c r="O595" s="309">
        <f ca="1">+'R1 Opex Detail'!O602*O$1</f>
        <v>0</v>
      </c>
      <c r="P595" s="309">
        <f ca="1">+'R1 Opex Detail'!P602*P$1</f>
        <v>0</v>
      </c>
      <c r="Q595" s="309">
        <f ca="1">+'R1 Opex Detail'!Q602*Q$1</f>
        <v>0</v>
      </c>
      <c r="R595" s="309">
        <f ca="1">+'R1 Opex Detail'!R602*R$1</f>
        <v>0</v>
      </c>
      <c r="S595" s="309">
        <f ca="1">+'R1 Opex Detail'!S602*S$1</f>
        <v>0</v>
      </c>
    </row>
    <row r="596" spans="1:19" x14ac:dyDescent="0.2">
      <c r="B596" s="249"/>
      <c r="C596" s="13" t="s">
        <v>70</v>
      </c>
      <c r="D596" s="311">
        <f>+'R1 Opex Detail'!D603</f>
        <v>0</v>
      </c>
      <c r="E596" s="309">
        <f>+'R1 Opex Detail'!E603</f>
        <v>0</v>
      </c>
      <c r="F596" s="309">
        <f>+'R1 Opex Detail'!F603</f>
        <v>0</v>
      </c>
      <c r="G596" s="309">
        <f>+'R1 Opex Detail'!G603</f>
        <v>0</v>
      </c>
      <c r="H596" s="309">
        <f>+'R1 Opex Detail'!H603</f>
        <v>0</v>
      </c>
      <c r="I596" s="309">
        <f>+'R1 Opex Detail'!I603</f>
        <v>0</v>
      </c>
      <c r="J596" s="309">
        <f>+'R1 Opex Detail'!J603</f>
        <v>0</v>
      </c>
      <c r="K596" s="805">
        <f>+'R1 Opex Detail'!K603</f>
        <v>0</v>
      </c>
      <c r="L596" s="311">
        <f ca="1">+'R1 Opex Detail'!L603*L$1</f>
        <v>0</v>
      </c>
      <c r="M596" s="805">
        <f ca="1">+'R1 Opex Detail'!M603*M$1</f>
        <v>0.6512841069848434</v>
      </c>
      <c r="N596" s="311">
        <f ca="1">+'R1 Opex Detail'!N603*N$1</f>
        <v>0.6512841069848434</v>
      </c>
      <c r="O596" s="309">
        <f ca="1">+'R1 Opex Detail'!O603*O$1</f>
        <v>0.65999984626066177</v>
      </c>
      <c r="P596" s="309">
        <f ca="1">+'R1 Opex Detail'!P603*P$1</f>
        <v>0.66910149668929308</v>
      </c>
      <c r="Q596" s="309">
        <f ca="1">+'R1 Opex Detail'!Q603*Q$1</f>
        <v>0.67796546528014656</v>
      </c>
      <c r="R596" s="309">
        <f ca="1">+'R1 Opex Detail'!R603*R$1</f>
        <v>0.686414939347891</v>
      </c>
      <c r="S596" s="309">
        <f ca="1">+'R1 Opex Detail'!S603*S$1</f>
        <v>0.69439413588708321</v>
      </c>
    </row>
    <row r="597" spans="1:19" x14ac:dyDescent="0.2">
      <c r="B597" s="249"/>
      <c r="C597" s="12" t="s">
        <v>75</v>
      </c>
      <c r="D597" s="312">
        <f t="shared" ref="D597:S597" si="185">SUBTOTAL(9,D591:D596)</f>
        <v>0</v>
      </c>
      <c r="E597" s="310">
        <f t="shared" si="185"/>
        <v>0</v>
      </c>
      <c r="F597" s="310">
        <f t="shared" si="185"/>
        <v>0</v>
      </c>
      <c r="G597" s="310">
        <f t="shared" si="185"/>
        <v>0</v>
      </c>
      <c r="H597" s="310">
        <f t="shared" si="185"/>
        <v>0</v>
      </c>
      <c r="I597" s="310">
        <f t="shared" si="185"/>
        <v>0</v>
      </c>
      <c r="J597" s="310">
        <f t="shared" si="185"/>
        <v>0</v>
      </c>
      <c r="K597" s="510">
        <f t="shared" si="185"/>
        <v>0</v>
      </c>
      <c r="L597" s="312">
        <f t="shared" ref="L597" ca="1" si="186">SUBTOTAL(9,L591:L596)</f>
        <v>0</v>
      </c>
      <c r="M597" s="510">
        <f t="shared" ca="1" si="185"/>
        <v>0.6512841069848434</v>
      </c>
      <c r="N597" s="312">
        <f t="shared" ca="1" si="185"/>
        <v>0.6512841069848434</v>
      </c>
      <c r="O597" s="310">
        <f t="shared" ca="1" si="185"/>
        <v>0.65999984626066177</v>
      </c>
      <c r="P597" s="310">
        <f t="shared" ca="1" si="185"/>
        <v>0.66910149668929308</v>
      </c>
      <c r="Q597" s="310">
        <f t="shared" ca="1" si="185"/>
        <v>0.67796546528014656</v>
      </c>
      <c r="R597" s="310">
        <f t="shared" ca="1" si="185"/>
        <v>0.686414939347891</v>
      </c>
      <c r="S597" s="310">
        <f t="shared" ca="1" si="185"/>
        <v>0.69439413588708321</v>
      </c>
    </row>
    <row r="598" spans="1:19" x14ac:dyDescent="0.2">
      <c r="B598" s="249"/>
      <c r="C598" s="12"/>
      <c r="D598" s="262"/>
      <c r="E598" s="262"/>
      <c r="F598" s="262"/>
      <c r="G598" s="262"/>
      <c r="H598" s="262"/>
      <c r="I598" s="262"/>
      <c r="J598" s="262"/>
      <c r="K598" s="806"/>
      <c r="L598" s="262"/>
      <c r="M598" s="870"/>
      <c r="N598" s="262"/>
      <c r="O598" s="262"/>
      <c r="P598" s="262"/>
      <c r="Q598" s="262"/>
      <c r="R598" s="262"/>
      <c r="S598" s="262"/>
    </row>
    <row r="599" spans="1:19" x14ac:dyDescent="0.2">
      <c r="A599" s="5"/>
      <c r="B599" s="249">
        <f ca="1">+'I-4 History'!B588</f>
        <v>0</v>
      </c>
      <c r="C599" s="14" t="e">
        <f ca="1">+'I-4 History'!C588</f>
        <v>#N/A</v>
      </c>
      <c r="D599" s="11"/>
      <c r="E599" s="11"/>
      <c r="F599" s="11"/>
      <c r="G599" s="11"/>
      <c r="H599" s="11"/>
      <c r="I599" s="11"/>
      <c r="J599" s="11"/>
      <c r="K599" s="504"/>
      <c r="L599" s="11"/>
      <c r="M599" s="871"/>
      <c r="N599" s="11"/>
      <c r="O599" s="11"/>
      <c r="P599" s="11"/>
      <c r="Q599" s="11"/>
      <c r="R599" s="11"/>
      <c r="S599" s="11"/>
    </row>
    <row r="600" spans="1:19" x14ac:dyDescent="0.2">
      <c r="B600" s="249"/>
      <c r="C600" s="13" t="s">
        <v>68</v>
      </c>
      <c r="D600" s="311">
        <f>+'R1 Opex Detail'!D607</f>
        <v>0</v>
      </c>
      <c r="E600" s="309">
        <f>+'R1 Opex Detail'!E607</f>
        <v>0</v>
      </c>
      <c r="F600" s="309">
        <f>+'R1 Opex Detail'!F607</f>
        <v>0</v>
      </c>
      <c r="G600" s="309">
        <f>+'R1 Opex Detail'!G607</f>
        <v>0</v>
      </c>
      <c r="H600" s="309">
        <f>+'R1 Opex Detail'!H607</f>
        <v>0</v>
      </c>
      <c r="I600" s="309">
        <f>+'R1 Opex Detail'!I607</f>
        <v>0</v>
      </c>
      <c r="J600" s="309">
        <f>+'R1 Opex Detail'!J607</f>
        <v>0</v>
      </c>
      <c r="K600" s="805">
        <f>+'R1 Opex Detail'!K607</f>
        <v>0</v>
      </c>
      <c r="L600" s="311">
        <f ca="1">+'R1 Opex Detail'!L607*L$1</f>
        <v>0</v>
      </c>
      <c r="M600" s="805">
        <f ca="1">+'R1 Opex Detail'!M607*M$1</f>
        <v>0</v>
      </c>
      <c r="N600" s="311">
        <f ca="1">+'R1 Opex Detail'!N607*N$1</f>
        <v>0</v>
      </c>
      <c r="O600" s="309">
        <f ca="1">+'R1 Opex Detail'!O607*O$1</f>
        <v>0</v>
      </c>
      <c r="P600" s="309">
        <f ca="1">+'R1 Opex Detail'!P607*P$1</f>
        <v>0</v>
      </c>
      <c r="Q600" s="309">
        <f ca="1">+'R1 Opex Detail'!Q607*Q$1</f>
        <v>0</v>
      </c>
      <c r="R600" s="309">
        <f ca="1">+'R1 Opex Detail'!R607*R$1</f>
        <v>0</v>
      </c>
      <c r="S600" s="309">
        <f ca="1">+'R1 Opex Detail'!S607*S$1</f>
        <v>0</v>
      </c>
    </row>
    <row r="601" spans="1:19" x14ac:dyDescent="0.2">
      <c r="B601" s="249"/>
      <c r="C601" s="13" t="s">
        <v>69</v>
      </c>
      <c r="D601" s="311">
        <f>+'R1 Opex Detail'!D608</f>
        <v>0</v>
      </c>
      <c r="E601" s="309">
        <f>+'R1 Opex Detail'!E608</f>
        <v>0</v>
      </c>
      <c r="F601" s="309">
        <f>+'R1 Opex Detail'!F608</f>
        <v>0</v>
      </c>
      <c r="G601" s="309">
        <f>+'R1 Opex Detail'!G608</f>
        <v>0</v>
      </c>
      <c r="H601" s="309">
        <f>+'R1 Opex Detail'!H608</f>
        <v>0</v>
      </c>
      <c r="I601" s="309">
        <f>+'R1 Opex Detail'!I608</f>
        <v>0</v>
      </c>
      <c r="J601" s="309">
        <f>+'R1 Opex Detail'!J608</f>
        <v>0</v>
      </c>
      <c r="K601" s="805">
        <f>+'R1 Opex Detail'!K608</f>
        <v>0</v>
      </c>
      <c r="L601" s="311">
        <f ca="1">+'R1 Opex Detail'!L608*L$1</f>
        <v>0</v>
      </c>
      <c r="M601" s="805">
        <f ca="1">+'R1 Opex Detail'!M608*M$1</f>
        <v>0</v>
      </c>
      <c r="N601" s="311">
        <f ca="1">+'R1 Opex Detail'!N608*N$1</f>
        <v>0</v>
      </c>
      <c r="O601" s="309">
        <f ca="1">+'R1 Opex Detail'!O608*O$1</f>
        <v>0</v>
      </c>
      <c r="P601" s="309">
        <f ca="1">+'R1 Opex Detail'!P608*P$1</f>
        <v>0</v>
      </c>
      <c r="Q601" s="309">
        <f ca="1">+'R1 Opex Detail'!Q608*Q$1</f>
        <v>0</v>
      </c>
      <c r="R601" s="309">
        <f ca="1">+'R1 Opex Detail'!R608*R$1</f>
        <v>0</v>
      </c>
      <c r="S601" s="309">
        <f ca="1">+'R1 Opex Detail'!S608*S$1</f>
        <v>0</v>
      </c>
    </row>
    <row r="602" spans="1:19" s="736" customFormat="1" x14ac:dyDescent="0.2">
      <c r="B602" s="249"/>
      <c r="C602" s="13" t="s">
        <v>546</v>
      </c>
      <c r="D602" s="311">
        <f>+'R1 Opex Detail'!D609</f>
        <v>0</v>
      </c>
      <c r="E602" s="309">
        <f>+'R1 Opex Detail'!E609</f>
        <v>0</v>
      </c>
      <c r="F602" s="309">
        <f>+'R1 Opex Detail'!F609</f>
        <v>0</v>
      </c>
      <c r="G602" s="309">
        <f>+'R1 Opex Detail'!G609</f>
        <v>0</v>
      </c>
      <c r="H602" s="309">
        <f>+'R1 Opex Detail'!H609</f>
        <v>0</v>
      </c>
      <c r="I602" s="309">
        <f>+'R1 Opex Detail'!I609</f>
        <v>0</v>
      </c>
      <c r="J602" s="309">
        <f>+'R1 Opex Detail'!J609</f>
        <v>0</v>
      </c>
      <c r="K602" s="805">
        <f>+'R1 Opex Detail'!K609</f>
        <v>0</v>
      </c>
      <c r="L602" s="311">
        <f ca="1">+'R1 Opex Detail'!L609*L$1</f>
        <v>0</v>
      </c>
      <c r="M602" s="805">
        <f ca="1">+'R1 Opex Detail'!M609*M$1</f>
        <v>0</v>
      </c>
      <c r="N602" s="311">
        <f ca="1">+'R1 Opex Detail'!N609*N$1</f>
        <v>0</v>
      </c>
      <c r="O602" s="309">
        <f ca="1">+'R1 Opex Detail'!O609*O$1</f>
        <v>0</v>
      </c>
      <c r="P602" s="309">
        <f ca="1">+'R1 Opex Detail'!P609*P$1</f>
        <v>0</v>
      </c>
      <c r="Q602" s="309">
        <f ca="1">+'R1 Opex Detail'!Q609*Q$1</f>
        <v>0</v>
      </c>
      <c r="R602" s="309">
        <f ca="1">+'R1 Opex Detail'!R609*R$1</f>
        <v>0</v>
      </c>
      <c r="S602" s="309">
        <f ca="1">+'R1 Opex Detail'!S609*S$1</f>
        <v>0</v>
      </c>
    </row>
    <row r="603" spans="1:19" x14ac:dyDescent="0.2">
      <c r="B603" s="249"/>
      <c r="C603" s="13" t="s">
        <v>547</v>
      </c>
      <c r="D603" s="311">
        <f>+'R1 Opex Detail'!D610</f>
        <v>0</v>
      </c>
      <c r="E603" s="309">
        <f>+'R1 Opex Detail'!E610</f>
        <v>0</v>
      </c>
      <c r="F603" s="309">
        <f>+'R1 Opex Detail'!F610</f>
        <v>0</v>
      </c>
      <c r="G603" s="309">
        <f>+'R1 Opex Detail'!G610</f>
        <v>0</v>
      </c>
      <c r="H603" s="309">
        <f>+'R1 Opex Detail'!H610</f>
        <v>0</v>
      </c>
      <c r="I603" s="309">
        <f>+'R1 Opex Detail'!I610</f>
        <v>0</v>
      </c>
      <c r="J603" s="309">
        <f>+'R1 Opex Detail'!J610</f>
        <v>0</v>
      </c>
      <c r="K603" s="805">
        <f>+'R1 Opex Detail'!K610</f>
        <v>0</v>
      </c>
      <c r="L603" s="311">
        <f ca="1">+'R1 Opex Detail'!L610*L$1</f>
        <v>0</v>
      </c>
      <c r="M603" s="805">
        <f ca="1">+'R1 Opex Detail'!M610*M$1</f>
        <v>0</v>
      </c>
      <c r="N603" s="311">
        <f ca="1">+'R1 Opex Detail'!N610*N$1</f>
        <v>0</v>
      </c>
      <c r="O603" s="309">
        <f ca="1">+'R1 Opex Detail'!O610*O$1</f>
        <v>0</v>
      </c>
      <c r="P603" s="309">
        <f ca="1">+'R1 Opex Detail'!P610*P$1</f>
        <v>0</v>
      </c>
      <c r="Q603" s="309">
        <f ca="1">+'R1 Opex Detail'!Q610*Q$1</f>
        <v>0</v>
      </c>
      <c r="R603" s="309">
        <f ca="1">+'R1 Opex Detail'!R610*R$1</f>
        <v>0</v>
      </c>
      <c r="S603" s="309">
        <f ca="1">+'R1 Opex Detail'!S610*S$1</f>
        <v>0</v>
      </c>
    </row>
    <row r="604" spans="1:19" s="736" customFormat="1" x14ac:dyDescent="0.2">
      <c r="B604" s="249"/>
      <c r="C604" s="13" t="s">
        <v>498</v>
      </c>
      <c r="D604" s="311">
        <f>+'R1 Opex Detail'!D611</f>
        <v>0</v>
      </c>
      <c r="E604" s="309">
        <f>+'R1 Opex Detail'!E611</f>
        <v>0</v>
      </c>
      <c r="F604" s="309">
        <f>+'R1 Opex Detail'!F611</f>
        <v>0</v>
      </c>
      <c r="G604" s="309">
        <f>+'R1 Opex Detail'!G611</f>
        <v>0</v>
      </c>
      <c r="H604" s="309">
        <f>+'R1 Opex Detail'!H611</f>
        <v>0</v>
      </c>
      <c r="I604" s="309">
        <f>+'R1 Opex Detail'!I611</f>
        <v>0</v>
      </c>
      <c r="J604" s="309">
        <f>+'R1 Opex Detail'!J611</f>
        <v>0</v>
      </c>
      <c r="K604" s="805">
        <f>+'R1 Opex Detail'!K611</f>
        <v>0</v>
      </c>
      <c r="L604" s="311">
        <f ca="1">+'R1 Opex Detail'!L611*L$1</f>
        <v>0</v>
      </c>
      <c r="M604" s="805">
        <f ca="1">+'R1 Opex Detail'!M611*M$1</f>
        <v>0</v>
      </c>
      <c r="N604" s="311">
        <f ca="1">+'R1 Opex Detail'!N611*N$1</f>
        <v>0</v>
      </c>
      <c r="O604" s="309">
        <f ca="1">+'R1 Opex Detail'!O611*O$1</f>
        <v>0</v>
      </c>
      <c r="P604" s="309">
        <f ca="1">+'R1 Opex Detail'!P611*P$1</f>
        <v>0</v>
      </c>
      <c r="Q604" s="309">
        <f ca="1">+'R1 Opex Detail'!Q611*Q$1</f>
        <v>0</v>
      </c>
      <c r="R604" s="309">
        <f ca="1">+'R1 Opex Detail'!R611*R$1</f>
        <v>0</v>
      </c>
      <c r="S604" s="309">
        <f ca="1">+'R1 Opex Detail'!S611*S$1</f>
        <v>0</v>
      </c>
    </row>
    <row r="605" spans="1:19" x14ac:dyDescent="0.2">
      <c r="B605" s="249"/>
      <c r="C605" s="13" t="s">
        <v>70</v>
      </c>
      <c r="D605" s="311">
        <f>+'R1 Opex Detail'!D612</f>
        <v>0</v>
      </c>
      <c r="E605" s="309">
        <f>+'R1 Opex Detail'!E612</f>
        <v>0</v>
      </c>
      <c r="F605" s="309">
        <f>+'R1 Opex Detail'!F612</f>
        <v>0</v>
      </c>
      <c r="G605" s="309">
        <f>+'R1 Opex Detail'!G612</f>
        <v>0</v>
      </c>
      <c r="H605" s="309">
        <f>+'R1 Opex Detail'!H612</f>
        <v>0</v>
      </c>
      <c r="I605" s="309">
        <f>+'R1 Opex Detail'!I612</f>
        <v>0</v>
      </c>
      <c r="J605" s="309">
        <f>+'R1 Opex Detail'!J612</f>
        <v>0</v>
      </c>
      <c r="K605" s="805">
        <f>+'R1 Opex Detail'!K612</f>
        <v>0</v>
      </c>
      <c r="L605" s="311">
        <f ca="1">+'R1 Opex Detail'!L612*L$1</f>
        <v>0</v>
      </c>
      <c r="M605" s="805">
        <f ca="1">+'R1 Opex Detail'!M612*M$1</f>
        <v>0</v>
      </c>
      <c r="N605" s="311">
        <f ca="1">+'R1 Opex Detail'!N612*N$1</f>
        <v>0</v>
      </c>
      <c r="O605" s="309">
        <f ca="1">+'R1 Opex Detail'!O612*O$1</f>
        <v>0</v>
      </c>
      <c r="P605" s="309">
        <f ca="1">+'R1 Opex Detail'!P612*P$1</f>
        <v>0</v>
      </c>
      <c r="Q605" s="309">
        <f ca="1">+'R1 Opex Detail'!Q612*Q$1</f>
        <v>0</v>
      </c>
      <c r="R605" s="309">
        <f ca="1">+'R1 Opex Detail'!R612*R$1</f>
        <v>0</v>
      </c>
      <c r="S605" s="309">
        <f ca="1">+'R1 Opex Detail'!S612*S$1</f>
        <v>0</v>
      </c>
    </row>
    <row r="606" spans="1:19" x14ac:dyDescent="0.2">
      <c r="B606" s="249"/>
      <c r="C606" s="12" t="s">
        <v>75</v>
      </c>
      <c r="D606" s="310">
        <f t="shared" ref="D606:S606" si="187">SUBTOTAL(9,D600:D605)</f>
        <v>0</v>
      </c>
      <c r="E606" s="310">
        <f t="shared" si="187"/>
        <v>0</v>
      </c>
      <c r="F606" s="310">
        <f t="shared" si="187"/>
        <v>0</v>
      </c>
      <c r="G606" s="310">
        <f t="shared" si="187"/>
        <v>0</v>
      </c>
      <c r="H606" s="310">
        <f t="shared" si="187"/>
        <v>0</v>
      </c>
      <c r="I606" s="310">
        <f t="shared" si="187"/>
        <v>0</v>
      </c>
      <c r="J606" s="310">
        <f t="shared" si="187"/>
        <v>0</v>
      </c>
      <c r="K606" s="510">
        <f t="shared" si="187"/>
        <v>0</v>
      </c>
      <c r="L606" s="312">
        <f t="shared" ref="L606" ca="1" si="188">SUBTOTAL(9,L600:L605)</f>
        <v>0</v>
      </c>
      <c r="M606" s="510">
        <f t="shared" ca="1" si="187"/>
        <v>0</v>
      </c>
      <c r="N606" s="312">
        <f t="shared" ca="1" si="187"/>
        <v>0</v>
      </c>
      <c r="O606" s="310">
        <f t="shared" ca="1" si="187"/>
        <v>0</v>
      </c>
      <c r="P606" s="310">
        <f t="shared" ca="1" si="187"/>
        <v>0</v>
      </c>
      <c r="Q606" s="310">
        <f t="shared" ca="1" si="187"/>
        <v>0</v>
      </c>
      <c r="R606" s="310">
        <f t="shared" ca="1" si="187"/>
        <v>0</v>
      </c>
      <c r="S606" s="310">
        <f t="shared" ca="1" si="187"/>
        <v>0</v>
      </c>
    </row>
    <row r="607" spans="1:19" ht="17.25" customHeight="1" thickBot="1" x14ac:dyDescent="0.25">
      <c r="B607" s="250"/>
      <c r="C607" s="268" t="str">
        <f>CONCATENATE("Total ", +C563:C563)</f>
        <v xml:space="preserve">Total Other </v>
      </c>
      <c r="D607" s="313">
        <f t="shared" ref="D607:K607" si="189">SUBTOTAL(9,D572:D606)</f>
        <v>0</v>
      </c>
      <c r="E607" s="313">
        <f t="shared" si="189"/>
        <v>0</v>
      </c>
      <c r="F607" s="313">
        <f t="shared" si="189"/>
        <v>0</v>
      </c>
      <c r="G607" s="313">
        <f t="shared" si="189"/>
        <v>0</v>
      </c>
      <c r="H607" s="313">
        <f t="shared" si="189"/>
        <v>0</v>
      </c>
      <c r="I607" s="313">
        <f t="shared" si="189"/>
        <v>0</v>
      </c>
      <c r="J607" s="313">
        <f t="shared" si="189"/>
        <v>0</v>
      </c>
      <c r="K607" s="813">
        <f t="shared" si="189"/>
        <v>0</v>
      </c>
      <c r="L607" s="313">
        <f ca="1">SUBTOTAL(9,L563:L606)</f>
        <v>0</v>
      </c>
      <c r="M607" s="313">
        <f t="shared" ref="M607:S607" ca="1" si="190">SUBTOTAL(9,M563:M606)</f>
        <v>6.0137348352332429</v>
      </c>
      <c r="N607" s="313">
        <f t="shared" ca="1" si="190"/>
        <v>6.0137348352332429</v>
      </c>
      <c r="O607" s="313">
        <f t="shared" ca="1" si="190"/>
        <v>6.0942129926697142</v>
      </c>
      <c r="P607" s="313">
        <f t="shared" ca="1" si="190"/>
        <v>6.1782545217869753</v>
      </c>
      <c r="Q607" s="313">
        <f t="shared" ca="1" si="190"/>
        <v>6.2601013780537587</v>
      </c>
      <c r="R607" s="313">
        <f t="shared" ca="1" si="190"/>
        <v>6.3381209335682263</v>
      </c>
      <c r="S607" s="313">
        <f t="shared" ca="1" si="190"/>
        <v>6.411798107124727</v>
      </c>
    </row>
    <row r="608" spans="1:19" ht="16.5" thickBot="1" x14ac:dyDescent="0.25">
      <c r="B608" s="269"/>
      <c r="C608" s="453" t="s">
        <v>246</v>
      </c>
      <c r="D608" s="459">
        <f t="shared" ref="D608:S608" si="191">SUBTOTAL(9,D231:D607)</f>
        <v>0</v>
      </c>
      <c r="E608" s="459">
        <f t="shared" si="191"/>
        <v>0</v>
      </c>
      <c r="F608" s="459">
        <f t="shared" si="191"/>
        <v>0</v>
      </c>
      <c r="G608" s="459">
        <f t="shared" si="191"/>
        <v>0</v>
      </c>
      <c r="H608" s="459">
        <f t="shared" si="191"/>
        <v>0</v>
      </c>
      <c r="I608" s="459">
        <f t="shared" si="191"/>
        <v>0</v>
      </c>
      <c r="J608" s="459">
        <f t="shared" si="191"/>
        <v>0</v>
      </c>
      <c r="K608" s="858">
        <f t="shared" si="191"/>
        <v>0</v>
      </c>
      <c r="L608" s="459">
        <f t="shared" ca="1" si="191"/>
        <v>0</v>
      </c>
      <c r="M608" s="878">
        <f t="shared" ca="1" si="191"/>
        <v>88.045020950223744</v>
      </c>
      <c r="N608" s="459">
        <f t="shared" ca="1" si="191"/>
        <v>88.045020950223744</v>
      </c>
      <c r="O608" s="459">
        <f t="shared" ca="1" si="191"/>
        <v>93.342275299707126</v>
      </c>
      <c r="P608" s="459">
        <f t="shared" ca="1" si="191"/>
        <v>94.798418519534053</v>
      </c>
      <c r="Q608" s="459">
        <f t="shared" ca="1" si="191"/>
        <v>96.448242568645128</v>
      </c>
      <c r="R608" s="459">
        <f t="shared" ca="1" si="191"/>
        <v>97.632950712440305</v>
      </c>
      <c r="S608" s="459">
        <f t="shared" ca="1" si="191"/>
        <v>98.762933716171887</v>
      </c>
    </row>
    <row r="609" spans="2:19" x14ac:dyDescent="0.2">
      <c r="B609" s="249"/>
      <c r="C609" s="460"/>
      <c r="D609" s="461"/>
      <c r="E609" s="461"/>
      <c r="F609" s="461"/>
      <c r="G609" s="461"/>
      <c r="H609" s="461"/>
      <c r="I609" s="461"/>
      <c r="J609" s="461"/>
      <c r="K609" s="859"/>
      <c r="L609" s="461"/>
      <c r="M609" s="879"/>
      <c r="N609" s="461"/>
      <c r="O609" s="461"/>
      <c r="P609" s="461"/>
      <c r="Q609" s="461"/>
      <c r="R609" s="461"/>
      <c r="S609" s="461"/>
    </row>
    <row r="610" spans="2:19" ht="32.25" thickBot="1" x14ac:dyDescent="0.25">
      <c r="B610" s="269"/>
      <c r="C610" s="453" t="s">
        <v>247</v>
      </c>
      <c r="D610" s="459">
        <f t="shared" ref="D610:S610" si="192">SUBTOTAL(9,D8:D607)</f>
        <v>0</v>
      </c>
      <c r="E610" s="459">
        <f t="shared" si="192"/>
        <v>0</v>
      </c>
      <c r="F610" s="459">
        <f t="shared" si="192"/>
        <v>0</v>
      </c>
      <c r="G610" s="459">
        <f t="shared" si="192"/>
        <v>0</v>
      </c>
      <c r="H610" s="459">
        <f t="shared" si="192"/>
        <v>0</v>
      </c>
      <c r="I610" s="459">
        <f t="shared" si="192"/>
        <v>0</v>
      </c>
      <c r="J610" s="459">
        <f t="shared" si="192"/>
        <v>0</v>
      </c>
      <c r="K610" s="858">
        <f t="shared" si="192"/>
        <v>0</v>
      </c>
      <c r="L610" s="881">
        <f t="shared" ca="1" si="192"/>
        <v>0</v>
      </c>
      <c r="M610" s="878">
        <f t="shared" ca="1" si="192"/>
        <v>279.79227155854915</v>
      </c>
      <c r="N610" s="459">
        <f t="shared" ca="1" si="192"/>
        <v>279.79227155854915</v>
      </c>
      <c r="O610" s="459">
        <f t="shared" ca="1" si="192"/>
        <v>297.87698205641107</v>
      </c>
      <c r="P610" s="459">
        <f t="shared" ca="1" si="192"/>
        <v>301.70698310301822</v>
      </c>
      <c r="Q610" s="459">
        <f t="shared" ca="1" si="192"/>
        <v>306.49794293010279</v>
      </c>
      <c r="R610" s="459">
        <f t="shared" ca="1" si="192"/>
        <v>310.32907157857312</v>
      </c>
      <c r="S610" s="459">
        <f t="shared" ca="1" si="192"/>
        <v>314.03868839115461</v>
      </c>
    </row>
    <row r="611" spans="2:19" x14ac:dyDescent="0.2">
      <c r="C611" s="462"/>
      <c r="D611" s="463"/>
      <c r="E611" s="463"/>
      <c r="F611" s="463"/>
      <c r="G611" s="463"/>
      <c r="H611" s="463"/>
      <c r="I611" s="463"/>
      <c r="J611" s="463"/>
      <c r="K611" s="463"/>
      <c r="L611" s="463"/>
      <c r="M611" s="463"/>
      <c r="N611" s="463"/>
      <c r="O611" s="463"/>
      <c r="P611" s="463"/>
      <c r="Q611" s="463"/>
      <c r="R611" s="463"/>
      <c r="S611" s="463"/>
    </row>
    <row r="612" spans="2:19" x14ac:dyDescent="0.2">
      <c r="C612" s="462"/>
      <c r="D612" s="462"/>
      <c r="E612" s="462"/>
      <c r="F612" s="462"/>
      <c r="G612" s="462"/>
      <c r="H612" s="462"/>
      <c r="I612" s="462"/>
      <c r="J612" s="462"/>
      <c r="K612" s="462"/>
      <c r="L612" s="462"/>
      <c r="M612" s="462"/>
      <c r="N612" s="462"/>
      <c r="O612" s="462"/>
      <c r="P612" s="462"/>
      <c r="Q612" s="462"/>
      <c r="R612" s="462"/>
      <c r="S612" s="462"/>
    </row>
    <row r="613" spans="2:19" ht="16.5" thickBot="1" x14ac:dyDescent="0.25">
      <c r="B613" s="269"/>
      <c r="C613" s="453" t="s">
        <v>240</v>
      </c>
      <c r="D613" s="459"/>
      <c r="E613" s="459"/>
      <c r="F613" s="459"/>
      <c r="G613" s="459"/>
      <c r="H613" s="459"/>
      <c r="I613" s="459"/>
      <c r="J613" s="459"/>
      <c r="K613" s="459"/>
      <c r="L613" s="459"/>
      <c r="M613" s="459"/>
      <c r="N613" s="459"/>
      <c r="O613" s="459"/>
      <c r="P613" s="459"/>
      <c r="Q613" s="459"/>
      <c r="R613" s="459"/>
      <c r="S613" s="459"/>
    </row>
    <row r="614" spans="2:19" ht="13.5" thickBot="1" x14ac:dyDescent="0.25"/>
    <row r="615" spans="2:19" ht="13.5" thickBot="1" x14ac:dyDescent="0.25">
      <c r="D615" s="255" t="s">
        <v>242</v>
      </c>
      <c r="E615" s="256"/>
      <c r="F615" s="256"/>
      <c r="G615" s="256"/>
      <c r="H615" s="256"/>
      <c r="I615" s="256"/>
      <c r="J615" s="256"/>
      <c r="K615" s="256"/>
      <c r="L615" s="235" t="s">
        <v>85</v>
      </c>
      <c r="M615" s="235"/>
      <c r="N615" s="235"/>
      <c r="O615" s="235"/>
      <c r="P615" s="235"/>
      <c r="Q615" s="235"/>
      <c r="R615" s="235"/>
      <c r="S615" s="235"/>
    </row>
    <row r="616" spans="2:19" ht="13.5" thickBot="1" x14ac:dyDescent="0.25">
      <c r="C616" s="434"/>
      <c r="D616" s="437" t="str">
        <f>+'Ref-1'!F39</f>
        <v>2009/10</v>
      </c>
      <c r="E616" s="437" t="str">
        <f>+'Ref-1'!G39</f>
        <v>2010/11</v>
      </c>
      <c r="F616" s="437" t="str">
        <f>+'Ref-1'!H39</f>
        <v>2011/12</v>
      </c>
      <c r="G616" s="437" t="str">
        <f>+'Ref-1'!I39</f>
        <v>2012/13</v>
      </c>
      <c r="H616" s="437" t="str">
        <f>+'Ref-1'!J39</f>
        <v>2013/14</v>
      </c>
      <c r="I616" s="437" t="str">
        <f>+'Ref-1'!K39</f>
        <v>2014/15</v>
      </c>
      <c r="J616" s="437" t="str">
        <f>+'Ref-1'!L39</f>
        <v>2015/16</v>
      </c>
      <c r="K616" s="437" t="str">
        <f>+'Ref-1'!M39</f>
        <v>2016/17</v>
      </c>
      <c r="L616" s="437" t="str">
        <f>+'Ref-1'!N39</f>
        <v>2017/18</v>
      </c>
      <c r="M616" s="437" t="str">
        <f>+'Ref-1'!O39</f>
        <v>2018/19</v>
      </c>
      <c r="N616" s="437" t="str">
        <f>+'Ref-1'!P39</f>
        <v>2019/20</v>
      </c>
      <c r="O616" s="437" t="str">
        <f>+'Ref-1'!Q39</f>
        <v>2020/21</v>
      </c>
      <c r="P616" s="437" t="str">
        <f>+'Ref-1'!R39</f>
        <v>2021/22</v>
      </c>
      <c r="Q616" s="437" t="str">
        <f>+'Ref-1'!S39</f>
        <v>2022/23</v>
      </c>
      <c r="R616" s="437" t="str">
        <f>+'Ref-1'!T39</f>
        <v>2023/24</v>
      </c>
      <c r="S616" s="437" t="str">
        <f>+'Ref-1'!U39</f>
        <v>2024/25</v>
      </c>
    </row>
    <row r="617" spans="2:19" x14ac:dyDescent="0.2">
      <c r="C617" s="13" t="s">
        <v>68</v>
      </c>
      <c r="D617" s="309">
        <f t="shared" ref="D617:S622" ca="1" si="193">SUMIF($C$7:$C$606,$C617,D$7:D$606)</f>
        <v>0</v>
      </c>
      <c r="E617" s="309">
        <f t="shared" ca="1" si="193"/>
        <v>0</v>
      </c>
      <c r="F617" s="309">
        <f t="shared" ca="1" si="193"/>
        <v>0</v>
      </c>
      <c r="G617" s="309">
        <f t="shared" ca="1" si="193"/>
        <v>0</v>
      </c>
      <c r="H617" s="309">
        <f t="shared" ca="1" si="193"/>
        <v>0</v>
      </c>
      <c r="I617" s="309">
        <f t="shared" ca="1" si="193"/>
        <v>0</v>
      </c>
      <c r="J617" s="309">
        <f t="shared" ca="1" si="193"/>
        <v>0</v>
      </c>
      <c r="K617" s="309">
        <f t="shared" ca="1" si="193"/>
        <v>0</v>
      </c>
      <c r="L617" s="309">
        <f t="shared" ca="1" si="193"/>
        <v>0</v>
      </c>
      <c r="M617" s="309">
        <f t="shared" ca="1" si="193"/>
        <v>0</v>
      </c>
      <c r="N617" s="309">
        <f t="shared" ca="1" si="193"/>
        <v>0</v>
      </c>
      <c r="O617" s="309">
        <f t="shared" ca="1" si="193"/>
        <v>0</v>
      </c>
      <c r="P617" s="309">
        <f t="shared" ca="1" si="193"/>
        <v>0</v>
      </c>
      <c r="Q617" s="309">
        <f t="shared" ca="1" si="193"/>
        <v>0</v>
      </c>
      <c r="R617" s="309">
        <f t="shared" ca="1" si="193"/>
        <v>0</v>
      </c>
      <c r="S617" s="309">
        <f t="shared" ca="1" si="193"/>
        <v>0</v>
      </c>
    </row>
    <row r="618" spans="2:19" x14ac:dyDescent="0.2">
      <c r="C618" s="13" t="s">
        <v>69</v>
      </c>
      <c r="D618" s="309">
        <f t="shared" ca="1" si="193"/>
        <v>0</v>
      </c>
      <c r="E618" s="309">
        <f t="shared" ca="1" si="193"/>
        <v>0</v>
      </c>
      <c r="F618" s="309">
        <f t="shared" ca="1" si="193"/>
        <v>0</v>
      </c>
      <c r="G618" s="309">
        <f t="shared" ca="1" si="193"/>
        <v>0</v>
      </c>
      <c r="H618" s="309">
        <f t="shared" ca="1" si="193"/>
        <v>0</v>
      </c>
      <c r="I618" s="309">
        <f t="shared" ca="1" si="193"/>
        <v>0</v>
      </c>
      <c r="J618" s="309">
        <f t="shared" ca="1" si="193"/>
        <v>0</v>
      </c>
      <c r="K618" s="309">
        <f t="shared" ca="1" si="193"/>
        <v>0</v>
      </c>
      <c r="L618" s="309">
        <f t="shared" ca="1" si="193"/>
        <v>0</v>
      </c>
      <c r="M618" s="309">
        <f t="shared" ca="1" si="193"/>
        <v>0</v>
      </c>
      <c r="N618" s="309">
        <f t="shared" ca="1" si="193"/>
        <v>0</v>
      </c>
      <c r="O618" s="309">
        <f t="shared" ca="1" si="193"/>
        <v>0</v>
      </c>
      <c r="P618" s="309">
        <f t="shared" ca="1" si="193"/>
        <v>0</v>
      </c>
      <c r="Q618" s="309">
        <f t="shared" ca="1" si="193"/>
        <v>0</v>
      </c>
      <c r="R618" s="309">
        <f t="shared" ca="1" si="193"/>
        <v>0</v>
      </c>
      <c r="S618" s="309">
        <f t="shared" ca="1" si="193"/>
        <v>0</v>
      </c>
    </row>
    <row r="619" spans="2:19" s="736" customFormat="1" x14ac:dyDescent="0.2">
      <c r="C619" s="13" t="s">
        <v>546</v>
      </c>
      <c r="D619" s="309">
        <f t="shared" ca="1" si="193"/>
        <v>0</v>
      </c>
      <c r="E619" s="309">
        <f t="shared" ca="1" si="193"/>
        <v>0</v>
      </c>
      <c r="F619" s="309">
        <f t="shared" ca="1" si="193"/>
        <v>0</v>
      </c>
      <c r="G619" s="309">
        <f t="shared" ca="1" si="193"/>
        <v>0</v>
      </c>
      <c r="H619" s="309">
        <f t="shared" ca="1" si="193"/>
        <v>0</v>
      </c>
      <c r="I619" s="309">
        <f t="shared" ca="1" si="193"/>
        <v>0</v>
      </c>
      <c r="J619" s="309">
        <f t="shared" ca="1" si="193"/>
        <v>0</v>
      </c>
      <c r="K619" s="309">
        <f t="shared" ca="1" si="193"/>
        <v>0</v>
      </c>
      <c r="L619" s="309">
        <f t="shared" ca="1" si="193"/>
        <v>0</v>
      </c>
      <c r="M619" s="309">
        <f t="shared" ca="1" si="193"/>
        <v>0</v>
      </c>
      <c r="N619" s="309">
        <f t="shared" ca="1" si="193"/>
        <v>0</v>
      </c>
      <c r="O619" s="309">
        <f t="shared" ca="1" si="193"/>
        <v>0</v>
      </c>
      <c r="P619" s="309">
        <f t="shared" ca="1" si="193"/>
        <v>0</v>
      </c>
      <c r="Q619" s="309">
        <f t="shared" ca="1" si="193"/>
        <v>0</v>
      </c>
      <c r="R619" s="309">
        <f t="shared" ca="1" si="193"/>
        <v>0</v>
      </c>
      <c r="S619" s="309">
        <f t="shared" ca="1" si="193"/>
        <v>0</v>
      </c>
    </row>
    <row r="620" spans="2:19" x14ac:dyDescent="0.2">
      <c r="C620" s="13" t="s">
        <v>547</v>
      </c>
      <c r="D620" s="309">
        <f t="shared" ca="1" si="193"/>
        <v>0</v>
      </c>
      <c r="E620" s="309">
        <f t="shared" ca="1" si="193"/>
        <v>0</v>
      </c>
      <c r="F620" s="309">
        <f t="shared" ca="1" si="193"/>
        <v>0</v>
      </c>
      <c r="G620" s="309">
        <f t="shared" ca="1" si="193"/>
        <v>0</v>
      </c>
      <c r="H620" s="309">
        <f t="shared" ca="1" si="193"/>
        <v>0</v>
      </c>
      <c r="I620" s="309">
        <f t="shared" ca="1" si="193"/>
        <v>0</v>
      </c>
      <c r="J620" s="309">
        <f t="shared" ca="1" si="193"/>
        <v>0</v>
      </c>
      <c r="K620" s="309">
        <f t="shared" ca="1" si="193"/>
        <v>0</v>
      </c>
      <c r="L620" s="309">
        <f t="shared" ca="1" si="193"/>
        <v>0</v>
      </c>
      <c r="M620" s="309">
        <f t="shared" ca="1" si="193"/>
        <v>0</v>
      </c>
      <c r="N620" s="309">
        <f t="shared" ca="1" si="193"/>
        <v>0</v>
      </c>
      <c r="O620" s="309">
        <f t="shared" ca="1" si="193"/>
        <v>0</v>
      </c>
      <c r="P620" s="309">
        <f t="shared" ca="1" si="193"/>
        <v>0</v>
      </c>
      <c r="Q620" s="309">
        <f t="shared" ca="1" si="193"/>
        <v>0</v>
      </c>
      <c r="R620" s="309">
        <f t="shared" ca="1" si="193"/>
        <v>0</v>
      </c>
      <c r="S620" s="309">
        <f t="shared" ca="1" si="193"/>
        <v>0</v>
      </c>
    </row>
    <row r="621" spans="2:19" s="736" customFormat="1" x14ac:dyDescent="0.2">
      <c r="C621" s="13" t="s">
        <v>498</v>
      </c>
      <c r="D621" s="309">
        <f t="shared" ca="1" si="193"/>
        <v>0</v>
      </c>
      <c r="E621" s="309">
        <f t="shared" ca="1" si="193"/>
        <v>0</v>
      </c>
      <c r="F621" s="309">
        <f t="shared" ca="1" si="193"/>
        <v>0</v>
      </c>
      <c r="G621" s="309">
        <f t="shared" ca="1" si="193"/>
        <v>0</v>
      </c>
      <c r="H621" s="309">
        <f t="shared" ca="1" si="193"/>
        <v>0</v>
      </c>
      <c r="I621" s="309">
        <f t="shared" ca="1" si="193"/>
        <v>0</v>
      </c>
      <c r="J621" s="309">
        <f t="shared" ca="1" si="193"/>
        <v>0</v>
      </c>
      <c r="K621" s="309">
        <f t="shared" ca="1" si="193"/>
        <v>0</v>
      </c>
      <c r="L621" s="309">
        <f t="shared" ca="1" si="193"/>
        <v>0</v>
      </c>
      <c r="M621" s="309">
        <f t="shared" ca="1" si="193"/>
        <v>0</v>
      </c>
      <c r="N621" s="309">
        <f t="shared" ca="1" si="193"/>
        <v>0</v>
      </c>
      <c r="O621" s="309">
        <f t="shared" ca="1" si="193"/>
        <v>0</v>
      </c>
      <c r="P621" s="309">
        <f t="shared" ca="1" si="193"/>
        <v>0</v>
      </c>
      <c r="Q621" s="309">
        <f t="shared" ca="1" si="193"/>
        <v>0</v>
      </c>
      <c r="R621" s="309">
        <f t="shared" ca="1" si="193"/>
        <v>0</v>
      </c>
      <c r="S621" s="309">
        <f t="shared" ca="1" si="193"/>
        <v>0</v>
      </c>
    </row>
    <row r="622" spans="2:19" x14ac:dyDescent="0.2">
      <c r="C622" s="13" t="s">
        <v>70</v>
      </c>
      <c r="D622" s="309">
        <f t="shared" ca="1" si="193"/>
        <v>0</v>
      </c>
      <c r="E622" s="309">
        <f t="shared" ca="1" si="193"/>
        <v>0</v>
      </c>
      <c r="F622" s="309">
        <f t="shared" ca="1" si="193"/>
        <v>0</v>
      </c>
      <c r="G622" s="309">
        <f t="shared" ca="1" si="193"/>
        <v>0</v>
      </c>
      <c r="H622" s="309">
        <f t="shared" ca="1" si="193"/>
        <v>0</v>
      </c>
      <c r="I622" s="309">
        <f t="shared" ca="1" si="193"/>
        <v>0</v>
      </c>
      <c r="J622" s="309">
        <f t="shared" ca="1" si="193"/>
        <v>0</v>
      </c>
      <c r="K622" s="309">
        <f t="shared" ca="1" si="193"/>
        <v>0</v>
      </c>
      <c r="L622" s="309">
        <f t="shared" ca="1" si="193"/>
        <v>0</v>
      </c>
      <c r="M622" s="309">
        <f t="shared" ca="1" si="193"/>
        <v>279.79227155854915</v>
      </c>
      <c r="N622" s="309">
        <f t="shared" ca="1" si="193"/>
        <v>279.79227155854915</v>
      </c>
      <c r="O622" s="309">
        <f t="shared" ca="1" si="193"/>
        <v>297.87698205641107</v>
      </c>
      <c r="P622" s="309">
        <f t="shared" ca="1" si="193"/>
        <v>301.70698310301822</v>
      </c>
      <c r="Q622" s="309">
        <f t="shared" ca="1" si="193"/>
        <v>306.49794293010279</v>
      </c>
      <c r="R622" s="309">
        <f t="shared" ca="1" si="193"/>
        <v>310.32907157857312</v>
      </c>
      <c r="S622" s="309">
        <f t="shared" ca="1" si="193"/>
        <v>314.03868839115461</v>
      </c>
    </row>
    <row r="623" spans="2:19" ht="13.5" thickBot="1" x14ac:dyDescent="0.25">
      <c r="C623" s="18" t="s">
        <v>75</v>
      </c>
      <c r="D623" s="315">
        <f t="shared" ref="D623:S623" ca="1" si="194">SUM(D617:D622)</f>
        <v>0</v>
      </c>
      <c r="E623" s="315">
        <f t="shared" ca="1" si="194"/>
        <v>0</v>
      </c>
      <c r="F623" s="315">
        <f t="shared" ca="1" si="194"/>
        <v>0</v>
      </c>
      <c r="G623" s="315">
        <f t="shared" ca="1" si="194"/>
        <v>0</v>
      </c>
      <c r="H623" s="315">
        <f t="shared" ca="1" si="194"/>
        <v>0</v>
      </c>
      <c r="I623" s="315">
        <f t="shared" ca="1" si="194"/>
        <v>0</v>
      </c>
      <c r="J623" s="315">
        <f t="shared" ca="1" si="194"/>
        <v>0</v>
      </c>
      <c r="K623" s="315">
        <f t="shared" ca="1" si="194"/>
        <v>0</v>
      </c>
      <c r="L623" s="315">
        <f t="shared" ca="1" si="194"/>
        <v>0</v>
      </c>
      <c r="M623" s="315">
        <f t="shared" ca="1" si="194"/>
        <v>279.79227155854915</v>
      </c>
      <c r="N623" s="315">
        <f t="shared" ca="1" si="194"/>
        <v>279.79227155854915</v>
      </c>
      <c r="O623" s="315">
        <f t="shared" ca="1" si="194"/>
        <v>297.87698205641107</v>
      </c>
      <c r="P623" s="315">
        <f t="shared" ca="1" si="194"/>
        <v>301.70698310301822</v>
      </c>
      <c r="Q623" s="315">
        <f t="shared" ca="1" si="194"/>
        <v>306.49794293010279</v>
      </c>
      <c r="R623" s="315">
        <f t="shared" ca="1" si="194"/>
        <v>310.32907157857312</v>
      </c>
      <c r="S623" s="315">
        <f t="shared" ca="1" si="194"/>
        <v>314.03868839115461</v>
      </c>
    </row>
    <row r="626" spans="2:19" x14ac:dyDescent="0.2">
      <c r="B626" s="2"/>
    </row>
    <row r="628" spans="2:19" x14ac:dyDescent="0.2">
      <c r="O628" s="577"/>
      <c r="P628" s="577"/>
      <c r="Q628" s="577"/>
      <c r="R628" s="577"/>
      <c r="S628" s="577"/>
    </row>
    <row r="630" spans="2:19" x14ac:dyDescent="0.2">
      <c r="B630" s="2"/>
    </row>
    <row r="633" spans="2:19" ht="13.5" thickBot="1" x14ac:dyDescent="0.25"/>
    <row r="634" spans="2:19" x14ac:dyDescent="0.2">
      <c r="B634" s="325" t="s">
        <v>261</v>
      </c>
      <c r="C634" s="316"/>
      <c r="D634" s="316"/>
      <c r="E634" s="316"/>
      <c r="F634" s="316"/>
      <c r="G634" s="316"/>
      <c r="H634" s="316"/>
      <c r="I634" s="316"/>
      <c r="J634" s="316"/>
      <c r="K634" s="316"/>
      <c r="L634" s="316"/>
      <c r="M634" s="316"/>
      <c r="N634" s="316"/>
      <c r="O634" s="316"/>
      <c r="P634" s="316"/>
      <c r="Q634" s="316"/>
      <c r="R634" s="316"/>
      <c r="S634" s="317"/>
    </row>
    <row r="635" spans="2:19" x14ac:dyDescent="0.2">
      <c r="B635" s="318" t="s">
        <v>284</v>
      </c>
      <c r="C635" s="67"/>
      <c r="D635" s="307">
        <f ca="1">ROUND(+D623-D610,4)</f>
        <v>0</v>
      </c>
      <c r="E635" s="307">
        <f t="shared" ref="E635:S635" ca="1" si="195">ROUND(+E623-E610,4)</f>
        <v>0</v>
      </c>
      <c r="F635" s="307">
        <f t="shared" ca="1" si="195"/>
        <v>0</v>
      </c>
      <c r="G635" s="307">
        <f t="shared" ca="1" si="195"/>
        <v>0</v>
      </c>
      <c r="H635" s="307">
        <f t="shared" ca="1" si="195"/>
        <v>0</v>
      </c>
      <c r="I635" s="307">
        <f t="shared" ca="1" si="195"/>
        <v>0</v>
      </c>
      <c r="J635" s="307">
        <f t="shared" ca="1" si="195"/>
        <v>0</v>
      </c>
      <c r="K635" s="307">
        <f t="shared" ca="1" si="195"/>
        <v>0</v>
      </c>
      <c r="L635" s="307">
        <f t="shared" ca="1" si="195"/>
        <v>0</v>
      </c>
      <c r="M635" s="307">
        <f t="shared" ca="1" si="195"/>
        <v>0</v>
      </c>
      <c r="N635" s="307">
        <f t="shared" ca="1" si="195"/>
        <v>0</v>
      </c>
      <c r="O635" s="307">
        <f t="shared" ca="1" si="195"/>
        <v>0</v>
      </c>
      <c r="P635" s="307">
        <f t="shared" ca="1" si="195"/>
        <v>0</v>
      </c>
      <c r="Q635" s="307">
        <f t="shared" ca="1" si="195"/>
        <v>0</v>
      </c>
      <c r="R635" s="307">
        <f t="shared" ca="1" si="195"/>
        <v>0</v>
      </c>
      <c r="S635" s="319">
        <f t="shared" ca="1" si="195"/>
        <v>0</v>
      </c>
    </row>
    <row r="636" spans="2:19" x14ac:dyDescent="0.2">
      <c r="B636" s="318" t="s">
        <v>403</v>
      </c>
      <c r="C636" s="67"/>
      <c r="D636" s="307">
        <f>+D610-'R1 Opex Detail'!D618</f>
        <v>0</v>
      </c>
      <c r="E636" s="307">
        <f>+E610-'R1 Opex Detail'!E618</f>
        <v>0</v>
      </c>
      <c r="F636" s="307">
        <f>+F610-'R1 Opex Detail'!F618</f>
        <v>0</v>
      </c>
      <c r="G636" s="307">
        <f>+G610-'R1 Opex Detail'!G618</f>
        <v>0</v>
      </c>
      <c r="H636" s="307">
        <f>+H610-'R1 Opex Detail'!H618</f>
        <v>0</v>
      </c>
      <c r="I636" s="307">
        <f>+I610-'R1 Opex Detail'!I618</f>
        <v>0</v>
      </c>
      <c r="J636" s="307">
        <f>+J610-'R1 Opex Detail'!J618</f>
        <v>0</v>
      </c>
      <c r="K636" s="307">
        <f>+K610-'R1 Opex Detail'!K618</f>
        <v>0</v>
      </c>
      <c r="L636" s="320"/>
      <c r="M636" s="320"/>
      <c r="N636" s="320"/>
      <c r="O636" s="320"/>
      <c r="P636" s="320"/>
      <c r="Q636" s="320"/>
      <c r="R636" s="320"/>
      <c r="S636" s="324"/>
    </row>
    <row r="637" spans="2:19" x14ac:dyDescent="0.2">
      <c r="B637" s="318" t="s">
        <v>404</v>
      </c>
      <c r="C637" s="67"/>
      <c r="D637" s="320"/>
      <c r="E637" s="320"/>
      <c r="F637" s="320"/>
      <c r="G637" s="320"/>
      <c r="H637" s="320"/>
      <c r="I637" s="320"/>
      <c r="J637" s="320"/>
      <c r="K637" s="320"/>
      <c r="L637" s="307">
        <f ca="1">ROUND(+L610-'R1 Opex Detail'!L618*L1,4)</f>
        <v>0</v>
      </c>
      <c r="M637" s="307">
        <f ca="1">ROUND(+M610-'R1 Opex Detail'!M618*M1,4)</f>
        <v>0</v>
      </c>
      <c r="N637" s="307">
        <f ca="1">ROUND(+N610-'R1 Opex Detail'!N618*N1,4)</f>
        <v>0</v>
      </c>
      <c r="O637" s="307">
        <f ca="1">ROUND(+O610-'R1 Opex Detail'!O618*O1,4)</f>
        <v>0</v>
      </c>
      <c r="P637" s="307">
        <f ca="1">ROUND(+P610-'R1 Opex Detail'!P618*P1,4)</f>
        <v>0</v>
      </c>
      <c r="Q637" s="307">
        <f ca="1">ROUND(+Q610-'R1 Opex Detail'!Q618*Q1,4)</f>
        <v>0</v>
      </c>
      <c r="R637" s="307">
        <f ca="1">ROUND(+R610-'R1 Opex Detail'!R618*R1,4)</f>
        <v>0</v>
      </c>
      <c r="S637" s="307">
        <f ca="1">ROUND(+S610-'R1 Opex Detail'!S618*S1,4)</f>
        <v>0</v>
      </c>
    </row>
    <row r="638" spans="2:19" ht="13.5" thickBot="1" x14ac:dyDescent="0.25">
      <c r="B638" s="321"/>
      <c r="C638" s="322"/>
      <c r="D638" s="322"/>
      <c r="E638" s="322"/>
      <c r="F638" s="322"/>
      <c r="G638" s="322"/>
      <c r="H638" s="322"/>
      <c r="I638" s="322"/>
      <c r="J638" s="322"/>
      <c r="K638" s="322"/>
      <c r="L638" s="322"/>
      <c r="M638" s="322"/>
      <c r="N638" s="322"/>
      <c r="O638" s="322"/>
      <c r="P638" s="322"/>
      <c r="Q638" s="322"/>
      <c r="R638" s="322"/>
      <c r="S638" s="323"/>
    </row>
    <row r="642" spans="2:11" ht="15" x14ac:dyDescent="0.25">
      <c r="B642" s="697" t="s">
        <v>287</v>
      </c>
      <c r="C642" s="689"/>
      <c r="D642" s="689"/>
      <c r="E642" s="689"/>
      <c r="F642" s="689"/>
      <c r="G642" s="689"/>
      <c r="H642" s="689"/>
      <c r="I642" s="689"/>
      <c r="J642" s="689"/>
      <c r="K642" s="690"/>
    </row>
    <row r="643" spans="2:11" ht="13.5" x14ac:dyDescent="0.25">
      <c r="B643" s="691" t="s">
        <v>677</v>
      </c>
      <c r="C643" s="692"/>
      <c r="D643" s="692"/>
      <c r="E643" s="692"/>
      <c r="F643" s="692"/>
      <c r="G643" s="692"/>
      <c r="H643" s="692"/>
      <c r="I643" s="692"/>
      <c r="J643" s="692"/>
      <c r="K643" s="693"/>
    </row>
    <row r="644" spans="2:11" ht="13.5" x14ac:dyDescent="0.25">
      <c r="B644" s="691"/>
      <c r="C644" s="692"/>
      <c r="D644" s="692"/>
      <c r="E644" s="692"/>
      <c r="F644" s="692"/>
      <c r="G644" s="692"/>
      <c r="H644" s="692"/>
      <c r="I644" s="692"/>
      <c r="J644" s="692"/>
      <c r="K644" s="693"/>
    </row>
    <row r="645" spans="2:11" s="687" customFormat="1" ht="13.5" x14ac:dyDescent="0.25">
      <c r="B645" s="691"/>
      <c r="C645" s="692"/>
      <c r="D645" s="692"/>
      <c r="E645" s="692"/>
      <c r="F645" s="692"/>
      <c r="G645" s="692"/>
      <c r="H645" s="692"/>
      <c r="I645" s="692"/>
      <c r="J645" s="692"/>
      <c r="K645" s="693"/>
    </row>
    <row r="646" spans="2:11" s="687" customFormat="1" ht="13.5" x14ac:dyDescent="0.25">
      <c r="B646" s="691" t="s">
        <v>282</v>
      </c>
      <c r="C646" s="692"/>
      <c r="D646" s="692"/>
      <c r="E646" s="692"/>
      <c r="F646" s="692"/>
      <c r="G646" s="692"/>
      <c r="H646" s="692"/>
      <c r="I646" s="692"/>
      <c r="J646" s="692"/>
      <c r="K646" s="693"/>
    </row>
    <row r="647" spans="2:11" s="687" customFormat="1" ht="13.5" x14ac:dyDescent="0.25">
      <c r="B647" s="691" t="s">
        <v>283</v>
      </c>
      <c r="C647" s="692"/>
      <c r="D647" s="692"/>
      <c r="E647" s="692"/>
      <c r="F647" s="692"/>
      <c r="G647" s="692"/>
      <c r="H647" s="692"/>
      <c r="I647" s="692"/>
      <c r="J647" s="692"/>
      <c r="K647" s="693"/>
    </row>
    <row r="648" spans="2:11" s="687" customFormat="1" ht="13.5" x14ac:dyDescent="0.25">
      <c r="B648" s="691"/>
      <c r="C648" s="692"/>
      <c r="D648" s="692"/>
      <c r="E648" s="692"/>
      <c r="F648" s="692"/>
      <c r="G648" s="692"/>
      <c r="H648" s="692"/>
      <c r="I648" s="692"/>
      <c r="J648" s="692"/>
      <c r="K648" s="693"/>
    </row>
    <row r="649" spans="2:11" ht="13.5" x14ac:dyDescent="0.25">
      <c r="B649" s="691" t="s">
        <v>529</v>
      </c>
      <c r="C649" s="692"/>
      <c r="D649" s="692"/>
      <c r="E649" s="692"/>
      <c r="F649" s="692"/>
      <c r="G649" s="692"/>
      <c r="H649" s="692"/>
      <c r="I649" s="692"/>
      <c r="J649" s="692"/>
      <c r="K649" s="693"/>
    </row>
    <row r="650" spans="2:11" ht="13.5" x14ac:dyDescent="0.25">
      <c r="B650" s="691" t="s">
        <v>530</v>
      </c>
      <c r="C650" s="692"/>
      <c r="D650" s="692"/>
      <c r="E650" s="692"/>
      <c r="F650" s="692"/>
      <c r="G650" s="692"/>
      <c r="H650" s="692"/>
      <c r="I650" s="692"/>
      <c r="J650" s="692"/>
      <c r="K650" s="693"/>
    </row>
    <row r="651" spans="2:11" ht="13.5" x14ac:dyDescent="0.25">
      <c r="B651" s="694"/>
      <c r="C651" s="695"/>
      <c r="D651" s="695"/>
      <c r="E651" s="695"/>
      <c r="F651" s="695"/>
      <c r="G651" s="695"/>
      <c r="H651" s="695"/>
      <c r="I651" s="695"/>
      <c r="J651" s="695"/>
      <c r="K651" s="696"/>
    </row>
  </sheetData>
  <sheetProtection formatColumns="0" formatRows="0"/>
  <phoneticPr fontId="0" type="noConversion"/>
  <conditionalFormatting sqref="D635:S635 L637:S637 D636:K636">
    <cfRule type="cellIs" dxfId="11" priority="1" stopIfTrue="1" operator="equal">
      <formula>0</formula>
    </cfRule>
    <cfRule type="cellIs" dxfId="10" priority="2" stopIfTrue="1" operator="notEqual">
      <formula>0</formula>
    </cfRule>
  </conditionalFormatting>
  <pageMargins left="0.46" right="0.47" top="0.64" bottom="0.6" header="0.24" footer="0.2"/>
  <pageSetup paperSize="9" scale="65" fitToHeight="0" orientation="landscape" r:id="rId1"/>
  <headerFooter alignWithMargins="0">
    <oddFooter>&amp;L&amp;8&amp;F
&amp;A
Printed: &amp;T on &amp;D&amp;C&amp;8Page &amp;P of &amp;N</oddFooter>
  </headerFooter>
  <rowBreaks count="9" manualBreakCount="9">
    <brk id="69" min="1" max="18" man="1"/>
    <brk id="134" min="1" max="18" man="1"/>
    <brk id="197" min="1" max="18" man="1"/>
    <brk id="227" min="1" max="18" man="1"/>
    <brk id="239" min="1" max="18" man="1"/>
    <brk id="348" min="1" max="18" man="1"/>
    <brk id="414" min="1" max="18" man="1"/>
    <brk id="479" min="1" max="18" man="1"/>
    <brk id="543" min="1" max="18" man="1"/>
  </rowBreaks>
  <customProperties>
    <customPr name="_pios_id" r:id="rId2"/>
  </customProperties>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F00-000000000000}">
  <sheetPr codeName="Sheet53">
    <pageSetUpPr fitToPage="1"/>
  </sheetPr>
  <dimension ref="A1:AB81"/>
  <sheetViews>
    <sheetView showGridLines="0" topLeftCell="A7" zoomScale="80" zoomScaleNormal="80" workbookViewId="0">
      <selection activeCell="W49" sqref="W49"/>
    </sheetView>
  </sheetViews>
  <sheetFormatPr defaultRowHeight="12.75" x14ac:dyDescent="0.2"/>
  <cols>
    <col min="1" max="2" width="9.140625" style="537"/>
    <col min="3" max="3" width="51.140625" style="537" customWidth="1"/>
    <col min="4" max="4" width="10.42578125" style="537" hidden="1" customWidth="1"/>
    <col min="5" max="8" width="9.42578125" style="537" hidden="1" customWidth="1"/>
    <col min="9" max="9" width="9.7109375" style="537" hidden="1" customWidth="1"/>
    <col min="10" max="14" width="12.140625" style="537" customWidth="1"/>
    <col min="15" max="21" width="12" style="537" customWidth="1"/>
    <col min="22" max="22" width="9.140625" style="537"/>
    <col min="23" max="23" width="13.42578125" style="537" bestFit="1" customWidth="1"/>
    <col min="24" max="24" width="13.140625" style="537" bestFit="1" customWidth="1"/>
    <col min="25" max="27" width="13.42578125" style="537" bestFit="1" customWidth="1"/>
    <col min="28" max="28" width="11.5703125" style="537" bestFit="1" customWidth="1"/>
    <col min="29" max="16384" width="9.140625" style="537"/>
  </cols>
  <sheetData>
    <row r="1" spans="1:27" ht="18" x14ac:dyDescent="0.25">
      <c r="A1" s="183" t="s">
        <v>433</v>
      </c>
      <c r="B1" s="183" t="s">
        <v>568</v>
      </c>
      <c r="F1" s="538"/>
      <c r="G1" s="538"/>
      <c r="H1" s="538"/>
    </row>
    <row r="2" spans="1:27" x14ac:dyDescent="0.2">
      <c r="A2"/>
      <c r="B2" s="2"/>
      <c r="F2" s="538"/>
      <c r="G2" s="538"/>
      <c r="H2" s="538"/>
    </row>
    <row r="3" spans="1:27" x14ac:dyDescent="0.2">
      <c r="F3" s="538"/>
      <c r="G3" s="538"/>
      <c r="H3" s="538"/>
    </row>
    <row r="4" spans="1:27" x14ac:dyDescent="0.2">
      <c r="C4" s="541"/>
    </row>
    <row r="5" spans="1:27" hidden="1" x14ac:dyDescent="0.2"/>
    <row r="6" spans="1:27" s="528" customFormat="1" ht="15" x14ac:dyDescent="0.3">
      <c r="A6" s="542"/>
      <c r="B6" s="542"/>
      <c r="C6" s="543" t="s">
        <v>405</v>
      </c>
      <c r="D6" s="606"/>
      <c r="E6" s="606"/>
      <c r="F6" s="606"/>
      <c r="G6" s="606"/>
      <c r="H6" s="606"/>
      <c r="I6" s="606"/>
      <c r="J6" s="606"/>
      <c r="K6" s="606"/>
      <c r="L6" s="606"/>
      <c r="M6" s="606"/>
      <c r="N6" s="606"/>
      <c r="O6" s="606"/>
      <c r="P6" s="606"/>
      <c r="Q6" s="606"/>
      <c r="R6" s="606"/>
      <c r="S6" s="606"/>
      <c r="T6" s="606"/>
      <c r="U6" s="606"/>
    </row>
    <row r="7" spans="1:27" s="528" customFormat="1" x14ac:dyDescent="0.2">
      <c r="A7" s="542"/>
      <c r="B7" s="542"/>
      <c r="C7" s="537"/>
      <c r="D7" s="533"/>
      <c r="E7" s="529"/>
      <c r="F7" s="530"/>
      <c r="G7" s="530"/>
      <c r="H7" s="530"/>
      <c r="I7" s="530"/>
      <c r="J7" s="530"/>
      <c r="K7" s="530"/>
      <c r="L7" s="530"/>
      <c r="M7" s="530"/>
      <c r="N7" s="530"/>
      <c r="O7" s="530"/>
      <c r="P7" s="530"/>
      <c r="Q7" s="530"/>
      <c r="R7" s="531"/>
      <c r="S7" s="532"/>
      <c r="T7" s="532"/>
    </row>
    <row r="8" spans="1:27" s="528" customFormat="1" ht="15" customHeight="1" x14ac:dyDescent="0.2">
      <c r="A8" s="534"/>
      <c r="B8" s="534"/>
      <c r="C8" s="958" t="s">
        <v>406</v>
      </c>
      <c r="D8" s="950" t="s">
        <v>407</v>
      </c>
      <c r="E8" s="950"/>
      <c r="F8" s="950"/>
      <c r="G8" s="950"/>
      <c r="H8" s="950"/>
      <c r="I8" s="951"/>
      <c r="J8" s="853"/>
      <c r="K8" s="854"/>
      <c r="L8" s="854"/>
      <c r="M8" s="854"/>
      <c r="N8" s="854"/>
      <c r="O8" s="853" t="s">
        <v>598</v>
      </c>
      <c r="P8" s="950" t="s">
        <v>597</v>
      </c>
      <c r="Q8" s="950"/>
      <c r="R8" s="950"/>
      <c r="S8" s="950"/>
      <c r="T8" s="950"/>
      <c r="U8" s="951"/>
      <c r="Y8"/>
      <c r="Z8"/>
      <c r="AA8"/>
    </row>
    <row r="9" spans="1:27" s="528" customFormat="1" ht="15" customHeight="1" x14ac:dyDescent="0.2">
      <c r="A9" s="534"/>
      <c r="B9" s="534"/>
      <c r="C9" s="959"/>
      <c r="D9" s="965" t="s">
        <v>410</v>
      </c>
      <c r="E9" s="966"/>
      <c r="F9" s="966"/>
      <c r="G9" s="966"/>
      <c r="H9" s="966"/>
      <c r="I9" s="952" t="s">
        <v>75</v>
      </c>
      <c r="J9" s="965" t="s">
        <v>410</v>
      </c>
      <c r="K9" s="965"/>
      <c r="L9" s="965"/>
      <c r="M9" s="967" t="s">
        <v>411</v>
      </c>
      <c r="N9" s="968"/>
      <c r="O9" s="952" t="s">
        <v>75</v>
      </c>
      <c r="P9" s="965" t="s">
        <v>412</v>
      </c>
      <c r="Q9" s="965"/>
      <c r="R9" s="965"/>
      <c r="S9" s="965"/>
      <c r="T9" s="965"/>
      <c r="U9" s="952" t="s">
        <v>75</v>
      </c>
      <c r="Y9"/>
      <c r="Z9"/>
      <c r="AA9"/>
    </row>
    <row r="10" spans="1:27" s="528" customFormat="1" ht="15" customHeight="1" x14ac:dyDescent="0.2">
      <c r="A10" s="534"/>
      <c r="B10" s="534"/>
      <c r="C10" s="960"/>
      <c r="D10" s="855" t="str">
        <f>+'Ref-1'!G$39</f>
        <v>2010/11</v>
      </c>
      <c r="E10" s="855" t="str">
        <f>+'Ref-1'!H$39</f>
        <v>2011/12</v>
      </c>
      <c r="F10" s="855" t="str">
        <f>+'Ref-1'!I$39</f>
        <v>2012/13</v>
      </c>
      <c r="G10" s="855" t="str">
        <f>+'Ref-1'!J$39</f>
        <v>2013/14</v>
      </c>
      <c r="H10" s="855" t="str">
        <f>+'Ref-1'!K$39</f>
        <v>2014/15</v>
      </c>
      <c r="I10" s="953"/>
      <c r="J10" s="855" t="str">
        <f>+'Ref-1'!L$39</f>
        <v>2015/16</v>
      </c>
      <c r="K10" s="855" t="str">
        <f>+'Ref-1'!M$39</f>
        <v>2016/17</v>
      </c>
      <c r="L10" s="855" t="str">
        <f>+'Ref-1'!N$39</f>
        <v>2017/18</v>
      </c>
      <c r="M10" s="855" t="str">
        <f>+'Ref-1'!O$39</f>
        <v>2018/19</v>
      </c>
      <c r="N10" s="855" t="s">
        <v>459</v>
      </c>
      <c r="O10" s="953"/>
      <c r="P10" s="855" t="str">
        <f>+'Ref-1'!Q$39</f>
        <v>2020/21</v>
      </c>
      <c r="Q10" s="855" t="str">
        <f>+'Ref-1'!R$39</f>
        <v>2021/22</v>
      </c>
      <c r="R10" s="855" t="str">
        <f>+'Ref-1'!S$39</f>
        <v>2022/23</v>
      </c>
      <c r="S10" s="855" t="str">
        <f>+'Ref-1'!T$39</f>
        <v>2023/24</v>
      </c>
      <c r="T10" s="855" t="str">
        <f>+'Ref-1'!U$39</f>
        <v>2024/25</v>
      </c>
      <c r="U10" s="957"/>
      <c r="W10" s="528" t="s">
        <v>280</v>
      </c>
      <c r="Y10"/>
      <c r="Z10"/>
      <c r="AA10"/>
    </row>
    <row r="11" spans="1:27" s="528" customFormat="1" ht="15" customHeight="1" x14ac:dyDescent="0.2">
      <c r="A11" s="534"/>
      <c r="B11" s="534"/>
      <c r="C11" s="843" t="s">
        <v>413</v>
      </c>
      <c r="D11" s="544"/>
      <c r="E11" s="544"/>
      <c r="F11" s="544"/>
      <c r="G11" s="544"/>
      <c r="H11" s="544"/>
      <c r="I11" s="847"/>
      <c r="J11" s="544"/>
      <c r="K11" s="544"/>
      <c r="L11" s="544"/>
      <c r="M11" s="544"/>
      <c r="N11" s="544"/>
      <c r="O11" s="847"/>
      <c r="P11" s="544"/>
      <c r="Q11" s="544"/>
      <c r="R11" s="544"/>
      <c r="S11" s="544"/>
      <c r="T11" s="544"/>
      <c r="U11" s="847"/>
      <c r="Y11"/>
      <c r="Z11"/>
      <c r="AA11"/>
    </row>
    <row r="12" spans="1:27" s="528" customFormat="1" ht="15" customHeight="1" x14ac:dyDescent="0.2">
      <c r="A12" s="534"/>
      <c r="B12" s="534"/>
      <c r="C12" s="844" t="s">
        <v>414</v>
      </c>
      <c r="D12" s="856"/>
      <c r="E12" s="856"/>
      <c r="F12" s="856"/>
      <c r="G12" s="856"/>
      <c r="H12" s="856"/>
      <c r="I12" s="848">
        <f t="shared" ref="I12:I17" si="0">SUM(D12:H12)</f>
        <v>0</v>
      </c>
      <c r="J12" s="856"/>
      <c r="K12" s="856"/>
      <c r="L12" s="856"/>
      <c r="M12" s="856">
        <f ca="1">'E1'!M14*1000</f>
        <v>2507.9133444040967</v>
      </c>
      <c r="N12" s="856">
        <f ca="1">'E1'!N14*1000</f>
        <v>2507.9133444040967</v>
      </c>
      <c r="O12" s="848">
        <f ca="1">SUM(J12:N12)</f>
        <v>5015.8266888081935</v>
      </c>
      <c r="P12" s="856">
        <f ca="1">'E1'!O14*1000</f>
        <v>2541.475224084174</v>
      </c>
      <c r="Q12" s="856">
        <f ca="1">'E1'!P14*1000</f>
        <v>2576.5231399188478</v>
      </c>
      <c r="R12" s="856">
        <f ca="1">'E1'!Q14*1000</f>
        <v>2610.6558093252852</v>
      </c>
      <c r="S12" s="856">
        <f ca="1">'E1'!R14*1000</f>
        <v>2643.1923759947767</v>
      </c>
      <c r="T12" s="856">
        <f ca="1">'E1'!S14*1000</f>
        <v>2673.9180351405307</v>
      </c>
      <c r="U12" s="848">
        <f t="shared" ref="U12:U18" ca="1" si="1">SUM(P12:T12)</f>
        <v>13045.764584463614</v>
      </c>
      <c r="Y12"/>
      <c r="Z12"/>
      <c r="AA12"/>
    </row>
    <row r="13" spans="1:27" s="528" customFormat="1" ht="15" customHeight="1" x14ac:dyDescent="0.2">
      <c r="A13" s="534"/>
      <c r="B13" s="534"/>
      <c r="C13" s="844" t="s">
        <v>415</v>
      </c>
      <c r="D13" s="856"/>
      <c r="E13" s="856"/>
      <c r="F13" s="856"/>
      <c r="G13" s="856"/>
      <c r="H13" s="856"/>
      <c r="I13" s="848">
        <f t="shared" si="0"/>
        <v>0</v>
      </c>
      <c r="J13" s="856"/>
      <c r="K13" s="856"/>
      <c r="L13" s="856"/>
      <c r="M13" s="856">
        <f ca="1">'E1'!M23*1000</f>
        <v>11491.40885518615</v>
      </c>
      <c r="N13" s="856">
        <f ca="1">'E1'!N23*1000</f>
        <v>11491.40885518615</v>
      </c>
      <c r="O13" s="848">
        <f t="shared" ref="O13:O17" ca="1" si="2">SUM(J13:N13)</f>
        <v>22982.817710372299</v>
      </c>
      <c r="P13" s="856">
        <f ca="1">'E1'!O23*1000</f>
        <v>11645.191394049736</v>
      </c>
      <c r="Q13" s="856">
        <f ca="1">'E1'!P23*1000</f>
        <v>11805.783039401858</v>
      </c>
      <c r="R13" s="856">
        <f ca="1">'E1'!Q23*1000</f>
        <v>11962.180970910716</v>
      </c>
      <c r="S13" s="856">
        <f ca="1">'E1'!R23*1000</f>
        <v>12111.26546427147</v>
      </c>
      <c r="T13" s="856">
        <f ca="1">'E1'!S23*1000</f>
        <v>12252.052271111015</v>
      </c>
      <c r="U13" s="848">
        <f t="shared" ca="1" si="1"/>
        <v>59776.473139744798</v>
      </c>
      <c r="Y13"/>
      <c r="Z13"/>
      <c r="AA13"/>
    </row>
    <row r="14" spans="1:27" s="528" customFormat="1" ht="15" customHeight="1" x14ac:dyDescent="0.2">
      <c r="A14" s="534"/>
      <c r="B14" s="534"/>
      <c r="C14" s="844" t="s">
        <v>416</v>
      </c>
      <c r="D14" s="856"/>
      <c r="E14" s="856"/>
      <c r="F14" s="856"/>
      <c r="G14" s="856"/>
      <c r="H14" s="856"/>
      <c r="I14" s="848">
        <f t="shared" si="0"/>
        <v>0</v>
      </c>
      <c r="J14" s="856"/>
      <c r="K14" s="856"/>
      <c r="L14" s="856"/>
      <c r="M14" s="856">
        <f ca="1">SUM('E1'!M32,'E1'!M41,'E1'!M50,'E1'!M59)*1000</f>
        <v>8704.1292107098143</v>
      </c>
      <c r="N14" s="856">
        <f ca="1">SUM('E1'!N32,'E1'!N41,'E1'!N50,'E1'!N59)*1000</f>
        <v>8704.1292107098143</v>
      </c>
      <c r="O14" s="848">
        <f t="shared" ca="1" si="2"/>
        <v>17408.258421419629</v>
      </c>
      <c r="P14" s="856">
        <f ca="1">SUM('E1'!O32,'E1'!O41,'E1'!O50,'E1'!O59)*1000</f>
        <v>8820.6112805315261</v>
      </c>
      <c r="Q14" s="856">
        <f ca="1">SUM('E1'!P32,'E1'!P41,'E1'!P50,'E1'!P59)*1000</f>
        <v>8942.2508852936971</v>
      </c>
      <c r="R14" s="856">
        <f ca="1">SUM('E1'!Q32,'E1'!Q41,'E1'!Q50,'E1'!Q59)*1000</f>
        <v>9060.7139755288445</v>
      </c>
      <c r="S14" s="856">
        <f ca="1">SUM('E1'!R32,'E1'!R41,'E1'!R50,'E1'!R59)*1000</f>
        <v>9173.6375264944454</v>
      </c>
      <c r="T14" s="856">
        <f ca="1">SUM('E1'!S32,'E1'!S41,'E1'!S50,'E1'!S59)*1000</f>
        <v>9280.2760225515813</v>
      </c>
      <c r="U14" s="848">
        <f t="shared" ca="1" si="1"/>
        <v>45277.489690400093</v>
      </c>
      <c r="Y14"/>
      <c r="Z14"/>
      <c r="AA14"/>
    </row>
    <row r="15" spans="1:27" s="528" customFormat="1" ht="15" customHeight="1" x14ac:dyDescent="0.2">
      <c r="A15" s="534"/>
      <c r="B15" s="534"/>
      <c r="C15" s="844" t="s">
        <v>417</v>
      </c>
      <c r="D15" s="856"/>
      <c r="E15" s="856"/>
      <c r="F15" s="856"/>
      <c r="G15" s="856"/>
      <c r="H15" s="856"/>
      <c r="I15" s="848">
        <f t="shared" si="0"/>
        <v>0</v>
      </c>
      <c r="J15" s="856"/>
      <c r="K15" s="856"/>
      <c r="L15" s="856"/>
      <c r="M15" s="856">
        <f ca="1">SUM('E1'!M68,'E1'!M95)*1000</f>
        <v>2079.5444853636927</v>
      </c>
      <c r="N15" s="856">
        <f ca="1">SUM('E1'!N68,'E1'!N95)*1000</f>
        <v>2079.5444853636927</v>
      </c>
      <c r="O15" s="848">
        <f t="shared" ca="1" si="2"/>
        <v>4159.0889707273855</v>
      </c>
      <c r="P15" s="856">
        <f ca="1">SUM('E1'!O68,'E1'!O95)*1000</f>
        <v>2107.373765016785</v>
      </c>
      <c r="Q15" s="856">
        <f ca="1">SUM('E1'!P68,'E1'!P95)*1000</f>
        <v>2541.0931739587422</v>
      </c>
      <c r="R15" s="856">
        <f ca="1">SUM('E1'!Q68,'E1'!Q95)*1000</f>
        <v>3100.8538320076041</v>
      </c>
      <c r="S15" s="856">
        <f ca="1">SUM('E1'!R68,'E1'!R95)*1000</f>
        <v>3286.6087881345225</v>
      </c>
      <c r="T15" s="856">
        <f ca="1">SUM('E1'!S68,'E1'!S95)*1000</f>
        <v>3542.5318107666562</v>
      </c>
      <c r="U15" s="848">
        <f t="shared" ca="1" si="1"/>
        <v>14578.46136988431</v>
      </c>
      <c r="Y15"/>
      <c r="Z15"/>
      <c r="AA15"/>
    </row>
    <row r="16" spans="1:27" s="528" customFormat="1" ht="15" customHeight="1" x14ac:dyDescent="0.2">
      <c r="A16" s="534"/>
      <c r="B16" s="534"/>
      <c r="C16" s="844" t="s">
        <v>418</v>
      </c>
      <c r="D16" s="856"/>
      <c r="E16" s="856"/>
      <c r="F16" s="856"/>
      <c r="G16" s="856"/>
      <c r="H16" s="856"/>
      <c r="I16" s="848">
        <f t="shared" si="0"/>
        <v>0</v>
      </c>
      <c r="J16" s="856"/>
      <c r="K16" s="856"/>
      <c r="L16" s="856"/>
      <c r="M16" s="856">
        <f ca="1">'E1'!M77*1000</f>
        <v>11806.573394215609</v>
      </c>
      <c r="N16" s="856">
        <f ca="1">'E1'!N77*1000</f>
        <v>11806.573394215609</v>
      </c>
      <c r="O16" s="848">
        <f t="shared" ca="1" si="2"/>
        <v>23613.146788431219</v>
      </c>
      <c r="P16" s="856">
        <f ca="1">'E1'!O77*1000</f>
        <v>11964.57358851053</v>
      </c>
      <c r="Q16" s="856">
        <f ca="1">'E1'!P77*1000</f>
        <v>12129.569636535742</v>
      </c>
      <c r="R16" s="856">
        <f ca="1">'E1'!Q77*1000</f>
        <v>12290.256953498581</v>
      </c>
      <c r="S16" s="856">
        <f ca="1">'E1'!R77*1000</f>
        <v>12443.430253220553</v>
      </c>
      <c r="T16" s="856">
        <f ca="1">'E1'!S77*1000</f>
        <v>12588.07829323335</v>
      </c>
      <c r="U16" s="848">
        <f t="shared" ca="1" si="1"/>
        <v>61415.90872499875</v>
      </c>
      <c r="Y16"/>
      <c r="Z16"/>
      <c r="AA16"/>
    </row>
    <row r="17" spans="1:27" s="528" customFormat="1" ht="15" customHeight="1" x14ac:dyDescent="0.2">
      <c r="A17" s="534"/>
      <c r="B17" s="534"/>
      <c r="C17" s="844" t="s">
        <v>419</v>
      </c>
      <c r="D17" s="856"/>
      <c r="E17" s="856"/>
      <c r="F17" s="856"/>
      <c r="G17" s="856"/>
      <c r="H17" s="856"/>
      <c r="I17" s="848">
        <f t="shared" si="0"/>
        <v>0</v>
      </c>
      <c r="J17" s="856"/>
      <c r="K17" s="856"/>
      <c r="L17" s="856"/>
      <c r="M17" s="856">
        <f ca="1">'E1'!M86*1000</f>
        <v>4801.321782832887</v>
      </c>
      <c r="N17" s="856">
        <f ca="1">'E1'!N86*1000</f>
        <v>4801.321782832887</v>
      </c>
      <c r="O17" s="848">
        <f t="shared" ca="1" si="2"/>
        <v>9602.6435656657741</v>
      </c>
      <c r="P17" s="856">
        <f ca="1">'E1'!O86*1000</f>
        <v>4865.5749534379747</v>
      </c>
      <c r="Q17" s="856">
        <f ca="1">'E1'!P86*1000</f>
        <v>4932.6730938563378</v>
      </c>
      <c r="R17" s="856">
        <f ca="1">'E1'!Q86*1000</f>
        <v>4998.0190235683949</v>
      </c>
      <c r="S17" s="856">
        <f ca="1">'E1'!R86*1000</f>
        <v>5060.309264432336</v>
      </c>
      <c r="T17" s="856">
        <f ca="1">'E1'!S86*1000</f>
        <v>5119.132579391593</v>
      </c>
      <c r="U17" s="848">
        <f t="shared" ca="1" si="1"/>
        <v>24975.708914686638</v>
      </c>
      <c r="Y17"/>
      <c r="Z17"/>
      <c r="AA17"/>
    </row>
    <row r="18" spans="1:27" s="556" customFormat="1" ht="15" customHeight="1" x14ac:dyDescent="0.2">
      <c r="A18" s="534"/>
      <c r="B18" s="534"/>
      <c r="C18" s="844" t="s">
        <v>557</v>
      </c>
      <c r="D18" s="856"/>
      <c r="E18" s="856"/>
      <c r="F18" s="856"/>
      <c r="G18" s="856"/>
      <c r="H18" s="856"/>
      <c r="I18" s="848"/>
      <c r="J18" s="856"/>
      <c r="K18" s="856"/>
      <c r="L18" s="856"/>
      <c r="M18" s="856"/>
      <c r="N18" s="856"/>
      <c r="O18" s="848"/>
      <c r="P18" s="856"/>
      <c r="Q18" s="856"/>
      <c r="R18" s="856"/>
      <c r="S18" s="856"/>
      <c r="T18" s="856"/>
      <c r="U18" s="848">
        <f t="shared" si="1"/>
        <v>0</v>
      </c>
      <c r="Y18"/>
      <c r="Z18"/>
      <c r="AA18"/>
    </row>
    <row r="19" spans="1:27" s="528" customFormat="1" ht="15" customHeight="1" x14ac:dyDescent="0.2">
      <c r="A19" s="534"/>
      <c r="B19" s="534"/>
      <c r="C19" s="845" t="s">
        <v>420</v>
      </c>
      <c r="D19" s="846">
        <f t="shared" ref="D19:N19" si="3">SUM(D12:D18)</f>
        <v>0</v>
      </c>
      <c r="E19" s="846">
        <f t="shared" si="3"/>
        <v>0</v>
      </c>
      <c r="F19" s="846">
        <f t="shared" si="3"/>
        <v>0</v>
      </c>
      <c r="G19" s="846">
        <f t="shared" si="3"/>
        <v>0</v>
      </c>
      <c r="H19" s="846">
        <f t="shared" si="3"/>
        <v>0</v>
      </c>
      <c r="I19" s="846">
        <f t="shared" si="3"/>
        <v>0</v>
      </c>
      <c r="J19" s="846">
        <f t="shared" si="3"/>
        <v>0</v>
      </c>
      <c r="K19" s="846">
        <f t="shared" si="3"/>
        <v>0</v>
      </c>
      <c r="L19" s="846">
        <f t="shared" si="3"/>
        <v>0</v>
      </c>
      <c r="M19" s="846">
        <f t="shared" ca="1" si="3"/>
        <v>41390.891072712249</v>
      </c>
      <c r="N19" s="846">
        <f t="shared" ca="1" si="3"/>
        <v>41390.891072712249</v>
      </c>
      <c r="O19" s="846">
        <f ca="1">SUM(O12:O18)</f>
        <v>82781.782145424499</v>
      </c>
      <c r="P19" s="846">
        <f ca="1">SUM(P12:P18)</f>
        <v>41944.800205630723</v>
      </c>
      <c r="Q19" s="846">
        <f t="shared" ref="Q19:T19" ca="1" si="4">SUM(Q12:Q18)</f>
        <v>42927.892968965229</v>
      </c>
      <c r="R19" s="846">
        <f t="shared" ca="1" si="4"/>
        <v>44022.680564839422</v>
      </c>
      <c r="S19" s="846">
        <f t="shared" ca="1" si="4"/>
        <v>44718.443672548099</v>
      </c>
      <c r="T19" s="846">
        <f t="shared" ca="1" si="4"/>
        <v>45455.989012194725</v>
      </c>
      <c r="U19" s="846">
        <f ca="1">SUM(U12:U18)</f>
        <v>219069.80642417818</v>
      </c>
      <c r="Y19"/>
      <c r="Z19"/>
      <c r="AA19"/>
    </row>
    <row r="20" spans="1:27" s="528" customFormat="1" ht="15" x14ac:dyDescent="0.2">
      <c r="A20" s="534"/>
      <c r="B20" s="534"/>
      <c r="C20" s="843" t="s">
        <v>421</v>
      </c>
      <c r="D20" s="559"/>
      <c r="E20" s="559"/>
      <c r="F20" s="559"/>
      <c r="G20" s="559"/>
      <c r="H20" s="559"/>
      <c r="I20" s="846"/>
      <c r="J20" s="559"/>
      <c r="K20" s="559"/>
      <c r="L20" s="559"/>
      <c r="M20" s="559"/>
      <c r="N20" s="559"/>
      <c r="O20" s="846"/>
      <c r="P20" s="559"/>
      <c r="Q20" s="559"/>
      <c r="R20" s="559"/>
      <c r="S20" s="559"/>
      <c r="T20" s="559"/>
      <c r="U20" s="846"/>
      <c r="Y20"/>
      <c r="Z20"/>
      <c r="AA20"/>
    </row>
    <row r="21" spans="1:27" s="528" customFormat="1" ht="15" x14ac:dyDescent="0.2">
      <c r="A21" s="534"/>
      <c r="B21" s="534"/>
      <c r="C21" s="844" t="s">
        <v>162</v>
      </c>
      <c r="D21" s="856"/>
      <c r="E21" s="856"/>
      <c r="F21" s="856"/>
      <c r="G21" s="856"/>
      <c r="H21" s="856"/>
      <c r="I21" s="848">
        <f t="shared" ref="I21:I27" si="5">SUM(D21:H21)</f>
        <v>0</v>
      </c>
      <c r="J21" s="856"/>
      <c r="K21" s="856"/>
      <c r="L21" s="856"/>
      <c r="M21" s="856">
        <f ca="1">('E1'!M106)*1000</f>
        <v>13007.112660774956</v>
      </c>
      <c r="N21" s="856">
        <f ca="1">('E1'!N106)*1000</f>
        <v>13007.112660774956</v>
      </c>
      <c r="O21" s="848">
        <f t="shared" ref="O21:O27" ca="1" si="6">SUM(J21:N21)</f>
        <v>26014.225321549911</v>
      </c>
      <c r="P21" s="856">
        <f ca="1">('E1'!O106)*1000</f>
        <v>13181.178942243649</v>
      </c>
      <c r="Q21" s="856">
        <f ca="1">('E1'!P106)*1000</f>
        <v>13362.952443630433</v>
      </c>
      <c r="R21" s="856">
        <f ca="1">('E1'!Q106)*1000</f>
        <v>13539.97908507047</v>
      </c>
      <c r="S21" s="856">
        <f ca="1">('E1'!R106)*1000</f>
        <v>13708.727654158471</v>
      </c>
      <c r="T21" s="856">
        <f ca="1">('E1'!S106)*1000</f>
        <v>13868.084081276311</v>
      </c>
      <c r="U21" s="848">
        <f t="shared" ref="U21:U27" ca="1" si="7">SUM(P21:T21)</f>
        <v>67660.922206379328</v>
      </c>
      <c r="Y21"/>
      <c r="Z21"/>
      <c r="AA21"/>
    </row>
    <row r="22" spans="1:27" s="528" customFormat="1" ht="15" x14ac:dyDescent="0.2">
      <c r="A22" s="534"/>
      <c r="B22" s="534"/>
      <c r="C22" s="844" t="s">
        <v>422</v>
      </c>
      <c r="D22" s="856"/>
      <c r="E22" s="856"/>
      <c r="F22" s="856"/>
      <c r="G22" s="856"/>
      <c r="H22" s="856"/>
      <c r="I22" s="848">
        <f t="shared" si="5"/>
        <v>0</v>
      </c>
      <c r="J22" s="856"/>
      <c r="K22" s="856"/>
      <c r="L22" s="856"/>
      <c r="M22" s="856">
        <f ca="1">('E1'!M115)*1000</f>
        <v>16696.833017274621</v>
      </c>
      <c r="N22" s="856">
        <f ca="1">('E1'!N115)*1000</f>
        <v>16696.833017274621</v>
      </c>
      <c r="O22" s="848">
        <f t="shared" ca="1" si="6"/>
        <v>33393.666034549242</v>
      </c>
      <c r="P22" s="856">
        <f ca="1">('E1'!O115)*1000</f>
        <v>31119.392542486523</v>
      </c>
      <c r="Q22" s="856">
        <f ca="1">('E1'!P115)*1000</f>
        <v>30642.274951067</v>
      </c>
      <c r="R22" s="856">
        <f ca="1">('E1'!Q115)*1000</f>
        <v>30869.518640640552</v>
      </c>
      <c r="S22" s="856">
        <f ca="1">('E1'!R115)*1000</f>
        <v>31086.136021718761</v>
      </c>
      <c r="T22" s="856">
        <f ca="1">('E1'!S115)*1000</f>
        <v>31290.696997179519</v>
      </c>
      <c r="U22" s="848">
        <f t="shared" ca="1" si="7"/>
        <v>155008.01915309235</v>
      </c>
      <c r="Y22"/>
      <c r="Z22"/>
      <c r="AA22"/>
    </row>
    <row r="23" spans="1:27" s="528" customFormat="1" ht="15" x14ac:dyDescent="0.2">
      <c r="A23" s="534"/>
      <c r="B23" s="534"/>
      <c r="C23" s="844" t="s">
        <v>423</v>
      </c>
      <c r="D23" s="856"/>
      <c r="E23" s="856"/>
      <c r="F23" s="856"/>
      <c r="G23" s="856"/>
      <c r="H23" s="856"/>
      <c r="I23" s="848">
        <f t="shared" si="5"/>
        <v>0</v>
      </c>
      <c r="J23" s="856"/>
      <c r="K23" s="856"/>
      <c r="L23" s="856"/>
      <c r="M23" s="856">
        <f ca="1">('E1'!M124)*1000</f>
        <v>8431.6587514561597</v>
      </c>
      <c r="N23" s="856">
        <f ca="1">('E1'!N124)*1000</f>
        <v>8431.6587514561597</v>
      </c>
      <c r="O23" s="848">
        <f t="shared" ca="1" si="6"/>
        <v>16863.317502912319</v>
      </c>
      <c r="P23" s="856">
        <f ca="1">('E1'!O124)*1000</f>
        <v>8544.4945147616399</v>
      </c>
      <c r="Q23" s="856">
        <f ca="1">('E1'!P124)*1000</f>
        <v>8662.3263636678676</v>
      </c>
      <c r="R23" s="856">
        <f ca="1">('E1'!Q124)*1000</f>
        <v>8777.0811343434561</v>
      </c>
      <c r="S23" s="856">
        <f ca="1">('E1'!R124)*1000</f>
        <v>8886.469773194669</v>
      </c>
      <c r="T23" s="856">
        <f ca="1">('E1'!S124)*1000</f>
        <v>8989.7701018956632</v>
      </c>
      <c r="U23" s="848">
        <f t="shared" ca="1" si="7"/>
        <v>43860.14188786329</v>
      </c>
      <c r="Y23"/>
      <c r="Z23"/>
      <c r="AA23"/>
    </row>
    <row r="24" spans="1:27" s="528" customFormat="1" ht="15" x14ac:dyDescent="0.2">
      <c r="A24" s="534"/>
      <c r="B24" s="534"/>
      <c r="C24" s="844" t="s">
        <v>424</v>
      </c>
      <c r="D24" s="856"/>
      <c r="E24" s="856"/>
      <c r="F24" s="856"/>
      <c r="G24" s="856"/>
      <c r="H24" s="856"/>
      <c r="I24" s="848">
        <f t="shared" si="5"/>
        <v>0</v>
      </c>
      <c r="J24" s="856"/>
      <c r="K24" s="856"/>
      <c r="L24" s="856"/>
      <c r="M24" s="856">
        <f ca="1">('E1'!M133)*1000</f>
        <v>41394.509337935357</v>
      </c>
      <c r="N24" s="856">
        <f ca="1">('E1'!N133)*1000</f>
        <v>41394.509337935357</v>
      </c>
      <c r="O24" s="848">
        <f t="shared" ca="1" si="6"/>
        <v>82789.018675870713</v>
      </c>
      <c r="P24" s="856">
        <f ca="1">('E1'!O133)*1000</f>
        <v>41948.466891897689</v>
      </c>
      <c r="Q24" s="856">
        <f ca="1">('E1'!P133)*1000</f>
        <v>42526.952301902289</v>
      </c>
      <c r="R24" s="856">
        <f ca="1">('E1'!Q133)*1000</f>
        <v>43090.331058838223</v>
      </c>
      <c r="S24" s="856">
        <f ca="1">('E1'!R133)*1000</f>
        <v>43627.365249365503</v>
      </c>
      <c r="T24" s="856">
        <f ca="1">('E1'!S133)*1000</f>
        <v>44134.509400602255</v>
      </c>
      <c r="U24" s="848">
        <f t="shared" ca="1" si="7"/>
        <v>215327.62490260598</v>
      </c>
      <c r="Y24"/>
      <c r="Z24"/>
      <c r="AA24"/>
    </row>
    <row r="25" spans="1:27" s="528" customFormat="1" ht="15" x14ac:dyDescent="0.2">
      <c r="A25" s="534"/>
      <c r="B25" s="534"/>
      <c r="C25" s="844" t="s">
        <v>425</v>
      </c>
      <c r="D25" s="856"/>
      <c r="E25" s="856"/>
      <c r="F25" s="856"/>
      <c r="G25" s="856"/>
      <c r="H25" s="856"/>
      <c r="I25" s="848">
        <f t="shared" si="5"/>
        <v>0</v>
      </c>
      <c r="J25" s="856"/>
      <c r="K25" s="856"/>
      <c r="L25" s="856"/>
      <c r="M25" s="856">
        <f ca="1">('E1'!M142)*1000</f>
        <v>38763.982971523757</v>
      </c>
      <c r="N25" s="856">
        <f ca="1">('E1'!N142)*1000</f>
        <v>38763.982971523757</v>
      </c>
      <c r="O25" s="848">
        <f t="shared" ca="1" si="6"/>
        <v>77527.965943047515</v>
      </c>
      <c r="P25" s="856">
        <f ca="1">('E1'!O142)*1000</f>
        <v>39282.737790271283</v>
      </c>
      <c r="Q25" s="856">
        <f ca="1">('E1'!P142)*1000</f>
        <v>39824.461775924188</v>
      </c>
      <c r="R25" s="856">
        <f ca="1">('E1'!Q142)*1000</f>
        <v>40352.039101750073</v>
      </c>
      <c r="S25" s="856">
        <f ca="1">('E1'!R142)*1000</f>
        <v>40854.945998091716</v>
      </c>
      <c r="T25" s="856">
        <f ca="1">('E1'!S142)*1000</f>
        <v>41329.862298757536</v>
      </c>
      <c r="U25" s="848">
        <f t="shared" ca="1" si="7"/>
        <v>201644.0469647948</v>
      </c>
      <c r="Y25"/>
      <c r="Z25"/>
      <c r="AA25"/>
    </row>
    <row r="26" spans="1:27" s="528" customFormat="1" ht="15" x14ac:dyDescent="0.2">
      <c r="A26" s="534"/>
      <c r="B26" s="534"/>
      <c r="C26" s="844" t="s">
        <v>164</v>
      </c>
      <c r="D26" s="856"/>
      <c r="E26" s="856"/>
      <c r="F26" s="856"/>
      <c r="G26" s="856"/>
      <c r="H26" s="856"/>
      <c r="I26" s="848">
        <f t="shared" si="5"/>
        <v>0</v>
      </c>
      <c r="J26" s="856"/>
      <c r="K26" s="856"/>
      <c r="L26" s="856"/>
      <c r="M26" s="856">
        <f ca="1">('E1'!M151)*1000</f>
        <v>9705.7197337416583</v>
      </c>
      <c r="N26" s="856">
        <f ca="1">('E1'!N151)*1000</f>
        <v>9705.7197337416583</v>
      </c>
      <c r="O26" s="848">
        <f t="shared" ca="1" si="6"/>
        <v>19411.439467483317</v>
      </c>
      <c r="P26" s="856">
        <f ca="1">('E1'!O151)*1000</f>
        <v>5857.9087816613364</v>
      </c>
      <c r="Q26" s="856">
        <f ca="1">('E1'!P151)*1000</f>
        <v>5993.5455448302573</v>
      </c>
      <c r="R26" s="856">
        <f ca="1">('E1'!Q151)*1000</f>
        <v>6125.6402696191044</v>
      </c>
      <c r="S26" s="856">
        <f ca="1">('E1'!R151)*1000</f>
        <v>6251.5580162975966</v>
      </c>
      <c r="T26" s="856">
        <f ca="1">('E1'!S151)*1000</f>
        <v>6370.4674821962362</v>
      </c>
      <c r="U26" s="848">
        <f t="shared" ca="1" si="7"/>
        <v>30599.120094604532</v>
      </c>
      <c r="Y26"/>
      <c r="Z26"/>
      <c r="AA26"/>
    </row>
    <row r="27" spans="1:27" s="528" customFormat="1" ht="15" x14ac:dyDescent="0.2">
      <c r="A27" s="534"/>
      <c r="B27" s="534"/>
      <c r="C27" s="844" t="s">
        <v>426</v>
      </c>
      <c r="D27" s="856"/>
      <c r="E27" s="856"/>
      <c r="F27" s="856"/>
      <c r="G27" s="856"/>
      <c r="H27" s="856"/>
      <c r="I27" s="848">
        <f t="shared" si="5"/>
        <v>0</v>
      </c>
      <c r="J27" s="856"/>
      <c r="K27" s="856"/>
      <c r="L27" s="856"/>
      <c r="M27" s="856">
        <f ca="1">('E1'!M160)*1000</f>
        <v>2058.864682899004</v>
      </c>
      <c r="N27" s="856">
        <f ca="1">('E1'!N160)*1000</f>
        <v>2058.864682899004</v>
      </c>
      <c r="O27" s="848">
        <f t="shared" ca="1" si="6"/>
        <v>4117.7293657980081</v>
      </c>
      <c r="P27" s="856">
        <f ca="1">('E1'!O160)*1000</f>
        <v>2086.417217327356</v>
      </c>
      <c r="Q27" s="856">
        <f ca="1">('E1'!P160)*1000</f>
        <v>2115.1897091210762</v>
      </c>
      <c r="R27" s="856">
        <f ca="1">('E1'!Q160)*1000</f>
        <v>2143.2108318328251</v>
      </c>
      <c r="S27" s="856">
        <f ca="1">('E1'!R160)*1000</f>
        <v>2169.9216383158623</v>
      </c>
      <c r="T27" s="856">
        <f ca="1">('E1'!S160)*1000</f>
        <v>2195.145785160943</v>
      </c>
      <c r="U27" s="848">
        <f t="shared" ca="1" si="7"/>
        <v>10709.885181758062</v>
      </c>
      <c r="Y27"/>
      <c r="Z27"/>
      <c r="AA27"/>
    </row>
    <row r="28" spans="1:27" s="528" customFormat="1" ht="15" x14ac:dyDescent="0.2">
      <c r="A28" s="534"/>
      <c r="B28" s="534"/>
      <c r="C28" s="845" t="s">
        <v>420</v>
      </c>
      <c r="D28" s="846">
        <f t="shared" ref="D28:U28" si="8">SUM(D21:D27)</f>
        <v>0</v>
      </c>
      <c r="E28" s="846">
        <f t="shared" si="8"/>
        <v>0</v>
      </c>
      <c r="F28" s="846">
        <f t="shared" si="8"/>
        <v>0</v>
      </c>
      <c r="G28" s="846">
        <f t="shared" si="8"/>
        <v>0</v>
      </c>
      <c r="H28" s="846">
        <f t="shared" si="8"/>
        <v>0</v>
      </c>
      <c r="I28" s="846">
        <f t="shared" si="8"/>
        <v>0</v>
      </c>
      <c r="J28" s="846">
        <f t="shared" si="8"/>
        <v>0</v>
      </c>
      <c r="K28" s="846">
        <f t="shared" si="8"/>
        <v>0</v>
      </c>
      <c r="L28" s="846">
        <f t="shared" si="8"/>
        <v>0</v>
      </c>
      <c r="M28" s="846">
        <f t="shared" ca="1" si="8"/>
        <v>130058.68115560552</v>
      </c>
      <c r="N28" s="846">
        <f t="shared" ca="1" si="8"/>
        <v>130058.68115560552</v>
      </c>
      <c r="O28" s="846">
        <f ca="1">SUM(O21:O27)</f>
        <v>260117.36231121104</v>
      </c>
      <c r="P28" s="846">
        <f t="shared" ca="1" si="8"/>
        <v>142020.5966806495</v>
      </c>
      <c r="Q28" s="846">
        <f t="shared" ca="1" si="8"/>
        <v>143127.70309014313</v>
      </c>
      <c r="R28" s="846">
        <f t="shared" ca="1" si="8"/>
        <v>144897.80012209469</v>
      </c>
      <c r="S28" s="846">
        <f t="shared" ca="1" si="8"/>
        <v>146585.12435114259</v>
      </c>
      <c r="T28" s="846">
        <f t="shared" ca="1" si="8"/>
        <v>148178.53614706846</v>
      </c>
      <c r="U28" s="846">
        <f t="shared" ca="1" si="8"/>
        <v>724809.76039109845</v>
      </c>
      <c r="Y28"/>
      <c r="Z28"/>
      <c r="AA28"/>
    </row>
    <row r="29" spans="1:27" s="528" customFormat="1" ht="15" x14ac:dyDescent="0.2">
      <c r="A29" s="534"/>
      <c r="B29" s="534"/>
      <c r="C29" s="843" t="s">
        <v>427</v>
      </c>
      <c r="D29" s="559"/>
      <c r="E29" s="559"/>
      <c r="F29" s="559"/>
      <c r="G29" s="559"/>
      <c r="H29" s="559"/>
      <c r="I29" s="849"/>
      <c r="J29" s="559"/>
      <c r="K29" s="559"/>
      <c r="L29" s="559"/>
      <c r="M29" s="559"/>
      <c r="N29" s="559"/>
      <c r="O29" s="849"/>
      <c r="P29" s="559"/>
      <c r="Q29" s="559"/>
      <c r="R29" s="559"/>
      <c r="S29" s="559"/>
      <c r="T29" s="559"/>
      <c r="U29" s="849"/>
      <c r="Y29"/>
      <c r="Z29"/>
      <c r="AA29"/>
    </row>
    <row r="30" spans="1:27" s="528" customFormat="1" ht="15" x14ac:dyDescent="0.2">
      <c r="A30" s="534"/>
      <c r="B30" s="534"/>
      <c r="C30" s="844" t="s">
        <v>428</v>
      </c>
      <c r="D30" s="856"/>
      <c r="E30" s="856"/>
      <c r="F30" s="856"/>
      <c r="G30" s="856"/>
      <c r="H30" s="856"/>
      <c r="I30" s="848">
        <f>SUM(D30:H30)</f>
        <v>0</v>
      </c>
      <c r="J30" s="856"/>
      <c r="K30" s="856"/>
      <c r="L30" s="856"/>
      <c r="M30" s="856">
        <f ca="1">'E1'!M169*1000</f>
        <v>3851.2458209833103</v>
      </c>
      <c r="N30" s="856">
        <f ca="1">'E1'!N169*1000</f>
        <v>3851.2458209833103</v>
      </c>
      <c r="O30" s="848">
        <f t="shared" ref="O30:O32" ca="1" si="9">SUM(J30:N30)</f>
        <v>7702.4916419666206</v>
      </c>
      <c r="P30" s="856">
        <f ca="1">'E1'!O169*1000</f>
        <v>3902.7847025601591</v>
      </c>
      <c r="Q30" s="856">
        <f ca="1">'E1'!P169*1000</f>
        <v>3956.6055970075849</v>
      </c>
      <c r="R30" s="856">
        <f ca="1">'E1'!Q169*1000</f>
        <v>4009.0210047025348</v>
      </c>
      <c r="S30" s="856">
        <f ca="1">'E1'!R169*1000</f>
        <v>4058.9853771536878</v>
      </c>
      <c r="T30" s="856">
        <f ca="1">'E1'!S169*1000</f>
        <v>4106.1688520716216</v>
      </c>
      <c r="U30" s="848">
        <f ca="1">SUM(P30:T30)</f>
        <v>20033.565533495588</v>
      </c>
      <c r="Y30"/>
      <c r="Z30"/>
      <c r="AA30"/>
    </row>
    <row r="31" spans="1:27" s="556" customFormat="1" ht="15" customHeight="1" x14ac:dyDescent="0.2">
      <c r="A31" s="534"/>
      <c r="B31" s="534"/>
      <c r="C31" s="844" t="s">
        <v>639</v>
      </c>
      <c r="D31" s="856"/>
      <c r="E31" s="856"/>
      <c r="F31" s="856"/>
      <c r="G31" s="856"/>
      <c r="H31" s="856"/>
      <c r="I31" s="848">
        <f>SUM(D31:H31)</f>
        <v>0</v>
      </c>
      <c r="J31" s="856"/>
      <c r="K31" s="856"/>
      <c r="L31" s="856"/>
      <c r="M31" s="856">
        <f ca="1">'E1'!M178*1000</f>
        <v>16446.432559024379</v>
      </c>
      <c r="N31" s="856">
        <f ca="1">'E1'!N178*1000</f>
        <v>16446.432559024379</v>
      </c>
      <c r="O31" s="848">
        <f t="shared" ca="1" si="9"/>
        <v>32892.865118048758</v>
      </c>
      <c r="P31" s="856">
        <f ca="1">'E1'!O178*1000</f>
        <v>16666.525167863554</v>
      </c>
      <c r="Q31" s="856">
        <f ca="1">'E1'!P178*1000</f>
        <v>16896.362927368078</v>
      </c>
      <c r="R31" s="856">
        <f ca="1">'E1'!Q178*1000</f>
        <v>17120.19866982106</v>
      </c>
      <c r="S31" s="856">
        <f ca="1">'E1'!R178*1000</f>
        <v>17333.567465288412</v>
      </c>
      <c r="T31" s="856">
        <f ca="1">'E1'!S178*1000</f>
        <v>17535.060663647819</v>
      </c>
      <c r="U31" s="848">
        <f ca="1">SUM(P31:T31)</f>
        <v>85551.71489398893</v>
      </c>
      <c r="Y31" s="894"/>
      <c r="Z31" s="894"/>
      <c r="AA31" s="894"/>
    </row>
    <row r="32" spans="1:27" s="528" customFormat="1" ht="15" x14ac:dyDescent="0.2">
      <c r="A32" s="534"/>
      <c r="B32" s="534"/>
      <c r="C32" s="844" t="s">
        <v>648</v>
      </c>
      <c r="D32" s="856"/>
      <c r="E32" s="856"/>
      <c r="F32" s="856"/>
      <c r="G32" s="856"/>
      <c r="H32" s="856"/>
      <c r="I32" s="848">
        <f>SUM(D32:H32)</f>
        <v>0</v>
      </c>
      <c r="J32" s="856"/>
      <c r="K32" s="856"/>
      <c r="L32" s="856"/>
      <c r="M32" s="856">
        <f ca="1">'E1'!M562*1000</f>
        <v>10178.033201105918</v>
      </c>
      <c r="N32" s="856">
        <f ca="1">'E1'!N562*1000</f>
        <v>10178.033201105918</v>
      </c>
      <c r="O32" s="848">
        <f t="shared" ca="1" si="9"/>
        <v>20356.066402211836</v>
      </c>
      <c r="P32" s="856">
        <f ca="1">'E1'!O562*1000</f>
        <v>10314.239632016917</v>
      </c>
      <c r="Q32" s="856">
        <f ca="1">'E1'!P562*1000</f>
        <v>10456.476943282407</v>
      </c>
      <c r="R32" s="856">
        <f ca="1">'E1'!Q562*1000</f>
        <v>10594.999848484154</v>
      </c>
      <c r="S32" s="856">
        <f ca="1">'E1'!R562*1000</f>
        <v>10727.045182726264</v>
      </c>
      <c r="T32" s="856">
        <f ca="1">'E1'!S562*1000</f>
        <v>10851.74118931243</v>
      </c>
      <c r="U32" s="848">
        <f ca="1">SUM(P32:T32)</f>
        <v>52944.502795822176</v>
      </c>
      <c r="Y32"/>
      <c r="Z32"/>
      <c r="AA32"/>
    </row>
    <row r="33" spans="1:27" s="528" customFormat="1" ht="15" x14ac:dyDescent="0.2">
      <c r="A33" s="534"/>
      <c r="B33" s="534"/>
      <c r="C33" s="845" t="s">
        <v>420</v>
      </c>
      <c r="D33" s="846">
        <f t="shared" ref="D33:U33" si="10">SUM(D30:D32)</f>
        <v>0</v>
      </c>
      <c r="E33" s="846">
        <f t="shared" si="10"/>
        <v>0</v>
      </c>
      <c r="F33" s="846">
        <f t="shared" si="10"/>
        <v>0</v>
      </c>
      <c r="G33" s="846">
        <f t="shared" si="10"/>
        <v>0</v>
      </c>
      <c r="H33" s="846">
        <f t="shared" si="10"/>
        <v>0</v>
      </c>
      <c r="I33" s="846">
        <f t="shared" si="10"/>
        <v>0</v>
      </c>
      <c r="J33" s="846">
        <f t="shared" si="10"/>
        <v>0</v>
      </c>
      <c r="K33" s="846">
        <f t="shared" si="10"/>
        <v>0</v>
      </c>
      <c r="L33" s="846">
        <f t="shared" si="10"/>
        <v>0</v>
      </c>
      <c r="M33" s="846">
        <f t="shared" ca="1" si="10"/>
        <v>30475.711581113606</v>
      </c>
      <c r="N33" s="846">
        <f t="shared" ca="1" si="10"/>
        <v>30475.711581113606</v>
      </c>
      <c r="O33" s="846">
        <f ca="1">SUM(O30:O32)</f>
        <v>60951.423162227213</v>
      </c>
      <c r="P33" s="846">
        <f t="shared" ca="1" si="10"/>
        <v>30883.54950244063</v>
      </c>
      <c r="Q33" s="846">
        <f t="shared" ca="1" si="10"/>
        <v>31309.445467658068</v>
      </c>
      <c r="R33" s="846">
        <f t="shared" ca="1" si="10"/>
        <v>31724.219523007749</v>
      </c>
      <c r="S33" s="846">
        <f t="shared" ca="1" si="10"/>
        <v>32119.598025168365</v>
      </c>
      <c r="T33" s="846">
        <f t="shared" ca="1" si="10"/>
        <v>32492.970705031868</v>
      </c>
      <c r="U33" s="846">
        <f t="shared" ca="1" si="10"/>
        <v>158529.7832233067</v>
      </c>
      <c r="Y33"/>
      <c r="Z33"/>
      <c r="AA33"/>
    </row>
    <row r="34" spans="1:27" s="528" customFormat="1" ht="15" x14ac:dyDescent="0.2">
      <c r="A34" s="534"/>
      <c r="B34" s="534"/>
      <c r="C34" s="843" t="s">
        <v>396</v>
      </c>
      <c r="D34" s="559"/>
      <c r="E34" s="559"/>
      <c r="F34" s="559"/>
      <c r="G34" s="559"/>
      <c r="H34" s="559"/>
      <c r="I34" s="849"/>
      <c r="J34" s="559"/>
      <c r="K34" s="559"/>
      <c r="L34" s="559"/>
      <c r="M34" s="559"/>
      <c r="N34" s="559"/>
      <c r="O34" s="849"/>
      <c r="P34" s="559"/>
      <c r="Q34" s="559"/>
      <c r="R34" s="559"/>
      <c r="S34" s="559"/>
      <c r="T34" s="559"/>
      <c r="U34" s="849"/>
      <c r="Y34"/>
      <c r="Z34"/>
      <c r="AA34"/>
    </row>
    <row r="35" spans="1:27" s="528" customFormat="1" ht="15" x14ac:dyDescent="0.2">
      <c r="A35" s="534"/>
      <c r="B35" s="534"/>
      <c r="C35" s="844" t="s">
        <v>176</v>
      </c>
      <c r="D35" s="856"/>
      <c r="E35" s="856"/>
      <c r="F35" s="856"/>
      <c r="G35" s="856"/>
      <c r="H35" s="856"/>
      <c r="I35" s="848">
        <f t="shared" ref="I35:I40" si="11">SUM(D35:H35)</f>
        <v>0</v>
      </c>
      <c r="J35" s="856"/>
      <c r="K35" s="856"/>
      <c r="L35" s="856"/>
      <c r="M35" s="856">
        <f ca="1">('E1'!M239)*1000</f>
        <v>2755.5867883729529</v>
      </c>
      <c r="N35" s="856">
        <f ca="1">('E1'!N239)*1000</f>
        <v>2755.5867883729529</v>
      </c>
      <c r="O35" s="848">
        <f t="shared" ref="O35:O40" ca="1" si="12">SUM(J35:N35)</f>
        <v>5511.1735767459058</v>
      </c>
      <c r="P35" s="856">
        <f ca="1">('E1'!O239)*1000</f>
        <v>2792.4631311882813</v>
      </c>
      <c r="Q35" s="856">
        <f ca="1">('E1'!P239)*1000</f>
        <v>2830.9722663023508</v>
      </c>
      <c r="R35" s="856">
        <f ca="1">('E1'!Q239)*1000</f>
        <v>2868.4757681989158</v>
      </c>
      <c r="S35" s="856">
        <f ca="1">('E1'!R239)*1000</f>
        <v>2904.2255413932403</v>
      </c>
      <c r="T35" s="856">
        <f ca="1">('E1'!S239)*1000</f>
        <v>2937.9855676696698</v>
      </c>
      <c r="U35" s="848">
        <f t="shared" ref="U35:U40" ca="1" si="13">SUM(P35:T35)</f>
        <v>14334.122274752457</v>
      </c>
      <c r="Y35"/>
      <c r="Z35"/>
      <c r="AA35"/>
    </row>
    <row r="36" spans="1:27" s="528" customFormat="1" ht="15" x14ac:dyDescent="0.2">
      <c r="A36" s="534"/>
      <c r="B36" s="534"/>
      <c r="C36" s="844" t="s">
        <v>574</v>
      </c>
      <c r="D36" s="856"/>
      <c r="E36" s="856"/>
      <c r="F36" s="856"/>
      <c r="G36" s="856"/>
      <c r="H36" s="856"/>
      <c r="I36" s="848">
        <f t="shared" si="11"/>
        <v>0</v>
      </c>
      <c r="J36" s="856"/>
      <c r="K36" s="856"/>
      <c r="L36" s="856"/>
      <c r="M36" s="856">
        <f ca="1">('E1'!M302)*1000</f>
        <v>12268.214107588366</v>
      </c>
      <c r="N36" s="856">
        <f ca="1">('E1'!N302)*1000</f>
        <v>12268.214107588366</v>
      </c>
      <c r="O36" s="848">
        <f t="shared" ca="1" si="12"/>
        <v>24536.428215176733</v>
      </c>
      <c r="P36" s="856">
        <f ca="1">('E1'!O302)*1000</f>
        <v>12427.137482314884</v>
      </c>
      <c r="Q36" s="856">
        <f ca="1">('E1'!P302)*1000</f>
        <v>12591.275123339417</v>
      </c>
      <c r="R36" s="856">
        <f ca="1">('E1'!Q302)*1000</f>
        <v>12749.810473454381</v>
      </c>
      <c r="S36" s="856">
        <f ca="1">('E1'!R302)*1000</f>
        <v>12901.222698090263</v>
      </c>
      <c r="T36" s="856">
        <f ca="1">('E1'!S302)*1000</f>
        <v>13044.541369201721</v>
      </c>
      <c r="U36" s="848">
        <f t="shared" ca="1" si="13"/>
        <v>63713.987146400672</v>
      </c>
      <c r="Y36"/>
      <c r="Z36"/>
      <c r="AA36"/>
    </row>
    <row r="37" spans="1:27" s="528" customFormat="1" ht="15" x14ac:dyDescent="0.2">
      <c r="A37" s="534"/>
      <c r="B37" s="534"/>
      <c r="C37" s="844" t="s">
        <v>93</v>
      </c>
      <c r="D37" s="856"/>
      <c r="E37" s="856"/>
      <c r="F37" s="856"/>
      <c r="G37" s="856"/>
      <c r="H37" s="856"/>
      <c r="I37" s="848">
        <f t="shared" si="11"/>
        <v>0</v>
      </c>
      <c r="J37" s="856"/>
      <c r="K37" s="856"/>
      <c r="L37" s="856"/>
      <c r="M37" s="856">
        <f ca="1">('E1'!M376)*1000</f>
        <v>11554.138225791483</v>
      </c>
      <c r="N37" s="856">
        <f ca="1">('E1'!N376)*1000</f>
        <v>11554.138225791483</v>
      </c>
      <c r="O37" s="848">
        <f t="shared" ca="1" si="12"/>
        <v>23108.276451582966</v>
      </c>
      <c r="P37" s="856">
        <f ca="1">('E1'!O376)*1000</f>
        <v>11708.760233687506</v>
      </c>
      <c r="Q37" s="856">
        <f ca="1">('E1'!P376)*1000</f>
        <v>11870.228517662825</v>
      </c>
      <c r="R37" s="856">
        <f ca="1">('E1'!Q376)*1000</f>
        <v>12027.480195124963</v>
      </c>
      <c r="S37" s="856">
        <f ca="1">('E1'!R376)*1000</f>
        <v>12177.378511799578</v>
      </c>
      <c r="T37" s="856">
        <f ca="1">('E1'!S376)*1000</f>
        <v>12318.933846492751</v>
      </c>
      <c r="U37" s="848">
        <f t="shared" ca="1" si="13"/>
        <v>60102.781304767625</v>
      </c>
      <c r="Y37"/>
      <c r="Z37"/>
      <c r="AA37"/>
    </row>
    <row r="38" spans="1:27" s="528" customFormat="1" ht="15" x14ac:dyDescent="0.2">
      <c r="A38" s="534"/>
      <c r="B38" s="534"/>
      <c r="C38" s="844" t="s">
        <v>186</v>
      </c>
      <c r="D38" s="856"/>
      <c r="E38" s="856"/>
      <c r="F38" s="856"/>
      <c r="G38" s="856"/>
      <c r="H38" s="856"/>
      <c r="I38" s="848">
        <f t="shared" si="11"/>
        <v>0</v>
      </c>
      <c r="J38" s="856"/>
      <c r="K38" s="856"/>
      <c r="L38" s="856"/>
      <c r="M38" s="856">
        <f ca="1">('E1'!M387)*1000</f>
        <v>23094.24069886938</v>
      </c>
      <c r="N38" s="856">
        <f ca="1">('E1'!N387)*1000</f>
        <v>23094.24069886938</v>
      </c>
      <c r="O38" s="848">
        <f t="shared" ca="1" si="12"/>
        <v>46188.48139773876</v>
      </c>
      <c r="P38" s="856">
        <f ca="1">('E1'!O387)*1000</f>
        <v>27527.552917655263</v>
      </c>
      <c r="Q38" s="856">
        <f ca="1">('E1'!P387)*1000</f>
        <v>28083.323271950736</v>
      </c>
      <c r="R38" s="856">
        <f ca="1">('E1'!Q387)*1000</f>
        <v>28857.602901363025</v>
      </c>
      <c r="S38" s="856">
        <f ca="1">('E1'!R387)*1000</f>
        <v>29207.418336844043</v>
      </c>
      <c r="T38" s="856">
        <f ca="1">('E1'!S387)*1000</f>
        <v>29548.643075680437</v>
      </c>
      <c r="U38" s="848">
        <f t="shared" ca="1" si="13"/>
        <v>143224.54050349351</v>
      </c>
      <c r="Y38"/>
      <c r="Z38"/>
      <c r="AA38"/>
    </row>
    <row r="39" spans="1:27" s="528" customFormat="1" ht="15" x14ac:dyDescent="0.2">
      <c r="A39" s="534"/>
      <c r="B39" s="534"/>
      <c r="C39" s="844" t="s">
        <v>637</v>
      </c>
      <c r="D39" s="856"/>
      <c r="E39" s="856"/>
      <c r="F39" s="856"/>
      <c r="G39" s="856"/>
      <c r="H39" s="856"/>
      <c r="I39" s="848">
        <f t="shared" si="11"/>
        <v>0</v>
      </c>
      <c r="J39" s="856"/>
      <c r="K39" s="856"/>
      <c r="L39" s="856"/>
      <c r="M39" s="856">
        <f ca="1">(SUM('E1'!M424))*1000</f>
        <v>7322.4098763715692</v>
      </c>
      <c r="N39" s="856">
        <f ca="1">(SUM('E1'!N424))*1000</f>
        <v>7322.4098763715692</v>
      </c>
      <c r="O39" s="848">
        <f t="shared" ca="1" si="12"/>
        <v>14644.819752743138</v>
      </c>
      <c r="P39" s="856">
        <f ca="1">(SUM('E1'!O424))*1000</f>
        <v>7420.4012363152215</v>
      </c>
      <c r="Q39" s="856">
        <f ca="1">(SUM('E1'!P424))*1000</f>
        <v>7522.7314087777941</v>
      </c>
      <c r="R39" s="856">
        <f ca="1">(SUM('E1'!Q424))*1000</f>
        <v>7622.38931606805</v>
      </c>
      <c r="S39" s="856">
        <f ca="1">(SUM('E1'!R424))*1000</f>
        <v>7717.3870470125839</v>
      </c>
      <c r="T39" s="856">
        <f ca="1">(SUM('E1'!S424))*1000</f>
        <v>7807.0974313402176</v>
      </c>
      <c r="U39" s="848">
        <f t="shared" ca="1" si="13"/>
        <v>38090.006439513869</v>
      </c>
      <c r="Y39"/>
      <c r="Z39"/>
      <c r="AA39"/>
    </row>
    <row r="40" spans="1:27" s="528" customFormat="1" ht="15" x14ac:dyDescent="0.2">
      <c r="A40" s="534"/>
      <c r="B40" s="534"/>
      <c r="C40" s="844" t="s">
        <v>596</v>
      </c>
      <c r="D40" s="856"/>
      <c r="E40" s="856"/>
      <c r="F40" s="856"/>
      <c r="G40" s="856"/>
      <c r="H40" s="856"/>
      <c r="I40" s="848">
        <f t="shared" si="11"/>
        <v>0</v>
      </c>
      <c r="J40" s="856"/>
      <c r="K40" s="856"/>
      <c r="L40" s="856"/>
      <c r="M40" s="856">
        <f ca="1">'E1'!M516*1000</f>
        <v>14858.663216890833</v>
      </c>
      <c r="N40" s="856">
        <f ca="1">'E1'!N516*1000</f>
        <v>14858.663216890833</v>
      </c>
      <c r="O40" s="848">
        <f t="shared" ca="1" si="12"/>
        <v>29717.326433781665</v>
      </c>
      <c r="P40" s="856">
        <f ca="1">'E1'!O516*1000</f>
        <v>15057.507673859325</v>
      </c>
      <c r="Q40" s="856">
        <f ca="1">'E1'!P516*1000</f>
        <v>15265.156466431585</v>
      </c>
      <c r="R40" s="856">
        <f ca="1">'E1'!Q516*1000</f>
        <v>15467.382687897869</v>
      </c>
      <c r="S40" s="856">
        <f ca="1">'E1'!R516*1000</f>
        <v>15660.152461006102</v>
      </c>
      <c r="T40" s="856">
        <f ca="1">'E1'!S516*1000</f>
        <v>15842.193129349936</v>
      </c>
      <c r="U40" s="848">
        <f t="shared" ca="1" si="13"/>
        <v>77292.392418544812</v>
      </c>
      <c r="Y40"/>
      <c r="Z40"/>
      <c r="AA40"/>
    </row>
    <row r="41" spans="1:27" s="528" customFormat="1" ht="15" x14ac:dyDescent="0.2">
      <c r="A41" s="534"/>
      <c r="B41" s="534"/>
      <c r="C41" s="845" t="s">
        <v>420</v>
      </c>
      <c r="D41" s="846">
        <f t="shared" ref="D41:U41" si="14">SUM(D35:D40)</f>
        <v>0</v>
      </c>
      <c r="E41" s="846">
        <f t="shared" si="14"/>
        <v>0</v>
      </c>
      <c r="F41" s="846">
        <f t="shared" si="14"/>
        <v>0</v>
      </c>
      <c r="G41" s="846">
        <f t="shared" si="14"/>
        <v>0</v>
      </c>
      <c r="H41" s="846">
        <f t="shared" si="14"/>
        <v>0</v>
      </c>
      <c r="I41" s="846">
        <f t="shared" si="14"/>
        <v>0</v>
      </c>
      <c r="J41" s="846">
        <f t="shared" si="14"/>
        <v>0</v>
      </c>
      <c r="K41" s="846">
        <f t="shared" si="14"/>
        <v>0</v>
      </c>
      <c r="L41" s="846">
        <f t="shared" si="14"/>
        <v>0</v>
      </c>
      <c r="M41" s="846">
        <f t="shared" ca="1" si="14"/>
        <v>71853.252913884586</v>
      </c>
      <c r="N41" s="846">
        <f t="shared" ca="1" si="14"/>
        <v>71853.252913884586</v>
      </c>
      <c r="O41" s="846">
        <f ca="1">SUM(O35:O40)</f>
        <v>143706.50582776917</v>
      </c>
      <c r="P41" s="846">
        <f t="shared" ca="1" si="14"/>
        <v>76933.822675020478</v>
      </c>
      <c r="Q41" s="846">
        <f t="shared" ca="1" si="14"/>
        <v>78163.68705446471</v>
      </c>
      <c r="R41" s="846">
        <f t="shared" ca="1" si="14"/>
        <v>79593.141342107207</v>
      </c>
      <c r="S41" s="846">
        <f t="shared" ca="1" si="14"/>
        <v>80567.784596145808</v>
      </c>
      <c r="T41" s="846">
        <f t="shared" ca="1" si="14"/>
        <v>81499.39441973473</v>
      </c>
      <c r="U41" s="846">
        <f t="shared" ca="1" si="14"/>
        <v>396757.83008747298</v>
      </c>
      <c r="Y41"/>
      <c r="Z41"/>
      <c r="AA41"/>
    </row>
    <row r="42" spans="1:27" s="528" customFormat="1" ht="15" x14ac:dyDescent="0.2">
      <c r="A42" s="534"/>
      <c r="B42" s="534"/>
      <c r="C42" s="843" t="s">
        <v>429</v>
      </c>
      <c r="D42" s="560"/>
      <c r="E42" s="560"/>
      <c r="F42" s="560"/>
      <c r="G42" s="560"/>
      <c r="H42" s="560"/>
      <c r="I42" s="846"/>
      <c r="J42" s="560"/>
      <c r="K42" s="560"/>
      <c r="L42" s="560"/>
      <c r="M42" s="560"/>
      <c r="N42" s="560"/>
      <c r="O42" s="846"/>
      <c r="P42" s="560"/>
      <c r="Q42" s="560"/>
      <c r="R42" s="560"/>
      <c r="S42" s="560"/>
      <c r="T42" s="560"/>
      <c r="U42" s="846"/>
      <c r="Y42"/>
      <c r="Z42"/>
      <c r="AA42"/>
    </row>
    <row r="43" spans="1:27" s="528" customFormat="1" ht="15" x14ac:dyDescent="0.2">
      <c r="A43" s="534"/>
      <c r="B43" s="534"/>
      <c r="C43" s="844" t="s">
        <v>96</v>
      </c>
      <c r="D43" s="856"/>
      <c r="E43" s="856"/>
      <c r="F43" s="856"/>
      <c r="G43" s="856"/>
      <c r="H43" s="856"/>
      <c r="I43" s="848">
        <f>SUM(D43:H43)</f>
        <v>0</v>
      </c>
      <c r="J43" s="856"/>
      <c r="K43" s="856"/>
      <c r="L43" s="856"/>
      <c r="M43" s="856">
        <f ca="1">('E1'!M571)*1000</f>
        <v>8000.9861332393921</v>
      </c>
      <c r="N43" s="856">
        <f ca="1">('E1'!N571)*1000</f>
        <v>8000.9861332393921</v>
      </c>
      <c r="O43" s="848">
        <f t="shared" ref="O43:O46" ca="1" si="15">SUM(J43:N43)</f>
        <v>16001.972266478784</v>
      </c>
      <c r="P43" s="856">
        <f ca="1">('E1'!O571)*1000</f>
        <v>8108.0584667093308</v>
      </c>
      <c r="Q43" s="856">
        <f ca="1">('E1'!P571)*1000</f>
        <v>8219.871695510823</v>
      </c>
      <c r="R43" s="856">
        <f ca="1">('E1'!Q571)*1000</f>
        <v>8328.7650172121903</v>
      </c>
      <c r="S43" s="856">
        <f ca="1">('E1'!R571)*1000</f>
        <v>8432.5662985948511</v>
      </c>
      <c r="T43" s="856">
        <f ca="1">('E1'!S571)*1000</f>
        <v>8530.5902487876883</v>
      </c>
      <c r="U43" s="848">
        <f ca="1">SUM(P43:T43)</f>
        <v>41619.851726814886</v>
      </c>
      <c r="Y43"/>
      <c r="Z43"/>
      <c r="AA43"/>
    </row>
    <row r="44" spans="1:27" s="528" customFormat="1" ht="15" x14ac:dyDescent="0.2">
      <c r="A44" s="534"/>
      <c r="B44" s="534"/>
      <c r="C44" s="844" t="s">
        <v>595</v>
      </c>
      <c r="D44" s="856"/>
      <c r="E44" s="856"/>
      <c r="F44" s="856"/>
      <c r="G44" s="856"/>
      <c r="H44" s="856"/>
      <c r="I44" s="848">
        <f>SUM(D44:H44)</f>
        <v>0</v>
      </c>
      <c r="J44" s="856"/>
      <c r="K44" s="856"/>
      <c r="L44" s="856"/>
      <c r="M44" s="856">
        <f ca="1">('E1'!M579)*1000</f>
        <v>532.1373411242364</v>
      </c>
      <c r="N44" s="856">
        <f ca="1">('E1'!N579)*1000</f>
        <v>532.1373411242364</v>
      </c>
      <c r="O44" s="848">
        <f t="shared" ca="1" si="15"/>
        <v>1064.2746822484728</v>
      </c>
      <c r="P44" s="856">
        <f ca="1">('E1'!O579)*1000</f>
        <v>539.25861166412085</v>
      </c>
      <c r="Q44" s="856">
        <f ca="1">('E1'!P579)*1000</f>
        <v>546.69519426607701</v>
      </c>
      <c r="R44" s="856">
        <f ca="1">('E1'!Q579)*1000</f>
        <v>553.93757685634546</v>
      </c>
      <c r="S44" s="856">
        <f ca="1">('E1'!R579)*1000</f>
        <v>560.84129309337072</v>
      </c>
      <c r="T44" s="856">
        <f ca="1">('E1'!S579)*1000</f>
        <v>567.36076498764226</v>
      </c>
      <c r="U44" s="848">
        <f ca="1">SUM(P44:T44)</f>
        <v>2768.0934408675562</v>
      </c>
      <c r="Y44"/>
      <c r="Z44"/>
      <c r="AA44"/>
    </row>
    <row r="45" spans="1:27" s="528" customFormat="1" ht="15" x14ac:dyDescent="0.2">
      <c r="A45" s="534"/>
      <c r="B45" s="534"/>
      <c r="C45" s="844" t="s">
        <v>327</v>
      </c>
      <c r="D45" s="856"/>
      <c r="E45" s="856"/>
      <c r="F45" s="856"/>
      <c r="G45" s="856"/>
      <c r="H45" s="856"/>
      <c r="I45" s="848"/>
      <c r="J45" s="856"/>
      <c r="K45" s="856"/>
      <c r="L45" s="856"/>
      <c r="M45" s="856">
        <f ca="1">('E1'!M588)*1000</f>
        <v>-3170.67274611523</v>
      </c>
      <c r="N45" s="856">
        <f ca="1">('E1'!N588)*1000</f>
        <v>-3170.67274611523</v>
      </c>
      <c r="O45" s="848">
        <f t="shared" ca="1" si="15"/>
        <v>-6341.34549223046</v>
      </c>
      <c r="P45" s="856">
        <f ca="1">('E1'!O588)*1000</f>
        <v>-3213.1039319643983</v>
      </c>
      <c r="Q45" s="856">
        <f ca="1">('E1'!P588)*1000</f>
        <v>-3257.4138646792176</v>
      </c>
      <c r="R45" s="856">
        <f ca="1">('E1'!Q588)*1000</f>
        <v>-3300.566681294923</v>
      </c>
      <c r="S45" s="856">
        <f ca="1">('E1'!R588)*1000</f>
        <v>-3341.7015974678861</v>
      </c>
      <c r="T45" s="856">
        <f ca="1">('E1'!S588)*1000</f>
        <v>-3380.5470425376857</v>
      </c>
      <c r="U45" s="848">
        <f ca="1">SUM(P45:T45)</f>
        <v>-16493.333117944108</v>
      </c>
      <c r="Y45"/>
      <c r="Z45"/>
      <c r="AA45"/>
    </row>
    <row r="46" spans="1:27" s="528" customFormat="1" ht="15" x14ac:dyDescent="0.2">
      <c r="A46" s="534"/>
      <c r="B46" s="534"/>
      <c r="C46" s="844" t="s">
        <v>430</v>
      </c>
      <c r="D46" s="856"/>
      <c r="E46" s="856"/>
      <c r="F46" s="856"/>
      <c r="G46" s="856"/>
      <c r="H46" s="856"/>
      <c r="I46" s="848">
        <f>SUM(D46:H46)</f>
        <v>0</v>
      </c>
      <c r="J46" s="856"/>
      <c r="K46" s="856"/>
      <c r="L46" s="856"/>
      <c r="M46" s="856">
        <f ca="1">('E1'!M597)*1000</f>
        <v>651.28410698484345</v>
      </c>
      <c r="N46" s="856">
        <f ca="1">('E1'!N597)*1000</f>
        <v>651.28410698484345</v>
      </c>
      <c r="O46" s="848">
        <f t="shared" ca="1" si="15"/>
        <v>1302.5682139696869</v>
      </c>
      <c r="P46" s="856">
        <f ca="1">('E1'!O597)*1000</f>
        <v>659.9998462606618</v>
      </c>
      <c r="Q46" s="856">
        <f ca="1">('E1'!P597)*1000</f>
        <v>669.10149668929307</v>
      </c>
      <c r="R46" s="856">
        <f ca="1">('E1'!Q597)*1000</f>
        <v>677.96546528014653</v>
      </c>
      <c r="S46" s="856">
        <f ca="1">('E1'!R597)*1000</f>
        <v>686.41493934789105</v>
      </c>
      <c r="T46" s="856">
        <f ca="1">('E1'!S597)*1000</f>
        <v>694.39413588708317</v>
      </c>
      <c r="U46" s="848">
        <f ca="1">SUM(P46:T46)</f>
        <v>3387.8758834650753</v>
      </c>
      <c r="Y46"/>
      <c r="Z46"/>
      <c r="AA46"/>
    </row>
    <row r="47" spans="1:27" s="528" customFormat="1" ht="15" customHeight="1" x14ac:dyDescent="0.2">
      <c r="A47" s="545"/>
      <c r="B47" s="545"/>
      <c r="C47" s="844"/>
      <c r="D47" s="856"/>
      <c r="E47" s="856"/>
      <c r="F47" s="856"/>
      <c r="G47" s="856"/>
      <c r="H47" s="856"/>
      <c r="I47" s="848">
        <f>SUM(D47:H47)</f>
        <v>0</v>
      </c>
      <c r="J47" s="856"/>
      <c r="K47" s="856"/>
      <c r="L47" s="856"/>
      <c r="M47" s="856"/>
      <c r="N47" s="856"/>
      <c r="O47" s="848"/>
      <c r="P47" s="856"/>
      <c r="Q47" s="856"/>
      <c r="R47" s="856"/>
      <c r="S47" s="856"/>
      <c r="T47" s="856"/>
      <c r="U47" s="848">
        <f>SUM(P47:T47)</f>
        <v>0</v>
      </c>
      <c r="Y47"/>
      <c r="Z47"/>
      <c r="AA47"/>
    </row>
    <row r="48" spans="1:27" s="528" customFormat="1" ht="15" x14ac:dyDescent="0.2">
      <c r="A48" s="534"/>
      <c r="B48" s="534"/>
      <c r="C48" s="851" t="s">
        <v>420</v>
      </c>
      <c r="D48" s="846">
        <f t="shared" ref="D48:U48" si="16">SUM(D43:D47)</f>
        <v>0</v>
      </c>
      <c r="E48" s="846">
        <f t="shared" si="16"/>
        <v>0</v>
      </c>
      <c r="F48" s="846">
        <f t="shared" si="16"/>
        <v>0</v>
      </c>
      <c r="G48" s="846">
        <f t="shared" si="16"/>
        <v>0</v>
      </c>
      <c r="H48" s="846">
        <f t="shared" si="16"/>
        <v>0</v>
      </c>
      <c r="I48" s="846">
        <f t="shared" si="16"/>
        <v>0</v>
      </c>
      <c r="J48" s="846">
        <f t="shared" si="16"/>
        <v>0</v>
      </c>
      <c r="K48" s="846">
        <f t="shared" si="16"/>
        <v>0</v>
      </c>
      <c r="L48" s="846">
        <f t="shared" si="16"/>
        <v>0</v>
      </c>
      <c r="M48" s="846">
        <f t="shared" ca="1" si="16"/>
        <v>6013.7348352332428</v>
      </c>
      <c r="N48" s="846">
        <f t="shared" ca="1" si="16"/>
        <v>6013.7348352332428</v>
      </c>
      <c r="O48" s="846">
        <f ca="1">SUM(O43:O47)</f>
        <v>12027.469670466486</v>
      </c>
      <c r="P48" s="846">
        <f ca="1">SUM(P43:P47)</f>
        <v>6094.2129926697144</v>
      </c>
      <c r="Q48" s="846">
        <f t="shared" ca="1" si="16"/>
        <v>6178.2545217869738</v>
      </c>
      <c r="R48" s="846">
        <f t="shared" ca="1" si="16"/>
        <v>6260.1013780537596</v>
      </c>
      <c r="S48" s="846">
        <f t="shared" ca="1" si="16"/>
        <v>6338.1209335682261</v>
      </c>
      <c r="T48" s="846">
        <f t="shared" ca="1" si="16"/>
        <v>6411.7981071247286</v>
      </c>
      <c r="U48" s="846">
        <f t="shared" ca="1" si="16"/>
        <v>31282.487933203407</v>
      </c>
      <c r="Y48"/>
      <c r="Z48"/>
      <c r="AA48"/>
    </row>
    <row r="49" spans="1:28" s="528" customFormat="1" ht="15.75" thickBot="1" x14ac:dyDescent="0.25">
      <c r="A49" s="534"/>
      <c r="B49" s="534"/>
      <c r="C49" s="852" t="s">
        <v>75</v>
      </c>
      <c r="D49" s="850">
        <f t="shared" ref="D49:T49" si="17">D19+D28+D33+D41+D48</f>
        <v>0</v>
      </c>
      <c r="E49" s="850">
        <f t="shared" si="17"/>
        <v>0</v>
      </c>
      <c r="F49" s="850">
        <f t="shared" si="17"/>
        <v>0</v>
      </c>
      <c r="G49" s="850">
        <f t="shared" si="17"/>
        <v>0</v>
      </c>
      <c r="H49" s="850">
        <f t="shared" si="17"/>
        <v>0</v>
      </c>
      <c r="I49" s="850">
        <f t="shared" si="17"/>
        <v>0</v>
      </c>
      <c r="J49" s="850">
        <f t="shared" si="17"/>
        <v>0</v>
      </c>
      <c r="K49" s="850">
        <f t="shared" si="17"/>
        <v>0</v>
      </c>
      <c r="L49" s="850">
        <f t="shared" si="17"/>
        <v>0</v>
      </c>
      <c r="M49" s="850">
        <f t="shared" ca="1" si="17"/>
        <v>279792.2715585492</v>
      </c>
      <c r="N49" s="850">
        <f t="shared" ca="1" si="17"/>
        <v>279792.2715585492</v>
      </c>
      <c r="O49" s="850">
        <f ca="1">O19+O28+O33+O41+O48</f>
        <v>559584.54311709839</v>
      </c>
      <c r="P49" s="850">
        <f t="shared" ca="1" si="17"/>
        <v>297876.98205641104</v>
      </c>
      <c r="Q49" s="850">
        <f t="shared" ca="1" si="17"/>
        <v>301706.98310301814</v>
      </c>
      <c r="R49" s="850">
        <f t="shared" ca="1" si="17"/>
        <v>306497.94293010281</v>
      </c>
      <c r="S49" s="850">
        <f t="shared" ca="1" si="17"/>
        <v>310329.07157857309</v>
      </c>
      <c r="T49" s="850">
        <f t="shared" ca="1" si="17"/>
        <v>314038.68839115452</v>
      </c>
      <c r="U49" s="850">
        <f ca="1">U19+U28+U33+U41+U48</f>
        <v>1530449.6680592597</v>
      </c>
      <c r="V49" s="608"/>
      <c r="W49" s="891"/>
      <c r="X49" s="891"/>
      <c r="Y49" s="892"/>
      <c r="Z49" s="892"/>
      <c r="AA49" s="892"/>
      <c r="AB49" s="893"/>
    </row>
    <row r="50" spans="1:28" s="528" customFormat="1" ht="15" customHeight="1" x14ac:dyDescent="0.2">
      <c r="A50" s="534"/>
      <c r="B50" s="534"/>
      <c r="C50" s="325" t="s">
        <v>261</v>
      </c>
      <c r="D50" s="316"/>
      <c r="E50" s="316"/>
      <c r="F50" s="562"/>
      <c r="G50" s="562"/>
      <c r="H50" s="562"/>
      <c r="I50" s="562"/>
      <c r="J50" s="562"/>
      <c r="K50" s="562"/>
      <c r="L50" s="562"/>
      <c r="M50" s="562"/>
      <c r="N50" s="562"/>
      <c r="O50" s="562"/>
      <c r="P50" s="562"/>
      <c r="Q50" s="563"/>
      <c r="R50" s="564"/>
      <c r="S50" s="564"/>
      <c r="T50" s="565"/>
      <c r="U50" s="566"/>
      <c r="V50" s="609"/>
      <c r="W50" s="891"/>
      <c r="X50" s="891"/>
      <c r="Y50" s="891"/>
      <c r="Z50" s="891"/>
      <c r="AA50" s="891"/>
      <c r="AB50" s="893"/>
    </row>
    <row r="51" spans="1:28" s="528" customFormat="1" ht="15" customHeight="1" x14ac:dyDescent="0.2">
      <c r="A51" s="534"/>
      <c r="B51" s="534"/>
      <c r="C51" s="318" t="s">
        <v>438</v>
      </c>
      <c r="D51" s="561">
        <f>+D19+D28+D33-D32-'E1'!E226*1000</f>
        <v>0</v>
      </c>
      <c r="E51" s="561">
        <f>+E19+E28+E33-E32-'E1'!F226*1000</f>
        <v>0</v>
      </c>
      <c r="F51" s="561">
        <f>+F19+F28+F33-F32-'E1'!G226*1000</f>
        <v>0</v>
      </c>
      <c r="G51" s="561">
        <f>+G19+G28+G33-G32-'E1'!H226*1000</f>
        <v>0</v>
      </c>
      <c r="H51" s="561">
        <f>+H19+H28+H33-H32-'E1'!I226*1000</f>
        <v>0</v>
      </c>
      <c r="I51" s="567"/>
      <c r="J51" s="561">
        <f>+J19+J28+J33-J32-'E1'!J226*1000</f>
        <v>0</v>
      </c>
      <c r="K51" s="561">
        <f>+K19+K28+K33-K32-'E1'!K226*1000</f>
        <v>0</v>
      </c>
      <c r="L51" s="561">
        <f ca="1">+L19+L28+L33-L32-'E1'!L226*1000</f>
        <v>0</v>
      </c>
      <c r="M51" s="561">
        <f ca="1">+M19+M28+M33-M32-'E1'!M226*1000</f>
        <v>0</v>
      </c>
      <c r="N51" s="561">
        <f ca="1">+N19+N28+N33-N32-'E1'!N226*1000</f>
        <v>0</v>
      </c>
      <c r="O51" s="567"/>
      <c r="P51" s="561">
        <f ca="1">+P19+P28+P33-P32-'E1'!O226*1000</f>
        <v>0</v>
      </c>
      <c r="Q51" s="561">
        <f ca="1">+Q19+Q28+Q33-Q32-'E1'!P226*1000</f>
        <v>0</v>
      </c>
      <c r="R51" s="561">
        <f ca="1">+R19+R28+R33-R32-'E1'!Q226*1000</f>
        <v>0</v>
      </c>
      <c r="S51" s="561">
        <f ca="1">+S19+S28+S33-S32-'E1'!R226*1000</f>
        <v>0</v>
      </c>
      <c r="T51" s="561">
        <f ca="1">+T19+T28+T33-T32-'E1'!S226*1000</f>
        <v>0</v>
      </c>
      <c r="U51" s="568"/>
      <c r="Y51"/>
      <c r="Z51"/>
      <c r="AA51"/>
    </row>
    <row r="52" spans="1:28" s="528" customFormat="1" ht="15" customHeight="1" x14ac:dyDescent="0.2">
      <c r="A52" s="534"/>
      <c r="B52" s="534"/>
      <c r="C52" s="318" t="s">
        <v>439</v>
      </c>
      <c r="D52" s="561">
        <f>+D48+D41+D32-'E1'!E608*1000</f>
        <v>0</v>
      </c>
      <c r="E52" s="561">
        <f>+E48+E41+E32-'E1'!F608*1000</f>
        <v>0</v>
      </c>
      <c r="F52" s="561">
        <f>+F48+F41+F32-'E1'!G608*1000</f>
        <v>0</v>
      </c>
      <c r="G52" s="561">
        <f>+G48+G41+G32-'E1'!H608*1000</f>
        <v>0</v>
      </c>
      <c r="H52" s="561">
        <f>+H48+H41+H32-'E1'!I608*1000</f>
        <v>0</v>
      </c>
      <c r="I52" s="567"/>
      <c r="J52" s="561">
        <f>+J48+J41+J32-'E1'!J608*1000</f>
        <v>0</v>
      </c>
      <c r="K52" s="561">
        <f>+K48+K41+K32-'E1'!K608*1000</f>
        <v>0</v>
      </c>
      <c r="L52" s="561">
        <f ca="1">L41+L32+L48-'E1'!L608*1000</f>
        <v>0</v>
      </c>
      <c r="M52" s="561">
        <f ca="1">+M48+M41+M32-'E1'!M608*1000</f>
        <v>0</v>
      </c>
      <c r="N52" s="561">
        <f ca="1">+N48+N41+N32-'E1'!N608*1000</f>
        <v>0</v>
      </c>
      <c r="O52" s="567"/>
      <c r="P52" s="561">
        <f ca="1">+P48+P41+P32-'E1'!O608*1000</f>
        <v>0</v>
      </c>
      <c r="Q52" s="561">
        <f ca="1">+Q48+Q41+Q32-'E1'!P608*1000</f>
        <v>0</v>
      </c>
      <c r="R52" s="561">
        <f ca="1">+R48+R41+R32-'E1'!Q608*1000</f>
        <v>0</v>
      </c>
      <c r="S52" s="561">
        <f ca="1">+S48+S41+S32-'E1'!R608*1000</f>
        <v>0</v>
      </c>
      <c r="T52" s="561">
        <f ca="1">+T48+T41+T32-'E1'!S608*1000</f>
        <v>0</v>
      </c>
      <c r="U52" s="568"/>
    </row>
    <row r="53" spans="1:28" s="528" customFormat="1" ht="15" customHeight="1" x14ac:dyDescent="0.2">
      <c r="A53" s="534"/>
      <c r="B53" s="534"/>
      <c r="C53" s="318" t="s">
        <v>437</v>
      </c>
      <c r="D53" s="561">
        <f>ROUND(+D49-'E1'!E610*1000,3)</f>
        <v>0</v>
      </c>
      <c r="E53" s="561">
        <f>ROUND(+E49-'E1'!F610*1000,3)</f>
        <v>0</v>
      </c>
      <c r="F53" s="561">
        <f>ROUND(+F49-'E1'!G610*1000,3)</f>
        <v>0</v>
      </c>
      <c r="G53" s="561">
        <f>ROUND(+G49-'E1'!H610*1000,3)</f>
        <v>0</v>
      </c>
      <c r="H53" s="561">
        <f>ROUND(+H49-'E1'!I610*1000,3)</f>
        <v>0</v>
      </c>
      <c r="I53" s="567"/>
      <c r="J53" s="561">
        <f>ROUND(+J49-'E1'!J610*1000,3)</f>
        <v>0</v>
      </c>
      <c r="K53" s="561">
        <f>ROUND(+K49-'E1'!K610*1000,3)</f>
        <v>0</v>
      </c>
      <c r="L53" s="561">
        <f ca="1">ROUND(+L49-'E1'!L610*1000,3)</f>
        <v>0</v>
      </c>
      <c r="M53" s="561">
        <f ca="1">ROUND(+M49-'E1'!M610*1000,3)</f>
        <v>0</v>
      </c>
      <c r="N53" s="561">
        <f ca="1">ROUND(+N49-'E1'!N610*1000,3)</f>
        <v>0</v>
      </c>
      <c r="O53" s="567"/>
      <c r="P53" s="561">
        <f ca="1">ROUND(+P49-'E1'!O610*1000,3)</f>
        <v>0</v>
      </c>
      <c r="Q53" s="561">
        <f ca="1">ROUND(+Q49-'E1'!P610*1000,3)</f>
        <v>0</v>
      </c>
      <c r="R53" s="561">
        <f ca="1">ROUND(+R49-'E1'!Q610*1000,3)</f>
        <v>0</v>
      </c>
      <c r="S53" s="561">
        <f ca="1">ROUND(+S49-'E1'!R610*1000,3)</f>
        <v>0</v>
      </c>
      <c r="T53" s="561">
        <f ca="1">ROUND(+T49-'E1'!S610*1000,3)</f>
        <v>0</v>
      </c>
      <c r="U53" s="568"/>
    </row>
    <row r="54" spans="1:28" s="528" customFormat="1" ht="9.75" customHeight="1" thickBot="1" x14ac:dyDescent="0.25">
      <c r="A54" s="534"/>
      <c r="B54" s="534"/>
      <c r="C54" s="569"/>
      <c r="D54" s="570"/>
      <c r="E54" s="571"/>
      <c r="F54" s="571"/>
      <c r="G54" s="571"/>
      <c r="H54" s="571"/>
      <c r="I54" s="571"/>
      <c r="J54" s="571"/>
      <c r="K54" s="571"/>
      <c r="L54" s="571"/>
      <c r="M54" s="571"/>
      <c r="N54" s="571"/>
      <c r="O54" s="571"/>
      <c r="P54" s="571"/>
      <c r="Q54" s="572"/>
      <c r="R54" s="573"/>
      <c r="S54" s="573"/>
      <c r="T54" s="574"/>
      <c r="U54" s="575"/>
    </row>
    <row r="55" spans="1:28" s="528" customFormat="1" ht="15" customHeight="1" x14ac:dyDescent="0.2">
      <c r="A55" s="534"/>
      <c r="B55" s="534"/>
      <c r="C55" s="547"/>
      <c r="D55" s="548"/>
      <c r="E55" s="548"/>
      <c r="F55" s="548"/>
      <c r="G55" s="548"/>
      <c r="H55" s="548"/>
      <c r="I55" s="548"/>
      <c r="J55" s="548"/>
      <c r="K55" s="548"/>
      <c r="L55" s="548"/>
      <c r="M55" s="548"/>
      <c r="N55" s="548"/>
      <c r="O55" s="548"/>
      <c r="P55" s="548"/>
      <c r="Q55" s="531"/>
      <c r="R55" s="532"/>
      <c r="S55" s="532"/>
    </row>
    <row r="56" spans="1:28" s="528" customFormat="1" ht="15" customHeight="1" x14ac:dyDescent="0.2">
      <c r="A56" s="534"/>
      <c r="B56" s="534"/>
      <c r="C56" s="547"/>
      <c r="D56" s="548"/>
      <c r="E56" s="548"/>
      <c r="F56" s="548"/>
      <c r="G56" s="548"/>
      <c r="H56" s="548"/>
      <c r="I56" s="548"/>
      <c r="J56" s="548"/>
      <c r="K56" s="548"/>
      <c r="L56" s="548"/>
      <c r="M56" s="548"/>
      <c r="N56" s="548"/>
      <c r="O56" s="548"/>
      <c r="P56" s="548"/>
      <c r="Q56" s="531"/>
      <c r="R56" s="532"/>
      <c r="S56" s="532"/>
    </row>
    <row r="57" spans="1:28" ht="15" x14ac:dyDescent="0.2">
      <c r="A57" s="549"/>
      <c r="B57" s="549"/>
      <c r="C57" s="546" t="s">
        <v>431</v>
      </c>
      <c r="D57" s="558" t="s">
        <v>434</v>
      </c>
      <c r="E57" s="558"/>
      <c r="F57" s="558"/>
      <c r="G57" s="558"/>
      <c r="H57" s="558"/>
      <c r="I57" s="558"/>
      <c r="J57" s="558"/>
      <c r="K57" s="558"/>
      <c r="L57" s="558"/>
      <c r="M57" s="558"/>
      <c r="N57" s="558"/>
      <c r="O57" s="558"/>
      <c r="P57" s="558"/>
      <c r="Q57" s="558"/>
      <c r="R57" s="558"/>
      <c r="S57" s="558"/>
      <c r="T57" s="558"/>
      <c r="U57" s="558"/>
    </row>
    <row r="58" spans="1:28" ht="15" x14ac:dyDescent="0.3">
      <c r="C58" s="549"/>
      <c r="D58" s="543"/>
      <c r="E58" s="550"/>
      <c r="F58" s="550"/>
      <c r="G58" s="550"/>
      <c r="H58" s="550"/>
      <c r="I58" s="550"/>
      <c r="J58" s="550"/>
      <c r="K58" s="551"/>
      <c r="L58" s="551"/>
      <c r="M58" s="551"/>
      <c r="N58" s="551"/>
      <c r="O58" s="551"/>
      <c r="P58" s="552"/>
      <c r="Q58" s="553"/>
      <c r="R58" s="553"/>
      <c r="S58" s="553"/>
      <c r="T58" s="553"/>
      <c r="U58" s="553"/>
      <c r="V58" s="553"/>
    </row>
    <row r="59" spans="1:28" ht="15" customHeight="1" x14ac:dyDescent="0.2">
      <c r="C59" s="961" t="s">
        <v>432</v>
      </c>
      <c r="D59" s="950" t="s">
        <v>407</v>
      </c>
      <c r="E59" s="950"/>
      <c r="F59" s="950"/>
      <c r="G59" s="950"/>
      <c r="H59" s="950"/>
      <c r="I59" s="951"/>
      <c r="J59" s="950" t="s">
        <v>408</v>
      </c>
      <c r="K59" s="950"/>
      <c r="L59" s="950"/>
      <c r="M59" s="950"/>
      <c r="N59" s="950"/>
      <c r="O59" s="951"/>
      <c r="P59" s="950" t="s">
        <v>409</v>
      </c>
      <c r="Q59" s="950"/>
      <c r="R59" s="950"/>
      <c r="S59" s="950"/>
      <c r="T59" s="950"/>
      <c r="U59" s="951"/>
    </row>
    <row r="60" spans="1:28" ht="15" customHeight="1" x14ac:dyDescent="0.2">
      <c r="C60" s="962"/>
      <c r="D60" s="954" t="s">
        <v>410</v>
      </c>
      <c r="E60" s="964"/>
      <c r="F60" s="964"/>
      <c r="G60" s="964"/>
      <c r="H60" s="964"/>
      <c r="I60" s="952" t="s">
        <v>75</v>
      </c>
      <c r="J60" s="954" t="s">
        <v>410</v>
      </c>
      <c r="K60" s="954"/>
      <c r="L60" s="954"/>
      <c r="M60" s="955" t="s">
        <v>411</v>
      </c>
      <c r="N60" s="956"/>
      <c r="O60" s="952" t="s">
        <v>75</v>
      </c>
      <c r="P60" s="954" t="s">
        <v>412</v>
      </c>
      <c r="Q60" s="954"/>
      <c r="R60" s="954"/>
      <c r="S60" s="954"/>
      <c r="T60" s="954"/>
      <c r="U60" s="952" t="s">
        <v>75</v>
      </c>
    </row>
    <row r="61" spans="1:28" ht="15" customHeight="1" x14ac:dyDescent="0.2">
      <c r="C61" s="963"/>
      <c r="D61" s="855" t="str">
        <f>+'Ref-1'!G$39</f>
        <v>2010/11</v>
      </c>
      <c r="E61" s="855" t="str">
        <f>+'Ref-1'!H$39</f>
        <v>2011/12</v>
      </c>
      <c r="F61" s="855" t="str">
        <f>+'Ref-1'!I$39</f>
        <v>2012/13</v>
      </c>
      <c r="G61" s="855" t="str">
        <f>+'Ref-1'!J$39</f>
        <v>2013/14</v>
      </c>
      <c r="H61" s="855" t="str">
        <f>+'Ref-1'!K$39</f>
        <v>2014/15</v>
      </c>
      <c r="I61" s="953"/>
      <c r="J61" s="855" t="str">
        <f>+'Ref-1'!L$39</f>
        <v>2015/16</v>
      </c>
      <c r="K61" s="855" t="str">
        <f>+'Ref-1'!M$39</f>
        <v>2016/17</v>
      </c>
      <c r="L61" s="855" t="str">
        <f>+'Ref-1'!N$39</f>
        <v>2017/18</v>
      </c>
      <c r="M61" s="855" t="str">
        <f>+'Ref-1'!O$39</f>
        <v>2018/19</v>
      </c>
      <c r="N61" s="855" t="str">
        <f>+'Ref-1'!O$39</f>
        <v>2018/19</v>
      </c>
      <c r="O61" s="953"/>
      <c r="P61" s="855" t="str">
        <f>+'Ref-1'!Q$39</f>
        <v>2020/21</v>
      </c>
      <c r="Q61" s="855" t="str">
        <f>+'Ref-1'!R$39</f>
        <v>2021/22</v>
      </c>
      <c r="R61" s="855" t="str">
        <f>+'Ref-1'!S$39</f>
        <v>2022/23</v>
      </c>
      <c r="S61" s="855" t="str">
        <f>+'Ref-1'!T$39</f>
        <v>2023/24</v>
      </c>
      <c r="T61" s="855" t="str">
        <f>+'Ref-1'!U$39</f>
        <v>2024/25</v>
      </c>
      <c r="U61" s="957"/>
    </row>
    <row r="62" spans="1:28" ht="15" customHeight="1" x14ac:dyDescent="0.2">
      <c r="C62" s="855" t="s">
        <v>68</v>
      </c>
      <c r="D62" s="856">
        <f ca="1">+'E1'!E617*1000</f>
        <v>0</v>
      </c>
      <c r="E62" s="856">
        <f ca="1">+'E1'!F617*1000</f>
        <v>0</v>
      </c>
      <c r="F62" s="856">
        <f ca="1">+'E1'!G617*1000</f>
        <v>0</v>
      </c>
      <c r="G62" s="856">
        <f ca="1">+'E1'!H617*1000</f>
        <v>0</v>
      </c>
      <c r="H62" s="856">
        <f ca="1">+'E1'!I617*1000</f>
        <v>0</v>
      </c>
      <c r="I62" s="848">
        <f ca="1">SUM(D62:H62)</f>
        <v>0</v>
      </c>
      <c r="J62" s="856">
        <f ca="1">+'E1'!J617*1000</f>
        <v>0</v>
      </c>
      <c r="K62" s="856">
        <f ca="1">+'E1'!K617*1000</f>
        <v>0</v>
      </c>
      <c r="L62" s="856">
        <f ca="1">+'E1'!L617*1000</f>
        <v>0</v>
      </c>
      <c r="M62" s="856">
        <f ca="1">+'E1'!M617*1000</f>
        <v>0</v>
      </c>
      <c r="N62" s="856">
        <f ca="1">+'E1'!N617*1000</f>
        <v>0</v>
      </c>
      <c r="O62" s="848">
        <f ca="1">SUM(J62:N62)</f>
        <v>0</v>
      </c>
      <c r="P62" s="856">
        <f ca="1">+'E1'!O617*1000</f>
        <v>0</v>
      </c>
      <c r="Q62" s="856">
        <f ca="1">+'E1'!P617*1000</f>
        <v>0</v>
      </c>
      <c r="R62" s="856">
        <f ca="1">+'E1'!Q617*1000</f>
        <v>0</v>
      </c>
      <c r="S62" s="856">
        <f ca="1">+'E1'!R617*1000</f>
        <v>0</v>
      </c>
      <c r="T62" s="856">
        <f ca="1">+'E1'!S617*1000</f>
        <v>0</v>
      </c>
      <c r="U62" s="848">
        <f ca="1">SUM(P62:T62)</f>
        <v>0</v>
      </c>
      <c r="W62" s="537" t="s">
        <v>634</v>
      </c>
    </row>
    <row r="63" spans="1:28" ht="15" customHeight="1" x14ac:dyDescent="0.2">
      <c r="C63" s="855" t="s">
        <v>69</v>
      </c>
      <c r="D63" s="856">
        <f ca="1">+'E1'!E618*1000</f>
        <v>0</v>
      </c>
      <c r="E63" s="856">
        <f ca="1">+'E1'!F618*1000</f>
        <v>0</v>
      </c>
      <c r="F63" s="856">
        <f ca="1">+'E1'!G618*1000</f>
        <v>0</v>
      </c>
      <c r="G63" s="856">
        <f ca="1">+'E1'!H618*1000</f>
        <v>0</v>
      </c>
      <c r="H63" s="856">
        <f ca="1">+'E1'!I618*1000</f>
        <v>0</v>
      </c>
      <c r="I63" s="848">
        <f ca="1">SUM(D63:H63)</f>
        <v>0</v>
      </c>
      <c r="J63" s="856">
        <f ca="1">+'E1'!J618*1000</f>
        <v>0</v>
      </c>
      <c r="K63" s="856">
        <f ca="1">+'E1'!K618*1000</f>
        <v>0</v>
      </c>
      <c r="L63" s="856">
        <f ca="1">+'E1'!L618*1000</f>
        <v>0</v>
      </c>
      <c r="M63" s="856">
        <f ca="1">+'E1'!M618*1000</f>
        <v>0</v>
      </c>
      <c r="N63" s="856">
        <f ca="1">+'E1'!N618*1000</f>
        <v>0</v>
      </c>
      <c r="O63" s="848">
        <f ca="1">SUM(J63:N63)</f>
        <v>0</v>
      </c>
      <c r="P63" s="856">
        <f ca="1">+'E1'!O618*1000</f>
        <v>0</v>
      </c>
      <c r="Q63" s="856">
        <f ca="1">+'E1'!P618*1000</f>
        <v>0</v>
      </c>
      <c r="R63" s="856">
        <f ca="1">+'E1'!Q618*1000</f>
        <v>0</v>
      </c>
      <c r="S63" s="856">
        <f ca="1">+'E1'!R618*1000</f>
        <v>0</v>
      </c>
      <c r="T63" s="856">
        <f ca="1">+'E1'!S618*1000</f>
        <v>0</v>
      </c>
      <c r="U63" s="848">
        <f ca="1">SUM(P63:T63)</f>
        <v>0</v>
      </c>
    </row>
    <row r="64" spans="1:28" s="736" customFormat="1" ht="15" customHeight="1" x14ac:dyDescent="0.2">
      <c r="C64" s="855" t="s">
        <v>546</v>
      </c>
      <c r="D64" s="856">
        <f ca="1">+'E1'!E619*1000</f>
        <v>0</v>
      </c>
      <c r="E64" s="856">
        <f ca="1">+'E1'!F619*1000</f>
        <v>0</v>
      </c>
      <c r="F64" s="856">
        <f ca="1">+'E1'!G619*1000</f>
        <v>0</v>
      </c>
      <c r="G64" s="856">
        <f ca="1">+'E1'!H619*1000</f>
        <v>0</v>
      </c>
      <c r="H64" s="856">
        <f ca="1">+'E1'!I619*1000</f>
        <v>0</v>
      </c>
      <c r="I64" s="848">
        <f t="shared" ref="I64:I66" ca="1" si="18">SUM(D64:H64)</f>
        <v>0</v>
      </c>
      <c r="J64" s="856">
        <f ca="1">+'E1'!J619*1000</f>
        <v>0</v>
      </c>
      <c r="K64" s="856">
        <f ca="1">+'E1'!K619*1000</f>
        <v>0</v>
      </c>
      <c r="L64" s="856">
        <f ca="1">+'E1'!L619*1000</f>
        <v>0</v>
      </c>
      <c r="M64" s="856">
        <f ca="1">+'E1'!M619*1000</f>
        <v>0</v>
      </c>
      <c r="N64" s="856">
        <f ca="1">+'E1'!N619*1000</f>
        <v>0</v>
      </c>
      <c r="O64" s="848">
        <f t="shared" ref="O64:O66" ca="1" si="19">SUM(J64:N64)</f>
        <v>0</v>
      </c>
      <c r="P64" s="856">
        <f ca="1">+'E1'!O619*1000</f>
        <v>0</v>
      </c>
      <c r="Q64" s="856">
        <f ca="1">+'E1'!P619*1000</f>
        <v>0</v>
      </c>
      <c r="R64" s="856">
        <f ca="1">+'E1'!Q619*1000</f>
        <v>0</v>
      </c>
      <c r="S64" s="856">
        <f ca="1">+'E1'!R619*1000</f>
        <v>0</v>
      </c>
      <c r="T64" s="856">
        <f ca="1">+'E1'!S619*1000</f>
        <v>0</v>
      </c>
      <c r="U64" s="848">
        <f t="shared" ref="U64:U66" ca="1" si="20">SUM(P64:T64)</f>
        <v>0</v>
      </c>
    </row>
    <row r="65" spans="1:21" ht="15" customHeight="1" x14ac:dyDescent="0.2">
      <c r="C65" s="855" t="s">
        <v>547</v>
      </c>
      <c r="D65" s="856">
        <f ca="1">+'E1'!E620*1000</f>
        <v>0</v>
      </c>
      <c r="E65" s="856">
        <f ca="1">+'E1'!F620*1000</f>
        <v>0</v>
      </c>
      <c r="F65" s="856">
        <f ca="1">+'E1'!G620*1000</f>
        <v>0</v>
      </c>
      <c r="G65" s="856">
        <f ca="1">+'E1'!H620*1000</f>
        <v>0</v>
      </c>
      <c r="H65" s="856">
        <f ca="1">+'E1'!I620*1000</f>
        <v>0</v>
      </c>
      <c r="I65" s="848">
        <f t="shared" ca="1" si="18"/>
        <v>0</v>
      </c>
      <c r="J65" s="856">
        <f ca="1">+'E1'!J620*1000</f>
        <v>0</v>
      </c>
      <c r="K65" s="856">
        <f ca="1">+'E1'!K620*1000</f>
        <v>0</v>
      </c>
      <c r="L65" s="856">
        <f ca="1">+'E1'!L620*1000</f>
        <v>0</v>
      </c>
      <c r="M65" s="856">
        <f ca="1">+'E1'!M620*1000</f>
        <v>0</v>
      </c>
      <c r="N65" s="856">
        <f ca="1">+'E1'!N620*1000</f>
        <v>0</v>
      </c>
      <c r="O65" s="848">
        <f t="shared" ca="1" si="19"/>
        <v>0</v>
      </c>
      <c r="P65" s="856">
        <f ca="1">+'E1'!O620*1000</f>
        <v>0</v>
      </c>
      <c r="Q65" s="856">
        <f ca="1">+'E1'!P620*1000</f>
        <v>0</v>
      </c>
      <c r="R65" s="856">
        <f ca="1">+'E1'!Q620*1000</f>
        <v>0</v>
      </c>
      <c r="S65" s="856">
        <f ca="1">+'E1'!R620*1000</f>
        <v>0</v>
      </c>
      <c r="T65" s="856">
        <f ca="1">+'E1'!S620*1000</f>
        <v>0</v>
      </c>
      <c r="U65" s="848">
        <f t="shared" ca="1" si="20"/>
        <v>0</v>
      </c>
    </row>
    <row r="66" spans="1:21" s="736" customFormat="1" ht="15" customHeight="1" x14ac:dyDescent="0.2">
      <c r="C66" s="855" t="s">
        <v>498</v>
      </c>
      <c r="D66" s="856">
        <f ca="1">+'E1'!E621*1000</f>
        <v>0</v>
      </c>
      <c r="E66" s="856">
        <f ca="1">+'E1'!F621*1000</f>
        <v>0</v>
      </c>
      <c r="F66" s="856">
        <f ca="1">+'E1'!G621*1000</f>
        <v>0</v>
      </c>
      <c r="G66" s="856">
        <f ca="1">+'E1'!H621*1000</f>
        <v>0</v>
      </c>
      <c r="H66" s="856">
        <f ca="1">+'E1'!I621*1000</f>
        <v>0</v>
      </c>
      <c r="I66" s="848">
        <f t="shared" ca="1" si="18"/>
        <v>0</v>
      </c>
      <c r="J66" s="856">
        <f ca="1">+'E1'!J621*1000</f>
        <v>0</v>
      </c>
      <c r="K66" s="856">
        <f ca="1">+'E1'!K621*1000</f>
        <v>0</v>
      </c>
      <c r="L66" s="856">
        <f ca="1">+'E1'!L621*1000</f>
        <v>0</v>
      </c>
      <c r="M66" s="856">
        <f ca="1">+'E1'!M621*1000</f>
        <v>0</v>
      </c>
      <c r="N66" s="856">
        <f ca="1">+'E1'!N621*1000</f>
        <v>0</v>
      </c>
      <c r="O66" s="848">
        <f t="shared" ca="1" si="19"/>
        <v>0</v>
      </c>
      <c r="P66" s="856">
        <f ca="1">+'E1'!O621*1000</f>
        <v>0</v>
      </c>
      <c r="Q66" s="856">
        <f ca="1">+'E1'!P621*1000</f>
        <v>0</v>
      </c>
      <c r="R66" s="856">
        <f ca="1">+'E1'!Q621*1000</f>
        <v>0</v>
      </c>
      <c r="S66" s="856">
        <f ca="1">+'E1'!R621*1000</f>
        <v>0</v>
      </c>
      <c r="T66" s="856">
        <f ca="1">+'E1'!S621*1000</f>
        <v>0</v>
      </c>
      <c r="U66" s="848">
        <f t="shared" ca="1" si="20"/>
        <v>0</v>
      </c>
    </row>
    <row r="67" spans="1:21" ht="15" x14ac:dyDescent="0.2">
      <c r="C67" s="855" t="s">
        <v>70</v>
      </c>
      <c r="D67" s="856">
        <f ca="1">+'E1'!E622*1000</f>
        <v>0</v>
      </c>
      <c r="E67" s="856">
        <f ca="1">+'E1'!F622*1000</f>
        <v>0</v>
      </c>
      <c r="F67" s="856">
        <f ca="1">+'E1'!G622*1000</f>
        <v>0</v>
      </c>
      <c r="G67" s="856">
        <f ca="1">+'E1'!H622*1000</f>
        <v>0</v>
      </c>
      <c r="H67" s="856">
        <f ca="1">+'E1'!I622*1000</f>
        <v>0</v>
      </c>
      <c r="I67" s="848">
        <f ca="1">SUM(D67:H67)</f>
        <v>0</v>
      </c>
      <c r="J67" s="856">
        <f ca="1">+'E1'!J622*1000</f>
        <v>0</v>
      </c>
      <c r="K67" s="856">
        <f ca="1">+'E1'!K622*1000</f>
        <v>0</v>
      </c>
      <c r="L67" s="856">
        <f ca="1">+'E1'!L622*1000</f>
        <v>0</v>
      </c>
      <c r="M67" s="856">
        <f ca="1">+'E1'!M622*1000</f>
        <v>279792.27155854914</v>
      </c>
      <c r="N67" s="856">
        <f ca="1">+'E1'!N622*1000</f>
        <v>279792.27155854914</v>
      </c>
      <c r="O67" s="848">
        <f ca="1">SUM(J67:N67)</f>
        <v>559584.54311709828</v>
      </c>
      <c r="P67" s="856">
        <f ca="1">+'E1'!O622*1000</f>
        <v>297876.98205641104</v>
      </c>
      <c r="Q67" s="856">
        <f ca="1">+'E1'!P622*1000</f>
        <v>301706.9831030182</v>
      </c>
      <c r="R67" s="856">
        <f ca="1">+'E1'!Q622*1000</f>
        <v>306497.94293010281</v>
      </c>
      <c r="S67" s="856">
        <f ca="1">+'E1'!R622*1000</f>
        <v>310329.07157857314</v>
      </c>
      <c r="T67" s="856">
        <f ca="1">+'E1'!S622*1000</f>
        <v>314038.68839115463</v>
      </c>
      <c r="U67" s="848">
        <f ca="1">SUM(P67:T67)</f>
        <v>1530449.6680592599</v>
      </c>
    </row>
    <row r="68" spans="1:21" ht="15.75" thickBot="1" x14ac:dyDescent="0.25">
      <c r="C68" s="851" t="s">
        <v>75</v>
      </c>
      <c r="D68" s="848">
        <f ca="1">SUM(D62:D67)</f>
        <v>0</v>
      </c>
      <c r="E68" s="848">
        <f ca="1">SUM(E62:E67)</f>
        <v>0</v>
      </c>
      <c r="F68" s="848">
        <f ca="1">SUM(F62:F67)</f>
        <v>0</v>
      </c>
      <c r="G68" s="848">
        <f ca="1">SUM(G62:G67)</f>
        <v>0</v>
      </c>
      <c r="H68" s="848">
        <f ca="1">SUM(H62:H67)</f>
        <v>0</v>
      </c>
      <c r="I68" s="848">
        <f ca="1">SUM(D68:H68)</f>
        <v>0</v>
      </c>
      <c r="J68" s="848">
        <f ca="1">SUM(J62:J67)</f>
        <v>0</v>
      </c>
      <c r="K68" s="848">
        <f ca="1">SUM(K62:K67)</f>
        <v>0</v>
      </c>
      <c r="L68" s="848">
        <f ca="1">SUM(L62:L67)</f>
        <v>0</v>
      </c>
      <c r="M68" s="848">
        <f ca="1">SUM(M62:M67)</f>
        <v>279792.27155854914</v>
      </c>
      <c r="N68" s="848">
        <f ca="1">SUM(N62:N67)</f>
        <v>279792.27155854914</v>
      </c>
      <c r="O68" s="848">
        <f ca="1">SUM(J68:N68)</f>
        <v>559584.54311709828</v>
      </c>
      <c r="P68" s="848">
        <f ca="1">SUM(P62:P67)</f>
        <v>297876.98205641104</v>
      </c>
      <c r="Q68" s="848">
        <f ca="1">SUM(Q62:Q67)</f>
        <v>301706.9831030182</v>
      </c>
      <c r="R68" s="848">
        <f ca="1">SUM(R62:R67)</f>
        <v>306497.94293010281</v>
      </c>
      <c r="S68" s="848">
        <f ca="1">SUM(S62:S67)</f>
        <v>310329.07157857314</v>
      </c>
      <c r="T68" s="848">
        <f ca="1">SUM(T62:T67)</f>
        <v>314038.68839115463</v>
      </c>
      <c r="U68" s="848">
        <f ca="1">SUM(P68:T68)</f>
        <v>1530449.6680592599</v>
      </c>
    </row>
    <row r="69" spans="1:21" ht="15" x14ac:dyDescent="0.2">
      <c r="A69" s="549"/>
      <c r="B69" s="549"/>
      <c r="C69" s="325" t="s">
        <v>261</v>
      </c>
      <c r="D69" s="316"/>
      <c r="E69" s="316"/>
      <c r="F69" s="562"/>
      <c r="G69" s="562"/>
      <c r="H69" s="562"/>
      <c r="I69" s="562"/>
      <c r="J69" s="562"/>
      <c r="K69" s="562"/>
      <c r="L69" s="562"/>
      <c r="M69" s="562"/>
      <c r="N69" s="562"/>
      <c r="O69" s="562"/>
      <c r="P69" s="562"/>
      <c r="Q69" s="563"/>
      <c r="R69" s="564"/>
      <c r="S69" s="564"/>
      <c r="T69" s="565"/>
      <c r="U69" s="566"/>
    </row>
    <row r="70" spans="1:21" s="528" customFormat="1" ht="15" x14ac:dyDescent="0.2">
      <c r="A70" s="534"/>
      <c r="B70" s="534"/>
      <c r="C70" s="318" t="s">
        <v>437</v>
      </c>
      <c r="D70" s="561">
        <f ca="1">+D68-'E1'!E623*1000</f>
        <v>0</v>
      </c>
      <c r="E70" s="561">
        <f ca="1">+E68-'E1'!F623*1000</f>
        <v>0</v>
      </c>
      <c r="F70" s="561">
        <f ca="1">+F68-'E1'!G623*1000</f>
        <v>0</v>
      </c>
      <c r="G70" s="561">
        <f ca="1">+G68-'E1'!H623*1000</f>
        <v>0</v>
      </c>
      <c r="H70" s="561">
        <f ca="1">+H68-'E1'!I623*1000</f>
        <v>0</v>
      </c>
      <c r="I70" s="567"/>
      <c r="J70" s="561">
        <f ca="1">+J68-'E1'!J623*1000</f>
        <v>0</v>
      </c>
      <c r="K70" s="561">
        <f ca="1">+K68-'E1'!K623*1000</f>
        <v>0</v>
      </c>
      <c r="L70" s="561">
        <f ca="1">+L68-'E1'!L623*1000</f>
        <v>0</v>
      </c>
      <c r="M70" s="561">
        <f ca="1">+M68-'E1'!M623*1000</f>
        <v>0</v>
      </c>
      <c r="N70" s="561">
        <f ca="1">+N68-'E1'!N623*1000</f>
        <v>0</v>
      </c>
      <c r="O70" s="567"/>
      <c r="P70" s="561">
        <f ca="1">+P68-'E1'!O623*1000</f>
        <v>0</v>
      </c>
      <c r="Q70" s="561">
        <f ca="1">+Q68-'E1'!P623*1000</f>
        <v>0</v>
      </c>
      <c r="R70" s="561">
        <f ca="1">+R68-'E1'!Q623*1000</f>
        <v>0</v>
      </c>
      <c r="S70" s="561">
        <f ca="1">+S68-'E1'!R623*1000</f>
        <v>0</v>
      </c>
      <c r="T70" s="561">
        <f ca="1">+T68-'E1'!S623*1000</f>
        <v>0</v>
      </c>
      <c r="U70" s="568"/>
    </row>
    <row r="71" spans="1:21" s="528" customFormat="1" ht="15.75" thickBot="1" x14ac:dyDescent="0.25">
      <c r="A71" s="534"/>
      <c r="B71" s="534"/>
      <c r="C71" s="569"/>
      <c r="D71" s="570"/>
      <c r="E71" s="571"/>
      <c r="F71" s="571"/>
      <c r="G71" s="571"/>
      <c r="H71" s="571"/>
      <c r="I71" s="571"/>
      <c r="J71" s="571"/>
      <c r="K71" s="571"/>
      <c r="L71" s="571"/>
      <c r="M71" s="571"/>
      <c r="N71" s="571"/>
      <c r="O71" s="571"/>
      <c r="P71" s="571"/>
      <c r="Q71" s="572"/>
      <c r="R71" s="573"/>
      <c r="S71" s="573"/>
      <c r="T71" s="574"/>
      <c r="U71" s="575"/>
    </row>
    <row r="72" spans="1:21" s="528" customFormat="1" ht="15" x14ac:dyDescent="0.3">
      <c r="A72" s="534"/>
      <c r="B72" s="534"/>
      <c r="C72" s="554"/>
      <c r="D72" s="550"/>
      <c r="E72" s="550"/>
      <c r="F72" s="550"/>
      <c r="G72" s="550"/>
      <c r="H72" s="550"/>
      <c r="I72" s="550"/>
      <c r="J72" s="551"/>
      <c r="K72" s="551"/>
      <c r="L72" s="551"/>
      <c r="M72" s="551"/>
      <c r="N72" s="551"/>
      <c r="O72" s="552"/>
      <c r="P72" s="553"/>
      <c r="Q72" s="553"/>
      <c r="R72" s="553"/>
      <c r="S72" s="553"/>
      <c r="T72" s="553"/>
      <c r="U72" s="553"/>
    </row>
    <row r="73" spans="1:21" s="528" customFormat="1" ht="15" customHeight="1" x14ac:dyDescent="0.2">
      <c r="A73" s="534"/>
      <c r="B73" s="534"/>
      <c r="C73" s="555"/>
      <c r="D73" s="556"/>
      <c r="E73" s="556"/>
      <c r="F73" s="556"/>
      <c r="G73" s="556"/>
      <c r="H73" s="556"/>
      <c r="I73" s="556"/>
      <c r="J73" s="556"/>
      <c r="K73" s="556"/>
      <c r="L73" s="556"/>
      <c r="M73" s="556"/>
      <c r="N73" s="556"/>
      <c r="O73" s="556"/>
      <c r="P73" s="530"/>
      <c r="Q73" s="531"/>
      <c r="R73" s="532"/>
      <c r="S73" s="532"/>
    </row>
    <row r="74" spans="1:21" s="557" customFormat="1" x14ac:dyDescent="0.2">
      <c r="C74" s="539"/>
      <c r="D74" s="556"/>
      <c r="E74" s="556"/>
      <c r="F74" s="556"/>
      <c r="G74" s="556"/>
      <c r="H74" s="556"/>
      <c r="I74" s="556"/>
      <c r="J74" s="556"/>
      <c r="K74" s="556"/>
      <c r="L74" s="556"/>
      <c r="M74" s="556"/>
      <c r="N74" s="556"/>
      <c r="O74" s="556"/>
      <c r="P74" s="530"/>
      <c r="Q74" s="531"/>
      <c r="R74" s="532"/>
      <c r="S74" s="532"/>
      <c r="T74" s="528"/>
      <c r="U74" s="528"/>
    </row>
    <row r="75" spans="1:21" s="557" customFormat="1" x14ac:dyDescent="0.2"/>
    <row r="76" spans="1:21" s="557" customFormat="1" x14ac:dyDescent="0.2"/>
    <row r="77" spans="1:21" s="557" customFormat="1" x14ac:dyDescent="0.2"/>
    <row r="78" spans="1:21" s="557" customFormat="1" x14ac:dyDescent="0.2"/>
    <row r="79" spans="1:21" x14ac:dyDescent="0.2">
      <c r="C79" s="557"/>
      <c r="D79" s="557"/>
      <c r="E79" s="557"/>
      <c r="F79" s="557"/>
      <c r="G79" s="557"/>
      <c r="H79" s="557"/>
      <c r="I79" s="557"/>
      <c r="J79" s="557"/>
      <c r="K79" s="557"/>
      <c r="L79" s="557"/>
      <c r="M79" s="557"/>
      <c r="N79" s="557"/>
      <c r="O79" s="557"/>
      <c r="P79" s="557"/>
      <c r="Q79" s="557"/>
      <c r="R79" s="557"/>
      <c r="S79" s="557"/>
      <c r="T79" s="557"/>
      <c r="U79" s="557"/>
    </row>
    <row r="80" spans="1:21" x14ac:dyDescent="0.2">
      <c r="C80" s="557"/>
      <c r="D80" s="557"/>
      <c r="E80" s="557"/>
      <c r="F80" s="557"/>
      <c r="G80" s="557"/>
      <c r="H80" s="557"/>
      <c r="I80" s="557"/>
      <c r="J80" s="557"/>
      <c r="K80" s="557"/>
      <c r="L80" s="557"/>
      <c r="M80" s="557"/>
      <c r="N80" s="557"/>
      <c r="O80" s="557"/>
      <c r="P80" s="557"/>
      <c r="Q80" s="557"/>
      <c r="R80" s="557"/>
      <c r="S80" s="557"/>
      <c r="T80" s="557"/>
      <c r="U80" s="557"/>
    </row>
    <row r="81" spans="3:21" x14ac:dyDescent="0.2">
      <c r="C81" s="557"/>
      <c r="D81" s="557"/>
      <c r="E81" s="557"/>
      <c r="F81" s="557"/>
      <c r="G81" s="557"/>
      <c r="H81" s="557"/>
      <c r="I81" s="557"/>
      <c r="J81" s="557"/>
      <c r="K81" s="557"/>
      <c r="L81" s="557"/>
      <c r="M81" s="557"/>
      <c r="N81" s="557"/>
      <c r="O81" s="557"/>
      <c r="P81" s="557"/>
      <c r="Q81" s="557"/>
      <c r="R81" s="557"/>
      <c r="S81" s="557"/>
      <c r="T81" s="557"/>
      <c r="U81" s="557"/>
    </row>
  </sheetData>
  <sheetProtection formatColumns="0" formatRows="0"/>
  <mergeCells count="21">
    <mergeCell ref="P8:U8"/>
    <mergeCell ref="D9:H9"/>
    <mergeCell ref="I9:I10"/>
    <mergeCell ref="J9:L9"/>
    <mergeCell ref="U9:U10"/>
    <mergeCell ref="M9:N9"/>
    <mergeCell ref="D8:I8"/>
    <mergeCell ref="O9:O10"/>
    <mergeCell ref="P9:T9"/>
    <mergeCell ref="C8:C10"/>
    <mergeCell ref="C59:C61"/>
    <mergeCell ref="D59:I59"/>
    <mergeCell ref="D60:H60"/>
    <mergeCell ref="I60:I61"/>
    <mergeCell ref="P59:U59"/>
    <mergeCell ref="O60:O61"/>
    <mergeCell ref="P60:T60"/>
    <mergeCell ref="J59:O59"/>
    <mergeCell ref="M60:N60"/>
    <mergeCell ref="J60:L60"/>
    <mergeCell ref="U60:U61"/>
  </mergeCells>
  <phoneticPr fontId="10" type="noConversion"/>
  <conditionalFormatting sqref="J70:N70 D70:H70 P70:T70 P51:T53 J51:N53 D51:H53">
    <cfRule type="cellIs" dxfId="9" priority="1" stopIfTrue="1" operator="equal">
      <formula>0</formula>
    </cfRule>
    <cfRule type="cellIs" dxfId="8" priority="2" stopIfTrue="1" operator="notEqual">
      <formula>0</formula>
    </cfRule>
  </conditionalFormatting>
  <pageMargins left="0.27559055118110237" right="0.27559055118110237" top="0.31496062992125984" bottom="0.51181102362204722" header="0.23622047244094491" footer="0.23622047244094491"/>
  <pageSetup paperSize="9" scale="53" orientation="landscape" r:id="rId1"/>
  <headerFooter alignWithMargins="0">
    <oddFooter>&amp;L&amp;D&amp;C&amp; Template: &amp;A
&amp;F&amp;R&amp;P of &amp;N</oddFooter>
  </headerFooter>
  <rowBreaks count="1" manualBreakCount="1">
    <brk id="53" max="16383" man="1"/>
  </rowBreaks>
  <customProperties>
    <customPr name="_pios_id" r:id="rId2"/>
  </customProperties>
  <ignoredErrors>
    <ignoredError sqref="D67:P67 J18:T18 J20:T20 P19:T19 J29:T29 P28:T28 J34:T34 P33:T33 J42:L42 M12:N12 P12:T12 M13:N17 P13:T17 M21:N27 P21:T27 M30:N32 P30:T32 M35:N36 P35:T36 P41:T41 M42:T42 M37:T40 M43:T46 M41:O41 D62:P62 R62:T62 D63:P63 R63:T63 D64:P64 R64:T64 D65:P65 R65:T65 D66:P66 R66:T66 R67:T67 Q62:Q67" unlockedFormula="1"/>
  </ignoredErrors>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000-000000000000}">
  <sheetPr codeName="Sheet28">
    <tabColor indexed="58"/>
  </sheetPr>
  <dimension ref="C9:F19"/>
  <sheetViews>
    <sheetView showGridLines="0" workbookViewId="0">
      <selection activeCell="O22" sqref="O22"/>
    </sheetView>
  </sheetViews>
  <sheetFormatPr defaultRowHeight="12.75" x14ac:dyDescent="0.2"/>
  <sheetData>
    <row r="9" spans="3:6" ht="18" x14ac:dyDescent="0.25">
      <c r="C9" s="144" t="s">
        <v>307</v>
      </c>
    </row>
    <row r="10" spans="3:6" ht="16.5" x14ac:dyDescent="0.25">
      <c r="C10" s="176" t="s">
        <v>4</v>
      </c>
      <c r="D10" s="710">
        <v>8</v>
      </c>
    </row>
    <row r="11" spans="3:6" ht="15.75" x14ac:dyDescent="0.25">
      <c r="C11" s="177"/>
    </row>
    <row r="12" spans="3:6" x14ac:dyDescent="0.2">
      <c r="C12" s="945"/>
      <c r="D12" s="945"/>
      <c r="E12" s="945"/>
      <c r="F12" s="945"/>
    </row>
    <row r="13" spans="3:6" x14ac:dyDescent="0.2">
      <c r="C13" s="182"/>
      <c r="D13" s="182"/>
    </row>
    <row r="17" spans="3:3" x14ac:dyDescent="0.2">
      <c r="C17" s="147" t="s">
        <v>22</v>
      </c>
    </row>
    <row r="18" spans="3:3" x14ac:dyDescent="0.2">
      <c r="C18" s="148" t="s">
        <v>308</v>
      </c>
    </row>
    <row r="19" spans="3:3" x14ac:dyDescent="0.2">
      <c r="C19" s="148"/>
    </row>
  </sheetData>
  <sheetProtection formatColumns="0" formatRows="0"/>
  <mergeCells count="1">
    <mergeCell ref="C12:F12"/>
  </mergeCells>
  <phoneticPr fontId="10" type="noConversion"/>
  <pageMargins left="0.75" right="0.75" top="1" bottom="1" header="0.5" footer="0.5"/>
  <pageSetup paperSize="9" orientation="landscape" r:id="rId1"/>
  <headerFooter alignWithMargins="0">
    <oddFooter>&amp;L&amp;8File: &amp;F
&amp;D&amp;C&amp;8Worksheet: &amp;A&amp;R&amp;8Page &amp;P of &amp;N</oddFooter>
  </headerFooter>
  <customProperties>
    <customPr name="_pios_id" r:id="rId2"/>
  </customProperties>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100-000000000000}">
  <sheetPr codeName="Sheet7">
    <pageSetUpPr fitToPage="1"/>
  </sheetPr>
  <dimension ref="A1:AD50"/>
  <sheetViews>
    <sheetView showGridLines="0" workbookViewId="0">
      <selection activeCell="O22" sqref="O22"/>
    </sheetView>
  </sheetViews>
  <sheetFormatPr defaultRowHeight="12.75" outlineLevelRow="1" x14ac:dyDescent="0.2"/>
  <cols>
    <col min="1" max="1" width="32.85546875" customWidth="1"/>
  </cols>
  <sheetData>
    <row r="1" spans="1:9" ht="18" outlineLevel="1" x14ac:dyDescent="0.25">
      <c r="A1" s="406" t="s">
        <v>319</v>
      </c>
      <c r="B1" s="144" t="s">
        <v>320</v>
      </c>
      <c r="C1" s="70"/>
      <c r="D1" s="70"/>
      <c r="E1" s="70"/>
      <c r="F1" s="70"/>
      <c r="G1" s="70"/>
      <c r="H1" s="70"/>
      <c r="I1" s="70"/>
    </row>
    <row r="2" spans="1:9" outlineLevel="1" x14ac:dyDescent="0.2">
      <c r="A2" s="70"/>
      <c r="B2" s="70"/>
      <c r="C2" s="70"/>
      <c r="D2" s="70"/>
      <c r="E2" s="70"/>
      <c r="F2" s="70"/>
      <c r="G2" s="70"/>
      <c r="H2" s="70"/>
      <c r="I2" s="70"/>
    </row>
    <row r="3" spans="1:9" outlineLevel="1" x14ac:dyDescent="0.2">
      <c r="A3" s="70"/>
      <c r="B3" s="70"/>
      <c r="C3" s="70"/>
      <c r="D3" s="70"/>
      <c r="E3" s="70"/>
      <c r="F3" s="70"/>
      <c r="G3" s="70"/>
      <c r="H3" s="70"/>
      <c r="I3" s="70"/>
    </row>
    <row r="4" spans="1:9" outlineLevel="1" x14ac:dyDescent="0.2">
      <c r="A4" s="2" t="s">
        <v>152</v>
      </c>
      <c r="B4" s="70"/>
      <c r="C4" s="70"/>
      <c r="D4" s="70"/>
      <c r="E4" s="70"/>
      <c r="F4" s="70"/>
      <c r="G4" s="70"/>
      <c r="H4" s="70"/>
      <c r="I4" s="70"/>
    </row>
    <row r="5" spans="1:9" outlineLevel="1" x14ac:dyDescent="0.2">
      <c r="A5" t="s">
        <v>153</v>
      </c>
      <c r="B5" s="70"/>
      <c r="C5" s="70"/>
      <c r="D5" s="70"/>
      <c r="E5" s="70"/>
      <c r="F5" s="70"/>
      <c r="G5" s="70"/>
      <c r="H5" s="70"/>
      <c r="I5" s="70"/>
    </row>
    <row r="6" spans="1:9" outlineLevel="1" x14ac:dyDescent="0.2">
      <c r="A6" t="s">
        <v>112</v>
      </c>
      <c r="B6" s="70"/>
      <c r="C6" s="70"/>
      <c r="D6" s="70"/>
      <c r="E6" s="70"/>
      <c r="F6" s="70"/>
      <c r="G6" s="70"/>
      <c r="H6" s="70"/>
      <c r="I6" s="70"/>
    </row>
    <row r="7" spans="1:9" outlineLevel="1" x14ac:dyDescent="0.2">
      <c r="A7" t="s">
        <v>113</v>
      </c>
      <c r="B7" s="70"/>
      <c r="C7" s="70"/>
      <c r="D7" s="70"/>
      <c r="E7" s="70"/>
      <c r="F7" s="70"/>
      <c r="G7" s="70"/>
      <c r="H7" s="70"/>
      <c r="I7" s="70"/>
    </row>
    <row r="8" spans="1:9" outlineLevel="1" x14ac:dyDescent="0.2">
      <c r="A8" s="70"/>
      <c r="B8" s="70"/>
      <c r="C8" s="70"/>
      <c r="D8" s="70"/>
      <c r="E8" s="70"/>
      <c r="F8" s="70"/>
      <c r="G8" s="70"/>
      <c r="H8" s="70"/>
      <c r="I8" s="70"/>
    </row>
    <row r="9" spans="1:9" outlineLevel="1" x14ac:dyDescent="0.2">
      <c r="A9" s="70"/>
      <c r="B9" s="70"/>
      <c r="C9" s="70"/>
      <c r="D9" s="70"/>
      <c r="E9" s="70"/>
      <c r="F9" s="70"/>
      <c r="G9" s="70"/>
      <c r="H9" s="70"/>
      <c r="I9" s="70"/>
    </row>
    <row r="10" spans="1:9" outlineLevel="1" x14ac:dyDescent="0.2">
      <c r="A10" s="70"/>
      <c r="B10" s="70"/>
      <c r="C10" s="70"/>
      <c r="D10" s="70"/>
      <c r="E10" s="70"/>
      <c r="F10" s="70"/>
      <c r="G10" s="70"/>
      <c r="H10" s="70"/>
      <c r="I10" s="70"/>
    </row>
    <row r="11" spans="1:9" outlineLevel="1" x14ac:dyDescent="0.2"/>
    <row r="12" spans="1:9" s="789" customFormat="1" outlineLevel="1" x14ac:dyDescent="0.2"/>
    <row r="13" spans="1:9" s="789" customFormat="1" outlineLevel="1" x14ac:dyDescent="0.2"/>
    <row r="14" spans="1:9" outlineLevel="1" x14ac:dyDescent="0.2"/>
    <row r="15" spans="1:9" outlineLevel="1" x14ac:dyDescent="0.2"/>
    <row r="16" spans="1:9" outlineLevel="1" x14ac:dyDescent="0.2"/>
    <row r="17" spans="1:30" outlineLevel="1" x14ac:dyDescent="0.2">
      <c r="M17" s="634" t="s">
        <v>469</v>
      </c>
    </row>
    <row r="18" spans="1:30" x14ac:dyDescent="0.2">
      <c r="A18" s="43"/>
      <c r="B18" s="44"/>
      <c r="C18" s="44"/>
      <c r="D18" s="44"/>
      <c r="E18" s="44"/>
      <c r="F18" s="44"/>
      <c r="G18" s="44"/>
      <c r="H18" s="44"/>
      <c r="I18" s="45"/>
      <c r="J18" s="378" t="s">
        <v>301</v>
      </c>
      <c r="P18" s="21"/>
      <c r="Q18" s="21"/>
      <c r="R18" s="21"/>
      <c r="S18" s="21"/>
      <c r="T18" s="21"/>
      <c r="U18" s="21"/>
      <c r="V18" s="21"/>
      <c r="W18" s="21"/>
      <c r="X18" s="21"/>
      <c r="Y18" s="21"/>
      <c r="Z18" s="21"/>
      <c r="AA18" s="21"/>
      <c r="AB18" s="21"/>
      <c r="AC18" s="21"/>
      <c r="AD18" s="21"/>
    </row>
    <row r="19" spans="1:30" outlineLevel="1" x14ac:dyDescent="0.2">
      <c r="A19" s="46" t="s">
        <v>146</v>
      </c>
      <c r="B19" s="133"/>
      <c r="D19" s="48"/>
      <c r="E19" s="49"/>
      <c r="F19" s="42"/>
      <c r="G19" s="42"/>
      <c r="J19" s="376">
        <f>+J1+1</f>
        <v>1</v>
      </c>
      <c r="M19" s="632" t="s">
        <v>274</v>
      </c>
    </row>
    <row r="20" spans="1:30" outlineLevel="1" x14ac:dyDescent="0.2">
      <c r="A20" s="46" t="s">
        <v>110</v>
      </c>
      <c r="B20" s="47"/>
      <c r="D20" s="48"/>
      <c r="E20" s="49"/>
      <c r="F20" s="42"/>
      <c r="G20" s="42"/>
      <c r="H20" s="42"/>
    </row>
    <row r="21" spans="1:30" outlineLevel="1" x14ac:dyDescent="0.2">
      <c r="A21" s="50" t="s">
        <v>232</v>
      </c>
      <c r="C21" s="51"/>
      <c r="D21" s="51"/>
      <c r="E21" s="49"/>
      <c r="F21" s="42"/>
      <c r="G21" s="42"/>
      <c r="H21" s="42"/>
      <c r="I21" s="52"/>
    </row>
    <row r="22" spans="1:30" outlineLevel="1" x14ac:dyDescent="0.2">
      <c r="A22" s="54" t="s">
        <v>105</v>
      </c>
      <c r="B22" s="131"/>
      <c r="D22" s="42"/>
      <c r="E22" s="49"/>
      <c r="F22" s="55"/>
      <c r="G22" s="55"/>
      <c r="H22" s="42"/>
      <c r="I22" s="52"/>
    </row>
    <row r="23" spans="1:30" ht="13.5" outlineLevel="1" thickBot="1" x14ac:dyDescent="0.25">
      <c r="A23" s="220"/>
      <c r="B23" s="221"/>
      <c r="C23" s="221"/>
      <c r="D23" s="221"/>
      <c r="E23" s="221"/>
      <c r="F23" s="221"/>
      <c r="G23" s="221"/>
      <c r="H23" s="221"/>
      <c r="I23" s="222"/>
    </row>
    <row r="24" spans="1:30" outlineLevel="1" x14ac:dyDescent="0.2">
      <c r="A24" s="56"/>
      <c r="B24" s="57"/>
      <c r="C24" s="75" t="str">
        <f>+O39</f>
        <v>2018/19</v>
      </c>
      <c r="D24" s="75" t="str">
        <f t="shared" ref="D24:I24" si="0">+P39</f>
        <v>2019/20</v>
      </c>
      <c r="E24" s="75" t="str">
        <f t="shared" si="0"/>
        <v>2020/21</v>
      </c>
      <c r="F24" s="75" t="str">
        <f t="shared" si="0"/>
        <v>2021/22</v>
      </c>
      <c r="G24" s="75" t="str">
        <f t="shared" si="0"/>
        <v>2022/23</v>
      </c>
      <c r="H24" s="75" t="str">
        <f t="shared" si="0"/>
        <v>2023/24</v>
      </c>
      <c r="I24" s="75" t="str">
        <f t="shared" si="0"/>
        <v>2024/25</v>
      </c>
    </row>
    <row r="25" spans="1:30" outlineLevel="1" x14ac:dyDescent="0.2">
      <c r="A25" s="58" t="s">
        <v>119</v>
      </c>
      <c r="B25" s="136"/>
      <c r="C25" s="136"/>
      <c r="D25" s="136"/>
      <c r="E25" s="136"/>
      <c r="F25" s="136"/>
      <c r="G25" s="136"/>
      <c r="H25" s="136"/>
      <c r="I25" s="136"/>
    </row>
    <row r="26" spans="1:30" ht="14.25" outlineLevel="1" x14ac:dyDescent="0.2">
      <c r="A26" s="61" t="s">
        <v>68</v>
      </c>
      <c r="B26" s="137"/>
      <c r="C26" s="138"/>
      <c r="D26" s="138"/>
      <c r="E26" s="138"/>
      <c r="F26" s="138"/>
      <c r="G26" s="138"/>
      <c r="H26" s="138"/>
      <c r="I26" s="138"/>
      <c r="M26" s="632" t="s">
        <v>548</v>
      </c>
    </row>
    <row r="27" spans="1:30" outlineLevel="1" x14ac:dyDescent="0.2">
      <c r="A27" s="61" t="s">
        <v>69</v>
      </c>
      <c r="B27" s="139"/>
      <c r="C27" s="138"/>
      <c r="D27" s="138"/>
      <c r="E27" s="138"/>
      <c r="F27" s="138"/>
      <c r="G27" s="138"/>
      <c r="H27" s="138"/>
      <c r="I27" s="138"/>
    </row>
    <row r="28" spans="1:30" s="736" customFormat="1" outlineLevel="1" x14ac:dyDescent="0.2">
      <c r="A28" s="61" t="s">
        <v>546</v>
      </c>
      <c r="B28" s="139"/>
      <c r="C28" s="138"/>
      <c r="D28" s="138"/>
      <c r="E28" s="138"/>
      <c r="F28" s="138"/>
      <c r="G28" s="138"/>
      <c r="H28" s="138"/>
      <c r="I28" s="138"/>
    </row>
    <row r="29" spans="1:30" outlineLevel="1" x14ac:dyDescent="0.2">
      <c r="A29" s="61" t="s">
        <v>547</v>
      </c>
      <c r="B29" s="140"/>
      <c r="C29" s="138"/>
      <c r="D29" s="138"/>
      <c r="E29" s="138"/>
      <c r="F29" s="138"/>
      <c r="G29" s="138"/>
      <c r="H29" s="138"/>
      <c r="I29" s="138"/>
    </row>
    <row r="30" spans="1:30" s="736" customFormat="1" outlineLevel="1" x14ac:dyDescent="0.2">
      <c r="A30" s="61" t="s">
        <v>498</v>
      </c>
      <c r="B30" s="140"/>
      <c r="C30" s="138"/>
      <c r="D30" s="138"/>
      <c r="E30" s="138"/>
      <c r="F30" s="138"/>
      <c r="G30" s="138"/>
      <c r="H30" s="138"/>
      <c r="I30" s="138"/>
    </row>
    <row r="31" spans="1:30" outlineLevel="1" x14ac:dyDescent="0.2">
      <c r="A31" s="83" t="s">
        <v>70</v>
      </c>
      <c r="B31" s="140"/>
      <c r="C31" s="138"/>
      <c r="D31" s="138"/>
      <c r="E31" s="138"/>
      <c r="F31" s="138"/>
      <c r="G31" s="138"/>
      <c r="H31" s="138"/>
      <c r="I31" s="138"/>
    </row>
    <row r="32" spans="1:30" x14ac:dyDescent="0.2">
      <c r="A32" s="129" t="s">
        <v>147</v>
      </c>
      <c r="B32" s="141"/>
      <c r="C32" s="142">
        <f t="shared" ref="C32:I32" si="1">SUM(C26:C31)</f>
        <v>0</v>
      </c>
      <c r="D32" s="142">
        <f t="shared" si="1"/>
        <v>0</v>
      </c>
      <c r="E32" s="142">
        <f t="shared" si="1"/>
        <v>0</v>
      </c>
      <c r="F32" s="142">
        <f t="shared" si="1"/>
        <v>0</v>
      </c>
      <c r="G32" s="142">
        <f t="shared" si="1"/>
        <v>0</v>
      </c>
      <c r="H32" s="142">
        <f t="shared" si="1"/>
        <v>0</v>
      </c>
      <c r="I32" s="142">
        <f t="shared" si="1"/>
        <v>0</v>
      </c>
    </row>
    <row r="35" spans="1:21" x14ac:dyDescent="0.2">
      <c r="M35" s="632"/>
      <c r="N35" s="618"/>
      <c r="O35" s="618"/>
      <c r="P35" s="618"/>
      <c r="Q35" s="634" t="s">
        <v>464</v>
      </c>
      <c r="R35" s="618"/>
      <c r="S35" s="618"/>
      <c r="T35" s="618"/>
      <c r="U35" s="618"/>
    </row>
    <row r="36" spans="1:21" x14ac:dyDescent="0.2">
      <c r="N36" s="632" t="s">
        <v>465</v>
      </c>
      <c r="O36" s="618"/>
      <c r="P36" s="618"/>
      <c r="Q36" s="632" t="s">
        <v>462</v>
      </c>
      <c r="R36" s="618"/>
      <c r="S36" s="618"/>
      <c r="T36" s="618"/>
      <c r="U36" s="633" t="s">
        <v>472</v>
      </c>
    </row>
    <row r="37" spans="1:21" x14ac:dyDescent="0.2">
      <c r="A37" s="2" t="s">
        <v>235</v>
      </c>
      <c r="G37" s="632" t="s">
        <v>465</v>
      </c>
      <c r="H37" s="687"/>
      <c r="I37" s="632" t="s">
        <v>470</v>
      </c>
      <c r="J37" s="687"/>
      <c r="K37" s="687"/>
      <c r="L37" s="687"/>
      <c r="M37" s="633" t="s">
        <v>471</v>
      </c>
      <c r="N37" s="618"/>
      <c r="O37" s="632" t="s">
        <v>465</v>
      </c>
      <c r="P37" s="618"/>
      <c r="Q37" s="632" t="s">
        <v>463</v>
      </c>
      <c r="R37" s="618"/>
      <c r="S37" s="618"/>
      <c r="T37" s="618"/>
      <c r="U37" s="633" t="s">
        <v>471</v>
      </c>
    </row>
    <row r="38" spans="1:21" ht="13.5" thickBot="1" x14ac:dyDescent="0.25">
      <c r="G38" s="632"/>
      <c r="H38" s="632"/>
      <c r="I38" s="618"/>
      <c r="J38" s="618"/>
      <c r="K38" s="633"/>
      <c r="L38" s="632"/>
      <c r="M38" s="632"/>
      <c r="N38" s="618"/>
      <c r="O38" s="618"/>
      <c r="P38" s="633"/>
    </row>
    <row r="39" spans="1:21" x14ac:dyDescent="0.2">
      <c r="B39" s="75" t="s">
        <v>86</v>
      </c>
      <c r="C39" s="75" t="s">
        <v>87</v>
      </c>
      <c r="D39" s="75" t="s">
        <v>77</v>
      </c>
      <c r="E39" s="75" t="s">
        <v>78</v>
      </c>
      <c r="F39" s="75" t="s">
        <v>79</v>
      </c>
      <c r="G39" s="75" t="s">
        <v>80</v>
      </c>
      <c r="H39" s="75" t="s">
        <v>81</v>
      </c>
      <c r="I39" s="75" t="s">
        <v>82</v>
      </c>
      <c r="J39" s="75" t="s">
        <v>83</v>
      </c>
      <c r="K39" s="75" t="s">
        <v>84</v>
      </c>
      <c r="L39" s="75" t="s">
        <v>455</v>
      </c>
      <c r="M39" s="75" t="s">
        <v>456</v>
      </c>
      <c r="N39" s="75" t="s">
        <v>457</v>
      </c>
      <c r="O39" s="75" t="s">
        <v>458</v>
      </c>
      <c r="P39" s="75" t="s">
        <v>459</v>
      </c>
      <c r="Q39" s="75" t="s">
        <v>587</v>
      </c>
      <c r="R39" s="75" t="s">
        <v>588</v>
      </c>
      <c r="S39" s="75" t="s">
        <v>589</v>
      </c>
      <c r="T39" s="75" t="s">
        <v>590</v>
      </c>
      <c r="U39" s="75" t="s">
        <v>591</v>
      </c>
    </row>
    <row r="44" spans="1:21" ht="13.5" thickBot="1" x14ac:dyDescent="0.25">
      <c r="A44" s="2" t="s">
        <v>460</v>
      </c>
      <c r="E44" s="634" t="s">
        <v>464</v>
      </c>
    </row>
    <row r="45" spans="1:21" x14ac:dyDescent="0.2">
      <c r="A45" s="617"/>
      <c r="B45" s="620" t="s">
        <v>584</v>
      </c>
      <c r="C45" s="621"/>
      <c r="E45" s="632" t="s">
        <v>466</v>
      </c>
    </row>
    <row r="46" spans="1:21" x14ac:dyDescent="0.2">
      <c r="A46" s="617"/>
      <c r="B46" s="622" t="s">
        <v>586</v>
      </c>
      <c r="C46" s="623"/>
      <c r="E46" s="632" t="s">
        <v>467</v>
      </c>
    </row>
    <row r="47" spans="1:21" ht="13.5" thickBot="1" x14ac:dyDescent="0.25">
      <c r="A47" s="617"/>
      <c r="B47" s="624" t="s">
        <v>585</v>
      </c>
      <c r="C47" s="625"/>
      <c r="E47" s="632" t="s">
        <v>468</v>
      </c>
    </row>
    <row r="48" spans="1:21" x14ac:dyDescent="0.2">
      <c r="A48" s="617"/>
      <c r="B48" s="617"/>
      <c r="C48" s="617"/>
    </row>
    <row r="49" spans="1:3" x14ac:dyDescent="0.2">
      <c r="A49" s="617"/>
      <c r="B49" s="617"/>
      <c r="C49" s="617"/>
    </row>
    <row r="50" spans="1:3" x14ac:dyDescent="0.2">
      <c r="A50" s="617"/>
      <c r="B50" s="617"/>
      <c r="C50" s="617"/>
    </row>
  </sheetData>
  <sheetProtection formatColumns="0" formatRows="0"/>
  <phoneticPr fontId="10" type="noConversion"/>
  <dataValidations disablePrompts="1" count="2">
    <dataValidation type="list" allowBlank="1" showInputMessage="1" showErrorMessage="1" sqref="E20:E22" xr:uid="{00000000-0002-0000-6100-000000000000}">
      <formula1>"Labour, Materials, Services"</formula1>
    </dataValidation>
    <dataValidation type="list" allowBlank="1" showInputMessage="1" showErrorMessage="1" sqref="I21:I22" xr:uid="{00000000-0002-0000-6100-000001000000}">
      <formula1>"0-Initial Guess, 1-First Draft, 2-Second Draft, 3- Final"</formula1>
    </dataValidation>
  </dataValidations>
  <pageMargins left="0.75" right="0.75" top="1" bottom="1" header="0.5" footer="0.5"/>
  <pageSetup paperSize="9" scale="61" orientation="landscape" r:id="rId1"/>
  <headerFooter alignWithMargins="0">
    <oddFooter>&amp;L&amp;8&amp;F
&amp;A
Printed: &amp;T on &amp;D&amp;CPage &amp;P of &amp;N</oddFooter>
  </headerFooter>
  <customProperties>
    <customPr name="_pios_id" r:id="rId2"/>
  </customProperties>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200-000000000000}">
  <sheetPr codeName="Sheet8">
    <pageSetUpPr fitToPage="1"/>
  </sheetPr>
  <dimension ref="A1:H67"/>
  <sheetViews>
    <sheetView showGridLines="0" workbookViewId="0">
      <selection activeCell="O22" sqref="O22"/>
    </sheetView>
  </sheetViews>
  <sheetFormatPr defaultRowHeight="12.75" x14ac:dyDescent="0.2"/>
  <cols>
    <col min="1" max="1" width="8" bestFit="1" customWidth="1"/>
    <col min="2" max="2" width="13.140625" customWidth="1"/>
    <col min="5" max="5" width="23.140625" customWidth="1"/>
    <col min="6" max="6" width="57.42578125" bestFit="1" customWidth="1"/>
  </cols>
  <sheetData>
    <row r="1" spans="1:6" ht="18" x14ac:dyDescent="0.25">
      <c r="A1" s="406" t="s">
        <v>321</v>
      </c>
      <c r="B1" s="183" t="s">
        <v>253</v>
      </c>
    </row>
    <row r="3" spans="1:6" x14ac:dyDescent="0.2">
      <c r="B3" s="2" t="s">
        <v>254</v>
      </c>
      <c r="C3" s="2"/>
      <c r="D3" s="2"/>
      <c r="E3" s="2" t="s">
        <v>252</v>
      </c>
      <c r="F3" s="2" t="s">
        <v>110</v>
      </c>
    </row>
    <row r="5" spans="1:6" x14ac:dyDescent="0.2">
      <c r="B5" t="s">
        <v>250</v>
      </c>
      <c r="E5" t="s">
        <v>381</v>
      </c>
      <c r="F5" t="s">
        <v>251</v>
      </c>
    </row>
    <row r="6" spans="1:6" x14ac:dyDescent="0.2">
      <c r="E6" s="631" t="s">
        <v>512</v>
      </c>
      <c r="F6" t="s">
        <v>257</v>
      </c>
    </row>
    <row r="7" spans="1:6" x14ac:dyDescent="0.2">
      <c r="F7" t="s">
        <v>255</v>
      </c>
    </row>
    <row r="9" spans="1:6" x14ac:dyDescent="0.2">
      <c r="B9" t="s">
        <v>383</v>
      </c>
      <c r="E9" t="s">
        <v>382</v>
      </c>
      <c r="F9" t="s">
        <v>251</v>
      </c>
    </row>
    <row r="10" spans="1:6" x14ac:dyDescent="0.2">
      <c r="F10" t="s">
        <v>257</v>
      </c>
    </row>
    <row r="11" spans="1:6" x14ac:dyDescent="0.2">
      <c r="F11" t="s">
        <v>255</v>
      </c>
    </row>
    <row r="13" spans="1:6" x14ac:dyDescent="0.2">
      <c r="B13" s="172" t="s">
        <v>256</v>
      </c>
      <c r="E13" t="s">
        <v>258</v>
      </c>
      <c r="F13" t="s">
        <v>259</v>
      </c>
    </row>
    <row r="14" spans="1:6" x14ac:dyDescent="0.2">
      <c r="F14" t="s">
        <v>255</v>
      </c>
    </row>
    <row r="16" spans="1:6" x14ac:dyDescent="0.2">
      <c r="B16" t="s">
        <v>368</v>
      </c>
      <c r="E16" t="s">
        <v>376</v>
      </c>
      <c r="F16" t="s">
        <v>369</v>
      </c>
    </row>
    <row r="17" spans="2:6" x14ac:dyDescent="0.2">
      <c r="B17" t="s">
        <v>370</v>
      </c>
      <c r="E17" t="s">
        <v>376</v>
      </c>
      <c r="F17" t="s">
        <v>371</v>
      </c>
    </row>
    <row r="19" spans="2:6" x14ac:dyDescent="0.2">
      <c r="B19" t="s">
        <v>372</v>
      </c>
      <c r="E19" t="s">
        <v>376</v>
      </c>
      <c r="F19" t="s">
        <v>373</v>
      </c>
    </row>
    <row r="20" spans="2:6" x14ac:dyDescent="0.2">
      <c r="F20" t="s">
        <v>374</v>
      </c>
    </row>
    <row r="22" spans="2:6" x14ac:dyDescent="0.2">
      <c r="B22" t="s">
        <v>375</v>
      </c>
      <c r="E22" t="s">
        <v>376</v>
      </c>
      <c r="F22" t="s">
        <v>373</v>
      </c>
    </row>
    <row r="23" spans="2:6" x14ac:dyDescent="0.2">
      <c r="F23" t="s">
        <v>374</v>
      </c>
    </row>
    <row r="25" spans="2:6" x14ac:dyDescent="0.2">
      <c r="B25" t="s">
        <v>384</v>
      </c>
      <c r="E25" t="s">
        <v>385</v>
      </c>
      <c r="F25" t="s">
        <v>272</v>
      </c>
    </row>
    <row r="26" spans="2:6" x14ac:dyDescent="0.2">
      <c r="F26" t="s">
        <v>273</v>
      </c>
    </row>
    <row r="27" spans="2:6" x14ac:dyDescent="0.2">
      <c r="B27" t="s">
        <v>386</v>
      </c>
      <c r="E27" t="s">
        <v>382</v>
      </c>
      <c r="F27" t="s">
        <v>271</v>
      </c>
    </row>
    <row r="28" spans="2:6" x14ac:dyDescent="0.2">
      <c r="F28" t="s">
        <v>273</v>
      </c>
    </row>
    <row r="30" spans="2:6" x14ac:dyDescent="0.2">
      <c r="B30" t="s">
        <v>389</v>
      </c>
      <c r="E30" t="s">
        <v>277</v>
      </c>
      <c r="F30" t="s">
        <v>388</v>
      </c>
    </row>
    <row r="31" spans="2:6" x14ac:dyDescent="0.2">
      <c r="F31" t="s">
        <v>279</v>
      </c>
    </row>
    <row r="33" spans="2:6" x14ac:dyDescent="0.2">
      <c r="B33" t="s">
        <v>276</v>
      </c>
      <c r="E33" t="s">
        <v>277</v>
      </c>
      <c r="F33" t="s">
        <v>278</v>
      </c>
    </row>
    <row r="34" spans="2:6" x14ac:dyDescent="0.2">
      <c r="F34" t="s">
        <v>279</v>
      </c>
    </row>
    <row r="36" spans="2:6" x14ac:dyDescent="0.2">
      <c r="B36" t="s">
        <v>268</v>
      </c>
      <c r="E36" t="s">
        <v>270</v>
      </c>
      <c r="F36" t="s">
        <v>272</v>
      </c>
    </row>
    <row r="37" spans="2:6" x14ac:dyDescent="0.2">
      <c r="F37" t="s">
        <v>273</v>
      </c>
    </row>
    <row r="39" spans="2:6" x14ac:dyDescent="0.2">
      <c r="B39" t="s">
        <v>295</v>
      </c>
      <c r="E39" t="s">
        <v>294</v>
      </c>
      <c r="F39" t="s">
        <v>296</v>
      </c>
    </row>
    <row r="40" spans="2:6" x14ac:dyDescent="0.2">
      <c r="F40" t="s">
        <v>279</v>
      </c>
    </row>
    <row r="42" spans="2:6" x14ac:dyDescent="0.2">
      <c r="B42" t="s">
        <v>387</v>
      </c>
      <c r="E42" t="s">
        <v>294</v>
      </c>
      <c r="F42" t="s">
        <v>388</v>
      </c>
    </row>
    <row r="43" spans="2:6" x14ac:dyDescent="0.2">
      <c r="F43" t="s">
        <v>279</v>
      </c>
    </row>
    <row r="45" spans="2:6" x14ac:dyDescent="0.2">
      <c r="B45" t="s">
        <v>269</v>
      </c>
      <c r="E45" t="s">
        <v>270</v>
      </c>
      <c r="F45" t="s">
        <v>271</v>
      </c>
    </row>
    <row r="46" spans="2:6" x14ac:dyDescent="0.2">
      <c r="F46" t="s">
        <v>273</v>
      </c>
    </row>
    <row r="48" spans="2:6" x14ac:dyDescent="0.2">
      <c r="B48" t="s">
        <v>377</v>
      </c>
      <c r="E48" t="s">
        <v>0</v>
      </c>
      <c r="F48" t="s">
        <v>378</v>
      </c>
    </row>
    <row r="49" spans="2:8" x14ac:dyDescent="0.2">
      <c r="B49" s="657" t="s">
        <v>513</v>
      </c>
      <c r="E49" s="657" t="s">
        <v>0</v>
      </c>
      <c r="F49" s="631" t="s">
        <v>514</v>
      </c>
      <c r="H49" s="658"/>
    </row>
    <row r="51" spans="2:8" x14ac:dyDescent="0.2">
      <c r="B51" t="s">
        <v>274</v>
      </c>
      <c r="E51" t="s">
        <v>319</v>
      </c>
      <c r="F51" t="s">
        <v>379</v>
      </c>
    </row>
    <row r="52" spans="2:8" x14ac:dyDescent="0.2">
      <c r="F52" t="s">
        <v>380</v>
      </c>
    </row>
    <row r="54" spans="2:8" ht="14.25" x14ac:dyDescent="0.3">
      <c r="B54" s="657" t="s">
        <v>509</v>
      </c>
      <c r="C54" s="685" t="s">
        <v>510</v>
      </c>
      <c r="F54" s="631" t="s">
        <v>511</v>
      </c>
    </row>
    <row r="56" spans="2:8" x14ac:dyDescent="0.2">
      <c r="B56" s="657" t="s">
        <v>466</v>
      </c>
      <c r="E56" s="657" t="s">
        <v>319</v>
      </c>
      <c r="F56" s="631" t="s">
        <v>515</v>
      </c>
      <c r="G56" s="657"/>
      <c r="H56" s="658"/>
    </row>
    <row r="57" spans="2:8" x14ac:dyDescent="0.2">
      <c r="B57" s="657" t="s">
        <v>468</v>
      </c>
      <c r="E57" s="657" t="s">
        <v>319</v>
      </c>
      <c r="F57" s="631" t="s">
        <v>516</v>
      </c>
      <c r="G57" s="657"/>
      <c r="H57" s="658"/>
    </row>
    <row r="58" spans="2:8" x14ac:dyDescent="0.2">
      <c r="B58" s="657" t="s">
        <v>467</v>
      </c>
      <c r="E58" s="657" t="s">
        <v>319</v>
      </c>
      <c r="F58" s="631" t="s">
        <v>517</v>
      </c>
      <c r="G58" s="657"/>
      <c r="H58" s="658"/>
    </row>
    <row r="59" spans="2:8" x14ac:dyDescent="0.2">
      <c r="B59" s="657" t="s">
        <v>462</v>
      </c>
      <c r="E59" s="657" t="s">
        <v>319</v>
      </c>
      <c r="F59" s="631" t="s">
        <v>518</v>
      </c>
      <c r="G59" s="657"/>
      <c r="H59" s="658"/>
    </row>
    <row r="60" spans="2:8" x14ac:dyDescent="0.2">
      <c r="B60" s="657" t="s">
        <v>463</v>
      </c>
      <c r="E60" s="657" t="s">
        <v>319</v>
      </c>
      <c r="F60" s="631" t="s">
        <v>518</v>
      </c>
      <c r="H60" s="658"/>
    </row>
    <row r="61" spans="2:8" x14ac:dyDescent="0.2">
      <c r="B61" s="657" t="s">
        <v>470</v>
      </c>
      <c r="E61" s="657" t="s">
        <v>319</v>
      </c>
      <c r="F61" s="631" t="s">
        <v>518</v>
      </c>
      <c r="H61" s="658"/>
    </row>
    <row r="62" spans="2:8" x14ac:dyDescent="0.2">
      <c r="B62" s="657" t="s">
        <v>473</v>
      </c>
      <c r="E62" s="657" t="s">
        <v>319</v>
      </c>
      <c r="F62" s="631" t="s">
        <v>518</v>
      </c>
      <c r="H62" s="658"/>
    </row>
    <row r="63" spans="2:8" x14ac:dyDescent="0.2">
      <c r="B63" s="657" t="s">
        <v>475</v>
      </c>
      <c r="E63" s="657" t="s">
        <v>319</v>
      </c>
      <c r="F63" s="631" t="s">
        <v>518</v>
      </c>
      <c r="H63" s="658"/>
    </row>
    <row r="64" spans="2:8" x14ac:dyDescent="0.2">
      <c r="B64" s="657" t="s">
        <v>476</v>
      </c>
      <c r="E64" s="657" t="s">
        <v>319</v>
      </c>
      <c r="F64" s="631" t="s">
        <v>518</v>
      </c>
      <c r="H64" s="658"/>
    </row>
    <row r="65" spans="2:8" x14ac:dyDescent="0.2">
      <c r="B65" s="657" t="s">
        <v>477</v>
      </c>
      <c r="E65" s="657" t="s">
        <v>319</v>
      </c>
      <c r="F65" s="631" t="s">
        <v>518</v>
      </c>
      <c r="H65" s="658"/>
    </row>
    <row r="67" spans="2:8" x14ac:dyDescent="0.2">
      <c r="B67" t="s">
        <v>548</v>
      </c>
      <c r="E67" s="744" t="s">
        <v>319</v>
      </c>
      <c r="F67" s="631" t="s">
        <v>549</v>
      </c>
    </row>
  </sheetData>
  <sheetProtection formatColumns="0" formatRows="0"/>
  <phoneticPr fontId="10" type="noConversion"/>
  <pageMargins left="0.5" right="0.38" top="1" bottom="1" header="0.5" footer="0.5"/>
  <pageSetup paperSize="9" scale="80" orientation="portrait" r:id="rId1"/>
  <headerFooter alignWithMargins="0">
    <oddFooter>&amp;L&amp;8&amp;F
&amp;A
Printed: &amp;T on &amp;D&amp;C&amp;8Page &amp;P of &amp;N</oddFooter>
  </headerFooter>
  <customProperties>
    <customPr name="_pios_id" r:id="rId2"/>
  </customProperties>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300-000000000000}">
  <sheetPr codeName="Sheet10"/>
  <dimension ref="A1:L100"/>
  <sheetViews>
    <sheetView showGridLines="0" workbookViewId="0">
      <selection activeCell="A18" sqref="A18"/>
    </sheetView>
  </sheetViews>
  <sheetFormatPr defaultRowHeight="12.75" x14ac:dyDescent="0.2"/>
  <cols>
    <col min="1" max="1" width="14.5703125" style="715" customWidth="1"/>
    <col min="2" max="3" width="9.140625" style="715"/>
    <col min="4" max="4" width="9" style="715" customWidth="1"/>
    <col min="5" max="16384" width="9.140625" style="715"/>
  </cols>
  <sheetData>
    <row r="1" spans="1:12" x14ac:dyDescent="0.2">
      <c r="A1" s="714" t="str">
        <f ca="1">RIGHT(CELL("filename",A1),LEN(CELL("filename",A1))-FIND("]",CELL("filename",A1)))</f>
        <v>HelpText</v>
      </c>
    </row>
    <row r="3" spans="1:12" x14ac:dyDescent="0.2">
      <c r="A3" s="716" t="s">
        <v>539</v>
      </c>
      <c r="B3" s="716"/>
      <c r="C3" s="716"/>
      <c r="D3" s="716"/>
      <c r="E3" s="716"/>
      <c r="F3" s="716"/>
      <c r="G3" s="716"/>
      <c r="H3" s="716"/>
      <c r="I3" s="716"/>
      <c r="J3" s="716"/>
      <c r="K3" s="716"/>
      <c r="L3" s="716"/>
    </row>
    <row r="6" spans="1:12" x14ac:dyDescent="0.2">
      <c r="A6" s="727" t="s">
        <v>541</v>
      </c>
      <c r="B6" s="726"/>
      <c r="C6" s="726"/>
    </row>
    <row r="8" spans="1:12" ht="20.25" customHeight="1" x14ac:dyDescent="0.2">
      <c r="A8" s="717"/>
      <c r="B8" s="725"/>
    </row>
    <row r="9" spans="1:12" ht="16.5" customHeight="1" x14ac:dyDescent="0.2">
      <c r="A9" s="718"/>
    </row>
    <row r="10" spans="1:12" ht="15.75" customHeight="1" x14ac:dyDescent="0.2">
      <c r="A10" s="718"/>
      <c r="C10" s="719"/>
    </row>
    <row r="11" spans="1:12" ht="20.25" customHeight="1" x14ac:dyDescent="0.2">
      <c r="A11" s="718"/>
      <c r="B11" s="719"/>
      <c r="C11" s="719"/>
    </row>
    <row r="12" spans="1:12" x14ac:dyDescent="0.2">
      <c r="A12" s="717"/>
      <c r="B12" s="719"/>
      <c r="C12" s="719"/>
    </row>
    <row r="13" spans="1:12" x14ac:dyDescent="0.2">
      <c r="A13" s="717"/>
    </row>
    <row r="14" spans="1:12" x14ac:dyDescent="0.2">
      <c r="A14" s="717"/>
    </row>
    <row r="18" spans="1:5" x14ac:dyDescent="0.2">
      <c r="B18" s="718"/>
    </row>
    <row r="19" spans="1:5" x14ac:dyDescent="0.2">
      <c r="B19" s="718"/>
    </row>
    <row r="20" spans="1:5" x14ac:dyDescent="0.2">
      <c r="B20" s="718"/>
    </row>
    <row r="21" spans="1:5" x14ac:dyDescent="0.2">
      <c r="B21" s="718"/>
    </row>
    <row r="22" spans="1:5" x14ac:dyDescent="0.2">
      <c r="B22" s="718"/>
    </row>
    <row r="23" spans="1:5" x14ac:dyDescent="0.2">
      <c r="A23" s="718"/>
    </row>
    <row r="24" spans="1:5" x14ac:dyDescent="0.2">
      <c r="B24" s="719"/>
    </row>
    <row r="25" spans="1:5" x14ac:dyDescent="0.2">
      <c r="B25" s="719"/>
    </row>
    <row r="27" spans="1:5" x14ac:dyDescent="0.2">
      <c r="A27" s="720"/>
    </row>
    <row r="29" spans="1:5" x14ac:dyDescent="0.2">
      <c r="B29" s="720"/>
      <c r="D29" s="720"/>
    </row>
    <row r="30" spans="1:5" x14ac:dyDescent="0.2">
      <c r="D30" s="721"/>
    </row>
    <row r="31" spans="1:5" s="722" customFormat="1" x14ac:dyDescent="0.2">
      <c r="B31" s="715"/>
      <c r="D31"/>
      <c r="E31" s="723"/>
    </row>
    <row r="32" spans="1:5" x14ac:dyDescent="0.2">
      <c r="D32"/>
    </row>
    <row r="33" spans="1:4" x14ac:dyDescent="0.2">
      <c r="A33" s="720"/>
      <c r="D33"/>
    </row>
    <row r="34" spans="1:4" x14ac:dyDescent="0.2">
      <c r="D34"/>
    </row>
    <row r="35" spans="1:4" x14ac:dyDescent="0.2">
      <c r="D35" s="724"/>
    </row>
    <row r="36" spans="1:4" x14ac:dyDescent="0.2">
      <c r="A36" s="720"/>
    </row>
    <row r="49" spans="1:8" x14ac:dyDescent="0.2">
      <c r="A49" s="722"/>
      <c r="E49" s="723"/>
      <c r="F49" s="722"/>
      <c r="G49" s="722"/>
      <c r="H49" s="722"/>
    </row>
    <row r="100" spans="1:12" x14ac:dyDescent="0.2">
      <c r="A100" s="716" t="s">
        <v>540</v>
      </c>
      <c r="B100" s="716"/>
      <c r="C100" s="716"/>
      <c r="D100" s="716"/>
      <c r="E100" s="716"/>
      <c r="F100" s="716"/>
      <c r="G100" s="716"/>
      <c r="H100" s="716"/>
      <c r="I100" s="716"/>
      <c r="J100" s="716"/>
      <c r="K100" s="716"/>
      <c r="L100" s="716"/>
    </row>
  </sheetData>
  <sheetProtection formatColumns="0" formatRows="0"/>
  <pageMargins left="0.51181102362204722" right="0.70866141732283472" top="0.47244094488188981" bottom="0.51181102362204722" header="0.31496062992125984" footer="0.23622047244094491"/>
  <pageSetup paperSize="9" orientation="landscape" r:id="rId1"/>
  <headerFooter>
    <oddFooter>&amp;L&amp;8File: &amp;F
&amp;D&amp;C&amp;8Worksheet:  &amp;A&amp;R&amp;8Page &amp;P of &amp;N</oddFooter>
  </headerFooter>
  <customProperties>
    <customPr name="_pios_id" r:id="rId2"/>
  </customProperties>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400-000000000000}">
  <sheetPr codeName="Sheet27">
    <tabColor indexed="58"/>
  </sheetPr>
  <dimension ref="C9:F19"/>
  <sheetViews>
    <sheetView showGridLines="0" workbookViewId="0">
      <selection activeCell="O22" sqref="O22"/>
    </sheetView>
  </sheetViews>
  <sheetFormatPr defaultRowHeight="12.75" x14ac:dyDescent="0.2"/>
  <sheetData>
    <row r="9" spans="3:6" ht="18" x14ac:dyDescent="0.25">
      <c r="C9" s="144" t="s">
        <v>16</v>
      </c>
    </row>
    <row r="10" spans="3:6" ht="16.5" x14ac:dyDescent="0.25">
      <c r="C10" s="176" t="s">
        <v>4</v>
      </c>
      <c r="D10" s="710">
        <v>9</v>
      </c>
    </row>
    <row r="11" spans="3:6" ht="15.75" x14ac:dyDescent="0.25">
      <c r="C11" s="177"/>
    </row>
    <row r="12" spans="3:6" x14ac:dyDescent="0.2">
      <c r="C12" s="945"/>
      <c r="D12" s="945"/>
      <c r="E12" s="945"/>
      <c r="F12" s="945"/>
    </row>
    <row r="13" spans="3:6" x14ac:dyDescent="0.2">
      <c r="C13" s="182"/>
      <c r="D13" s="182"/>
    </row>
    <row r="17" spans="3:3" x14ac:dyDescent="0.2">
      <c r="C17" s="147" t="s">
        <v>22</v>
      </c>
    </row>
    <row r="18" spans="3:3" x14ac:dyDescent="0.2">
      <c r="C18" s="148" t="s">
        <v>27</v>
      </c>
    </row>
    <row r="19" spans="3:3" x14ac:dyDescent="0.2">
      <c r="C19" s="148"/>
    </row>
  </sheetData>
  <sheetProtection formatColumns="0" formatRows="0"/>
  <mergeCells count="1">
    <mergeCell ref="C12:F12"/>
  </mergeCells>
  <phoneticPr fontId="10" type="noConversion"/>
  <pageMargins left="0.75" right="0.75" top="1" bottom="1" header="0.5" footer="0.5"/>
  <pageSetup paperSize="9" orientation="landscape" r:id="rId1"/>
  <headerFooter alignWithMargins="0">
    <oddFooter>&amp;L&amp;8File: &amp;F
&amp;D&amp;C&amp;8Worksheet: &amp;A&amp;R&amp;8Page &amp;P of &amp;N</oddFooter>
  </headerFooter>
  <customProperties>
    <customPr name="_pios_id" r:id="rId2"/>
  </customProperties>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500-000000000000}">
  <sheetPr codeName="Sheet58">
    <pageSetUpPr autoPageBreaks="0" fitToPage="1"/>
  </sheetPr>
  <dimension ref="A1:T42"/>
  <sheetViews>
    <sheetView showGridLines="0" workbookViewId="0">
      <selection activeCell="D21" sqref="D21"/>
    </sheetView>
  </sheetViews>
  <sheetFormatPr defaultColWidth="9.28515625" defaultRowHeight="12.75" x14ac:dyDescent="0.2"/>
  <cols>
    <col min="1" max="1" width="7.28515625" bestFit="1" customWidth="1"/>
    <col min="2" max="2" width="55.85546875" bestFit="1" customWidth="1"/>
    <col min="3" max="8" width="9.28515625" customWidth="1"/>
    <col min="9" max="9" width="9.28515625" style="755" customWidth="1"/>
    <col min="10" max="10" width="9.28515625" customWidth="1"/>
    <col min="11" max="11" width="23.5703125" customWidth="1"/>
  </cols>
  <sheetData>
    <row r="1" spans="1:20" ht="18" x14ac:dyDescent="0.25">
      <c r="A1" s="175" t="s">
        <v>28</v>
      </c>
      <c r="B1" s="175" t="s">
        <v>29</v>
      </c>
    </row>
    <row r="2" spans="1:20" x14ac:dyDescent="0.2">
      <c r="B2" s="186" t="str">
        <f>Model_Name</f>
        <v>Submission Operating Expenditure Model</v>
      </c>
    </row>
    <row r="5" spans="1:20" ht="16.5" x14ac:dyDescent="0.25">
      <c r="B5" s="187" t="s">
        <v>30</v>
      </c>
      <c r="C5" s="188"/>
      <c r="D5" s="188"/>
      <c r="E5" s="188"/>
      <c r="F5" s="188"/>
      <c r="G5" s="188"/>
      <c r="H5" s="188"/>
      <c r="I5" s="188"/>
      <c r="J5" s="188"/>
      <c r="K5" s="188"/>
    </row>
    <row r="7" spans="1:20" ht="13.5" thickBot="1" x14ac:dyDescent="0.25">
      <c r="B7" s="189" t="s">
        <v>31</v>
      </c>
      <c r="C7" s="189"/>
      <c r="D7" s="190" t="s">
        <v>32</v>
      </c>
      <c r="E7" s="190" t="s">
        <v>33</v>
      </c>
      <c r="F7" s="190" t="s">
        <v>34</v>
      </c>
      <c r="G7" s="190" t="s">
        <v>290</v>
      </c>
      <c r="H7" s="190" t="s">
        <v>291</v>
      </c>
      <c r="I7" s="190" t="s">
        <v>292</v>
      </c>
      <c r="J7" s="190" t="s">
        <v>555</v>
      </c>
      <c r="K7" s="190" t="s">
        <v>35</v>
      </c>
    </row>
    <row r="8" spans="1:20" x14ac:dyDescent="0.2">
      <c r="D8" s="191" t="s">
        <v>36</v>
      </c>
      <c r="E8" s="5"/>
      <c r="F8" s="5"/>
      <c r="G8" s="5"/>
      <c r="H8" s="5"/>
      <c r="I8" s="5"/>
      <c r="J8" s="5"/>
    </row>
    <row r="9" spans="1:20" x14ac:dyDescent="0.2">
      <c r="B9" s="192" t="s">
        <v>270</v>
      </c>
      <c r="D9" s="5">
        <f ca="1">SUM('I-4 History'!D625:L625)</f>
        <v>0</v>
      </c>
      <c r="E9" s="375"/>
      <c r="F9" s="375"/>
      <c r="G9" s="375"/>
      <c r="H9" s="375"/>
      <c r="I9" s="375"/>
      <c r="J9" s="375"/>
      <c r="K9" s="193" t="str">
        <f t="shared" ref="K9:K12" ca="1" si="0">+IF(SUM(D9:J9)&gt;0,"Warning - Check Error","")</f>
        <v/>
      </c>
    </row>
    <row r="10" spans="1:20" x14ac:dyDescent="0.2">
      <c r="B10" s="192" t="s">
        <v>293</v>
      </c>
      <c r="D10" s="5">
        <f ca="1">SUM('I-5 Future DA'!D248:J248)</f>
        <v>0</v>
      </c>
      <c r="E10" s="375"/>
      <c r="F10" s="375"/>
      <c r="G10" s="375"/>
      <c r="H10" s="375"/>
      <c r="I10" s="375"/>
      <c r="J10" s="375"/>
      <c r="K10" s="193" t="str">
        <f t="shared" ca="1" si="0"/>
        <v/>
      </c>
    </row>
    <row r="11" spans="1:20" x14ac:dyDescent="0.2">
      <c r="B11" s="192" t="s">
        <v>347</v>
      </c>
      <c r="D11" s="5">
        <f ca="1">SUM('I-6 Future A'!D403:J403)</f>
        <v>0</v>
      </c>
      <c r="E11" s="375"/>
      <c r="F11" s="375"/>
      <c r="G11" s="375"/>
      <c r="H11" s="375"/>
      <c r="I11" s="375"/>
      <c r="J11" s="375"/>
      <c r="K11" s="193" t="str">
        <f t="shared" ca="1" si="0"/>
        <v/>
      </c>
    </row>
    <row r="12" spans="1:20" x14ac:dyDescent="0.2">
      <c r="B12" s="192" t="s">
        <v>393</v>
      </c>
      <c r="D12" s="5">
        <f ca="1">SUM('R1 Opex Detail'!D643:S643)</f>
        <v>0</v>
      </c>
      <c r="E12" s="5">
        <f ca="1">SUM('R1 Opex Detail'!L644:S644)</f>
        <v>0</v>
      </c>
      <c r="F12" s="5">
        <f>SUM('R1 Opex Detail'!D645:K645)</f>
        <v>0</v>
      </c>
      <c r="G12" s="375"/>
      <c r="H12" s="375"/>
      <c r="I12" s="375"/>
      <c r="J12" s="375"/>
      <c r="K12" s="193" t="str">
        <f t="shared" ca="1" si="0"/>
        <v/>
      </c>
    </row>
    <row r="13" spans="1:20" x14ac:dyDescent="0.2">
      <c r="B13" s="192" t="s">
        <v>12</v>
      </c>
      <c r="D13" s="5">
        <f ca="1">SUM('R2'!B130:J130)</f>
        <v>0</v>
      </c>
      <c r="E13" s="5">
        <f>ROUND(SUM('R2'!C131:J131),-3)</f>
        <v>0</v>
      </c>
      <c r="F13" s="5">
        <f ca="1">SUM('R2'!C132:J132)</f>
        <v>0</v>
      </c>
      <c r="G13" s="5">
        <f ca="1">SUM('R2'!C133:J133)</f>
        <v>0</v>
      </c>
      <c r="H13" s="5">
        <f ca="1">SUM('R2'!C134:J134)</f>
        <v>0</v>
      </c>
      <c r="I13" s="5">
        <f ca="1">SUM('R2'!C135:J135)</f>
        <v>0</v>
      </c>
      <c r="J13" s="5">
        <f ca="1">SUM('R2'!B145:J145)</f>
        <v>0</v>
      </c>
      <c r="K13" s="193" t="str">
        <f ca="1">+IF(SUM(D13:J13)&gt;0,"Warning - Check Error","")</f>
        <v/>
      </c>
    </row>
    <row r="14" spans="1:20" x14ac:dyDescent="0.2">
      <c r="B14" s="192" t="s">
        <v>13</v>
      </c>
      <c r="D14" s="5">
        <f ca="1">SUM('R3'!B138:J138)</f>
        <v>0</v>
      </c>
      <c r="E14" s="5">
        <f>SUM('R3'!C139:J139)</f>
        <v>0</v>
      </c>
      <c r="F14" s="5">
        <f ca="1">SUM('R3'!C140:J140)</f>
        <v>0</v>
      </c>
      <c r="G14" s="5">
        <f ca="1">SUM('R3'!C141:J141)</f>
        <v>0</v>
      </c>
      <c r="H14" s="5">
        <f ca="1">SUM('R3'!C142:J142)</f>
        <v>0</v>
      </c>
      <c r="I14" s="5">
        <f ca="1">SUM('R3'!C143:J143)</f>
        <v>0</v>
      </c>
      <c r="J14" s="375"/>
      <c r="K14" s="193" t="str">
        <f t="shared" ref="K14:K25" ca="1" si="1">+IF(SUM(D14:J14)&gt;0,"Warning - Check Error","")</f>
        <v/>
      </c>
      <c r="L14" s="194"/>
      <c r="M14" s="194"/>
      <c r="N14" s="194"/>
      <c r="O14" s="194"/>
      <c r="P14" s="194"/>
      <c r="Q14" s="194"/>
      <c r="R14" s="194"/>
      <c r="S14" s="194"/>
      <c r="T14" s="194"/>
    </row>
    <row r="15" spans="1:20" x14ac:dyDescent="0.2">
      <c r="B15" s="192" t="s">
        <v>14</v>
      </c>
      <c r="D15" s="5">
        <f ca="1">SUM('R4 Variations'!D818:K818)</f>
        <v>0</v>
      </c>
      <c r="E15" s="375"/>
      <c r="F15" s="375"/>
      <c r="G15" s="375"/>
      <c r="H15" s="375"/>
      <c r="I15" s="375"/>
      <c r="J15" s="375"/>
      <c r="K15" s="193" t="str">
        <f t="shared" ca="1" si="1"/>
        <v/>
      </c>
      <c r="L15" s="194"/>
      <c r="M15" s="194"/>
      <c r="N15" s="194"/>
      <c r="O15" s="194"/>
      <c r="P15" s="194"/>
      <c r="Q15" s="194"/>
      <c r="R15" s="194"/>
      <c r="S15" s="194"/>
      <c r="T15" s="194"/>
    </row>
    <row r="16" spans="1:20" x14ac:dyDescent="0.2">
      <c r="B16" s="192" t="s">
        <v>332</v>
      </c>
      <c r="D16" s="5">
        <f ca="1">SUM('R5 Escalations'!E1019:K1019)</f>
        <v>0</v>
      </c>
      <c r="E16" s="5">
        <f ca="1">SUM('R5 Escalations'!E1020:K1020)</f>
        <v>0</v>
      </c>
      <c r="F16" s="375"/>
      <c r="G16" s="375"/>
      <c r="H16" s="375"/>
      <c r="I16" s="375"/>
      <c r="J16" s="375"/>
      <c r="K16" s="193" t="str">
        <f t="shared" ca="1" si="1"/>
        <v/>
      </c>
    </row>
    <row r="17" spans="2:11" x14ac:dyDescent="0.2">
      <c r="B17" s="192" t="s">
        <v>338</v>
      </c>
      <c r="D17" s="5">
        <f ca="1">SUM('R6 Escalations'!C57:I57)</f>
        <v>0</v>
      </c>
      <c r="E17" s="5">
        <f ca="1">SUM('R6 Escalations'!C58:I58)</f>
        <v>0</v>
      </c>
      <c r="F17" s="375"/>
      <c r="G17" s="375"/>
      <c r="H17" s="375"/>
      <c r="I17" s="375"/>
      <c r="J17" s="375"/>
      <c r="K17" s="193" t="str">
        <f t="shared" ca="1" si="1"/>
        <v/>
      </c>
    </row>
    <row r="18" spans="2:11" x14ac:dyDescent="0.2">
      <c r="B18" s="192" t="s">
        <v>392</v>
      </c>
      <c r="D18" s="5">
        <f ca="1">SUM('R7'!D23:J23)</f>
        <v>0</v>
      </c>
      <c r="E18" s="375"/>
      <c r="F18" s="375"/>
      <c r="G18" s="375"/>
      <c r="H18" s="375"/>
      <c r="I18" s="375"/>
      <c r="J18" s="375"/>
      <c r="K18" s="193" t="str">
        <f t="shared" ca="1" si="1"/>
        <v/>
      </c>
    </row>
    <row r="19" spans="2:11" x14ac:dyDescent="0.2">
      <c r="B19" s="192" t="s">
        <v>559</v>
      </c>
      <c r="D19" s="5">
        <f ca="1">SUM('R2 ($2020)'!E78:J93)</f>
        <v>0</v>
      </c>
      <c r="E19" s="375"/>
      <c r="F19" s="375"/>
      <c r="G19" s="375"/>
      <c r="H19" s="375"/>
      <c r="I19" s="375"/>
      <c r="J19" s="375"/>
      <c r="K19" s="193"/>
    </row>
    <row r="20" spans="2:11" s="766" customFormat="1" x14ac:dyDescent="0.2">
      <c r="B20" s="192" t="s">
        <v>560</v>
      </c>
      <c r="D20" s="5">
        <f ca="1">SUM('R3 ($2020)'!E78:J93)</f>
        <v>0</v>
      </c>
      <c r="E20" s="375"/>
      <c r="F20" s="375"/>
      <c r="G20" s="375"/>
      <c r="H20" s="375"/>
      <c r="I20" s="375"/>
      <c r="J20" s="375"/>
      <c r="K20" s="193"/>
    </row>
    <row r="21" spans="2:11" x14ac:dyDescent="0.2">
      <c r="B21" s="192" t="str">
        <f>+'R4 Variations ($2020)'!A1</f>
        <v>R-4 ($2015)</v>
      </c>
      <c r="D21" s="5">
        <f ca="1">SUM('R4 Variations ($2020)'!D816:K816)</f>
        <v>0</v>
      </c>
      <c r="E21" s="375"/>
      <c r="F21" s="375"/>
      <c r="G21" s="375"/>
      <c r="H21" s="375"/>
      <c r="I21" s="375"/>
      <c r="J21" s="375"/>
      <c r="K21" s="193" t="str">
        <f t="shared" ca="1" si="1"/>
        <v/>
      </c>
    </row>
    <row r="22" spans="2:11" x14ac:dyDescent="0.2">
      <c r="B22" s="192" t="str">
        <f>+'R6 Escalations ($2020)'!A1</f>
        <v>R-6 ($2015)</v>
      </c>
      <c r="D22" s="5">
        <f ca="1">SUM('R6 Escalations ($2020)'!C56:I56)</f>
        <v>0</v>
      </c>
      <c r="E22" s="5">
        <f ca="1">SUM('R6 Escalations ($2020)'!C57:I57)</f>
        <v>0</v>
      </c>
      <c r="F22" s="375"/>
      <c r="G22" s="375"/>
      <c r="H22" s="375"/>
      <c r="I22" s="375"/>
      <c r="J22" s="375"/>
      <c r="K22" s="193" t="str">
        <f t="shared" ca="1" si="1"/>
        <v/>
      </c>
    </row>
    <row r="23" spans="2:11" s="766" customFormat="1" x14ac:dyDescent="0.2">
      <c r="B23" s="192" t="s">
        <v>558</v>
      </c>
      <c r="D23" s="5">
        <f ca="1">SUM('R7 ($2020)'!E78:K93)</f>
        <v>0</v>
      </c>
      <c r="E23" s="375"/>
      <c r="F23" s="375"/>
      <c r="G23" s="375"/>
      <c r="H23" s="375"/>
      <c r="I23" s="375"/>
      <c r="J23" s="375"/>
      <c r="K23" s="193"/>
    </row>
    <row r="24" spans="2:11" x14ac:dyDescent="0.2">
      <c r="B24" s="192" t="s">
        <v>15</v>
      </c>
      <c r="D24" s="5">
        <f ca="1">SUM('E1'!D635:S635)</f>
        <v>0</v>
      </c>
      <c r="E24" s="5">
        <f>SUM('E1'!D636:L636)</f>
        <v>0</v>
      </c>
      <c r="F24" s="5">
        <f ca="1">SUM('E1'!M637:S637)</f>
        <v>0</v>
      </c>
      <c r="G24" s="375"/>
      <c r="H24" s="375"/>
      <c r="I24" s="375"/>
      <c r="J24" s="375"/>
      <c r="K24" s="193" t="str">
        <f t="shared" ca="1" si="1"/>
        <v/>
      </c>
    </row>
    <row r="25" spans="2:11" x14ac:dyDescent="0.2">
      <c r="B25" s="192" t="s">
        <v>435</v>
      </c>
      <c r="D25" s="5">
        <f ca="1">SUM('E2'!D51:T53)</f>
        <v>0</v>
      </c>
      <c r="E25" s="5">
        <f ca="1">SUM('E2'!D70:T70)</f>
        <v>0</v>
      </c>
      <c r="F25" s="375"/>
      <c r="G25" s="375"/>
      <c r="H25" s="375"/>
      <c r="I25" s="375"/>
      <c r="J25" s="375"/>
      <c r="K25" s="193" t="str">
        <f t="shared" ca="1" si="1"/>
        <v/>
      </c>
    </row>
    <row r="26" spans="2:11" x14ac:dyDescent="0.2">
      <c r="B26" s="192"/>
      <c r="D26" s="5"/>
      <c r="E26" s="5"/>
      <c r="F26" s="5"/>
      <c r="G26" s="5"/>
      <c r="H26" s="5"/>
      <c r="I26" s="5"/>
      <c r="J26" s="5"/>
      <c r="K26" s="193"/>
    </row>
    <row r="27" spans="2:11" x14ac:dyDescent="0.2">
      <c r="B27" s="192"/>
    </row>
    <row r="28" spans="2:11" x14ac:dyDescent="0.2">
      <c r="B28" s="195" t="s">
        <v>37</v>
      </c>
    </row>
    <row r="29" spans="2:11" x14ac:dyDescent="0.2">
      <c r="B29" s="196" t="s">
        <v>38</v>
      </c>
      <c r="C29" s="197"/>
      <c r="D29" s="197"/>
      <c r="E29" s="197"/>
      <c r="F29" s="197"/>
      <c r="G29" s="197"/>
      <c r="H29" s="197"/>
      <c r="I29" s="197"/>
      <c r="J29" s="197"/>
    </row>
    <row r="30" spans="2:11" x14ac:dyDescent="0.2">
      <c r="B30" s="198" t="s">
        <v>39</v>
      </c>
      <c r="C30" s="199"/>
      <c r="D30" s="199"/>
      <c r="E30" s="199"/>
      <c r="F30" s="199"/>
      <c r="G30" s="199"/>
      <c r="H30" s="199"/>
      <c r="I30" s="199"/>
      <c r="J30" s="199"/>
    </row>
    <row r="35" spans="2:2" x14ac:dyDescent="0.2">
      <c r="B35" s="192"/>
    </row>
    <row r="36" spans="2:2" x14ac:dyDescent="0.2">
      <c r="B36" s="192"/>
    </row>
    <row r="37" spans="2:2" x14ac:dyDescent="0.2">
      <c r="B37" s="192"/>
    </row>
    <row r="38" spans="2:2" x14ac:dyDescent="0.2">
      <c r="B38" s="192"/>
    </row>
    <row r="39" spans="2:2" x14ac:dyDescent="0.2">
      <c r="B39" s="192"/>
    </row>
    <row r="41" spans="2:2" x14ac:dyDescent="0.2">
      <c r="B41" s="192"/>
    </row>
    <row r="42" spans="2:2" x14ac:dyDescent="0.2">
      <c r="B42" s="192"/>
    </row>
  </sheetData>
  <sheetProtection formatColumns="0" formatRows="0"/>
  <phoneticPr fontId="10" type="noConversion"/>
  <conditionalFormatting sqref="D21:D25 E12:F14 E24:F24 E16:E17 E25 G13:I14 D9:D18 E22">
    <cfRule type="cellIs" dxfId="7" priority="7" stopIfTrue="1" operator="notEqual">
      <formula>0</formula>
    </cfRule>
    <cfRule type="cellIs" dxfId="6" priority="8" stopIfTrue="1" operator="equal">
      <formula>0</formula>
    </cfRule>
  </conditionalFormatting>
  <conditionalFormatting sqref="J13">
    <cfRule type="cellIs" dxfId="5" priority="5" stopIfTrue="1" operator="notEqual">
      <formula>0</formula>
    </cfRule>
    <cfRule type="cellIs" dxfId="4" priority="6" stopIfTrue="1" operator="equal">
      <formula>0</formula>
    </cfRule>
  </conditionalFormatting>
  <conditionalFormatting sqref="D20">
    <cfRule type="cellIs" dxfId="3" priority="3" stopIfTrue="1" operator="notEqual">
      <formula>0</formula>
    </cfRule>
    <cfRule type="cellIs" dxfId="2" priority="4" stopIfTrue="1" operator="equal">
      <formula>0</formula>
    </cfRule>
  </conditionalFormatting>
  <conditionalFormatting sqref="D19">
    <cfRule type="cellIs" dxfId="1" priority="1" stopIfTrue="1" operator="notEqual">
      <formula>0</formula>
    </cfRule>
    <cfRule type="cellIs" dxfId="0" priority="2" stopIfTrue="1" operator="equal">
      <formula>0</formula>
    </cfRule>
  </conditionalFormatting>
  <pageMargins left="0.39370078740157483" right="0.39370078740157483" top="0.59055118110236227" bottom="0.98425196850393704" header="0" footer="0.31496062992125984"/>
  <pageSetup paperSize="9" scale="96" orientation="landscape" horizontalDpi="300" verticalDpi="300" r:id="rId1"/>
  <headerFooter alignWithMargins="0">
    <oddFooter>&amp;L&amp;"Arial,Bold"&amp;7&amp;F
&amp;A
Printed:  &amp;D&amp;C&amp;"Arial,Bold"Page &amp;P of &amp;N</oddFooter>
  </headerFooter>
  <customProperties>
    <customPr name="_pios_id" r:id="rId2"/>
  </customPropertie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Application xmlns="http://www.sap.com/cof/excel/application">
  <Version>2</Version>
  <Revision>2.6.300.81343</Revision>
</Application>
</file>

<file path=customXml/itemProps1.xml><?xml version="1.0" encoding="utf-8"?>
<ds:datastoreItem xmlns:ds="http://schemas.openxmlformats.org/officeDocument/2006/customXml" ds:itemID="{CDB43731-49F7-481B-AF52-E08DB777CF7B}">
  <ds:schemaRefs>
    <ds:schemaRef ds:uri="http://www.sap.com/cof/excel/applicatio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101</vt:i4>
      </vt:variant>
      <vt:variant>
        <vt:lpstr>Named Ranges</vt:lpstr>
      </vt:variant>
      <vt:variant>
        <vt:i4>274</vt:i4>
      </vt:variant>
    </vt:vector>
  </HeadingPairs>
  <TitlesOfParts>
    <vt:vector size="375" baseType="lpstr">
      <vt:lpstr>GC</vt:lpstr>
      <vt:lpstr>C1</vt:lpstr>
      <vt:lpstr>Gen_Ass_SC</vt:lpstr>
      <vt:lpstr>I-1</vt:lpstr>
      <vt:lpstr>I-2 DA</vt:lpstr>
      <vt:lpstr>I-3 Allocated</vt:lpstr>
      <vt:lpstr>Data_SC</vt:lpstr>
      <vt:lpstr>I-4 History</vt:lpstr>
      <vt:lpstr>I-5 Future DA</vt:lpstr>
      <vt:lpstr>I-6 Future A</vt:lpstr>
      <vt:lpstr>Scen_Ass_SC</vt:lpstr>
      <vt:lpstr>I-7 Escalations</vt:lpstr>
      <vt:lpstr>Workings_SC</vt:lpstr>
      <vt:lpstr>A-1</vt:lpstr>
      <vt:lpstr>A-2</vt:lpstr>
      <vt:lpstr>A-3</vt:lpstr>
      <vt:lpstr>A-4</vt:lpstr>
      <vt:lpstr>A-5</vt:lpstr>
      <vt:lpstr>A-6</vt:lpstr>
      <vt:lpstr>A-7</vt:lpstr>
      <vt:lpstr>A-8</vt:lpstr>
      <vt:lpstr>A-9</vt:lpstr>
      <vt:lpstr>A-10</vt:lpstr>
      <vt:lpstr>A-11</vt:lpstr>
      <vt:lpstr>A-12</vt:lpstr>
      <vt:lpstr>A-13</vt:lpstr>
      <vt:lpstr>A-14</vt:lpstr>
      <vt:lpstr>A-15</vt:lpstr>
      <vt:lpstr>A-16</vt:lpstr>
      <vt:lpstr>A-17</vt:lpstr>
      <vt:lpstr>A-18</vt:lpstr>
      <vt:lpstr>A-19</vt:lpstr>
      <vt:lpstr>A-20</vt:lpstr>
      <vt:lpstr>A-21</vt:lpstr>
      <vt:lpstr>A-22</vt:lpstr>
      <vt:lpstr>A-23</vt:lpstr>
      <vt:lpstr>A-24</vt:lpstr>
      <vt:lpstr>A-25</vt:lpstr>
      <vt:lpstr>A-26</vt:lpstr>
      <vt:lpstr>A-27</vt:lpstr>
      <vt:lpstr>A-28</vt:lpstr>
      <vt:lpstr>A-29</vt:lpstr>
      <vt:lpstr>A-30</vt:lpstr>
      <vt:lpstr>A-31</vt:lpstr>
      <vt:lpstr>A-32</vt:lpstr>
      <vt:lpstr>A-33</vt:lpstr>
      <vt:lpstr>A-34</vt:lpstr>
      <vt:lpstr>A-35</vt:lpstr>
      <vt:lpstr>A-36</vt:lpstr>
      <vt:lpstr>A-37</vt:lpstr>
      <vt:lpstr>A-38</vt:lpstr>
      <vt:lpstr>A-39</vt:lpstr>
      <vt:lpstr>A-40</vt:lpstr>
      <vt:lpstr>A-41</vt:lpstr>
      <vt:lpstr>DA-1</vt:lpstr>
      <vt:lpstr>DA-2</vt:lpstr>
      <vt:lpstr>DA-3</vt:lpstr>
      <vt:lpstr>DA-4</vt:lpstr>
      <vt:lpstr>DA-5</vt:lpstr>
      <vt:lpstr>DA-6</vt:lpstr>
      <vt:lpstr>DA-7</vt:lpstr>
      <vt:lpstr>DA-8</vt:lpstr>
      <vt:lpstr>DA-9</vt:lpstr>
      <vt:lpstr>DA-10</vt:lpstr>
      <vt:lpstr>DA-11</vt:lpstr>
      <vt:lpstr>DA-12</vt:lpstr>
      <vt:lpstr>DA-13</vt:lpstr>
      <vt:lpstr>DA-14</vt:lpstr>
      <vt:lpstr>DA-15</vt:lpstr>
      <vt:lpstr>DA-16</vt:lpstr>
      <vt:lpstr>DA-17</vt:lpstr>
      <vt:lpstr>DA-18</vt:lpstr>
      <vt:lpstr>DA-19</vt:lpstr>
      <vt:lpstr>DA-20</vt:lpstr>
      <vt:lpstr>DA-21</vt:lpstr>
      <vt:lpstr>DA-22</vt:lpstr>
      <vt:lpstr>DA-23</vt:lpstr>
      <vt:lpstr>DA-24</vt:lpstr>
      <vt:lpstr>Reports_SC</vt:lpstr>
      <vt:lpstr>R1 Opex Detail</vt:lpstr>
      <vt:lpstr>R2</vt:lpstr>
      <vt:lpstr>R3</vt:lpstr>
      <vt:lpstr>R4 Variations</vt:lpstr>
      <vt:lpstr>R5 Escalations</vt:lpstr>
      <vt:lpstr>R6 Escalations</vt:lpstr>
      <vt:lpstr>R7</vt:lpstr>
      <vt:lpstr>Reports $2020_SC</vt:lpstr>
      <vt:lpstr>R2 ($2020)</vt:lpstr>
      <vt:lpstr>R3 ($2020)</vt:lpstr>
      <vt:lpstr>R4 Variations ($2020)</vt:lpstr>
      <vt:lpstr>R6 Escalations ($2020)</vt:lpstr>
      <vt:lpstr>R7 ($2020)</vt:lpstr>
      <vt:lpstr>Export</vt:lpstr>
      <vt:lpstr>E1</vt:lpstr>
      <vt:lpstr>E2</vt:lpstr>
      <vt:lpstr>Reference</vt:lpstr>
      <vt:lpstr>Ref-1</vt:lpstr>
      <vt:lpstr>Ref-2</vt:lpstr>
      <vt:lpstr>HelpText</vt:lpstr>
      <vt:lpstr>Crosschecks</vt:lpstr>
      <vt:lpstr>CK1</vt:lpstr>
      <vt:lpstr>_LU_DataVersion</vt:lpstr>
      <vt:lpstr>_LU_Version</vt:lpstr>
      <vt:lpstr>EscalationDescription_General</vt:lpstr>
      <vt:lpstr>EscalationDescription_Input_Cost</vt:lpstr>
      <vt:lpstr>Escalations_General_Costs</vt:lpstr>
      <vt:lpstr>Escalations_Specific_Costs</vt:lpstr>
      <vt:lpstr>Future_AOpexStart</vt:lpstr>
      <vt:lpstr>Future_DAOpexStart</vt:lpstr>
      <vt:lpstr>InfoClassification</vt:lpstr>
      <vt:lpstr>List_AllocatedCosts</vt:lpstr>
      <vt:lpstr>List_AllocOpexListStart</vt:lpstr>
      <vt:lpstr>List_AllocOpexStart</vt:lpstr>
      <vt:lpstr>List_DAOpexStart</vt:lpstr>
      <vt:lpstr>List_DirectlyAttributedServices</vt:lpstr>
      <vt:lpstr>List_NWOpexStart</vt:lpstr>
      <vt:lpstr>LU_BaseYearDollars</vt:lpstr>
      <vt:lpstr>LU_CostCategory</vt:lpstr>
      <vt:lpstr>LU_Escalation</vt:lpstr>
      <vt:lpstr>LU_Guide</vt:lpstr>
      <vt:lpstr>LU_PTRMDollarDenomination</vt:lpstr>
      <vt:lpstr>LU_TemplateDollarDenomination</vt:lpstr>
      <vt:lpstr>LU_TemplateYearHeader</vt:lpstr>
      <vt:lpstr>LU_TemplateYearHeader2</vt:lpstr>
      <vt:lpstr>LU_TemplateYearHeader3</vt:lpstr>
      <vt:lpstr>Model_Name</vt:lpstr>
      <vt:lpstr>OrganisationName</vt:lpstr>
      <vt:lpstr>'A-1'!Print_Area</vt:lpstr>
      <vt:lpstr>'A-10'!Print_Area</vt:lpstr>
      <vt:lpstr>'A-11'!Print_Area</vt:lpstr>
      <vt:lpstr>'A-12'!Print_Area</vt:lpstr>
      <vt:lpstr>'A-13'!Print_Area</vt:lpstr>
      <vt:lpstr>'A-14'!Print_Area</vt:lpstr>
      <vt:lpstr>'A-15'!Print_Area</vt:lpstr>
      <vt:lpstr>'A-16'!Print_Area</vt:lpstr>
      <vt:lpstr>'A-17'!Print_Area</vt:lpstr>
      <vt:lpstr>'A-18'!Print_Area</vt:lpstr>
      <vt:lpstr>'A-19'!Print_Area</vt:lpstr>
      <vt:lpstr>'A-2'!Print_Area</vt:lpstr>
      <vt:lpstr>'A-20'!Print_Area</vt:lpstr>
      <vt:lpstr>'A-21'!Print_Area</vt:lpstr>
      <vt:lpstr>'A-22'!Print_Area</vt:lpstr>
      <vt:lpstr>'A-23'!Print_Area</vt:lpstr>
      <vt:lpstr>'A-24'!Print_Area</vt:lpstr>
      <vt:lpstr>'A-25'!Print_Area</vt:lpstr>
      <vt:lpstr>'A-26'!Print_Area</vt:lpstr>
      <vt:lpstr>'A-27'!Print_Area</vt:lpstr>
      <vt:lpstr>'A-28'!Print_Area</vt:lpstr>
      <vt:lpstr>'A-29'!Print_Area</vt:lpstr>
      <vt:lpstr>'A-3'!Print_Area</vt:lpstr>
      <vt:lpstr>'A-30'!Print_Area</vt:lpstr>
      <vt:lpstr>'A-31'!Print_Area</vt:lpstr>
      <vt:lpstr>'A-32'!Print_Area</vt:lpstr>
      <vt:lpstr>'A-33'!Print_Area</vt:lpstr>
      <vt:lpstr>'A-34'!Print_Area</vt:lpstr>
      <vt:lpstr>'A-35'!Print_Area</vt:lpstr>
      <vt:lpstr>'A-36'!Print_Area</vt:lpstr>
      <vt:lpstr>'A-37'!Print_Area</vt:lpstr>
      <vt:lpstr>'A-38'!Print_Area</vt:lpstr>
      <vt:lpstr>'A-39'!Print_Area</vt:lpstr>
      <vt:lpstr>'A-4'!Print_Area</vt:lpstr>
      <vt:lpstr>'A-40'!Print_Area</vt:lpstr>
      <vt:lpstr>'A-41'!Print_Area</vt:lpstr>
      <vt:lpstr>'A-5'!Print_Area</vt:lpstr>
      <vt:lpstr>'A-6'!Print_Area</vt:lpstr>
      <vt:lpstr>'A-7'!Print_Area</vt:lpstr>
      <vt:lpstr>'A-8'!Print_Area</vt:lpstr>
      <vt:lpstr>'A-9'!Print_Area</vt:lpstr>
      <vt:lpstr>'C1'!Print_Area</vt:lpstr>
      <vt:lpstr>'CK1'!Print_Area</vt:lpstr>
      <vt:lpstr>'DA-1'!Print_Area</vt:lpstr>
      <vt:lpstr>'DA-10'!Print_Area</vt:lpstr>
      <vt:lpstr>'DA-11'!Print_Area</vt:lpstr>
      <vt:lpstr>'DA-12'!Print_Area</vt:lpstr>
      <vt:lpstr>'DA-13'!Print_Area</vt:lpstr>
      <vt:lpstr>'DA-14'!Print_Area</vt:lpstr>
      <vt:lpstr>'DA-15'!Print_Area</vt:lpstr>
      <vt:lpstr>'DA-16'!Print_Area</vt:lpstr>
      <vt:lpstr>'DA-17'!Print_Area</vt:lpstr>
      <vt:lpstr>'DA-18'!Print_Area</vt:lpstr>
      <vt:lpstr>'DA-19'!Print_Area</vt:lpstr>
      <vt:lpstr>'DA-2'!Print_Area</vt:lpstr>
      <vt:lpstr>'DA-20'!Print_Area</vt:lpstr>
      <vt:lpstr>'DA-21'!Print_Area</vt:lpstr>
      <vt:lpstr>'DA-22'!Print_Area</vt:lpstr>
      <vt:lpstr>'DA-23'!Print_Area</vt:lpstr>
      <vt:lpstr>'DA-24'!Print_Area</vt:lpstr>
      <vt:lpstr>'DA-3'!Print_Area</vt:lpstr>
      <vt:lpstr>'DA-4'!Print_Area</vt:lpstr>
      <vt:lpstr>'DA-5'!Print_Area</vt:lpstr>
      <vt:lpstr>'DA-6'!Print_Area</vt:lpstr>
      <vt:lpstr>'DA-7'!Print_Area</vt:lpstr>
      <vt:lpstr>'DA-8'!Print_Area</vt:lpstr>
      <vt:lpstr>'DA-9'!Print_Area</vt:lpstr>
      <vt:lpstr>Data_SC!Print_Area</vt:lpstr>
      <vt:lpstr>'E2'!Print_Area</vt:lpstr>
      <vt:lpstr>Export!Print_Area</vt:lpstr>
      <vt:lpstr>GC!Print_Area</vt:lpstr>
      <vt:lpstr>Gen_Ass_SC!Print_Area</vt:lpstr>
      <vt:lpstr>'I-1'!Print_Area</vt:lpstr>
      <vt:lpstr>'I-2 DA'!Print_Area</vt:lpstr>
      <vt:lpstr>'I-3 Allocated'!Print_Area</vt:lpstr>
      <vt:lpstr>'I-4 History'!Print_Area</vt:lpstr>
      <vt:lpstr>'I-5 Future DA'!Print_Area</vt:lpstr>
      <vt:lpstr>'I-6 Future A'!Print_Area</vt:lpstr>
      <vt:lpstr>'I-7 Escalations'!Print_Area</vt:lpstr>
      <vt:lpstr>'R2'!Print_Area</vt:lpstr>
      <vt:lpstr>'R2 ($2020)'!Print_Area</vt:lpstr>
      <vt:lpstr>'R3'!Print_Area</vt:lpstr>
      <vt:lpstr>'R3 ($2020)'!Print_Area</vt:lpstr>
      <vt:lpstr>'R4 Variations'!Print_Area</vt:lpstr>
      <vt:lpstr>'R4 Variations ($2020)'!Print_Area</vt:lpstr>
      <vt:lpstr>'R5 Escalations'!Print_Area</vt:lpstr>
      <vt:lpstr>'R6 Escalations'!Print_Area</vt:lpstr>
      <vt:lpstr>'R6 Escalations ($2020)'!Print_Area</vt:lpstr>
      <vt:lpstr>'R7'!Print_Area</vt:lpstr>
      <vt:lpstr>'R7 ($2020)'!Print_Area</vt:lpstr>
      <vt:lpstr>'Ref-1'!Print_Area</vt:lpstr>
      <vt:lpstr>'Ref-2'!Print_Area</vt:lpstr>
      <vt:lpstr>'Reports $2020_SC'!Print_Area</vt:lpstr>
      <vt:lpstr>Reports_SC!Print_Area</vt:lpstr>
      <vt:lpstr>Scen_Ass_SC!Print_Area</vt:lpstr>
      <vt:lpstr>Workings_SC!Print_Area</vt:lpstr>
      <vt:lpstr>'A-1'!Print_Titles</vt:lpstr>
      <vt:lpstr>'A-10'!Print_Titles</vt:lpstr>
      <vt:lpstr>'A-11'!Print_Titles</vt:lpstr>
      <vt:lpstr>'A-12'!Print_Titles</vt:lpstr>
      <vt:lpstr>'A-13'!Print_Titles</vt:lpstr>
      <vt:lpstr>'A-14'!Print_Titles</vt:lpstr>
      <vt:lpstr>'A-15'!Print_Titles</vt:lpstr>
      <vt:lpstr>'A-16'!Print_Titles</vt:lpstr>
      <vt:lpstr>'A-17'!Print_Titles</vt:lpstr>
      <vt:lpstr>'A-18'!Print_Titles</vt:lpstr>
      <vt:lpstr>'A-19'!Print_Titles</vt:lpstr>
      <vt:lpstr>'A-2'!Print_Titles</vt:lpstr>
      <vt:lpstr>'A-20'!Print_Titles</vt:lpstr>
      <vt:lpstr>'A-21'!Print_Titles</vt:lpstr>
      <vt:lpstr>'A-22'!Print_Titles</vt:lpstr>
      <vt:lpstr>'A-23'!Print_Titles</vt:lpstr>
      <vt:lpstr>'A-24'!Print_Titles</vt:lpstr>
      <vt:lpstr>'A-25'!Print_Titles</vt:lpstr>
      <vt:lpstr>'A-26'!Print_Titles</vt:lpstr>
      <vt:lpstr>'A-27'!Print_Titles</vt:lpstr>
      <vt:lpstr>'A-28'!Print_Titles</vt:lpstr>
      <vt:lpstr>'A-29'!Print_Titles</vt:lpstr>
      <vt:lpstr>'A-3'!Print_Titles</vt:lpstr>
      <vt:lpstr>'A-30'!Print_Titles</vt:lpstr>
      <vt:lpstr>'A-31'!Print_Titles</vt:lpstr>
      <vt:lpstr>'A-32'!Print_Titles</vt:lpstr>
      <vt:lpstr>'A-33'!Print_Titles</vt:lpstr>
      <vt:lpstr>'A-34'!Print_Titles</vt:lpstr>
      <vt:lpstr>'A-35'!Print_Titles</vt:lpstr>
      <vt:lpstr>'A-36'!Print_Titles</vt:lpstr>
      <vt:lpstr>'A-37'!Print_Titles</vt:lpstr>
      <vt:lpstr>'A-38'!Print_Titles</vt:lpstr>
      <vt:lpstr>'A-39'!Print_Titles</vt:lpstr>
      <vt:lpstr>'A-4'!Print_Titles</vt:lpstr>
      <vt:lpstr>'A-40'!Print_Titles</vt:lpstr>
      <vt:lpstr>'A-41'!Print_Titles</vt:lpstr>
      <vt:lpstr>'A-5'!Print_Titles</vt:lpstr>
      <vt:lpstr>'A-6'!Print_Titles</vt:lpstr>
      <vt:lpstr>'A-7'!Print_Titles</vt:lpstr>
      <vt:lpstr>'A-8'!Print_Titles</vt:lpstr>
      <vt:lpstr>'A-9'!Print_Titles</vt:lpstr>
      <vt:lpstr>'C1'!Print_Titles</vt:lpstr>
      <vt:lpstr>'CK1'!Print_Titles</vt:lpstr>
      <vt:lpstr>'DA-1'!Print_Titles</vt:lpstr>
      <vt:lpstr>'DA-10'!Print_Titles</vt:lpstr>
      <vt:lpstr>'DA-11'!Print_Titles</vt:lpstr>
      <vt:lpstr>'DA-12'!Print_Titles</vt:lpstr>
      <vt:lpstr>'DA-13'!Print_Titles</vt:lpstr>
      <vt:lpstr>'DA-14'!Print_Titles</vt:lpstr>
      <vt:lpstr>'DA-15'!Print_Titles</vt:lpstr>
      <vt:lpstr>'DA-16'!Print_Titles</vt:lpstr>
      <vt:lpstr>'DA-17'!Print_Titles</vt:lpstr>
      <vt:lpstr>'DA-18'!Print_Titles</vt:lpstr>
      <vt:lpstr>'DA-19'!Print_Titles</vt:lpstr>
      <vt:lpstr>'DA-2'!Print_Titles</vt:lpstr>
      <vt:lpstr>'DA-20'!Print_Titles</vt:lpstr>
      <vt:lpstr>'DA-21'!Print_Titles</vt:lpstr>
      <vt:lpstr>'DA-22'!Print_Titles</vt:lpstr>
      <vt:lpstr>'DA-23'!Print_Titles</vt:lpstr>
      <vt:lpstr>'DA-24'!Print_Titles</vt:lpstr>
      <vt:lpstr>'DA-3'!Print_Titles</vt:lpstr>
      <vt:lpstr>'DA-4'!Print_Titles</vt:lpstr>
      <vt:lpstr>'DA-5'!Print_Titles</vt:lpstr>
      <vt:lpstr>'DA-6'!Print_Titles</vt:lpstr>
      <vt:lpstr>'DA-7'!Print_Titles</vt:lpstr>
      <vt:lpstr>'DA-8'!Print_Titles</vt:lpstr>
      <vt:lpstr>'DA-9'!Print_Titles</vt:lpstr>
      <vt:lpstr>'E1'!Print_Titles</vt:lpstr>
      <vt:lpstr>'I-4 History'!Print_Titles</vt:lpstr>
      <vt:lpstr>'I-5 Future DA'!Print_Titles</vt:lpstr>
      <vt:lpstr>'I-6 Future A'!Print_Titles</vt:lpstr>
      <vt:lpstr>'I-7 Escalations'!Print_Titles</vt:lpstr>
      <vt:lpstr>'R1 Opex Detail'!Print_Titles</vt:lpstr>
      <vt:lpstr>'R2'!Print_Titles</vt:lpstr>
      <vt:lpstr>'R2 ($2020)'!Print_Titles</vt:lpstr>
      <vt:lpstr>'R3'!Print_Titles</vt:lpstr>
      <vt:lpstr>'R3 ($2020)'!Print_Titles</vt:lpstr>
      <vt:lpstr>'R4 Variations'!Print_Titles</vt:lpstr>
      <vt:lpstr>'R4 Variations ($2020)'!Print_Titles</vt:lpstr>
      <vt:lpstr>'R5 Escalations'!Print_Titles</vt:lpstr>
      <vt:lpstr>'R6 Escalations'!Print_Titles</vt:lpstr>
      <vt:lpstr>'R6 Escalations ($2020)'!Print_Titles</vt:lpstr>
      <vt:lpstr>'R7'!Print_Titles</vt:lpstr>
      <vt:lpstr>'R7 ($2020)'!Print_Titles</vt:lpstr>
      <vt:lpstr>scrHelpMain</vt:lpstr>
      <vt:lpstr>scrHelpVersionNotes</vt:lpstr>
      <vt:lpstr>Variation_BlankNew</vt:lpstr>
      <vt:lpstr>'A-1'!Variation_Insert</vt:lpstr>
      <vt:lpstr>'A-10'!Variation_Insert</vt:lpstr>
      <vt:lpstr>'A-11'!Variation_Insert</vt:lpstr>
      <vt:lpstr>'A-12'!Variation_Insert</vt:lpstr>
      <vt:lpstr>'A-13'!Variation_Insert</vt:lpstr>
      <vt:lpstr>'A-14'!Variation_Insert</vt:lpstr>
      <vt:lpstr>'A-15'!Variation_Insert</vt:lpstr>
      <vt:lpstr>'A-16'!Variation_Insert</vt:lpstr>
      <vt:lpstr>'A-17'!Variation_Insert</vt:lpstr>
      <vt:lpstr>'A-18'!Variation_Insert</vt:lpstr>
      <vt:lpstr>'A-19'!Variation_Insert</vt:lpstr>
      <vt:lpstr>'A-2'!Variation_Insert</vt:lpstr>
      <vt:lpstr>'A-20'!Variation_Insert</vt:lpstr>
      <vt:lpstr>'A-21'!Variation_Insert</vt:lpstr>
      <vt:lpstr>'A-22'!Variation_Insert</vt:lpstr>
      <vt:lpstr>'A-23'!Variation_Insert</vt:lpstr>
      <vt:lpstr>'A-24'!Variation_Insert</vt:lpstr>
      <vt:lpstr>'A-25'!Variation_Insert</vt:lpstr>
      <vt:lpstr>'A-26'!Variation_Insert</vt:lpstr>
      <vt:lpstr>'A-27'!Variation_Insert</vt:lpstr>
      <vt:lpstr>'A-28'!Variation_Insert</vt:lpstr>
      <vt:lpstr>'A-29'!Variation_Insert</vt:lpstr>
      <vt:lpstr>'A-3'!Variation_Insert</vt:lpstr>
      <vt:lpstr>'A-30'!Variation_Insert</vt:lpstr>
      <vt:lpstr>'A-31'!Variation_Insert</vt:lpstr>
      <vt:lpstr>'A-32'!Variation_Insert</vt:lpstr>
      <vt:lpstr>'A-33'!Variation_Insert</vt:lpstr>
      <vt:lpstr>'A-34'!Variation_Insert</vt:lpstr>
      <vt:lpstr>'A-35'!Variation_Insert</vt:lpstr>
      <vt:lpstr>'A-36'!Variation_Insert</vt:lpstr>
      <vt:lpstr>'A-37'!Variation_Insert</vt:lpstr>
      <vt:lpstr>'A-38'!Variation_Insert</vt:lpstr>
      <vt:lpstr>'A-39'!Variation_Insert</vt:lpstr>
      <vt:lpstr>'A-4'!Variation_Insert</vt:lpstr>
      <vt:lpstr>'A-40'!Variation_Insert</vt:lpstr>
      <vt:lpstr>'A-41'!Variation_Insert</vt:lpstr>
      <vt:lpstr>'A-5'!Variation_Insert</vt:lpstr>
      <vt:lpstr>'A-6'!Variation_Insert</vt:lpstr>
      <vt:lpstr>'A-7'!Variation_Insert</vt:lpstr>
      <vt:lpstr>'A-8'!Variation_Insert</vt:lpstr>
      <vt:lpstr>'A-9'!Variation_Insert</vt:lpstr>
      <vt:lpstr>'DA-1'!Variation_Insert</vt:lpstr>
      <vt:lpstr>'DA-10'!Variation_Insert</vt:lpstr>
      <vt:lpstr>'DA-11'!Variation_Insert</vt:lpstr>
      <vt:lpstr>'DA-12'!Variation_Insert</vt:lpstr>
      <vt:lpstr>'DA-13'!Variation_Insert</vt:lpstr>
      <vt:lpstr>'DA-14'!Variation_Insert</vt:lpstr>
      <vt:lpstr>'DA-15'!Variation_Insert</vt:lpstr>
      <vt:lpstr>'DA-16'!Variation_Insert</vt:lpstr>
      <vt:lpstr>'DA-17'!Variation_Insert</vt:lpstr>
      <vt:lpstr>'DA-18'!Variation_Insert</vt:lpstr>
      <vt:lpstr>'DA-19'!Variation_Insert</vt:lpstr>
      <vt:lpstr>'DA-2'!Variation_Insert</vt:lpstr>
      <vt:lpstr>'DA-20'!Variation_Insert</vt:lpstr>
      <vt:lpstr>'DA-21'!Variation_Insert</vt:lpstr>
      <vt:lpstr>'DA-22'!Variation_Insert</vt:lpstr>
      <vt:lpstr>'DA-23'!Variation_Insert</vt:lpstr>
      <vt:lpstr>'DA-24'!Variation_Insert</vt:lpstr>
      <vt:lpstr>'DA-3'!Variation_Insert</vt:lpstr>
      <vt:lpstr>'DA-4'!Variation_Insert</vt:lpstr>
      <vt:lpstr>'DA-5'!Variation_Insert</vt:lpstr>
      <vt:lpstr>'DA-6'!Variation_Insert</vt:lpstr>
      <vt:lpstr>'DA-7'!Variation_Insert</vt:lpstr>
      <vt:lpstr>'DA-8'!Variation_Insert</vt:lpstr>
      <vt:lpstr>'DA-9'!Variation_Insert</vt:lpstr>
    </vt:vector>
  </TitlesOfParts>
  <Company>ETSA Utilities Pty Ltd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craidi</dc:creator>
  <cp:lastModifiedBy>Kelly Bernhardt</cp:lastModifiedBy>
  <cp:lastPrinted>2018-04-26T02:55:35Z</cp:lastPrinted>
  <dcterms:created xsi:type="dcterms:W3CDTF">2008-09-30T06:54:28Z</dcterms:created>
  <dcterms:modified xsi:type="dcterms:W3CDTF">2019-01-21T01:05:23Z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BExAnalyzer_OldName">
    <vt:lpwstr>SEM-Opex Model-2015 V17.1.xlsm</vt:lpwstr>
  </property>
</Properties>
</file>